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ctrlProps/ctrlProp4.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drawings/drawing1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drawings/drawing14.xml" ContentType="application/vnd.openxmlformats-officedocument.drawing+xml"/>
  <Override PartName="/xl/ctrlProps/ctrlProp7.xml" ContentType="application/vnd.ms-excel.controlproperti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drawings/drawing15.xml" ContentType="application/vnd.openxmlformats-officedocument.drawing+xml"/>
  <Override PartName="/xl/ctrlProps/ctrlProp8.xml" ContentType="application/vnd.ms-excel.controlproperties+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drawings/drawing16.xml" ContentType="application/vnd.openxmlformats-officedocument.drawing+xml"/>
  <Override PartName="/xl/ctrlProps/ctrlProp9.xml" ContentType="application/vnd.ms-excel.controlproperti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7.xml" ContentType="application/vnd.openxmlformats-officedocument.drawing+xml"/>
  <Override PartName="/xl/ctrlProps/ctrlProp10.xml" ContentType="application/vnd.ms-excel.controlproperties+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drawings/drawing18.xml" ContentType="application/vnd.openxmlformats-officedocument.drawing+xml"/>
  <Override PartName="/xl/ctrlProps/ctrlProp11.xml" ContentType="application/vnd.ms-excel.controlproperties+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drawings/drawing19.xml" ContentType="application/vnd.openxmlformats-officedocument.drawing+xml"/>
  <Override PartName="/xl/ctrlProps/ctrlProp12.xml" ContentType="application/vnd.ms-excel.controlproperti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drawings/drawing20.xml" ContentType="application/vnd.openxmlformats-officedocument.drawing+xml"/>
  <Override PartName="/xl/ctrlProps/ctrlProp13.xml" ContentType="application/vnd.ms-excel.controlproperti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charts/chart27.xml" ContentType="application/vnd.openxmlformats-officedocument.drawingml.chart+xml"/>
  <Override PartName="/xl/drawings/drawing21.xml" ContentType="application/vnd.openxmlformats-officedocument.drawing+xml"/>
  <Override PartName="/xl/ctrlProps/ctrlProp14.xml" ContentType="application/vnd.ms-excel.controlproperties+xml"/>
  <Override PartName="/xl/charts/chart28.xml" ContentType="application/vnd.openxmlformats-officedocument.drawingml.chart+xml"/>
  <Override PartName="/xl/charts/style19.xml" ContentType="application/vnd.ms-office.chartstyle+xml"/>
  <Override PartName="/xl/charts/colors19.xml" ContentType="application/vnd.ms-office.chartcolorstyle+xml"/>
  <Override PartName="/xl/charts/chart29.xml" ContentType="application/vnd.openxmlformats-officedocument.drawingml.chart+xml"/>
  <Override PartName="/xl/drawings/drawing22.xml" ContentType="application/vnd.openxmlformats-officedocument.drawing+xml"/>
  <Override PartName="/xl/ctrlProps/ctrlProp15.xml" ContentType="application/vnd.ms-excel.controlproperti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trlProps/ctrlProp16.xml" ContentType="application/vnd.ms-excel.controlproperties+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Mediamonster\Documents\COMPENTHO 2024\Tunnel de vente\Applications\"/>
    </mc:Choice>
  </mc:AlternateContent>
  <xr:revisionPtr revIDLastSave="0" documentId="13_ncr:1_{D0B9732D-92C7-4185-8D38-13CABE347313}"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Start" sheetId="147" r:id="rId1"/>
    <sheet name="Accueil" sheetId="46" state="hidden" r:id="rId2"/>
    <sheet name="Points" sheetId="139" state="hidden" r:id="rId3"/>
    <sheet name="Introduction" sheetId="161" r:id="rId4"/>
    <sheet name="Licence" sheetId="99" r:id="rId5"/>
    <sheet name="Buffer" sheetId="96" state="hidden" r:id="rId6"/>
    <sheet name="Gagnant" sheetId="97" r:id="rId7"/>
    <sheet name="Mode d'emploi" sheetId="148" r:id="rId8"/>
    <sheet name="Menu" sheetId="50" r:id="rId9"/>
    <sheet name="TIP1" sheetId="141" r:id="rId10"/>
    <sheet name="Clair" sheetId="159" r:id="rId11"/>
    <sheet name="Résultat" sheetId="160" r:id="rId12"/>
    <sheet name="Dim_1_N" sheetId="114" r:id="rId13"/>
    <sheet name="Dim_2_N" sheetId="115" r:id="rId14"/>
    <sheet name="Dim_3_N" sheetId="116" r:id="rId15"/>
    <sheet name="Dim_4_N" sheetId="117" r:id="rId16"/>
    <sheet name="Dim_5_N" sheetId="118" r:id="rId17"/>
    <sheet name="Dim_6_N" sheetId="119" r:id="rId18"/>
    <sheet name="Dim_7_N" sheetId="120" r:id="rId19"/>
    <sheet name="Dim_8_N" sheetId="121" r:id="rId20"/>
    <sheet name="Dim_9_N" sheetId="122" r:id="rId21"/>
    <sheet name="Dim_10_N" sheetId="123" r:id="rId22"/>
    <sheet name="Dim_11_N" sheetId="124" r:id="rId23"/>
    <sheet name="Données" sheetId="2" state="hidden" r:id="rId24"/>
    <sheet name="Données graphiques" sheetId="49" state="hidden" r:id="rId25"/>
    <sheet name="Dim_12_N" sheetId="125" r:id="rId26"/>
    <sheet name="Comments" sheetId="95" state="hidden" r:id="rId27"/>
    <sheet name="Overview" sheetId="140" r:id="rId28"/>
  </sheets>
  <externalReferences>
    <externalReference r:id="rId29"/>
    <externalReference r:id="rId30"/>
    <externalReference r:id="rId31"/>
    <externalReference r:id="rId32"/>
  </externalReferences>
  <definedNames>
    <definedName name="_xlchart.v1.0" hidden="1">Points!$A$23:$A$27</definedName>
    <definedName name="_xlchart.v1.1" hidden="1">Points!$B$23:$B$27</definedName>
    <definedName name="_xlcn.WorksheetConnection_PointsF23G271" hidden="1">Points!$F$23:$G$27</definedName>
    <definedName name="Accueil">#REF!</definedName>
    <definedName name="Acspé">#REF!</definedName>
    <definedName name="Action_1">#REF!</definedName>
    <definedName name="Action_10">#REF!</definedName>
    <definedName name="Alerte_Expi">#REF!</definedName>
    <definedName name="Betinitial">'Mode d''emploi'!$J$12</definedName>
    <definedName name="CDSACT">Points!$C$4</definedName>
    <definedName name="CDSCOMP">Points!$B$4</definedName>
    <definedName name="Checklic">Accueil!$AH$23</definedName>
    <definedName name="Clé_activation">Buffer!$L$9</definedName>
    <definedName name="Cléc">#REF!</definedName>
    <definedName name="ClépersoP">#REF!</definedName>
    <definedName name="ClésocP">#REF!</definedName>
    <definedName name="Codac1">Accueil!$I$119</definedName>
    <definedName name="codac2">Accueil!$K$119</definedName>
    <definedName name="codac3">Accueil!$P$118</definedName>
    <definedName name="Code_Version">#REF!</definedName>
    <definedName name="CODEA">Résultat!$AE$2</definedName>
    <definedName name="CODEA1">Dim_1_N!$N$1</definedName>
    <definedName name="CODEA2">Dim_2_N!$N$1</definedName>
    <definedName name="CodeA3">Dim_3_N!$N$1</definedName>
    <definedName name="codeexpi">'Mode d''emploi'!$R$29</definedName>
    <definedName name="codego">'Mode d''emploi'!$V$39</definedName>
    <definedName name="CodeOK">'Mode d''emploi'!$P$29</definedName>
    <definedName name="Comm_Act_1">#REF!</definedName>
    <definedName name="Comm_Act_2">#REF!</definedName>
    <definedName name="Comm_Act_3">#REF!</definedName>
    <definedName name="Comm_Act_4">#REF!</definedName>
    <definedName name="Comm_Eval">#REF!</definedName>
    <definedName name="Comm_Flash">#REF!</definedName>
    <definedName name="Compentho">#REF!</definedName>
    <definedName name="D1_Conseil_B">Dim_1_N!$F$34</definedName>
    <definedName name="D1_Conseils">#REF!</definedName>
    <definedName name="D10_Conseil_B">Dim_10_N!$F$34</definedName>
    <definedName name="D10_Conseils">#REF!</definedName>
    <definedName name="D10E1">Dim_10_N!#REF!</definedName>
    <definedName name="D10EVA">#REF!</definedName>
    <definedName name="D11_Conseil_B">Dim_11_N!$F$34</definedName>
    <definedName name="D11_Conseils">#REF!</definedName>
    <definedName name="D11E1">Dim_11_N!#REF!</definedName>
    <definedName name="D11EVA">#REF!</definedName>
    <definedName name="D12_Conseil_B">Dim_12_N!$F$34</definedName>
    <definedName name="D12_Conseils">#REF!</definedName>
    <definedName name="D12E1">Dim_12_N!#REF!</definedName>
    <definedName name="D12EVA">#REF!</definedName>
    <definedName name="D1E1">Dim_1_N!#REF!</definedName>
    <definedName name="D1EVA">#REF!</definedName>
    <definedName name="D2_conseil_B">Dim_2_N!$F$34</definedName>
    <definedName name="D2_Conseils">#REF!</definedName>
    <definedName name="D2E1">Dim_2_N!#REF!</definedName>
    <definedName name="D2EVA">#REF!</definedName>
    <definedName name="D3_Conseil_B">Dim_3_N!$F$34</definedName>
    <definedName name="D3_Conseils">#REF!</definedName>
    <definedName name="D3E1">Dim_3_N!#REF!</definedName>
    <definedName name="D3EVA">#REF!</definedName>
    <definedName name="D4_Conseil_B">Dim_4_N!$F$34</definedName>
    <definedName name="D4_Conseils">#REF!</definedName>
    <definedName name="D4E1">Dim_4_N!#REF!</definedName>
    <definedName name="D4EVA">#REF!</definedName>
    <definedName name="D5_Conseil_B">Dim_5_N!$F$34</definedName>
    <definedName name="D5_Conseils">#REF!</definedName>
    <definedName name="D5E1">Dim_5_N!#REF!</definedName>
    <definedName name="D5EVA">#REF!</definedName>
    <definedName name="D6_Conseil_B">Dim_6_N!$F$34</definedName>
    <definedName name="D6_Conseils">#REF!</definedName>
    <definedName name="D6E1">Dim_6_N!#REF!</definedName>
    <definedName name="D6EVA">#REF!</definedName>
    <definedName name="D7_Conseil_B">Dim_7_N!$F$34</definedName>
    <definedName name="D7_Conseils">#REF!</definedName>
    <definedName name="D7E1">Dim_7_N!#REF!</definedName>
    <definedName name="D7EVA">#REF!</definedName>
    <definedName name="D8_Conseil_B">Dim_8_N!$F$34</definedName>
    <definedName name="D8_Conseils">#REF!</definedName>
    <definedName name="D8E1">Dim_8_N!#REF!</definedName>
    <definedName name="D8EVA">#REF!</definedName>
    <definedName name="D9_Conseil_B">Dim_9_N!$F$34</definedName>
    <definedName name="D9_Conseils">#REF!</definedName>
    <definedName name="D9E1">Dim_9_N!#REF!</definedName>
    <definedName name="D9EVA">#REF!</definedName>
    <definedName name="Data_Esti">Menu!$R$7</definedName>
    <definedName name="Data_EstiK19">#REF!</definedName>
    <definedName name="date_Deb">#REF!</definedName>
    <definedName name="Date_Dec">#REF!</definedName>
    <definedName name="Date_Esti">Menu!$R$7</definedName>
    <definedName name="Date_Eval">#REF!</definedName>
    <definedName name="Date_expiration">#REF!</definedName>
    <definedName name="datedossier">Accueil!$Y$9</definedName>
    <definedName name="dateerror">Données!$E$12</definedName>
    <definedName name="Dateintro">Données!$E$13</definedName>
    <definedName name="DateMAJ">Menu!$S$12</definedName>
    <definedName name="Début">#REF!</definedName>
    <definedName name="Délai_OK">Accueil!$N$115</definedName>
    <definedName name="DemandeCode">Licence!$A$164</definedName>
    <definedName name="DIM_1">Données!$AU$5</definedName>
    <definedName name="Dim_2">Données!$AV$5</definedName>
    <definedName name="DIM_3">Données!$AW$5</definedName>
    <definedName name="DIM_4">Données!$AX$5</definedName>
    <definedName name="Divi">'Données graphiques'!$C$20</definedName>
    <definedName name="Echéance">Accueil!$AG$13</definedName>
    <definedName name="Esti_CA">#REF!</definedName>
    <definedName name="Esti_Val">Menu!$K$7</definedName>
    <definedName name="EvalNr">#REF!</definedName>
    <definedName name="Evalnrr">Données!$AV$28</definedName>
    <definedName name="Evaluation">#REF!</definedName>
    <definedName name="Exit">#REF!</definedName>
    <definedName name="Expiration">#REF!</definedName>
    <definedName name="EXPIRE">Accueil!$AC$1</definedName>
    <definedName name="Flag_Check">#REF!</definedName>
    <definedName name="Flag_Code">#REF!</definedName>
    <definedName name="Flag_date">#REF!</definedName>
    <definedName name="Flag_Licence">#REF!</definedName>
    <definedName name="FLAGENVOI">Résultat!#REF!</definedName>
    <definedName name="Flagstop">Accueil!$N$138</definedName>
    <definedName name="Flech">Résultat!$W$27</definedName>
    <definedName name="Fleche">Résultat!$W$31</definedName>
    <definedName name="Fordat">Données!$S$2</definedName>
    <definedName name="fotdim">'Données graphiques'!$J$29</definedName>
    <definedName name="Gagné">#REF!</definedName>
    <definedName name="GoOK">Accueil!$R$28</definedName>
    <definedName name="Gostart">Start!$R$1</definedName>
    <definedName name="Histo">#REF!</definedName>
    <definedName name="Impression_1">#REF!</definedName>
    <definedName name="Initiales">#REF!</definedName>
    <definedName name="Interprétation">Données!$BA$24</definedName>
    <definedName name="itspro1">#REF!</definedName>
    <definedName name="Licence">#REF!</definedName>
    <definedName name="Licence1">#REF!</definedName>
    <definedName name="LicenceOK">#REF!</definedName>
    <definedName name="Lici">#REF!</definedName>
    <definedName name="Lisez_moi">#REF!</definedName>
    <definedName name="liste_1gir">Comments!$A$5:$A$8</definedName>
    <definedName name="Liste_Adr_1">[1]Sociétés!$D$11:$D$550</definedName>
    <definedName name="Liste_Adr_2">[1]Sociétés!$E$11:$E$550</definedName>
    <definedName name="liste_copost">[1]Sociétés!$G$11:$G$550</definedName>
    <definedName name="Liste_durée">[2]Paramètres!$A$4:$A$9</definedName>
    <definedName name="Liste_local">[1]Sociétés!$H$11:$H$550</definedName>
    <definedName name="Liste_NO_Sociétes">[1]Sociétés!$A$11:$A$550</definedName>
    <definedName name="liste_Score">#REF!</definedName>
    <definedName name="Liste_Scores">#REF!</definedName>
    <definedName name="Liste_scoring">#REF!</definedName>
    <definedName name="liste_Sociétés">[1]Sociétés!$B$11:$B$512</definedName>
    <definedName name="Liste_TVA">[1]Sociétés!$C$11:$C$550</definedName>
    <definedName name="Liste_U_Activ">[1]Utilisateurs!$H$12:$H$1051</definedName>
    <definedName name="Liste_U_Date_livr">[1]Utilisateurs!$O$12:$O$1051</definedName>
    <definedName name="Liste_U_Durée">[1]Utilisateurs!$P$12:$P$1051</definedName>
    <definedName name="Liste_U_Mail">[1]Utilisateurs!$F$12:$F$1051</definedName>
    <definedName name="Liste_U_Nom">[1]Utilisateurs!$D$12:$D$1051</definedName>
    <definedName name="Liste_U_Prénom">[1]Utilisateurs!$C$12:$C$1051</definedName>
    <definedName name="Listes_Licences">[1]Utilisateurs!$I$12:$I$1051</definedName>
    <definedName name="listescore">'Données graphiques'!$B$25:$B$27</definedName>
    <definedName name="Menu">#REF!</definedName>
    <definedName name="Menu_Eva_10">#REF!</definedName>
    <definedName name="Menu_EVA_11">#REF!</definedName>
    <definedName name="Menu_Eva_12">#REF!</definedName>
    <definedName name="Menu_Eva_3">#REF!</definedName>
    <definedName name="Menu_Eva_4">#REF!</definedName>
    <definedName name="Menu_Eva_5">#REF!</definedName>
    <definedName name="Menu_Eva_6">#REF!</definedName>
    <definedName name="Menu_Eva_7">#REF!</definedName>
    <definedName name="Menu_Eva_8">#REF!</definedName>
    <definedName name="Menu_Eva_9">#REF!</definedName>
    <definedName name="Menu_Eva1">#REF!</definedName>
    <definedName name="Menu_Eva2">#REF!</definedName>
    <definedName name="Menu_Retour_10">#REF!</definedName>
    <definedName name="Menu_Retour_11">#REF!</definedName>
    <definedName name="Menu_Retour_12">#REF!</definedName>
    <definedName name="Menu_Retour_2">#REF!</definedName>
    <definedName name="Menu_Retour_3">#REF!</definedName>
    <definedName name="Menu_Retour_4">#REF!</definedName>
    <definedName name="Menu_Retour_5">#REF!</definedName>
    <definedName name="Menu_Retour_6">#REF!</definedName>
    <definedName name="Menu_Retour_7">#REF!</definedName>
    <definedName name="Menu_Retour_8">#REF!</definedName>
    <definedName name="Menu_Retour_9">#REF!</definedName>
    <definedName name="Nbre_dim">Menu!$V$17</definedName>
    <definedName name="NO_LIC">#REF!</definedName>
    <definedName name="Nom">#REF!</definedName>
    <definedName name="NOTVAID">'Mode d''emploi'!$Q$29</definedName>
    <definedName name="notvalid">'Mode d''emploi'!$Q$29</definedName>
    <definedName name="novalid">'Mode d''emploi'!$Q$29:$S$29</definedName>
    <definedName name="NRdimV1">'Données graphiques'!$J$25</definedName>
    <definedName name="NRdimV2">'Données graphiques'!$J$26</definedName>
    <definedName name="NRdimV3">'Données graphiques'!$J$27</definedName>
    <definedName name="NRdimv4">'Données graphiques'!$J$28</definedName>
    <definedName name="NREVAL">#REF!</definedName>
    <definedName name="NREVAL1">#REF!</definedName>
    <definedName name="NREVAL10">#REF!</definedName>
    <definedName name="NREVAL11">#REF!</definedName>
    <definedName name="NREVAL12">#REF!</definedName>
    <definedName name="NREVAL2">#REF!</definedName>
    <definedName name="NREVAL3">#REF!</definedName>
    <definedName name="NREVAL4">#REF!</definedName>
    <definedName name="NREVAL5">#REF!</definedName>
    <definedName name="NREVAL6">#REF!</definedName>
    <definedName name="NREVAL7">#REF!</definedName>
    <definedName name="NREVAL8">#REF!</definedName>
    <definedName name="NREVAL9">#REF!</definedName>
    <definedName name="NREVAL9b">#REF!</definedName>
    <definedName name="NRVOL1">#REF!</definedName>
    <definedName name="NRVOL2">#REF!</definedName>
    <definedName name="NRVOL3">#REF!</definedName>
    <definedName name="NRVOL4">#REF!</definedName>
    <definedName name="Paiement">Gagnant!#REF!</definedName>
    <definedName name="PCTACt">'Données graphiques'!$D$19</definedName>
    <definedName name="Pin_OK">Accueil!$J$71</definedName>
    <definedName name="PLAC1">#REF!</definedName>
    <definedName name="PLAC2">#REF!</definedName>
    <definedName name="PLAC3">#REF!</definedName>
    <definedName name="PLAC4">#REF!</definedName>
    <definedName name="Prénom">#REF!</definedName>
    <definedName name="Projet_OK">Accueil!$AL$24</definedName>
    <definedName name="PTSACT">Points!$C$3</definedName>
    <definedName name="PTSCOMP">Points!$B$3</definedName>
    <definedName name="ptsdim1">Dim_1_N!$X$26</definedName>
    <definedName name="ptsdim10">Dim_10_N!$X$26</definedName>
    <definedName name="ptsdim11">Dim_11_N!$X$26</definedName>
    <definedName name="ptsdim12">Dim_12_N!$X$26</definedName>
    <definedName name="ptsdim2">Dim_2_N!$X$26</definedName>
    <definedName name="ptsdim3">Dim_3_N!$X$26</definedName>
    <definedName name="ptsdim4">Dim_4_N!$X$26</definedName>
    <definedName name="ptsdim5">Dim_5_N!$X$26</definedName>
    <definedName name="ptsdim6">Dim_6_N!$X$26</definedName>
    <definedName name="ptsdim7">Dim_7_N!$X$26</definedName>
    <definedName name="ptsdim8">Dim_8_N!$X$26</definedName>
    <definedName name="ptsdim9">Dim_9_N!$X$26</definedName>
    <definedName name="ptsdimA1">#REF!</definedName>
    <definedName name="ptsdimA10">#REF!</definedName>
    <definedName name="ptsdimA11">#REF!</definedName>
    <definedName name="ptsdimA12">#REF!</definedName>
    <definedName name="ptsdimA2">#REF!</definedName>
    <definedName name="ptsdimA3">#REF!</definedName>
    <definedName name="ptsdimA4">#REF!</definedName>
    <definedName name="ptsdimA5">#REF!</definedName>
    <definedName name="ptsdimA6">#REF!</definedName>
    <definedName name="ptsdimA7">#REF!</definedName>
    <definedName name="ptsdimA8">#REF!</definedName>
    <definedName name="ptsdimA9">#REF!</definedName>
    <definedName name="ptsDimAç">#REF!</definedName>
    <definedName name="ptspro1">#REF!</definedName>
    <definedName name="ptspro2">#REF!</definedName>
    <definedName name="ptspro3">#REF!</definedName>
    <definedName name="pysdim0">Dim_9_N!$X$26</definedName>
    <definedName name="Raison_Sociale">#REF!</definedName>
    <definedName name="rang">#REF!</definedName>
    <definedName name="Rapport_2">#REF!</definedName>
    <definedName name="Rapport2">#REF!</definedName>
    <definedName name="Rapports">#REF!</definedName>
    <definedName name="Rému">Gagnant!#REF!</definedName>
    <definedName name="RESCOUR">Données!$AN$15</definedName>
    <definedName name="reste">Accueil!$W$63</definedName>
    <definedName name="resullt">Comments!$C$124</definedName>
    <definedName name="Result">'Données graphiques'!$C$22</definedName>
    <definedName name="Resultat">Données!$AN$16</definedName>
    <definedName name="Résultat">#REF!</definedName>
    <definedName name="scogrid">Dim_1_N!$A$43:$A$47</definedName>
    <definedName name="Score_final">Gagnant!#REF!</definedName>
    <definedName name="Score1">Dim_1_N!$E$34</definedName>
    <definedName name="score10">Dim_10_N!$E$34</definedName>
    <definedName name="score11">Dim_11_N!$E$34</definedName>
    <definedName name="score12">Dim_12_N!$E$34</definedName>
    <definedName name="score2">Dim_2_N!$E$34</definedName>
    <definedName name="Score3">Dim_3_N!$E$34</definedName>
    <definedName name="Score4">Dim_4_N!$E$34</definedName>
    <definedName name="score5">Dim_5_N!$E$34</definedName>
    <definedName name="score6">Dim_6_N!$E$34</definedName>
    <definedName name="score7">Dim_7_N!$E$34</definedName>
    <definedName name="Score8">Dim_8_N!$E$34</definedName>
    <definedName name="score9">Dim_9_N!$E$34</definedName>
    <definedName name="ScoreA">'Données graphiques'!$B$25</definedName>
    <definedName name="ScoreB">'Données graphiques'!$B$26</definedName>
    <definedName name="ScoreC">'Données graphiques'!$B$27</definedName>
    <definedName name="Soci">#REF!</definedName>
    <definedName name="Société">#REF!</definedName>
    <definedName name="Somme_1ctions_10">#REF!</definedName>
    <definedName name="Somme_actions">#REF!</definedName>
    <definedName name="somme_actions_1">#REF!</definedName>
    <definedName name="Somme_Actions_10">#REF!</definedName>
    <definedName name="Somme_Actions_11">#REF!</definedName>
    <definedName name="Somme_Actions_12">#REF!</definedName>
    <definedName name="Somme_Actions_1é">#REF!</definedName>
    <definedName name="Somme_actions_2">#REF!</definedName>
    <definedName name="Somme_actions_3">#REF!</definedName>
    <definedName name="Somme_actions_4">#REF!</definedName>
    <definedName name="Somme_Actions_5">#REF!</definedName>
    <definedName name="Somme_Actions_6">#REF!</definedName>
    <definedName name="Somme_Actions_7">#REF!</definedName>
    <definedName name="Somme_Actions_8">#REF!</definedName>
    <definedName name="Somme_Actions_9">#REF!</definedName>
    <definedName name="Somme_Actions_9B">#REF!</definedName>
    <definedName name="Space">Dim_1_N!$A$16</definedName>
    <definedName name="Start">#REF!</definedName>
    <definedName name="START_COMP">#REF!</definedName>
    <definedName name="STOP_LICENCE">#REF!</definedName>
    <definedName name="STOPCODE">#REF!</definedName>
    <definedName name="STOPDATE">#REF!</definedName>
    <definedName name="Tab_Col">[3]Paramètres!$B$43:$B$47</definedName>
    <definedName name="Tab_Color">#REF!</definedName>
    <definedName name="Table_Car">Buffer!$A$13:$B$79</definedName>
    <definedName name="Table_Color_2">Buffer!$A$3:$B$6</definedName>
    <definedName name="Table_couleur">#REF!</definedName>
    <definedName name="Table_couleurs">Accueil!$B$115:$D$119</definedName>
    <definedName name="Table_Pins">Données!$A$20:$B$80</definedName>
    <definedName name="Table_Pins_1">[3]Evaluation!$B$68:$C$124</definedName>
    <definedName name="Table_Pins_Ab">Accueil!$B$86:$C$142</definedName>
    <definedName name="Table_Pins_Pro">Accueil!$B$138:$C$194</definedName>
    <definedName name="Table_Type_Lic">Accueil!$M$115:$N$117</definedName>
    <definedName name="Tabscore2">Dim_1_N!$F$40:$H$45</definedName>
    <definedName name="tabsend">Résultat!$U$24:$V$27</definedName>
    <definedName name="Tarif">[4]Informer!$F$24</definedName>
    <definedName name="Termes_licence">Gagnant!#REF!</definedName>
    <definedName name="Test">Données!#REF!</definedName>
    <definedName name="TPOURCENT">Données!$AL$8:$AL$16</definedName>
    <definedName name="TRefRes">Données!$AK$8:$AK$16</definedName>
    <definedName name="TRESPOURC">Données!$AL$7:$AL$16</definedName>
    <definedName name="TRESULTAT">Données!$AJ$7:$AJ$16</definedName>
    <definedName name="TScores">Données!$AK$7:$AK$16</definedName>
    <definedName name="TSD_R1">Données!$V$6:$V$11</definedName>
    <definedName name="TSD_R10">Données!$AE$6:$AE$11</definedName>
    <definedName name="TSD_R11">Données!$AF$6:$AF$11</definedName>
    <definedName name="TSD_R12">Données!$AG$6:$AG$11</definedName>
    <definedName name="TSD_R2">Données!$W$6:$W$11</definedName>
    <definedName name="TSD_R3">Données!$X$6:$X$11</definedName>
    <definedName name="TSD_R4">Données!$Y$6:$Y$11</definedName>
    <definedName name="TSD_R5">Données!$Z$6:$Z$11</definedName>
    <definedName name="TSD_R6">Données!$AA$6:$AA$11</definedName>
    <definedName name="TSD_R7">Données!$AB$6:$AB$11</definedName>
    <definedName name="TSD_R8">Données!$AC$6:$AC$11</definedName>
    <definedName name="TSD_R9">Données!$AD$6:$AD$11</definedName>
    <definedName name="TSD_V1">Données!$U$6:$U$11</definedName>
    <definedName name="Unité">Gagnant!#REF!</definedName>
    <definedName name="Utili">#REF!</definedName>
    <definedName name="Utilisateur">#REF!</definedName>
    <definedName name="_xlnm.Print_Area" localSheetId="6">Gagnant!#REF!</definedName>
    <definedName name="_xlnm.Print_Area" localSheetId="4">Licence!$B$8:$P$45</definedName>
    <definedName name="_xlnm.Print_Area" localSheetId="27">Overview!$A$8:$T$47</definedName>
  </definedNames>
  <calcPr calcId="181029"/>
  <fileRecoveryPr autoRecover="0"/>
  <extLst>
    <ext xmlns:x15="http://schemas.microsoft.com/office/spreadsheetml/2010/11/main" uri="{FCE2AD5D-F65C-4FA6-A056-5C36A1767C68}">
      <x15:dataModel>
        <x15:modelTables>
          <x15:modelTable id="Plage" name="Plage" connection="WorksheetConnection_Points!$F$23:$G$27"/>
        </x15:modelTables>
      </x15:dataModel>
    </ext>
  </extLst>
</workbook>
</file>

<file path=xl/calcChain.xml><?xml version="1.0" encoding="utf-8"?>
<calcChain xmlns="http://schemas.openxmlformats.org/spreadsheetml/2006/main">
  <c r="N3" i="50" l="1"/>
  <c r="L3" i="50" s="1"/>
  <c r="U40" i="160"/>
  <c r="W21" i="148" l="1"/>
  <c r="X26" i="148" s="1"/>
  <c r="O34" i="160"/>
  <c r="O24" i="160"/>
  <c r="B27" i="160" s="1"/>
  <c r="U38" i="160"/>
  <c r="U30" i="160"/>
  <c r="W16" i="148"/>
  <c r="Y16" i="148" s="1"/>
  <c r="P17" i="148" s="1"/>
  <c r="O24" i="148" s="1"/>
  <c r="W15" i="148"/>
  <c r="B17" i="117"/>
  <c r="A24" i="160"/>
  <c r="W25" i="160"/>
  <c r="AJ24" i="160"/>
  <c r="K26" i="160" l="1"/>
  <c r="B33" i="160"/>
  <c r="L34" i="160" s="1"/>
  <c r="L32" i="160"/>
  <c r="G24" i="160"/>
  <c r="K28" i="160"/>
  <c r="H26" i="160"/>
  <c r="H28" i="160"/>
  <c r="B26" i="160"/>
  <c r="W22" i="148"/>
  <c r="Y22" i="148" s="1"/>
  <c r="Y21" i="148"/>
  <c r="Y17" i="148"/>
  <c r="AA21" i="148" l="1"/>
  <c r="AA19" i="148"/>
  <c r="AA20" i="148"/>
  <c r="AA18" i="148"/>
  <c r="Z26" i="148"/>
  <c r="W18" i="148"/>
  <c r="G2" i="160"/>
  <c r="X1" i="160"/>
  <c r="G1" i="160"/>
  <c r="T28" i="125"/>
  <c r="R26" i="125"/>
  <c r="T28" i="124"/>
  <c r="R26" i="124"/>
  <c r="T28" i="123"/>
  <c r="R26" i="123"/>
  <c r="T28" i="122"/>
  <c r="R26" i="122"/>
  <c r="T28" i="121"/>
  <c r="R26" i="121"/>
  <c r="T28" i="120"/>
  <c r="R26" i="120"/>
  <c r="T28" i="119"/>
  <c r="R26" i="119"/>
  <c r="T28" i="118"/>
  <c r="R26" i="118"/>
  <c r="T28" i="117"/>
  <c r="R26" i="117"/>
  <c r="T28" i="116"/>
  <c r="R26" i="116"/>
  <c r="T28" i="115"/>
  <c r="R26" i="115"/>
  <c r="T30" i="46"/>
  <c r="AA33" i="46"/>
  <c r="T33" i="46"/>
  <c r="AC32" i="46"/>
  <c r="AD32" i="46" s="1"/>
  <c r="AD29" i="46"/>
  <c r="AC29" i="46"/>
  <c r="AA29" i="46"/>
  <c r="T29" i="46"/>
  <c r="T28" i="114"/>
  <c r="E12" i="159"/>
  <c r="R26" i="114"/>
  <c r="B35" i="148"/>
  <c r="B25" i="148"/>
  <c r="B17" i="125"/>
  <c r="B17" i="124"/>
  <c r="B17" i="123"/>
  <c r="B17" i="122"/>
  <c r="B17" i="121"/>
  <c r="B17" i="120"/>
  <c r="B17" i="119"/>
  <c r="B17" i="118"/>
  <c r="B17" i="116"/>
  <c r="B17" i="115"/>
  <c r="B17" i="114"/>
  <c r="K29" i="148"/>
  <c r="AB20" i="148" l="1"/>
  <c r="AB18" i="148"/>
  <c r="B30" i="148"/>
  <c r="P19" i="148" l="1"/>
  <c r="S19" i="148" s="1"/>
  <c r="V30" i="148"/>
  <c r="B39" i="148"/>
  <c r="E111" i="159"/>
  <c r="D108" i="159"/>
  <c r="D109" i="159" s="1"/>
  <c r="D110" i="159" s="1"/>
  <c r="D111" i="159" s="1"/>
  <c r="D112" i="159" s="1"/>
  <c r="D113" i="159" s="1"/>
  <c r="D114" i="159" s="1"/>
  <c r="D115" i="159" s="1"/>
  <c r="D116" i="159" s="1"/>
  <c r="K105" i="159"/>
  <c r="E114" i="159" s="1"/>
  <c r="I105" i="159"/>
  <c r="I106" i="159" s="1"/>
  <c r="G105" i="159"/>
  <c r="E110" i="159" s="1"/>
  <c r="E105" i="159"/>
  <c r="E106" i="159" s="1"/>
  <c r="D105" i="159"/>
  <c r="D106" i="159" s="1"/>
  <c r="L105" i="159"/>
  <c r="J105" i="159"/>
  <c r="F105" i="159"/>
  <c r="M105" i="159"/>
  <c r="AF1" i="159"/>
  <c r="W19" i="120"/>
  <c r="W21" i="120"/>
  <c r="AH19" i="46"/>
  <c r="AG19" i="46"/>
  <c r="AF19" i="46"/>
  <c r="AE19" i="46"/>
  <c r="AD19" i="46"/>
  <c r="AC19" i="46"/>
  <c r="W33" i="148" l="1"/>
  <c r="W31" i="148"/>
  <c r="W32" i="148"/>
  <c r="W34" i="148"/>
  <c r="W30" i="148"/>
  <c r="S12" i="46"/>
  <c r="E108" i="159"/>
  <c r="K106" i="159"/>
  <c r="E113" i="159"/>
  <c r="J106" i="159"/>
  <c r="M106" i="159"/>
  <c r="E116" i="159"/>
  <c r="E115" i="159"/>
  <c r="L106" i="159"/>
  <c r="F106" i="159"/>
  <c r="E109" i="159"/>
  <c r="E107" i="159"/>
  <c r="G106" i="159"/>
  <c r="E112" i="159"/>
  <c r="X30" i="148" l="1"/>
  <c r="Z30" i="148" s="1"/>
  <c r="C11" i="46"/>
  <c r="W24" i="148" l="1"/>
  <c r="W25" i="148" s="1"/>
  <c r="X25" i="148" s="1"/>
  <c r="X27" i="148" s="1"/>
  <c r="U22" i="99"/>
  <c r="B32" i="148"/>
  <c r="B21" i="148"/>
  <c r="M15" i="148"/>
  <c r="M17" i="148" s="1"/>
  <c r="AC3" i="148"/>
  <c r="Z25" i="148" l="1"/>
  <c r="AB25" i="148"/>
  <c r="AB26" i="148"/>
  <c r="D8" i="96"/>
  <c r="E8" i="96" s="1"/>
  <c r="D7" i="96"/>
  <c r="F7" i="96" s="1"/>
  <c r="F15" i="96" s="1"/>
  <c r="F16" i="96" s="1"/>
  <c r="D6" i="96"/>
  <c r="F6" i="96" s="1"/>
  <c r="F13" i="96" s="1"/>
  <c r="F14" i="96" s="1"/>
  <c r="D5" i="96"/>
  <c r="F5" i="96" s="1"/>
  <c r="F11" i="96" s="1"/>
  <c r="F12" i="96" s="1"/>
  <c r="D4" i="96"/>
  <c r="F4" i="96" s="1"/>
  <c r="F9" i="96" s="1"/>
  <c r="F10" i="96" s="1"/>
  <c r="H4" i="96" s="1"/>
  <c r="O18" i="96"/>
  <c r="B28" i="96"/>
  <c r="B29" i="96" s="1"/>
  <c r="B27" i="96"/>
  <c r="I20" i="96"/>
  <c r="J18" i="96"/>
  <c r="B14" i="96"/>
  <c r="B15" i="96" s="1"/>
  <c r="B16" i="96" s="1"/>
  <c r="B17" i="96" s="1"/>
  <c r="B18" i="96" s="1"/>
  <c r="B19" i="96" s="1"/>
  <c r="B20" i="96" s="1"/>
  <c r="B21" i="96" s="1"/>
  <c r="B22" i="96" s="1"/>
  <c r="AB29" i="148" l="1"/>
  <c r="AC26" i="148"/>
  <c r="B30" i="96"/>
  <c r="B32" i="96" s="1"/>
  <c r="O24" i="96"/>
  <c r="E18" i="96" s="1"/>
  <c r="O20" i="96"/>
  <c r="O25" i="96" s="1"/>
  <c r="E6" i="96"/>
  <c r="E13" i="96" s="1"/>
  <c r="E14" i="96" s="1"/>
  <c r="E4" i="96"/>
  <c r="E9" i="96" s="1"/>
  <c r="E10" i="96" s="1"/>
  <c r="B33" i="96"/>
  <c r="B34" i="96"/>
  <c r="E5" i="96"/>
  <c r="E11" i="96" s="1"/>
  <c r="E12" i="96" s="1"/>
  <c r="B31" i="96"/>
  <c r="E7" i="96"/>
  <c r="E15" i="96" s="1"/>
  <c r="E16" i="96" s="1"/>
  <c r="G7" i="96" s="1"/>
  <c r="O19" i="96"/>
  <c r="K8" i="95"/>
  <c r="K15" i="95"/>
  <c r="K22" i="95"/>
  <c r="K29" i="95"/>
  <c r="K38" i="95"/>
  <c r="K45" i="95"/>
  <c r="K52" i="95"/>
  <c r="K59" i="95"/>
  <c r="K68" i="95"/>
  <c r="K75" i="95"/>
  <c r="K82" i="95"/>
  <c r="K89" i="95"/>
  <c r="K105" i="95"/>
  <c r="K112" i="95"/>
  <c r="K119" i="95"/>
  <c r="I128" i="95"/>
  <c r="I127" i="95"/>
  <c r="I124" i="95"/>
  <c r="I129" i="95"/>
  <c r="I126" i="95"/>
  <c r="I125" i="95"/>
  <c r="I123" i="95"/>
  <c r="K120" i="95"/>
  <c r="K118" i="95"/>
  <c r="K117" i="95"/>
  <c r="K116" i="95"/>
  <c r="K115" i="95"/>
  <c r="K113" i="95"/>
  <c r="K111" i="95"/>
  <c r="K110" i="95"/>
  <c r="K109" i="95"/>
  <c r="K108" i="95"/>
  <c r="K103" i="95"/>
  <c r="K106" i="95"/>
  <c r="K104" i="95"/>
  <c r="K102" i="95"/>
  <c r="K101" i="95"/>
  <c r="K96" i="95"/>
  <c r="K97" i="95"/>
  <c r="K95" i="95"/>
  <c r="K99" i="95"/>
  <c r="K98" i="95"/>
  <c r="K94" i="95"/>
  <c r="K90" i="95"/>
  <c r="K88" i="95"/>
  <c r="K87" i="95"/>
  <c r="K86" i="95"/>
  <c r="K85" i="95"/>
  <c r="K83" i="95"/>
  <c r="K81" i="95"/>
  <c r="K80" i="95"/>
  <c r="K79" i="95"/>
  <c r="K78" i="95"/>
  <c r="K74" i="95"/>
  <c r="K73" i="95"/>
  <c r="K76" i="95"/>
  <c r="K72" i="95"/>
  <c r="K71" i="95"/>
  <c r="K67" i="95"/>
  <c r="K65" i="95"/>
  <c r="K69" i="95"/>
  <c r="K66" i="95"/>
  <c r="K64" i="95"/>
  <c r="K60" i="95"/>
  <c r="K58" i="95"/>
  <c r="K57" i="95"/>
  <c r="K56" i="95"/>
  <c r="K55" i="95"/>
  <c r="K53" i="95"/>
  <c r="K51" i="95"/>
  <c r="K50" i="95"/>
  <c r="K49" i="95"/>
  <c r="K48" i="95"/>
  <c r="K46" i="95"/>
  <c r="K44" i="95"/>
  <c r="K43" i="95"/>
  <c r="K42" i="95"/>
  <c r="K41" i="95"/>
  <c r="K39" i="95"/>
  <c r="K37" i="95"/>
  <c r="K36" i="95"/>
  <c r="K35" i="95"/>
  <c r="K34" i="95"/>
  <c r="K30" i="95"/>
  <c r="K28" i="95"/>
  <c r="K27" i="95"/>
  <c r="K26" i="95"/>
  <c r="K25" i="95"/>
  <c r="K23" i="95"/>
  <c r="K21" i="95"/>
  <c r="K20" i="95"/>
  <c r="K19" i="95"/>
  <c r="K18" i="95"/>
  <c r="K16" i="95"/>
  <c r="K14" i="95"/>
  <c r="K13" i="95"/>
  <c r="K12" i="95"/>
  <c r="K11" i="95"/>
  <c r="K9" i="95"/>
  <c r="K7" i="95"/>
  <c r="K6" i="95"/>
  <c r="K5" i="95"/>
  <c r="K4" i="95"/>
  <c r="P25" i="96" l="1"/>
  <c r="B36" i="96"/>
  <c r="B35" i="96"/>
  <c r="G4" i="96" s="1"/>
  <c r="L25" i="96"/>
  <c r="R9" i="46"/>
  <c r="J4" i="96" l="1"/>
  <c r="B37" i="96"/>
  <c r="B38" i="96"/>
  <c r="E34" i="116"/>
  <c r="B40" i="96" l="1"/>
  <c r="B39" i="96"/>
  <c r="B41" i="96" l="1"/>
  <c r="B42" i="96"/>
  <c r="W25" i="121"/>
  <c r="V25" i="121"/>
  <c r="W23" i="121"/>
  <c r="W21" i="121"/>
  <c r="W19" i="121"/>
  <c r="W17" i="121"/>
  <c r="B44" i="96" l="1"/>
  <c r="B43" i="96"/>
  <c r="AA2" i="46"/>
  <c r="C29" i="140"/>
  <c r="B25" i="140"/>
  <c r="C21" i="140"/>
  <c r="C17" i="140"/>
  <c r="B13" i="140"/>
  <c r="C9" i="140"/>
  <c r="B45" i="96" l="1"/>
  <c r="B46" i="96"/>
  <c r="D24" i="139"/>
  <c r="B24" i="139" s="1"/>
  <c r="G26" i="139" s="1"/>
  <c r="D25" i="139"/>
  <c r="B25" i="139" s="1"/>
  <c r="G25" i="139" s="1"/>
  <c r="B48" i="96" l="1"/>
  <c r="B47" i="96"/>
  <c r="B49" i="96" l="1"/>
  <c r="B50" i="96"/>
  <c r="M14" i="139"/>
  <c r="Q14" i="139" s="1"/>
  <c r="M13" i="139"/>
  <c r="Q13" i="139" s="1"/>
  <c r="M12" i="139"/>
  <c r="Q12" i="139" s="1"/>
  <c r="M11" i="139"/>
  <c r="Q11" i="139" s="1"/>
  <c r="M10" i="139"/>
  <c r="Q10" i="139" s="1"/>
  <c r="M9" i="139"/>
  <c r="Q9" i="139" s="1"/>
  <c r="M8" i="139"/>
  <c r="Q8" i="139" s="1"/>
  <c r="M7" i="139"/>
  <c r="Q7" i="139" s="1"/>
  <c r="M6" i="139"/>
  <c r="Q6" i="139" s="1"/>
  <c r="M5" i="139"/>
  <c r="Q5" i="139" s="1"/>
  <c r="M4" i="139"/>
  <c r="Q4" i="139" s="1"/>
  <c r="M3" i="139"/>
  <c r="Q3" i="139" s="1"/>
  <c r="B52" i="96" l="1"/>
  <c r="B51" i="96"/>
  <c r="H6" i="96" s="1"/>
  <c r="N13" i="139"/>
  <c r="N11" i="139"/>
  <c r="N12" i="139"/>
  <c r="N14" i="139"/>
  <c r="E34" i="125"/>
  <c r="W23" i="125"/>
  <c r="W21" i="125"/>
  <c r="W19" i="125"/>
  <c r="W17" i="125"/>
  <c r="W16" i="125"/>
  <c r="AM15" i="125"/>
  <c r="V15" i="125"/>
  <c r="W14" i="125"/>
  <c r="V13" i="125"/>
  <c r="E34" i="124"/>
  <c r="W25" i="124"/>
  <c r="W23" i="124"/>
  <c r="W21" i="124"/>
  <c r="W19" i="124"/>
  <c r="W17" i="124"/>
  <c r="W16" i="124"/>
  <c r="AM15" i="124"/>
  <c r="V15" i="124"/>
  <c r="W14" i="124"/>
  <c r="V13" i="124"/>
  <c r="E34" i="123"/>
  <c r="W25" i="123"/>
  <c r="W23" i="123"/>
  <c r="W21" i="123"/>
  <c r="W19" i="123"/>
  <c r="W17" i="123"/>
  <c r="W16" i="123"/>
  <c r="AM15" i="123"/>
  <c r="V15" i="123"/>
  <c r="W14" i="123"/>
  <c r="V13" i="123"/>
  <c r="E34" i="122"/>
  <c r="W25" i="122"/>
  <c r="W23" i="122"/>
  <c r="W21" i="122"/>
  <c r="W19" i="122"/>
  <c r="W17" i="122"/>
  <c r="W16" i="122"/>
  <c r="AM15" i="122"/>
  <c r="V15" i="122"/>
  <c r="W14" i="122"/>
  <c r="V13" i="122"/>
  <c r="E34" i="121"/>
  <c r="W16" i="121"/>
  <c r="AM15" i="121"/>
  <c r="V15" i="121"/>
  <c r="W14" i="121"/>
  <c r="V13" i="121"/>
  <c r="E34" i="120"/>
  <c r="W25" i="120"/>
  <c r="W23" i="120"/>
  <c r="W17" i="120"/>
  <c r="W16" i="120"/>
  <c r="AM15" i="120"/>
  <c r="V15" i="120"/>
  <c r="W14" i="120"/>
  <c r="V13" i="120"/>
  <c r="E34" i="119"/>
  <c r="W25" i="119"/>
  <c r="V25" i="119"/>
  <c r="W23" i="119"/>
  <c r="W21" i="119"/>
  <c r="W19" i="119"/>
  <c r="W17" i="119"/>
  <c r="W16" i="119"/>
  <c r="AM15" i="119"/>
  <c r="V15" i="119"/>
  <c r="W14" i="119"/>
  <c r="V13" i="119"/>
  <c r="E34" i="118"/>
  <c r="W25" i="118"/>
  <c r="V25" i="118"/>
  <c r="W23" i="118"/>
  <c r="W21" i="118"/>
  <c r="W19" i="118"/>
  <c r="W17" i="118"/>
  <c r="W16" i="118"/>
  <c r="AM15" i="118"/>
  <c r="V15" i="118"/>
  <c r="W14" i="118"/>
  <c r="V13" i="118"/>
  <c r="E34" i="117"/>
  <c r="W25" i="117"/>
  <c r="W23" i="117"/>
  <c r="W21" i="117"/>
  <c r="W19" i="117"/>
  <c r="W17" i="117"/>
  <c r="W16" i="117"/>
  <c r="AM15" i="117"/>
  <c r="V15" i="117"/>
  <c r="W14" i="117"/>
  <c r="V13" i="117"/>
  <c r="W25" i="116"/>
  <c r="W23" i="116"/>
  <c r="W21" i="116"/>
  <c r="W19" i="116"/>
  <c r="W17" i="116"/>
  <c r="W16" i="116"/>
  <c r="AM15" i="116"/>
  <c r="V15" i="116"/>
  <c r="W14" i="116"/>
  <c r="V13" i="116"/>
  <c r="E34" i="115"/>
  <c r="W25" i="115"/>
  <c r="V25" i="115"/>
  <c r="W23" i="115"/>
  <c r="W21" i="115"/>
  <c r="W19" i="115"/>
  <c r="W17" i="115"/>
  <c r="W16" i="115"/>
  <c r="AM15" i="115"/>
  <c r="V15" i="115"/>
  <c r="W14" i="115"/>
  <c r="V13" i="115"/>
  <c r="F14" i="139"/>
  <c r="F13" i="139"/>
  <c r="F12" i="139"/>
  <c r="F11" i="139"/>
  <c r="F10" i="139"/>
  <c r="F9" i="139"/>
  <c r="F8" i="139"/>
  <c r="F7" i="139"/>
  <c r="F6" i="139"/>
  <c r="F5" i="139"/>
  <c r="F4" i="139"/>
  <c r="F3" i="139"/>
  <c r="E34" i="114"/>
  <c r="W25" i="114"/>
  <c r="W23" i="114"/>
  <c r="W21" i="114"/>
  <c r="W19" i="114"/>
  <c r="W17" i="114"/>
  <c r="X17" i="124" l="1"/>
  <c r="X25" i="123"/>
  <c r="X25" i="122"/>
  <c r="X23" i="121"/>
  <c r="X23" i="120"/>
  <c r="X25" i="119"/>
  <c r="X25" i="118"/>
  <c r="X25" i="117"/>
  <c r="X25" i="115"/>
  <c r="X25" i="114"/>
  <c r="X25" i="125"/>
  <c r="B53" i="96"/>
  <c r="H7" i="96" s="1"/>
  <c r="J7" i="96" s="1"/>
  <c r="B54" i="96"/>
  <c r="N3" i="139"/>
  <c r="N9" i="139"/>
  <c r="N10" i="139"/>
  <c r="N6" i="139"/>
  <c r="N7" i="139"/>
  <c r="N8" i="139"/>
  <c r="N5" i="139"/>
  <c r="X19" i="117"/>
  <c r="X19" i="115"/>
  <c r="A13" i="116"/>
  <c r="A15" i="116"/>
  <c r="A15" i="117"/>
  <c r="A15" i="118"/>
  <c r="A15" i="119"/>
  <c r="A15" i="120"/>
  <c r="A15" i="121"/>
  <c r="A15" i="122"/>
  <c r="A15" i="123"/>
  <c r="A15" i="124"/>
  <c r="A15" i="125"/>
  <c r="X19" i="125"/>
  <c r="X21" i="125"/>
  <c r="X23" i="125"/>
  <c r="X17" i="125"/>
  <c r="X23" i="124"/>
  <c r="X21" i="124"/>
  <c r="X19" i="124"/>
  <c r="X25" i="124"/>
  <c r="X19" i="123"/>
  <c r="X21" i="123"/>
  <c r="X23" i="123"/>
  <c r="X17" i="123"/>
  <c r="X17" i="122"/>
  <c r="X19" i="122"/>
  <c r="X21" i="122"/>
  <c r="X23" i="122"/>
  <c r="X17" i="121"/>
  <c r="X25" i="121"/>
  <c r="X19" i="121"/>
  <c r="X21" i="121"/>
  <c r="X25" i="120"/>
  <c r="X17" i="120"/>
  <c r="X21" i="120"/>
  <c r="X19" i="120"/>
  <c r="X17" i="119"/>
  <c r="X19" i="119"/>
  <c r="X21" i="119"/>
  <c r="X23" i="119"/>
  <c r="X19" i="118"/>
  <c r="X21" i="118"/>
  <c r="X23" i="118"/>
  <c r="X17" i="118"/>
  <c r="X17" i="117"/>
  <c r="X21" i="117"/>
  <c r="X23" i="117"/>
  <c r="X21" i="115"/>
  <c r="X23" i="115"/>
  <c r="X17" i="115"/>
  <c r="A15" i="115"/>
  <c r="X19" i="114"/>
  <c r="X21" i="114"/>
  <c r="X23" i="114"/>
  <c r="X17" i="114"/>
  <c r="B56" i="96" l="1"/>
  <c r="B55" i="96"/>
  <c r="X26" i="125"/>
  <c r="AG44" i="2" s="1"/>
  <c r="X26" i="122"/>
  <c r="X26" i="120"/>
  <c r="X26" i="121"/>
  <c r="X26" i="124"/>
  <c r="X26" i="123"/>
  <c r="X26" i="119"/>
  <c r="X26" i="118"/>
  <c r="X26" i="117"/>
  <c r="X26" i="115"/>
  <c r="X26" i="114"/>
  <c r="G6" i="96" l="1"/>
  <c r="J6" i="96" s="1"/>
  <c r="K7" i="96" s="1"/>
  <c r="K8" i="96" s="1"/>
  <c r="G5" i="96"/>
  <c r="B57" i="96"/>
  <c r="B58" i="96"/>
  <c r="B12" i="139"/>
  <c r="K8" i="139" s="1"/>
  <c r="R8" i="139" s="1"/>
  <c r="S8" i="139" s="1"/>
  <c r="AA44" i="2"/>
  <c r="B10" i="139"/>
  <c r="K6" i="139" s="1"/>
  <c r="R6" i="139" s="1"/>
  <c r="S6" i="139" s="1"/>
  <c r="Y44" i="2"/>
  <c r="B14" i="139"/>
  <c r="AC44" i="2"/>
  <c r="B11" i="139"/>
  <c r="K7" i="139" s="1"/>
  <c r="R7" i="139" s="1"/>
  <c r="S7" i="139" s="1"/>
  <c r="Z44" i="2"/>
  <c r="B8" i="139"/>
  <c r="K4" i="139" s="1"/>
  <c r="R4" i="139" s="1"/>
  <c r="W44" i="2"/>
  <c r="B13" i="139"/>
  <c r="AB44" i="2"/>
  <c r="B17" i="139"/>
  <c r="C106" i="95" s="1"/>
  <c r="AF44" i="2"/>
  <c r="B16" i="139"/>
  <c r="Q22" i="140" s="1"/>
  <c r="AE44" i="2"/>
  <c r="B15" i="139"/>
  <c r="Q18" i="140" s="1"/>
  <c r="AD44" i="2"/>
  <c r="B7" i="139"/>
  <c r="V44" i="2"/>
  <c r="B18" i="139"/>
  <c r="C113" i="95" s="1"/>
  <c r="F34" i="115"/>
  <c r="F34" i="114"/>
  <c r="C76" i="95" l="1"/>
  <c r="AA30" i="46"/>
  <c r="K9" i="139"/>
  <c r="R9" i="139" s="1"/>
  <c r="S9" i="139" s="1"/>
  <c r="AD54" i="2" s="1"/>
  <c r="AA35" i="46"/>
  <c r="T35" i="46"/>
  <c r="B120" i="159"/>
  <c r="B119" i="159"/>
  <c r="B122" i="159"/>
  <c r="B118" i="159"/>
  <c r="B121" i="159"/>
  <c r="B60" i="96"/>
  <c r="B59" i="96"/>
  <c r="G8" i="96"/>
  <c r="AB54" i="2"/>
  <c r="AA60" i="2"/>
  <c r="C30" i="140"/>
  <c r="C53" i="95"/>
  <c r="AA54" i="2"/>
  <c r="Z60" i="2"/>
  <c r="Z54" i="2"/>
  <c r="Y60" i="2"/>
  <c r="C22" i="140"/>
  <c r="C39" i="95"/>
  <c r="K11" i="139"/>
  <c r="R11" i="139" s="1"/>
  <c r="S11" i="139" s="1"/>
  <c r="AF54" i="2" s="1"/>
  <c r="C83" i="95"/>
  <c r="K10" i="139"/>
  <c r="R10" i="139" s="1"/>
  <c r="S10" i="139" s="1"/>
  <c r="AC60" i="2" s="1"/>
  <c r="R26" i="140"/>
  <c r="K13" i="139"/>
  <c r="R13" i="139" s="1"/>
  <c r="S13" i="139" s="1"/>
  <c r="K12" i="139"/>
  <c r="R12" i="139" s="1"/>
  <c r="S12" i="139" s="1"/>
  <c r="C99" i="95"/>
  <c r="C114" i="95" s="1"/>
  <c r="C115" i="95" s="1"/>
  <c r="C116" i="95" s="1"/>
  <c r="R14" i="140"/>
  <c r="Q10" i="140"/>
  <c r="C69" i="95"/>
  <c r="B26" i="140"/>
  <c r="C46" i="95"/>
  <c r="B14" i="140"/>
  <c r="C16" i="95"/>
  <c r="C10" i="140"/>
  <c r="C9" i="95"/>
  <c r="K3" i="139"/>
  <c r="R3" i="139" s="1"/>
  <c r="S3" i="139" s="1"/>
  <c r="K14" i="139"/>
  <c r="R14" i="139" s="1"/>
  <c r="S14" i="139" s="1"/>
  <c r="Q30" i="140"/>
  <c r="T11" i="46"/>
  <c r="AL15" i="46"/>
  <c r="AB60" i="2" l="1"/>
  <c r="C84" i="95"/>
  <c r="C85" i="95" s="1"/>
  <c r="C86" i="95" s="1"/>
  <c r="B61" i="96"/>
  <c r="B62" i="96"/>
  <c r="M27" i="140"/>
  <c r="AF60" i="2"/>
  <c r="AI54" i="2"/>
  <c r="C54" i="95"/>
  <c r="C55" i="95" s="1"/>
  <c r="C56" i="95" s="1"/>
  <c r="G27" i="140"/>
  <c r="V54" i="2"/>
  <c r="V60" i="2"/>
  <c r="AD60" i="2"/>
  <c r="AE54" i="2"/>
  <c r="AG60" i="2"/>
  <c r="AJ54" i="2"/>
  <c r="AH54" i="2"/>
  <c r="AE60" i="2"/>
  <c r="M15" i="140"/>
  <c r="B64" i="96" l="1"/>
  <c r="B63" i="96"/>
  <c r="B65" i="96" l="1"/>
  <c r="B66" i="96"/>
  <c r="B68" i="96" l="1"/>
  <c r="B67" i="96"/>
  <c r="H5" i="96" s="1"/>
  <c r="H8" i="96" l="1"/>
  <c r="J5" i="96"/>
  <c r="K5" i="96" s="1"/>
  <c r="K9" i="96" s="1"/>
  <c r="B69" i="96"/>
  <c r="B70" i="96"/>
  <c r="G9" i="96" l="1"/>
  <c r="O21" i="96" s="1"/>
  <c r="F18" i="96"/>
  <c r="B72" i="96"/>
  <c r="B71" i="96"/>
  <c r="K10" i="96"/>
  <c r="K11" i="96" s="1"/>
  <c r="L10" i="96" s="1"/>
  <c r="L11" i="96" s="1"/>
  <c r="L9" i="96" s="1"/>
  <c r="O22" i="96" l="1"/>
  <c r="B73" i="96"/>
  <c r="B74" i="96"/>
  <c r="N22" i="96" l="1"/>
  <c r="P20" i="96"/>
  <c r="B76" i="96"/>
  <c r="B77" i="96" s="1"/>
  <c r="B75" i="96"/>
  <c r="I28" i="49" l="1"/>
  <c r="H28" i="49"/>
  <c r="G28" i="49"/>
  <c r="I27" i="49"/>
  <c r="H27" i="49"/>
  <c r="G27" i="49"/>
  <c r="I26" i="49"/>
  <c r="H26" i="49"/>
  <c r="G26" i="49"/>
  <c r="H25" i="49"/>
  <c r="G25" i="49"/>
  <c r="J28" i="49" l="1"/>
  <c r="J27" i="49"/>
  <c r="J26" i="49"/>
  <c r="N4" i="139" l="1"/>
  <c r="S4" i="139" s="1"/>
  <c r="B108" i="95"/>
  <c r="V11" i="125"/>
  <c r="V9" i="125"/>
  <c r="A13" i="125" s="1"/>
  <c r="A11" i="124"/>
  <c r="A9" i="124"/>
  <c r="A9" i="125"/>
  <c r="F34" i="125"/>
  <c r="B168" i="125"/>
  <c r="B167" i="125"/>
  <c r="B166" i="125"/>
  <c r="B165" i="125"/>
  <c r="B164" i="125"/>
  <c r="X97" i="125"/>
  <c r="W12" i="125"/>
  <c r="W10" i="125"/>
  <c r="X1" i="125"/>
  <c r="F34" i="124"/>
  <c r="B101" i="95"/>
  <c r="V11" i="124"/>
  <c r="V9" i="124"/>
  <c r="A13" i="124" s="1"/>
  <c r="B167" i="124"/>
  <c r="B166" i="124"/>
  <c r="B165" i="124"/>
  <c r="B164" i="124"/>
  <c r="B163" i="124"/>
  <c r="X96" i="124"/>
  <c r="W12" i="124"/>
  <c r="W10" i="124"/>
  <c r="X1" i="124"/>
  <c r="B94" i="95"/>
  <c r="F34" i="123"/>
  <c r="W16" i="159" s="1"/>
  <c r="V11" i="123"/>
  <c r="A11" i="123" s="1"/>
  <c r="V9" i="123"/>
  <c r="A13" i="123" s="1"/>
  <c r="A9" i="123"/>
  <c r="B171" i="123"/>
  <c r="B170" i="123"/>
  <c r="B169" i="123"/>
  <c r="B168" i="123"/>
  <c r="B167" i="123"/>
  <c r="X100" i="123"/>
  <c r="W12" i="123"/>
  <c r="W10" i="123"/>
  <c r="X1" i="123"/>
  <c r="F34" i="122"/>
  <c r="W15" i="159" s="1"/>
  <c r="B78" i="95"/>
  <c r="V11" i="122"/>
  <c r="V9" i="122"/>
  <c r="A13" i="122" s="1"/>
  <c r="A11" i="122"/>
  <c r="A9" i="122"/>
  <c r="B168" i="122"/>
  <c r="B167" i="122"/>
  <c r="B166" i="122"/>
  <c r="B165" i="122"/>
  <c r="B164" i="122"/>
  <c r="X97" i="122"/>
  <c r="W12" i="122"/>
  <c r="W10" i="122"/>
  <c r="X1" i="122"/>
  <c r="B71" i="95"/>
  <c r="F34" i="121"/>
  <c r="W14" i="159" s="1"/>
  <c r="V11" i="121"/>
  <c r="V9" i="121"/>
  <c r="A13" i="121" s="1"/>
  <c r="A11" i="121"/>
  <c r="A9" i="121"/>
  <c r="B167" i="121"/>
  <c r="B166" i="121"/>
  <c r="B165" i="121"/>
  <c r="B164" i="121"/>
  <c r="B163" i="121"/>
  <c r="X96" i="121"/>
  <c r="W12" i="121"/>
  <c r="W10" i="121"/>
  <c r="B64" i="95"/>
  <c r="F34" i="120"/>
  <c r="W13" i="159" s="1"/>
  <c r="V11" i="120"/>
  <c r="V9" i="120"/>
  <c r="A13" i="120" s="1"/>
  <c r="A11" i="120"/>
  <c r="A9" i="120"/>
  <c r="B170" i="120"/>
  <c r="B169" i="120"/>
  <c r="B168" i="120"/>
  <c r="B167" i="120"/>
  <c r="B166" i="120"/>
  <c r="X99" i="120"/>
  <c r="W12" i="120"/>
  <c r="W10" i="120"/>
  <c r="X1" i="120"/>
  <c r="F34" i="119"/>
  <c r="W12" i="159" s="1"/>
  <c r="B48" i="95"/>
  <c r="V11" i="119"/>
  <c r="V9" i="119"/>
  <c r="A13" i="119" s="1"/>
  <c r="A11" i="119"/>
  <c r="A9" i="119"/>
  <c r="B167" i="119"/>
  <c r="B166" i="119"/>
  <c r="B165" i="119"/>
  <c r="B164" i="119"/>
  <c r="B163" i="119"/>
  <c r="J98" i="119"/>
  <c r="X96" i="119"/>
  <c r="W12" i="119"/>
  <c r="W10" i="119"/>
  <c r="X1" i="119"/>
  <c r="F34" i="118"/>
  <c r="W11" i="159" s="1"/>
  <c r="B41" i="95"/>
  <c r="V11" i="118"/>
  <c r="V9" i="118"/>
  <c r="A13" i="118" s="1"/>
  <c r="A11" i="118"/>
  <c r="A9" i="118"/>
  <c r="B168" i="118"/>
  <c r="B167" i="118"/>
  <c r="B166" i="118"/>
  <c r="B165" i="118"/>
  <c r="B164" i="118"/>
  <c r="J99" i="118"/>
  <c r="X97" i="118"/>
  <c r="W12" i="118"/>
  <c r="W10" i="118"/>
  <c r="X1" i="118"/>
  <c r="W18" i="159" l="1"/>
  <c r="W17" i="159"/>
  <c r="W60" i="2"/>
  <c r="W54" i="2"/>
  <c r="C3" i="139"/>
  <c r="W21" i="50"/>
  <c r="W20" i="50"/>
  <c r="A11" i="125"/>
  <c r="B34" i="95"/>
  <c r="F34" i="117"/>
  <c r="W10" i="159" s="1"/>
  <c r="V11" i="117"/>
  <c r="V9" i="117"/>
  <c r="A11" i="117"/>
  <c r="B169" i="117"/>
  <c r="B168" i="117"/>
  <c r="B167" i="117"/>
  <c r="B166" i="117"/>
  <c r="B165" i="117"/>
  <c r="J100" i="117"/>
  <c r="X98" i="117"/>
  <c r="W12" i="117"/>
  <c r="W10" i="117"/>
  <c r="X1" i="117"/>
  <c r="V11" i="116"/>
  <c r="V9" i="116"/>
  <c r="B169" i="116"/>
  <c r="B168" i="116"/>
  <c r="B167" i="116"/>
  <c r="B166" i="116"/>
  <c r="B165" i="116"/>
  <c r="J100" i="116"/>
  <c r="W12" i="116"/>
  <c r="W10" i="116"/>
  <c r="X1" i="116"/>
  <c r="B11" i="95"/>
  <c r="A11" i="115"/>
  <c r="A9" i="115"/>
  <c r="V11" i="115"/>
  <c r="V9" i="115"/>
  <c r="A13" i="115" s="1"/>
  <c r="B175" i="115"/>
  <c r="B174" i="115"/>
  <c r="B173" i="115"/>
  <c r="B172" i="115"/>
  <c r="B171" i="115"/>
  <c r="X104" i="115"/>
  <c r="W12" i="115"/>
  <c r="W10" i="115"/>
  <c r="X1" i="115"/>
  <c r="B5" i="95"/>
  <c r="A13" i="114"/>
  <c r="A11" i="114"/>
  <c r="A9" i="114"/>
  <c r="W16" i="114"/>
  <c r="V15" i="114"/>
  <c r="A15" i="114" s="1"/>
  <c r="W14" i="114"/>
  <c r="V13" i="114"/>
  <c r="W12" i="114"/>
  <c r="V11" i="114"/>
  <c r="W10" i="114"/>
  <c r="V9" i="114"/>
  <c r="X1" i="114"/>
  <c r="X85" i="114"/>
  <c r="AM15" i="114"/>
  <c r="C4" i="139" l="1"/>
  <c r="A9" i="117"/>
  <c r="A13" i="117"/>
  <c r="C15" i="49"/>
  <c r="C14" i="49"/>
  <c r="C13" i="49"/>
  <c r="C12" i="49"/>
  <c r="C11" i="49"/>
  <c r="C10" i="49"/>
  <c r="C9" i="49"/>
  <c r="C8" i="49"/>
  <c r="C4" i="49"/>
  <c r="I11" i="46"/>
  <c r="D18" i="46"/>
  <c r="AL17" i="46"/>
  <c r="AC22" i="46" l="1"/>
  <c r="AD22" i="46" s="1"/>
  <c r="C7" i="49"/>
  <c r="C6" i="49"/>
  <c r="C5" i="49"/>
  <c r="AL16" i="46"/>
  <c r="C14" i="46" l="1"/>
  <c r="R7" i="46" s="1"/>
  <c r="T10" i="46"/>
  <c r="B109" i="95" l="1"/>
  <c r="E2" i="95"/>
  <c r="E2" i="2"/>
  <c r="E2" i="49"/>
  <c r="B102" i="95"/>
  <c r="C104" i="95" s="1"/>
  <c r="C105" i="95" s="1"/>
  <c r="J19" i="124" s="1"/>
  <c r="R27" i="140" s="1"/>
  <c r="D15" i="49" l="1"/>
  <c r="B95" i="95"/>
  <c r="D13" i="49"/>
  <c r="D12" i="49"/>
  <c r="B79" i="95"/>
  <c r="C81" i="95" s="1"/>
  <c r="C82" i="95" s="1"/>
  <c r="J19" i="122" s="1"/>
  <c r="Q19" i="140" s="1"/>
  <c r="B72" i="95"/>
  <c r="C74" i="95" s="1"/>
  <c r="C75" i="95" s="1"/>
  <c r="J19" i="121" s="1"/>
  <c r="R15" i="140" s="1"/>
  <c r="B65" i="95"/>
  <c r="D14" i="49" l="1"/>
  <c r="D10" i="49"/>
  <c r="D11" i="49"/>
  <c r="B49" i="95"/>
  <c r="D9" i="49" l="1"/>
  <c r="B42" i="95" l="1"/>
  <c r="B35" i="95"/>
  <c r="D8" i="49" l="1"/>
  <c r="D7" i="49"/>
  <c r="D6" i="49"/>
  <c r="B12" i="95"/>
  <c r="B4" i="95"/>
  <c r="J106" i="115"/>
  <c r="B154" i="114" l="1"/>
  <c r="B153" i="114"/>
  <c r="B156" i="114"/>
  <c r="B152" i="114"/>
  <c r="B155" i="114"/>
  <c r="D4" i="49"/>
  <c r="D5" i="49"/>
  <c r="AD13" i="46" l="1"/>
  <c r="AE13" i="46"/>
  <c r="AC13" i="46" s="1"/>
  <c r="AF13" i="46" l="1"/>
  <c r="AE15" i="46" s="1"/>
  <c r="A164" i="99"/>
  <c r="AB10" i="46"/>
  <c r="Y10" i="46"/>
  <c r="X10" i="46"/>
  <c r="AG13" i="46" l="1"/>
  <c r="AC4" i="46"/>
  <c r="AC2" i="46"/>
  <c r="D23" i="139" l="1"/>
  <c r="B23" i="139" s="1"/>
  <c r="G27" i="139" s="1"/>
  <c r="D27" i="139" l="1"/>
  <c r="B27" i="139" s="1"/>
  <c r="G23" i="139" s="1"/>
  <c r="D26" i="139"/>
  <c r="B26" i="139" s="1"/>
  <c r="G24" i="139" s="1"/>
  <c r="P115" i="46"/>
  <c r="P116" i="46" s="1"/>
  <c r="P117" i="46" l="1"/>
  <c r="P118" i="46" s="1"/>
  <c r="AC1" i="97" l="1"/>
  <c r="AF1" i="50"/>
  <c r="U18" i="99"/>
  <c r="U14" i="99"/>
  <c r="U5" i="99"/>
  <c r="U9" i="99"/>
  <c r="AI24" i="46" l="1"/>
  <c r="R8" i="46"/>
  <c r="C17" i="46"/>
  <c r="G11" i="46" l="1"/>
  <c r="D10" i="46"/>
  <c r="D9" i="46"/>
  <c r="D8" i="46"/>
  <c r="P9" i="99" l="1"/>
  <c r="F60" i="46" l="1"/>
  <c r="H69" i="95" l="1"/>
  <c r="H68" i="95"/>
  <c r="H67" i="95"/>
  <c r="H66" i="95"/>
  <c r="H65" i="95"/>
  <c r="H53" i="95"/>
  <c r="H52" i="95"/>
  <c r="H51" i="95"/>
  <c r="H50" i="95"/>
  <c r="H49" i="95"/>
  <c r="H46" i="95"/>
  <c r="H45" i="95"/>
  <c r="H44" i="95"/>
  <c r="H43" i="95"/>
  <c r="H42" i="95"/>
  <c r="H39" i="95"/>
  <c r="H38" i="95"/>
  <c r="H37" i="95"/>
  <c r="H36" i="95"/>
  <c r="H35" i="95"/>
  <c r="H23" i="95"/>
  <c r="H22" i="95"/>
  <c r="H21" i="95"/>
  <c r="H20" i="95"/>
  <c r="H19" i="95"/>
  <c r="H16" i="95"/>
  <c r="H15" i="95"/>
  <c r="H14" i="95"/>
  <c r="H13" i="95"/>
  <c r="H12" i="95"/>
  <c r="H9" i="95"/>
  <c r="H8" i="95"/>
  <c r="H7" i="95"/>
  <c r="H6" i="95"/>
  <c r="H5" i="95"/>
  <c r="H4" i="95"/>
  <c r="H113" i="95"/>
  <c r="H112" i="95"/>
  <c r="H111" i="95"/>
  <c r="H110" i="95"/>
  <c r="H109" i="95"/>
  <c r="H106" i="95"/>
  <c r="H105" i="95"/>
  <c r="H104" i="95"/>
  <c r="H103" i="95"/>
  <c r="H102" i="95"/>
  <c r="H99" i="95"/>
  <c r="H98" i="95"/>
  <c r="H97" i="95"/>
  <c r="H96" i="95"/>
  <c r="H95" i="95"/>
  <c r="H83" i="95"/>
  <c r="H82" i="95"/>
  <c r="H81" i="95"/>
  <c r="H80" i="95"/>
  <c r="H79" i="95"/>
  <c r="H76" i="95"/>
  <c r="H75" i="95"/>
  <c r="H74" i="95"/>
  <c r="H73" i="95"/>
  <c r="H72" i="95"/>
  <c r="J113" i="95" l="1"/>
  <c r="J112" i="95"/>
  <c r="J111" i="95"/>
  <c r="J110" i="95"/>
  <c r="J109" i="95"/>
  <c r="J106" i="95"/>
  <c r="J105" i="95"/>
  <c r="J104" i="95"/>
  <c r="J103" i="95"/>
  <c r="J102" i="95"/>
  <c r="J99" i="95"/>
  <c r="J98" i="95"/>
  <c r="J97" i="95"/>
  <c r="J96" i="95"/>
  <c r="J95" i="95"/>
  <c r="J83" i="95"/>
  <c r="J82" i="95"/>
  <c r="J81" i="95"/>
  <c r="J80" i="95"/>
  <c r="J79" i="95"/>
  <c r="J76" i="95"/>
  <c r="J75" i="95"/>
  <c r="J74" i="95"/>
  <c r="J73" i="95"/>
  <c r="J72" i="95"/>
  <c r="J69" i="95"/>
  <c r="J68" i="95"/>
  <c r="J67" i="95"/>
  <c r="J66" i="95"/>
  <c r="J65" i="95"/>
  <c r="J53" i="95"/>
  <c r="J52" i="95"/>
  <c r="J51" i="95"/>
  <c r="J50" i="95"/>
  <c r="J49" i="95"/>
  <c r="J46" i="95"/>
  <c r="J45" i="95"/>
  <c r="J44" i="95"/>
  <c r="J43" i="95"/>
  <c r="J42" i="95"/>
  <c r="J39" i="95"/>
  <c r="J38" i="95"/>
  <c r="J37" i="95"/>
  <c r="J36" i="95"/>
  <c r="J35" i="95"/>
  <c r="J23" i="95"/>
  <c r="J22" i="95"/>
  <c r="J21" i="95"/>
  <c r="J20" i="95"/>
  <c r="J19" i="95"/>
  <c r="J16" i="95"/>
  <c r="J15" i="95"/>
  <c r="J14" i="95"/>
  <c r="J13" i="95"/>
  <c r="J12" i="95"/>
  <c r="J9" i="95"/>
  <c r="J8" i="95"/>
  <c r="J7" i="95"/>
  <c r="J6" i="95"/>
  <c r="J5" i="95"/>
  <c r="J4" i="95"/>
  <c r="J89" i="95" l="1"/>
  <c r="J86" i="95"/>
  <c r="J88" i="95"/>
  <c r="J90" i="95"/>
  <c r="J56" i="95"/>
  <c r="J58" i="95"/>
  <c r="J29" i="95"/>
  <c r="J26" i="95"/>
  <c r="J28" i="95"/>
  <c r="J30" i="95"/>
  <c r="J123" i="95"/>
  <c r="J116" i="95"/>
  <c r="J118" i="95"/>
  <c r="J120" i="95"/>
  <c r="J117" i="95"/>
  <c r="J119" i="95"/>
  <c r="J59" i="95"/>
  <c r="J60" i="95"/>
  <c r="J27" i="95"/>
  <c r="J57" i="95"/>
  <c r="J87" i="95"/>
  <c r="AC7" i="46" l="1"/>
  <c r="AC8" i="46"/>
  <c r="A11" i="46" l="1"/>
  <c r="A10" i="46" l="1"/>
  <c r="A9" i="46"/>
  <c r="A8" i="46"/>
  <c r="A7" i="46"/>
  <c r="A12" i="46" l="1"/>
  <c r="O6" i="46" s="1"/>
  <c r="AH23" i="46" l="1"/>
  <c r="X63" i="46"/>
  <c r="W63" i="46"/>
  <c r="W6" i="2"/>
  <c r="H11" i="95" s="1"/>
  <c r="J11" i="95" s="1"/>
  <c r="X6" i="2" l="1"/>
  <c r="U63" i="46"/>
  <c r="H18" i="95" l="1"/>
  <c r="J18" i="95" s="1"/>
  <c r="J25" i="95" s="1"/>
  <c r="Y6" i="2"/>
  <c r="A14" i="46"/>
  <c r="A15" i="46" s="1"/>
  <c r="O8" i="46" s="1"/>
  <c r="AM47" i="114" l="1"/>
  <c r="AM67" i="115"/>
  <c r="AM65" i="115"/>
  <c r="AM61" i="117"/>
  <c r="AM55" i="119"/>
  <c r="AM59" i="121"/>
  <c r="AM61" i="120"/>
  <c r="AM57" i="121"/>
  <c r="AM59" i="122"/>
  <c r="AM57" i="122"/>
  <c r="AM57" i="119"/>
  <c r="AM60" i="120"/>
  <c r="AM62" i="120"/>
  <c r="AM58" i="121"/>
  <c r="AM58" i="122"/>
  <c r="AM62" i="123"/>
  <c r="AM58" i="124"/>
  <c r="AM58" i="125"/>
  <c r="AM58" i="118"/>
  <c r="AM60" i="118"/>
  <c r="AM59" i="119"/>
  <c r="AM59" i="120"/>
  <c r="AM63" i="123"/>
  <c r="AM60" i="125"/>
  <c r="AM59" i="125"/>
  <c r="AM59" i="124"/>
  <c r="AM59" i="118"/>
  <c r="AM61" i="118" s="1"/>
  <c r="AM60" i="117"/>
  <c r="AM66" i="115"/>
  <c r="AM63" i="115"/>
  <c r="AM46" i="114"/>
  <c r="AM45" i="114"/>
  <c r="AM44" i="114"/>
  <c r="H34" i="95"/>
  <c r="J34" i="95" s="1"/>
  <c r="Z6" i="2"/>
  <c r="AM64" i="115" l="1"/>
  <c r="AM56" i="119"/>
  <c r="AM48" i="114"/>
  <c r="AM61" i="123"/>
  <c r="AM58" i="119"/>
  <c r="AM56" i="124"/>
  <c r="AM56" i="121"/>
  <c r="AM60" i="122"/>
  <c r="AM60" i="123"/>
  <c r="AM57" i="124"/>
  <c r="AM60" i="124"/>
  <c r="AM61" i="122"/>
  <c r="AM60" i="121"/>
  <c r="AM60" i="119"/>
  <c r="AM61" i="125"/>
  <c r="AM64" i="123"/>
  <c r="AM63" i="120"/>
  <c r="AM49" i="114"/>
  <c r="AM62" i="117"/>
  <c r="AM68" i="115"/>
  <c r="H41" i="95"/>
  <c r="J41" i="95" s="1"/>
  <c r="AA6" i="2"/>
  <c r="H48" i="95" l="1"/>
  <c r="J48" i="95" s="1"/>
  <c r="J55" i="95" s="1"/>
  <c r="AB6" i="2"/>
  <c r="AC6" i="2" l="1"/>
  <c r="H64" i="95"/>
  <c r="J64" i="95" s="1"/>
  <c r="H71" i="95" l="1"/>
  <c r="J71" i="95" s="1"/>
  <c r="AD6" i="2"/>
  <c r="H78" i="95" l="1"/>
  <c r="J78" i="95" s="1"/>
  <c r="J85" i="95" s="1"/>
  <c r="AE6" i="2"/>
  <c r="H94" i="95" l="1"/>
  <c r="J94" i="95" s="1"/>
  <c r="AF6" i="2"/>
  <c r="H101" i="95" l="1"/>
  <c r="J101" i="95" s="1"/>
  <c r="AG6" i="2"/>
  <c r="H108" i="95" l="1"/>
  <c r="J108" i="95" s="1"/>
  <c r="J115" i="95" s="1"/>
  <c r="A5" i="49" l="1"/>
  <c r="A6" i="49" s="1"/>
  <c r="A7" i="49" s="1"/>
  <c r="A8" i="49" s="1"/>
  <c r="A9" i="49" s="1"/>
  <c r="A10" i="49" s="1"/>
  <c r="A11" i="49" s="1"/>
  <c r="A12" i="49" s="1"/>
  <c r="A13" i="49" s="1"/>
  <c r="A14" i="49" s="1"/>
  <c r="A15" i="49" s="1"/>
  <c r="B129" i="46" l="1"/>
  <c r="E115" i="50" l="1"/>
  <c r="D112" i="50"/>
  <c r="D113" i="50" s="1"/>
  <c r="D114" i="50" s="1"/>
  <c r="D115" i="50" s="1"/>
  <c r="D116" i="50" s="1"/>
  <c r="D117" i="50" s="1"/>
  <c r="D118" i="50" s="1"/>
  <c r="D119" i="50" s="1"/>
  <c r="D120" i="50" s="1"/>
  <c r="K109" i="50"/>
  <c r="E118" i="50" s="1"/>
  <c r="I109" i="50"/>
  <c r="E116" i="50" s="1"/>
  <c r="G109" i="50"/>
  <c r="E114" i="50" s="1"/>
  <c r="E109" i="50"/>
  <c r="E112" i="50" s="1"/>
  <c r="D109" i="50"/>
  <c r="E111" i="50" s="1"/>
  <c r="H15" i="49"/>
  <c r="H14" i="49"/>
  <c r="H13" i="49"/>
  <c r="H12" i="49"/>
  <c r="H11" i="49"/>
  <c r="H10" i="49"/>
  <c r="H9" i="49"/>
  <c r="H8" i="49"/>
  <c r="H7" i="49"/>
  <c r="H6" i="49"/>
  <c r="H5" i="49"/>
  <c r="H4" i="49"/>
  <c r="I110" i="50" l="1"/>
  <c r="F18" i="49"/>
  <c r="D110" i="50"/>
  <c r="E110" i="50"/>
  <c r="H116" i="46" l="1"/>
  <c r="G116" i="46"/>
  <c r="H115" i="46"/>
  <c r="G115" i="46"/>
  <c r="D131" i="46"/>
  <c r="F129" i="46"/>
  <c r="F131" i="46" s="1"/>
  <c r="C129" i="46"/>
  <c r="C131" i="46" s="1"/>
  <c r="B131" i="46"/>
  <c r="F122" i="46"/>
  <c r="C124" i="46"/>
  <c r="F124" i="46" s="1"/>
  <c r="D124" i="46" l="1"/>
  <c r="E124" i="46"/>
  <c r="C123" i="46" l="1"/>
  <c r="P121" i="46"/>
  <c r="E148" i="46"/>
  <c r="C145" i="46"/>
  <c r="C147" i="46" s="1"/>
  <c r="C144" i="46"/>
  <c r="M128" i="46"/>
  <c r="C126" i="46"/>
  <c r="C119" i="46"/>
  <c r="C118" i="46"/>
  <c r="C117" i="46"/>
  <c r="C116" i="46"/>
  <c r="E123" i="46" l="1"/>
  <c r="D123" i="46"/>
  <c r="D117" i="46"/>
  <c r="C149" i="46"/>
  <c r="C148" i="46"/>
  <c r="C146" i="46"/>
  <c r="C150" i="46" l="1"/>
  <c r="C151" i="46"/>
  <c r="C153" i="46" l="1"/>
  <c r="C152" i="46"/>
  <c r="D119" i="46" l="1"/>
  <c r="C154" i="46"/>
  <c r="C155" i="46"/>
  <c r="C157" i="46" l="1"/>
  <c r="C156" i="46"/>
  <c r="C158" i="46" l="1"/>
  <c r="C159" i="46"/>
  <c r="C161" i="46" l="1"/>
  <c r="C160" i="46"/>
  <c r="C162" i="46" l="1"/>
  <c r="C163" i="46"/>
  <c r="C165" i="46" l="1"/>
  <c r="C164" i="46"/>
  <c r="B133" i="46" s="1"/>
  <c r="C166" i="46" l="1"/>
  <c r="C167" i="46"/>
  <c r="D116" i="46" l="1"/>
  <c r="G122" i="46" s="1"/>
  <c r="D125" i="46"/>
  <c r="C169" i="46"/>
  <c r="C168" i="46"/>
  <c r="C170" i="46" l="1"/>
  <c r="C171" i="46"/>
  <c r="C173" i="46" l="1"/>
  <c r="C172" i="46"/>
  <c r="D126" i="46" s="1"/>
  <c r="C133" i="46" l="1"/>
  <c r="D118" i="46"/>
  <c r="C174" i="46"/>
  <c r="C175" i="46"/>
  <c r="C177" i="46" l="1"/>
  <c r="C176" i="46"/>
  <c r="C178" i="46" l="1"/>
  <c r="C179" i="46"/>
  <c r="I115" i="46" l="1"/>
  <c r="E126" i="46"/>
  <c r="J116" i="46"/>
  <c r="K116" i="46" s="1"/>
  <c r="C181" i="46"/>
  <c r="C180" i="46"/>
  <c r="C182" i="46" l="1"/>
  <c r="C183" i="46"/>
  <c r="F126" i="46" l="1"/>
  <c r="F127" i="46" s="1"/>
  <c r="E125" i="46"/>
  <c r="C185" i="46"/>
  <c r="C184" i="46"/>
  <c r="I126" i="46" l="1"/>
  <c r="C186" i="46"/>
  <c r="C187" i="46"/>
  <c r="AI18" i="46" l="1"/>
  <c r="C189" i="46"/>
  <c r="C188" i="46"/>
  <c r="AI17" i="46" l="1"/>
  <c r="C190" i="46"/>
  <c r="C191" i="46"/>
  <c r="C193" i="46" l="1"/>
  <c r="C194" i="46" s="1"/>
  <c r="C192" i="46"/>
  <c r="J115" i="46" l="1"/>
  <c r="K115" i="46" s="1"/>
  <c r="K117" i="46" s="1"/>
  <c r="K119" i="46" s="1"/>
  <c r="I116" i="46"/>
  <c r="I117" i="46" s="1"/>
  <c r="M48" i="46"/>
  <c r="B26" i="2"/>
  <c r="B28" i="2" s="1"/>
  <c r="B25" i="2"/>
  <c r="I119" i="46" l="1"/>
  <c r="G120" i="46" s="1"/>
  <c r="G119" i="46" s="1"/>
  <c r="G118" i="46"/>
  <c r="G117" i="46" s="1"/>
  <c r="B27" i="2"/>
  <c r="B30" i="2"/>
  <c r="B29" i="2"/>
  <c r="AH24" i="46" l="1"/>
  <c r="B134" i="46"/>
  <c r="C134" i="46" s="1"/>
  <c r="I131" i="46" s="1"/>
  <c r="B32" i="2"/>
  <c r="B31" i="2"/>
  <c r="AD17" i="46" l="1"/>
  <c r="AD15" i="46" s="1"/>
  <c r="AJ24" i="46"/>
  <c r="AK24" i="46" s="1"/>
  <c r="D112" i="46" s="1"/>
  <c r="B34" i="2"/>
  <c r="B33" i="2"/>
  <c r="AD16" i="46" l="1"/>
  <c r="D113" i="46"/>
  <c r="B36" i="2"/>
  <c r="B35" i="2"/>
  <c r="AJ94" i="2"/>
  <c r="AI94" i="2"/>
  <c r="AH94" i="2"/>
  <c r="AF81" i="2"/>
  <c r="AE81" i="2"/>
  <c r="AD81" i="2"/>
  <c r="AB68" i="2"/>
  <c r="AA68" i="2"/>
  <c r="X79" i="2"/>
  <c r="AB92" i="2" s="1"/>
  <c r="AF105" i="2" s="1"/>
  <c r="X78" i="2"/>
  <c r="AB91" i="2" s="1"/>
  <c r="AF104" i="2" s="1"/>
  <c r="X77" i="2"/>
  <c r="AB90" i="2" s="1"/>
  <c r="AF103" i="2" s="1"/>
  <c r="X76" i="2"/>
  <c r="AB89" i="2" s="1"/>
  <c r="AF102" i="2" s="1"/>
  <c r="X75" i="2"/>
  <c r="AB88" i="2" s="1"/>
  <c r="AF101" i="2" s="1"/>
  <c r="X74" i="2"/>
  <c r="AB87" i="2" s="1"/>
  <c r="AF100" i="2" s="1"/>
  <c r="X73" i="2"/>
  <c r="AB86" i="2" s="1"/>
  <c r="AF99" i="2" s="1"/>
  <c r="X72" i="2"/>
  <c r="AB85" i="2" s="1"/>
  <c r="AF98" i="2" s="1"/>
  <c r="X71" i="2"/>
  <c r="AB84" i="2" s="1"/>
  <c r="AF97" i="2" s="1"/>
  <c r="Z68" i="2"/>
  <c r="X70" i="2"/>
  <c r="AB83" i="2" s="1"/>
  <c r="AF96" i="2" s="1"/>
  <c r="B38" i="2" l="1"/>
  <c r="B37" i="2"/>
  <c r="B39" i="2" l="1"/>
  <c r="B40" i="2"/>
  <c r="B42" i="2" l="1"/>
  <c r="B41" i="2"/>
  <c r="B44" i="2" l="1"/>
  <c r="B43" i="2"/>
  <c r="B51" i="2" l="1"/>
  <c r="B50" i="2"/>
  <c r="B53" i="2" l="1"/>
  <c r="B52" i="2"/>
  <c r="B55" i="2" l="1"/>
  <c r="B54" i="2"/>
  <c r="B57" i="2" l="1"/>
  <c r="B56" i="2"/>
  <c r="AE84" i="2" l="1"/>
  <c r="B59" i="2"/>
  <c r="B58" i="2"/>
  <c r="AA71" i="2"/>
  <c r="Z77" i="2"/>
  <c r="Z79" i="2"/>
  <c r="AA77" i="2"/>
  <c r="AA79" i="2"/>
  <c r="AB78" i="2"/>
  <c r="AD90" i="2"/>
  <c r="AD92" i="2"/>
  <c r="AE91" i="2"/>
  <c r="AF91" i="2"/>
  <c r="AH103" i="2"/>
  <c r="AH105" i="2"/>
  <c r="AI103" i="2"/>
  <c r="AI105" i="2"/>
  <c r="AJ104" i="2"/>
  <c r="Z78" i="2"/>
  <c r="AA78" i="2"/>
  <c r="AB77" i="2"/>
  <c r="AB79" i="2"/>
  <c r="AD91" i="2"/>
  <c r="AE90" i="2"/>
  <c r="AE92" i="2"/>
  <c r="AF90" i="2"/>
  <c r="AF92" i="2"/>
  <c r="AH104" i="2"/>
  <c r="AI104" i="2"/>
  <c r="AJ103" i="2"/>
  <c r="AJ105" i="2"/>
  <c r="Z76" i="2"/>
  <c r="AD89" i="2"/>
  <c r="AE89" i="2"/>
  <c r="AI102" i="2"/>
  <c r="AJ102" i="2"/>
  <c r="AA76" i="2"/>
  <c r="AB76" i="2"/>
  <c r="AF89" i="2"/>
  <c r="AH102" i="2"/>
  <c r="AE88" i="2"/>
  <c r="AA75" i="2"/>
  <c r="Z75" i="2"/>
  <c r="AB75" i="2"/>
  <c r="AD88" i="2"/>
  <c r="AF88" i="2"/>
  <c r="AH101" i="2"/>
  <c r="AI101" i="2"/>
  <c r="AJ101" i="2"/>
  <c r="AE87" i="2" l="1"/>
  <c r="AA74" i="2"/>
  <c r="Z74" i="2"/>
  <c r="AA72" i="2"/>
  <c r="B61" i="2"/>
  <c r="B60" i="2"/>
  <c r="AI97" i="2"/>
  <c r="AH97" i="2"/>
  <c r="AD84" i="2"/>
  <c r="AB71" i="2"/>
  <c r="Z71" i="2"/>
  <c r="AJ97" i="2"/>
  <c r="AI100" i="2"/>
  <c r="AF86" i="2"/>
  <c r="AE86" i="2"/>
  <c r="AD87" i="2"/>
  <c r="AA70" i="2"/>
  <c r="Z72" i="2"/>
  <c r="AH96" i="2"/>
  <c r="AD83" i="2"/>
  <c r="AJ100" i="2"/>
  <c r="AI98" i="2"/>
  <c r="AF85" i="2"/>
  <c r="AD85" i="2"/>
  <c r="AB74" i="2"/>
  <c r="Z70" i="2"/>
  <c r="AI99" i="2"/>
  <c r="AH99" i="2"/>
  <c r="AD86" i="2"/>
  <c r="AB73" i="2"/>
  <c r="Z73" i="2"/>
  <c r="AJ99" i="2"/>
  <c r="AI96" i="2"/>
  <c r="AH100" i="2"/>
  <c r="AF84" i="2"/>
  <c r="AB72" i="2"/>
  <c r="AJ96" i="2"/>
  <c r="AE83" i="2"/>
  <c r="AB70" i="2"/>
  <c r="AJ98" i="2"/>
  <c r="AH98" i="2"/>
  <c r="AF87" i="2"/>
  <c r="AF83" i="2"/>
  <c r="AE85" i="2"/>
  <c r="AA73" i="2"/>
  <c r="B63" i="2" l="1"/>
  <c r="B62" i="2"/>
  <c r="B65" i="2" l="1"/>
  <c r="B64" i="2"/>
  <c r="B67" i="2" l="1"/>
  <c r="B66" i="2"/>
  <c r="AU28" i="2"/>
  <c r="A11" i="2"/>
  <c r="C11" i="2" s="1"/>
  <c r="A10" i="2"/>
  <c r="C10" i="2" s="1"/>
  <c r="B69" i="2" l="1"/>
  <c r="B68" i="2"/>
  <c r="B71" i="2" l="1"/>
  <c r="B70" i="2"/>
  <c r="B73" i="2" l="1"/>
  <c r="B72" i="2"/>
  <c r="B75" i="2" l="1"/>
  <c r="B74" i="2"/>
  <c r="B77" i="2" l="1"/>
  <c r="B76" i="2"/>
  <c r="B79" i="2" l="1"/>
  <c r="B80" i="2" s="1"/>
  <c r="B78" i="2"/>
  <c r="AG43" i="2" l="1"/>
  <c r="AF43" i="2"/>
  <c r="AE43" i="2"/>
  <c r="AD43" i="2"/>
  <c r="AC43" i="2"/>
  <c r="AB43" i="2"/>
  <c r="AA43" i="2"/>
  <c r="Z43" i="2"/>
  <c r="Y43" i="2"/>
  <c r="X43" i="2"/>
  <c r="W43" i="2"/>
  <c r="V43" i="2"/>
  <c r="Q31" i="2"/>
  <c r="O31" i="2"/>
  <c r="N31" i="2"/>
  <c r="AJ95" i="2"/>
  <c r="AI95" i="2"/>
  <c r="AH95" i="2"/>
  <c r="AF82" i="2"/>
  <c r="AE82" i="2"/>
  <c r="AD82" i="2"/>
  <c r="AB69" i="2"/>
  <c r="AA69" i="2"/>
  <c r="Z69" i="2"/>
  <c r="BB13" i="2"/>
  <c r="V56" i="2" l="1"/>
  <c r="V59" i="2" s="1"/>
  <c r="AG45" i="2"/>
  <c r="AD56" i="2"/>
  <c r="AC45" i="2"/>
  <c r="AL56" i="2"/>
  <c r="Y45" i="2"/>
  <c r="AF45" i="2"/>
  <c r="X56" i="2"/>
  <c r="W59" i="2" s="1"/>
  <c r="AB45" i="2"/>
  <c r="AF56" i="2"/>
  <c r="X45" i="2"/>
  <c r="AN56" i="2"/>
  <c r="Z56" i="2"/>
  <c r="X59" i="2" s="1"/>
  <c r="AE45" i="2"/>
  <c r="AH56" i="2"/>
  <c r="AA45" i="2"/>
  <c r="AP56" i="2"/>
  <c r="W45" i="2"/>
  <c r="AD45" i="2"/>
  <c r="AB56" i="2"/>
  <c r="Z45" i="2"/>
  <c r="AJ56" i="2"/>
  <c r="V45" i="2"/>
  <c r="AR56" i="2"/>
  <c r="AE53" i="2"/>
  <c r="Z50" i="2"/>
  <c r="Z59" i="2" s="1"/>
  <c r="AI53" i="2"/>
  <c r="W50" i="2"/>
  <c r="AD53" i="2"/>
  <c r="AA50" i="2"/>
  <c r="AA59" i="2" s="1"/>
  <c r="X53" i="2"/>
  <c r="AE50" i="2"/>
  <c r="AE59" i="2" s="1"/>
  <c r="W53" i="2"/>
  <c r="AF50" i="2"/>
  <c r="AF59" i="2" s="1"/>
  <c r="AH53" i="2"/>
  <c r="X50" i="2"/>
  <c r="AB53" i="2"/>
  <c r="AB50" i="2"/>
  <c r="AB59" i="2" s="1"/>
  <c r="AF53" i="2"/>
  <c r="Y50" i="2"/>
  <c r="Y59" i="2" s="1"/>
  <c r="AA53" i="2"/>
  <c r="AC50" i="2"/>
  <c r="AC59" i="2" s="1"/>
  <c r="V53" i="2"/>
  <c r="AG50" i="2"/>
  <c r="AG59" i="2" s="1"/>
  <c r="V50" i="2"/>
  <c r="AJ53" i="2"/>
  <c r="Z53" i="2"/>
  <c r="AD50" i="2"/>
  <c r="AD59" i="2" s="1"/>
  <c r="AJ10" i="2"/>
  <c r="AM10" i="2" s="1"/>
  <c r="R31" i="2"/>
  <c r="AJ9" i="2"/>
  <c r="AM9" i="2" s="1"/>
  <c r="AJ11" i="2"/>
  <c r="AM11" i="2" s="1"/>
  <c r="AJ12" i="2"/>
  <c r="AM12" i="2" s="1"/>
  <c r="AJ13" i="2"/>
  <c r="AM13" i="2" s="1"/>
  <c r="AJ14" i="2"/>
  <c r="AM14" i="2" s="1"/>
  <c r="AJ15" i="2"/>
  <c r="AM15" i="2" s="1"/>
  <c r="AJ16" i="2"/>
  <c r="AM16" i="2" s="1"/>
  <c r="AJ8" i="2"/>
  <c r="AM8" i="2" s="1"/>
  <c r="A9" i="2" l="1"/>
  <c r="C9" i="2" s="1"/>
  <c r="A3" i="2"/>
  <c r="C3" i="2" s="1"/>
  <c r="A8" i="2"/>
  <c r="A6" i="2"/>
  <c r="A4" i="2"/>
  <c r="A7" i="2"/>
  <c r="A5" i="2"/>
  <c r="AV28" i="2"/>
  <c r="AJ7" i="2" l="1"/>
  <c r="AM7" i="2" s="1"/>
  <c r="C4" i="2"/>
  <c r="C8" i="2"/>
  <c r="C7" i="2"/>
  <c r="C6" i="2"/>
  <c r="C5" i="2"/>
  <c r="A2" i="2" l="1"/>
  <c r="B2" i="2" s="1"/>
  <c r="C2" i="2" s="1"/>
  <c r="AN7" i="2"/>
  <c r="AN8" i="2" s="1"/>
  <c r="AN9" i="2" s="1"/>
  <c r="AN10" i="2" s="1"/>
  <c r="AN11" i="2" s="1"/>
  <c r="AN12" i="2" s="1"/>
  <c r="AN13" i="2" s="1"/>
  <c r="AN14" i="2" s="1"/>
  <c r="AN15" i="2" s="1"/>
  <c r="AN16" i="2" s="1"/>
  <c r="AU17" i="2" l="1"/>
  <c r="B3" i="2"/>
  <c r="AW11" i="2"/>
  <c r="AV22" i="2"/>
  <c r="AW23" i="2"/>
  <c r="AW19" i="2"/>
  <c r="AV10" i="2"/>
  <c r="AW15" i="2"/>
  <c r="AV18" i="2"/>
  <c r="AV9" i="2"/>
  <c r="AU26" i="2"/>
  <c r="AX17" i="2"/>
  <c r="AU15" i="2"/>
  <c r="AX23" i="2"/>
  <c r="AX14" i="2"/>
  <c r="AV6" i="2"/>
  <c r="AW12" i="2"/>
  <c r="AX21" i="2"/>
  <c r="AX20" i="2"/>
  <c r="AV23" i="2"/>
  <c r="AU20" i="2"/>
  <c r="AX9" i="2"/>
  <c r="AU16" i="2"/>
  <c r="AU23" i="2"/>
  <c r="AW18" i="2"/>
  <c r="AU12" i="2"/>
  <c r="AU21" i="2"/>
  <c r="AV26" i="2"/>
  <c r="AW28" i="2"/>
  <c r="AW8" i="2"/>
  <c r="AW6" i="2"/>
  <c r="AV14" i="2"/>
  <c r="AX19" i="2"/>
  <c r="AV15" i="2"/>
  <c r="AU22" i="2"/>
  <c r="AU6" i="2"/>
  <c r="AW21" i="2"/>
  <c r="AU19" i="2"/>
  <c r="AX22" i="2"/>
  <c r="AV12" i="2"/>
  <c r="AV17" i="2"/>
  <c r="AV16" i="2"/>
  <c r="AW25" i="2"/>
  <c r="AV21" i="2"/>
  <c r="AW13" i="2"/>
  <c r="AV8" i="2"/>
  <c r="AW14" i="2"/>
  <c r="AU11" i="2"/>
  <c r="AW16" i="2"/>
  <c r="AW10" i="2"/>
  <c r="AW7" i="2"/>
  <c r="AX13" i="2"/>
  <c r="AV25" i="2"/>
  <c r="AW26" i="2"/>
  <c r="AX15" i="2"/>
  <c r="AU24" i="2"/>
  <c r="A16" i="2"/>
  <c r="A14" i="2" s="1"/>
  <c r="AX25" i="2"/>
  <c r="AW20" i="2"/>
  <c r="AV19" i="2"/>
  <c r="AW24" i="2"/>
  <c r="AU8" i="2"/>
  <c r="AU18" i="2"/>
  <c r="AW17" i="2"/>
  <c r="AX24" i="2"/>
  <c r="AU13" i="2"/>
  <c r="AX7" i="2"/>
  <c r="AW22" i="2"/>
  <c r="AV7" i="2"/>
  <c r="AX8" i="2"/>
  <c r="AU9" i="2"/>
  <c r="AX26" i="2"/>
  <c r="AV20" i="2"/>
  <c r="AV13" i="2"/>
  <c r="AX10" i="2"/>
  <c r="AV11" i="2"/>
  <c r="AU10" i="2"/>
  <c r="AU7" i="2"/>
  <c r="AX6" i="2"/>
  <c r="AU14" i="2"/>
  <c r="AX18" i="2"/>
  <c r="AW9" i="2"/>
  <c r="AX16" i="2"/>
  <c r="AU25" i="2"/>
  <c r="AV24" i="2"/>
  <c r="AX11" i="2"/>
  <c r="AX12" i="2"/>
  <c r="B4" i="2"/>
  <c r="B5" i="2" s="1"/>
  <c r="AY20" i="2" l="1"/>
  <c r="AY8" i="2"/>
  <c r="AY7" i="2"/>
  <c r="AY22" i="2"/>
  <c r="AY12" i="2"/>
  <c r="AY16" i="2"/>
  <c r="AY6" i="2"/>
  <c r="AY10" i="2"/>
  <c r="AY19" i="2"/>
  <c r="AY26" i="2"/>
  <c r="AY21" i="2"/>
  <c r="AY15" i="2"/>
  <c r="AY11" i="2"/>
  <c r="AY25" i="2"/>
  <c r="AY14" i="2"/>
  <c r="AY17" i="2"/>
  <c r="AY24" i="2"/>
  <c r="AY23" i="2"/>
  <c r="AY18" i="2"/>
  <c r="AY9" i="2"/>
  <c r="AY13" i="2"/>
  <c r="B6" i="2"/>
  <c r="AY28" i="2" l="1"/>
  <c r="AZ28" i="2" s="1"/>
  <c r="B7" i="2"/>
  <c r="B8" i="2" l="1"/>
  <c r="B9" i="2" l="1"/>
  <c r="B10" i="2" l="1"/>
  <c r="B11" i="2" l="1"/>
  <c r="P135" i="46" l="1"/>
  <c r="P136" i="46" s="1"/>
  <c r="N135" i="46" s="1"/>
  <c r="C122" i="46"/>
  <c r="N128" i="46"/>
  <c r="N137" i="46" l="1"/>
  <c r="N138" i="46" l="1"/>
  <c r="N139" i="46"/>
  <c r="L115" i="46"/>
  <c r="M115" i="46" s="1"/>
  <c r="N115" i="46" s="1"/>
  <c r="K46" i="46" s="1"/>
  <c r="N129" i="46"/>
  <c r="M116" i="46" l="1"/>
  <c r="N140" i="46"/>
  <c r="N130" i="46"/>
  <c r="N131" i="46" s="1"/>
  <c r="N132" i="46" s="1"/>
  <c r="M133" i="46" s="1"/>
  <c r="I133" i="46" s="1"/>
  <c r="M131" i="46"/>
  <c r="G110" i="50" l="1"/>
  <c r="K110" i="50"/>
  <c r="E18" i="49"/>
  <c r="AL24" i="46"/>
  <c r="A16" i="46" l="1"/>
  <c r="B123" i="50" l="1"/>
  <c r="W11" i="50" l="1"/>
  <c r="A21" i="50"/>
  <c r="J109" i="50" s="1"/>
  <c r="J110" i="50" s="1"/>
  <c r="A19" i="50"/>
  <c r="A17" i="50"/>
  <c r="F109" i="50" s="1"/>
  <c r="F110" i="50" s="1"/>
  <c r="B126" i="50"/>
  <c r="A15" i="50"/>
  <c r="W10" i="50"/>
  <c r="B125" i="50"/>
  <c r="A23" i="50"/>
  <c r="L109" i="50" s="1"/>
  <c r="L110" i="50" s="1"/>
  <c r="B122" i="50"/>
  <c r="B124" i="50"/>
  <c r="C14" i="95" l="1"/>
  <c r="C15" i="95" s="1"/>
  <c r="J19" i="115" s="1"/>
  <c r="B15" i="140" s="1"/>
  <c r="E117" i="50"/>
  <c r="E113" i="50"/>
  <c r="AG46" i="2"/>
  <c r="A24" i="50"/>
  <c r="M109" i="50" s="1"/>
  <c r="E120" i="50" s="1"/>
  <c r="E119" i="50"/>
  <c r="I5" i="49" l="1"/>
  <c r="Y57" i="2" s="1"/>
  <c r="C13" i="95"/>
  <c r="J21" i="115" s="1"/>
  <c r="V57" i="2"/>
  <c r="M110" i="50"/>
  <c r="X57" i="2" l="1"/>
  <c r="AF46" i="2"/>
  <c r="W51" i="2"/>
  <c r="I4" i="49" l="1"/>
  <c r="W57" i="2" l="1"/>
  <c r="V51" i="2"/>
  <c r="D18" i="49"/>
  <c r="W16" i="50" l="1"/>
  <c r="W13" i="50"/>
  <c r="W18" i="50"/>
  <c r="W17" i="50"/>
  <c r="W19" i="50"/>
  <c r="W15" i="50"/>
  <c r="W14" i="50"/>
  <c r="C146" i="99"/>
  <c r="C6" i="95" l="1"/>
  <c r="J21" i="114" s="1"/>
  <c r="C7" i="95"/>
  <c r="C8" i="95" s="1"/>
  <c r="J19" i="114" s="1"/>
  <c r="C103" i="95"/>
  <c r="J21" i="124" s="1"/>
  <c r="C67" i="95"/>
  <c r="C68" i="95" s="1"/>
  <c r="J19" i="120" s="1"/>
  <c r="Q11" i="140" s="1"/>
  <c r="C66" i="95"/>
  <c r="J21" i="120" s="1"/>
  <c r="C73" i="95"/>
  <c r="J21" i="121" s="1"/>
  <c r="C36" i="95"/>
  <c r="J21" i="117" s="1"/>
  <c r="C37" i="95"/>
  <c r="C38" i="95" s="1"/>
  <c r="J19" i="117" s="1"/>
  <c r="C23" i="140" s="1"/>
  <c r="C111" i="95"/>
  <c r="C112" i="95" s="1"/>
  <c r="J19" i="125" s="1"/>
  <c r="Q31" i="140" s="1"/>
  <c r="C110" i="95"/>
  <c r="J21" i="125" s="1"/>
  <c r="I8" i="49" l="1"/>
  <c r="AC46" i="2"/>
  <c r="AD46" i="2"/>
  <c r="I7" i="49"/>
  <c r="AR57" i="2"/>
  <c r="I15" i="49"/>
  <c r="AG51" i="2" s="1"/>
  <c r="I14" i="49"/>
  <c r="I13" i="49"/>
  <c r="AE51" i="2" s="1"/>
  <c r="I12" i="49"/>
  <c r="I11" i="49"/>
  <c r="AC51" i="2" s="1"/>
  <c r="AA46" i="2"/>
  <c r="I10" i="49"/>
  <c r="AB51" i="2" s="1"/>
  <c r="I9" i="49"/>
  <c r="I6" i="49"/>
  <c r="C96" i="95"/>
  <c r="J21" i="123" s="1"/>
  <c r="C97" i="95"/>
  <c r="C98" i="95" s="1"/>
  <c r="J19" i="123" s="1"/>
  <c r="Q23" i="140" s="1"/>
  <c r="C44" i="95"/>
  <c r="C45" i="95" s="1"/>
  <c r="J19" i="118" s="1"/>
  <c r="B27" i="140" s="1"/>
  <c r="C43" i="95"/>
  <c r="J21" i="118" s="1"/>
  <c r="C80" i="95"/>
  <c r="J21" i="122" s="1"/>
  <c r="C51" i="95"/>
  <c r="C52" i="95" s="1"/>
  <c r="J19" i="119" s="1"/>
  <c r="C31" i="140" s="1"/>
  <c r="Y46" i="2"/>
  <c r="AP57" i="2"/>
  <c r="C50" i="95"/>
  <c r="J21" i="119" s="1"/>
  <c r="Z46" i="2" l="1"/>
  <c r="V46" i="2"/>
  <c r="AN57" i="2"/>
  <c r="X46" i="2"/>
  <c r="AQ57" i="2"/>
  <c r="AF51" i="2"/>
  <c r="AB57" i="2"/>
  <c r="AH57" i="2"/>
  <c r="AJ57" i="2"/>
  <c r="AM57" i="2"/>
  <c r="AD51" i="2"/>
  <c r="AA51" i="2"/>
  <c r="AG57" i="2"/>
  <c r="AE57" i="2"/>
  <c r="Z51" i="2"/>
  <c r="Y51" i="2"/>
  <c r="AC57" i="2"/>
  <c r="X51" i="2"/>
  <c r="AA57" i="2"/>
  <c r="AI57" i="2"/>
  <c r="AO57" i="2"/>
  <c r="W46" i="2"/>
  <c r="AB46" i="2"/>
  <c r="AF57" i="2"/>
  <c r="AK57" i="2"/>
  <c r="I18" i="49"/>
  <c r="AS57" i="2"/>
  <c r="C18" i="49"/>
  <c r="AL57" i="2"/>
  <c r="AD57" i="2"/>
  <c r="B25" i="49" l="1"/>
  <c r="D25" i="49" l="1"/>
  <c r="BA24" i="2"/>
  <c r="B26" i="49" l="1"/>
  <c r="D26" i="49" s="1"/>
  <c r="B27" i="49" l="1"/>
  <c r="D27" i="49" s="1"/>
  <c r="I25" i="49" l="1"/>
  <c r="J25" i="49" s="1"/>
  <c r="B18" i="95"/>
  <c r="B19" i="95" s="1"/>
  <c r="X17" i="116"/>
  <c r="F34" i="116"/>
  <c r="W9" i="159" s="1"/>
  <c r="V14" i="159" s="1"/>
  <c r="X19" i="116"/>
  <c r="X23" i="116"/>
  <c r="X25" i="116"/>
  <c r="A9" i="116"/>
  <c r="AM62" i="116"/>
  <c r="X98" i="116"/>
  <c r="A11" i="116"/>
  <c r="X21" i="116"/>
  <c r="X26" i="116" l="1"/>
  <c r="X44" i="2" s="1"/>
  <c r="J29" i="49"/>
  <c r="W12" i="50"/>
  <c r="V17" i="50" s="1"/>
  <c r="C21" i="95"/>
  <c r="C22" i="95" s="1"/>
  <c r="J19" i="116" s="1"/>
  <c r="C20" i="95"/>
  <c r="J21" i="116" s="1"/>
  <c r="C11" i="140" l="1"/>
  <c r="C19" i="140"/>
  <c r="P12" i="159"/>
  <c r="P15" i="50"/>
  <c r="N23" i="120" s="1"/>
  <c r="B9" i="139"/>
  <c r="AE46" i="2"/>
  <c r="Z57" i="2"/>
  <c r="C18" i="140" l="1"/>
  <c r="G15" i="140" s="1"/>
  <c r="C23" i="95"/>
  <c r="C24" i="95" s="1"/>
  <c r="C25" i="95" s="1"/>
  <c r="C26" i="95" s="1"/>
  <c r="K5" i="139"/>
  <c r="R5" i="139" s="1"/>
  <c r="S5" i="139" s="1"/>
  <c r="X60" i="2" s="1"/>
  <c r="N23" i="122"/>
  <c r="N23" i="124"/>
  <c r="N23" i="121"/>
  <c r="N23" i="119"/>
  <c r="N23" i="116"/>
  <c r="N23" i="117"/>
  <c r="M23" i="114"/>
  <c r="M23" i="115" s="1"/>
  <c r="M23" i="116" s="1"/>
  <c r="M23" i="117" s="1"/>
  <c r="M23" i="118" s="1"/>
  <c r="M23" i="119" s="1"/>
  <c r="M23" i="120" s="1"/>
  <c r="M23" i="121" s="1"/>
  <c r="M23" i="122" s="1"/>
  <c r="M23" i="123" s="1"/>
  <c r="M23" i="124" s="1"/>
  <c r="M23" i="125" s="1"/>
  <c r="N23" i="125"/>
  <c r="N23" i="115"/>
  <c r="N23" i="118"/>
  <c r="N23" i="123"/>
  <c r="X54" i="2" l="1"/>
  <c r="P21" i="96" l="1"/>
  <c r="Q20" i="96" l="1"/>
  <c r="Q21" i="96" s="1"/>
  <c r="O23" i="96" s="1"/>
  <c r="O27" i="96" s="1"/>
  <c r="L13" i="96" s="1"/>
  <c r="C16" i="46" l="1"/>
  <c r="F18" i="46"/>
  <c r="M19" i="46" s="1"/>
  <c r="O10" i="46" s="1"/>
  <c r="D17" i="46"/>
  <c r="D19" i="46" s="1"/>
  <c r="G16" i="46" s="1"/>
  <c r="L18" i="46" l="1"/>
  <c r="G18" i="46"/>
  <c r="H18" i="46" s="1"/>
  <c r="I18" i="46" s="1"/>
  <c r="R6" i="46"/>
  <c r="AC3" i="46"/>
  <c r="F6" i="46"/>
  <c r="N6" i="46"/>
  <c r="R13" i="46"/>
  <c r="O13" i="46"/>
  <c r="F2" i="46" s="1"/>
  <c r="H3" i="46" s="1"/>
  <c r="N7" i="46" l="1"/>
  <c r="O15" i="46" s="1"/>
  <c r="K18" i="46"/>
  <c r="B5" i="139"/>
  <c r="AA19" i="46"/>
  <c r="T19" i="46"/>
  <c r="T18" i="46"/>
  <c r="AA18" i="46"/>
  <c r="AA23" i="46"/>
  <c r="T23" i="46"/>
  <c r="N8" i="46" l="1"/>
  <c r="L6" i="46" s="1"/>
  <c r="R28" i="46" s="1"/>
  <c r="B3" i="139"/>
  <c r="J20" i="140"/>
  <c r="G2" i="124" l="1"/>
  <c r="G2" i="122"/>
  <c r="G2" i="120"/>
  <c r="G1" i="116"/>
  <c r="G2" i="125"/>
  <c r="G2" i="123"/>
  <c r="G2" i="121"/>
  <c r="G1" i="125"/>
  <c r="G1" i="123"/>
  <c r="G1" i="121"/>
  <c r="G1" i="117"/>
  <c r="G2" i="116"/>
  <c r="G1" i="124"/>
  <c r="G1" i="122"/>
  <c r="G1" i="120"/>
  <c r="G2" i="117"/>
  <c r="G1" i="119"/>
  <c r="G2" i="119"/>
  <c r="G2" i="118"/>
  <c r="G1" i="118"/>
  <c r="J21" i="147"/>
  <c r="R1" i="147"/>
  <c r="E22" i="147" s="1"/>
  <c r="J24" i="147"/>
  <c r="S1" i="147"/>
  <c r="H23" i="147"/>
  <c r="G2" i="114"/>
  <c r="G1" i="114"/>
  <c r="AC1" i="46"/>
  <c r="AA91" i="124" s="1"/>
  <c r="C123" i="95"/>
  <c r="B4" i="139"/>
  <c r="AA25" i="46"/>
  <c r="T25" i="46"/>
  <c r="O16" i="46"/>
  <c r="AC31" i="46" l="1"/>
  <c r="C124" i="95"/>
  <c r="AA98" i="120"/>
  <c r="AA95" i="120"/>
  <c r="AA95" i="117"/>
  <c r="AA97" i="123"/>
  <c r="AA99" i="123"/>
  <c r="AA93" i="119"/>
  <c r="AA94" i="122"/>
  <c r="AA96" i="122"/>
  <c r="AA93" i="121"/>
  <c r="AA92" i="121"/>
  <c r="AA91" i="119"/>
  <c r="AA94" i="120"/>
  <c r="AA96" i="125"/>
  <c r="AA93" i="118"/>
  <c r="AA93" i="125"/>
  <c r="AA91" i="121"/>
  <c r="AA80" i="114"/>
  <c r="AA96" i="118"/>
  <c r="AA94" i="116"/>
  <c r="AA96" i="117"/>
  <c r="AA93" i="124"/>
  <c r="G29" i="140"/>
  <c r="G17" i="140"/>
  <c r="AA96" i="120"/>
  <c r="AA100" i="115"/>
  <c r="AA94" i="119"/>
  <c r="AA92" i="124"/>
  <c r="AA93" i="116"/>
  <c r="AA92" i="125"/>
  <c r="AA97" i="120"/>
  <c r="AA82" i="114"/>
  <c r="AA83" i="114"/>
  <c r="AA94" i="117"/>
  <c r="AA81" i="114"/>
  <c r="AA98" i="123"/>
  <c r="AA93" i="122"/>
  <c r="AA103" i="115"/>
  <c r="AA97" i="117"/>
  <c r="AA84" i="114"/>
  <c r="AA94" i="125"/>
  <c r="AA94" i="118"/>
  <c r="AA99" i="115"/>
  <c r="AA94" i="124"/>
  <c r="C20" i="49"/>
  <c r="F19" i="49" s="1"/>
  <c r="M17" i="140"/>
  <c r="AA92" i="118"/>
  <c r="AA97" i="116"/>
  <c r="AA93" i="117"/>
  <c r="AA95" i="116"/>
  <c r="AA94" i="121"/>
  <c r="AA102" i="115"/>
  <c r="AA95" i="124"/>
  <c r="AA92" i="119"/>
  <c r="AA96" i="123"/>
  <c r="AA95" i="121"/>
  <c r="AA95" i="123"/>
  <c r="AA95" i="118"/>
  <c r="AA101" i="115"/>
  <c r="AA95" i="125"/>
  <c r="AA95" i="119"/>
  <c r="AA92" i="122"/>
  <c r="AA95" i="122"/>
  <c r="M29" i="140"/>
  <c r="AA96" i="116"/>
  <c r="K2" i="46"/>
  <c r="AC5" i="46"/>
  <c r="AC6" i="46" s="1"/>
  <c r="R38" i="46"/>
  <c r="AC21" i="46"/>
  <c r="T20" i="46"/>
  <c r="G21" i="159" s="1"/>
  <c r="AA20" i="46"/>
  <c r="C125" i="95" l="1"/>
  <c r="P21" i="159" s="1"/>
  <c r="AD31" i="46"/>
  <c r="AD33" i="46" s="1"/>
  <c r="AC33" i="46"/>
  <c r="D19" i="49"/>
  <c r="K123" i="95"/>
  <c r="C19" i="49"/>
  <c r="E19" i="49"/>
  <c r="I21" i="49"/>
  <c r="I20" i="49" s="1"/>
  <c r="AC23" i="46"/>
  <c r="AD21" i="46"/>
  <c r="AD23" i="46" s="1"/>
  <c r="H19" i="49" l="1"/>
  <c r="I19" i="49" s="1"/>
  <c r="C22" i="49"/>
  <c r="C23" i="49" s="1"/>
  <c r="M18" i="148" l="1"/>
  <c r="L19" i="148" s="1"/>
  <c r="AO69" i="125"/>
  <c r="AO70" i="125" s="1"/>
  <c r="AO69" i="122"/>
  <c r="AO70" i="122" s="1"/>
  <c r="AO76" i="115"/>
  <c r="AO77" i="115" s="1"/>
  <c r="AO57" i="114"/>
  <c r="AO58" i="114" s="1"/>
  <c r="AO70" i="116"/>
  <c r="AO71" i="116" s="1"/>
  <c r="AO71" i="120"/>
  <c r="AO72" i="120" s="1"/>
  <c r="AO68" i="119"/>
  <c r="AO69" i="119" s="1"/>
  <c r="AO68" i="124"/>
  <c r="AO69" i="124" s="1"/>
  <c r="AO70" i="117"/>
  <c r="AO71" i="117" s="1"/>
  <c r="AO72" i="123"/>
  <c r="AO73" i="123" s="1"/>
  <c r="AO68" i="121"/>
  <c r="AO69" i="121" s="1"/>
  <c r="AO69" i="118"/>
  <c r="AO70" i="118" s="1"/>
  <c r="J26" i="160"/>
  <c r="J28" i="160"/>
  <c r="J23" i="140"/>
  <c r="Q24" i="160"/>
  <c r="Q33" i="160" l="1"/>
  <c r="J21" i="140"/>
  <c r="Z24" i="148"/>
  <c r="AA24" i="148"/>
  <c r="AB24" i="148" l="1"/>
  <c r="AB27" i="148" s="1"/>
  <c r="AB21" i="148"/>
  <c r="W27" i="148" l="1"/>
  <c r="V27" i="148" s="1"/>
  <c r="P21" i="148" l="1"/>
  <c r="T21" i="148" s="1"/>
  <c r="N2" i="120" l="1"/>
  <c r="N2" i="121"/>
  <c r="N2" i="125"/>
  <c r="N2" i="116"/>
  <c r="N2" i="122"/>
  <c r="N2" i="117"/>
  <c r="N2" i="123"/>
  <c r="N2" i="114"/>
  <c r="N2" i="124"/>
  <c r="N2" i="119"/>
  <c r="N2" i="115"/>
  <c r="N2" i="118"/>
  <c r="N1" i="123"/>
  <c r="N1" i="124"/>
  <c r="N1" i="116"/>
  <c r="R29" i="148"/>
  <c r="V37" i="148" s="1"/>
  <c r="N1" i="121"/>
  <c r="N1" i="122"/>
  <c r="N1" i="115"/>
  <c r="N1" i="117"/>
  <c r="N1" i="119"/>
  <c r="N1" i="118"/>
  <c r="P29" i="148"/>
  <c r="Q29" i="148"/>
  <c r="V38" i="148" s="1"/>
  <c r="N1" i="125"/>
  <c r="N1" i="120"/>
  <c r="N1" i="114"/>
  <c r="Q7" i="140" l="1"/>
  <c r="P5" i="160"/>
  <c r="P4" i="159"/>
  <c r="R5" i="97"/>
  <c r="P5" i="50" s="1"/>
  <c r="V39" i="148"/>
  <c r="P3" i="159"/>
  <c r="P3" i="160"/>
  <c r="R3" i="97"/>
  <c r="P3" i="50" s="1"/>
  <c r="Q5" i="140"/>
  <c r="V23" i="125"/>
  <c r="V1" i="125" l="1"/>
  <c r="V1" i="122"/>
  <c r="V1" i="123"/>
  <c r="V1" i="117"/>
  <c r="V1" i="119"/>
  <c r="V1" i="118"/>
  <c r="V1" i="124"/>
  <c r="V1" i="120"/>
  <c r="V1" i="114"/>
  <c r="V1" i="115"/>
  <c r="V1" i="116"/>
  <c r="V1" i="121"/>
  <c r="AA21" i="121" l="1"/>
  <c r="D21" i="121" s="1"/>
  <c r="AA17" i="121"/>
  <c r="D17" i="121" s="1"/>
  <c r="AA25" i="121"/>
  <c r="D25" i="121" s="1"/>
  <c r="E76" i="95" s="1"/>
  <c r="AA23" i="121"/>
  <c r="D23" i="121" s="1"/>
  <c r="AA19" i="121"/>
  <c r="D19" i="121" s="1"/>
  <c r="AA23" i="120"/>
  <c r="D23" i="120" s="1"/>
  <c r="AA19" i="120"/>
  <c r="D19" i="120" s="1"/>
  <c r="AA25" i="120"/>
  <c r="D25" i="120" s="1"/>
  <c r="AA21" i="120"/>
  <c r="D21" i="120" s="1"/>
  <c r="AA17" i="120"/>
  <c r="D17" i="120" s="1"/>
  <c r="AA21" i="117"/>
  <c r="D21" i="117" s="1"/>
  <c r="AA25" i="117"/>
  <c r="D25" i="117" s="1"/>
  <c r="E39" i="95" s="1"/>
  <c r="AA19" i="117"/>
  <c r="D19" i="117" s="1"/>
  <c r="V19" i="117" s="1"/>
  <c r="AA23" i="117"/>
  <c r="D23" i="117" s="1"/>
  <c r="E38" i="95" s="1"/>
  <c r="AA17" i="117"/>
  <c r="D17" i="117" s="1"/>
  <c r="E35" i="95" s="1"/>
  <c r="AA25" i="116"/>
  <c r="D25" i="116" s="1"/>
  <c r="AA19" i="116"/>
  <c r="D19" i="116" s="1"/>
  <c r="AA17" i="116"/>
  <c r="D17" i="116" s="1"/>
  <c r="AA21" i="116"/>
  <c r="D21" i="116" s="1"/>
  <c r="AA23" i="116"/>
  <c r="D23" i="116" s="1"/>
  <c r="AA21" i="124"/>
  <c r="D21" i="124" s="1"/>
  <c r="AA25" i="124"/>
  <c r="D25" i="124" s="1"/>
  <c r="AA17" i="124"/>
  <c r="D17" i="124" s="1"/>
  <c r="AA19" i="124"/>
  <c r="D19" i="124" s="1"/>
  <c r="AA23" i="124"/>
  <c r="D23" i="124" s="1"/>
  <c r="AA21" i="123"/>
  <c r="D21" i="123" s="1"/>
  <c r="AA23" i="123"/>
  <c r="D23" i="123" s="1"/>
  <c r="AA25" i="123"/>
  <c r="D25" i="123" s="1"/>
  <c r="AA19" i="123"/>
  <c r="D19" i="123" s="1"/>
  <c r="AA17" i="123"/>
  <c r="D17" i="123" s="1"/>
  <c r="AA23" i="115"/>
  <c r="D23" i="115" s="1"/>
  <c r="AA19" i="115"/>
  <c r="D19" i="115" s="1"/>
  <c r="AA25" i="115"/>
  <c r="D25" i="115" s="1"/>
  <c r="E16" i="95" s="1"/>
  <c r="AA21" i="115"/>
  <c r="D21" i="115" s="1"/>
  <c r="AA17" i="115"/>
  <c r="D17" i="115" s="1"/>
  <c r="AA23" i="118"/>
  <c r="D23" i="118" s="1"/>
  <c r="AA25" i="118"/>
  <c r="D25" i="118" s="1"/>
  <c r="E46" i="95" s="1"/>
  <c r="AA17" i="118"/>
  <c r="D17" i="118" s="1"/>
  <c r="AA21" i="118"/>
  <c r="D21" i="118" s="1"/>
  <c r="AA19" i="118"/>
  <c r="D19" i="118" s="1"/>
  <c r="AA25" i="122"/>
  <c r="D25" i="122" s="1"/>
  <c r="AA17" i="122"/>
  <c r="D17" i="122" s="1"/>
  <c r="AA19" i="122"/>
  <c r="D19" i="122" s="1"/>
  <c r="AA21" i="122"/>
  <c r="D21" i="122" s="1"/>
  <c r="AA23" i="122"/>
  <c r="D23" i="122" s="1"/>
  <c r="AA23" i="114"/>
  <c r="D23" i="114" s="1"/>
  <c r="AA17" i="114"/>
  <c r="D17" i="114" s="1"/>
  <c r="W1" i="114"/>
  <c r="AA19" i="114"/>
  <c r="D19" i="114" s="1"/>
  <c r="AA21" i="114"/>
  <c r="D21" i="114" s="1"/>
  <c r="AA25" i="114"/>
  <c r="D25" i="114" s="1"/>
  <c r="AA23" i="119"/>
  <c r="D23" i="119" s="1"/>
  <c r="AA17" i="119"/>
  <c r="D17" i="119" s="1"/>
  <c r="AA25" i="119"/>
  <c r="D25" i="119" s="1"/>
  <c r="E53" i="95" s="1"/>
  <c r="AA21" i="119"/>
  <c r="D21" i="119" s="1"/>
  <c r="AA19" i="119"/>
  <c r="D19" i="119" s="1"/>
  <c r="AA19" i="125"/>
  <c r="D19" i="125" s="1"/>
  <c r="AA23" i="125"/>
  <c r="D23" i="125" s="1"/>
  <c r="E112" i="95" s="1"/>
  <c r="AA21" i="125"/>
  <c r="D21" i="125" s="1"/>
  <c r="AA17" i="125"/>
  <c r="D17" i="125" s="1"/>
  <c r="AA25" i="125"/>
  <c r="D25" i="125" s="1"/>
  <c r="E113" i="95" s="1"/>
  <c r="V25" i="117"/>
  <c r="V23" i="117"/>
  <c r="V17" i="117"/>
  <c r="E9" i="95" l="1"/>
  <c r="V25" i="114"/>
  <c r="E99" i="95"/>
  <c r="V25" i="123"/>
  <c r="E8" i="95"/>
  <c r="V23" i="114"/>
  <c r="E111" i="95"/>
  <c r="V21" i="125"/>
  <c r="E110" i="95"/>
  <c r="V19" i="125"/>
  <c r="E109" i="95"/>
  <c r="V17" i="125"/>
  <c r="E106" i="95"/>
  <c r="V25" i="124"/>
  <c r="E105" i="95"/>
  <c r="V23" i="124"/>
  <c r="E104" i="95"/>
  <c r="V21" i="124"/>
  <c r="E103" i="95"/>
  <c r="V19" i="124"/>
  <c r="E102" i="95"/>
  <c r="V17" i="124"/>
  <c r="E98" i="95"/>
  <c r="V23" i="123"/>
  <c r="E97" i="95"/>
  <c r="V21" i="123"/>
  <c r="E96" i="95"/>
  <c r="V19" i="123"/>
  <c r="E95" i="95"/>
  <c r="V17" i="123"/>
  <c r="E83" i="95"/>
  <c r="V25" i="122"/>
  <c r="E82" i="95"/>
  <c r="V23" i="122"/>
  <c r="E81" i="95"/>
  <c r="V21" i="122"/>
  <c r="E80" i="95"/>
  <c r="V19" i="122"/>
  <c r="E79" i="95"/>
  <c r="V17" i="122"/>
  <c r="E75" i="95"/>
  <c r="V23" i="121"/>
  <c r="E74" i="95"/>
  <c r="V21" i="121"/>
  <c r="E73" i="95"/>
  <c r="V19" i="121"/>
  <c r="E72" i="95"/>
  <c r="V17" i="121"/>
  <c r="E69" i="95"/>
  <c r="V25" i="120"/>
  <c r="E68" i="95"/>
  <c r="V23" i="120"/>
  <c r="E67" i="95"/>
  <c r="V21" i="120"/>
  <c r="E66" i="95"/>
  <c r="V19" i="120"/>
  <c r="E65" i="95"/>
  <c r="V17" i="120"/>
  <c r="E52" i="95"/>
  <c r="V23" i="119"/>
  <c r="E51" i="95"/>
  <c r="V21" i="119"/>
  <c r="E50" i="95"/>
  <c r="V19" i="119"/>
  <c r="E49" i="95"/>
  <c r="V17" i="119"/>
  <c r="E44" i="95"/>
  <c r="V21" i="118"/>
  <c r="E43" i="95"/>
  <c r="V19" i="118"/>
  <c r="E42" i="95"/>
  <c r="V17" i="118"/>
  <c r="E37" i="95"/>
  <c r="V21" i="117"/>
  <c r="E22" i="95"/>
  <c r="V23" i="116"/>
  <c r="E21" i="95"/>
  <c r="V21" i="116"/>
  <c r="E20" i="95"/>
  <c r="V19" i="116"/>
  <c r="E15" i="95"/>
  <c r="V23" i="115"/>
  <c r="E13" i="95"/>
  <c r="V19" i="115"/>
  <c r="E12" i="95"/>
  <c r="V17" i="115"/>
  <c r="E7" i="95"/>
  <c r="V21" i="114"/>
  <c r="E5" i="95"/>
  <c r="V17" i="114"/>
  <c r="E36" i="95"/>
  <c r="V23" i="118"/>
  <c r="E45" i="95"/>
  <c r="V25" i="116"/>
  <c r="E23" i="95"/>
  <c r="V21" i="115"/>
  <c r="E14" i="95"/>
  <c r="V17" i="116"/>
  <c r="E19" i="95"/>
  <c r="E6" i="95"/>
  <c r="V19" i="114"/>
  <c r="C19" i="95" l="1"/>
  <c r="C42" i="95"/>
  <c r="C109" i="95"/>
  <c r="C12" i="95"/>
  <c r="C102" i="95"/>
  <c r="C95" i="95"/>
  <c r="C72" i="95"/>
  <c r="C79" i="95"/>
  <c r="C5" i="95"/>
  <c r="C49" i="95"/>
  <c r="C65" i="95"/>
  <c r="C35"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103E000-7432-4DC7-8EEF-ECC919396C54}"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951DAE50-413D-42CC-B716-A9E665BF77CF}" name="WorksheetConnection_Points!$F$23:$G$27" type="102" refreshedVersion="6" minRefreshableVersion="5">
    <extLst>
      <ext xmlns:x15="http://schemas.microsoft.com/office/spreadsheetml/2010/11/main" uri="{DE250136-89BD-433C-8126-D09CA5730AF9}">
        <x15:connection id="Plage">
          <x15:rangePr sourceName="_xlcn.WorksheetConnection_PointsF23G271"/>
        </x15:connection>
      </ext>
    </extLst>
  </connection>
</connections>
</file>

<file path=xl/sharedStrings.xml><?xml version="1.0" encoding="utf-8"?>
<sst xmlns="http://schemas.openxmlformats.org/spreadsheetml/2006/main" count="1998" uniqueCount="870">
  <si>
    <t>Chances</t>
  </si>
  <si>
    <t>Résultat</t>
  </si>
  <si>
    <t>Dates des évaluations</t>
  </si>
  <si>
    <t>Evaluation</t>
  </si>
  <si>
    <t>Client</t>
  </si>
  <si>
    <t>Projet</t>
  </si>
  <si>
    <t>Responsable</t>
  </si>
  <si>
    <t>Compréhension de l'environnement et de l'organisation du client</t>
  </si>
  <si>
    <t xml:space="preserve">Evaluation N° </t>
  </si>
  <si>
    <t>Connaissance élémentaire</t>
  </si>
  <si>
    <t>Organisation inconnue à ce stade</t>
  </si>
  <si>
    <t>Organisation connue et bien comprise</t>
  </si>
  <si>
    <t>Comprendre comment l'entreprise que vous approchez est organisée, comment elle fonctionne…</t>
  </si>
  <si>
    <t>Quels sont les vrais leviers? La direction technique ? La direction financière ? Le marketing ? La direction générale ?</t>
  </si>
  <si>
    <t>Qui engage les achats ? Qui possède un droit de veto ? Les juristes ?</t>
  </si>
  <si>
    <t>Organisation connue, mais pas d'organigramme en ma possession</t>
  </si>
  <si>
    <t>Organisation connue et organigramme en ma possesion</t>
  </si>
  <si>
    <t>Ces processus que vous croyez bien connaître n'ont-ils pas été modifiés ?</t>
  </si>
  <si>
    <t>Conseils</t>
  </si>
  <si>
    <t>Score</t>
  </si>
  <si>
    <t>Synthèse du projet</t>
  </si>
  <si>
    <t>Les influenceurs et les recommandeurs</t>
  </si>
  <si>
    <t>Je ne connais personne</t>
  </si>
  <si>
    <t>Mes contacts s’établissent au niveau des influenceurs</t>
  </si>
  <si>
    <t>Mes contacts s’établissent au niveau de recommandeurs</t>
  </si>
  <si>
    <t>Tout projet suscite nécessairement que des personnes s'impliquent dans le choix d'une solution ou d'un produit qui convienne.</t>
  </si>
  <si>
    <t>Chaque intervenant se forge son opinion et la défend au sein de l'entreprise.</t>
  </si>
  <si>
    <t>Les motivations sont inévitablement différentes selon la fonction de chacun: Performances ? Prix ? Absence de risques ?</t>
  </si>
  <si>
    <t xml:space="preserve">L'avis de ces intervenants aura plus ou moins de poids. </t>
  </si>
  <si>
    <t>Certains influencent la réflexion (positivement ou négativement…), d'autres influencent la décision.</t>
  </si>
  <si>
    <t>Vous devez impérativement identifier ces influences et les orienter en votre faveur.</t>
  </si>
  <si>
    <t>Mes contacts s’établissent aux deux niveaux</t>
  </si>
  <si>
    <t>J'ai les contacts avec tous les influenceurs et recommandeurs !</t>
  </si>
  <si>
    <t xml:space="preserve">L'entreprise et les hommes </t>
  </si>
  <si>
    <t>Dimension 1</t>
  </si>
  <si>
    <t>Titre 1</t>
  </si>
  <si>
    <t>Titre 2</t>
  </si>
  <si>
    <t>Titre 3</t>
  </si>
  <si>
    <t>Texte 1</t>
  </si>
  <si>
    <t>Texte 2</t>
  </si>
  <si>
    <t>Texte 3</t>
  </si>
  <si>
    <t>Texte 4</t>
  </si>
  <si>
    <t>Texte 5</t>
  </si>
  <si>
    <t>Texte 6</t>
  </si>
  <si>
    <t>Eval1</t>
  </si>
  <si>
    <t>Eval 2</t>
  </si>
  <si>
    <t>Eval 3</t>
  </si>
  <si>
    <t>Eval 4</t>
  </si>
  <si>
    <t>Eval 5</t>
  </si>
  <si>
    <t>Procurez-vous le rapport annuel de l'entreprise (souvent disponible sur le site web du client)</t>
  </si>
  <si>
    <t>Faites-vous expliquer les processus de décision dans l'entreprise lors d'un entretien</t>
  </si>
  <si>
    <t>Demandez à un de vos interlocuteurs de dessiner l'organigramme et de faire des commentaires</t>
  </si>
  <si>
    <t>Pensez à remettre l'organigramme de votre entreprise à votre client</t>
  </si>
  <si>
    <t>Assurez-vous qu'il n'y a pas de modification dans l'organisation de l'entreprise</t>
  </si>
  <si>
    <t>Titres cadres</t>
  </si>
  <si>
    <t>Titre 4</t>
  </si>
  <si>
    <t>Titre 5 A</t>
  </si>
  <si>
    <t>Titre 5 B</t>
  </si>
  <si>
    <t>Titre 6</t>
  </si>
  <si>
    <t>Titre 7</t>
  </si>
  <si>
    <t>Titre 8</t>
  </si>
  <si>
    <t>Dimension n°</t>
  </si>
  <si>
    <t>Dimension 2</t>
  </si>
  <si>
    <t>Préparez votre première rencontre avec soin. Etablissez un 'Who is who'.</t>
  </si>
  <si>
    <t>Identifiez le(s) recommandeur(s) dans le cadre de ce projet. Qui prépare le rapport vers le décideur ?</t>
  </si>
  <si>
    <t>Identifiez toutes les personnes qui sont impliquées dans le projet, y compris les influenceurs.</t>
  </si>
  <si>
    <t>Intensifiez tous les contacts à tous les niveaux.</t>
  </si>
  <si>
    <t>Le décideur</t>
  </si>
  <si>
    <t>Dimension 3</t>
  </si>
  <si>
    <t>Le décideur est actuellement inconnu</t>
  </si>
  <si>
    <t>La décision est prise en dehors de l’organisation locale</t>
  </si>
  <si>
    <t>Rencontre avec le décideur, mais jamais seul</t>
  </si>
  <si>
    <t>Rencontre avec le décideur seul en face-à-face</t>
  </si>
  <si>
    <t>La décision prise localement, mais pas de rencontre avec le décideur</t>
  </si>
  <si>
    <t>Identifier clairement le décideur, poser la question</t>
  </si>
  <si>
    <t>Envoyer une liste de références au décideur</t>
  </si>
  <si>
    <t>Etablir la rentabilité du projet avec le recommandeur</t>
  </si>
  <si>
    <t>Organiser un face-à-face avec le décideur</t>
  </si>
  <si>
    <t>Ses préoccupations sont aussi le calcul de la rentabilité, le sérieux du partenaire…</t>
  </si>
  <si>
    <t>Il a le choix du moment.</t>
  </si>
  <si>
    <t>Pour avoir accès au décideur, il faut être convainquant et produire d’autres arguments que les spécifications d’un produit.</t>
  </si>
  <si>
    <t>Il vous rencontrera ou il vous évitera.</t>
  </si>
  <si>
    <t>Voilà donc un signal d’achat important !</t>
  </si>
  <si>
    <t>Dimension 4</t>
  </si>
  <si>
    <t>L'adéquation de la proposition</t>
  </si>
  <si>
    <t>L'offre produit</t>
  </si>
  <si>
    <t>Préparez des témoignages que vous ferez approuver par vos clients satisfaits.</t>
  </si>
  <si>
    <t>L'offre produit n'est pas encore définie</t>
  </si>
  <si>
    <t>Produit hors de notre expertise et non standard</t>
  </si>
  <si>
    <t>Produit dans nos compétences, offre type</t>
  </si>
  <si>
    <t>Produit dans nos compétences, notre produit vedette</t>
  </si>
  <si>
    <t>Identifier les produits et solutions à proposer</t>
  </si>
  <si>
    <t>Faut-il réellement soumettre une proposition ?</t>
  </si>
  <si>
    <t>Solliciter l'assistance interne requise pour développer une offre compétitive</t>
  </si>
  <si>
    <t>Fournir au client une liste des utilisateurs du produit</t>
  </si>
  <si>
    <t>Fournir au client les témoignages de nos clients satisfaits</t>
  </si>
  <si>
    <t xml:space="preserve">Soyez convaincu que vos chances de succès sont considérablement plus élevées </t>
  </si>
  <si>
    <t>lorsque vous êtes en mesure de proposer des solutions standard et éprouvées.</t>
  </si>
  <si>
    <t xml:space="preserve">Votre créativité ne doit pas être étouffée, </t>
  </si>
  <si>
    <t>mais investissez-la dans la gestion de la relation avec le client plutôt que dans des montages risqués…</t>
  </si>
  <si>
    <t xml:space="preserve">  </t>
  </si>
  <si>
    <t>Produit dans nos compétences, adaptations, modifications requises !</t>
  </si>
  <si>
    <t>Dimension 5</t>
  </si>
  <si>
    <t>Les besoins du client</t>
  </si>
  <si>
    <t>Les besoins précis sont actuellement inconnus</t>
  </si>
  <si>
    <t>Les besoins sont influencés par la concurrence</t>
  </si>
  <si>
    <t>Le client est ouvert à tous les fournisseurs</t>
  </si>
  <si>
    <t>Les besoins sont influencés par nous</t>
  </si>
  <si>
    <t>Nous avons fait naître le besoin dans l’organisation du client</t>
  </si>
  <si>
    <t>Dans le doute, sous-estimez vos chances de succès, soyez sévère dans votre évaluation.</t>
  </si>
  <si>
    <t>Elles sont basées sur un principe simple : j’interroge et j’informe.</t>
  </si>
  <si>
    <t>Les actions entreprises doivent permettent d’entretenir un dialogue constructif et régulier avec le client.</t>
  </si>
  <si>
    <t>Le client n'a pas besoin de "produits", mais de réussir ses objectifs.</t>
  </si>
  <si>
    <t>La concurrence est active, ses commerciaux sont aussi compétents et accrocheurs…</t>
  </si>
  <si>
    <t>Prévoir une analyse détaillée des besoins avec le client, décrouvrez ses objectifs.</t>
  </si>
  <si>
    <t>Soumettre au client une liste de nos avantages prépondérants.</t>
  </si>
  <si>
    <t>Vérifier que tous les besoins sont clairement identifiés et que vous les comprenez.</t>
  </si>
  <si>
    <t>Fournir au client un flux continu d'informations dont des références de projets réussis.</t>
  </si>
  <si>
    <t>Vérifier si les besoins du client ne se modifient pas…</t>
  </si>
  <si>
    <t>Dimension 6</t>
  </si>
  <si>
    <t>Le rapport prix - performance</t>
  </si>
  <si>
    <t>Rapport prix-performance actuellement inconnu</t>
  </si>
  <si>
    <t>Notre rapport prix-performance est le moins favorable</t>
  </si>
  <si>
    <t>Notre rapport prix-performance se situe dans la moyenne</t>
  </si>
  <si>
    <t>Identifier la concurrence, interroger le client.</t>
  </si>
  <si>
    <t>Soumettre la proposition en interne et la justifier.</t>
  </si>
  <si>
    <t>Identifier avec le client vos avantages compétitifs.</t>
  </si>
  <si>
    <t>Vérifier si la concurrence ne modifie pas sa stratégie de prix.</t>
  </si>
  <si>
    <t>Vérifier le budget du client.</t>
  </si>
  <si>
    <t>Soyez conscient que la concurrence dispose de talents que vous ne pouvez mépriser.</t>
  </si>
  <si>
    <t>Respectez vos concurrents, c’est la meilleure manière de les vaincre.</t>
  </si>
  <si>
    <t xml:space="preserve">Préférez les analyses du rapport prix-performance élaborées au sein de votre organisation dont la mission </t>
  </si>
  <si>
    <t>est de gagner avec vous plutôt que de donner un crédit maximal aux dires du client qui négocie…</t>
  </si>
  <si>
    <t>Prix-performance: meilleur que celui de nos principaux concurrents</t>
  </si>
  <si>
    <t>Prix-performance: le meilleur, selon l'avis même du client</t>
  </si>
  <si>
    <t>Dimension 7</t>
  </si>
  <si>
    <t>L'opinion du client</t>
  </si>
  <si>
    <t>L'opinion du client sur notre proposition est inconnue</t>
  </si>
  <si>
    <t>Selon le client, notre proposition n'est pas adéquate</t>
  </si>
  <si>
    <t>Selon le client, notre offre est incomplète</t>
  </si>
  <si>
    <t>Selon le client, notre proposition est adéquate</t>
  </si>
  <si>
    <t>Selon le client, notre proposition est excellente</t>
  </si>
  <si>
    <t>S'assurer que l'offre se trouve sur le bon bureau</t>
  </si>
  <si>
    <t>Préparer si nécessaire une nouvelle proposition conforme à l'attente du client</t>
  </si>
  <si>
    <t>Compléter la proposition par les éléments manquants</t>
  </si>
  <si>
    <t>Vérifier à nouveau l'opinion du client concernant la proposition</t>
  </si>
  <si>
    <t>S'assurer que les exigences n'ont pas été modifiées</t>
  </si>
  <si>
    <t>Que pensez-vous de notre proposition ?</t>
  </si>
  <si>
    <t>Il y a une question que tout intervenant dans le projet peut (doit ?) poser au client:</t>
  </si>
  <si>
    <t>Ecoutez avec attention la réponse de votre interlocuteur.</t>
  </si>
  <si>
    <t>Rappelez-vous de cette simple formulation, utilisez-la chaque fois que vous en avez l’occasion.</t>
  </si>
  <si>
    <t>Observez son "body language" !</t>
  </si>
  <si>
    <t>Le délai de prise de décision</t>
  </si>
  <si>
    <t>Dimension 8</t>
  </si>
  <si>
    <t>La date de décision est inconnue pour l'instant</t>
  </si>
  <si>
    <t>La décision est reportée à une date ultérieure</t>
  </si>
  <si>
    <t>Décision à relativement long terme (selon le rythme de votre secteur)</t>
  </si>
  <si>
    <t>Décision à moyen terme (selon le rythme de votre secteur)</t>
  </si>
  <si>
    <t>La décision est imminente</t>
  </si>
  <si>
    <t>Interroger le client concernant le processus et le calendrier de décision</t>
  </si>
  <si>
    <t>Définir la date à laquelle soumettre la proposition et mobiliser les ressources</t>
  </si>
  <si>
    <t>S'assurer que la proposition est connue par le recommandeur</t>
  </si>
  <si>
    <t>S'assurer que la proposition est connue par le décideur</t>
  </si>
  <si>
    <t>S'assurer que le délai de décision n'a pas été modifié</t>
  </si>
  <si>
    <t>Déposez votre proposition en temps opportun.</t>
  </si>
  <si>
    <t xml:space="preserve">Remise trop tardivement, elle ne pourra pas être analysée avec toute l’attention qu’elle mérite. </t>
  </si>
  <si>
    <t>Remise prématurément, son impact s’amenuisera au fil du temps</t>
  </si>
  <si>
    <t>Un vendeur doit savoir où se trouve sa proposition. Il a le droit et le devoir de se renseigner.</t>
  </si>
  <si>
    <t>Elles laisseront des traces fraîches au détriment de l’impact de votre offre.</t>
  </si>
  <si>
    <t>Dimension 9</t>
  </si>
  <si>
    <t>Le rythme de la négociation</t>
  </si>
  <si>
    <t>Le rythme de la négociation est inconnu pour l'instant</t>
  </si>
  <si>
    <t>Date de défense de la proposition dans le mois de la décision</t>
  </si>
  <si>
    <t>Interroger le client au sujet du calendrier de négociation</t>
  </si>
  <si>
    <t>Planifier la présentation de la proposition et mobiliser les ressources</t>
  </si>
  <si>
    <t>Informer en interne les collègues qui devront intervenir</t>
  </si>
  <si>
    <t>Répétition générale de la présentation client</t>
  </si>
  <si>
    <t>S'assurer que les personnes clés seront présentes</t>
  </si>
  <si>
    <t>De nombreuses affaires ont été perdues par absence de gestion du calendrier de négociation.</t>
  </si>
  <si>
    <t>Ceci est une raison d’échec plus importante et plus fréquente que l’argument du prix.</t>
  </si>
  <si>
    <t>Pensez à répéter vos présentations.</t>
  </si>
  <si>
    <t>Soignez l'apparence et le contenu des supports que vous utiliserez face au client.</t>
  </si>
  <si>
    <t>Trop de commerciaux ont négligé ce volet de leur travail.</t>
  </si>
  <si>
    <t>Dimension 10</t>
  </si>
  <si>
    <t>La relation avec le client</t>
  </si>
  <si>
    <t>Dimension 11</t>
  </si>
  <si>
    <t>L'attitude du client</t>
  </si>
  <si>
    <t>Les activités du client</t>
  </si>
  <si>
    <t>Dimension 12</t>
  </si>
  <si>
    <t>La relation n'est pas qualifiée actuellement</t>
  </si>
  <si>
    <t>Le client est très satisfait de la concurrence</t>
  </si>
  <si>
    <t>Le client est mécontent de nous</t>
  </si>
  <si>
    <t>C'est notre client et il est satisfait</t>
  </si>
  <si>
    <t>Résoudre tout problème responsable de l'insatisfaction du client</t>
  </si>
  <si>
    <t>Veiller à maintenir la satisfaction du client</t>
  </si>
  <si>
    <t>S'assurer que la relation ne se modifie pas</t>
  </si>
  <si>
    <t>Pas d’autosatisfaction béate.</t>
  </si>
  <si>
    <t xml:space="preserve">Utilisez une liste de références régulièrement actualisée. </t>
  </si>
  <si>
    <t>Quel serait l’impact d’un contact avec un client qui vous a abandonné en silence ?</t>
  </si>
  <si>
    <t>Assurez-vous que si c'est déjà votre client, il n'y a pas de problème non résolu. Sinon, il faut agir !</t>
  </si>
  <si>
    <t>Lorsque vous communiquez une liste de références, assurez-vous que les clients susceptibles d’être contactés sont prévenus.</t>
  </si>
  <si>
    <t>Identifier les principaux fournisseurs du client, ce sont vos concurrents…</t>
  </si>
  <si>
    <t>Fournir au client une liste de vos clients satisfaits</t>
  </si>
  <si>
    <t>Le client a une attitude agressive à votre égard</t>
  </si>
  <si>
    <t>Le client adopte une attitude neutre à votre égard</t>
  </si>
  <si>
    <t>L'attitude du client est positive à votre égard</t>
  </si>
  <si>
    <t>L'attitude du client est très positive à votre égard</t>
  </si>
  <si>
    <t>Organiser des contacts personnels avec les représentants du client</t>
  </si>
  <si>
    <t>Identifier la raison de l'agressivité du client à notre égard</t>
  </si>
  <si>
    <t>Intensifier les contacts au sein de l'organisation du client</t>
  </si>
  <si>
    <t>Introduire votre organisation à tous les niveaux de celle du client</t>
  </si>
  <si>
    <t>Devenir un " membre de la famille "</t>
  </si>
  <si>
    <t>Restez simple…</t>
  </si>
  <si>
    <t>Soyez discret mais très présent…</t>
  </si>
  <si>
    <t>Restez modeste…</t>
  </si>
  <si>
    <t>Restez naturel…</t>
  </si>
  <si>
    <t>L'organigramme du client et celui de votre société doivent "coïncider"...</t>
  </si>
  <si>
    <t>Le client ne participe à aucune activité particulière</t>
  </si>
  <si>
    <t>Le client accepte de participer à des événements comme des foires</t>
  </si>
  <si>
    <t>Le client accepte d'assister à une démonstration particulière</t>
  </si>
  <si>
    <t>Le client visite nos utilisateurs</t>
  </si>
  <si>
    <t>Le client rencontre la direction</t>
  </si>
  <si>
    <t>Inviter le client à se rendre aux événements auxquels participe l'entreprise</t>
  </si>
  <si>
    <t>Inviter le client à une démonstration particulière</t>
  </si>
  <si>
    <t>Inviter le client à visiter des utilisateurs</t>
  </si>
  <si>
    <t>Inviter si nécessaire le client à rencontrer la direction</t>
  </si>
  <si>
    <t>CLOTURER L'AFFAIRE !</t>
  </si>
  <si>
    <t>Manage the activities, results will follow… Dès lors, invitez le client à participez à des événements.</t>
  </si>
  <si>
    <t>Préparez avec soin une démonstration d’accroche, puis une démonstration de preuve…</t>
  </si>
  <si>
    <t>Organisez une visite auprès d’un utilisateur satisfait, mais non complaisant. Invitez-le sur votre stand lors d'un salon…</t>
  </si>
  <si>
    <t>Proposez de visiter votre centre de production ou de recherche.</t>
  </si>
  <si>
    <t>Cherchez les occasions pour que les directions se rencontrent.</t>
  </si>
  <si>
    <t>Pensez à conclure, c'est votre job !</t>
  </si>
  <si>
    <t>Scoring</t>
  </si>
  <si>
    <t>TSD_V1</t>
  </si>
  <si>
    <t>TSD_R1</t>
  </si>
  <si>
    <t>TSD_R2</t>
  </si>
  <si>
    <t xml:space="preserve">Dimensions </t>
  </si>
  <si>
    <t>Valeurs</t>
  </si>
  <si>
    <t>TSD_R3</t>
  </si>
  <si>
    <t>TSD_R4</t>
  </si>
  <si>
    <t>TSD_R5</t>
  </si>
  <si>
    <t>TSD_R6</t>
  </si>
  <si>
    <t>TSD_R7</t>
  </si>
  <si>
    <t>TSD_R8</t>
  </si>
  <si>
    <t>TSD_R9</t>
  </si>
  <si>
    <t>TSD_R10</t>
  </si>
  <si>
    <t>TSD_R11</t>
  </si>
  <si>
    <t>TSD_R12</t>
  </si>
  <si>
    <t>N°</t>
  </si>
  <si>
    <t>Total</t>
  </si>
  <si>
    <t>Table %</t>
  </si>
  <si>
    <t>Scores</t>
  </si>
  <si>
    <t xml:space="preserve">Current </t>
  </si>
  <si>
    <t>Result</t>
  </si>
  <si>
    <t>Totalisation des scores</t>
  </si>
  <si>
    <t>Environnement</t>
  </si>
  <si>
    <t>Influenceurs</t>
  </si>
  <si>
    <t>Décideur</t>
  </si>
  <si>
    <t>Besoins</t>
  </si>
  <si>
    <t>Relation</t>
  </si>
  <si>
    <t>Chances de succès</t>
  </si>
  <si>
    <t>Proposition</t>
  </si>
  <si>
    <t>Prix/performance</t>
  </si>
  <si>
    <t>Opinion du client</t>
  </si>
  <si>
    <t>Délai de décision</t>
  </si>
  <si>
    <t>Rythme négociation</t>
  </si>
  <si>
    <t>Attitude client</t>
  </si>
  <si>
    <t>Activités client</t>
  </si>
  <si>
    <t>Les dimensions</t>
  </si>
  <si>
    <t>Commentaires</t>
  </si>
  <si>
    <t>Evolution des évaluations</t>
  </si>
  <si>
    <t>Historique de l'évolution des dimensions</t>
  </si>
  <si>
    <t>Mon offre</t>
  </si>
  <si>
    <t>Mes concurrents</t>
  </si>
  <si>
    <t>Les délais</t>
  </si>
  <si>
    <t>Après évaluation N°</t>
  </si>
  <si>
    <t>Mes Contacts</t>
  </si>
  <si>
    <t>Les recommandeurs</t>
  </si>
  <si>
    <t>Les influenceurs</t>
  </si>
  <si>
    <t>Mon équipe</t>
  </si>
  <si>
    <t>Mes Collègues</t>
  </si>
  <si>
    <t xml:space="preserve">Mes Produits </t>
  </si>
  <si>
    <t>Mes services</t>
  </si>
  <si>
    <t>Mes Partenaires et Alliés</t>
  </si>
  <si>
    <t>Mes prix</t>
  </si>
  <si>
    <t>Titres divers</t>
  </si>
  <si>
    <t>Début relation</t>
  </si>
  <si>
    <t>Remise offre</t>
  </si>
  <si>
    <t>Prise de décision</t>
  </si>
  <si>
    <t>Description de l'action</t>
  </si>
  <si>
    <t>Objectif de délai (Date)</t>
  </si>
  <si>
    <t>Maintenir vos positions fortes… et corriger vos faiblesses ! AGIR !!!</t>
  </si>
  <si>
    <t>Date ! Vérifier</t>
  </si>
  <si>
    <t>Introduire Date</t>
  </si>
  <si>
    <t>Interprétation résultat</t>
  </si>
  <si>
    <t>Insuffisant</t>
  </si>
  <si>
    <t>Moyen</t>
  </si>
  <si>
    <t>Bon</t>
  </si>
  <si>
    <t>Excellent</t>
  </si>
  <si>
    <t>Votre positionnement sur cette affaire semble être</t>
  </si>
  <si>
    <t>Etant donné que vous avez effectué l'évaluation N°</t>
  </si>
  <si>
    <t xml:space="preserve">Evaluation   </t>
  </si>
  <si>
    <t>en danger…</t>
  </si>
  <si>
    <t>à ce stade</t>
  </si>
  <si>
    <t>A propos de:</t>
  </si>
  <si>
    <t>Inconnu</t>
  </si>
  <si>
    <t>L'opinion du client et le timing</t>
  </si>
  <si>
    <t>La gestion de la relation</t>
  </si>
  <si>
    <t>Observations</t>
  </si>
  <si>
    <t>Visualisez cette évolution dans le tableau de l'historique, dimension par dimension.</t>
  </si>
  <si>
    <t>Pensez à entreprendre des actions qui maintiennent et continuent de développer vos</t>
  </si>
  <si>
    <t>Votre attention devrait être mobilisée sur les dimensions présentant un résultat négatif.</t>
  </si>
  <si>
    <t>Veillez notament au suivi du timing de prise de décision et au rythme probable de la</t>
  </si>
  <si>
    <t>Analysez  attentivement l'évolution de vos évaluations et donc de vos chances de succès.</t>
  </si>
  <si>
    <t>positions fortes et qui corrigent vos positions les plus faibles.</t>
  </si>
  <si>
    <t>Votre question clé à l'attention des représentants du client devrait être:</t>
  </si>
  <si>
    <t>négociation et si des changements ne viennent pas perturber le cours du projet.</t>
  </si>
  <si>
    <t>————————————————</t>
  </si>
  <si>
    <t>Commentaire Historique</t>
  </si>
  <si>
    <t>Rapport d'evaluation</t>
  </si>
  <si>
    <t>Date d'impression</t>
  </si>
  <si>
    <t>Page 1 de</t>
  </si>
  <si>
    <t>Page 2 de</t>
  </si>
  <si>
    <t>Date d'évaluation</t>
  </si>
  <si>
    <t>Quelques observations et opportunités d'action</t>
  </si>
  <si>
    <t>Page 3 de</t>
  </si>
  <si>
    <t>Page 4 de</t>
  </si>
  <si>
    <t>Page 5 de</t>
  </si>
  <si>
    <t xml:space="preserve">Date   </t>
  </si>
  <si>
    <t>Vérifiez qu'il n'y a pas de modification dans les responsabilités des infuenceurs et recommandeurs.</t>
  </si>
  <si>
    <t>Vérifier s'il n'y a pas de modification des responsabilités du décideur.</t>
  </si>
  <si>
    <t xml:space="preserve">Information confidentielle  </t>
  </si>
  <si>
    <t xml:space="preserve"> </t>
  </si>
  <si>
    <t>Dates d'évaluation (JJ/MM/AA)</t>
  </si>
  <si>
    <t>Résultat de l'évaluation courante</t>
  </si>
  <si>
    <t>Début négociations</t>
  </si>
  <si>
    <t xml:space="preserve">    Exécution</t>
  </si>
  <si>
    <t xml:space="preserve">Evaluation préparée par: </t>
  </si>
  <si>
    <t xml:space="preserve">Société: </t>
  </si>
  <si>
    <t>Lors des premiers contacts, vous ignorez la culture de l'entreprise et ses processus d'évaluation et de décision.</t>
  </si>
  <si>
    <t xml:space="preserve">Les propositions concurrentes reçues ensuite sont donc analysées après la vôtre. </t>
  </si>
  <si>
    <t>L'attitude du client ne peut pas être qualifiée actuellement</t>
  </si>
  <si>
    <t>Environnement et Planning</t>
  </si>
  <si>
    <t>Analysez objectivement la situation sous l'angle de la compréhension des besoins tels que le client les exprime.</t>
  </si>
  <si>
    <t>© MK Group</t>
  </si>
  <si>
    <t>Faible</t>
  </si>
  <si>
    <t>Ces processus de décision ne sont-ils pas contrôlés par une maison mère établie à l'étranger ?</t>
  </si>
  <si>
    <t>Son temps est précieux. Il n’accepte de rencontrer que ceux qui, à ses yeux, sont capables de vraiment satisfaire les exigences.</t>
  </si>
  <si>
    <t>Evaluez votre offre sans complaisance… Inévitablement, vous êtes convaincu que votre offre est la meilleure, mais…</t>
  </si>
  <si>
    <t xml:space="preserve">Ces processus de décision ne sont-ils pas contrôlés par une maison mère établie à l'étranger ? </t>
  </si>
  <si>
    <t xml:space="preserve">Qui engage les achats ? Qui possède un droit de veto ? Les juristes ? </t>
  </si>
  <si>
    <t xml:space="preserve">Lors des premiers contacts, vous ignorez la culture de l'entreprise et ses processus d'évaluation et de décision.  </t>
  </si>
  <si>
    <t>Mes contacts s’établissent au niveau d'influenceurs</t>
  </si>
  <si>
    <t xml:space="preserve">Identifier clairement le décideur, poser la question. </t>
  </si>
  <si>
    <t xml:space="preserve">Envoyer une liste de références au décideur. </t>
  </si>
  <si>
    <t xml:space="preserve">Organiser un face-à-face avec le décideur. </t>
  </si>
  <si>
    <t xml:space="preserve">Vérifier s'il n'y a pas de modification des responsabilités du décideur. </t>
  </si>
  <si>
    <t xml:space="preserve">Fournir au client un flux continu d'informations dont des références de projets réussis. </t>
  </si>
  <si>
    <t xml:space="preserve">Vérifier si les besoins du client ne se modifient pas… </t>
  </si>
  <si>
    <t xml:space="preserve">Identifier les produits et solutions à proposer. </t>
  </si>
  <si>
    <t xml:space="preserve">Solliciter l'assistance interne requise pour développer une offre compétitive. </t>
  </si>
  <si>
    <t xml:space="preserve">Fournir au client une liste des utilisateurs du produit. </t>
  </si>
  <si>
    <t xml:space="preserve">Identifier la concurrence, interroger le client. </t>
  </si>
  <si>
    <t xml:space="preserve">Soumettre la proposition en interne et la justifier. </t>
  </si>
  <si>
    <t xml:space="preserve">Identifier avec le client vos avantages compétitifs. </t>
  </si>
  <si>
    <t xml:space="preserve">Vérifier si la concurrence ne modifie pas sa stratégie de prix. </t>
  </si>
  <si>
    <t xml:space="preserve">S'assurer que l'offre se trouve sur le bon bureau. </t>
  </si>
  <si>
    <t xml:space="preserve">Préparer si nécessaire une nouvelle proposition conforme à l'attente du client. </t>
  </si>
  <si>
    <t xml:space="preserve">Compléter la proposition par les éléments manquants. </t>
  </si>
  <si>
    <t xml:space="preserve">Vérifier à nouveau l'opinion du client concernant la proposition. </t>
  </si>
  <si>
    <t xml:space="preserve">S'assurer que les exigences n'ont pas été modifiées. </t>
  </si>
  <si>
    <t xml:space="preserve">Interroger le client concernant le processus et le calendrier de décision. </t>
  </si>
  <si>
    <t xml:space="preserve">Définir la date à laquelle soumettre la proposition et mobiliser les ressources. </t>
  </si>
  <si>
    <t xml:space="preserve">S'assurer que la proposition est connue par le recommandeur. </t>
  </si>
  <si>
    <t xml:space="preserve">S'assurer que la proposition est connue par le décideur. </t>
  </si>
  <si>
    <t xml:space="preserve">S'assurer que le délai de décision n'a pas été modifié. </t>
  </si>
  <si>
    <t xml:space="preserve">Interroger le client au sujet du calendrier de négociation. </t>
  </si>
  <si>
    <t xml:space="preserve">Planifier la présentation de la proposition et mobiliser les ressources. </t>
  </si>
  <si>
    <t xml:space="preserve">Informer en interne les collègues qui devront intervenir. </t>
  </si>
  <si>
    <t xml:space="preserve">S'assurer que les personnes clés seront présentes. </t>
  </si>
  <si>
    <t xml:space="preserve">Répétition générale de la présentation client. </t>
  </si>
  <si>
    <t xml:space="preserve">Identifier les principaux fournisseurs du client, ce sont vos concurrents… </t>
  </si>
  <si>
    <t xml:space="preserve">Fournir au client une liste de vos clients satisfaits. </t>
  </si>
  <si>
    <t xml:space="preserve">Résoudre tout problème responsable de l'insatisfaction du client. </t>
  </si>
  <si>
    <t xml:space="preserve">Veiller à maintenir la satisfaction du client. </t>
  </si>
  <si>
    <t xml:space="preserve">S'assurer que la relation ne se modifie pas. </t>
  </si>
  <si>
    <t xml:space="preserve">Organiser des contacts personnels avec les représentants du client. </t>
  </si>
  <si>
    <t xml:space="preserve">Intensifier les contacts au sein de l'organisation du client. </t>
  </si>
  <si>
    <t xml:space="preserve">Introduire votre organisation à tous les niveaux de celle du client. </t>
  </si>
  <si>
    <t xml:space="preserve">Inviter le client à se rendre aux événements auxquels participe l'entreprise. </t>
  </si>
  <si>
    <t xml:space="preserve">Inviter le client à une démonstration particulière. </t>
  </si>
  <si>
    <t xml:space="preserve">Inviter le client à visiter des utilisateurs. </t>
  </si>
  <si>
    <t xml:space="preserve">Inviter si nécessaire le client à rencontrer la direction. </t>
  </si>
  <si>
    <t xml:space="preserve">CLOTURER L'AFFAIRE ! </t>
  </si>
  <si>
    <t>Négocier, c'est être clair et efficace. Pensez à répéter vos présentations.</t>
  </si>
  <si>
    <t>Soignez l'apparence et le contenu des supports que vous utiliserez face au client. Vous devez convaincre !</t>
  </si>
  <si>
    <t>Rencontres espacées sans calendrier ni agenda précis</t>
  </si>
  <si>
    <t>Rencontres régulières selon un calendrier et un agenda convenus</t>
  </si>
  <si>
    <t>A</t>
  </si>
  <si>
    <t>Décision prise en dehors de l’organisation locale</t>
  </si>
  <si>
    <t>Décision prise localement, mais pas de rencontre avec le décideur</t>
  </si>
  <si>
    <t>B</t>
  </si>
  <si>
    <t>C</t>
  </si>
  <si>
    <t>E</t>
  </si>
  <si>
    <t>F</t>
  </si>
  <si>
    <t>G</t>
  </si>
  <si>
    <t>D</t>
  </si>
  <si>
    <t>Offre</t>
  </si>
  <si>
    <t>Négociation</t>
  </si>
  <si>
    <t>Exécution</t>
  </si>
  <si>
    <t>Décision</t>
  </si>
  <si>
    <t>Table_Pins</t>
  </si>
  <si>
    <t/>
  </si>
  <si>
    <t>-</t>
  </si>
  <si>
    <t>.</t>
  </si>
  <si>
    <t>a</t>
  </si>
  <si>
    <t>b</t>
  </si>
  <si>
    <t>c</t>
  </si>
  <si>
    <t>d</t>
  </si>
  <si>
    <t>e</t>
  </si>
  <si>
    <t>f</t>
  </si>
  <si>
    <t>g</t>
  </si>
  <si>
    <t>h</t>
  </si>
  <si>
    <t>H</t>
  </si>
  <si>
    <t>i</t>
  </si>
  <si>
    <t>I</t>
  </si>
  <si>
    <t>j</t>
  </si>
  <si>
    <t>J</t>
  </si>
  <si>
    <t>k</t>
  </si>
  <si>
    <t>K</t>
  </si>
  <si>
    <t>l</t>
  </si>
  <si>
    <t>L</t>
  </si>
  <si>
    <t>m</t>
  </si>
  <si>
    <t>M</t>
  </si>
  <si>
    <t>n</t>
  </si>
  <si>
    <t>N</t>
  </si>
  <si>
    <t>o</t>
  </si>
  <si>
    <t>O</t>
  </si>
  <si>
    <t>p</t>
  </si>
  <si>
    <t>P</t>
  </si>
  <si>
    <t>q</t>
  </si>
  <si>
    <t>Q</t>
  </si>
  <si>
    <t>r</t>
  </si>
  <si>
    <t>R</t>
  </si>
  <si>
    <t>s</t>
  </si>
  <si>
    <t>S</t>
  </si>
  <si>
    <t>t</t>
  </si>
  <si>
    <t>T</t>
  </si>
  <si>
    <t>u</t>
  </si>
  <si>
    <t>U</t>
  </si>
  <si>
    <t>v</t>
  </si>
  <si>
    <t>V</t>
  </si>
  <si>
    <t>w</t>
  </si>
  <si>
    <t>W</t>
  </si>
  <si>
    <t>x</t>
  </si>
  <si>
    <t>X</t>
  </si>
  <si>
    <t>y</t>
  </si>
  <si>
    <t>Y</t>
  </si>
  <si>
    <t>z</t>
  </si>
  <si>
    <t>Z</t>
  </si>
  <si>
    <t>Table couleurs</t>
  </si>
  <si>
    <t>?</t>
  </si>
  <si>
    <t>Bleu</t>
  </si>
  <si>
    <t>Jaune</t>
  </si>
  <si>
    <t>Rouge</t>
  </si>
  <si>
    <t>Vert</t>
  </si>
  <si>
    <t>ID Evaluation</t>
  </si>
  <si>
    <t>Code Couleur</t>
  </si>
  <si>
    <t>Société</t>
  </si>
  <si>
    <t>Identification Société</t>
  </si>
  <si>
    <t>Licence</t>
  </si>
  <si>
    <t>Utilisateur</t>
  </si>
  <si>
    <t>Prénom</t>
  </si>
  <si>
    <t>Nom</t>
  </si>
  <si>
    <t>Identification utilisateur</t>
  </si>
  <si>
    <t>Calcul du code d'activation du moteur</t>
  </si>
  <si>
    <t>Localité</t>
  </si>
  <si>
    <t>Date_Expiration</t>
  </si>
  <si>
    <t>Activation Projet</t>
  </si>
  <si>
    <t>Licence (Délai)</t>
  </si>
  <si>
    <t>Négociations engagées (Specs, prix, délais, garanties, conformité)</t>
  </si>
  <si>
    <t>à</t>
  </si>
  <si>
    <t>NON</t>
  </si>
  <si>
    <t>OUI</t>
  </si>
  <si>
    <t xml:space="preserve">Seprocurer le rapport annuel de l'entreprise (souvent disponible sur le site web du client). </t>
  </si>
  <si>
    <t xml:space="preserve">Se faire expliquer les processus de décision dans l'entreprise lors d'un entretien. </t>
  </si>
  <si>
    <t xml:space="preserve">Demander à un de vos interlocuteurs de commenter l'organigramme. </t>
  </si>
  <si>
    <t xml:space="preserve">Penser à remettre l'organigramme de votre entreprise à votre client. </t>
  </si>
  <si>
    <t>Préciser une autre action spécifique.</t>
  </si>
  <si>
    <t>S'assurer qu'il n'y a pas de modification dans l'organisation de l'entreprise du client.</t>
  </si>
  <si>
    <t xml:space="preserve">Se procurer le rapport annuel de l'entreprise (souvent disponible sur le site web du client). </t>
  </si>
  <si>
    <t xml:space="preserve">Préparer votre première rencontre avec soin. Etablir un 'Who is who'. </t>
  </si>
  <si>
    <t xml:space="preserve">Identifier le(s) recommandeur(s) dans le cadre de ce projet. Qui prépare le rapport vers le décideur ? </t>
  </si>
  <si>
    <t xml:space="preserve">Identifier toutes les personnes qui sont impliquées dans le projet, y compris les influenceurs. </t>
  </si>
  <si>
    <t xml:space="preserve">Intensifier tous les contacts à tous les niveaux. </t>
  </si>
  <si>
    <t>Décideur actuellement inconnu</t>
  </si>
  <si>
    <t>Vérifier que tous les besoins sont clairement identifiés et qu'ils sont réellement compris.</t>
  </si>
  <si>
    <t xml:space="preserve">Devenir un "membre de la famille". </t>
  </si>
  <si>
    <t>Le décideur a le choix du moment.</t>
  </si>
  <si>
    <t>Le décideur vous rencontrera ou il vous évitera.</t>
  </si>
  <si>
    <t>Face-à-face, voilà donc un signal d’achat important !</t>
  </si>
  <si>
    <t>Investissez-la dans la gestion de la relation avec le client plutôt que dans des montages risqués…</t>
  </si>
  <si>
    <t>Vos chances de succès sont plus élevées avec des produits standard</t>
  </si>
  <si>
    <t>Privilégiez si possible des solutions éprouvées.</t>
  </si>
  <si>
    <t>Préférez les analyses du rapport prix-performance élaborées au sein de votre organisation.</t>
  </si>
  <si>
    <t>Ne donnez pas un crédit maximal aux dires du client qui négocie…</t>
  </si>
  <si>
    <t>Soyez attentif à l'opinion du client, elle prévaut sur la vôtre…</t>
  </si>
  <si>
    <t>La question à poser: Que pensez-vous de notre proposition ?</t>
  </si>
  <si>
    <t>Ecoutez avec attention l'opinion de votre interlocuteur.</t>
  </si>
  <si>
    <t xml:space="preserve">Lors des premiers contacts, vous ignorez la culture du client, ses processus d'évaluation et de décision.  </t>
  </si>
  <si>
    <t>Tout projet suppose que des personnes s'impliquent dans le choix d'une solution ou d'un produit qui convienne.</t>
  </si>
  <si>
    <t>Les motivations sont différentes selon la fonction de chacun: Performances ? Prix ? Absence de risques ?</t>
  </si>
  <si>
    <t xml:space="preserve">L'avis des divers intervenants aura plus ou moins de poids. </t>
  </si>
  <si>
    <t>Vous devez impérativement identifier les influences et les orienter en votre faveur.</t>
  </si>
  <si>
    <t xml:space="preserve">Remise trop tardivement, votre offre ne pourra pas être analysée avec toute l’attention qu’elle mérite. </t>
  </si>
  <si>
    <t>Remise prématurément, l'impact de votre offre s’amenuisera au fil du temps</t>
  </si>
  <si>
    <t xml:space="preserve">Les propositions concurrentes reçues après la vôtre sont donc probablement analysées ensuite. </t>
  </si>
  <si>
    <t>Lorsque vous communiquez une liste de références, les clients susceptibles d’être contactés seront prévenus.</t>
  </si>
  <si>
    <t>Les offres déposées après la vôtre laisseront des traces fraîches au détriment de l’impact de votre offre.</t>
  </si>
  <si>
    <t>Le défaut de suivi régulier est une raison d’échec plus importante et plus fréquente que l’argument du prix.</t>
  </si>
  <si>
    <t>Organisez une visite auprès d’un utilisateur satisfait et non complaisant. Invitez-le sur votre stand lors d'un salon…</t>
  </si>
  <si>
    <t>Pour avoir accès au décideur, il faut produire d’autres arguments que les spécifications produit.</t>
  </si>
  <si>
    <t>Le décideur n’accepte de rencontrer que ceux qui, à ses yeux, sont capables de vraiment satisfaire les exigences.</t>
  </si>
  <si>
    <t>Mes contacts s’établissent au niveau des recommandeurs</t>
  </si>
  <si>
    <t>Commentaire</t>
  </si>
  <si>
    <t>Diviseur</t>
  </si>
  <si>
    <t>Expiration Pass</t>
  </si>
  <si>
    <t>Expiration tableau</t>
  </si>
  <si>
    <t>Flagstop</t>
  </si>
  <si>
    <t>Limite util. Tableau</t>
  </si>
  <si>
    <t>COMPENTHO Pass</t>
  </si>
  <si>
    <t>Les actions entreprises doivent permettre d’entretenir un dialogue constructif et régulier avec le client.</t>
  </si>
  <si>
    <t>Evaluez votre offre sans complaisance…Vous êtes convaincu que votre offre est la meilleure, mais…</t>
  </si>
  <si>
    <t>Prenez des nouvelles de votre offre à chaque occasion possible.</t>
  </si>
  <si>
    <t>Trop de commerciaux ont négligé de prêter attention au rythme de la négociation.</t>
  </si>
  <si>
    <t xml:space="preserve">Prénom </t>
  </si>
  <si>
    <t xml:space="preserve">Nom </t>
  </si>
  <si>
    <t xml:space="preserve">Société </t>
  </si>
  <si>
    <t xml:space="preserve">Localité </t>
  </si>
  <si>
    <t>Clé d'activation</t>
  </si>
  <si>
    <t>;</t>
  </si>
  <si>
    <t xml:space="preserve">Faut-il réellement soumettre une proposition? </t>
  </si>
  <si>
    <t>Si Actions</t>
  </si>
  <si>
    <t>Absence d'évaluation</t>
  </si>
  <si>
    <t>Fort</t>
  </si>
  <si>
    <t>Correct</t>
  </si>
  <si>
    <t>Il n'y a pas d'évaluation disponible.</t>
  </si>
  <si>
    <t>Poids</t>
  </si>
  <si>
    <t>Menacé</t>
  </si>
  <si>
    <t>Total chapitre</t>
  </si>
  <si>
    <t>Préoccupant</t>
  </si>
  <si>
    <t xml:space="preserve">Votre maîtrise de la connaissance de l'entreprise et des hommes </t>
  </si>
  <si>
    <t xml:space="preserve">Votre maîtrise de l'adéquation de la proposition </t>
  </si>
  <si>
    <t xml:space="preserve">Votre maîtrise de l'opinion du client et du timing </t>
  </si>
  <si>
    <t>Neutre</t>
  </si>
  <si>
    <t>Difficile</t>
  </si>
  <si>
    <t>Le client démontre sa volonté d'engager l'affaire et s'implique fortement.</t>
  </si>
  <si>
    <t>Total évaluation</t>
  </si>
  <si>
    <t>Votre compréhension de l'organisation du client devrait être validée avec le client.</t>
  </si>
  <si>
    <t>Vous avez une bonne connaissance de l'organisation du client, exploitez la…</t>
  </si>
  <si>
    <t>Vous n'avez aucune relation utile au sein de l'entreprise.</t>
  </si>
  <si>
    <t>Vos relations ne sont pas celles qui font la décision…</t>
  </si>
  <si>
    <t>Vos relations sont à un niveau approprié mais incomplètes.</t>
  </si>
  <si>
    <t>Vos relations vous permettent de bien comprendre l'environnement.</t>
  </si>
  <si>
    <t>Vous ignorez qui engage le contrat, ce qui est un manquement important.</t>
  </si>
  <si>
    <t>L'accès au décideur sera particulièrement difficile, ce qui fragilise votre action.</t>
  </si>
  <si>
    <t>Le décideur ne vous témoigne pas une attention particulière, vous restez dans l'anonymat.</t>
  </si>
  <si>
    <t>Vous êtes en mesure de gagner la confiance de l'entreprise.</t>
  </si>
  <si>
    <t>Vous avez l'opportunité d'être entendu et de convaincre.</t>
  </si>
  <si>
    <t>Il vous manque la compréhension des besoins du client, ce qui est préjudiciable.</t>
  </si>
  <si>
    <t>La relation est entre les mains de la concurrence…</t>
  </si>
  <si>
    <t>Les chances de succès sont a priori objectives, à vous de faire la différence.</t>
  </si>
  <si>
    <t>Vous êtes en mesure d'orienter le marché.</t>
  </si>
  <si>
    <t>Vous avez la main, gardez-la!</t>
  </si>
  <si>
    <t>Vous pouvez vous demander s'il est opportun d'engager une proposition.</t>
  </si>
  <si>
    <t>Concentrez votre attention sur les  garanties et les services.</t>
  </si>
  <si>
    <t>Soyez attentif à des changements de dernière minute…</t>
  </si>
  <si>
    <t xml:space="preserve">Vos prix sont soit élevés ou votre offre va au-delà des exigences...  </t>
  </si>
  <si>
    <t>Vous êtes en position favorable, restez attentif aux manœuvres possibles des concurrents.</t>
  </si>
  <si>
    <t>Ne vous laissez pas enfumer par le client qui éventuellement vous manipule…</t>
  </si>
  <si>
    <t>Vous n'avez pas le produit ou pas l'expertise requise…</t>
  </si>
  <si>
    <t>Votre proposition est crédible.</t>
  </si>
  <si>
    <t>Le processus déterminant la négociation de l'affaire ne semble pas arrêté.</t>
  </si>
  <si>
    <t>Vous avez du temps pour gérer et faire mûrir la relation.</t>
  </si>
  <si>
    <t>La pression monte et votre réactivité doit être optimale.</t>
  </si>
  <si>
    <t>Vous et votre équipe  devez être disponibles pour l'envolée finale…</t>
  </si>
  <si>
    <t>Le  calendrier de  la négociation de l'affaire ne semble pas arrêté.</t>
  </si>
  <si>
    <t>Il faut penser à occuper le terrain, séduire et convaincre.</t>
  </si>
  <si>
    <t>L'affaire entre dans une phase déterminante qui montre son sérieux</t>
  </si>
  <si>
    <t>La phase finale menant à un engagement contractuel s'engage.</t>
  </si>
  <si>
    <t>Vous découvrez le client ou, en tout cas, ses représentants dans ce dossier.</t>
  </si>
  <si>
    <t>Vous êtes sur le terrain de la concurrence, ce qui rend votre approche difficile.</t>
  </si>
  <si>
    <t>Vous devez intervenir pour que des actions correctives soient menées sans délai.</t>
  </si>
  <si>
    <t>Vous jouez à domicile, vous avez l'avantage du terrain…</t>
  </si>
  <si>
    <t>Vous devez découvrir les raisons de l'hostilité du client.</t>
  </si>
  <si>
    <t>Vous avez établi une relation de confiance qu'il faut exploiter.</t>
  </si>
  <si>
    <t>Le client ne s'implique pas dans une démarche volontariste.</t>
  </si>
  <si>
    <t>Le client manifeste de la curiosité et s'informe.</t>
  </si>
  <si>
    <t>Le client montre son intérêt et commence à s'engager.</t>
  </si>
  <si>
    <t xml:space="preserve">Le client est déterminé à engager l'affaire, pensez à conclure. </t>
  </si>
  <si>
    <t xml:space="preserve">Demander à un  interlocuteur de commenter l'organigramme de l'entreprise. </t>
  </si>
  <si>
    <t>Commentaire COMPENTHO</t>
  </si>
  <si>
    <t xml:space="preserve">Penser à remettre l'organigramme de notre entreprise au client. </t>
  </si>
  <si>
    <t xml:space="preserve">Etablir la rentabilité du projet avec le(s) recommandeur(s) pour discussion avec le décideur. </t>
  </si>
  <si>
    <t xml:space="preserve">Soumettre au client une liste de vos avantages prépondérants. </t>
  </si>
  <si>
    <t xml:space="preserve">Fournir au client les témoignages de vos clients satisfaits. </t>
  </si>
  <si>
    <t xml:space="preserve">Identifier la raison de l'agressivité du client à votre égard. </t>
  </si>
  <si>
    <t>Positionnement</t>
  </si>
  <si>
    <t>Votre maîtrise de la gestion de la relation</t>
  </si>
  <si>
    <t>Vous avez négligé de traiter des préoccupations  essentielles du client…</t>
  </si>
  <si>
    <t>Bleu, Jaune,</t>
  </si>
  <si>
    <t>Rouge, Vert</t>
  </si>
  <si>
    <t>Table des couleurs</t>
  </si>
  <si>
    <t>Génération Clé d'activation</t>
  </si>
  <si>
    <t>Input</t>
  </si>
  <si>
    <t>Extraction données</t>
  </si>
  <si>
    <t>Calcul Clé</t>
  </si>
  <si>
    <t>Couleur</t>
  </si>
  <si>
    <t>Concatener</t>
  </si>
  <si>
    <t>Tables des caractères</t>
  </si>
  <si>
    <t>CDV mod 9</t>
  </si>
  <si>
    <t>Table_Car</t>
  </si>
  <si>
    <t>+</t>
  </si>
  <si>
    <t>Clé OK</t>
  </si>
  <si>
    <t>Indiquez votre couleur</t>
  </si>
  <si>
    <t>Ctrl P pour imprimer</t>
  </si>
  <si>
    <t>Votre positionnement</t>
  </si>
  <si>
    <t>Quels sont les vrais leviers? La direction technique? La direction financière? Le marketing? La direction générale?</t>
  </si>
  <si>
    <t xml:space="preserve">Qui engage les achats? Qui possède un droit de veto? Les juristes? </t>
  </si>
  <si>
    <t xml:space="preserve">Ces processus de décision ne sont-ils pas contrôlés par une maison mère établie à l'étranger? </t>
  </si>
  <si>
    <t>Vous avez une connaissance un peu vague de l'organisation du client, ce n'est pas un gage de succès.</t>
  </si>
  <si>
    <t>Vous maîtrisez les rouages de l'organisation du client, ce qui  est un avantage précieux!</t>
  </si>
  <si>
    <t>Soyez pragmatique :  interrogez et informez</t>
  </si>
  <si>
    <t>Nous influençons les besoins</t>
  </si>
  <si>
    <t>Soyez objectif. Pas d’autosatisfaction béate.</t>
  </si>
  <si>
    <t>Manage the activities, results will follow… Dès lors, invitez le client à participer à des événements.</t>
  </si>
  <si>
    <t>Compteur</t>
  </si>
  <si>
    <t>Evaluation indisponible</t>
  </si>
  <si>
    <t>Indéfini</t>
  </si>
  <si>
    <t>Positif</t>
  </si>
  <si>
    <t>:</t>
  </si>
  <si>
    <r>
      <rPr>
        <b/>
        <sz val="20"/>
        <color theme="1"/>
        <rFont val="Webdings"/>
        <family val="1"/>
        <charset val="2"/>
      </rPr>
      <t>7</t>
    </r>
    <r>
      <rPr>
        <b/>
        <sz val="20"/>
        <color theme="1"/>
        <rFont val="Calibri"/>
        <family val="2"/>
      </rPr>
      <t xml:space="preserve"> </t>
    </r>
    <r>
      <rPr>
        <b/>
        <sz val="20"/>
        <color theme="1"/>
        <rFont val="Calibri"/>
        <family val="2"/>
        <scheme val="minor"/>
      </rPr>
      <t xml:space="preserve">Cliquez ici </t>
    </r>
  </si>
  <si>
    <t>Ctrl S pour sauvegarder</t>
  </si>
  <si>
    <t>FAIT</t>
  </si>
  <si>
    <t>Introduire la clé d'activation de votre COMPENTHO Pass</t>
  </si>
  <si>
    <t>Consultez votre COMPENTHO Pass</t>
  </si>
  <si>
    <t>Présentez-vous…</t>
  </si>
  <si>
    <t>Erreur Code</t>
  </si>
  <si>
    <t>Acceptez les termes de la licence</t>
  </si>
  <si>
    <t>projet_OK</t>
  </si>
  <si>
    <t>COMPENTHO est une Marque Déposée.. Auteur: Jean-Claude LOUIS</t>
  </si>
  <si>
    <t>Les termes de la licence sont acceptés.</t>
  </si>
  <si>
    <t>Veuillez lire les conditions d'utilisation de la plateforme COMPENTHO avec attention.</t>
  </si>
  <si>
    <t>L'acceptation des termes de la licence vous ouvre les portes vers l'ensemble des applications présentes dans la plateforme COMPENTHO.</t>
  </si>
  <si>
    <t xml:space="preserve">Prévoir une analyse détaillée des besoins avec le client, découvrir ses objectifs. </t>
  </si>
  <si>
    <t>éé</t>
  </si>
  <si>
    <t>Délai expiré</t>
  </si>
  <si>
    <t>Introduire le code d'activation suivant</t>
  </si>
  <si>
    <t>Pour email</t>
  </si>
  <si>
    <t>Inversio</t>
  </si>
  <si>
    <t>Projet activé</t>
  </si>
  <si>
    <t>Identifier le client et son projet - Activer dès réception du code.</t>
  </si>
  <si>
    <t>Vous avez activé le projet, l'application met l'ensemble de ses fonctionnalités à votre disposition sans limite de temps. ATTENTION de ne pas modifier les informations reprises ci-dessus, ce qui rendrait l'application inutilisable.</t>
  </si>
  <si>
    <t>Demande de code d'activation du projet</t>
  </si>
  <si>
    <t>Pour obtenir le code d'activation pour le présent projet, veuillez envoyer un mail à jcl.compentho@gmail.com en mentionant simplement la référence du dossier.</t>
  </si>
  <si>
    <t>jcl.compentho@gmail.com</t>
  </si>
  <si>
    <t>Cliquez sur l'adresse ci-dessous pour initialiser votre messagerie</t>
  </si>
  <si>
    <t>Vous recevrez votre code d'activation dans les 48 heures…</t>
  </si>
  <si>
    <t>Plus 6</t>
  </si>
  <si>
    <t>Moins 11</t>
  </si>
  <si>
    <t>add 1949</t>
  </si>
  <si>
    <t>Vous maîtrisez le réseau interne des relations qui préparent la décision.</t>
  </si>
  <si>
    <t xml:space="preserve">Votre offre produit comporte des risques, évaluez-les... </t>
  </si>
  <si>
    <t>&lt;</t>
  </si>
  <si>
    <t>JJ/MM/AA</t>
  </si>
  <si>
    <t>Produit dans nos compétences, adaptations, modifications requises</t>
  </si>
  <si>
    <t>Inquiétant</t>
  </si>
  <si>
    <t>Jcl=1755</t>
  </si>
  <si>
    <t>Vous disposez de 15 jours pour obtenir le code d'activation de COMPENTHO Pass. Veuillez dès lors adresser une demande de code à COMPENTHO  par e-mail . Dès réception, introduisez ce code, votre projet sera alors actif sans limite de temps.</t>
  </si>
  <si>
    <t>Référence du dossier à communiquer dans le mail                                                                              (dans l'objet  ou le corps du mail)</t>
  </si>
  <si>
    <t>Aucune information relative à votre projet n'est transférée vers COMPENTHO</t>
  </si>
  <si>
    <t>Oui</t>
  </si>
  <si>
    <t>Non</t>
  </si>
  <si>
    <t>Erreur Clé d'activation !</t>
  </si>
  <si>
    <t>Vous pouvez démarrer</t>
  </si>
  <si>
    <t>Présentez-vous.      Et indiquez une couleur...</t>
  </si>
  <si>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1</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</si>
  <si>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</si>
  <si>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t>
    </r>
  </si>
  <si>
    <t>L'entreprise et les hommes</t>
  </si>
  <si>
    <t>Environnement et Organisation du client</t>
  </si>
  <si>
    <t>Quels sont les vrais leviers  ? La direction technique ? La direction financière ? Le marketing ? La direction générale ?</t>
  </si>
  <si>
    <t xml:space="preserve">Qui engage les achats ? Qui possède un droit de veto  ? Les juristes ? </t>
  </si>
  <si>
    <t>Enoncés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</si>
  <si>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2</t>
    </r>
  </si>
  <si>
    <t>Influenceurs et Recommandeurs</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</si>
  <si>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3</t>
    </r>
  </si>
  <si>
    <t>Le Décideur</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</si>
  <si>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4</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</si>
  <si>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2</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</si>
  <si>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5</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</si>
  <si>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6</t>
    </r>
  </si>
  <si>
    <t>Le rapport prix/performance</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</si>
  <si>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7</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</si>
  <si>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3</t>
    </r>
  </si>
  <si>
    <t>Opinion du client et timing</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</si>
  <si>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8</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</si>
  <si>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9</t>
    </r>
  </si>
  <si>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10</t>
    </r>
  </si>
  <si>
    <r>
      <rPr>
        <b/>
        <sz val="36"/>
        <color theme="0"/>
        <rFont val="Calibri"/>
        <family val="2"/>
        <scheme val="minor"/>
      </rPr>
      <t>V</t>
    </r>
    <r>
      <rPr>
        <sz val="28"/>
        <color theme="0"/>
        <rFont val="Calibri"/>
        <family val="2"/>
        <scheme val="minor"/>
      </rPr>
      <t>olet</t>
    </r>
    <r>
      <rPr>
        <sz val="36"/>
        <color theme="0"/>
        <rFont val="Calibri"/>
        <family val="2"/>
        <scheme val="minor"/>
      </rPr>
      <t xml:space="preserve"> </t>
    </r>
    <r>
      <rPr>
        <b/>
        <sz val="48"/>
        <color theme="0"/>
        <rFont val="Calibri"/>
        <family val="2"/>
        <scheme val="minor"/>
      </rPr>
      <t>4</t>
    </r>
  </si>
  <si>
    <t>Gestion de la relation</t>
  </si>
  <si>
    <r>
      <rPr>
        <b/>
        <sz val="36"/>
        <color theme="0"/>
        <rFont val="Calibri"/>
        <family val="2"/>
        <scheme val="minor"/>
      </rPr>
      <t>D</t>
    </r>
    <r>
      <rPr>
        <sz val="28"/>
        <color theme="0"/>
        <rFont val="Calibri"/>
        <family val="2"/>
        <scheme val="minor"/>
      </rPr>
      <t>imension</t>
    </r>
    <r>
      <rPr>
        <sz val="36"/>
        <color theme="0"/>
        <rFont val="Calibri"/>
        <family val="2"/>
        <scheme val="minor"/>
      </rPr>
      <t xml:space="preserve"> </t>
    </r>
    <r>
      <rPr>
        <b/>
        <sz val="36"/>
        <color theme="0"/>
        <rFont val="Calibri"/>
        <family val="2"/>
        <scheme val="minor"/>
      </rPr>
      <t>11</t>
    </r>
  </si>
  <si>
    <t>dim/volet</t>
  </si>
  <si>
    <t>affichage score</t>
  </si>
  <si>
    <r>
      <rPr>
        <b/>
        <u/>
        <sz val="22"/>
        <color theme="3" tint="-0.499984740745262"/>
        <rFont val="Calibri"/>
        <family val="2"/>
        <scheme val="minor"/>
      </rPr>
      <t xml:space="preserve">Licence d'utilisation de la plateforme COMPENTHO            </t>
    </r>
    <r>
      <rPr>
        <b/>
        <sz val="14"/>
        <color theme="3" tint="-0.499984740745262"/>
        <rFont val="Calibri"/>
        <family val="2"/>
        <scheme val="minor"/>
      </rPr>
      <t xml:space="preserve">                                                                                                    </t>
    </r>
    <r>
      <rPr>
        <sz val="14"/>
        <color theme="3" tint="-0.499984740745262"/>
        <rFont val="Calibri"/>
        <family val="2"/>
        <scheme val="minor"/>
      </rPr>
      <t xml:space="preserve">                                                                                                                                                                                                                                                                                           </t>
    </r>
    <r>
      <rPr>
        <b/>
        <sz val="14"/>
        <color theme="3" tint="-0.499984740745262"/>
        <rFont val="Calibri"/>
        <family val="2"/>
        <scheme val="minor"/>
      </rPr>
      <t>Droits d’utilisation des applications et documents COMPENTHO</t>
    </r>
    <r>
      <rPr>
        <sz val="14"/>
        <color theme="3" tint="-0.499984740745262"/>
        <rFont val="Calibri"/>
        <family val="2"/>
        <scheme val="minor"/>
      </rPr>
      <t xml:space="preserve">.                                                                                             Le logiciel et les documents COMPENTHO sont concédés sous licence en respect des conditions suivantes qui s'appliquent à tout utilisateur. Vos droits d’utilisation sont énumérés ci-après.
Pour chaque licence que vous activez, vous bénéficiez des droits suivants :
</t>
    </r>
    <r>
      <rPr>
        <b/>
        <sz val="14"/>
        <color theme="3" tint="-0.499984740745262"/>
        <rFont val="Calibri"/>
        <family val="2"/>
        <scheme val="minor"/>
      </rPr>
      <t xml:space="preserve">Installation et utilisation.    </t>
    </r>
    <r>
      <rPr>
        <sz val="14"/>
        <color theme="3" tint="-0.499984740745262"/>
        <rFont val="Calibri"/>
        <family val="2"/>
        <scheme val="minor"/>
      </rPr>
      <t xml:space="preserve">
Les applications COMPENTHO peuvent être installées sur tout PC qui utilise soit l’environnement</t>
    </r>
    <r>
      <rPr>
        <b/>
        <sz val="14"/>
        <color theme="3" tint="-0.499984740745262"/>
        <rFont val="Calibri"/>
        <family val="2"/>
        <scheme val="minor"/>
      </rPr>
      <t xml:space="preserve"> Microsoft® Office®</t>
    </r>
    <r>
      <rPr>
        <sz val="14"/>
        <color theme="3" tint="-0.499984740745262"/>
        <rFont val="Calibri"/>
        <family val="2"/>
        <scheme val="minor"/>
      </rPr>
      <t xml:space="preserve">. </t>
    </r>
    <r>
      <rPr>
        <sz val="14"/>
        <color theme="3" tint="-0.499984740745262"/>
        <rFont val="Calibri"/>
        <family val="2"/>
        <scheme val="minor"/>
      </rPr>
      <t xml:space="preserve">L’utilisateur est donc tenu d’acquérir les droits d’utilisation de ces produits.
Le droit d’utilisation des applications COMPENTHO n'est pas limité dans le temps. 
Les applications sont le MOTEUR D'EVALUATION, la Plateforme de formation comprenant la publication LE COMPENTHO DU VENDEUR et les applications de MISE EN PRATIQUE et LE PLAN DE DEVELOPPEMENT PERSONNEL ainsi que les JEUX.                                                                                                                                         </t>
    </r>
    <r>
      <rPr>
        <b/>
        <sz val="9"/>
        <color theme="3" tint="-0.499984740745262"/>
        <rFont val="Calibri"/>
        <family val="2"/>
        <scheme val="minor"/>
      </rPr>
      <t/>
    </r>
  </si>
  <si>
    <r>
      <t>P</t>
    </r>
    <r>
      <rPr>
        <b/>
        <sz val="12"/>
        <color theme="3" tint="-0.499984740745262"/>
        <rFont val="Calibri"/>
        <family val="2"/>
        <scheme val="minor"/>
      </rPr>
      <t xml:space="preserve">ROPRIETE INTELLECTUELLE </t>
    </r>
    <r>
      <rPr>
        <sz val="12"/>
        <color theme="3" tint="-0.499984740745262"/>
        <rFont val="Calibri"/>
        <family val="2"/>
        <scheme val="minor"/>
      </rPr>
      <t xml:space="preserve">                                                                                      
Vous n’êtes pas autorisé à utiliser le logiciel à toute autre fin.
Les fonctionnalités, formules d’évaluation et logos appartiennent à l'auteur du package.                                                   Vous êtes autorisé à distribuer des copies des applications au sein de votre entreprise. La copie à d'autres utilisateurs potentiels est également autorisée. 
</t>
    </r>
    <r>
      <rPr>
        <b/>
        <sz val="12"/>
        <color theme="3" tint="-0.499984740745262"/>
        <rFont val="Calibri"/>
        <family val="2"/>
        <scheme val="minor"/>
      </rPr>
      <t>COPIE DE SAUVEGARDE.</t>
    </r>
    <r>
      <rPr>
        <sz val="12"/>
        <color theme="3" tint="-0.499984740745262"/>
        <rFont val="Calibri"/>
        <family val="2"/>
        <scheme val="minor"/>
      </rPr>
      <t xml:space="preserve">                                                                                                                                                                          Vous êtes autorisé à effectuer une copie de sauvegarde des applications Vous ne pouvez l’utiliser que dans le but de réinstaller le logiciel.
AUCUN SERVICE D’ASSISTANCE TECHNIQUE. L'auteur n’est pas dans l’obligation de vous fournir la maintenance, un support technique ou autre, ou des mises à jour pour le logiciel.
PORTÉE DE LA LICENCE.  Les applications COMPENTHO sont concédées sous licence, pas vendues. Ce contrat vous octroie uniquement certains droits d’utilisation des applications. L'auteur se réserve tous les autres droits. À moins que la loi en vigueur vous confère davantage de droits nonobstant cette limitation, vous pouvez utiliser le logiciel uniquement tel qu’explicitement autorisé dans le présent accord.
Vous n’êtes pas autorisé à :
• reconstituer la logique du logiciel, à le décompiler ou à le désassembler, sauf dans la mesure où ces opérations seraient expressément autorisées par la réglementation applicable nonobstant la présente limitation, 
• faire plus de copies du logiciel que spécifié dans ce contrat ou par la réglementation applicable, nonobstant la présente limitation,
• publier le logiciel pour que d’autres le copient,
• le louer, ou
• l’utiliser pour des services d’hébergement commercial.
</t>
    </r>
    <r>
      <rPr>
        <b/>
        <sz val="12"/>
        <color theme="3" tint="-0.499984740745262"/>
        <rFont val="Calibri"/>
        <family val="2"/>
        <scheme val="minor"/>
      </rPr>
      <t xml:space="preserve">EXCLUSION DE GARANTIE.  </t>
    </r>
    <r>
      <rPr>
        <sz val="12"/>
        <color theme="3" tint="-0.499984740745262"/>
        <rFont val="Calibri"/>
        <family val="2"/>
        <scheme val="minor"/>
      </rPr>
      <t>LES APPLICATIONS SONT CONCÉDÉES SOUS LICENCE « EN L’ÉTAT » ET AVEC TOUTES LEURS IMPERFECTIONS. NOUS N’ACCORDONS AUCUNE GARANTIE EXPRESSE. VOUS POUVEZ BÉNÉFICIER DE DROITS DES CONSOMMATEURS SUPPLÉMENTAIRES DANS LE CADRE DU DROIT LOCAL, QUE CE CONTRAT NE PEUT MODIFIER. DANS TOUTE LA MESURE PERMISE PAR LE DROIT LOCAL, LES GARANTIES IMPLICITES DE QUALITÉ, D’ADÉQUATION À UN USAGE PARTICULIER ET D’ABSENCE DE CONTREFAÇON SONT EXCLUES.</t>
    </r>
    <r>
      <rPr>
        <b/>
        <sz val="12"/>
        <color theme="3" tint="-0.499984740745262"/>
        <rFont val="Calibri"/>
        <family val="2"/>
        <scheme val="minor"/>
      </rPr>
      <t xml:space="preserve">
LIMITATION DES DOMMAGES-INTÉRÊTS ET EXCLUSION DE RESPONSABILITÉ POUR LES DOMMAGES.   </t>
    </r>
    <r>
      <rPr>
        <sz val="12"/>
        <color theme="3" tint="-0.499984740745262"/>
        <rFont val="Calibri"/>
        <family val="2"/>
        <scheme val="minor"/>
      </rPr>
      <t xml:space="preserve"> VOUS POUVEZ OBTENIR DE L'AUTEUR UNE INDEMNISATION EN CAS DE DOMMAGES DIRECTS UNIQUEMENT À HAUTEUR DE 5 EUROS (5,00€). VOUS NE POUVEZ PRÉTENDRE À AUCUNE INDEMNISATION POUR LES AUTRES DOMMAGES, Y COMPRIS LES DOMMAGES SPÉCIAUX, INDIRECTS OU ACCESSOIRES ET PERTES DE BÉNÉFICES.
</t>
    </r>
  </si>
  <si>
    <t>Totaux</t>
  </si>
  <si>
    <t>Calcul des points et chances de succès</t>
  </si>
  <si>
    <t>Pts Compentho</t>
  </si>
  <si>
    <t>Accueil</t>
  </si>
  <si>
    <t>Dim 1</t>
  </si>
  <si>
    <t>Dim 2</t>
  </si>
  <si>
    <t>Dim 3</t>
  </si>
  <si>
    <t>Dim 4</t>
  </si>
  <si>
    <t>Dim 5</t>
  </si>
  <si>
    <t>Dim 6</t>
  </si>
  <si>
    <t>Dim 7</t>
  </si>
  <si>
    <t>Dim 8</t>
  </si>
  <si>
    <t>Dim 9</t>
  </si>
  <si>
    <t>Dim 10</t>
  </si>
  <si>
    <t>Dim 11</t>
  </si>
  <si>
    <t>Dim 12</t>
  </si>
  <si>
    <t xml:space="preserve">Chances de succès </t>
  </si>
  <si>
    <r>
      <t xml:space="preserve"> Votre score      </t>
    </r>
    <r>
      <rPr>
        <sz val="20"/>
        <color theme="0"/>
        <rFont val="Wingdings 3"/>
        <family val="1"/>
        <charset val="2"/>
      </rPr>
      <t>qq</t>
    </r>
    <r>
      <rPr>
        <sz val="20"/>
        <color theme="0"/>
        <rFont val="Calibri"/>
        <family val="2"/>
        <scheme val="minor"/>
      </rPr>
      <t xml:space="preserve"> </t>
    </r>
  </si>
  <si>
    <t>Prix/Performance</t>
  </si>
  <si>
    <t>Opinion</t>
  </si>
  <si>
    <t>Délai</t>
  </si>
  <si>
    <t>Rythme</t>
  </si>
  <si>
    <t>Attitude</t>
  </si>
  <si>
    <t>Activités</t>
  </si>
  <si>
    <t>Pts action</t>
  </si>
  <si>
    <t>é</t>
  </si>
  <si>
    <t>Calendrier</t>
  </si>
  <si>
    <t>Début de la relation____</t>
  </si>
  <si>
    <t>Début négociation___</t>
  </si>
  <si>
    <t>Prise de décision____</t>
  </si>
  <si>
    <t>Exécution_____</t>
  </si>
  <si>
    <t>Identification</t>
  </si>
  <si>
    <t>Entreprise &amp; hommes</t>
  </si>
  <si>
    <t>Adéquation offre</t>
  </si>
  <si>
    <t>Opinion &amp; timing</t>
  </si>
  <si>
    <t>Attitudes</t>
  </si>
  <si>
    <t>Gestion de la elation</t>
  </si>
  <si>
    <t>Votre évaluation actuelle</t>
  </si>
  <si>
    <t>Un report offre aux concurrents une occasion de se repositionner…</t>
  </si>
  <si>
    <t xml:space="preserve">REMUNERATION - RELATION GAGNANT - GAGNANT                                                                                                         L'utilisation du logiciel est soumise pour certaines des applications au paiement après évaluation d'une redevance initiale couvrant la mise à disposition des outils. Ensuite, le principe d'une relation GAGNANT - GAGNANT est d'application. Ainsi, le MOTEUR D'EVALUATION COMPENTHO vise à accroire l'efficacité et la performance des activités commerciales. Il est dès lors fait appel au "Fairplay" des utilisateurs qui sont invités en cas de succès dans la gestion d'une relation commerciale à déterminer la valeur des services rendus par le recours au package. L'application suggère alors un niveau de rémunération de COMPENTHO, le montant de cette rémunération étant laissé à l'appréciation du client.  Il n'y a pas d'obligation contractuelle, mais il s'agit d'un "gentlemen's agreement".                                                                                                                    </t>
  </si>
  <si>
    <t xml:space="preserve">Clé d'activation </t>
  </si>
  <si>
    <t>Clé validée</t>
  </si>
  <si>
    <t>Code Durée de l'évaluation (x 5 jours)</t>
  </si>
  <si>
    <t>Clé d'évaluation</t>
  </si>
  <si>
    <t>Date de la demande</t>
  </si>
  <si>
    <t>Evaluation des chances de succès</t>
  </si>
  <si>
    <r>
      <t xml:space="preserve">Le moteur d'évaluation </t>
    </r>
    <r>
      <rPr>
        <b/>
        <i/>
        <sz val="36"/>
        <color theme="3" tint="-0.249977111117893"/>
        <rFont val="Calibri"/>
        <family val="2"/>
        <scheme val="minor"/>
      </rPr>
      <t>COMPENTHO...</t>
    </r>
    <r>
      <rPr>
        <i/>
        <sz val="36"/>
        <color theme="3" tint="-0.249977111117893"/>
        <rFont val="Calibri"/>
        <family val="2"/>
        <scheme val="minor"/>
      </rPr>
      <t xml:space="preserve"> </t>
    </r>
  </si>
  <si>
    <r>
      <t xml:space="preserve">Votre prénom      </t>
    </r>
    <r>
      <rPr>
        <sz val="18"/>
        <color theme="3" tint="-0.249977111117893"/>
        <rFont val="Wingdings 3"/>
        <family val="1"/>
        <charset val="2"/>
      </rPr>
      <t>uu</t>
    </r>
    <r>
      <rPr>
        <sz val="18"/>
        <color theme="3" tint="-0.249977111117893"/>
        <rFont val="Calibri"/>
        <family val="2"/>
        <scheme val="minor"/>
      </rPr>
      <t xml:space="preserve"> </t>
    </r>
  </si>
  <si>
    <t>Réf.</t>
  </si>
  <si>
    <t>Votre projet est activé. Il intègre l'ensemble des informations que vous avez communiquées dans votre demande. Vous pouvez faire évoluer son contenu pour générer une mise à jour.</t>
  </si>
  <si>
    <t>2.</t>
  </si>
  <si>
    <t>4.</t>
  </si>
  <si>
    <t>5.</t>
  </si>
  <si>
    <t>3.</t>
  </si>
  <si>
    <t>1.</t>
  </si>
  <si>
    <t>Vous n'avez pas encore enregistré une appréciation de votre approche.</t>
  </si>
  <si>
    <t>Curieux</t>
  </si>
  <si>
    <t>Vous ignorez comment le client est organisé, ce qui comporte un risque non négligeable.</t>
  </si>
  <si>
    <t>Il faut rapidement éclaircir la situation pour élaborer une proposition consistante.</t>
  </si>
  <si>
    <t>Vous ignorez votre positionnement, situation qu'il faudra gérer.</t>
  </si>
  <si>
    <t>Votre positionnement est sain, il faut défendre la valeur de votre proposition.</t>
  </si>
  <si>
    <t>Organisation connue et organigramme en ma possession</t>
  </si>
  <si>
    <t xml:space="preserve">Vérifier qu'il n'y a pas de modification dans les responsabilités des influenceurs et recommandeurs. </t>
  </si>
  <si>
    <t>Observez le "body langage" de vos interlocuteurs pour valider leurs opinions !</t>
  </si>
  <si>
    <t>Votre évaluation ?</t>
  </si>
  <si>
    <t>Procédez à une évaluation complète         d'une situation commerciale que vous gérez.</t>
  </si>
  <si>
    <t>Vous êtes invité à procéder à l'évaluation d'une situation commerciale dont vous avez la responsabilité.</t>
  </si>
  <si>
    <t>% chances selon COMPENTHO</t>
  </si>
  <si>
    <t>Votre estimation initiale</t>
  </si>
  <si>
    <t>Quelles sont vos chances de remporter cette affaire ? Répondez avec spontanéité...</t>
  </si>
  <si>
    <t>Créer un COMPENTHO Pass.</t>
  </si>
  <si>
    <t>Si aucun des énoncés proposés n'exprime votre opinion, choisissez celui qui en est le plus proche, par analogie… L'esprit, pas la lettre !</t>
  </si>
  <si>
    <t>Quel est votre niveau de compréhension de l'organisation du client ?</t>
  </si>
  <si>
    <t>Certains influencent la réflexion, d'autres la décision…                                                            Quels sont vos contacts ?</t>
  </si>
  <si>
    <t>Quelle est votre relation avec le Décideur ?                                                                                  Un face-à-face avec le décideur est un signal d'achat important...</t>
  </si>
  <si>
    <t>Quelle est votre perception des besoins du client ?</t>
  </si>
  <si>
    <t>Votre catalogue de produits et services est-il en adéquation                                                   avec les demandes énoncées par le client ?</t>
  </si>
  <si>
    <t>Votre prix vous positionne-t-il favorablement                                                                                 tenant compte des objectifs poursuivis par le client ?</t>
  </si>
  <si>
    <t>Connaissez-vous l'opinion du client à propos de votre proposition ?                                      Lui avez- vous posé la question ?</t>
  </si>
  <si>
    <t>Savez-vous dans quel délai une décision peut être attendue ?</t>
  </si>
  <si>
    <t>A quel rythme ont lieu les échanges avec le client ?                                                                    De façon régulière ou sans agenda précis...</t>
  </si>
  <si>
    <t xml:space="preserve">Pouvez-vous qualifier la relation avec le client ? </t>
  </si>
  <si>
    <t>Comment pouvez-vous qualifier l'attitude du client à votre égard                                             et à celui de votre entreprise ?</t>
  </si>
  <si>
    <t>Comment le client s'implique-t-il dans cette relation                                                                     et quelle est la nature de ses activités ?</t>
  </si>
  <si>
    <r>
      <t xml:space="preserve"> Bienvenue dans l'espace </t>
    </r>
    <r>
      <rPr>
        <b/>
        <sz val="28"/>
        <color theme="3" tint="-0.249977111117893"/>
        <rFont val="Calibri"/>
        <family val="2"/>
        <scheme val="minor"/>
      </rPr>
      <t>COMPENTHO...</t>
    </r>
    <r>
      <rPr>
        <sz val="28"/>
        <color theme="3" tint="-0.249977111117893"/>
        <rFont val="Calibri"/>
        <family val="2"/>
        <scheme val="minor"/>
      </rPr>
      <t xml:space="preserve"> </t>
    </r>
  </si>
  <si>
    <t xml:space="preserve">Evaluez votre offre sans complaisance…Vous êtes convaincu que votre offre est la meilleure, mais… Soyez conscient que la concurrence dispose de talents que vous ne pouvez mépriser. Respectez vos concurrents, c’est la meilleure manière de les vaincre. Préférez les analyses du rapport prix-performance élaborées au sein de votre organisation. Ne donnez pas un crédit maximal aux dires du client qui négocie…   </t>
  </si>
  <si>
    <t xml:space="preserve">Soyez objectif. Pas d’autosatisfaction béate. Assurez-vous que si c'est déjà votre client, il n'y a pas de problème non résolu. Sinon, il faut agir ! Lorsque vous communiquez une liste de références, les clients susceptibles d’être contactés seront prévenus. Utilisez une liste de références régulièrement actualisée.  Quel serait l’impact d’un contact avec un client qui vous a abandonné en silence ?   </t>
  </si>
  <si>
    <t>Evaluer votre profil commercial</t>
  </si>
  <si>
    <t>Accédez à  la publication</t>
  </si>
  <si>
    <t>Parcourez les 12 dimensions qui vous sont proposées par  COMPENTHO                                          et découvrez votre résultat ainsi       qu'une appréciation de votre positionnement.</t>
  </si>
  <si>
    <r>
      <rPr>
        <b/>
        <sz val="48"/>
        <color theme="1"/>
        <rFont val="AR DESTINE"/>
      </rPr>
      <t>1</t>
    </r>
    <r>
      <rPr>
        <b/>
        <sz val="48"/>
        <color theme="1"/>
        <rFont val="Calibri"/>
        <family val="2"/>
        <scheme val="minor"/>
      </rPr>
      <t>.</t>
    </r>
  </si>
  <si>
    <r>
      <rPr>
        <b/>
        <sz val="48"/>
        <color theme="1"/>
        <rFont val="AR DESTINE"/>
      </rPr>
      <t>2</t>
    </r>
    <r>
      <rPr>
        <b/>
        <sz val="48"/>
        <color theme="1"/>
        <rFont val="Calibri"/>
        <family val="2"/>
        <scheme val="minor"/>
      </rPr>
      <t>.</t>
    </r>
  </si>
  <si>
    <r>
      <rPr>
        <b/>
        <sz val="48"/>
        <color theme="1"/>
        <rFont val="AR DESTINE"/>
      </rPr>
      <t>3</t>
    </r>
    <r>
      <rPr>
        <b/>
        <sz val="48"/>
        <color theme="1"/>
        <rFont val="Calibri"/>
        <family val="2"/>
        <scheme val="minor"/>
      </rPr>
      <t xml:space="preserve">. </t>
    </r>
  </si>
  <si>
    <r>
      <rPr>
        <b/>
        <sz val="48"/>
        <color theme="1"/>
        <rFont val="AR DESTINE"/>
      </rPr>
      <t>4</t>
    </r>
    <r>
      <rPr>
        <b/>
        <sz val="48"/>
        <color theme="1"/>
        <rFont val="Calibri"/>
        <family val="2"/>
        <scheme val="minor"/>
      </rPr>
      <t>.</t>
    </r>
  </si>
  <si>
    <r>
      <rPr>
        <b/>
        <sz val="48"/>
        <color theme="1"/>
        <rFont val="AR DESTINE"/>
      </rPr>
      <t>5</t>
    </r>
    <r>
      <rPr>
        <b/>
        <sz val="48"/>
        <color theme="1"/>
        <rFont val="Calibri"/>
        <family val="2"/>
        <scheme val="minor"/>
      </rPr>
      <t>.</t>
    </r>
  </si>
  <si>
    <t>²</t>
  </si>
  <si>
    <t xml:space="preserve">Comprendre comment l'entreprise que vous approchez est organisée, comment elle fonctionne… Quels sont les vrais leviers? La direction technique? La direction financière? Le marketing? La direction générale? Qui engage les achats? Qui possède un droit de veto? Les juristes?  Ces processus de décision ne sont-ils pas contrôlés par une maison mère établie à l'étranger?  </t>
  </si>
  <si>
    <t xml:space="preserve">Tout projet suppose que des personnes s'impliquent dans le choix d'une solution ou d'un produit qui convienne. Chacun se forge son opinion et la défend au sein de l'entreprise. Les motivations sont différentes selon la fonction occupée : Performances ? Prix ? Absence de risques ? L'avis des divers intervenants aura plus ou moins de poids.  Certains influencent la réflexion (positivement ou négativement…), d'autres influencent la décision. </t>
  </si>
  <si>
    <t>Pour avoir accès au décideur, il faut produire d’autres arguments que les spécifications produit. Ses préoccupations sont aussi le calcul de la rentabilité, le sérieux du partenaire… Le décideur n’accepte de rencontrer que ceux qui, à ses yeux, sont capables de vraiment satisfaire les exigences. Le décideur a le choix du moment. Le décideur vous rencontrera ou il vous évitera.                  Face-à-face, voilà donc un signal d’achat important !</t>
  </si>
  <si>
    <t>Analysez objectivement la situation sous l'angle de la compréhension des besoins tels que le client les exprime. Dans le doute, sous-estimez vos chances de succès. Vos actions doivent permettre d’entretenir un dialogue constructif et régulier.                                                                         Le client n'a pas besoin de "produits", mais de réussir ses objectifs. La concurrence est active, ses commerciaux sont aussi compétents et accrocheurs…</t>
  </si>
  <si>
    <t xml:space="preserve">Vos chances de succès sont plus élevées avec des produits standard. Privilégiez si possible des solutions éprouvées. Votre créativité ne doit pas être étouffée,  Investissez-la dans la gestion de la relation avec le client plutôt que dans des montages risqués… Préparez des témoignages que vous ferez approuver par vos clients satisfaits.   </t>
  </si>
  <si>
    <t xml:space="preserve">Soyez attentif à l'opinion du client, elle prévaut sur la vôtre… La question à poser: Que pensez-vous de notre proposition ?                    Prenez des nouvelles de votre offre à chaque occasion possible. Ecoutez avec attention l'opinion de votre interlocuteur.                                 Observez le "body langage" de vos interlocuteurs pour valider leurs opinions !   </t>
  </si>
  <si>
    <t xml:space="preserve">Déposez votre proposition en temps opportun. Remise trop tardivement, votre offre ne pourra pas être analysée avec toute l’attention qu’elle mérite.  Remise prématurément, l'impact de votre offre s’amenuisera au fil du temps Les propositions concurrentes reçues après la vôtre sont donc probablement analysées ensuite.  Les offres déposées après la vôtre laisseront des traces fraîches au détriment de l’impact de votre offre. </t>
  </si>
  <si>
    <t xml:space="preserve">Trop de commerciaux ont négligé de prêter attention au rythme de la négociation. De nombreuses affaires ont été perdues par absence de gestion du calendrier de négociation. Ceci est une raison d’échec plus importante et plus fréquente que l’argument du prix. Négocier, c'est être clair et efficace. Pensez à répéter vos présentations. Soignez l'apparence et le contenu des supports que vous utiliserez face au client. Vous devez convaincre !   </t>
  </si>
  <si>
    <t xml:space="preserve">Restez modeste… Restez simple… Restez naturel… Soyez discret mais très présent…                                                                                          L'organigramme du client et celui de votre société doivent "coïncider"...   </t>
  </si>
  <si>
    <t>Manage the activities, results will follow… Invitez le client à participer à des événements. Préparez une démonstration d’accroche, puis une démonstration de preuve… Organisez une visite auprès d’un utilisateur satisfait et non complaisant. Invitez-le sur votre stand lors d'un salon… Proposez de visiter votre centre de recherche. Cherchez les occasions pour que les directions se rencontrent. Pensez à conclure, c'est votre job !</t>
  </si>
  <si>
    <t>Evaluation des chances de succès                   et du positionnement</t>
  </si>
  <si>
    <r>
      <t xml:space="preserve"> Votre score      </t>
    </r>
    <r>
      <rPr>
        <b/>
        <sz val="20"/>
        <color theme="0"/>
        <rFont val="Wingdings 3"/>
        <family val="1"/>
        <charset val="2"/>
      </rPr>
      <t>qq</t>
    </r>
    <r>
      <rPr>
        <b/>
        <sz val="20"/>
        <color theme="0"/>
        <rFont val="Calibri"/>
        <family val="2"/>
        <scheme val="minor"/>
      </rPr>
      <t xml:space="preserve"> </t>
    </r>
  </si>
  <si>
    <t xml:space="preserve">    Votre                                     </t>
  </si>
  <si>
    <t xml:space="preserve">       estimation</t>
  </si>
  <si>
    <t>Vous venez d'évaluer une relation commerciale dont vous avez la responsabilité…</t>
  </si>
  <si>
    <t>Vous avez exprimé vos appréciations pour chacune des 12 dimensions.</t>
  </si>
  <si>
    <t>FR</t>
  </si>
  <si>
    <t xml:space="preserve"> proposition prix</t>
  </si>
  <si>
    <t>BE</t>
  </si>
  <si>
    <t>Proposition non raisonnable !</t>
  </si>
  <si>
    <t>Æ</t>
  </si>
  <si>
    <t>XX</t>
  </si>
  <si>
    <t>Notre but est de mesurer la fréquence d'utilisation de l'application.</t>
  </si>
  <si>
    <t>è</t>
  </si>
  <si>
    <t>Evaluation des chances de succès                                       et du positionnement</t>
  </si>
  <si>
    <t>Très faible</t>
  </si>
  <si>
    <t>Dominant</t>
  </si>
  <si>
    <t>Très moyen</t>
  </si>
  <si>
    <t>Acceptable</t>
  </si>
  <si>
    <t>Très fort</t>
  </si>
  <si>
    <t>Votre prénom ?</t>
  </si>
  <si>
    <t>validation mail</t>
  </si>
  <si>
    <t>now</t>
  </si>
  <si>
    <t>GENERE</t>
  </si>
  <si>
    <t>Code reçu</t>
  </si>
  <si>
    <t>Date expi</t>
  </si>
  <si>
    <t>préfixe</t>
  </si>
  <si>
    <t>Validation code</t>
  </si>
  <si>
    <t>Code non valide</t>
  </si>
  <si>
    <t>expiré</t>
  </si>
  <si>
    <t>Non valide</t>
  </si>
  <si>
    <t>Chances de succès et positionnemernt</t>
  </si>
  <si>
    <t>Evaluer, Analyser, Agir, Informer</t>
  </si>
  <si>
    <t>Reproduire votre  code d'activation</t>
  </si>
  <si>
    <t>èèè</t>
  </si>
  <si>
    <t>Pour obtenir le résultat de l'évaluation des chances de succès et du positionnement selon l'algorithme COMPENTHO, vous êtes invité à nous adresser un courriel nous informant simplement du fait que vous avez fait usage de l'application. Aucune information relative à votre projet ne nous est communiquée. Vous pouvez aussi exprimer un commentaire.</t>
  </si>
  <si>
    <t xml:space="preserve">Code expiré </t>
  </si>
  <si>
    <t>Votre e-mail ?</t>
  </si>
  <si>
    <t>Version 240424</t>
  </si>
  <si>
    <r>
      <t xml:space="preserve">Nous sommes particulièrement sensible à la confiance que vous nous                    témoignez ainsi qu'aux fonctionnalités que nous vous proposons.                                Mais plus important encore, c'est que ces outils contribuent à la réussite                      de votre démarche et accompagnent votre parcours jusqu'au succès.                                     Dès lors, nous vous invitons à penser à associer tout ceux qui ont participé                      à la conduite des activités jusqu'à la victoire !                                                          </t>
    </r>
    <r>
      <rPr>
        <b/>
        <sz val="26"/>
        <color rgb="FF0DFFC0"/>
        <rFont val="Calibri"/>
        <family val="2"/>
        <scheme val="minor"/>
      </rPr>
      <t>COMPENTHO y compris !</t>
    </r>
  </si>
  <si>
    <r>
      <t>Ceci est un « </t>
    </r>
    <r>
      <rPr>
        <b/>
        <i/>
        <u/>
        <sz val="28"/>
        <color rgb="FF21518B"/>
        <rFont val="Calibri"/>
        <family val="2"/>
        <scheme val="minor"/>
      </rPr>
      <t>gentlemen’s agreement</t>
    </r>
    <r>
      <rPr>
        <b/>
        <i/>
        <sz val="28"/>
        <color rgb="FF21518B"/>
        <rFont val="Calibri"/>
        <family val="2"/>
        <scheme val="minor"/>
      </rPr>
      <t> ». Nous vous demandons simplement de l’appliquer avec « fairplay »…</t>
    </r>
  </si>
  <si>
    <r>
      <t xml:space="preserve">En quelques minutes  </t>
    </r>
    <r>
      <rPr>
        <b/>
        <sz val="24"/>
        <color theme="0"/>
        <rFont val="Calibri"/>
        <family val="2"/>
        <scheme val="minor"/>
      </rPr>
      <t>Micro-COMPENTHO</t>
    </r>
    <r>
      <rPr>
        <sz val="24"/>
        <color theme="0"/>
        <rFont val="Calibri"/>
        <family val="2"/>
        <scheme val="minor"/>
      </rPr>
      <t xml:space="preserve">                         vous permet d'évaluer une situation commerciale dont  vous avez la responsabilité,                                        établit un pourcentage de chances de succès                             et qualifie votre positionnement.                                                                    Ensuite, à vous d'analyser, d'agir et d'informer pour piloter cette relation commerciale vers le succès.     Les applications COMPENTHO vous acompagneront                                                                                           </t>
    </r>
    <r>
      <rPr>
        <b/>
        <sz val="26"/>
        <color rgb="FF0DFFC0"/>
        <rFont val="Calibri"/>
        <family val="2"/>
        <scheme val="minor"/>
      </rPr>
      <t>"Pour Faire la différence"</t>
    </r>
    <r>
      <rPr>
        <b/>
        <sz val="26"/>
        <color theme="0"/>
        <rFont val="Calibri"/>
        <family val="2"/>
        <scheme val="minor"/>
      </rPr>
      <t>.</t>
    </r>
  </si>
  <si>
    <t>Version d'évaluation</t>
  </si>
  <si>
    <t xml:space="preserve">Cette version de l'application Micro-COMPENTHO vous propose de découvrir l'algorithme d'évaluation d'une relation commerciale dont vous avez la responsabilité .                                                          Parcourez les 12 dimensions considérées pour établir vos chances de succès et qualifier votre positionnement.  </t>
  </si>
  <si>
    <t xml:space="preserve">Une prise contact qui permet d'évaluer rapidement l'ergonomie de l'application,     de vous faire une opinion à propos de son utilité dans l'exercice de votre métier de commercial et de vous inviter à considérer comment cette suite d'applications est en mesure de vous accompagner jusqu'à la conclusion de l'affaire. </t>
  </si>
  <si>
    <r>
      <rPr>
        <b/>
        <sz val="26"/>
        <color theme="0"/>
        <rFont val="Calibri"/>
        <family val="2"/>
        <scheme val="minor"/>
      </rPr>
      <t xml:space="preserve">           Attention !</t>
    </r>
    <r>
      <rPr>
        <sz val="26"/>
        <color theme="0"/>
        <rFont val="Calibri"/>
        <family val="2"/>
        <scheme val="minor"/>
      </rPr>
      <t xml:space="preserve"> Cette version de Micro-COMPENTHO a une durée d'utilisation réduite à quelques jours, le temps de visiter l'Espace COMPENTHO                                        pour y adopter les outils qui vous conviennent.</t>
    </r>
  </si>
  <si>
    <t>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</si>
</sst>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_-* #,##0.00\ _€_-;\-* #,##0.00\ _€_-;_-* &quot;-&quot;??\ _€_-;_-@_-"/>
    <numFmt numFmtId="165" formatCode="[$-80C]d\ mmmm\ yyyy;@"/>
    <numFmt numFmtId="166" formatCode="dd/mm/yy;@"/>
    <numFmt numFmtId="167" formatCode="dd/mm/yyyy;@"/>
    <numFmt numFmtId="168" formatCode="#,##0\ &quot;€&quot;"/>
    <numFmt numFmtId="169" formatCode="[$-80C]dd/mmm/yy;@"/>
    <numFmt numFmtId="170" formatCode="#,##0_ ;\-#,##0\ "/>
    <numFmt numFmtId="171" formatCode="dd\.mm\.yy;@"/>
    <numFmt numFmtId="172" formatCode="[$-40C]d/mmm/yy;@"/>
    <numFmt numFmtId="173" formatCode="d/mm/yyyy;@"/>
    <numFmt numFmtId="174" formatCode="d/mm/yy;@"/>
  </numFmts>
  <fonts count="221">
    <font>
      <sz val="11"/>
      <color theme="1"/>
      <name val="Calibri"/>
      <family val="2"/>
      <scheme val="minor"/>
    </font>
    <font>
      <sz val="10"/>
      <color theme="1"/>
      <name val="Calibri"/>
      <family val="2"/>
      <scheme val="minor"/>
    </font>
    <font>
      <b/>
      <sz val="11"/>
      <color theme="1"/>
      <name val="Calibri"/>
      <family val="2"/>
      <scheme val="minor"/>
    </font>
    <font>
      <sz val="16"/>
      <color theme="1"/>
      <name val="Calibri"/>
      <family val="2"/>
      <scheme val="minor"/>
    </font>
    <font>
      <b/>
      <sz val="11"/>
      <color rgb="FF002060"/>
      <name val="Calibri"/>
      <family val="2"/>
      <scheme val="minor"/>
    </font>
    <font>
      <b/>
      <sz val="12"/>
      <color theme="1"/>
      <name val="Calibri"/>
      <family val="2"/>
      <scheme val="minor"/>
    </font>
    <font>
      <b/>
      <sz val="11"/>
      <color rgb="FFFF0000"/>
      <name val="Calibri"/>
      <family val="2"/>
      <scheme val="minor"/>
    </font>
    <font>
      <sz val="18"/>
      <color theme="1"/>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sz val="11"/>
      <color theme="0" tint="-4.9989318521683403E-2"/>
      <name val="Calibri"/>
      <family val="2"/>
      <scheme val="minor"/>
    </font>
    <font>
      <b/>
      <sz val="11"/>
      <color theme="0" tint="-4.9989318521683403E-2"/>
      <name val="Calibri"/>
      <family val="2"/>
      <scheme val="minor"/>
    </font>
    <font>
      <b/>
      <sz val="11"/>
      <color theme="3" tint="-0.499984740745262"/>
      <name val="Calibri"/>
      <family val="2"/>
      <scheme val="minor"/>
    </font>
    <font>
      <sz val="11"/>
      <color theme="3" tint="-0.499984740745262"/>
      <name val="Calibri"/>
      <family val="2"/>
      <scheme val="minor"/>
    </font>
    <font>
      <sz val="18"/>
      <color rgb="FF002060"/>
      <name val="Calibri"/>
      <family val="2"/>
      <scheme val="minor"/>
    </font>
    <font>
      <b/>
      <sz val="14"/>
      <color theme="3" tint="-0.499984740745262"/>
      <name val="Calibri"/>
      <family val="2"/>
      <scheme val="minor"/>
    </font>
    <font>
      <sz val="24"/>
      <color theme="1"/>
      <name val="Calibri"/>
      <family val="2"/>
      <scheme val="minor"/>
    </font>
    <font>
      <sz val="28"/>
      <color theme="1"/>
      <name val="Calibri"/>
      <family val="2"/>
      <scheme val="minor"/>
    </font>
    <font>
      <b/>
      <sz val="18"/>
      <color theme="3" tint="-0.499984740745262"/>
      <name val="Calibri"/>
      <family val="2"/>
      <scheme val="minor"/>
    </font>
    <font>
      <b/>
      <sz val="24"/>
      <color theme="3" tint="-0.499984740745262"/>
      <name val="Calibri"/>
      <family val="2"/>
      <scheme val="minor"/>
    </font>
    <font>
      <sz val="22"/>
      <color theme="1"/>
      <name val="Calibri"/>
      <family val="2"/>
      <scheme val="minor"/>
    </font>
    <font>
      <b/>
      <sz val="12"/>
      <color theme="3" tint="-0.499984740745262"/>
      <name val="Calibri"/>
      <family val="2"/>
      <scheme val="minor"/>
    </font>
    <font>
      <sz val="14"/>
      <color theme="3" tint="-0.499984740745262"/>
      <name val="Calibri"/>
      <family val="2"/>
      <scheme val="minor"/>
    </font>
    <font>
      <b/>
      <sz val="18"/>
      <color theme="0"/>
      <name val="Calibri"/>
      <family val="2"/>
      <scheme val="minor"/>
    </font>
    <font>
      <sz val="9"/>
      <color theme="1"/>
      <name val="Calibri"/>
      <family val="2"/>
      <scheme val="minor"/>
    </font>
    <font>
      <b/>
      <sz val="18"/>
      <color theme="1"/>
      <name val="Calibri"/>
      <family val="2"/>
      <scheme val="minor"/>
    </font>
    <font>
      <b/>
      <sz val="9"/>
      <color theme="3" tint="-0.499984740745262"/>
      <name val="Calibri"/>
      <family val="2"/>
      <scheme val="minor"/>
    </font>
    <font>
      <sz val="20"/>
      <color theme="0"/>
      <name val="Calibri"/>
      <family val="2"/>
      <scheme val="minor"/>
    </font>
    <font>
      <sz val="9"/>
      <color theme="0" tint="-4.9989318521683403E-2"/>
      <name val="Calibri"/>
      <family val="2"/>
      <scheme val="minor"/>
    </font>
    <font>
      <sz val="20"/>
      <color theme="1"/>
      <name val="Calibri"/>
      <family val="2"/>
      <scheme val="minor"/>
    </font>
    <font>
      <b/>
      <sz val="14"/>
      <color theme="3" tint="-0.249977111117893"/>
      <name val="Calibri"/>
      <family val="2"/>
      <scheme val="minor"/>
    </font>
    <font>
      <sz val="12"/>
      <color theme="3" tint="-0.499984740745262"/>
      <name val="Calibri"/>
      <family val="2"/>
      <scheme val="minor"/>
    </font>
    <font>
      <sz val="11"/>
      <color theme="1"/>
      <name val="Calibri"/>
      <family val="2"/>
      <scheme val="minor"/>
    </font>
    <font>
      <sz val="11"/>
      <color theme="0" tint="-4.9989318521683403E-2"/>
      <name val="Calibri"/>
      <family val="2"/>
      <scheme val="minor"/>
    </font>
    <font>
      <sz val="11"/>
      <color rgb="FFFF0000"/>
      <name val="Calibri"/>
      <family val="2"/>
      <scheme val="minor"/>
    </font>
    <font>
      <b/>
      <sz val="12"/>
      <color theme="0" tint="-4.9989318521683403E-2"/>
      <name val="Calibri"/>
      <family val="2"/>
      <scheme val="minor"/>
    </font>
    <font>
      <sz val="18"/>
      <color theme="0" tint="-4.9989318521683403E-2"/>
      <name val="Calibri"/>
      <family val="2"/>
      <scheme val="minor"/>
    </font>
    <font>
      <b/>
      <sz val="14"/>
      <color theme="0" tint="-4.9989318521683403E-2"/>
      <name val="Calibri"/>
      <family val="2"/>
      <scheme val="minor"/>
    </font>
    <font>
      <sz val="10"/>
      <color theme="1"/>
      <name val="Arial"/>
      <family val="2"/>
    </font>
    <font>
      <sz val="11"/>
      <color rgb="FF002060"/>
      <name val="Calibri"/>
      <family val="2"/>
      <scheme val="minor"/>
    </font>
    <font>
      <sz val="16"/>
      <color theme="0" tint="-4.9989318521683403E-2"/>
      <name val="Calibri"/>
      <family val="2"/>
      <scheme val="minor"/>
    </font>
    <font>
      <sz val="11"/>
      <color theme="3" tint="-0.249977111117893"/>
      <name val="Calibri"/>
      <family val="2"/>
      <scheme val="minor"/>
    </font>
    <font>
      <b/>
      <sz val="28"/>
      <color theme="3" tint="-0.249977111117893"/>
      <name val="Calibri"/>
      <family val="2"/>
      <scheme val="minor"/>
    </font>
    <font>
      <b/>
      <sz val="16"/>
      <color theme="3" tint="-0.249977111117893"/>
      <name val="Calibri"/>
      <family val="2"/>
      <scheme val="minor"/>
    </font>
    <font>
      <b/>
      <sz val="14"/>
      <color theme="4" tint="-0.249977111117893"/>
      <name val="Calibri"/>
      <family val="2"/>
      <scheme val="minor"/>
    </font>
    <font>
      <b/>
      <sz val="18"/>
      <color theme="4" tint="-0.249977111117893"/>
      <name val="Calibri"/>
      <family val="2"/>
      <scheme val="minor"/>
    </font>
    <font>
      <sz val="14"/>
      <color theme="0" tint="-4.9989318521683403E-2"/>
      <name val="Calibri"/>
      <family val="2"/>
      <scheme val="minor"/>
    </font>
    <font>
      <b/>
      <sz val="16"/>
      <color rgb="FFFF0000"/>
      <name val="Calibri"/>
      <family val="2"/>
      <scheme val="minor"/>
    </font>
    <font>
      <b/>
      <sz val="20"/>
      <color theme="3" tint="-0.249977111117893"/>
      <name val="Calibri"/>
      <family val="2"/>
      <scheme val="minor"/>
    </font>
    <font>
      <b/>
      <sz val="28"/>
      <color theme="1"/>
      <name val="Calibri"/>
      <family val="2"/>
      <scheme val="minor"/>
    </font>
    <font>
      <sz val="8"/>
      <color theme="0" tint="-4.9989318521683403E-2"/>
      <name val="Calibri"/>
      <family val="2"/>
      <scheme val="minor"/>
    </font>
    <font>
      <b/>
      <sz val="20"/>
      <color theme="1"/>
      <name val="Calibri"/>
      <family val="2"/>
      <scheme val="minor"/>
    </font>
    <font>
      <b/>
      <sz val="22"/>
      <color theme="1"/>
      <name val="Calibri"/>
      <family val="2"/>
      <scheme val="minor"/>
    </font>
    <font>
      <b/>
      <sz val="18"/>
      <color theme="3" tint="-0.249977111117893"/>
      <name val="Calibri"/>
      <family val="2"/>
      <scheme val="minor"/>
    </font>
    <font>
      <sz val="10"/>
      <color rgb="FFFF0000"/>
      <name val="Calibri"/>
      <family val="2"/>
      <scheme val="minor"/>
    </font>
    <font>
      <b/>
      <sz val="36"/>
      <color rgb="FF002060"/>
      <name val="Calibri"/>
      <family val="2"/>
      <scheme val="minor"/>
    </font>
    <font>
      <b/>
      <sz val="20"/>
      <color theme="1"/>
      <name val="Calibri"/>
      <family val="1"/>
      <charset val="2"/>
      <scheme val="minor"/>
    </font>
    <font>
      <b/>
      <sz val="20"/>
      <color theme="1"/>
      <name val="Webdings"/>
      <family val="1"/>
      <charset val="2"/>
    </font>
    <font>
      <b/>
      <sz val="20"/>
      <color theme="1"/>
      <name val="Calibri"/>
      <family val="2"/>
    </font>
    <font>
      <sz val="8"/>
      <color theme="3" tint="-0.499984740745262"/>
      <name val="Calibri"/>
      <family val="2"/>
      <scheme val="minor"/>
    </font>
    <font>
      <u/>
      <sz val="11"/>
      <color theme="10"/>
      <name val="Calibri"/>
      <family val="2"/>
    </font>
    <font>
      <b/>
      <sz val="16"/>
      <name val="Calibri"/>
      <family val="2"/>
      <scheme val="minor"/>
    </font>
    <font>
      <sz val="72"/>
      <color theme="3" tint="-0.249977111117893"/>
      <name val="AR BERKLEY"/>
    </font>
    <font>
      <sz val="20"/>
      <color theme="3" tint="-0.249977111117893"/>
      <name val="Calibri"/>
      <family val="2"/>
      <scheme val="minor"/>
    </font>
    <font>
      <b/>
      <sz val="16"/>
      <color theme="4" tint="-0.249977111117893"/>
      <name val="Arial"/>
      <family val="2"/>
    </font>
    <font>
      <sz val="72"/>
      <color theme="3" tint="-0.249977111117893"/>
      <name val="Calibri"/>
      <family val="2"/>
      <scheme val="minor"/>
    </font>
    <font>
      <sz val="14"/>
      <color theme="3" tint="-0.249977111117893"/>
      <name val="Calibri"/>
      <family val="2"/>
      <scheme val="minor"/>
    </font>
    <font>
      <sz val="18"/>
      <color theme="3" tint="-0.249977111117893"/>
      <name val="Calibri"/>
      <family val="2"/>
      <scheme val="minor"/>
    </font>
    <font>
      <i/>
      <sz val="36"/>
      <color theme="3" tint="-0.249977111117893"/>
      <name val="Calibri"/>
      <family val="2"/>
      <scheme val="minor"/>
    </font>
    <font>
      <b/>
      <i/>
      <sz val="36"/>
      <color theme="3" tint="-0.249977111117893"/>
      <name val="Calibri"/>
      <family val="2"/>
      <scheme val="minor"/>
    </font>
    <font>
      <i/>
      <sz val="18"/>
      <color theme="3" tint="-0.249977111117893"/>
      <name val="Calibri"/>
      <family val="2"/>
      <scheme val="minor"/>
    </font>
    <font>
      <sz val="24"/>
      <color theme="0"/>
      <name val="Calibri"/>
      <family val="2"/>
      <scheme val="minor"/>
    </font>
    <font>
      <sz val="72"/>
      <color rgb="FFFF0000"/>
      <name val="Wingdings 3"/>
      <family val="1"/>
      <charset val="2"/>
    </font>
    <font>
      <b/>
      <i/>
      <sz val="16"/>
      <color theme="0" tint="-4.9989318521683403E-2"/>
      <name val="Calibri"/>
      <family val="2"/>
      <scheme val="minor"/>
    </font>
    <font>
      <b/>
      <sz val="18"/>
      <color rgb="FFFF0000"/>
      <name val="Arial"/>
      <family val="2"/>
    </font>
    <font>
      <b/>
      <i/>
      <sz val="20"/>
      <color theme="3" tint="-0.249977111117893"/>
      <name val="Calibri"/>
      <family val="2"/>
      <scheme val="minor"/>
    </font>
    <font>
      <i/>
      <sz val="11"/>
      <color rgb="FFFF0000"/>
      <name val="Calibri"/>
      <family val="2"/>
      <scheme val="minor"/>
    </font>
    <font>
      <sz val="16"/>
      <color theme="3" tint="-0.249977111117893"/>
      <name val="Wingdings"/>
      <charset val="2"/>
    </font>
    <font>
      <b/>
      <sz val="20"/>
      <color rgb="FFFF0000"/>
      <name val="Calibri"/>
      <family val="2"/>
      <scheme val="minor"/>
    </font>
    <font>
      <sz val="22"/>
      <color rgb="FF002060"/>
      <name val="Showcard Gothic"/>
      <family val="5"/>
    </font>
    <font>
      <b/>
      <u/>
      <sz val="26"/>
      <color theme="10"/>
      <name val="Calibri"/>
      <family val="2"/>
    </font>
    <font>
      <b/>
      <sz val="26"/>
      <color theme="10"/>
      <name val="Calibri"/>
      <family val="2"/>
    </font>
    <font>
      <b/>
      <sz val="16"/>
      <color theme="0" tint="-4.9989318521683403E-2"/>
      <name val="Calibri"/>
      <family val="2"/>
      <scheme val="minor"/>
    </font>
    <font>
      <b/>
      <sz val="13"/>
      <color theme="0" tint="-4.9989318521683403E-2"/>
      <name val="Calibri"/>
      <family val="2"/>
      <scheme val="minor"/>
    </font>
    <font>
      <sz val="12"/>
      <color theme="0" tint="-4.9989318521683403E-2"/>
      <name val="Calibri"/>
      <family val="2"/>
      <scheme val="minor"/>
    </font>
    <font>
      <i/>
      <sz val="11"/>
      <color theme="0" tint="-4.9989318521683403E-2"/>
      <name val="Calibri"/>
      <family val="2"/>
      <scheme val="minor"/>
    </font>
    <font>
      <u/>
      <sz val="11"/>
      <color theme="0" tint="-4.9989318521683403E-2"/>
      <name val="Calibri"/>
      <family val="2"/>
      <scheme val="minor"/>
    </font>
    <font>
      <b/>
      <i/>
      <sz val="11"/>
      <color theme="0" tint="-4.9989318521683403E-2"/>
      <name val="Calibri"/>
      <family val="2"/>
      <scheme val="minor"/>
    </font>
    <font>
      <sz val="10"/>
      <color theme="0" tint="-4.9989318521683403E-2"/>
      <name val="Calibri"/>
      <family val="2"/>
      <scheme val="minor"/>
    </font>
    <font>
      <b/>
      <sz val="9"/>
      <color theme="0" tint="-4.9989318521683403E-2"/>
      <name val="Calibri"/>
      <family val="2"/>
      <scheme val="minor"/>
    </font>
    <font>
      <sz val="14"/>
      <color theme="0" tint="-4.9989318521683403E-2"/>
      <name val="AR DESTINE"/>
    </font>
    <font>
      <b/>
      <sz val="20"/>
      <color theme="0" tint="-4.9989318521683403E-2"/>
      <name val="Calibri"/>
      <family val="2"/>
      <scheme val="minor"/>
    </font>
    <font>
      <b/>
      <sz val="24"/>
      <color theme="1"/>
      <name val="Calibri"/>
      <family val="2"/>
      <scheme val="minor"/>
    </font>
    <font>
      <b/>
      <sz val="14"/>
      <color theme="1" tint="0.14999847407452621"/>
      <name val="Calibri"/>
      <family val="2"/>
      <scheme val="minor"/>
    </font>
    <font>
      <b/>
      <u/>
      <sz val="22"/>
      <color theme="3" tint="-0.499984740745262"/>
      <name val="Calibri"/>
      <family val="2"/>
      <scheme val="minor"/>
    </font>
    <font>
      <sz val="16"/>
      <color theme="3" tint="-0.249977111117893"/>
      <name val="Calibri"/>
      <family val="2"/>
      <scheme val="minor"/>
    </font>
    <font>
      <b/>
      <sz val="14"/>
      <color theme="0" tint="-0.499984740745262"/>
      <name val="Calibri"/>
      <family val="2"/>
      <scheme val="minor"/>
    </font>
    <font>
      <b/>
      <sz val="16"/>
      <color theme="0" tint="-0.499984740745262"/>
      <name val="Calibri"/>
      <family val="2"/>
      <scheme val="minor"/>
    </font>
    <font>
      <b/>
      <sz val="22"/>
      <color theme="0" tint="-4.9989318521683403E-2"/>
      <name val="Calibri"/>
      <family val="2"/>
      <scheme val="minor"/>
    </font>
    <font>
      <b/>
      <sz val="18"/>
      <color theme="0" tint="-0.499984740745262"/>
      <name val="Calibri"/>
      <family val="2"/>
      <scheme val="minor"/>
    </font>
    <font>
      <sz val="28"/>
      <color theme="0"/>
      <name val="Calibri"/>
      <family val="2"/>
      <scheme val="minor"/>
    </font>
    <font>
      <sz val="36"/>
      <color theme="0"/>
      <name val="Calibri"/>
      <family val="2"/>
      <scheme val="minor"/>
    </font>
    <font>
      <b/>
      <sz val="48"/>
      <color theme="0"/>
      <name val="Calibri"/>
      <family val="2"/>
      <scheme val="minor"/>
    </font>
    <font>
      <b/>
      <sz val="36"/>
      <color theme="0"/>
      <name val="Calibri"/>
      <family val="2"/>
      <scheme val="minor"/>
    </font>
    <font>
      <sz val="20"/>
      <color theme="0"/>
      <name val="Wingdings 3"/>
      <family val="1"/>
      <charset val="2"/>
    </font>
    <font>
      <sz val="24"/>
      <color rgb="FFFFFFFF"/>
      <name val="Calibri"/>
      <family val="2"/>
      <scheme val="minor"/>
    </font>
    <font>
      <b/>
      <sz val="20"/>
      <color rgb="FF75FFB3"/>
      <name val="Calibri"/>
      <family val="2"/>
      <scheme val="minor"/>
    </font>
    <font>
      <sz val="16"/>
      <color rgb="FFFF0000"/>
      <name val="Calibri"/>
      <family val="2"/>
      <scheme val="minor"/>
    </font>
    <font>
      <b/>
      <sz val="48"/>
      <color theme="0" tint="-4.9989318521683403E-2"/>
      <name val="Calibri"/>
      <family val="2"/>
      <scheme val="minor"/>
    </font>
    <font>
      <b/>
      <sz val="20"/>
      <color theme="3" tint="-0.499984740745262"/>
      <name val="Calibri"/>
      <family val="2"/>
      <scheme val="minor"/>
    </font>
    <font>
      <b/>
      <sz val="36"/>
      <color theme="0" tint="-4.9989318521683403E-2"/>
      <name val="Calibri"/>
      <family val="2"/>
      <scheme val="minor"/>
    </font>
    <font>
      <sz val="10"/>
      <color theme="0" tint="-4.9989318521683403E-2"/>
      <name val="Arial"/>
      <family val="2"/>
    </font>
    <font>
      <sz val="11"/>
      <color rgb="FFFF3300"/>
      <name val="Calibri"/>
      <family val="2"/>
      <scheme val="minor"/>
    </font>
    <font>
      <b/>
      <sz val="16"/>
      <color rgb="FFFF3300"/>
      <name val="Calibri"/>
      <family val="2"/>
      <scheme val="minor"/>
    </font>
    <font>
      <sz val="16"/>
      <color rgb="FFFF3300"/>
      <name val="Calibri"/>
      <family val="2"/>
      <scheme val="minor"/>
    </font>
    <font>
      <b/>
      <sz val="14"/>
      <color rgb="FFFF3300"/>
      <name val="Calibri"/>
      <family val="2"/>
      <scheme val="minor"/>
    </font>
    <font>
      <sz val="11"/>
      <color theme="1"/>
      <name val="Wingdings 3"/>
      <family val="1"/>
      <charset val="2"/>
    </font>
    <font>
      <b/>
      <u/>
      <sz val="20"/>
      <color theme="0" tint="-4.9989318521683403E-2"/>
      <name val="AR DESTINE"/>
    </font>
    <font>
      <b/>
      <sz val="28"/>
      <color theme="0" tint="-4.9989318521683403E-2"/>
      <name val="Calibri"/>
      <family val="2"/>
      <scheme val="minor"/>
    </font>
    <font>
      <b/>
      <sz val="36"/>
      <color rgb="FF75FFB3"/>
      <name val="Calibri"/>
      <family val="2"/>
      <scheme val="minor"/>
    </font>
    <font>
      <b/>
      <sz val="28"/>
      <color rgb="FF75FFB3"/>
      <name val="Calibri"/>
      <family val="2"/>
      <scheme val="minor"/>
    </font>
    <font>
      <b/>
      <sz val="36"/>
      <color rgb="FFFF3300"/>
      <name val="Calibri"/>
      <family val="2"/>
      <scheme val="minor"/>
    </font>
    <font>
      <sz val="24"/>
      <color theme="0" tint="-4.9989318521683403E-2"/>
      <name val="Calibri"/>
      <family val="2"/>
      <scheme val="minor"/>
    </font>
    <font>
      <sz val="20"/>
      <color theme="0" tint="-4.9989318521683403E-2"/>
      <name val="Calibri"/>
      <family val="2"/>
      <scheme val="minor"/>
    </font>
    <font>
      <b/>
      <sz val="48"/>
      <color theme="0"/>
      <name val="AR DESTINE"/>
    </font>
    <font>
      <sz val="18"/>
      <color theme="0"/>
      <name val="AR DESTINE"/>
    </font>
    <font>
      <sz val="20"/>
      <color rgb="FFFFC000"/>
      <name val="AR DESTINE"/>
    </font>
    <font>
      <sz val="8"/>
      <color rgb="FFC00000"/>
      <name val="Wingdings 3"/>
      <family val="1"/>
      <charset val="2"/>
    </font>
    <font>
      <b/>
      <sz val="18"/>
      <color theme="0" tint="-4.9989318521683403E-2"/>
      <name val="Calibri"/>
      <family val="2"/>
      <scheme val="minor"/>
    </font>
    <font>
      <b/>
      <sz val="11"/>
      <color theme="0"/>
      <name val="Calibri"/>
      <family val="2"/>
      <scheme val="minor"/>
    </font>
    <font>
      <sz val="18"/>
      <color rgb="FF0DFFC0"/>
      <name val="Arial Black"/>
      <family val="2"/>
    </font>
    <font>
      <b/>
      <sz val="11"/>
      <color theme="3" tint="-0.249977111117893"/>
      <name val="Calibri"/>
      <family val="2"/>
      <scheme val="minor"/>
    </font>
    <font>
      <b/>
      <sz val="11"/>
      <color theme="3" tint="-0.24994659260841701"/>
      <name val="Calibri"/>
      <family val="2"/>
      <scheme val="minor"/>
    </font>
    <font>
      <sz val="72"/>
      <color rgb="FFFF0000"/>
      <name val="AR BERKLEY"/>
    </font>
    <font>
      <sz val="11"/>
      <color rgb="FFFF0000"/>
      <name val="Tahoma"/>
      <family val="2"/>
    </font>
    <font>
      <u/>
      <sz val="18"/>
      <color theme="0"/>
      <name val="Calibri"/>
      <family val="2"/>
    </font>
    <font>
      <sz val="11"/>
      <color rgb="FF002060"/>
      <name val="Arial Black"/>
      <family val="2"/>
    </font>
    <font>
      <sz val="11"/>
      <color theme="1"/>
      <name val="Arial Black"/>
      <family val="2"/>
    </font>
    <font>
      <b/>
      <sz val="36"/>
      <color theme="1"/>
      <name val="Calibri"/>
      <family val="2"/>
      <scheme val="minor"/>
    </font>
    <font>
      <b/>
      <sz val="16"/>
      <color theme="4" tint="-0.249977111117893"/>
      <name val="Calibri"/>
      <family val="2"/>
      <scheme val="minor"/>
    </font>
    <font>
      <b/>
      <sz val="48"/>
      <color theme="1"/>
      <name val="Calibri"/>
      <family val="2"/>
      <scheme val="minor"/>
    </font>
    <font>
      <b/>
      <sz val="12"/>
      <color rgb="FFFF0000"/>
      <name val="Calibri"/>
      <family val="2"/>
      <scheme val="minor"/>
    </font>
    <font>
      <b/>
      <sz val="36"/>
      <color rgb="FFFF0000"/>
      <name val="Wingdings 3"/>
      <family val="1"/>
      <charset val="2"/>
    </font>
    <font>
      <sz val="18"/>
      <color theme="3" tint="-0.249977111117893"/>
      <name val="Wingdings 3"/>
      <family val="1"/>
      <charset val="2"/>
    </font>
    <font>
      <b/>
      <i/>
      <sz val="24"/>
      <color theme="3" tint="-0.249977111117893"/>
      <name val="Calibri"/>
      <family val="2"/>
      <scheme val="minor"/>
    </font>
    <font>
      <sz val="20"/>
      <color rgb="FF0DFFC0"/>
      <name val="Arial Black"/>
      <family val="2"/>
    </font>
    <font>
      <sz val="22"/>
      <color theme="0"/>
      <name val="Calibri"/>
      <family val="2"/>
      <scheme val="minor"/>
    </font>
    <font>
      <b/>
      <sz val="90"/>
      <color rgb="FF75FFB3"/>
      <name val="Calibri"/>
      <family val="2"/>
      <scheme val="minor"/>
    </font>
    <font>
      <sz val="36"/>
      <color rgb="FF0DFFC0"/>
      <name val="Arial Black"/>
      <family val="2"/>
    </font>
    <font>
      <b/>
      <u/>
      <sz val="28"/>
      <color theme="0"/>
      <name val="Calibri"/>
      <family val="2"/>
    </font>
    <font>
      <b/>
      <i/>
      <sz val="22"/>
      <color theme="3" tint="-0.249977111117893"/>
      <name val="Calibri"/>
      <family val="2"/>
      <scheme val="minor"/>
    </font>
    <font>
      <i/>
      <sz val="22"/>
      <color theme="3" tint="-0.249977111117893"/>
      <name val="Calibri"/>
      <family val="2"/>
      <scheme val="minor"/>
    </font>
    <font>
      <b/>
      <u/>
      <sz val="20"/>
      <color theme="0"/>
      <name val="Calibri"/>
      <family val="2"/>
    </font>
    <font>
      <b/>
      <sz val="48"/>
      <color theme="0" tint="-0.499984740745262"/>
      <name val="Ar Essence"/>
    </font>
    <font>
      <sz val="28"/>
      <color theme="3" tint="-0.249977111117893"/>
      <name val="Calibri"/>
      <family val="2"/>
      <scheme val="minor"/>
    </font>
    <font>
      <b/>
      <u/>
      <sz val="22"/>
      <color theme="10"/>
      <name val="Calibri"/>
      <family val="2"/>
    </font>
    <font>
      <b/>
      <sz val="11"/>
      <color rgb="FFFF3399"/>
      <name val="Calibri"/>
      <family val="2"/>
      <scheme val="minor"/>
    </font>
    <font>
      <sz val="11"/>
      <color rgb="FFFF3399"/>
      <name val="Calibri"/>
      <family val="2"/>
      <scheme val="minor"/>
    </font>
    <font>
      <sz val="11"/>
      <color rgb="FFFF3399"/>
      <name val="Wingdings"/>
      <charset val="2"/>
    </font>
    <font>
      <b/>
      <sz val="20"/>
      <color rgb="FFFF3399"/>
      <name val="Calibri"/>
      <family val="2"/>
      <scheme val="minor"/>
    </font>
    <font>
      <sz val="18"/>
      <color rgb="FFFF3399"/>
      <name val="Calibri"/>
      <family val="2"/>
      <scheme val="minor"/>
    </font>
    <font>
      <sz val="14"/>
      <color rgb="FFFF3399"/>
      <name val="Calibri"/>
      <family val="2"/>
      <scheme val="minor"/>
    </font>
    <font>
      <b/>
      <sz val="24"/>
      <color rgb="FFFF3399"/>
      <name val="Calibri"/>
      <family val="2"/>
      <scheme val="minor"/>
    </font>
    <font>
      <b/>
      <sz val="48"/>
      <color theme="1"/>
      <name val="Arial Black"/>
      <family val="2"/>
    </font>
    <font>
      <b/>
      <sz val="72"/>
      <color theme="4" tint="-0.499984740745262"/>
      <name val="Calibri"/>
      <family val="2"/>
      <scheme val="minor"/>
    </font>
    <font>
      <b/>
      <sz val="72"/>
      <color rgb="FF75FFB3"/>
      <name val="Calibri"/>
      <family val="2"/>
      <scheme val="minor"/>
    </font>
    <font>
      <sz val="36"/>
      <color theme="1"/>
      <name val="Calibri"/>
      <family val="2"/>
      <scheme val="minor"/>
    </font>
    <font>
      <b/>
      <sz val="36"/>
      <color theme="3" tint="-0.24994659260841701"/>
      <name val="Calibri"/>
      <family val="2"/>
      <scheme val="minor"/>
    </font>
    <font>
      <b/>
      <sz val="48"/>
      <color theme="1"/>
      <name val="AR DESTINE"/>
    </font>
    <font>
      <b/>
      <sz val="48"/>
      <color theme="3" tint="-0.24994659260841701"/>
      <name val="Arial"/>
      <family val="2"/>
    </font>
    <font>
      <b/>
      <sz val="8"/>
      <color theme="0" tint="-4.9989318521683403E-2"/>
      <name val="Calibri"/>
      <family val="2"/>
      <scheme val="minor"/>
    </font>
    <font>
      <b/>
      <sz val="36"/>
      <color theme="3" tint="-0.249977111117893"/>
      <name val="Ar Essence"/>
    </font>
    <font>
      <b/>
      <sz val="32"/>
      <color theme="0" tint="-4.9989318521683403E-2"/>
      <name val="Calibri"/>
      <family val="2"/>
      <scheme val="minor"/>
    </font>
    <font>
      <b/>
      <sz val="26"/>
      <color rgb="FF75FFB3"/>
      <name val="Calibri"/>
      <family val="2"/>
      <scheme val="minor"/>
    </font>
    <font>
      <b/>
      <sz val="24"/>
      <color rgb="FF75FFB3"/>
      <name val="Calibri"/>
      <family val="2"/>
      <scheme val="minor"/>
    </font>
    <font>
      <b/>
      <sz val="20"/>
      <color theme="0"/>
      <name val="Calibri"/>
      <family val="2"/>
      <scheme val="minor"/>
    </font>
    <font>
      <b/>
      <sz val="20"/>
      <color rgb="FF0DFFC0"/>
      <name val="Calibri"/>
      <family val="2"/>
      <scheme val="minor"/>
    </font>
    <font>
      <b/>
      <sz val="16"/>
      <color rgb="FFFFFFFF"/>
      <name val="Calibri"/>
      <family val="2"/>
      <scheme val="minor"/>
    </font>
    <font>
      <b/>
      <sz val="20"/>
      <color theme="0"/>
      <name val="Wingdings 3"/>
      <family val="1"/>
      <charset val="2"/>
    </font>
    <font>
      <b/>
      <sz val="24"/>
      <color theme="0"/>
      <name val="Calibri"/>
      <family val="2"/>
      <scheme val="minor"/>
    </font>
    <font>
      <b/>
      <sz val="22"/>
      <color theme="0"/>
      <name val="Calibri"/>
      <family val="2"/>
      <scheme val="minor"/>
    </font>
    <font>
      <b/>
      <sz val="22"/>
      <color theme="3" tint="-0.249977111117893"/>
      <name val="Calibri"/>
      <family val="2"/>
      <scheme val="minor"/>
    </font>
    <font>
      <b/>
      <sz val="48"/>
      <color theme="3" tint="-0.249977111117893"/>
      <name val="Wingdings 3"/>
      <family val="1"/>
      <charset val="2"/>
    </font>
    <font>
      <b/>
      <sz val="24"/>
      <color theme="3" tint="-0.249977111117893"/>
      <name val="Calibri"/>
      <family val="2"/>
      <scheme val="minor"/>
    </font>
    <font>
      <b/>
      <sz val="32"/>
      <color theme="3" tint="-0.249977111117893"/>
      <name val="Calibri"/>
      <family val="2"/>
      <scheme val="minor"/>
    </font>
    <font>
      <b/>
      <u/>
      <sz val="20"/>
      <color theme="3" tint="-0.249977111117893"/>
      <name val="Calibri"/>
      <family val="2"/>
    </font>
    <font>
      <b/>
      <sz val="26"/>
      <color theme="3" tint="-0.249977111117893"/>
      <name val="Calibri"/>
      <family val="2"/>
      <scheme val="minor"/>
    </font>
    <font>
      <sz val="36"/>
      <color theme="3" tint="-0.249977111117893"/>
      <name val="Wingdings"/>
      <charset val="2"/>
    </font>
    <font>
      <b/>
      <sz val="24"/>
      <color theme="0" tint="-4.9989318521683403E-2"/>
      <name val="Ar Essence"/>
    </font>
    <font>
      <sz val="11"/>
      <color theme="0" tint="-4.9989318521683403E-2"/>
      <name val="Wingdings"/>
      <charset val="2"/>
    </font>
    <font>
      <b/>
      <sz val="24"/>
      <color theme="0" tint="-4.9989318521683403E-2"/>
      <name val="Calibri"/>
      <family val="2"/>
      <scheme val="minor"/>
    </font>
    <font>
      <sz val="24"/>
      <color theme="0" tint="-4.9989318521683403E-2"/>
      <name val="Wingdings 3"/>
      <family val="1"/>
      <charset val="2"/>
    </font>
    <font>
      <b/>
      <sz val="26"/>
      <color theme="0" tint="-4.9989318521683403E-2"/>
      <name val="Calibri"/>
      <family val="2"/>
      <scheme val="minor"/>
    </font>
    <font>
      <sz val="24"/>
      <color theme="0"/>
      <name val="Calibri"/>
      <family val="2"/>
    </font>
    <font>
      <i/>
      <sz val="22"/>
      <color rgb="FF0000FF"/>
      <name val="Calibri"/>
      <family val="2"/>
      <scheme val="minor"/>
    </font>
    <font>
      <b/>
      <sz val="26"/>
      <color theme="0"/>
      <name val="Calibri"/>
      <family val="2"/>
      <scheme val="minor"/>
    </font>
    <font>
      <b/>
      <sz val="26"/>
      <color rgb="FF0DFFC0"/>
      <name val="Calibri"/>
      <family val="2"/>
      <scheme val="minor"/>
    </font>
    <font>
      <sz val="22"/>
      <color theme="0" tint="-4.9989318521683403E-2"/>
      <name val="Calibri"/>
      <family val="2"/>
      <scheme val="minor"/>
    </font>
    <font>
      <sz val="11"/>
      <color theme="0" tint="-4.9989318521683403E-2"/>
      <name val="Arial Black"/>
      <family val="2"/>
    </font>
    <font>
      <b/>
      <sz val="28"/>
      <color theme="3" tint="-0.499984740745262"/>
      <name val="Calibri"/>
      <family val="2"/>
      <scheme val="minor"/>
    </font>
    <font>
      <b/>
      <sz val="20"/>
      <name val="Calibri"/>
      <family val="2"/>
      <scheme val="minor"/>
    </font>
    <font>
      <u/>
      <sz val="46"/>
      <color theme="10"/>
      <name val="Calibri"/>
      <family val="2"/>
    </font>
    <font>
      <sz val="18"/>
      <color theme="0" tint="-0.249977111117893"/>
      <name val="Calibri"/>
      <family val="2"/>
      <scheme val="minor"/>
    </font>
    <font>
      <sz val="11"/>
      <color rgb="FFFF0000"/>
      <name val="Arial Black"/>
      <family val="2"/>
    </font>
    <font>
      <b/>
      <sz val="18"/>
      <color rgb="FFFF0000"/>
      <name val="Calibri"/>
      <family val="2"/>
      <scheme val="minor"/>
    </font>
    <font>
      <b/>
      <sz val="18"/>
      <color theme="0" tint="-4.9989318521683403E-2"/>
      <name val="Wingdings"/>
      <charset val="2"/>
    </font>
    <font>
      <b/>
      <sz val="16"/>
      <color theme="0"/>
      <name val="AR DESTINE"/>
    </font>
    <font>
      <u/>
      <sz val="18"/>
      <color theme="0" tint="-4.9989318521683403E-2"/>
      <name val="Calibri"/>
      <family val="2"/>
    </font>
    <font>
      <i/>
      <sz val="18"/>
      <color rgb="FF21518B"/>
      <name val="Calibri"/>
      <family val="2"/>
      <scheme val="minor"/>
    </font>
    <font>
      <i/>
      <sz val="20"/>
      <color rgb="FF0000FF"/>
      <name val="Calibri"/>
      <family val="2"/>
      <scheme val="minor"/>
    </font>
    <font>
      <i/>
      <sz val="28"/>
      <color rgb="FF21518B"/>
      <name val="Calibri"/>
      <family val="2"/>
      <scheme val="minor"/>
    </font>
    <font>
      <b/>
      <i/>
      <u/>
      <sz val="28"/>
      <color rgb="FF21518B"/>
      <name val="Calibri"/>
      <family val="2"/>
      <scheme val="minor"/>
    </font>
    <font>
      <b/>
      <i/>
      <sz val="28"/>
      <color rgb="FF21518B"/>
      <name val="Calibri"/>
      <family val="2"/>
      <scheme val="minor"/>
    </font>
    <font>
      <sz val="26"/>
      <color theme="0"/>
      <name val="Calibri"/>
      <family val="2"/>
      <scheme val="minor"/>
    </font>
    <font>
      <sz val="11"/>
      <color theme="0" tint="-4.9989318521683403E-2"/>
      <name val="Wingdings 3"/>
      <family val="1"/>
      <charset val="2"/>
    </font>
  </fonts>
  <fills count="2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auto="1"/>
      </patternFill>
    </fill>
    <fill>
      <gradientFill degree="90">
        <stop position="0">
          <color rgb="FFD9FFEA"/>
        </stop>
        <stop position="1">
          <color rgb="FF53FFA1"/>
        </stop>
      </gradientFill>
    </fill>
    <fill>
      <gradientFill degree="90">
        <stop position="0">
          <color theme="0"/>
        </stop>
        <stop position="1">
          <color theme="0" tint="-0.1490218817712943"/>
        </stop>
      </gradientFill>
    </fill>
    <fill>
      <gradientFill degree="90">
        <stop position="0">
          <color rgb="FF00C85A"/>
        </stop>
        <stop position="1">
          <color rgb="FF43FF98"/>
        </stop>
      </gradientFill>
    </fill>
    <fill>
      <patternFill patternType="solid">
        <fgColor rgb="FFFF3300"/>
        <bgColor auto="1"/>
      </patternFill>
    </fill>
    <fill>
      <patternFill patternType="solid">
        <fgColor rgb="FFFF3300"/>
        <bgColor indexed="64"/>
      </patternFill>
    </fill>
    <fill>
      <gradientFill degree="270">
        <stop position="0">
          <color theme="4" tint="0.40000610370189521"/>
        </stop>
        <stop position="1">
          <color theme="3" tint="-0.49803155613879818"/>
        </stop>
      </gradientFill>
    </fill>
    <fill>
      <patternFill patternType="solid">
        <fgColor theme="1"/>
        <bgColor indexed="64"/>
      </patternFill>
    </fill>
    <fill>
      <patternFill patternType="solid">
        <fgColor theme="8" tint="0.79998168889431442"/>
        <bgColor indexed="64"/>
      </patternFill>
    </fill>
    <fill>
      <gradientFill degree="135">
        <stop position="0">
          <color theme="3" tint="0.40000610370189521"/>
        </stop>
        <stop position="1">
          <color theme="3" tint="-0.49803155613879818"/>
        </stop>
      </gradientFill>
    </fill>
    <fill>
      <gradientFill degree="90">
        <stop position="0">
          <color theme="0"/>
        </stop>
        <stop position="0.5">
          <color rgb="FF00DE64"/>
        </stop>
        <stop position="1">
          <color theme="0"/>
        </stop>
      </gradientFill>
    </fill>
    <fill>
      <gradientFill>
        <stop position="0">
          <color rgb="FFFFC000"/>
        </stop>
        <stop position="0.5">
          <color rgb="FFFFFF00"/>
        </stop>
        <stop position="1">
          <color rgb="FFFFC000"/>
        </stop>
      </gradientFill>
    </fill>
    <fill>
      <gradientFill degree="90">
        <stop position="0">
          <color rgb="FFFFFF00"/>
        </stop>
        <stop position="1">
          <color rgb="FFFFC000"/>
        </stop>
      </gradientFill>
    </fill>
    <fill>
      <gradientFill degree="135">
        <stop position="0">
          <color theme="0"/>
        </stop>
        <stop position="1">
          <color theme="0" tint="-0.1490218817712943"/>
        </stop>
      </gradientFill>
    </fill>
    <fill>
      <gradientFill degree="270">
        <stop position="0">
          <color theme="3" tint="-0.49803155613879818"/>
        </stop>
        <stop position="1">
          <color theme="3" tint="-0.49803155613879818"/>
        </stop>
      </gradientFill>
    </fill>
    <fill>
      <gradientFill type="path" left="1" right="1">
        <stop position="0">
          <color rgb="FF0DFFC0"/>
        </stop>
        <stop position="1">
          <color theme="3" tint="-0.49803155613879818"/>
        </stop>
      </gradientFill>
    </fill>
    <fill>
      <gradientFill degree="135">
        <stop position="0">
          <color theme="0"/>
        </stop>
        <stop position="1">
          <color theme="0" tint="-0.25098422193060094"/>
        </stop>
      </gradientFill>
    </fill>
    <fill>
      <patternFill patternType="solid">
        <fgColor theme="3" tint="-0.499984740745262"/>
        <bgColor auto="1"/>
      </patternFill>
    </fill>
    <fill>
      <gradientFill type="path" left="1" right="1">
        <stop position="0">
          <color rgb="FF61ED6E"/>
        </stop>
        <stop position="1">
          <color theme="3" tint="-0.49803155613879818"/>
        </stop>
      </gradientFill>
    </fill>
    <fill>
      <gradientFill type="path" left="1" right="1">
        <stop position="0">
          <color theme="3" tint="-0.49803155613879818"/>
        </stop>
        <stop position="1">
          <color rgb="FF00B050"/>
        </stop>
      </gradientFill>
    </fill>
    <fill>
      <patternFill patternType="solid">
        <fgColor rgb="FF00B050"/>
        <bgColor auto="1"/>
      </patternFill>
    </fill>
    <fill>
      <gradientFill type="path" left="1" right="1">
        <stop position="0">
          <color rgb="FF009E47"/>
        </stop>
        <stop position="1">
          <color theme="3" tint="-0.49803155613879818"/>
        </stop>
      </gradientFill>
    </fill>
    <fill>
      <gradientFill type="path">
        <stop position="0">
          <color rgb="FF61ED6E"/>
        </stop>
        <stop position="1">
          <color theme="3" tint="-0.49803155613879818"/>
        </stop>
      </gradient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C85A"/>
      </left>
      <right/>
      <top style="medium">
        <color rgb="FF00C85A"/>
      </top>
      <bottom/>
      <diagonal/>
    </border>
    <border>
      <left style="medium">
        <color rgb="FF00C85A"/>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6">
    <xf numFmtId="0" fontId="0" fillId="0" borderId="0"/>
    <xf numFmtId="9" fontId="10" fillId="0" borderId="0" applyFont="0" applyFill="0" applyBorder="0" applyAlignment="0" applyProtection="0"/>
    <xf numFmtId="164" fontId="10" fillId="0" borderId="0" applyFont="0" applyFill="0" applyBorder="0" applyAlignment="0" applyProtection="0"/>
    <xf numFmtId="0" fontId="66" fillId="0" borderId="0" applyNumberFormat="0" applyFill="0" applyBorder="0" applyAlignment="0" applyProtection="0">
      <alignment vertical="top"/>
      <protection locked="0"/>
    </xf>
    <xf numFmtId="44" fontId="10" fillId="0" borderId="0" applyFont="0" applyFill="0" applyBorder="0" applyAlignment="0" applyProtection="0"/>
    <xf numFmtId="44" fontId="10" fillId="0" borderId="0" applyFont="0" applyFill="0" applyBorder="0" applyAlignment="0" applyProtection="0"/>
  </cellStyleXfs>
  <cellXfs count="615">
    <xf numFmtId="0" fontId="0" fillId="0" borderId="0" xfId="0"/>
    <xf numFmtId="0" fontId="0" fillId="0" borderId="0" xfId="0" applyProtection="1">
      <protection hidden="1"/>
    </xf>
    <xf numFmtId="0" fontId="2" fillId="3" borderId="0" xfId="0" applyFont="1" applyFill="1" applyProtection="1">
      <protection hidden="1"/>
    </xf>
    <xf numFmtId="0" fontId="0" fillId="3" borderId="0" xfId="0" applyFill="1" applyProtection="1">
      <protection hidden="1"/>
    </xf>
    <xf numFmtId="0" fontId="16" fillId="3" borderId="0" xfId="0" applyFont="1" applyFill="1" applyProtection="1">
      <protection hidden="1"/>
    </xf>
    <xf numFmtId="0" fontId="17" fillId="3" borderId="0" xfId="0" applyFont="1" applyFill="1" applyProtection="1">
      <protection hidden="1"/>
    </xf>
    <xf numFmtId="0" fontId="0" fillId="4" borderId="0" xfId="0" applyFill="1" applyProtection="1">
      <protection hidden="1"/>
    </xf>
    <xf numFmtId="0" fontId="8" fillId="3" borderId="0" xfId="0" applyFont="1" applyFill="1" applyProtection="1">
      <protection hidden="1"/>
    </xf>
    <xf numFmtId="0" fontId="6" fillId="3" borderId="0" xfId="0" applyFont="1" applyFill="1" applyProtection="1">
      <protection hidden="1"/>
    </xf>
    <xf numFmtId="0" fontId="0" fillId="3" borderId="0" xfId="0" applyFill="1"/>
    <xf numFmtId="0" fontId="0" fillId="4" borderId="0" xfId="0" applyFill="1"/>
    <xf numFmtId="0" fontId="3" fillId="4" borderId="0" xfId="0" applyFont="1" applyFill="1" applyAlignment="1">
      <alignment vertical="center"/>
    </xf>
    <xf numFmtId="0" fontId="4" fillId="3" borderId="0" xfId="0" applyFont="1" applyFill="1" applyProtection="1">
      <protection hidden="1"/>
    </xf>
    <xf numFmtId="0" fontId="16" fillId="3" borderId="0" xfId="0" applyFont="1" applyFill="1"/>
    <xf numFmtId="0" fontId="0" fillId="4" borderId="0" xfId="0" applyFill="1" applyAlignment="1" applyProtection="1">
      <alignment vertical="top"/>
      <protection hidden="1"/>
    </xf>
    <xf numFmtId="0" fontId="21" fillId="4" borderId="0" xfId="0" applyFont="1" applyFill="1" applyAlignment="1" applyProtection="1">
      <alignment vertical="center" wrapText="1"/>
      <protection hidden="1"/>
    </xf>
    <xf numFmtId="0" fontId="7" fillId="4" borderId="0" xfId="0" applyFont="1" applyFill="1" applyProtection="1">
      <protection hidden="1"/>
    </xf>
    <xf numFmtId="0" fontId="19" fillId="3" borderId="0" xfId="0" applyFont="1" applyFill="1" applyProtection="1">
      <protection hidden="1"/>
    </xf>
    <xf numFmtId="0" fontId="16" fillId="3" borderId="0" xfId="0" applyFont="1" applyFill="1" applyAlignment="1" applyProtection="1">
      <alignment vertical="top" wrapText="1"/>
      <protection hidden="1"/>
    </xf>
    <xf numFmtId="0" fontId="16" fillId="3" borderId="0" xfId="0" applyFont="1" applyFill="1" applyAlignment="1" applyProtection="1">
      <alignment vertical="top"/>
      <protection hidden="1"/>
    </xf>
    <xf numFmtId="0" fontId="16" fillId="3" borderId="0" xfId="0" applyFont="1" applyFill="1" applyAlignment="1" applyProtection="1">
      <alignment horizontal="left" vertical="top"/>
      <protection hidden="1"/>
    </xf>
    <xf numFmtId="0" fontId="12" fillId="3" borderId="0" xfId="0" applyFont="1" applyFill="1"/>
    <xf numFmtId="0" fontId="8" fillId="3" borderId="0" xfId="0" applyFont="1" applyFill="1" applyAlignment="1" applyProtection="1">
      <alignment horizontal="left" vertical="top"/>
      <protection hidden="1"/>
    </xf>
    <xf numFmtId="0" fontId="8" fillId="3" borderId="0" xfId="0" applyFont="1" applyFill="1" applyAlignment="1" applyProtection="1">
      <alignment vertical="top"/>
      <protection hidden="1"/>
    </xf>
    <xf numFmtId="0" fontId="8" fillId="3" borderId="0" xfId="0" applyFont="1" applyFill="1" applyAlignment="1" applyProtection="1">
      <alignment vertical="top" wrapText="1"/>
      <protection hidden="1"/>
    </xf>
    <xf numFmtId="3" fontId="0" fillId="3" borderId="0" xfId="0" applyNumberFormat="1" applyFill="1" applyAlignment="1" applyProtection="1">
      <alignment horizontal="right" vertical="center"/>
      <protection hidden="1"/>
    </xf>
    <xf numFmtId="0" fontId="16" fillId="3" borderId="0" xfId="0" applyFont="1" applyFill="1" applyAlignment="1" applyProtection="1">
      <alignment horizontal="center"/>
      <protection hidden="1"/>
    </xf>
    <xf numFmtId="0" fontId="15" fillId="3" borderId="0" xfId="0" applyFont="1" applyFill="1" applyProtection="1">
      <protection hidden="1"/>
    </xf>
    <xf numFmtId="0" fontId="21" fillId="3" borderId="0" xfId="0" applyFont="1" applyFill="1" applyAlignment="1" applyProtection="1">
      <alignment vertical="center" wrapText="1"/>
      <protection hidden="1"/>
    </xf>
    <xf numFmtId="0" fontId="0" fillId="5" borderId="0" xfId="0" applyFill="1" applyProtection="1">
      <protection hidden="1"/>
    </xf>
    <xf numFmtId="0" fontId="38" fillId="3" borderId="0" xfId="0" applyFont="1" applyFill="1" applyProtection="1">
      <protection hidden="1"/>
    </xf>
    <xf numFmtId="0" fontId="39" fillId="3" borderId="0" xfId="0" applyFont="1" applyFill="1" applyProtection="1">
      <protection hidden="1"/>
    </xf>
    <xf numFmtId="0" fontId="40" fillId="3" borderId="0" xfId="0" applyFont="1" applyFill="1" applyProtection="1">
      <protection hidden="1"/>
    </xf>
    <xf numFmtId="0" fontId="45" fillId="3" borderId="0" xfId="0" applyFont="1" applyFill="1" applyProtection="1">
      <protection hidden="1"/>
    </xf>
    <xf numFmtId="0" fontId="47" fillId="3" borderId="0" xfId="0" applyFont="1" applyFill="1" applyProtection="1">
      <protection hidden="1"/>
    </xf>
    <xf numFmtId="0" fontId="16" fillId="3" borderId="0" xfId="0" applyFont="1" applyFill="1" applyAlignment="1" applyProtection="1">
      <alignment horizontal="left"/>
      <protection hidden="1"/>
    </xf>
    <xf numFmtId="1" fontId="16" fillId="3" borderId="0" xfId="0" applyNumberFormat="1" applyFont="1" applyFill="1" applyProtection="1">
      <protection hidden="1"/>
    </xf>
    <xf numFmtId="0" fontId="17" fillId="3" borderId="0" xfId="0" applyFont="1" applyFill="1" applyAlignment="1" applyProtection="1">
      <alignment horizontal="center"/>
      <protection hidden="1"/>
    </xf>
    <xf numFmtId="0" fontId="0" fillId="2" borderId="0" xfId="0" applyFill="1"/>
    <xf numFmtId="0" fontId="65" fillId="3" borderId="0" xfId="0" applyFont="1" applyFill="1" applyAlignment="1" applyProtection="1">
      <alignment wrapText="1"/>
      <protection hidden="1"/>
    </xf>
    <xf numFmtId="0" fontId="54" fillId="3" borderId="0" xfId="0" applyFont="1" applyFill="1" applyAlignment="1">
      <alignment vertical="top" wrapText="1"/>
    </xf>
    <xf numFmtId="1" fontId="8" fillId="3" borderId="0" xfId="0" applyNumberFormat="1" applyFont="1" applyFill="1"/>
    <xf numFmtId="0" fontId="20" fillId="3" borderId="0" xfId="0" applyFont="1" applyFill="1" applyProtection="1">
      <protection hidden="1"/>
    </xf>
    <xf numFmtId="0" fontId="65" fillId="3" borderId="0" xfId="0" applyFont="1" applyFill="1" applyAlignment="1" applyProtection="1">
      <alignment vertical="top" wrapText="1"/>
      <protection hidden="1"/>
    </xf>
    <xf numFmtId="0" fontId="16" fillId="4" borderId="0" xfId="0" applyFont="1" applyFill="1"/>
    <xf numFmtId="0" fontId="0" fillId="3" borderId="0" xfId="0" applyFill="1" applyAlignment="1" applyProtection="1">
      <alignment vertical="top"/>
      <protection hidden="1"/>
    </xf>
    <xf numFmtId="0" fontId="68" fillId="3" borderId="0" xfId="0" applyFont="1" applyFill="1" applyProtection="1">
      <protection hidden="1"/>
    </xf>
    <xf numFmtId="0" fontId="71" fillId="3" borderId="0" xfId="0" applyFont="1" applyFill="1" applyProtection="1">
      <protection hidden="1"/>
    </xf>
    <xf numFmtId="0" fontId="69" fillId="3" borderId="0" xfId="0" applyFont="1" applyFill="1" applyProtection="1">
      <protection hidden="1"/>
    </xf>
    <xf numFmtId="0" fontId="43" fillId="3" borderId="0" xfId="0" applyFont="1" applyFill="1" applyProtection="1">
      <protection hidden="1"/>
    </xf>
    <xf numFmtId="0" fontId="53" fillId="3" borderId="0" xfId="0" applyFont="1" applyFill="1" applyAlignment="1" applyProtection="1">
      <alignment vertical="center" wrapText="1"/>
      <protection hidden="1"/>
    </xf>
    <xf numFmtId="0" fontId="74" fillId="3" borderId="0" xfId="0" applyFont="1" applyFill="1" applyAlignment="1" applyProtection="1">
      <alignment horizontal="left" vertical="center"/>
      <protection hidden="1"/>
    </xf>
    <xf numFmtId="0" fontId="76" fillId="3" borderId="0" xfId="0" applyFont="1" applyFill="1" applyProtection="1">
      <protection hidden="1"/>
    </xf>
    <xf numFmtId="0" fontId="73" fillId="3" borderId="0" xfId="0" applyFont="1" applyFill="1" applyProtection="1">
      <protection hidden="1"/>
    </xf>
    <xf numFmtId="0" fontId="47" fillId="3" borderId="0" xfId="0" applyFont="1" applyFill="1"/>
    <xf numFmtId="0" fontId="59" fillId="3" borderId="0" xfId="0" applyFont="1" applyFill="1" applyAlignment="1">
      <alignment vertical="top" wrapText="1"/>
    </xf>
    <xf numFmtId="0" fontId="17" fillId="3" borderId="0" xfId="0" applyFont="1" applyFill="1" applyAlignment="1" applyProtection="1">
      <alignment horizontal="left"/>
      <protection hidden="1"/>
    </xf>
    <xf numFmtId="0" fontId="81" fillId="3" borderId="0" xfId="0" applyFont="1" applyFill="1" applyProtection="1">
      <protection hidden="1"/>
    </xf>
    <xf numFmtId="0" fontId="82" fillId="3" borderId="0" xfId="0" applyFont="1" applyFill="1" applyAlignment="1" applyProtection="1">
      <alignment horizontal="right"/>
      <protection hidden="1"/>
    </xf>
    <xf numFmtId="0" fontId="83" fillId="3" borderId="0" xfId="0" applyFont="1" applyFill="1" applyAlignment="1" applyProtection="1">
      <alignment vertical="top"/>
      <protection hidden="1"/>
    </xf>
    <xf numFmtId="0" fontId="0" fillId="11" borderId="0" xfId="0" applyFill="1" applyProtection="1">
      <protection hidden="1"/>
    </xf>
    <xf numFmtId="0" fontId="7" fillId="3" borderId="0" xfId="0" applyFont="1" applyFill="1" applyAlignment="1" applyProtection="1">
      <alignment wrapText="1"/>
      <protection hidden="1"/>
    </xf>
    <xf numFmtId="0" fontId="42" fillId="3" borderId="0" xfId="0" applyFont="1" applyFill="1" applyAlignment="1">
      <alignment wrapText="1"/>
    </xf>
    <xf numFmtId="0" fontId="72" fillId="3" borderId="0" xfId="0" applyFont="1" applyFill="1" applyProtection="1">
      <protection hidden="1"/>
    </xf>
    <xf numFmtId="0" fontId="52" fillId="3" borderId="0" xfId="0" applyFont="1" applyFill="1" applyAlignment="1" applyProtection="1">
      <alignment vertical="top"/>
      <protection hidden="1"/>
    </xf>
    <xf numFmtId="0" fontId="41" fillId="3" borderId="0" xfId="0" applyFont="1" applyFill="1" applyAlignment="1" applyProtection="1">
      <alignment horizontal="center" wrapText="1"/>
      <protection hidden="1"/>
    </xf>
    <xf numFmtId="0" fontId="90" fillId="3" borderId="0" xfId="0" applyFont="1" applyFill="1" applyAlignment="1" applyProtection="1">
      <alignment horizontal="left"/>
      <protection hidden="1"/>
    </xf>
    <xf numFmtId="0" fontId="91" fillId="3" borderId="0" xfId="0" applyFont="1" applyFill="1" applyAlignment="1" applyProtection="1">
      <alignment horizontal="left"/>
      <protection hidden="1"/>
    </xf>
    <xf numFmtId="0" fontId="91" fillId="3" borderId="0" xfId="0" applyFont="1" applyFill="1" applyAlignment="1" applyProtection="1">
      <alignment horizontal="right"/>
      <protection hidden="1"/>
    </xf>
    <xf numFmtId="0" fontId="90" fillId="3" borderId="0" xfId="0" applyFont="1" applyFill="1" applyProtection="1">
      <protection hidden="1"/>
    </xf>
    <xf numFmtId="0" fontId="91" fillId="3" borderId="0" xfId="0" applyFont="1" applyFill="1" applyProtection="1">
      <protection hidden="1"/>
    </xf>
    <xf numFmtId="0" fontId="43" fillId="3" borderId="0" xfId="0" applyFont="1" applyFill="1" applyAlignment="1" applyProtection="1">
      <alignment vertical="center"/>
      <protection hidden="1"/>
    </xf>
    <xf numFmtId="0" fontId="92" fillId="3" borderId="0" xfId="0" applyFont="1" applyFill="1" applyProtection="1">
      <protection hidden="1"/>
    </xf>
    <xf numFmtId="0" fontId="92" fillId="3" borderId="0" xfId="0" applyFont="1" applyFill="1" applyAlignment="1" applyProtection="1">
      <alignment horizontal="left"/>
      <protection hidden="1"/>
    </xf>
    <xf numFmtId="0" fontId="43" fillId="3" borderId="0" xfId="0" applyFont="1" applyFill="1" applyAlignment="1" applyProtection="1">
      <alignment horizontal="center"/>
      <protection hidden="1"/>
    </xf>
    <xf numFmtId="0" fontId="93" fillId="3" borderId="0" xfId="0" applyFont="1" applyFill="1" applyAlignment="1" applyProtection="1">
      <alignment vertical="center" wrapText="1"/>
      <protection hidden="1"/>
    </xf>
    <xf numFmtId="165" fontId="16" fillId="3" borderId="0" xfId="0" applyNumberFormat="1" applyFont="1" applyFill="1" applyAlignment="1" applyProtection="1">
      <alignment wrapText="1"/>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center" vertical="center"/>
      <protection hidden="1"/>
    </xf>
    <xf numFmtId="0" fontId="90" fillId="3" borderId="0" xfId="0" applyFont="1" applyFill="1" applyAlignment="1" applyProtection="1">
      <alignment wrapText="1"/>
      <protection hidden="1"/>
    </xf>
    <xf numFmtId="0" fontId="94" fillId="3" borderId="0" xfId="0" applyFont="1" applyFill="1" applyProtection="1">
      <protection hidden="1"/>
    </xf>
    <xf numFmtId="0" fontId="88" fillId="3" borderId="0" xfId="0" applyFont="1" applyFill="1" applyAlignment="1" applyProtection="1">
      <alignment vertical="center"/>
      <protection hidden="1"/>
    </xf>
    <xf numFmtId="0" fontId="95" fillId="3" borderId="0" xfId="0" applyFont="1" applyFill="1" applyAlignment="1" applyProtection="1">
      <alignment horizontal="right"/>
      <protection hidden="1"/>
    </xf>
    <xf numFmtId="165" fontId="16" fillId="3" borderId="0" xfId="0" applyNumberFormat="1" applyFont="1" applyFill="1" applyProtection="1">
      <protection hidden="1"/>
    </xf>
    <xf numFmtId="1" fontId="56" fillId="3" borderId="0" xfId="0" applyNumberFormat="1" applyFont="1" applyFill="1" applyProtection="1">
      <protection hidden="1"/>
    </xf>
    <xf numFmtId="0" fontId="96" fillId="3" borderId="0" xfId="0" applyFont="1" applyFill="1" applyProtection="1">
      <protection hidden="1"/>
    </xf>
    <xf numFmtId="1" fontId="41" fillId="3" borderId="0" xfId="0" applyNumberFormat="1" applyFont="1" applyFill="1" applyProtection="1">
      <protection hidden="1"/>
    </xf>
    <xf numFmtId="0" fontId="42"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protection hidden="1"/>
    </xf>
    <xf numFmtId="1" fontId="16" fillId="3" borderId="0" xfId="0" applyNumberFormat="1" applyFont="1" applyFill="1" applyAlignment="1" applyProtection="1">
      <alignment horizontal="left"/>
      <protection hidden="1"/>
    </xf>
    <xf numFmtId="11" fontId="16" fillId="3" borderId="0" xfId="0" applyNumberFormat="1" applyFont="1" applyFill="1" applyProtection="1">
      <protection hidden="1"/>
    </xf>
    <xf numFmtId="167" fontId="16" fillId="3" borderId="0" xfId="0" applyNumberFormat="1" applyFont="1" applyFill="1" applyProtection="1">
      <protection hidden="1"/>
    </xf>
    <xf numFmtId="3" fontId="16" fillId="3" borderId="0" xfId="0" applyNumberFormat="1" applyFont="1" applyFill="1" applyAlignment="1" applyProtection="1">
      <alignment horizontal="left"/>
      <protection hidden="1"/>
    </xf>
    <xf numFmtId="14" fontId="16" fillId="3" borderId="0" xfId="0" applyNumberFormat="1" applyFont="1" applyFill="1" applyProtection="1">
      <protection hidden="1"/>
    </xf>
    <xf numFmtId="1" fontId="34" fillId="3" borderId="0" xfId="0" applyNumberFormat="1" applyFont="1" applyFill="1" applyProtection="1">
      <protection hidden="1"/>
    </xf>
    <xf numFmtId="0" fontId="16" fillId="3" borderId="0" xfId="0" applyFont="1" applyFill="1" applyAlignment="1" applyProtection="1">
      <alignment horizontal="right"/>
      <protection hidden="1"/>
    </xf>
    <xf numFmtId="1" fontId="17" fillId="3" borderId="0" xfId="0" applyNumberFormat="1" applyFont="1" applyFill="1" applyAlignment="1" applyProtection="1">
      <alignment horizontal="left"/>
      <protection hidden="1"/>
    </xf>
    <xf numFmtId="170" fontId="43" fillId="3" borderId="0" xfId="2" applyNumberFormat="1" applyFont="1" applyFill="1" applyAlignment="1" applyProtection="1">
      <alignment vertical="center"/>
      <protection hidden="1"/>
    </xf>
    <xf numFmtId="166" fontId="16" fillId="3" borderId="0" xfId="0" applyNumberFormat="1" applyFont="1" applyFill="1" applyProtection="1">
      <protection hidden="1"/>
    </xf>
    <xf numFmtId="49" fontId="16" fillId="3" borderId="0" xfId="0" applyNumberFormat="1" applyFont="1" applyFill="1" applyProtection="1">
      <protection hidden="1"/>
    </xf>
    <xf numFmtId="0" fontId="16" fillId="3" borderId="0" xfId="0" quotePrefix="1" applyFont="1" applyFill="1" applyProtection="1">
      <protection hidden="1"/>
    </xf>
    <xf numFmtId="0" fontId="43" fillId="3" borderId="0" xfId="0" applyFont="1" applyFill="1" applyAlignment="1" applyProtection="1">
      <alignment vertical="center" wrapText="1"/>
      <protection hidden="1"/>
    </xf>
    <xf numFmtId="0" fontId="46" fillId="3" borderId="0" xfId="0" applyFont="1" applyFill="1" applyProtection="1">
      <protection hidden="1"/>
    </xf>
    <xf numFmtId="0" fontId="42" fillId="3" borderId="0" xfId="0" applyFont="1" applyFill="1" applyAlignment="1" applyProtection="1">
      <alignment vertical="center"/>
      <protection hidden="1"/>
    </xf>
    <xf numFmtId="0" fontId="41" fillId="3" borderId="0" xfId="0" applyFont="1" applyFill="1" applyAlignment="1" applyProtection="1">
      <alignment horizontal="center" vertical="center" wrapText="1"/>
      <protection hidden="1"/>
    </xf>
    <xf numFmtId="0" fontId="66" fillId="3" borderId="0" xfId="3" applyFill="1" applyAlignment="1" applyProtection="1">
      <protection hidden="1"/>
    </xf>
    <xf numFmtId="0" fontId="8" fillId="3" borderId="0" xfId="0" applyFont="1" applyFill="1" applyAlignment="1" applyProtection="1">
      <alignment horizontal="center"/>
      <protection hidden="1"/>
    </xf>
    <xf numFmtId="0" fontId="36" fillId="10" borderId="0" xfId="0" applyFont="1" applyFill="1" applyAlignment="1" applyProtection="1">
      <alignment vertical="center"/>
      <protection hidden="1"/>
    </xf>
    <xf numFmtId="0" fontId="16" fillId="3" borderId="0" xfId="0" applyFont="1" applyFill="1" applyAlignment="1" applyProtection="1">
      <alignment wrapText="1"/>
      <protection hidden="1"/>
    </xf>
    <xf numFmtId="9" fontId="16" fillId="3" borderId="0" xfId="0" applyNumberFormat="1" applyFont="1" applyFill="1" applyProtection="1">
      <protection hidden="1"/>
    </xf>
    <xf numFmtId="0" fontId="94" fillId="3" borderId="0" xfId="0" applyFont="1" applyFill="1" applyAlignment="1" applyProtection="1">
      <alignment wrapText="1"/>
      <protection hidden="1"/>
    </xf>
    <xf numFmtId="0" fontId="94" fillId="3" borderId="0" xfId="0" applyFont="1" applyFill="1" applyAlignment="1" applyProtection="1">
      <alignment horizontal="left" wrapText="1"/>
      <protection hidden="1"/>
    </xf>
    <xf numFmtId="0" fontId="24" fillId="3" borderId="0" xfId="0" applyFont="1" applyFill="1" applyAlignment="1">
      <alignment vertical="top" wrapText="1"/>
    </xf>
    <xf numFmtId="0" fontId="103" fillId="3" borderId="0" xfId="0" applyFont="1" applyFill="1" applyAlignment="1" applyProtection="1">
      <alignment vertical="center" wrapText="1"/>
      <protection hidden="1"/>
    </xf>
    <xf numFmtId="0" fontId="104" fillId="3" borderId="0" xfId="0" applyFont="1" applyFill="1" applyProtection="1">
      <protection locked="0"/>
    </xf>
    <xf numFmtId="0" fontId="42" fillId="3" borderId="0" xfId="0" applyFont="1" applyFill="1" applyAlignment="1" applyProtection="1">
      <alignment vertical="top" wrapText="1"/>
      <protection hidden="1"/>
    </xf>
    <xf numFmtId="0" fontId="3" fillId="3" borderId="0" xfId="0" applyFont="1" applyFill="1" applyAlignment="1" applyProtection="1">
      <alignment vertical="center"/>
      <protection hidden="1"/>
    </xf>
    <xf numFmtId="0" fontId="105" fillId="4" borderId="0" xfId="0" applyFont="1" applyFill="1"/>
    <xf numFmtId="0" fontId="16" fillId="5" borderId="0" xfId="0" applyFont="1" applyFill="1" applyAlignment="1" applyProtection="1">
      <alignment horizontal="center"/>
      <protection hidden="1"/>
    </xf>
    <xf numFmtId="0" fontId="105" fillId="4" borderId="0" xfId="0" applyFont="1" applyFill="1" applyAlignment="1">
      <alignment vertical="center"/>
    </xf>
    <xf numFmtId="0" fontId="0" fillId="4" borderId="0" xfId="0" applyFill="1" applyAlignment="1" applyProtection="1">
      <alignment vertical="center"/>
      <protection hidden="1"/>
    </xf>
    <xf numFmtId="0" fontId="59" fillId="3" borderId="0" xfId="0" applyFont="1" applyFill="1" applyAlignment="1">
      <alignment horizontal="right"/>
    </xf>
    <xf numFmtId="0" fontId="59" fillId="3" borderId="0" xfId="0" applyFont="1" applyFill="1"/>
    <xf numFmtId="0" fontId="59" fillId="3" borderId="0" xfId="0" applyFont="1" applyFill="1" applyAlignment="1">
      <alignment horizontal="right" vertical="center"/>
    </xf>
    <xf numFmtId="3" fontId="0" fillId="3" borderId="0" xfId="0" applyNumberFormat="1" applyFill="1" applyProtection="1">
      <protection hidden="1"/>
    </xf>
    <xf numFmtId="0" fontId="38" fillId="4" borderId="0" xfId="0" applyFont="1" applyFill="1" applyProtection="1">
      <protection hidden="1"/>
    </xf>
    <xf numFmtId="0" fontId="113" fillId="3" borderId="0" xfId="0" applyFont="1" applyFill="1" applyProtection="1">
      <protection hidden="1"/>
    </xf>
    <xf numFmtId="9" fontId="8" fillId="3" borderId="0" xfId="0" applyNumberFormat="1" applyFont="1" applyFill="1" applyProtection="1">
      <protection hidden="1"/>
    </xf>
    <xf numFmtId="0" fontId="60" fillId="3" borderId="0" xfId="0" applyFont="1" applyFill="1" applyAlignment="1" applyProtection="1">
      <alignment wrapText="1"/>
      <protection hidden="1"/>
    </xf>
    <xf numFmtId="0" fontId="60" fillId="3" borderId="0" xfId="0" applyFont="1" applyFill="1" applyAlignment="1" applyProtection="1">
      <alignment horizontal="left" wrapText="1"/>
      <protection hidden="1"/>
    </xf>
    <xf numFmtId="0" fontId="16" fillId="4" borderId="0" xfId="0" applyFont="1" applyFill="1" applyProtection="1">
      <protection hidden="1"/>
    </xf>
    <xf numFmtId="0" fontId="78" fillId="3" borderId="0" xfId="0" applyFont="1" applyFill="1" applyAlignment="1" applyProtection="1">
      <alignment vertical="center"/>
      <protection hidden="1"/>
    </xf>
    <xf numFmtId="0" fontId="16" fillId="3" borderId="0" xfId="0" applyFont="1" applyFill="1" applyProtection="1">
      <protection locked="0" hidden="1"/>
    </xf>
    <xf numFmtId="0" fontId="117" fillId="3" borderId="0" xfId="0" applyFont="1" applyFill="1" applyAlignment="1" applyProtection="1">
      <alignment horizontal="left"/>
      <protection hidden="1"/>
    </xf>
    <xf numFmtId="0" fontId="0" fillId="13" borderId="0" xfId="0" applyFill="1"/>
    <xf numFmtId="0" fontId="8" fillId="13" borderId="0" xfId="0" applyFont="1" applyFill="1"/>
    <xf numFmtId="3" fontId="0" fillId="13" borderId="0" xfId="0" applyNumberFormat="1" applyFill="1"/>
    <xf numFmtId="9" fontId="0" fillId="13" borderId="0" xfId="1" applyFont="1" applyFill="1"/>
    <xf numFmtId="9" fontId="0" fillId="13" borderId="0" xfId="0" applyNumberFormat="1" applyFill="1"/>
    <xf numFmtId="1" fontId="6" fillId="13" borderId="0" xfId="0" applyNumberFormat="1" applyFont="1" applyFill="1" applyProtection="1">
      <protection hidden="1"/>
    </xf>
    <xf numFmtId="0" fontId="15" fillId="13" borderId="0" xfId="0" applyFont="1" applyFill="1"/>
    <xf numFmtId="0" fontId="8" fillId="3" borderId="0" xfId="0" applyFont="1" applyFill="1" applyAlignment="1" applyProtection="1">
      <alignment wrapText="1"/>
      <protection hidden="1"/>
    </xf>
    <xf numFmtId="0" fontId="118" fillId="3" borderId="0" xfId="0" applyFont="1" applyFill="1" applyProtection="1">
      <protection hidden="1"/>
    </xf>
    <xf numFmtId="0" fontId="119" fillId="3" borderId="0" xfId="0" applyFont="1" applyFill="1" applyAlignment="1" applyProtection="1">
      <alignment vertical="center" wrapText="1"/>
      <protection hidden="1"/>
    </xf>
    <xf numFmtId="0" fontId="120" fillId="3" borderId="0" xfId="0" applyFont="1" applyFill="1" applyAlignment="1" applyProtection="1">
      <alignment vertical="center"/>
      <protection hidden="1"/>
    </xf>
    <xf numFmtId="22" fontId="121" fillId="3" borderId="0" xfId="0" applyNumberFormat="1" applyFont="1" applyFill="1" applyAlignment="1" applyProtection="1">
      <alignment horizontal="right" vertical="center"/>
      <protection hidden="1"/>
    </xf>
    <xf numFmtId="0" fontId="78" fillId="3" borderId="0" xfId="0" applyFont="1" applyFill="1" applyAlignment="1" applyProtection="1">
      <alignment horizontal="center" vertical="center"/>
      <protection hidden="1"/>
    </xf>
    <xf numFmtId="3" fontId="124" fillId="3" borderId="0" xfId="0" applyNumberFormat="1" applyFont="1" applyFill="1" applyAlignment="1" applyProtection="1">
      <alignment vertical="center"/>
      <protection hidden="1"/>
    </xf>
    <xf numFmtId="0" fontId="54" fillId="3" borderId="0" xfId="0" applyFont="1" applyFill="1" applyAlignment="1" applyProtection="1">
      <alignment vertical="center" wrapText="1"/>
      <protection hidden="1"/>
    </xf>
    <xf numFmtId="0" fontId="59" fillId="3" borderId="0" xfId="0" applyFont="1" applyFill="1" applyAlignment="1" applyProtection="1">
      <alignment vertical="center" wrapText="1"/>
      <protection hidden="1"/>
    </xf>
    <xf numFmtId="0" fontId="59" fillId="3" borderId="0" xfId="0" applyFont="1" applyFill="1" applyAlignment="1" applyProtection="1">
      <alignment vertical="center"/>
      <protection hidden="1"/>
    </xf>
    <xf numFmtId="0" fontId="49" fillId="3" borderId="0" xfId="0" applyFont="1" applyFill="1" applyAlignment="1" applyProtection="1">
      <alignment vertical="center" wrapText="1"/>
      <protection hidden="1"/>
    </xf>
    <xf numFmtId="9" fontId="114" fillId="3" borderId="0" xfId="0" applyNumberFormat="1" applyFont="1" applyFill="1" applyAlignment="1" applyProtection="1">
      <alignment vertical="center"/>
      <protection hidden="1"/>
    </xf>
    <xf numFmtId="0" fontId="54" fillId="3" borderId="0" xfId="0" applyFont="1" applyFill="1" applyAlignment="1" applyProtection="1">
      <alignment vertical="center"/>
      <protection hidden="1"/>
    </xf>
    <xf numFmtId="9" fontId="127" fillId="3" borderId="0" xfId="1" applyFont="1" applyFill="1" applyAlignment="1" applyProtection="1">
      <alignment vertical="center"/>
      <protection hidden="1"/>
    </xf>
    <xf numFmtId="0" fontId="122" fillId="3" borderId="0" xfId="0" applyFont="1" applyFill="1" applyProtection="1">
      <protection hidden="1"/>
    </xf>
    <xf numFmtId="9" fontId="19" fillId="4" borderId="0" xfId="0" applyNumberFormat="1" applyFont="1" applyFill="1" applyAlignment="1" applyProtection="1">
      <alignment horizontal="center"/>
      <protection hidden="1"/>
    </xf>
    <xf numFmtId="0" fontId="111" fillId="6" borderId="0" xfId="0" applyFont="1" applyFill="1" applyAlignment="1">
      <alignment horizontal="center" vertical="center" wrapText="1"/>
    </xf>
    <xf numFmtId="0" fontId="77" fillId="6" borderId="0" xfId="0" applyFont="1" applyFill="1" applyAlignment="1" applyProtection="1">
      <alignment horizontal="center" vertical="center"/>
      <protection hidden="1"/>
    </xf>
    <xf numFmtId="0" fontId="33" fillId="6" borderId="0" xfId="0" applyFont="1" applyFill="1" applyAlignment="1" applyProtection="1">
      <alignment horizontal="center" vertical="center" wrapText="1"/>
      <protection hidden="1"/>
    </xf>
    <xf numFmtId="0" fontId="128" fillId="6" borderId="0" xfId="0" applyFont="1" applyFill="1" applyAlignment="1">
      <alignment horizontal="center" vertical="center" wrapText="1"/>
    </xf>
    <xf numFmtId="0" fontId="128" fillId="6" borderId="0" xfId="0" applyFont="1" applyFill="1" applyAlignment="1" applyProtection="1">
      <alignment horizontal="center" vertical="center"/>
      <protection hidden="1"/>
    </xf>
    <xf numFmtId="0" fontId="129" fillId="6" borderId="0" xfId="0" applyFont="1" applyFill="1" applyAlignment="1" applyProtection="1">
      <alignment horizontal="center" vertical="center" wrapText="1"/>
      <protection hidden="1"/>
    </xf>
    <xf numFmtId="0" fontId="16" fillId="3" borderId="0" xfId="0" applyFont="1" applyFill="1" applyAlignment="1">
      <alignment horizontal="center"/>
    </xf>
    <xf numFmtId="0" fontId="128" fillId="5" borderId="0" xfId="0" applyFont="1" applyFill="1" applyAlignment="1">
      <alignment horizontal="center" vertical="center" wrapText="1"/>
    </xf>
    <xf numFmtId="0" fontId="128" fillId="5" borderId="0" xfId="0" applyFont="1" applyFill="1" applyAlignment="1" applyProtection="1">
      <alignment horizontal="center" vertical="center"/>
      <protection hidden="1"/>
    </xf>
    <xf numFmtId="0" fontId="129" fillId="5" borderId="0" xfId="0" applyFont="1" applyFill="1" applyAlignment="1" applyProtection="1">
      <alignment horizontal="center" vertical="center" wrapText="1"/>
      <protection hidden="1"/>
    </xf>
    <xf numFmtId="0" fontId="59" fillId="3" borderId="0" xfId="0" applyFont="1" applyFill="1" applyAlignment="1" applyProtection="1">
      <alignment vertical="top"/>
      <protection hidden="1"/>
    </xf>
    <xf numFmtId="0" fontId="133" fillId="3" borderId="0" xfId="0" applyFont="1" applyFill="1" applyAlignment="1" applyProtection="1">
      <alignment vertical="center"/>
      <protection hidden="1"/>
    </xf>
    <xf numFmtId="0" fontId="16" fillId="3" borderId="0" xfId="0" applyFont="1" applyFill="1" applyAlignment="1">
      <alignment horizontal="center" vertical="center"/>
    </xf>
    <xf numFmtId="0" fontId="8" fillId="3" borderId="0" xfId="0" applyFont="1" applyFill="1"/>
    <xf numFmtId="0" fontId="2" fillId="13" borderId="0" xfId="0" applyFont="1" applyFill="1"/>
    <xf numFmtId="0" fontId="0" fillId="13" borderId="0" xfId="0" applyFill="1" applyProtection="1">
      <protection hidden="1"/>
    </xf>
    <xf numFmtId="9" fontId="0" fillId="13" borderId="0" xfId="0" applyNumberFormat="1" applyFill="1" applyProtection="1">
      <protection hidden="1"/>
    </xf>
    <xf numFmtId="0" fontId="30" fillId="13" borderId="0" xfId="0" applyFont="1" applyFill="1" applyProtection="1">
      <protection hidden="1"/>
    </xf>
    <xf numFmtId="0" fontId="1" fillId="13" borderId="0" xfId="0" applyFont="1" applyFill="1" applyProtection="1">
      <protection hidden="1"/>
    </xf>
    <xf numFmtId="9" fontId="0" fillId="13" borderId="1" xfId="0" applyNumberFormat="1" applyFill="1" applyBorder="1" applyProtection="1">
      <protection hidden="1"/>
    </xf>
    <xf numFmtId="9" fontId="0" fillId="13" borderId="0" xfId="1" applyFont="1" applyFill="1" applyProtection="1">
      <protection hidden="1"/>
    </xf>
    <xf numFmtId="0" fontId="2" fillId="13" borderId="0" xfId="0" applyFont="1" applyFill="1" applyProtection="1">
      <protection hidden="1"/>
    </xf>
    <xf numFmtId="0" fontId="12" fillId="13" borderId="0" xfId="0" applyFont="1" applyFill="1" applyProtection="1">
      <protection hidden="1"/>
    </xf>
    <xf numFmtId="0" fontId="0" fillId="13" borderId="0" xfId="0" applyFill="1" applyAlignment="1" applyProtection="1">
      <alignment horizontal="right"/>
      <protection hidden="1"/>
    </xf>
    <xf numFmtId="0" fontId="2" fillId="13" borderId="0" xfId="0" applyFont="1" applyFill="1" applyAlignment="1" applyProtection="1">
      <alignment horizontal="right"/>
      <protection hidden="1"/>
    </xf>
    <xf numFmtId="0" fontId="11" fillId="13" borderId="0" xfId="0" applyFont="1" applyFill="1" applyProtection="1">
      <protection hidden="1"/>
    </xf>
    <xf numFmtId="9" fontId="2" fillId="13" borderId="0" xfId="0" applyNumberFormat="1" applyFont="1" applyFill="1" applyProtection="1">
      <protection hidden="1"/>
    </xf>
    <xf numFmtId="0" fontId="5" fillId="13" borderId="0" xfId="0" applyFont="1" applyFill="1" applyProtection="1">
      <protection hidden="1"/>
    </xf>
    <xf numFmtId="0" fontId="0" fillId="13" borderId="1" xfId="0" applyFill="1" applyBorder="1" applyProtection="1">
      <protection hidden="1"/>
    </xf>
    <xf numFmtId="0" fontId="0" fillId="13" borderId="0" xfId="0" quotePrefix="1" applyFill="1"/>
    <xf numFmtId="0" fontId="2" fillId="13" borderId="3" xfId="0" applyFont="1" applyFill="1" applyBorder="1" applyProtection="1">
      <protection hidden="1"/>
    </xf>
    <xf numFmtId="0" fontId="2" fillId="13" borderId="4" xfId="0" applyFont="1" applyFill="1" applyBorder="1" applyProtection="1">
      <protection hidden="1"/>
    </xf>
    <xf numFmtId="0" fontId="0" fillId="13" borderId="0" xfId="0" applyFill="1" applyAlignment="1" applyProtection="1">
      <alignment wrapText="1"/>
      <protection hidden="1"/>
    </xf>
    <xf numFmtId="0" fontId="44" fillId="13" borderId="0" xfId="0" applyFont="1" applyFill="1" applyAlignment="1" applyProtection="1">
      <alignment horizontal="justify"/>
      <protection hidden="1"/>
    </xf>
    <xf numFmtId="3" fontId="0" fillId="13" borderId="0" xfId="0" applyNumberFormat="1" applyFill="1" applyProtection="1">
      <protection hidden="1"/>
    </xf>
    <xf numFmtId="0" fontId="105" fillId="3" borderId="0" xfId="0" applyFont="1" applyFill="1" applyAlignment="1">
      <alignment vertical="center"/>
    </xf>
    <xf numFmtId="0" fontId="0" fillId="3" borderId="0" xfId="0" applyFill="1" applyAlignment="1" applyProtection="1">
      <alignment vertical="center"/>
      <protection hidden="1"/>
    </xf>
    <xf numFmtId="0" fontId="7" fillId="3" borderId="0" xfId="0" applyFont="1" applyFill="1" applyAlignment="1">
      <alignment vertical="center"/>
    </xf>
    <xf numFmtId="0" fontId="105" fillId="3" borderId="0" xfId="0" applyFont="1" applyFill="1"/>
    <xf numFmtId="0" fontId="21" fillId="3" borderId="0" xfId="0" applyFont="1" applyFill="1" applyAlignment="1" applyProtection="1">
      <alignment vertical="top"/>
      <protection hidden="1"/>
    </xf>
    <xf numFmtId="0" fontId="7" fillId="3" borderId="0" xfId="0" applyFont="1" applyFill="1" applyProtection="1">
      <protection hidden="1"/>
    </xf>
    <xf numFmtId="0" fontId="139" fillId="3" borderId="0" xfId="0" applyFont="1" applyFill="1" applyProtection="1">
      <protection hidden="1"/>
    </xf>
    <xf numFmtId="0" fontId="140" fillId="3" borderId="0" xfId="0" applyFont="1" applyFill="1" applyAlignment="1" applyProtection="1">
      <alignment vertical="center"/>
      <protection hidden="1"/>
    </xf>
    <xf numFmtId="0" fontId="2" fillId="13" borderId="0" xfId="0" applyFont="1" applyFill="1" applyAlignment="1">
      <alignment horizontal="left"/>
    </xf>
    <xf numFmtId="0" fontId="0" fillId="13" borderId="0" xfId="0" applyFill="1" applyAlignment="1">
      <alignment horizontal="left"/>
    </xf>
    <xf numFmtId="0" fontId="11" fillId="13" borderId="0" xfId="0" applyFont="1" applyFill="1"/>
    <xf numFmtId="0" fontId="30" fillId="13" borderId="0" xfId="0" applyFont="1" applyFill="1"/>
    <xf numFmtId="0" fontId="0" fillId="13" borderId="0" xfId="0" applyFill="1" applyAlignment="1">
      <alignment horizontal="right"/>
    </xf>
    <xf numFmtId="14" fontId="8" fillId="13" borderId="0" xfId="0" applyNumberFormat="1" applyFont="1" applyFill="1" applyAlignment="1" applyProtection="1">
      <alignment horizontal="right"/>
      <protection hidden="1"/>
    </xf>
    <xf numFmtId="16" fontId="0" fillId="13" borderId="0" xfId="0" applyNumberFormat="1" applyFill="1"/>
    <xf numFmtId="14" fontId="0" fillId="13" borderId="0" xfId="0" applyNumberFormat="1" applyFill="1" applyProtection="1">
      <protection hidden="1"/>
    </xf>
    <xf numFmtId="0" fontId="8" fillId="13" borderId="0" xfId="0" applyFont="1" applyFill="1" applyProtection="1">
      <protection hidden="1"/>
    </xf>
    <xf numFmtId="0" fontId="0" fillId="13" borderId="0" xfId="0" applyFill="1" applyAlignment="1" applyProtection="1">
      <alignment horizontal="left" vertical="top"/>
      <protection hidden="1"/>
    </xf>
    <xf numFmtId="173" fontId="0" fillId="13" borderId="0" xfId="0" applyNumberFormat="1" applyFill="1"/>
    <xf numFmtId="14" fontId="11" fillId="13" borderId="0" xfId="0" applyNumberFormat="1" applyFont="1" applyFill="1" applyAlignment="1">
      <alignment horizontal="center"/>
    </xf>
    <xf numFmtId="0" fontId="13" fillId="13" borderId="0" xfId="0" applyFont="1" applyFill="1"/>
    <xf numFmtId="3" fontId="0" fillId="5" borderId="0" xfId="0" applyNumberFormat="1" applyFill="1" applyAlignment="1" applyProtection="1">
      <alignment horizontal="right" vertical="center"/>
      <protection hidden="1"/>
    </xf>
    <xf numFmtId="0" fontId="66" fillId="3" borderId="0" xfId="3" applyFill="1" applyAlignment="1" applyProtection="1"/>
    <xf numFmtId="0" fontId="74" fillId="3" borderId="0" xfId="0" applyFont="1" applyFill="1" applyAlignment="1" applyProtection="1">
      <alignment vertical="center"/>
      <protection hidden="1"/>
    </xf>
    <xf numFmtId="0" fontId="10" fillId="3" borderId="0" xfId="0" applyFont="1" applyFill="1" applyProtection="1">
      <protection hidden="1"/>
    </xf>
    <xf numFmtId="0" fontId="142" fillId="2" borderId="0" xfId="0" applyFont="1" applyFill="1"/>
    <xf numFmtId="0" fontId="143" fillId="2" borderId="0" xfId="0" applyFont="1" applyFill="1"/>
    <xf numFmtId="0" fontId="143" fillId="3" borderId="0" xfId="0" applyFont="1" applyFill="1"/>
    <xf numFmtId="0" fontId="142" fillId="3" borderId="0" xfId="0" applyFont="1" applyFill="1"/>
    <xf numFmtId="0" fontId="51" fillId="3" borderId="0" xfId="0" applyFont="1" applyFill="1" applyAlignment="1">
      <alignment horizontal="left" vertical="center" wrapText="1"/>
    </xf>
    <xf numFmtId="0" fontId="134" fillId="3" borderId="0" xfId="0" applyFont="1" applyFill="1" applyAlignment="1">
      <alignment horizontal="left" vertical="center" wrapText="1"/>
    </xf>
    <xf numFmtId="9" fontId="144" fillId="7" borderId="5" xfId="1" applyFont="1" applyFill="1" applyBorder="1" applyAlignment="1" applyProtection="1">
      <alignment horizontal="center" vertical="center"/>
      <protection locked="0" hidden="1"/>
    </xf>
    <xf numFmtId="9" fontId="144" fillId="7" borderId="0" xfId="1" applyFont="1" applyFill="1" applyAlignment="1" applyProtection="1">
      <alignment horizontal="center" vertical="center"/>
      <protection locked="0" hidden="1"/>
    </xf>
    <xf numFmtId="9" fontId="25" fillId="3" borderId="0" xfId="0" applyNumberFormat="1" applyFont="1" applyFill="1" applyAlignment="1" applyProtection="1">
      <alignment horizontal="center" vertical="center"/>
      <protection hidden="1"/>
    </xf>
    <xf numFmtId="9" fontId="144" fillId="7" borderId="2" xfId="1" applyFont="1" applyFill="1" applyBorder="1" applyAlignment="1" applyProtection="1">
      <alignment horizontal="center" vertical="center"/>
      <protection locked="0" hidden="1"/>
    </xf>
    <xf numFmtId="0" fontId="43" fillId="3" borderId="0" xfId="0" applyFont="1" applyFill="1" applyAlignment="1">
      <alignment vertical="center"/>
    </xf>
    <xf numFmtId="9" fontId="16" fillId="3" borderId="0" xfId="0" applyNumberFormat="1" applyFont="1" applyFill="1" applyAlignment="1" applyProtection="1">
      <alignment horizontal="center"/>
      <protection hidden="1"/>
    </xf>
    <xf numFmtId="0" fontId="145" fillId="3" borderId="0" xfId="0" applyFont="1" applyFill="1" applyAlignment="1">
      <alignment horizontal="left" vertical="center" wrapText="1"/>
    </xf>
    <xf numFmtId="0" fontId="50" fillId="3" borderId="0" xfId="0" applyFont="1" applyFill="1" applyAlignment="1">
      <alignment vertical="center"/>
    </xf>
    <xf numFmtId="0" fontId="145" fillId="3" borderId="0" xfId="0" applyFont="1" applyFill="1" applyAlignment="1">
      <alignment vertical="center" wrapText="1"/>
    </xf>
    <xf numFmtId="0" fontId="50" fillId="3" borderId="0" xfId="0" applyFont="1" applyFill="1" applyAlignment="1">
      <alignment horizontal="left" vertical="center"/>
    </xf>
    <xf numFmtId="0" fontId="145" fillId="3" borderId="0" xfId="0" applyFont="1" applyFill="1" applyAlignment="1">
      <alignment horizontal="left" vertical="center"/>
    </xf>
    <xf numFmtId="1" fontId="146" fillId="7" borderId="5" xfId="0" applyNumberFormat="1" applyFont="1" applyFill="1" applyBorder="1" applyAlignment="1" applyProtection="1">
      <alignment horizontal="center" vertical="center"/>
      <protection locked="0" hidden="1"/>
    </xf>
    <xf numFmtId="1" fontId="146" fillId="7" borderId="0" xfId="0" applyNumberFormat="1" applyFont="1" applyFill="1" applyAlignment="1" applyProtection="1">
      <alignment horizontal="center" vertical="center"/>
      <protection locked="0" hidden="1"/>
    </xf>
    <xf numFmtId="0" fontId="145" fillId="3" borderId="0" xfId="0" applyFont="1" applyFill="1" applyAlignment="1">
      <alignment horizontal="left" vertical="top" wrapText="1"/>
    </xf>
    <xf numFmtId="1" fontId="146" fillId="7" borderId="2" xfId="0" applyNumberFormat="1" applyFont="1" applyFill="1" applyBorder="1" applyAlignment="1" applyProtection="1">
      <alignment horizontal="center" vertical="center"/>
      <protection locked="0" hidden="1"/>
    </xf>
    <xf numFmtId="0" fontId="88" fillId="3" borderId="0" xfId="0" applyFont="1" applyFill="1" applyAlignment="1">
      <alignment horizontal="center" vertical="center" wrapText="1"/>
    </xf>
    <xf numFmtId="0" fontId="147" fillId="3" borderId="0" xfId="0" applyFont="1" applyFill="1" applyAlignment="1">
      <alignment vertical="center"/>
    </xf>
    <xf numFmtId="0" fontId="72" fillId="3" borderId="0" xfId="0" applyFont="1" applyFill="1" applyAlignment="1" applyProtection="1">
      <alignment vertical="center"/>
      <protection hidden="1"/>
    </xf>
    <xf numFmtId="0" fontId="23" fillId="3" borderId="0" xfId="0" applyFont="1" applyFill="1"/>
    <xf numFmtId="0" fontId="141" fillId="6" borderId="0" xfId="3" applyFont="1" applyFill="1" applyAlignment="1" applyProtection="1">
      <alignment vertical="center"/>
      <protection hidden="1"/>
    </xf>
    <xf numFmtId="0" fontId="150" fillId="3" borderId="0" xfId="0" applyFont="1" applyFill="1" applyAlignment="1" applyProtection="1">
      <alignment vertical="center"/>
      <protection hidden="1"/>
    </xf>
    <xf numFmtId="0" fontId="59" fillId="3" borderId="0" xfId="0" applyFont="1" applyFill="1" applyProtection="1">
      <protection hidden="1"/>
    </xf>
    <xf numFmtId="0" fontId="36" fillId="10" borderId="0" xfId="0" applyFont="1" applyFill="1" applyAlignment="1" applyProtection="1">
      <alignment horizontal="center" vertical="center"/>
      <protection hidden="1"/>
    </xf>
    <xf numFmtId="0" fontId="0" fillId="6" borderId="0" xfId="0" applyFill="1"/>
    <xf numFmtId="0" fontId="6" fillId="3" borderId="0" xfId="0" applyFont="1" applyFill="1" applyAlignment="1" applyProtection="1">
      <alignment horizontal="center"/>
      <protection hidden="1"/>
    </xf>
    <xf numFmtId="1" fontId="31" fillId="4" borderId="0" xfId="0" applyNumberFormat="1" applyFont="1" applyFill="1" applyAlignment="1">
      <alignment vertical="center"/>
    </xf>
    <xf numFmtId="1" fontId="31" fillId="4" borderId="0" xfId="0" applyNumberFormat="1" applyFont="1" applyFill="1" applyAlignment="1">
      <alignment horizontal="left"/>
    </xf>
    <xf numFmtId="0" fontId="29" fillId="3" borderId="0" xfId="0"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168" fontId="31" fillId="3" borderId="0" xfId="0" applyNumberFormat="1" applyFont="1" applyFill="1" applyAlignment="1" applyProtection="1">
      <alignment vertical="center"/>
      <protection locked="0"/>
    </xf>
    <xf numFmtId="165" fontId="31" fillId="3" borderId="0" xfId="0" applyNumberFormat="1" applyFont="1" applyFill="1" applyAlignment="1" applyProtection="1">
      <alignment vertical="center"/>
      <protection locked="0"/>
    </xf>
    <xf numFmtId="0" fontId="152" fillId="6" borderId="0" xfId="0" applyFont="1" applyFill="1" applyAlignment="1" applyProtection="1">
      <alignment vertical="center" wrapText="1"/>
      <protection hidden="1"/>
    </xf>
    <xf numFmtId="9" fontId="153" fillId="6" borderId="0" xfId="1" applyFont="1" applyFill="1" applyAlignment="1" applyProtection="1">
      <alignment vertical="center"/>
      <protection hidden="1"/>
    </xf>
    <xf numFmtId="9" fontId="125" fillId="6" borderId="0" xfId="1" applyFont="1" applyFill="1" applyAlignment="1" applyProtection="1">
      <alignment vertical="center"/>
      <protection hidden="1"/>
    </xf>
    <xf numFmtId="3" fontId="126" fillId="6" borderId="0" xfId="0" applyNumberFormat="1" applyFont="1" applyFill="1" applyAlignment="1" applyProtection="1">
      <alignment vertical="center"/>
      <protection hidden="1"/>
    </xf>
    <xf numFmtId="0" fontId="97" fillId="3" borderId="0" xfId="0" applyFont="1" applyFill="1" applyAlignment="1" applyProtection="1">
      <alignment vertical="center" wrapText="1"/>
      <protection hidden="1"/>
    </xf>
    <xf numFmtId="1" fontId="0" fillId="13" borderId="0" xfId="0" applyNumberFormat="1" applyFill="1"/>
    <xf numFmtId="0" fontId="18" fillId="13" borderId="0" xfId="0" applyFont="1" applyFill="1" applyAlignment="1">
      <alignment horizontal="center"/>
    </xf>
    <xf numFmtId="0" fontId="135" fillId="13" borderId="0" xfId="0" applyFont="1" applyFill="1" applyAlignment="1">
      <alignment horizontal="center"/>
    </xf>
    <xf numFmtId="0" fontId="137" fillId="13" borderId="0" xfId="0" applyFont="1" applyFill="1" applyAlignment="1">
      <alignment horizontal="center"/>
    </xf>
    <xf numFmtId="0" fontId="138" fillId="13" borderId="0" xfId="0" applyFont="1" applyFill="1" applyAlignment="1">
      <alignment horizontal="center"/>
    </xf>
    <xf numFmtId="0" fontId="2" fillId="13" borderId="0" xfId="0" applyFont="1" applyFill="1" applyAlignment="1">
      <alignment horizontal="center"/>
    </xf>
    <xf numFmtId="171" fontId="0" fillId="13" borderId="0" xfId="0" applyNumberFormat="1" applyFill="1"/>
    <xf numFmtId="172" fontId="0" fillId="13" borderId="0" xfId="0" applyNumberFormat="1" applyFill="1"/>
    <xf numFmtId="0" fontId="156" fillId="3" borderId="0" xfId="0" applyFont="1" applyFill="1" applyAlignment="1" applyProtection="1">
      <alignment vertical="center"/>
      <protection hidden="1"/>
    </xf>
    <xf numFmtId="0" fontId="26" fillId="3" borderId="0" xfId="0" applyFont="1" applyFill="1"/>
    <xf numFmtId="0" fontId="157" fillId="3" borderId="0" xfId="0" applyFont="1" applyFill="1" applyAlignment="1" applyProtection="1">
      <alignment vertical="center"/>
      <protection hidden="1"/>
    </xf>
    <xf numFmtId="0" fontId="148" fillId="3" borderId="0" xfId="0" applyFont="1" applyFill="1" applyAlignment="1">
      <alignment horizontal="center" vertical="center" wrapText="1"/>
    </xf>
    <xf numFmtId="0" fontId="51" fillId="3" borderId="0" xfId="0" applyFont="1" applyFill="1" applyAlignment="1">
      <alignment horizontal="center" vertical="center" wrapText="1"/>
    </xf>
    <xf numFmtId="0" fontId="9" fillId="3" borderId="0" xfId="0" applyFont="1" applyFill="1" applyAlignment="1">
      <alignment horizontal="center"/>
    </xf>
    <xf numFmtId="0" fontId="135" fillId="3" borderId="0" xfId="0" applyFont="1" applyFill="1" applyAlignment="1" applyProtection="1">
      <alignment horizontal="center"/>
      <protection locked="0"/>
    </xf>
    <xf numFmtId="0" fontId="25" fillId="4" borderId="0" xfId="0" applyFont="1" applyFill="1" applyAlignment="1">
      <alignment vertical="center" wrapText="1"/>
    </xf>
    <xf numFmtId="14" fontId="0" fillId="13" borderId="0" xfId="0" applyNumberFormat="1" applyFill="1" applyAlignment="1">
      <alignment horizontal="center"/>
    </xf>
    <xf numFmtId="0" fontId="162" fillId="3" borderId="0" xfId="0" applyFont="1" applyFill="1" applyAlignment="1" applyProtection="1">
      <alignment horizontal="center"/>
      <protection hidden="1"/>
    </xf>
    <xf numFmtId="0" fontId="163" fillId="3" borderId="0" xfId="0" applyFont="1" applyFill="1" applyProtection="1">
      <protection hidden="1"/>
    </xf>
    <xf numFmtId="0" fontId="162" fillId="3" borderId="0" xfId="0" applyFont="1" applyFill="1" applyProtection="1">
      <protection hidden="1"/>
    </xf>
    <xf numFmtId="0" fontId="164" fillId="3" borderId="0" xfId="0" applyFont="1" applyFill="1" applyProtection="1">
      <protection hidden="1"/>
    </xf>
    <xf numFmtId="1" fontId="162" fillId="3" borderId="0" xfId="0" applyNumberFormat="1" applyFont="1" applyFill="1" applyProtection="1">
      <protection hidden="1"/>
    </xf>
    <xf numFmtId="1" fontId="163" fillId="3" borderId="0" xfId="0" applyNumberFormat="1" applyFont="1" applyFill="1" applyProtection="1">
      <protection hidden="1"/>
    </xf>
    <xf numFmtId="0" fontId="165" fillId="3" borderId="0" xfId="0" applyFont="1" applyFill="1" applyProtection="1">
      <protection hidden="1"/>
    </xf>
    <xf numFmtId="0" fontId="163" fillId="3" borderId="0" xfId="0" applyFont="1" applyFill="1" applyAlignment="1" applyProtection="1">
      <alignment horizontal="center"/>
      <protection hidden="1"/>
    </xf>
    <xf numFmtId="0" fontId="166" fillId="3" borderId="0" xfId="0" applyFont="1" applyFill="1" applyAlignment="1" applyProtection="1">
      <alignment vertical="center"/>
      <protection hidden="1"/>
    </xf>
    <xf numFmtId="9" fontId="163" fillId="3" borderId="0" xfId="0" applyNumberFormat="1" applyFont="1" applyFill="1" applyProtection="1">
      <protection hidden="1"/>
    </xf>
    <xf numFmtId="0" fontId="163" fillId="3" borderId="0" xfId="0" applyFont="1" applyFill="1" applyAlignment="1" applyProtection="1">
      <alignment horizontal="left"/>
      <protection hidden="1"/>
    </xf>
    <xf numFmtId="0" fontId="167" fillId="3" borderId="0" xfId="0" applyFont="1" applyFill="1" applyProtection="1">
      <protection hidden="1"/>
    </xf>
    <xf numFmtId="0" fontId="134" fillId="3" borderId="0" xfId="0" applyFont="1" applyFill="1" applyAlignment="1">
      <alignment horizontal="center" vertical="center"/>
    </xf>
    <xf numFmtId="168" fontId="31" fillId="3" borderId="0" xfId="0" applyNumberFormat="1" applyFont="1" applyFill="1" applyAlignment="1">
      <alignment vertical="center"/>
    </xf>
    <xf numFmtId="0" fontId="29" fillId="3" borderId="0" xfId="0" applyFont="1" applyFill="1" applyAlignment="1">
      <alignment vertical="center" wrapText="1"/>
    </xf>
    <xf numFmtId="0" fontId="14" fillId="3" borderId="0" xfId="0" applyFont="1" applyFill="1" applyAlignment="1">
      <alignment vertical="center" wrapText="1"/>
    </xf>
    <xf numFmtId="0" fontId="17" fillId="3" borderId="0" xfId="0" applyFont="1" applyFill="1"/>
    <xf numFmtId="0" fontId="3" fillId="3" borderId="0" xfId="0" applyFont="1" applyFill="1" applyAlignment="1">
      <alignment vertical="center"/>
    </xf>
    <xf numFmtId="165" fontId="31" fillId="3" borderId="0" xfId="0" applyNumberFormat="1" applyFont="1" applyFill="1" applyAlignment="1">
      <alignment vertical="center"/>
    </xf>
    <xf numFmtId="1" fontId="97" fillId="6" borderId="0" xfId="0" applyNumberFormat="1" applyFont="1" applyFill="1" applyAlignment="1" applyProtection="1">
      <alignment horizontal="center" vertical="center"/>
      <protection locked="0" hidden="1"/>
    </xf>
    <xf numFmtId="0" fontId="129" fillId="3" borderId="0" xfId="0" applyFont="1" applyFill="1" applyAlignment="1" applyProtection="1">
      <alignment horizontal="center" vertical="center" wrapText="1"/>
      <protection hidden="1"/>
    </xf>
    <xf numFmtId="0" fontId="128" fillId="3" borderId="0" xfId="0" applyFont="1" applyFill="1" applyAlignment="1">
      <alignment horizontal="center" vertical="center" wrapText="1"/>
    </xf>
    <xf numFmtId="0" fontId="128" fillId="3" borderId="0" xfId="0" applyFont="1" applyFill="1" applyAlignment="1" applyProtection="1">
      <alignment horizontal="center" vertical="center"/>
      <protection hidden="1"/>
    </xf>
    <xf numFmtId="1" fontId="43" fillId="6" borderId="0" xfId="0" applyNumberFormat="1" applyFont="1" applyFill="1" applyAlignment="1" applyProtection="1">
      <alignment vertical="center"/>
      <protection locked="0" hidden="1"/>
    </xf>
    <xf numFmtId="1" fontId="88" fillId="6" borderId="0" xfId="0" applyNumberFormat="1" applyFont="1" applyFill="1" applyAlignment="1" applyProtection="1">
      <alignment horizontal="center" vertical="center"/>
      <protection locked="0" hidden="1"/>
    </xf>
    <xf numFmtId="1" fontId="16" fillId="3" borderId="0" xfId="0" applyNumberFormat="1" applyFont="1" applyFill="1" applyAlignment="1" applyProtection="1">
      <alignment wrapText="1"/>
      <protection hidden="1"/>
    </xf>
    <xf numFmtId="1" fontId="134" fillId="6" borderId="0" xfId="0" applyNumberFormat="1" applyFont="1" applyFill="1" applyAlignment="1" applyProtection="1">
      <alignment vertical="center"/>
      <protection locked="0" hidden="1"/>
    </xf>
    <xf numFmtId="1" fontId="97" fillId="6" borderId="0" xfId="0" applyNumberFormat="1" applyFont="1" applyFill="1" applyAlignment="1" applyProtection="1">
      <alignment vertical="center"/>
      <protection locked="0" hidden="1"/>
    </xf>
    <xf numFmtId="0" fontId="134" fillId="3" borderId="0" xfId="0" applyFont="1" applyFill="1" applyAlignment="1">
      <alignment vertical="center"/>
    </xf>
    <xf numFmtId="0" fontId="134" fillId="3" borderId="0" xfId="0" applyFont="1" applyFill="1"/>
    <xf numFmtId="1" fontId="124" fillId="6" borderId="0" xfId="0" applyNumberFormat="1" applyFont="1" applyFill="1" applyAlignment="1" applyProtection="1">
      <alignment vertical="center"/>
      <protection locked="0" hidden="1"/>
    </xf>
    <xf numFmtId="1" fontId="88" fillId="6" borderId="0" xfId="0" applyNumberFormat="1" applyFont="1" applyFill="1" applyAlignment="1" applyProtection="1">
      <alignment vertical="center"/>
      <protection locked="0" hidden="1"/>
    </xf>
    <xf numFmtId="1" fontId="176" fillId="6" borderId="0" xfId="0" applyNumberFormat="1" applyFont="1" applyFill="1" applyAlignment="1" applyProtection="1">
      <alignment vertical="center"/>
      <protection locked="0" hidden="1"/>
    </xf>
    <xf numFmtId="0" fontId="161" fillId="3" borderId="0" xfId="3" applyFont="1" applyFill="1" applyAlignment="1" applyProtection="1">
      <alignment vertical="center"/>
      <protection hidden="1"/>
    </xf>
    <xf numFmtId="0" fontId="155" fillId="6" borderId="0" xfId="3" applyFont="1" applyFill="1" applyAlignment="1" applyProtection="1">
      <alignment vertical="center"/>
      <protection hidden="1"/>
    </xf>
    <xf numFmtId="0" fontId="158" fillId="6" borderId="0" xfId="3" applyFont="1" applyFill="1" applyAlignment="1" applyProtection="1">
      <alignment vertical="center" wrapText="1"/>
      <protection hidden="1"/>
    </xf>
    <xf numFmtId="9" fontId="171" fillId="3" borderId="0" xfId="1" applyFont="1" applyFill="1" applyAlignment="1" applyProtection="1">
      <alignment vertical="center"/>
      <protection hidden="1"/>
    </xf>
    <xf numFmtId="0" fontId="16" fillId="5" borderId="0" xfId="0" applyFont="1" applyFill="1" applyProtection="1">
      <protection hidden="1"/>
    </xf>
    <xf numFmtId="0" fontId="49" fillId="5" borderId="0" xfId="0" applyFont="1" applyFill="1" applyAlignment="1" applyProtection="1">
      <alignment vertical="center" wrapText="1"/>
      <protection hidden="1"/>
    </xf>
    <xf numFmtId="3" fontId="124" fillId="5" borderId="0" xfId="0" applyNumberFormat="1" applyFont="1" applyFill="1" applyAlignment="1" applyProtection="1">
      <alignment vertical="center"/>
      <protection hidden="1"/>
    </xf>
    <xf numFmtId="0" fontId="72" fillId="5" borderId="0" xfId="0" applyFont="1" applyFill="1" applyProtection="1">
      <protection hidden="1"/>
    </xf>
    <xf numFmtId="0" fontId="39" fillId="5" borderId="0" xfId="0" applyFont="1" applyFill="1" applyProtection="1">
      <protection hidden="1"/>
    </xf>
    <xf numFmtId="0" fontId="82" fillId="5" borderId="0" xfId="0" applyFont="1" applyFill="1" applyAlignment="1" applyProtection="1">
      <alignment horizontal="right"/>
      <protection hidden="1"/>
    </xf>
    <xf numFmtId="9" fontId="171" fillId="5" borderId="0" xfId="1" applyFont="1" applyFill="1" applyAlignment="1" applyProtection="1">
      <alignment vertical="center"/>
      <protection hidden="1"/>
    </xf>
    <xf numFmtId="0" fontId="16" fillId="5" borderId="0" xfId="0" applyFont="1" applyFill="1" applyAlignment="1">
      <alignment horizontal="center" vertical="center"/>
    </xf>
    <xf numFmtId="9" fontId="114" fillId="5" borderId="0" xfId="0" applyNumberFormat="1" applyFont="1" applyFill="1" applyAlignment="1" applyProtection="1">
      <alignment vertical="center"/>
      <protection hidden="1"/>
    </xf>
    <xf numFmtId="9" fontId="179" fillId="5" borderId="0" xfId="1" applyFont="1" applyFill="1" applyAlignment="1" applyProtection="1">
      <alignment vertical="center"/>
      <protection hidden="1"/>
    </xf>
    <xf numFmtId="0" fontId="36" fillId="5" borderId="0" xfId="0" applyFont="1" applyFill="1" applyAlignment="1" applyProtection="1">
      <alignment vertical="center"/>
      <protection hidden="1"/>
    </xf>
    <xf numFmtId="0" fontId="105" fillId="3" borderId="0" xfId="0" applyFont="1" applyFill="1" applyAlignment="1">
      <alignment horizontal="center" vertical="center"/>
    </xf>
    <xf numFmtId="0" fontId="105" fillId="3" borderId="0" xfId="0" applyFont="1" applyFill="1" applyAlignment="1">
      <alignment horizontal="left" vertical="center"/>
    </xf>
    <xf numFmtId="0" fontId="105" fillId="3" borderId="0" xfId="0" applyFont="1" applyFill="1" applyAlignment="1">
      <alignment horizontal="left"/>
    </xf>
    <xf numFmtId="0" fontId="17" fillId="4" borderId="0" xfId="0" applyFont="1" applyFill="1" applyProtection="1">
      <protection hidden="1"/>
    </xf>
    <xf numFmtId="0" fontId="137" fillId="3" borderId="0" xfId="0" applyFont="1" applyFill="1"/>
    <xf numFmtId="0" fontId="187" fillId="3" borderId="0" xfId="0" applyFont="1" applyFill="1" applyAlignment="1">
      <alignment vertical="top" wrapText="1"/>
    </xf>
    <xf numFmtId="0" fontId="187" fillId="3" borderId="0" xfId="0" applyFont="1" applyFill="1" applyAlignment="1">
      <alignment wrapText="1"/>
    </xf>
    <xf numFmtId="0" fontId="36" fillId="3" borderId="0" xfId="0" applyFont="1" applyFill="1" applyAlignment="1">
      <alignment vertical="center"/>
    </xf>
    <xf numFmtId="0" fontId="187" fillId="4" borderId="0" xfId="0" applyFont="1" applyFill="1" applyAlignment="1">
      <alignment horizontal="left" vertical="top" wrapText="1"/>
    </xf>
    <xf numFmtId="0" fontId="188" fillId="3" borderId="0" xfId="0" applyFont="1" applyFill="1" applyAlignment="1">
      <alignment vertical="center"/>
    </xf>
    <xf numFmtId="0" fontId="59" fillId="3" borderId="0" xfId="0" applyFont="1" applyFill="1" applyAlignment="1">
      <alignment vertical="center"/>
    </xf>
    <xf numFmtId="0" fontId="191" fillId="3" borderId="0" xfId="3" applyFont="1" applyFill="1" applyAlignment="1" applyProtection="1">
      <alignment vertical="center" wrapText="1"/>
    </xf>
    <xf numFmtId="0" fontId="190" fillId="3" borderId="0" xfId="0" applyFont="1" applyFill="1"/>
    <xf numFmtId="0" fontId="73" fillId="3" borderId="0" xfId="0" applyFont="1" applyFill="1" applyAlignment="1">
      <alignment vertical="center" wrapText="1"/>
    </xf>
    <xf numFmtId="0" fontId="48" fillId="2" borderId="0" xfId="0" applyFont="1" applyFill="1" applyAlignment="1">
      <alignment horizontal="center" vertical="center" wrapText="1"/>
    </xf>
    <xf numFmtId="0" fontId="54" fillId="3" borderId="0" xfId="0" applyFont="1" applyFill="1" applyAlignment="1">
      <alignment vertical="center"/>
    </xf>
    <xf numFmtId="0" fontId="195" fillId="3" borderId="0" xfId="0" applyFont="1" applyFill="1"/>
    <xf numFmtId="1" fontId="58" fillId="3" borderId="0" xfId="0" applyNumberFormat="1" applyFont="1" applyFill="1" applyAlignment="1">
      <alignment vertical="center" wrapText="1"/>
    </xf>
    <xf numFmtId="0" fontId="59" fillId="6" borderId="0" xfId="0" applyFont="1" applyFill="1" applyAlignment="1">
      <alignment vertical="center" wrapText="1"/>
    </xf>
    <xf numFmtId="0" fontId="54" fillId="3" borderId="0" xfId="0" applyFont="1" applyFill="1" applyAlignment="1" applyProtection="1">
      <alignment wrapText="1"/>
      <protection hidden="1"/>
    </xf>
    <xf numFmtId="0" fontId="98" fillId="6" borderId="0" xfId="0" applyFont="1" applyFill="1" applyAlignment="1">
      <alignment wrapText="1"/>
    </xf>
    <xf numFmtId="0" fontId="187" fillId="3" borderId="0" xfId="0" applyFont="1" applyFill="1" applyAlignment="1" applyProtection="1">
      <alignment horizontal="left" vertical="top" wrapText="1"/>
      <protection locked="0"/>
    </xf>
    <xf numFmtId="0" fontId="73" fillId="3" borderId="0" xfId="0" applyFont="1" applyFill="1" applyAlignment="1" applyProtection="1">
      <alignment horizontal="left" vertical="center" wrapText="1"/>
      <protection locked="0"/>
    </xf>
    <xf numFmtId="0" fontId="16" fillId="3" borderId="0" xfId="0" applyFont="1" applyFill="1" applyProtection="1">
      <protection locked="0"/>
    </xf>
    <xf numFmtId="0" fontId="88" fillId="3" borderId="0" xfId="0" applyFont="1" applyFill="1" applyAlignment="1">
      <alignment horizontal="right"/>
    </xf>
    <xf numFmtId="0" fontId="88" fillId="3" borderId="0" xfId="0" applyFont="1" applyFill="1"/>
    <xf numFmtId="0" fontId="16" fillId="3" borderId="0" xfId="0" applyFont="1" applyFill="1" applyAlignment="1">
      <alignment horizontal="left"/>
    </xf>
    <xf numFmtId="0" fontId="46" fillId="3" borderId="0" xfId="0" applyFont="1" applyFill="1" applyAlignment="1">
      <alignment horizontal="left"/>
    </xf>
    <xf numFmtId="168" fontId="129" fillId="3" borderId="0" xfId="0" applyNumberFormat="1" applyFont="1" applyFill="1"/>
    <xf numFmtId="168" fontId="43" fillId="3" borderId="0" xfId="0" applyNumberFormat="1" applyFont="1" applyFill="1"/>
    <xf numFmtId="0" fontId="43" fillId="3" borderId="0" xfId="0" applyFont="1" applyFill="1"/>
    <xf numFmtId="0" fontId="134" fillId="6" borderId="0" xfId="0" applyFont="1" applyFill="1" applyAlignment="1">
      <alignment vertical="center" wrapText="1"/>
    </xf>
    <xf numFmtId="0" fontId="196" fillId="6" borderId="0" xfId="0" applyFont="1" applyFill="1" applyAlignment="1">
      <alignment vertical="center"/>
    </xf>
    <xf numFmtId="0" fontId="116" fillId="6" borderId="0" xfId="0" applyFont="1" applyFill="1" applyAlignment="1">
      <alignment vertical="center"/>
    </xf>
    <xf numFmtId="0" fontId="197" fillId="3" borderId="0" xfId="0" applyFont="1" applyFill="1"/>
    <xf numFmtId="0" fontId="193" fillId="3" borderId="0" xfId="0" applyFont="1" applyFill="1"/>
    <xf numFmtId="44" fontId="69" fillId="3" borderId="0" xfId="5" applyFont="1" applyFill="1" applyAlignment="1">
      <alignment vertical="center" wrapText="1"/>
    </xf>
    <xf numFmtId="0" fontId="177" fillId="3" borderId="0" xfId="0" applyFont="1" applyFill="1" applyAlignment="1" applyProtection="1">
      <alignment vertical="center" wrapText="1"/>
      <protection hidden="1"/>
    </xf>
    <xf numFmtId="0" fontId="192" fillId="4" borderId="0" xfId="0" applyFont="1" applyFill="1" applyAlignment="1">
      <alignment horizontal="center"/>
    </xf>
    <xf numFmtId="0" fontId="31" fillId="3" borderId="0" xfId="0" applyFont="1" applyFill="1" applyAlignment="1" applyProtection="1">
      <alignment horizontal="left" vertical="center" wrapText="1"/>
      <protection hidden="1"/>
    </xf>
    <xf numFmtId="0" fontId="31" fillId="3" borderId="0" xfId="0" applyFont="1" applyFill="1" applyAlignment="1" applyProtection="1">
      <alignment horizontal="left"/>
      <protection hidden="1"/>
    </xf>
    <xf numFmtId="0" fontId="198" fillId="3" borderId="0" xfId="0" applyFont="1" applyFill="1" applyAlignment="1">
      <alignment horizontal="center"/>
    </xf>
    <xf numFmtId="0" fontId="199" fillId="3" borderId="0" xfId="3" applyFont="1" applyFill="1" applyAlignment="1" applyProtection="1">
      <alignment horizontal="center" vertical="center" wrapText="1"/>
      <protection hidden="1"/>
    </xf>
    <xf numFmtId="0" fontId="53" fillId="3" borderId="0" xfId="0" applyFont="1" applyFill="1" applyAlignment="1">
      <alignment horizontal="center" vertical="center" wrapText="1"/>
    </xf>
    <xf numFmtId="0" fontId="97" fillId="3" borderId="0" xfId="0" applyFont="1" applyFill="1"/>
    <xf numFmtId="49" fontId="16" fillId="3" borderId="0" xfId="0" applyNumberFormat="1" applyFont="1" applyFill="1"/>
    <xf numFmtId="0" fontId="204" fillId="3" borderId="0" xfId="0" applyFont="1" applyFill="1"/>
    <xf numFmtId="0" fontId="88" fillId="3" borderId="0" xfId="0" applyFont="1" applyFill="1" applyAlignment="1">
      <alignment horizontal="left" vertical="center" wrapText="1"/>
    </xf>
    <xf numFmtId="0" fontId="88" fillId="3" borderId="0" xfId="0" applyFont="1" applyFill="1" applyAlignment="1">
      <alignment vertical="center" wrapText="1"/>
    </xf>
    <xf numFmtId="9" fontId="116" fillId="6" borderId="0" xfId="1" applyFont="1" applyFill="1" applyBorder="1" applyAlignment="1" applyProtection="1">
      <alignment horizontal="center" vertical="center"/>
      <protection locked="0" hidden="1"/>
    </xf>
    <xf numFmtId="0" fontId="134" fillId="3" borderId="0" xfId="0" applyFont="1" applyFill="1" applyAlignment="1">
      <alignment horizontal="left" vertical="center"/>
    </xf>
    <xf numFmtId="0" fontId="88" fillId="3" borderId="0" xfId="0" applyFont="1" applyFill="1" applyAlignment="1">
      <alignment vertical="center"/>
    </xf>
    <xf numFmtId="0" fontId="88" fillId="3" borderId="0" xfId="0" applyFont="1" applyFill="1" applyAlignment="1">
      <alignment horizontal="left" vertical="center"/>
    </xf>
    <xf numFmtId="0" fontId="88" fillId="3" borderId="0" xfId="0" applyFont="1" applyFill="1" applyAlignment="1">
      <alignment horizontal="right" vertical="center"/>
    </xf>
    <xf numFmtId="1" fontId="198" fillId="6" borderId="0" xfId="0" applyNumberFormat="1" applyFont="1" applyFill="1" applyAlignment="1" applyProtection="1">
      <alignment horizontal="center" vertical="center"/>
      <protection locked="0" hidden="1"/>
    </xf>
    <xf numFmtId="0" fontId="43" fillId="3" borderId="0" xfId="0" applyFont="1" applyFill="1" applyAlignment="1">
      <alignment horizontal="left" vertical="center"/>
    </xf>
    <xf numFmtId="1" fontId="114" fillId="6" borderId="0" xfId="0" applyNumberFormat="1" applyFont="1" applyFill="1" applyAlignment="1" applyProtection="1">
      <alignment horizontal="center" vertical="center"/>
      <protection locked="0" hidden="1"/>
    </xf>
    <xf numFmtId="0" fontId="104" fillId="3" borderId="0" xfId="0" applyFont="1" applyFill="1" applyAlignment="1">
      <alignment horizontal="left" vertical="center"/>
    </xf>
    <xf numFmtId="0" fontId="203" fillId="3" borderId="0" xfId="0" applyFont="1" applyFill="1"/>
    <xf numFmtId="0" fontId="88" fillId="3" borderId="0" xfId="0" applyFont="1" applyFill="1" applyAlignment="1">
      <alignment horizontal="left" vertical="top" wrapText="1"/>
    </xf>
    <xf numFmtId="0" fontId="42" fillId="3" borderId="0" xfId="0" applyFont="1" applyFill="1"/>
    <xf numFmtId="0" fontId="128" fillId="3" borderId="0" xfId="0" applyFont="1" applyFill="1" applyAlignment="1">
      <alignment horizontal="left"/>
    </xf>
    <xf numFmtId="0" fontId="196" fillId="3" borderId="0" xfId="0" applyFont="1" applyFill="1" applyAlignment="1">
      <alignment vertical="top" wrapText="1"/>
    </xf>
    <xf numFmtId="0" fontId="3" fillId="3" borderId="0" xfId="0" applyFont="1" applyFill="1" applyProtection="1">
      <protection hidden="1"/>
    </xf>
    <xf numFmtId="0" fontId="198" fillId="3" borderId="0" xfId="0" applyFont="1" applyFill="1" applyProtection="1">
      <protection hidden="1"/>
    </xf>
    <xf numFmtId="0" fontId="196" fillId="6" borderId="0" xfId="0" applyFont="1" applyFill="1" applyAlignment="1">
      <alignment wrapText="1"/>
    </xf>
    <xf numFmtId="0" fontId="196" fillId="3" borderId="0" xfId="0" applyFont="1" applyFill="1" applyAlignment="1">
      <alignment wrapText="1"/>
    </xf>
    <xf numFmtId="0" fontId="104" fillId="3" borderId="0" xfId="0" applyFont="1" applyFill="1" applyAlignment="1">
      <alignment wrapText="1"/>
    </xf>
    <xf numFmtId="1" fontId="58" fillId="4" borderId="0" xfId="0" applyNumberFormat="1" applyFont="1" applyFill="1" applyAlignment="1">
      <alignment vertical="center" wrapText="1"/>
    </xf>
    <xf numFmtId="0" fontId="187" fillId="3" borderId="0" xfId="0" applyFont="1" applyFill="1" applyAlignment="1">
      <alignment vertical="center"/>
    </xf>
    <xf numFmtId="0" fontId="54" fillId="3" borderId="0" xfId="0" applyFont="1" applyFill="1" applyAlignment="1">
      <alignment vertical="center" wrapText="1"/>
    </xf>
    <xf numFmtId="0" fontId="104" fillId="3" borderId="0" xfId="0" applyFont="1" applyFill="1"/>
    <xf numFmtId="0" fontId="134" fillId="3" borderId="0" xfId="0" applyFont="1" applyFill="1" applyAlignment="1">
      <alignment horizontal="left" wrapText="1"/>
    </xf>
    <xf numFmtId="9" fontId="196" fillId="3" borderId="0" xfId="0" applyNumberFormat="1" applyFont="1" applyFill="1" applyAlignment="1" applyProtection="1">
      <alignment horizontal="center" vertical="center"/>
      <protection hidden="1"/>
    </xf>
    <xf numFmtId="0" fontId="41" fillId="3" borderId="0" xfId="0" applyFont="1" applyFill="1" applyAlignment="1">
      <alignment horizontal="left" vertical="center" wrapText="1"/>
    </xf>
    <xf numFmtId="0" fontId="208" fillId="3" borderId="0" xfId="0" applyFont="1" applyFill="1"/>
    <xf numFmtId="0" fontId="209" fillId="3" borderId="0" xfId="0" applyFont="1" applyFill="1"/>
    <xf numFmtId="0" fontId="210" fillId="3" borderId="0" xfId="0" applyFont="1" applyFill="1" applyAlignment="1">
      <alignment horizontal="left" vertical="center" wrapText="1"/>
    </xf>
    <xf numFmtId="0" fontId="210" fillId="3" borderId="0" xfId="0" applyFont="1" applyFill="1" applyAlignment="1">
      <alignment horizontal="left" vertical="center"/>
    </xf>
    <xf numFmtId="0" fontId="53" fillId="3" borderId="0" xfId="0" applyFont="1" applyFill="1" applyAlignment="1">
      <alignment horizontal="left" vertical="center" wrapText="1"/>
    </xf>
    <xf numFmtId="0" fontId="53" fillId="3" borderId="0" xfId="0" applyFont="1" applyFill="1" applyAlignment="1">
      <alignment vertical="center" wrapText="1"/>
    </xf>
    <xf numFmtId="0" fontId="53" fillId="3" borderId="0" xfId="0" applyFont="1" applyFill="1" applyAlignment="1">
      <alignment horizontal="left" vertical="center"/>
    </xf>
    <xf numFmtId="0" fontId="53" fillId="3" borderId="0" xfId="0" applyFont="1" applyFill="1" applyAlignment="1">
      <alignment horizontal="left" vertical="top" wrapText="1"/>
    </xf>
    <xf numFmtId="174" fontId="104" fillId="6" borderId="0" xfId="0" applyNumberFormat="1" applyFont="1" applyFill="1" applyAlignment="1" applyProtection="1">
      <alignment vertical="center" wrapText="1"/>
      <protection hidden="1"/>
    </xf>
    <xf numFmtId="0" fontId="0" fillId="2" borderId="0" xfId="0" applyFill="1" applyProtection="1">
      <protection locked="0"/>
    </xf>
    <xf numFmtId="0" fontId="131" fillId="2" borderId="0" xfId="0" applyFont="1" applyFill="1" applyAlignment="1" applyProtection="1">
      <alignment horizontal="center"/>
      <protection locked="0"/>
    </xf>
    <xf numFmtId="0" fontId="132" fillId="2" borderId="0" xfId="0" applyFont="1" applyFill="1" applyAlignment="1" applyProtection="1">
      <alignment horizontal="center"/>
      <protection locked="0"/>
    </xf>
    <xf numFmtId="0" fontId="26" fillId="2" borderId="0" xfId="0" applyFont="1" applyFill="1" applyProtection="1">
      <protection locked="0"/>
    </xf>
    <xf numFmtId="0" fontId="57" fillId="2" borderId="0" xfId="0" applyFont="1" applyFill="1" applyProtection="1">
      <protection locked="0"/>
    </xf>
    <xf numFmtId="0" fontId="58" fillId="2" borderId="0" xfId="0" applyFont="1" applyFill="1" applyProtection="1">
      <protection locked="0"/>
    </xf>
    <xf numFmtId="0" fontId="57" fillId="2" borderId="0" xfId="0" applyFont="1" applyFill="1" applyAlignment="1" applyProtection="1">
      <alignment horizontal="left" vertical="top"/>
      <protection locked="0"/>
    </xf>
    <xf numFmtId="0" fontId="31" fillId="2" borderId="0" xfId="0" applyFont="1" applyFill="1" applyAlignment="1" applyProtection="1">
      <alignment horizontal="left" vertical="top"/>
      <protection locked="0"/>
    </xf>
    <xf numFmtId="0" fontId="115" fillId="3" borderId="0" xfId="0" applyFont="1" applyFill="1" applyAlignment="1" applyProtection="1">
      <alignment horizontal="left" vertical="center" wrapText="1"/>
      <protection hidden="1"/>
    </xf>
    <xf numFmtId="0" fontId="182" fillId="3" borderId="0" xfId="0" applyFont="1" applyFill="1" applyAlignment="1" applyProtection="1">
      <alignment horizontal="center" vertical="center" wrapText="1"/>
      <protection hidden="1"/>
    </xf>
    <xf numFmtId="9" fontId="125" fillId="6" borderId="0" xfId="1" applyFont="1" applyFill="1" applyAlignment="1" applyProtection="1">
      <alignment horizontal="center" vertical="center"/>
      <protection hidden="1"/>
    </xf>
    <xf numFmtId="1" fontId="129" fillId="3" borderId="0" xfId="0" applyNumberFormat="1" applyFont="1" applyFill="1"/>
    <xf numFmtId="0" fontId="200" fillId="4" borderId="0" xfId="0" applyFont="1" applyFill="1" applyAlignment="1">
      <alignment horizontal="left" vertical="center" wrapText="1"/>
    </xf>
    <xf numFmtId="0" fontId="214" fillId="3" borderId="0" xfId="0" applyFont="1" applyFill="1" applyAlignment="1">
      <alignment horizontal="center" vertical="center" wrapText="1"/>
    </xf>
    <xf numFmtId="0" fontId="215" fillId="4" borderId="0" xfId="0" applyFont="1" applyFill="1" applyAlignment="1">
      <alignment vertical="center" wrapText="1"/>
    </xf>
    <xf numFmtId="0" fontId="77" fillId="21" borderId="0" xfId="0" applyFont="1" applyFill="1" applyAlignment="1">
      <alignment horizontal="center" vertical="center" wrapText="1"/>
    </xf>
    <xf numFmtId="0" fontId="101" fillId="3" borderId="0" xfId="0" applyFont="1" applyFill="1" applyAlignment="1" applyProtection="1">
      <alignment horizontal="center" vertical="center"/>
      <protection hidden="1"/>
    </xf>
    <xf numFmtId="0" fontId="160" fillId="3" borderId="0" xfId="0" applyFont="1" applyFill="1" applyAlignment="1" applyProtection="1">
      <alignment horizontal="right" vertical="center"/>
      <protection hidden="1"/>
    </xf>
    <xf numFmtId="0" fontId="81" fillId="3" borderId="0" xfId="0" applyFont="1" applyFill="1" applyAlignment="1" applyProtection="1">
      <alignment horizontal="right" vertical="center" wrapText="1"/>
      <protection hidden="1"/>
    </xf>
    <xf numFmtId="16" fontId="33" fillId="8" borderId="0" xfId="0" applyNumberFormat="1" applyFont="1" applyFill="1" applyAlignment="1" applyProtection="1">
      <alignment horizontal="center"/>
      <protection locked="0" hidden="1"/>
    </xf>
    <xf numFmtId="0" fontId="72" fillId="3" borderId="0" xfId="0" applyFont="1" applyFill="1" applyAlignment="1" applyProtection="1">
      <alignment horizontal="center" vertical="center"/>
      <protection hidden="1"/>
    </xf>
    <xf numFmtId="0" fontId="73" fillId="3" borderId="0" xfId="0" applyFont="1" applyFill="1" applyAlignment="1" applyProtection="1">
      <alignment horizontal="left" wrapText="1"/>
      <protection hidden="1"/>
    </xf>
    <xf numFmtId="0" fontId="102" fillId="3" borderId="0" xfId="0" applyFont="1" applyFill="1" applyAlignment="1" applyProtection="1">
      <alignment horizontal="center" vertical="center" wrapText="1"/>
      <protection hidden="1"/>
    </xf>
    <xf numFmtId="0" fontId="72" fillId="3" borderId="0" xfId="0" applyFont="1" applyFill="1" applyAlignment="1" applyProtection="1">
      <alignment horizontal="center" wrapText="1"/>
      <protection hidden="1"/>
    </xf>
    <xf numFmtId="0" fontId="76" fillId="3" borderId="0" xfId="0" applyFont="1" applyFill="1" applyAlignment="1" applyProtection="1">
      <alignment horizontal="left" vertical="center"/>
      <protection hidden="1"/>
    </xf>
    <xf numFmtId="167" fontId="48" fillId="8" borderId="0" xfId="0" applyNumberFormat="1" applyFont="1" applyFill="1" applyAlignment="1" applyProtection="1">
      <alignment horizontal="center" vertical="center"/>
      <protection locked="0"/>
    </xf>
    <xf numFmtId="0" fontId="73" fillId="8" borderId="0" xfId="0" applyFont="1" applyFill="1" applyAlignment="1" applyProtection="1">
      <alignment horizontal="center" vertical="center" wrapText="1"/>
      <protection locked="0" hidden="1"/>
    </xf>
    <xf numFmtId="0" fontId="43" fillId="3" borderId="0" xfId="0" applyFont="1" applyFill="1" applyAlignment="1" applyProtection="1">
      <alignment horizontal="center" vertical="top"/>
      <protection hidden="1"/>
    </xf>
    <xf numFmtId="169" fontId="67" fillId="18" borderId="0" xfId="0" applyNumberFormat="1" applyFont="1" applyFill="1" applyAlignment="1" applyProtection="1">
      <alignment horizontal="center" vertical="center"/>
      <protection hidden="1"/>
    </xf>
    <xf numFmtId="0" fontId="88" fillId="3" borderId="0" xfId="0" applyFont="1" applyFill="1" applyAlignment="1" applyProtection="1">
      <alignment horizontal="center" vertical="center"/>
      <protection hidden="1"/>
    </xf>
    <xf numFmtId="0" fontId="79" fillId="3" borderId="0" xfId="0" applyFont="1" applyFill="1" applyAlignment="1" applyProtection="1">
      <alignment horizontal="right" vertical="center" wrapText="1"/>
      <protection hidden="1"/>
    </xf>
    <xf numFmtId="9" fontId="116" fillId="3" borderId="0" xfId="1" applyFont="1" applyFill="1" applyAlignment="1" applyProtection="1">
      <alignment horizontal="center" vertical="center"/>
      <protection hidden="1"/>
    </xf>
    <xf numFmtId="0" fontId="59" fillId="3" borderId="0" xfId="0" applyFont="1" applyFill="1" applyAlignment="1" applyProtection="1">
      <alignment horizontal="center" vertical="center" wrapText="1"/>
      <protection hidden="1"/>
    </xf>
    <xf numFmtId="0" fontId="49" fillId="3" borderId="0" xfId="0" applyFont="1" applyFill="1" applyAlignment="1" applyProtection="1">
      <alignment horizontal="center" vertical="center" wrapText="1"/>
      <protection hidden="1"/>
    </xf>
    <xf numFmtId="0" fontId="43" fillId="3" borderId="0" xfId="0" applyFont="1" applyFill="1" applyAlignment="1" applyProtection="1">
      <alignment horizontal="center" wrapText="1"/>
      <protection hidden="1"/>
    </xf>
    <xf numFmtId="0" fontId="42" fillId="3" borderId="0" xfId="0" applyFont="1" applyFill="1" applyAlignment="1" applyProtection="1">
      <alignment horizontal="right" wrapText="1" indent="1"/>
      <protection hidden="1"/>
    </xf>
    <xf numFmtId="3" fontId="124" fillId="3" borderId="0" xfId="0" applyNumberFormat="1" applyFont="1" applyFill="1" applyAlignment="1" applyProtection="1">
      <alignment horizontal="center" vertical="center"/>
      <protection hidden="1"/>
    </xf>
    <xf numFmtId="0" fontId="57"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wrapText="1"/>
      <protection hidden="1"/>
    </xf>
    <xf numFmtId="0" fontId="46" fillId="3" borderId="0" xfId="0" applyFont="1" applyFill="1" applyAlignment="1" applyProtection="1">
      <alignment horizontal="left" vertical="center"/>
      <protection hidden="1"/>
    </xf>
    <xf numFmtId="166" fontId="16" fillId="3" borderId="0" xfId="0" applyNumberFormat="1" applyFont="1" applyFill="1" applyAlignment="1" applyProtection="1">
      <alignment horizontal="center"/>
      <protection hidden="1"/>
    </xf>
    <xf numFmtId="22" fontId="16" fillId="3" borderId="0" xfId="0" applyNumberFormat="1" applyFont="1" applyFill="1" applyAlignment="1" applyProtection="1">
      <alignment horizontal="center"/>
      <protection hidden="1"/>
    </xf>
    <xf numFmtId="0" fontId="17" fillId="3" borderId="0" xfId="0" applyFont="1" applyFill="1" applyAlignment="1" applyProtection="1">
      <alignment horizontal="left"/>
      <protection hidden="1"/>
    </xf>
    <xf numFmtId="0" fontId="89" fillId="3" borderId="0" xfId="0" applyFont="1" applyFill="1" applyAlignment="1" applyProtection="1">
      <alignment horizontal="center" wrapText="1"/>
      <protection hidden="1"/>
    </xf>
    <xf numFmtId="0" fontId="88" fillId="3" borderId="0" xfId="0" applyFont="1" applyFill="1" applyAlignment="1" applyProtection="1">
      <alignment horizontal="center"/>
      <protection hidden="1"/>
    </xf>
    <xf numFmtId="0" fontId="41" fillId="3" borderId="0" xfId="0" applyFont="1" applyFill="1" applyAlignment="1" applyProtection="1">
      <alignment horizontal="center" wrapText="1"/>
      <protection hidden="1"/>
    </xf>
    <xf numFmtId="0" fontId="43" fillId="3" borderId="0" xfId="0" applyFont="1" applyFill="1" applyAlignment="1" applyProtection="1">
      <alignment horizontal="center" vertical="center"/>
      <protection hidden="1"/>
    </xf>
    <xf numFmtId="0" fontId="43" fillId="3" borderId="0" xfId="0" applyFont="1" applyFill="1" applyAlignment="1" applyProtection="1">
      <alignment horizontal="center" vertical="center" wrapText="1"/>
      <protection hidden="1"/>
    </xf>
    <xf numFmtId="0" fontId="123" fillId="3" borderId="0" xfId="3" applyFont="1" applyFill="1" applyAlignment="1" applyProtection="1">
      <alignment horizontal="center" vertical="center"/>
      <protection hidden="1"/>
    </xf>
    <xf numFmtId="0" fontId="59" fillId="3" borderId="0" xfId="0" applyFont="1" applyFill="1" applyAlignment="1" applyProtection="1">
      <alignment horizontal="right"/>
      <protection hidden="1"/>
    </xf>
    <xf numFmtId="0" fontId="70" fillId="3" borderId="0" xfId="0" applyFont="1" applyFill="1" applyAlignment="1" applyProtection="1">
      <alignment horizontal="center" vertical="center" wrapText="1"/>
      <protection hidden="1"/>
    </xf>
    <xf numFmtId="0" fontId="80" fillId="3" borderId="0" xfId="0" applyFont="1" applyFill="1" applyAlignment="1" applyProtection="1">
      <alignment horizontal="center" vertical="center" wrapText="1"/>
      <protection hidden="1"/>
    </xf>
    <xf numFmtId="0" fontId="69" fillId="8" borderId="0" xfId="0" applyFont="1" applyFill="1" applyAlignment="1" applyProtection="1">
      <alignment horizontal="left"/>
      <protection locked="0" hidden="1"/>
    </xf>
    <xf numFmtId="16" fontId="69" fillId="8" borderId="0" xfId="0" applyNumberFormat="1" applyFont="1" applyFill="1" applyAlignment="1" applyProtection="1">
      <alignment horizontal="left"/>
      <protection locked="0" hidden="1"/>
    </xf>
    <xf numFmtId="0" fontId="73" fillId="3" borderId="0" xfId="0" applyFont="1" applyFill="1" applyAlignment="1" applyProtection="1">
      <alignment horizontal="left"/>
      <protection hidden="1"/>
    </xf>
    <xf numFmtId="0" fontId="78" fillId="3" borderId="0" xfId="0" applyFont="1" applyFill="1" applyAlignment="1" applyProtection="1">
      <alignment horizontal="center" vertical="top"/>
      <protection hidden="1"/>
    </xf>
    <xf numFmtId="0" fontId="49" fillId="3" borderId="0" xfId="0" applyFont="1" applyFill="1" applyAlignment="1" applyProtection="1">
      <alignment horizontal="center"/>
      <protection hidden="1"/>
    </xf>
    <xf numFmtId="0" fontId="84" fillId="3" borderId="0" xfId="0" applyFont="1" applyFill="1" applyAlignment="1" applyProtection="1">
      <alignment horizontal="center" vertical="center"/>
      <protection hidden="1"/>
    </xf>
    <xf numFmtId="0" fontId="73" fillId="3" borderId="0" xfId="0" applyFont="1" applyFill="1" applyAlignment="1" applyProtection="1">
      <alignment horizontal="center" vertical="top" wrapText="1"/>
      <protection hidden="1"/>
    </xf>
    <xf numFmtId="0" fontId="59" fillId="3" borderId="0" xfId="0" applyFont="1" applyFill="1" applyAlignment="1" applyProtection="1">
      <alignment horizontal="center" vertical="center"/>
      <protection hidden="1"/>
    </xf>
    <xf numFmtId="0" fontId="78" fillId="3" borderId="0" xfId="0" applyFont="1" applyFill="1" applyAlignment="1" applyProtection="1">
      <alignment horizontal="right" vertical="center"/>
      <protection hidden="1"/>
    </xf>
    <xf numFmtId="1" fontId="168" fillId="3" borderId="0" xfId="0" applyNumberFormat="1" applyFont="1" applyFill="1" applyAlignment="1" applyProtection="1">
      <alignment horizontal="center"/>
      <protection hidden="1"/>
    </xf>
    <xf numFmtId="0" fontId="78" fillId="3" borderId="0" xfId="0" applyFont="1" applyFill="1" applyAlignment="1" applyProtection="1">
      <alignment horizontal="center" vertical="center"/>
      <protection hidden="1"/>
    </xf>
    <xf numFmtId="0" fontId="42" fillId="3" borderId="0" xfId="0" applyFont="1" applyFill="1" applyAlignment="1" applyProtection="1">
      <alignment horizontal="center" vertical="center"/>
      <protection hidden="1"/>
    </xf>
    <xf numFmtId="0" fontId="48" fillId="8" borderId="0" xfId="0" applyFont="1" applyFill="1" applyAlignment="1" applyProtection="1">
      <alignment horizontal="center" vertical="center"/>
      <protection locked="0"/>
    </xf>
    <xf numFmtId="0" fontId="73" fillId="8" borderId="0" xfId="0" applyFont="1" applyFill="1" applyAlignment="1" applyProtection="1">
      <alignment horizontal="center" vertical="center"/>
      <protection locked="0" hidden="1"/>
    </xf>
    <xf numFmtId="0" fontId="102" fillId="3" borderId="0" xfId="0" applyFont="1" applyFill="1" applyAlignment="1">
      <alignment horizontal="center" vertical="center" wrapText="1"/>
    </xf>
    <xf numFmtId="0" fontId="146" fillId="3" borderId="0" xfId="0" applyFont="1" applyFill="1" applyAlignment="1">
      <alignment horizontal="right" vertical="center"/>
    </xf>
    <xf numFmtId="0" fontId="219" fillId="24" borderId="0" xfId="0" applyFont="1" applyFill="1" applyAlignment="1">
      <alignment horizontal="center" vertical="center" wrapText="1"/>
    </xf>
    <xf numFmtId="0" fontId="219" fillId="28" borderId="0" xfId="0" applyFont="1" applyFill="1" applyAlignment="1">
      <alignment horizontal="center" vertical="center" wrapText="1"/>
    </xf>
    <xf numFmtId="0" fontId="0" fillId="28" borderId="0" xfId="0" applyFill="1" applyAlignment="1">
      <alignment horizontal="center"/>
    </xf>
    <xf numFmtId="0" fontId="22"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0" fillId="0" borderId="0" xfId="0" applyAlignment="1">
      <alignment vertical="center" wrapText="1"/>
    </xf>
    <xf numFmtId="0" fontId="20" fillId="3" borderId="0" xfId="0" applyFont="1" applyFill="1" applyAlignment="1" applyProtection="1">
      <alignment horizontal="center" vertical="center" wrapText="1"/>
      <protection hidden="1"/>
    </xf>
    <xf numFmtId="0" fontId="28" fillId="4" borderId="0" xfId="0" applyFont="1" applyFill="1" applyAlignment="1" applyProtection="1">
      <alignment horizontal="left" vertical="top" wrapText="1"/>
      <protection hidden="1"/>
    </xf>
    <xf numFmtId="0" fontId="99" fillId="14" borderId="0" xfId="0" applyFont="1" applyFill="1" applyAlignment="1" applyProtection="1">
      <alignment horizontal="left" vertical="top" wrapText="1"/>
      <protection hidden="1"/>
    </xf>
    <xf numFmtId="0" fontId="37" fillId="4" borderId="0" xfId="0" applyFont="1" applyFill="1" applyAlignment="1" applyProtection="1">
      <alignment horizontal="left" vertical="top" wrapText="1"/>
      <protection hidden="1"/>
    </xf>
    <xf numFmtId="0" fontId="85" fillId="3" borderId="0" xfId="0" applyFont="1" applyFill="1" applyAlignment="1" applyProtection="1">
      <alignment horizontal="center" vertical="center"/>
      <protection hidden="1"/>
    </xf>
    <xf numFmtId="0" fontId="35" fillId="3" borderId="0" xfId="0" applyFont="1" applyFill="1" applyAlignment="1" applyProtection="1">
      <alignment horizontal="left" vertical="top" wrapText="1"/>
      <protection hidden="1"/>
    </xf>
    <xf numFmtId="0" fontId="86" fillId="4" borderId="0" xfId="3" applyFont="1" applyFill="1" applyAlignment="1" applyProtection="1">
      <alignment horizontal="center" vertical="center"/>
      <protection hidden="1"/>
    </xf>
    <xf numFmtId="0" fontId="87" fillId="4" borderId="0" xfId="3" applyFont="1" applyFill="1" applyAlignment="1" applyProtection="1">
      <alignment horizontal="center" vertical="center"/>
      <protection locked="0" hidden="1"/>
    </xf>
    <xf numFmtId="0" fontId="59" fillId="3" borderId="0" xfId="0" applyFont="1" applyFill="1" applyAlignment="1">
      <alignment horizontal="left" vertical="top" wrapText="1"/>
    </xf>
    <xf numFmtId="0" fontId="61" fillId="9" borderId="0" xfId="0" applyFont="1" applyFill="1" applyAlignment="1" applyProtection="1">
      <alignment horizontal="center" vertical="center"/>
      <protection locked="0" hidden="1"/>
    </xf>
    <xf numFmtId="0" fontId="62" fillId="3" borderId="0" xfId="0" applyFont="1" applyFill="1" applyAlignment="1">
      <alignment horizontal="center" vertical="top" wrapText="1"/>
    </xf>
    <xf numFmtId="0" fontId="57" fillId="3" borderId="0" xfId="0" applyFont="1" applyFill="1" applyAlignment="1">
      <alignment horizontal="center" wrapText="1"/>
    </xf>
    <xf numFmtId="0" fontId="57" fillId="3" borderId="0" xfId="0" applyFont="1" applyFill="1" applyAlignment="1">
      <alignment horizontal="center" vertical="top" wrapText="1"/>
    </xf>
    <xf numFmtId="0" fontId="24" fillId="3" borderId="0" xfId="0" applyFont="1" applyFill="1" applyAlignment="1">
      <alignment horizontal="left" vertical="top" wrapText="1"/>
    </xf>
    <xf numFmtId="0" fontId="59" fillId="3" borderId="0" xfId="0" applyFont="1" applyFill="1" applyAlignment="1">
      <alignment horizontal="center" vertical="center" wrapText="1"/>
    </xf>
    <xf numFmtId="0" fontId="31" fillId="13" borderId="0" xfId="0" applyFont="1" applyFill="1" applyAlignment="1">
      <alignment horizontal="center"/>
    </xf>
    <xf numFmtId="0" fontId="0" fillId="13" borderId="0" xfId="0" applyFill="1" applyAlignment="1">
      <alignment horizontal="center"/>
    </xf>
    <xf numFmtId="14" fontId="0" fillId="13" borderId="0" xfId="0" applyNumberFormat="1" applyFill="1" applyAlignment="1">
      <alignment horizontal="center"/>
    </xf>
    <xf numFmtId="0" fontId="13" fillId="13" borderId="0" xfId="0" applyFont="1" applyFill="1" applyAlignment="1">
      <alignment horizontal="center" vertical="center" wrapText="1"/>
    </xf>
    <xf numFmtId="0" fontId="55" fillId="13" borderId="0" xfId="0" applyFont="1" applyFill="1" applyAlignment="1">
      <alignment horizontal="center" vertical="center"/>
    </xf>
    <xf numFmtId="0" fontId="216" fillId="3" borderId="0" xfId="0" applyFont="1" applyFill="1" applyAlignment="1">
      <alignment horizontal="center" vertical="center" wrapText="1"/>
    </xf>
    <xf numFmtId="1" fontId="98" fillId="4" borderId="0" xfId="0" applyNumberFormat="1" applyFont="1" applyFill="1" applyAlignment="1">
      <alignment horizontal="center" vertical="center" wrapText="1"/>
    </xf>
    <xf numFmtId="0" fontId="206" fillId="4" borderId="0" xfId="0" applyFont="1" applyFill="1" applyAlignment="1">
      <alignment horizontal="center" vertical="center"/>
    </xf>
    <xf numFmtId="171" fontId="58" fillId="4" borderId="0" xfId="0" applyNumberFormat="1" applyFont="1" applyFill="1" applyAlignment="1">
      <alignment horizontal="center" vertical="center" wrapText="1"/>
    </xf>
    <xf numFmtId="0" fontId="201" fillId="27" borderId="0" xfId="0" applyFont="1" applyFill="1" applyAlignment="1" applyProtection="1">
      <alignment horizontal="center" vertical="center" wrapText="1"/>
      <protection hidden="1"/>
    </xf>
    <xf numFmtId="0" fontId="16" fillId="3" borderId="0" xfId="0" applyFont="1" applyFill="1" applyAlignment="1">
      <alignment horizontal="left"/>
    </xf>
    <xf numFmtId="14" fontId="88" fillId="3" borderId="0" xfId="0" applyNumberFormat="1" applyFont="1" applyFill="1" applyAlignment="1">
      <alignment horizontal="center" vertical="center" wrapText="1"/>
    </xf>
    <xf numFmtId="1" fontId="88" fillId="3" borderId="0" xfId="0" applyNumberFormat="1" applyFont="1" applyFill="1" applyAlignment="1">
      <alignment horizontal="center" vertical="center" wrapText="1"/>
    </xf>
    <xf numFmtId="0" fontId="88" fillId="3" borderId="0" xfId="0" applyFont="1" applyFill="1" applyAlignment="1">
      <alignment horizontal="center" vertical="center"/>
    </xf>
    <xf numFmtId="0" fontId="33" fillId="21" borderId="0" xfId="0" applyFont="1" applyFill="1" applyAlignment="1">
      <alignment horizontal="center" vertical="center" wrapText="1"/>
    </xf>
    <xf numFmtId="0" fontId="196" fillId="3" borderId="0" xfId="0" applyFont="1" applyFill="1" applyAlignment="1">
      <alignment horizontal="center" vertical="top" wrapText="1"/>
    </xf>
    <xf numFmtId="1" fontId="88" fillId="3" borderId="0" xfId="0" applyNumberFormat="1" applyFont="1" applyFill="1" applyAlignment="1">
      <alignment horizontal="center" vertical="center"/>
    </xf>
    <xf numFmtId="0" fontId="128" fillId="3" borderId="0" xfId="0" applyFont="1" applyFill="1" applyAlignment="1" applyProtection="1">
      <alignment horizontal="center" vertical="center"/>
      <protection locked="0" hidden="1"/>
    </xf>
    <xf numFmtId="174" fontId="104" fillId="21" borderId="0" xfId="0" applyNumberFormat="1" applyFont="1" applyFill="1" applyAlignment="1" applyProtection="1">
      <alignment horizontal="center" vertical="center" wrapText="1"/>
      <protection hidden="1"/>
    </xf>
    <xf numFmtId="0" fontId="97" fillId="3" borderId="0" xfId="0" applyFont="1" applyFill="1" applyAlignment="1" applyProtection="1">
      <alignment horizontal="center" vertical="center" wrapText="1"/>
      <protection hidden="1"/>
    </xf>
    <xf numFmtId="0" fontId="205" fillId="3" borderId="0" xfId="0" applyFont="1" applyFill="1" applyAlignment="1" applyProtection="1">
      <alignment horizontal="center" vertical="center"/>
      <protection locked="0" hidden="1"/>
    </xf>
    <xf numFmtId="0" fontId="211" fillId="3" borderId="0" xfId="0" applyFont="1" applyFill="1" applyAlignment="1">
      <alignment horizontal="center" vertical="center" wrapText="1"/>
    </xf>
    <xf numFmtId="0" fontId="159" fillId="4" borderId="0" xfId="0" applyFont="1" applyFill="1" applyAlignment="1">
      <alignment horizontal="center" vertical="center"/>
    </xf>
    <xf numFmtId="0" fontId="148" fillId="3" borderId="0" xfId="0" applyFont="1" applyFill="1" applyAlignment="1">
      <alignment horizontal="center" vertical="center" wrapText="1"/>
    </xf>
    <xf numFmtId="0" fontId="51" fillId="3" borderId="0" xfId="0" applyFont="1" applyFill="1" applyAlignment="1">
      <alignment horizontal="center" vertical="center" wrapText="1"/>
    </xf>
    <xf numFmtId="0" fontId="213" fillId="3" borderId="0" xfId="3" applyFont="1" applyFill="1" applyAlignment="1" applyProtection="1">
      <alignment horizontal="center" vertical="center"/>
      <protection locked="0" hidden="1"/>
    </xf>
    <xf numFmtId="0" fontId="97" fillId="21" borderId="0" xfId="0" applyFont="1" applyFill="1" applyAlignment="1" applyProtection="1">
      <alignment horizontal="center" vertical="center" wrapText="1"/>
      <protection hidden="1"/>
    </xf>
    <xf numFmtId="164" fontId="97" fillId="21" borderId="0" xfId="2" applyFont="1" applyFill="1" applyAlignment="1" applyProtection="1">
      <alignment horizontal="center" wrapText="1"/>
      <protection hidden="1"/>
    </xf>
    <xf numFmtId="0" fontId="130" fillId="16" borderId="0" xfId="0" applyFont="1" applyFill="1" applyAlignment="1" applyProtection="1">
      <alignment horizontal="center" vertical="center"/>
      <protection locked="0"/>
    </xf>
    <xf numFmtId="0" fontId="115" fillId="3" borderId="0" xfId="0" applyFont="1" applyFill="1" applyAlignment="1" applyProtection="1">
      <alignment horizontal="center" vertical="center"/>
      <protection hidden="1"/>
    </xf>
    <xf numFmtId="9" fontId="169" fillId="7" borderId="0" xfId="1" applyFont="1" applyFill="1" applyBorder="1" applyAlignment="1" applyProtection="1">
      <alignment horizontal="center" vertical="center"/>
      <protection locked="0" hidden="1"/>
    </xf>
    <xf numFmtId="0" fontId="97" fillId="21" borderId="0" xfId="0" applyFont="1" applyFill="1" applyAlignment="1" applyProtection="1">
      <alignment horizontal="center" vertical="center"/>
      <protection hidden="1"/>
    </xf>
    <xf numFmtId="0" fontId="134" fillId="3" borderId="0" xfId="0" applyFont="1" applyFill="1" applyAlignment="1" applyProtection="1">
      <alignment horizontal="center" vertical="center" wrapText="1"/>
      <protection hidden="1"/>
    </xf>
    <xf numFmtId="0" fontId="88" fillId="3" borderId="0" xfId="0" applyFont="1" applyFill="1" applyAlignment="1" applyProtection="1">
      <alignment horizontal="center" vertical="center" wrapText="1"/>
      <protection hidden="1"/>
    </xf>
    <xf numFmtId="0" fontId="152" fillId="21" borderId="0" xfId="0" applyFont="1" applyFill="1" applyAlignment="1" applyProtection="1">
      <alignment horizontal="center" vertical="center" wrapText="1"/>
      <protection hidden="1"/>
    </xf>
    <xf numFmtId="14" fontId="206" fillId="4" borderId="0" xfId="0" applyNumberFormat="1" applyFont="1" applyFill="1" applyAlignment="1">
      <alignment horizontal="center" vertical="center"/>
    </xf>
    <xf numFmtId="0" fontId="31" fillId="22" borderId="0" xfId="0" applyFont="1" applyFill="1" applyAlignment="1" applyProtection="1">
      <alignment horizontal="center" vertical="top" wrapText="1"/>
      <protection hidden="1"/>
    </xf>
    <xf numFmtId="9" fontId="171" fillId="15" borderId="0" xfId="1" applyFont="1" applyFill="1" applyAlignment="1" applyProtection="1">
      <alignment horizontal="center" vertical="center"/>
      <protection hidden="1"/>
    </xf>
    <xf numFmtId="0" fontId="187" fillId="3" borderId="0" xfId="0" applyFont="1" applyFill="1" applyAlignment="1" applyProtection="1">
      <alignment horizontal="center" wrapText="1"/>
      <protection hidden="1"/>
    </xf>
    <xf numFmtId="9" fontId="170" fillId="19" borderId="0" xfId="1" applyFont="1" applyFill="1" applyAlignment="1" applyProtection="1">
      <alignment horizontal="center" vertical="center"/>
      <protection hidden="1"/>
    </xf>
    <xf numFmtId="0" fontId="25" fillId="4" borderId="0" xfId="0" applyFont="1" applyFill="1" applyAlignment="1">
      <alignment horizontal="center" vertical="center" wrapText="1"/>
    </xf>
    <xf numFmtId="0" fontId="186" fillId="12" borderId="0" xfId="0" applyFont="1" applyFill="1" applyAlignment="1" applyProtection="1">
      <alignment horizontal="center" vertical="center" wrapText="1"/>
      <protection hidden="1"/>
    </xf>
    <xf numFmtId="0" fontId="53" fillId="3" borderId="0" xfId="0" applyFont="1" applyFill="1" applyAlignment="1" applyProtection="1">
      <alignment horizontal="center" vertical="center" wrapText="1"/>
      <protection hidden="1"/>
    </xf>
    <xf numFmtId="0" fontId="175" fillId="18" borderId="0" xfId="0" applyFont="1" applyFill="1" applyAlignment="1" applyProtection="1">
      <alignment horizontal="center" vertical="center"/>
      <protection hidden="1"/>
    </xf>
    <xf numFmtId="0" fontId="172" fillId="3" borderId="0" xfId="0" applyFont="1" applyFill="1" applyAlignment="1" applyProtection="1">
      <alignment horizontal="center"/>
      <protection hidden="1"/>
    </xf>
    <xf numFmtId="0" fontId="54" fillId="3" borderId="0" xfId="0" applyFont="1" applyFill="1" applyAlignment="1">
      <alignment horizontal="left" vertical="center" wrapText="1"/>
    </xf>
    <xf numFmtId="0" fontId="124" fillId="3" borderId="0" xfId="0" applyFont="1" applyFill="1" applyAlignment="1">
      <alignment horizontal="center" vertical="center"/>
    </xf>
    <xf numFmtId="44" fontId="54" fillId="3" borderId="0" xfId="5" applyFont="1" applyFill="1" applyAlignment="1">
      <alignment horizontal="left" vertical="center" wrapText="1"/>
    </xf>
    <xf numFmtId="0" fontId="194" fillId="3" borderId="0" xfId="0" applyFont="1" applyFill="1" applyAlignment="1">
      <alignment horizontal="center" vertical="center"/>
    </xf>
    <xf numFmtId="0" fontId="161" fillId="3" borderId="0" xfId="3" applyFont="1" applyFill="1" applyAlignment="1" applyProtection="1">
      <alignment horizontal="center" vertical="center" wrapText="1"/>
    </xf>
    <xf numFmtId="1" fontId="58" fillId="4" borderId="0" xfId="0" applyNumberFormat="1" applyFont="1" applyFill="1" applyAlignment="1">
      <alignment horizontal="center" vertical="center" wrapText="1"/>
    </xf>
    <xf numFmtId="0" fontId="84" fillId="3" borderId="0" xfId="0" applyFont="1" applyFill="1" applyAlignment="1">
      <alignment horizontal="left" vertical="center"/>
    </xf>
    <xf numFmtId="0" fontId="207" fillId="3" borderId="0" xfId="3" applyFont="1" applyFill="1" applyAlignment="1" applyProtection="1">
      <alignment horizontal="center" vertical="center" wrapText="1"/>
      <protection locked="0" hidden="1"/>
    </xf>
    <xf numFmtId="0" fontId="187" fillId="4" borderId="0" xfId="0" applyFont="1" applyFill="1" applyAlignment="1">
      <alignment horizontal="left" vertical="top" wrapText="1"/>
    </xf>
    <xf numFmtId="0" fontId="48" fillId="2" borderId="0" xfId="0" applyFont="1" applyFill="1" applyAlignment="1">
      <alignment horizontal="center" vertical="center" wrapText="1"/>
    </xf>
    <xf numFmtId="0" fontId="192" fillId="3" borderId="0" xfId="0" applyFont="1" applyFill="1" applyAlignment="1">
      <alignment horizontal="center" vertical="center"/>
    </xf>
    <xf numFmtId="0" fontId="186" fillId="21" borderId="0" xfId="0" applyFont="1" applyFill="1" applyAlignment="1">
      <alignment horizontal="center" vertical="center" wrapText="1"/>
    </xf>
    <xf numFmtId="0" fontId="198" fillId="3" borderId="0" xfId="0" applyFont="1" applyFill="1" applyAlignment="1">
      <alignment horizontal="center" vertical="center"/>
    </xf>
    <xf numFmtId="0" fontId="193" fillId="3" borderId="0" xfId="0" applyFont="1" applyFill="1" applyAlignment="1">
      <alignment horizontal="center"/>
    </xf>
    <xf numFmtId="0" fontId="189" fillId="4" borderId="0" xfId="0" applyFont="1" applyFill="1" applyAlignment="1">
      <alignment horizontal="center" vertical="center" wrapText="1"/>
    </xf>
    <xf numFmtId="0" fontId="192" fillId="4" borderId="0" xfId="0" applyFont="1" applyFill="1" applyAlignment="1">
      <alignment horizontal="center"/>
    </xf>
    <xf numFmtId="0" fontId="187" fillId="3" borderId="0" xfId="0" applyFont="1" applyFill="1" applyAlignment="1">
      <alignment horizontal="center"/>
    </xf>
    <xf numFmtId="0" fontId="57" fillId="3" borderId="0" xfId="0" applyFont="1" applyFill="1" applyAlignment="1">
      <alignment horizontal="center" vertical="center" wrapText="1"/>
    </xf>
    <xf numFmtId="0" fontId="57" fillId="3" borderId="2" xfId="0" applyFont="1" applyFill="1" applyBorder="1" applyAlignment="1">
      <alignment horizontal="center" vertical="center" wrapText="1"/>
    </xf>
    <xf numFmtId="0" fontId="206" fillId="3" borderId="0" xfId="0" applyFont="1" applyFill="1" applyAlignment="1">
      <alignment horizontal="center" vertical="center" wrapText="1"/>
    </xf>
    <xf numFmtId="0" fontId="206" fillId="3" borderId="2" xfId="0" applyFont="1" applyFill="1" applyBorder="1" applyAlignment="1">
      <alignment horizontal="center" vertical="center" wrapText="1"/>
    </xf>
    <xf numFmtId="0" fontId="146" fillId="0" borderId="8" xfId="0" applyFont="1" applyBorder="1" applyAlignment="1">
      <alignment horizontal="center" vertical="center"/>
    </xf>
    <xf numFmtId="0" fontId="146" fillId="0" borderId="7" xfId="0" applyFont="1" applyBorder="1" applyAlignment="1">
      <alignment horizontal="center" vertical="center"/>
    </xf>
    <xf numFmtId="0" fontId="181" fillId="20" borderId="0" xfId="0" applyFont="1" applyFill="1" applyAlignment="1" applyProtection="1">
      <alignment horizontal="left" vertical="center" wrapText="1"/>
      <protection hidden="1"/>
    </xf>
    <xf numFmtId="0" fontId="185" fillId="20" borderId="0" xfId="0" applyFont="1" applyFill="1" applyAlignment="1" applyProtection="1">
      <alignment horizontal="left" vertical="center"/>
      <protection hidden="1"/>
    </xf>
    <xf numFmtId="0" fontId="185" fillId="20" borderId="2" xfId="0" applyFont="1" applyFill="1" applyBorder="1" applyAlignment="1" applyProtection="1">
      <alignment horizontal="left" vertical="center"/>
      <protection hidden="1"/>
    </xf>
    <xf numFmtId="0" fontId="183" fillId="20" borderId="0" xfId="0" applyFont="1" applyFill="1" applyAlignment="1">
      <alignment horizontal="center" vertical="center" wrapText="1"/>
    </xf>
    <xf numFmtId="0" fontId="48" fillId="4" borderId="0" xfId="0" applyFont="1" applyFill="1" applyAlignment="1">
      <alignment horizontal="center" vertical="center"/>
    </xf>
    <xf numFmtId="0" fontId="107" fillId="20" borderId="0" xfId="0" applyFont="1" applyFill="1" applyAlignment="1" applyProtection="1">
      <alignment horizontal="center" vertical="center"/>
      <protection hidden="1"/>
    </xf>
    <xf numFmtId="0" fontId="107" fillId="21" borderId="0" xfId="0" applyFont="1" applyFill="1" applyAlignment="1" applyProtection="1">
      <alignment horizontal="center" vertical="center"/>
      <protection hidden="1"/>
    </xf>
    <xf numFmtId="0" fontId="57" fillId="4" borderId="5" xfId="0" applyFont="1" applyFill="1" applyBorder="1" applyAlignment="1">
      <alignment horizontal="center" vertical="center" wrapText="1"/>
    </xf>
    <xf numFmtId="0" fontId="57" fillId="4" borderId="2" xfId="0" applyFont="1" applyFill="1" applyBorder="1" applyAlignment="1">
      <alignment horizontal="center" vertical="center" wrapText="1"/>
    </xf>
    <xf numFmtId="0" fontId="146" fillId="0" borderId="6" xfId="0" applyFont="1" applyBorder="1" applyAlignment="1">
      <alignment horizontal="center" vertical="center"/>
    </xf>
    <xf numFmtId="0" fontId="57" fillId="0" borderId="0" xfId="0" applyFont="1" applyAlignment="1">
      <alignment horizontal="center" vertical="center" wrapText="1"/>
    </xf>
    <xf numFmtId="0" fontId="57" fillId="0" borderId="2" xfId="0" applyFont="1" applyBorder="1" applyAlignment="1">
      <alignment horizontal="center" vertical="center" wrapText="1"/>
    </xf>
    <xf numFmtId="9" fontId="180" fillId="15" borderId="0" xfId="1" applyFont="1" applyFill="1" applyAlignment="1" applyProtection="1">
      <alignment horizontal="center" vertical="center"/>
      <protection hidden="1"/>
    </xf>
    <xf numFmtId="0" fontId="129" fillId="3" borderId="0" xfId="0" applyFont="1" applyFill="1" applyAlignment="1">
      <alignment horizontal="left" vertical="center" wrapText="1"/>
    </xf>
    <xf numFmtId="0" fontId="186" fillId="20" borderId="0" xfId="0" applyFont="1" applyFill="1" applyAlignment="1" applyProtection="1">
      <alignment horizontal="center" vertical="center"/>
      <protection hidden="1"/>
    </xf>
    <xf numFmtId="9" fontId="112" fillId="5" borderId="0" xfId="0" applyNumberFormat="1" applyFont="1" applyFill="1" applyAlignment="1" applyProtection="1">
      <alignment horizontal="center" vertical="center" wrapText="1"/>
      <protection hidden="1"/>
    </xf>
    <xf numFmtId="0" fontId="178" fillId="5" borderId="0" xfId="0" applyFont="1" applyFill="1" applyAlignment="1" applyProtection="1">
      <alignment horizontal="center" vertical="center"/>
      <protection hidden="1"/>
    </xf>
    <xf numFmtId="0" fontId="182" fillId="5" borderId="0" xfId="0" applyFont="1" applyFill="1" applyAlignment="1" applyProtection="1">
      <alignment horizontal="center" vertical="center" wrapText="1"/>
      <protection hidden="1"/>
    </xf>
    <xf numFmtId="0" fontId="24" fillId="4" borderId="0" xfId="0" applyFont="1" applyFill="1" applyAlignment="1" applyProtection="1">
      <alignment horizontal="center" vertical="center" wrapText="1"/>
      <protection hidden="1"/>
    </xf>
    <xf numFmtId="0" fontId="54" fillId="4" borderId="9" xfId="0" applyFont="1" applyFill="1" applyBorder="1" applyAlignment="1" applyProtection="1">
      <alignment horizontal="center" vertical="center"/>
      <protection hidden="1"/>
    </xf>
    <xf numFmtId="0" fontId="57" fillId="0" borderId="12"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11" xfId="0" applyFont="1" applyBorder="1" applyAlignment="1">
      <alignment horizontal="center" vertical="center" wrapText="1"/>
    </xf>
    <xf numFmtId="0" fontId="48" fillId="4" borderId="0" xfId="0" applyFont="1" applyFill="1" applyAlignment="1">
      <alignment horizontal="center" vertical="center" wrapText="1"/>
    </xf>
    <xf numFmtId="0" fontId="2" fillId="13" borderId="0" xfId="0" applyFont="1" applyFill="1" applyAlignment="1" applyProtection="1">
      <alignment horizontal="left"/>
      <protection hidden="1"/>
    </xf>
    <xf numFmtId="0" fontId="2" fillId="13" borderId="0" xfId="0" quotePrefix="1" applyFont="1" applyFill="1" applyAlignment="1" applyProtection="1">
      <alignment horizontal="center"/>
      <protection hidden="1"/>
    </xf>
    <xf numFmtId="0" fontId="2" fillId="13" borderId="0" xfId="0" applyFont="1" applyFill="1" applyAlignment="1" applyProtection="1">
      <alignment horizontal="center"/>
      <protection hidden="1"/>
    </xf>
    <xf numFmtId="0" fontId="54" fillId="3" borderId="0" xfId="0" applyFont="1" applyFill="1" applyAlignment="1">
      <alignment horizontal="center" vertical="center" wrapText="1"/>
    </xf>
    <xf numFmtId="171" fontId="206" fillId="4" borderId="0" xfId="0" applyNumberFormat="1" applyFont="1" applyFill="1" applyAlignment="1">
      <alignment horizontal="center" vertical="center"/>
    </xf>
    <xf numFmtId="0" fontId="136" fillId="23" borderId="0" xfId="0" applyFont="1" applyFill="1" applyAlignment="1" applyProtection="1">
      <alignment horizontal="center" vertical="center"/>
      <protection locked="0"/>
    </xf>
    <xf numFmtId="0" fontId="54" fillId="4" borderId="0" xfId="0" applyFont="1" applyFill="1" applyAlignment="1" applyProtection="1">
      <alignment horizontal="center"/>
      <protection locked="0"/>
    </xf>
    <xf numFmtId="0" fontId="212" fillId="21" borderId="0" xfId="0" applyFont="1" applyFill="1" applyAlignment="1" applyProtection="1">
      <alignment horizontal="center"/>
      <protection locked="0"/>
    </xf>
    <xf numFmtId="0" fontId="55" fillId="2" borderId="0" xfId="0" applyFont="1" applyFill="1" applyAlignment="1" applyProtection="1">
      <alignment horizontal="left"/>
      <protection locked="0"/>
    </xf>
    <xf numFmtId="0" fontId="151" fillId="26" borderId="0" xfId="0" applyFont="1" applyFill="1" applyAlignment="1" applyProtection="1">
      <alignment horizontal="center" vertical="center"/>
      <protection locked="0"/>
    </xf>
    <xf numFmtId="0" fontId="212" fillId="25" borderId="0" xfId="0" applyFont="1" applyFill="1" applyAlignment="1" applyProtection="1">
      <alignment horizontal="center" vertical="center" wrapText="1"/>
      <protection locked="0"/>
    </xf>
    <xf numFmtId="0" fontId="31" fillId="2" borderId="0" xfId="0" applyFont="1" applyFill="1" applyAlignment="1" applyProtection="1">
      <alignment horizontal="right"/>
      <protection locked="0"/>
    </xf>
    <xf numFmtId="165" fontId="31" fillId="2" borderId="0" xfId="0" applyNumberFormat="1" applyFont="1" applyFill="1" applyAlignment="1" applyProtection="1">
      <alignment horizontal="left"/>
      <protection locked="0"/>
    </xf>
    <xf numFmtId="1" fontId="58" fillId="2" borderId="0" xfId="0" applyNumberFormat="1" applyFont="1" applyFill="1" applyAlignment="1" applyProtection="1">
      <alignment horizontal="left" wrapText="1"/>
      <protection locked="0"/>
    </xf>
    <xf numFmtId="1" fontId="58" fillId="2" borderId="0" xfId="0" applyNumberFormat="1" applyFont="1" applyFill="1" applyAlignment="1" applyProtection="1">
      <alignment horizontal="left" vertical="top" wrapText="1"/>
      <protection locked="0"/>
    </xf>
    <xf numFmtId="165" fontId="55" fillId="2" borderId="0" xfId="0" applyNumberFormat="1" applyFont="1" applyFill="1" applyAlignment="1" applyProtection="1">
      <alignment horizontal="center" vertical="center" wrapText="1"/>
      <protection locked="0"/>
    </xf>
    <xf numFmtId="0" fontId="151" fillId="24" borderId="0" xfId="0" applyFont="1" applyFill="1" applyAlignment="1" applyProtection="1">
      <alignment horizontal="center"/>
      <protection locked="0"/>
    </xf>
    <xf numFmtId="9" fontId="154" fillId="23" borderId="0" xfId="1" applyFont="1" applyFill="1" applyAlignment="1" applyProtection="1">
      <alignment horizontal="center" vertical="center"/>
      <protection locked="0"/>
    </xf>
    <xf numFmtId="0" fontId="11" fillId="4" borderId="0" xfId="0" applyFont="1" applyFill="1" applyAlignment="1">
      <alignment horizontal="center"/>
    </xf>
    <xf numFmtId="0" fontId="173" fillId="17" borderId="0" xfId="0" applyFont="1" applyFill="1" applyAlignment="1" applyProtection="1">
      <alignment horizontal="center" vertical="center" wrapText="1"/>
      <protection locked="0"/>
    </xf>
    <xf numFmtId="0" fontId="185" fillId="21" borderId="0" xfId="0" applyFont="1" applyFill="1" applyAlignment="1" applyProtection="1">
      <alignment horizontal="center" vertical="center"/>
      <protection locked="0"/>
    </xf>
    <xf numFmtId="0" fontId="66" fillId="3" borderId="0" xfId="3" applyFill="1" applyAlignment="1" applyProtection="1">
      <alignment horizontal="center" vertical="center"/>
      <protection locked="0" hidden="1"/>
    </xf>
    <xf numFmtId="0" fontId="220" fillId="3" borderId="0" xfId="0" applyFont="1" applyFill="1" applyProtection="1">
      <protection hidden="1"/>
    </xf>
    <xf numFmtId="0" fontId="198" fillId="3" borderId="0" xfId="0" applyFont="1" applyFill="1" applyAlignment="1" applyProtection="1">
      <alignment horizontal="center" vertical="center" wrapText="1"/>
    </xf>
    <xf numFmtId="0" fontId="98" fillId="3" borderId="0" xfId="0" applyFont="1" applyFill="1" applyAlignment="1" applyProtection="1">
      <alignment horizontal="center" vertical="center" wrapText="1"/>
      <protection hidden="1"/>
    </xf>
  </cellXfs>
  <cellStyles count="6">
    <cellStyle name="Lien hypertexte" xfId="3" builtinId="8"/>
    <cellStyle name="Milliers" xfId="2" builtinId="3"/>
    <cellStyle name="Monétaire" xfId="5" builtinId="4"/>
    <cellStyle name="Monétaire 2" xfId="4" xr:uid="{2D9F9675-170B-42D4-A5CA-7CF284816DC9}"/>
    <cellStyle name="Normal" xfId="0" builtinId="0"/>
    <cellStyle name="Pourcentage" xfId="1" builtinId="5"/>
  </cellStyles>
  <dxfs count="645">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33CC33"/>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theme="0" tint="-0.24994659260841701"/>
        </patternFill>
      </fill>
    </dxf>
    <dxf>
      <font>
        <color theme="0"/>
      </font>
      <fill>
        <patternFill>
          <bgColor rgb="FFFF0000"/>
        </patternFill>
      </fill>
    </dxf>
    <dxf>
      <font>
        <color theme="1"/>
      </font>
      <fill>
        <patternFill>
          <bgColor rgb="FFFF0000"/>
        </patternFill>
      </fill>
    </dxf>
    <dxf>
      <font>
        <color theme="3" tint="-0.24994659260841701"/>
      </font>
      <fill>
        <patternFill>
          <bgColor theme="0" tint="-4.9989318521683403E-2"/>
        </patternFill>
      </fill>
    </dxf>
    <dxf>
      <font>
        <color theme="0"/>
      </font>
      <fill>
        <patternFill>
          <bgColor theme="9" tint="-0.24994659260841701"/>
        </patternFill>
      </fill>
    </dxf>
    <dxf>
      <font>
        <color theme="0"/>
      </font>
      <fill>
        <patternFill>
          <bgColor theme="8" tint="-0.24994659260841701"/>
        </patternFill>
      </fill>
    </dxf>
    <dxf>
      <font>
        <color theme="0"/>
      </font>
      <fill>
        <patternFill>
          <bgColor theme="8" tint="0.39994506668294322"/>
        </patternFill>
      </fill>
    </dxf>
    <dxf>
      <font>
        <color rgb="FF00B050"/>
      </font>
      <fill>
        <patternFill>
          <bgColor rgb="FFCCFF99"/>
        </patternFill>
      </fill>
    </dxf>
    <dxf>
      <font>
        <color theme="3" tint="-0.24994659260841701"/>
      </font>
      <fill>
        <patternFill>
          <bgColor theme="0" tint="-0.14996795556505021"/>
        </patternFill>
      </fill>
    </dxf>
    <dxf>
      <font>
        <color theme="3" tint="-0.24994659260841701"/>
      </font>
      <fill>
        <patternFill>
          <bgColor rgb="FF00FF00"/>
        </patternFill>
      </fill>
    </dxf>
    <dxf>
      <font>
        <color theme="0"/>
      </font>
      <fill>
        <patternFill>
          <bgColor rgb="FF00CC66"/>
        </patternFill>
      </fill>
    </dxf>
    <dxf>
      <font>
        <color theme="0"/>
      </font>
      <fill>
        <patternFill>
          <bgColor rgb="FF66FF66"/>
        </patternFill>
      </fill>
    </dxf>
    <dxf>
      <font>
        <color theme="3" tint="-0.24994659260841701"/>
      </font>
      <fill>
        <patternFill>
          <bgColor rgb="FF33CC33"/>
        </patternFill>
      </fill>
    </dxf>
    <dxf>
      <font>
        <color theme="0"/>
      </font>
      <fill>
        <patternFill>
          <bgColor rgb="FF66FF66"/>
        </patternFill>
      </fill>
    </dxf>
    <dxf>
      <font>
        <color theme="3" tint="-0.24994659260841701"/>
      </font>
      <fill>
        <patternFill>
          <bgColor rgb="FF33CC33"/>
        </patternFill>
      </fill>
    </dxf>
    <dxf>
      <font>
        <color theme="3" tint="-0.24994659260841701"/>
      </font>
      <fill>
        <patternFill>
          <bgColor rgb="FFFFCD2F"/>
        </patternFill>
      </fill>
    </dxf>
    <dxf>
      <font>
        <color theme="3" tint="-0.24994659260841701"/>
      </font>
      <fill>
        <gradientFill>
          <stop position="0">
            <color theme="0" tint="-0.1490218817712943"/>
          </stop>
          <stop position="0.5">
            <color theme="0"/>
          </stop>
          <stop position="1">
            <color theme="0" tint="-0.1490218817712943"/>
          </stop>
        </gradientFill>
      </fill>
    </dxf>
    <dxf>
      <font>
        <color theme="0"/>
      </font>
      <fill>
        <gradientFill>
          <stop position="0">
            <color rgb="FFFF3300"/>
          </stop>
          <stop position="0.5">
            <color rgb="FFFF8FC7"/>
          </stop>
          <stop position="1">
            <color rgb="FFFF3300"/>
          </stop>
        </gradientFill>
      </fill>
    </dxf>
    <dxf>
      <font>
        <color auto="1"/>
      </font>
      <fill>
        <gradientFill>
          <stop position="0">
            <color rgb="FFFF3300"/>
          </stop>
          <stop position="0.5">
            <color rgb="FFFF8FC7"/>
          </stop>
          <stop position="1">
            <color rgb="FFFF3300"/>
          </stop>
        </gradientFill>
      </fill>
    </dxf>
    <dxf>
      <font>
        <color theme="3" tint="-0.24994659260841701"/>
      </font>
      <fill>
        <gradientFill>
          <stop position="0">
            <color theme="0" tint="-0.1490218817712943"/>
          </stop>
          <stop position="0.5">
            <color rgb="FFFFFF00"/>
          </stop>
          <stop position="1">
            <color theme="0" tint="-0.1490218817712943"/>
          </stop>
        </gradientFill>
      </fill>
    </dxf>
    <dxf>
      <font>
        <color theme="3" tint="-0.24994659260841701"/>
      </font>
      <fill>
        <gradientFill>
          <stop position="0">
            <color rgb="FF00EEB0"/>
          </stop>
          <stop position="0.5">
            <color rgb="FF0DFFC0"/>
          </stop>
          <stop position="1">
            <color rgb="FF00EEB0"/>
          </stop>
        </gradientFill>
      </fill>
    </dxf>
    <dxf>
      <fill>
        <gradientFill>
          <stop position="0">
            <color theme="0" tint="-5.0965910824915313E-2"/>
          </stop>
          <stop position="0.5">
            <color theme="0"/>
          </stop>
          <stop position="1">
            <color theme="0" tint="-5.0965910824915313E-2"/>
          </stop>
        </gradientFill>
      </fill>
    </dxf>
    <dxf>
      <fill>
        <patternFill>
          <bgColor rgb="FFFF0000"/>
        </pattern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8F8F"/>
          </stop>
          <stop position="1">
            <color rgb="FFFF3300"/>
          </stop>
        </gradientFill>
      </fill>
    </dxf>
    <dxf>
      <font>
        <color theme="0"/>
      </font>
      <fill>
        <gradientFill degree="135">
          <stop position="0">
            <color rgb="FFFF8B8B"/>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ill>
        <gradientFill degree="135">
          <stop position="0">
            <color rgb="FFFF7575"/>
          </stop>
          <stop position="1">
            <color rgb="FFFF0000"/>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rgb="FFFF7575"/>
          </stop>
          <stop position="1">
            <color rgb="FFFF0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3" tint="-0.499984740745262"/>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9C0006"/>
      </font>
      <fill>
        <patternFill>
          <bgColor rgb="FFFFC7CE"/>
        </pattern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tint="-4.9989318521683403E-2"/>
      </font>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9C0006"/>
      </font>
      <fill>
        <patternFill>
          <bgColor rgb="FFFFC7CE"/>
        </patternFill>
      </fill>
    </dxf>
    <dxf>
      <font>
        <color theme="3" tint="-0.24994659260841701"/>
      </font>
      <fill>
        <gradientFill type="path" left="0.5" right="0.5" top="0.5" bottom="0.5">
          <stop position="0">
            <color rgb="FFFFFF00"/>
          </stop>
          <stop position="1">
            <color rgb="FFFFC000"/>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4"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patternFill>
          <bgColor rgb="FF002060"/>
        </patternFill>
      </fill>
    </dxf>
    <dxf>
      <font>
        <color theme="0" tint="-4.9989318521683403E-2"/>
      </font>
      <fill>
        <gradientFill type="path" left="1" right="1">
          <stop position="0">
            <color rgb="FF0DFFC0"/>
          </stop>
          <stop position="1">
            <color theme="3" tint="-0.49803155613879818"/>
          </stop>
        </gradientFill>
      </fill>
    </dxf>
    <dxf>
      <font>
        <color theme="0"/>
      </font>
      <fill>
        <gradientFill type="path">
          <stop position="0">
            <color rgb="FF0DFFC0"/>
          </stop>
          <stop position="1">
            <color theme="3" tint="-0.49803155613879818"/>
          </stop>
        </gradientFill>
      </fill>
    </dxf>
    <dxf>
      <fill>
        <gradientFill type="path" left="1" right="1">
          <stop position="0">
            <color rgb="FF0DFFC0"/>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dxf>
    <dxf>
      <font>
        <color theme="0" tint="-4.9989318521683403E-2"/>
      </font>
    </dxf>
    <dxf>
      <font>
        <color rgb="FFFF0000"/>
      </font>
      <fill>
        <gradientFill type="path" left="1" right="1">
          <stop position="0">
            <color theme="0"/>
          </stop>
          <stop position="1">
            <color theme="0" tint="-0.34900967436750391"/>
          </stop>
        </gradientFill>
      </fill>
    </dxf>
    <dxf>
      <font>
        <color theme="3" tint="-0.499984740745262"/>
      </font>
      <fill>
        <gradientFill degree="90">
          <stop position="0">
            <color rgb="FFFFFF00"/>
          </stop>
          <stop position="1">
            <color rgb="FFFFC000"/>
          </stop>
        </gradientFill>
      </fill>
    </dxf>
    <dxf>
      <font>
        <color rgb="FF0DFFC0"/>
      </font>
      <fill>
        <patternFill>
          <bgColor rgb="FF002060"/>
        </patternFill>
      </fill>
    </dxf>
    <dxf>
      <font>
        <color theme="3" tint="-0.499984740745262"/>
      </font>
      <fill>
        <patternFill>
          <bgColor rgb="FFFFC000"/>
        </pattern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9C0006"/>
      </font>
      <fill>
        <patternFill>
          <bgColor rgb="FFFFC7CE"/>
        </patternFill>
      </fill>
    </dxf>
    <dxf>
      <font>
        <color theme="0" tint="-4.9989318521683403E-2"/>
      </font>
      <fill>
        <gradientFill type="path" left="1" right="1">
          <stop position="0">
            <color rgb="FF0DFFC0"/>
          </stop>
          <stop position="1">
            <color theme="3" tint="-0.49803155613879818"/>
          </stop>
        </gradientFill>
      </fill>
    </dxf>
    <dxf>
      <font>
        <color rgb="FFFF0000"/>
      </font>
      <fill>
        <gradientFill type="path" left="1" right="1">
          <stop position="0">
            <color theme="0"/>
          </stop>
          <stop position="1">
            <color theme="0" tint="-0.34900967436750391"/>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75FFB3"/>
      </font>
      <fill>
        <gradientFill degree="135">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rgb="FF75FFB3"/>
      </font>
      <fill>
        <gradientFill degree="135">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0"/>
      </font>
      <fill>
        <gradientFill degree="270">
          <stop position="0">
            <color theme="4" tint="0.40000610370189521"/>
          </stop>
          <stop position="1">
            <color theme="3" tint="-0.25098422193060094"/>
          </stop>
        </gradientFill>
      </fill>
    </dxf>
    <dxf>
      <font>
        <color theme="3" tint="-0.499984740745262"/>
      </font>
      <fill>
        <gradientFill degree="90">
          <stop position="0">
            <color rgb="FF0DFFC0"/>
          </stop>
          <stop position="1">
            <color rgb="FF0DFFC0"/>
          </stop>
        </gradientFill>
      </fill>
    </dxf>
    <dxf>
      <font>
        <color theme="3" tint="-0.499984740745262"/>
      </font>
      <fill>
        <gradientFill degree="90">
          <stop position="0">
            <color theme="0"/>
          </stop>
          <stop position="1">
            <color rgb="FF0DFFC0"/>
          </stop>
        </gradientFill>
      </fill>
    </dxf>
    <dxf>
      <fill>
        <gradientFill degree="90">
          <stop position="0">
            <color rgb="FFA3FFE7"/>
          </stop>
          <stop position="1">
            <color rgb="FF0DFFC0"/>
          </stop>
        </gradientFill>
      </fill>
    </dxf>
    <dxf>
      <font>
        <color theme="3" tint="-0.499984740745262"/>
      </font>
      <fill>
        <gradientFill degree="90">
          <stop position="0">
            <color theme="0"/>
          </stop>
          <stop position="1">
            <color rgb="FF0DFFC0"/>
          </stop>
        </gradientFill>
      </fill>
    </dxf>
    <dxf>
      <fill>
        <patternFill>
          <bgColor rgb="FFFF0000"/>
        </patternFill>
      </fill>
    </dxf>
    <dxf>
      <fill>
        <patternFill>
          <bgColor theme="1"/>
        </patternFill>
      </fill>
    </dxf>
    <dxf>
      <font>
        <color theme="0"/>
      </font>
      <fill>
        <gradientFill type="path" left="1" right="1">
          <stop position="0">
            <color rgb="FF0DFFC0"/>
          </stop>
          <stop position="1">
            <color theme="3" tint="-0.49803155613879818"/>
          </stop>
        </gradientFill>
      </fill>
    </dxf>
    <dxf>
      <fill>
        <patternFill>
          <bgColor theme="0" tint="-4.9989318521683403E-2"/>
        </patternFill>
      </fill>
    </dxf>
    <dxf>
      <font>
        <color theme="0" tint="-4.9989318521683403E-2"/>
      </font>
      <fill>
        <patternFill>
          <bgColor rgb="FFFF0000"/>
        </patternFill>
      </fill>
    </dxf>
    <dxf>
      <fill>
        <patternFill>
          <bgColor theme="0" tint="-4.9989318521683403E-2"/>
        </patternFill>
      </fill>
    </dxf>
    <dxf>
      <font>
        <color theme="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theme="0"/>
      </font>
      <fill>
        <gradientFill degree="135">
          <stop position="0">
            <color theme="3" tint="0.40000610370189521"/>
          </stop>
          <stop position="1">
            <color theme="3" tint="-0.49803155613879818"/>
          </stop>
        </gradientFill>
      </fill>
    </dxf>
    <dxf>
      <font>
        <color theme="0" tint="-4.9989318521683403E-2"/>
      </font>
      <fill>
        <gradientFill degree="90">
          <stop position="0">
            <color theme="0"/>
          </stop>
          <stop position="0.5">
            <color theme="3" tint="-0.25098422193060094"/>
          </stop>
          <stop position="1">
            <color theme="0"/>
          </stop>
        </gradientFill>
      </fill>
    </dxf>
    <dxf>
      <font>
        <color rgb="FF9C0006"/>
      </font>
      <fill>
        <patternFill>
          <bgColor rgb="FFFFC7CE"/>
        </patternFill>
      </fill>
    </dxf>
    <dxf>
      <font>
        <color theme="0"/>
      </font>
      <fill>
        <gradientFill degree="90">
          <stop position="0">
            <color theme="0"/>
          </stop>
          <stop position="0.5">
            <color rgb="FF4FFF9F"/>
          </stop>
          <stop position="1">
            <color theme="0"/>
          </stop>
        </gradientFill>
      </fill>
    </dxf>
    <dxf>
      <fill>
        <gradientFill degree="90">
          <stop position="0">
            <color theme="0"/>
          </stop>
          <stop position="0.5">
            <color theme="3" tint="-0.25098422193060094"/>
          </stop>
          <stop position="1">
            <color theme="0"/>
          </stop>
        </gradient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tint="-4.9989318521683403E-2"/>
      </font>
      <fill>
        <patternFill>
          <bgColor rgb="FFFF0000"/>
        </patternFill>
      </fill>
    </dxf>
    <dxf>
      <font>
        <color theme="0"/>
      </font>
      <fill>
        <patternFill>
          <bgColor rgb="FFFF0000"/>
        </pattern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rgb="FF9C0006"/>
      </font>
      <fill>
        <patternFill>
          <bgColor rgb="FFFFC7CE"/>
        </patternFill>
      </fill>
    </dxf>
    <dxf>
      <font>
        <color theme="3" tint="-0.24994659260841701"/>
      </font>
    </dxf>
    <dxf>
      <font>
        <b/>
        <i val="0"/>
        <strike val="0"/>
        <color theme="3" tint="-0.24994659260841701"/>
      </font>
    </dxf>
    <dxf>
      <font>
        <color theme="0" tint="-4.9989318521683403E-2"/>
      </font>
      <fill>
        <patternFill>
          <bgColor theme="0" tint="-4.9989318521683403E-2"/>
        </pattern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135">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135">
          <stop position="0">
            <color theme="3" tint="0.40000610370189521"/>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75FFB3"/>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4" tint="0.40000610370189521"/>
          </stop>
          <stop position="1">
            <color theme="4" tint="-0.49803155613879818"/>
          </stop>
        </gradientFill>
      </fill>
    </dxf>
    <dxf>
      <font>
        <color rgb="FFFFC000"/>
      </font>
      <fill>
        <gradientFill degree="90">
          <stop position="0">
            <color theme="3" tint="0.40000610370189521"/>
          </stop>
          <stop position="1">
            <color theme="3" tint="-0.49803155613879818"/>
          </stop>
        </gradientFill>
      </fill>
    </dxf>
    <dxf>
      <font>
        <color rgb="FFFFC000"/>
      </font>
      <fill>
        <gradientFill degree="90">
          <stop position="0">
            <color theme="4" tint="0.40000610370189521"/>
          </stop>
          <stop position="1">
            <color theme="4" tint="-0.49803155613879818"/>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0"/>
      </font>
      <fill>
        <gradientFill degree="135">
          <stop position="0">
            <color rgb="FFFF8B8B"/>
          </stop>
          <stop position="1">
            <color rgb="FFFF0000"/>
          </stop>
        </gradientFill>
      </fill>
    </dxf>
    <dxf>
      <font>
        <color theme="0"/>
      </font>
      <fill>
        <gradientFill degree="135">
          <stop position="0">
            <color rgb="FFFF6969"/>
          </stop>
          <stop position="1">
            <color rgb="FFFF0000"/>
          </stop>
        </gradientFill>
      </fill>
    </dxf>
    <dxf>
      <font>
        <color theme="0"/>
      </font>
      <fill>
        <gradientFill degree="90">
          <stop position="0">
            <color rgb="FFFF0000"/>
          </stop>
          <stop position="1">
            <color rgb="FFFF0000"/>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75FFB3"/>
      </font>
      <fill>
        <gradientFill degree="135">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rgb="FF61FFD6"/>
      </font>
      <fill>
        <gradientFill degree="270">
          <stop position="0">
            <color theme="3" tint="0.80001220740379042"/>
          </stop>
          <stop position="1">
            <color theme="3" tint="-0.49803155613879818"/>
          </stop>
        </gradientFill>
      </fill>
    </dxf>
    <dxf>
      <font>
        <color rgb="FF61FFD6"/>
      </font>
      <fill>
        <gradientFill degree="90">
          <stop position="0">
            <color theme="3" tint="0.40000610370189521"/>
          </stop>
          <stop position="1">
            <color theme="3" tint="-0.49803155613879818"/>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b/>
        <i val="0"/>
        <strike val="0"/>
      </font>
      <numFmt numFmtId="165" formatCode="[$-80C]d\ mmmm\ yyyy;@"/>
      <fill>
        <gradientFill degree="180">
          <stop position="0">
            <color theme="4" tint="0.40000610370189521"/>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0"/>
      </font>
      <fill>
        <patternFill>
          <bgColor rgb="FFFF0000"/>
        </patternFill>
      </fill>
    </dxf>
    <dxf>
      <font>
        <color theme="3" tint="-0.24994659260841701"/>
      </font>
      <fill>
        <gradientFill degree="135">
          <stop position="0">
            <color rgb="FFFFFF00"/>
          </stop>
          <stop position="1">
            <color rgb="FFFFC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color theme="3" tint="-0.24994659260841701"/>
      </font>
      <fill>
        <gradientFill degree="135">
          <stop position="0">
            <color rgb="FFFFFF00"/>
          </stop>
          <stop position="1">
            <color rgb="FFFFC000"/>
          </stop>
        </gradientFill>
      </fill>
    </dxf>
    <dxf>
      <font>
        <color theme="0"/>
      </font>
      <fill>
        <gradientFill degree="270">
          <stop position="0">
            <color theme="4" tint="0.40000610370189521"/>
          </stop>
          <stop position="1">
            <color theme="3" tint="-0.49803155613879818"/>
          </stop>
        </gradient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color rgb="FF9C0006"/>
      </font>
      <fill>
        <patternFill>
          <bgColor rgb="FFFFC7CE"/>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3" tint="-0.24994659260841701"/>
      </font>
      <fill>
        <gradientFill degree="135">
          <stop position="0">
            <color rgb="FFFFFF00"/>
          </stop>
          <stop position="1">
            <color rgb="FFFFC000"/>
          </stop>
        </gradientFill>
      </fill>
    </dxf>
    <dxf>
      <font>
        <b/>
        <i val="0"/>
        <color theme="0"/>
      </font>
      <fill>
        <patternFill>
          <bgColor rgb="FF002060"/>
        </patternFill>
      </fill>
    </dxf>
    <dxf>
      <font>
        <color theme="0"/>
      </font>
      <fill>
        <gradientFill degree="90">
          <stop position="0">
            <color theme="3" tint="0.40000610370189521"/>
          </stop>
          <stop position="1">
            <color theme="3" tint="-0.49803155613879818"/>
          </stop>
        </gradientFill>
      </fill>
    </dxf>
    <dxf>
      <font>
        <color theme="0" tint="-4.9989318521683403E-2"/>
      </font>
      <fill>
        <patternFill patternType="solid">
          <fgColor auto="1"/>
          <bgColor theme="0" tint="-4.9989318521683403E-2"/>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theme="0"/>
      </font>
      <fill>
        <gradientFill degree="135">
          <stop position="0">
            <color rgb="FFFF8B8B"/>
          </stop>
          <stop position="1">
            <color rgb="FFFF0000"/>
          </stop>
        </gradientFill>
      </fill>
    </dxf>
    <dxf>
      <font>
        <color theme="3" tint="-0.24994659260841701"/>
      </font>
      <fill>
        <gradientFill degree="90">
          <stop position="0">
            <color rgb="FFFFFF00"/>
          </stop>
          <stop position="1">
            <color rgb="FFFFC000"/>
          </stop>
        </gradientFill>
      </fill>
    </dxf>
    <dxf>
      <font>
        <color theme="3" tint="-0.24994659260841701"/>
      </font>
      <fill>
        <gradientFill degree="135">
          <stop position="0">
            <color theme="3" tint="0.80001220740379042"/>
          </stop>
          <stop position="1">
            <color theme="3" tint="0.40000610370189521"/>
          </stop>
        </gradientFill>
      </fill>
    </dxf>
    <dxf>
      <font>
        <b/>
        <i val="0"/>
        <color theme="0"/>
      </font>
      <fill>
        <gradientFill degree="135">
          <stop position="0">
            <color theme="3" tint="0.80001220740379042"/>
          </stop>
          <stop position="1">
            <color theme="3" tint="0.40000610370189521"/>
          </stop>
        </gradientFill>
      </fill>
    </dxf>
    <dxf>
      <fill>
        <gradientFill degree="135">
          <stop position="0">
            <color theme="3" tint="0.59999389629810485"/>
          </stop>
          <stop position="1">
            <color theme="3" tint="-0.25098422193060094"/>
          </stop>
        </gradientFill>
      </fill>
    </dxf>
    <dxf>
      <font>
        <color theme="3" tint="-0.24994659260841701"/>
      </font>
      <fill>
        <gradientFill degree="90">
          <stop position="0">
            <color rgb="FFFFFF00"/>
          </stop>
          <stop position="1">
            <color rgb="FFFFC000"/>
          </stop>
        </gradient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
      <font>
        <color rgb="FF9C0006"/>
      </font>
      <fill>
        <patternFill>
          <bgColor rgb="FFFFC7CE"/>
        </patternFill>
      </fill>
    </dxf>
    <dxf>
      <font>
        <color theme="0"/>
      </font>
    </dxf>
    <dxf>
      <font>
        <color rgb="FF9C0006"/>
      </font>
      <fill>
        <patternFill>
          <bgColor rgb="FFFFC7CE"/>
        </patternFill>
      </fill>
    </dxf>
    <dxf>
      <font>
        <color theme="0"/>
      </font>
      <fill>
        <gradientFill degree="315">
          <stop position="0">
            <color theme="3" tint="0.80001220740379042"/>
          </stop>
          <stop position="1">
            <color theme="3" tint="-0.49803155613879818"/>
          </stop>
        </gradientFill>
      </fill>
    </dxf>
    <dxf>
      <font>
        <color theme="0"/>
      </font>
      <fill>
        <gradientFill degree="315">
          <stop position="0">
            <color theme="4" tint="0.80001220740379042"/>
          </stop>
          <stop position="1">
            <color theme="4" tint="-0.49803155613879818"/>
          </stop>
        </gradientFill>
      </fill>
    </dxf>
    <dxf>
      <font>
        <color rgb="FF9C0006"/>
      </font>
      <fill>
        <patternFill>
          <bgColor rgb="FFFFC7CE"/>
        </patternFill>
      </fill>
    </dxf>
    <dxf>
      <font>
        <color theme="0"/>
      </font>
      <fill>
        <patternFill>
          <bgColor rgb="FF002060"/>
        </patternFill>
      </fill>
    </dxf>
    <dxf>
      <font>
        <color theme="0"/>
      </font>
      <fill>
        <gradientFill degree="135">
          <stop position="0">
            <color theme="3" tint="0.80001220740379042"/>
          </stop>
          <stop position="1">
            <color theme="3" tint="-0.49803155613879818"/>
          </stop>
        </gradientFill>
      </fill>
    </dxf>
  </dxfs>
  <tableStyles count="0" defaultTableStyle="TableStyleMedium9" defaultPivotStyle="PivotStyleLight16"/>
  <colors>
    <mruColors>
      <color rgb="FF61ED6E"/>
      <color rgb="FFA3FFE7"/>
      <color rgb="FF0DFFC0"/>
      <color rgb="FF0E7818"/>
      <color rgb="FFFF3399"/>
      <color rgb="FFFF7575"/>
      <color rgb="FF00CC66"/>
      <color rgb="FF00E6AA"/>
      <color rgb="FFFFCD2F"/>
      <color rgb="FF00D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powerPivotData" Target="model/item.data"/><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3DB9-4420-9973-97C2C71C2F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DB9-4420-9973-97C2C71C2FB6}"/>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3DB9-4420-9973-97C2C71C2FB6}"/>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3DB9-4420-9973-97C2C71C2FB6}"/>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979C-4759-995A-19A29164FF5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79C-4759-995A-19A29164FF5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979C-4759-995A-19A29164FF5E}"/>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979C-4759-995A-19A29164FF5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9F-4D84-9FAD-F6B5C9E6BD84}"/>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Points!$R$3:$R$14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A1-4C63-8FAA-83CCFD277470}"/>
            </c:ext>
          </c:extLst>
        </c:ser>
        <c:ser>
          <c:idx val="1"/>
          <c:order val="1"/>
          <c:spPr>
            <a:solidFill>
              <a:srgbClr val="FFC000"/>
            </a:solidFill>
            <a:ln>
              <a:noFill/>
            </a:ln>
            <a:effectLst/>
          </c:spPr>
          <c:invertIfNegative val="0"/>
          <c:cat>
            <c:strRef>
              <c:f>Points!$Q$3:$Q$14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Points!$S$3:$S$14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A1-4C63-8FAA-83CCFD27747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solidFill>
            <a:schemeClr val="tx2">
              <a:lumMod val="60000"/>
              <a:lumOff val="40000"/>
            </a:schemeClr>
          </a:solid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2">
            <a:lumMod val="50000"/>
          </a:schemeClr>
        </a:gs>
        <a:gs pos="50000">
          <a:schemeClr val="tx2">
            <a:lumMod val="75000"/>
          </a:schemeClr>
        </a:gs>
        <a:gs pos="100000">
          <a:schemeClr val="tx2">
            <a:lumMod val="60000"/>
            <a:lumOff val="40000"/>
          </a:schemeClr>
        </a:gs>
      </a:gsLst>
      <a:lin ang="16200000" scaled="1"/>
    </a:gradFill>
    <a:ln w="9525" cap="flat" cmpd="sng" algn="ctr">
      <a:solidFill>
        <a:schemeClr val="tx1">
          <a:lumMod val="15000"/>
          <a:lumOff val="85000"/>
        </a:schemeClr>
      </a:solid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1022680929824"/>
          <c:y val="7.4639075912612374E-2"/>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54AB-4A75-8B0F-DBFB6FD0E59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4AB-4A75-8B0F-DBFB6FD0E59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54AB-4A75-8B0F-DBFB6FD0E59F}"/>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54AB-4A75-8B0F-DBFB6FD0E59F}"/>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28863351734574"/>
          <c:y val="2.1092455651392499E-2"/>
          <c:w val="0.72519554571698452"/>
          <c:h val="0.93751563077265765"/>
        </c:manualLayout>
      </c:layout>
      <c:radarChart>
        <c:radarStyle val="filled"/>
        <c:varyColors val="0"/>
        <c:ser>
          <c:idx val="0"/>
          <c:order val="0"/>
          <c:spPr>
            <a:gradFill>
              <a:gsLst>
                <a:gs pos="0">
                  <a:srgbClr val="75FFB3"/>
                </a:gs>
                <a:gs pos="49000">
                  <a:srgbClr val="00EE6C"/>
                </a:gs>
                <a:gs pos="100000">
                  <a:srgbClr val="00A249"/>
                </a:gs>
              </a:gsLst>
              <a:lin ang="2700000" scaled="1"/>
            </a:gradFill>
            <a:ln>
              <a:solidFill>
                <a:schemeClr val="bg1"/>
              </a:solidFill>
            </a:ln>
            <a:effectLst/>
          </c:spPr>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7A-4649-B8A0-A027F8C032CE}"/>
            </c:ext>
          </c:extLst>
        </c:ser>
        <c:dLbls>
          <c:showLegendKey val="0"/>
          <c:showVal val="0"/>
          <c:showCatName val="0"/>
          <c:showSerName val="0"/>
          <c:showPercent val="0"/>
          <c:showBubbleSize val="0"/>
        </c:dLbls>
        <c:axId val="271526528"/>
        <c:axId val="271569280"/>
      </c:radarChart>
      <c:catAx>
        <c:axId val="271526528"/>
        <c:scaling>
          <c:orientation val="minMax"/>
        </c:scaling>
        <c:delete val="1"/>
        <c:axPos val="b"/>
        <c:numFmt formatCode="General" sourceLinked="1"/>
        <c:majorTickMark val="none"/>
        <c:minorTickMark val="none"/>
        <c:tickLblPos val="nextTo"/>
        <c:crossAx val="271569280"/>
        <c:crosses val="autoZero"/>
        <c:auto val="1"/>
        <c:lblAlgn val="ctr"/>
        <c:lblOffset val="100"/>
        <c:noMultiLvlLbl val="0"/>
      </c:catAx>
      <c:valAx>
        <c:axId val="2715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1526528"/>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noFill/>
      <a:round/>
    </a:ln>
    <a:effectLst/>
    <a:scene3d>
      <a:camera prst="orthographicFront"/>
      <a:lightRig rig="threePt" dir="t"/>
    </a:scene3d>
    <a:sp3d>
      <a:bevelT w="0" h="0"/>
    </a:sp3d>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rgbClr val="75FFB3"/>
              </a:solidFill>
              <a:ln w="19050">
                <a:solidFill>
                  <a:schemeClr val="lt1"/>
                </a:solidFill>
              </a:ln>
              <a:effectLst/>
            </c:spPr>
            <c:extLst>
              <c:ext xmlns:c16="http://schemas.microsoft.com/office/drawing/2014/chart" uri="{C3380CC4-5D6E-409C-BE32-E72D297353CC}">
                <c16:uniqueId val="{00000001-6469-4C25-9E65-362D1BA3559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469-4C25-9E65-362D1BA3559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469-4C25-9E65-362D1BA3559E}"/>
              </c:ext>
            </c:extLst>
          </c:dPt>
          <c:val>
            <c:numRef>
              <c:f>Accueil!$AD$21:$AD$23</c:f>
              <c:numCache>
                <c:formatCode>0%</c:formatCode>
                <c:ptCount val="3"/>
                <c:pt idx="0">
                  <c:v>0</c:v>
                </c:pt>
                <c:pt idx="1">
                  <c:v>0</c:v>
                </c:pt>
                <c:pt idx="2">
                  <c:v>1</c:v>
                </c:pt>
              </c:numCache>
            </c:numRef>
          </c:val>
          <c:extLst>
            <c:ext xmlns:c16="http://schemas.microsoft.com/office/drawing/2014/chart" uri="{C3380CC4-5D6E-409C-BE32-E72D297353CC}">
              <c16:uniqueId val="{00000006-6469-4C25-9E65-362D1BA3559E}"/>
            </c:ext>
          </c:extLst>
        </c:ser>
        <c:dLbls>
          <c:showLegendKey val="0"/>
          <c:showVal val="0"/>
          <c:showCatName val="0"/>
          <c:showSerName val="0"/>
          <c:showPercent val="0"/>
          <c:showBubbleSize val="0"/>
          <c:showLeaderLines val="1"/>
        </c:dLbls>
        <c:firstSliceAng val="27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62F0-4CA0-BA25-FB8FAC48257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2F0-4CA0-BA25-FB8FAC48257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62F0-4CA0-BA25-FB8FAC482572}"/>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62F0-4CA0-BA25-FB8FAC48257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67E2-423C-AE11-80DDD83BC415}"/>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BD0A-4920-8141-024C11080136}"/>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8-CA54-4F39-9CE8-50E5D1AC34A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A-CA54-4F39-9CE8-50E5D1AC34A5}"/>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C-CA54-4F39-9CE8-50E5D1AC34A5}"/>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D-CA54-4F39-9CE8-50E5D1AC34A5}"/>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6729-45E7-BBBC-2E1678CABD7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E101-4C20-8FF2-E28E16EB780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101-4C20-8FF2-E28E16EB7801}"/>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E101-4C20-8FF2-E28E16EB7801}"/>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E101-4C20-8FF2-E28E16EB7801}"/>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C60-46F7-9F63-F1A62AD70CD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F74-440B-BDF3-324BE9AA2AA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F74-440B-BDF3-324BE9AA2AA1}"/>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CF74-440B-BDF3-324BE9AA2AA1}"/>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CF74-440B-BDF3-324BE9AA2AA1}"/>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411C-4066-A808-F7E4E2D65D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B83F-42E4-8D53-ED02DA6E615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83F-42E4-8D53-ED02DA6E615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B83F-42E4-8D53-ED02DA6E6152}"/>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B83F-42E4-8D53-ED02DA6E615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C4E9-4147-AD19-90125F82A25E}"/>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8CEA-4F01-BB52-E155E8EED73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8CEA-4F01-BB52-E155E8EED738}"/>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8CEA-4F01-BB52-E155E8EED738}"/>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8CEA-4F01-BB52-E155E8EED738}"/>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F1C9-450E-A8A3-19CF388C8B4C}"/>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070-4831-BD30-1F40133C460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070-4831-BD30-1F40133C460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070-4831-BD30-1F40133C460F}"/>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0070-4831-BD30-1F40133C460F}"/>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32-4C81-B19A-2F8FA2A243E1}"/>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B634-4C45-8EB1-14EFB6C9123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634-4C45-8EB1-14EFB6C91237}"/>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B634-4C45-8EB1-14EFB6C91237}"/>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B634-4C45-8EB1-14EFB6C91237}"/>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707-4B26-ADC6-48C1EDD6C4A3}"/>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2ED-4AB0-89EF-1BDBAA9113D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2ED-4AB0-89EF-1BDBAA9113D2}"/>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2ED-4AB0-89EF-1BDBAA9113D2}"/>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02ED-4AB0-89EF-1BDBAA9113D2}"/>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35A-4C6E-9E43-E99EBF1F731A}"/>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AFC6-4289-B23B-CD4E5D7E6C5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FC6-4289-B23B-CD4E5D7E6C5F}"/>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AFC6-4289-B23B-CD4E5D7E6C5F}"/>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AFC6-4289-B23B-CD4E5D7E6C5F}"/>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8490-444A-86A0-34F40B082730}"/>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D43A-4BAC-89F6-DCB638CC35C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43A-4BAC-89F6-DCB638CC35CD}"/>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D43A-4BAC-89F6-DCB638CC35CD}"/>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D43A-4BAC-89F6-DCB638CC35CD}"/>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757E-4340-98CC-A12149536C98}"/>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467D-4337-B8E8-99EDE92B4D4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67D-4337-B8E8-99EDE92B4D44}"/>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467D-4337-B8E8-99EDE92B4D44}"/>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467D-4337-B8E8-99EDE92B4D44}"/>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Données!$V$43:$AG$43</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Données!$V$44:$AG$44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22-4A6D-80B1-FD1A33B8154D}"/>
            </c:ext>
          </c:extLst>
        </c:ser>
        <c:dLbls>
          <c:showLegendKey val="0"/>
          <c:showVal val="0"/>
          <c:showCatName val="0"/>
          <c:showSerName val="0"/>
          <c:showPercent val="0"/>
          <c:showBubbleSize val="0"/>
        </c:dLbls>
        <c:gapWidth val="150"/>
        <c:shape val="cylinder"/>
        <c:axId val="272075392"/>
        <c:axId val="272077184"/>
        <c:axId val="0"/>
      </c:bar3DChart>
      <c:catAx>
        <c:axId val="272075392"/>
        <c:scaling>
          <c:orientation val="minMax"/>
        </c:scaling>
        <c:delete val="0"/>
        <c:axPos val="b"/>
        <c:numFmt formatCode="General" sourceLinked="0"/>
        <c:majorTickMark val="out"/>
        <c:minorTickMark val="none"/>
        <c:tickLblPos val="nextTo"/>
        <c:crossAx val="272077184"/>
        <c:crosses val="autoZero"/>
        <c:auto val="1"/>
        <c:lblAlgn val="ctr"/>
        <c:lblOffset val="100"/>
        <c:noMultiLvlLbl val="0"/>
      </c:catAx>
      <c:valAx>
        <c:axId val="272077184"/>
        <c:scaling>
          <c:orientation val="minMax"/>
        </c:scaling>
        <c:delete val="0"/>
        <c:axPos val="l"/>
        <c:majorGridlines/>
        <c:numFmt formatCode="#,##0" sourceLinked="1"/>
        <c:majorTickMark val="out"/>
        <c:minorTickMark val="none"/>
        <c:tickLblPos val="nextTo"/>
        <c:crossAx val="272075392"/>
        <c:crosses val="autoZero"/>
        <c:crossBetween val="between"/>
      </c:valAx>
    </c:plotArea>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Données!$T$19</c:f>
              <c:strCache>
                <c:ptCount val="1"/>
              </c:strCache>
            </c:strRef>
          </c:tx>
          <c:invertIfNegative val="0"/>
          <c:cat>
            <c:numRef>
              <c:f>Données!$V$18:$AG$18</c:f>
              <c:numCache>
                <c:formatCode>General</c:formatCode>
                <c:ptCount val="12"/>
              </c:numCache>
            </c:numRef>
          </c:cat>
          <c:val>
            <c:numRef>
              <c:f>Données!$V$19:$AG$19</c:f>
              <c:numCache>
                <c:formatCode>General</c:formatCode>
                <c:ptCount val="12"/>
              </c:numCache>
            </c:numRef>
          </c:val>
          <c:extLst>
            <c:ext xmlns:c16="http://schemas.microsoft.com/office/drawing/2014/chart" uri="{C3380CC4-5D6E-409C-BE32-E72D297353CC}">
              <c16:uniqueId val="{00000000-5DC2-4B9C-A1FF-9E4B1DAC9495}"/>
            </c:ext>
          </c:extLst>
        </c:ser>
        <c:ser>
          <c:idx val="1"/>
          <c:order val="1"/>
          <c:tx>
            <c:strRef>
              <c:f>Données!$T$20</c:f>
              <c:strCache>
                <c:ptCount val="1"/>
              </c:strCache>
            </c:strRef>
          </c:tx>
          <c:invertIfNegative val="0"/>
          <c:cat>
            <c:numRef>
              <c:f>Données!$V$18:$AG$18</c:f>
              <c:numCache>
                <c:formatCode>General</c:formatCode>
                <c:ptCount val="12"/>
              </c:numCache>
            </c:numRef>
          </c:cat>
          <c:val>
            <c:numRef>
              <c:f>Données!$V$20:$AG$20</c:f>
              <c:numCache>
                <c:formatCode>General</c:formatCode>
                <c:ptCount val="12"/>
              </c:numCache>
            </c:numRef>
          </c:val>
          <c:extLst>
            <c:ext xmlns:c16="http://schemas.microsoft.com/office/drawing/2014/chart" uri="{C3380CC4-5D6E-409C-BE32-E72D297353CC}">
              <c16:uniqueId val="{00000001-5DC2-4B9C-A1FF-9E4B1DAC9495}"/>
            </c:ext>
          </c:extLst>
        </c:ser>
        <c:ser>
          <c:idx val="2"/>
          <c:order val="2"/>
          <c:tx>
            <c:strRef>
              <c:f>Données!$T$21</c:f>
              <c:strCache>
                <c:ptCount val="1"/>
              </c:strCache>
            </c:strRef>
          </c:tx>
          <c:invertIfNegative val="0"/>
          <c:cat>
            <c:numRef>
              <c:f>Données!$V$18:$AG$18</c:f>
              <c:numCache>
                <c:formatCode>General</c:formatCode>
                <c:ptCount val="12"/>
              </c:numCache>
            </c:numRef>
          </c:cat>
          <c:val>
            <c:numRef>
              <c:f>Données!$V$21:$AG$21</c:f>
              <c:numCache>
                <c:formatCode>General</c:formatCode>
                <c:ptCount val="12"/>
              </c:numCache>
            </c:numRef>
          </c:val>
          <c:extLst>
            <c:ext xmlns:c16="http://schemas.microsoft.com/office/drawing/2014/chart" uri="{C3380CC4-5D6E-409C-BE32-E72D297353CC}">
              <c16:uniqueId val="{00000002-5DC2-4B9C-A1FF-9E4B1DAC9495}"/>
            </c:ext>
          </c:extLst>
        </c:ser>
        <c:ser>
          <c:idx val="3"/>
          <c:order val="3"/>
          <c:tx>
            <c:strRef>
              <c:f>Données!$T$22</c:f>
              <c:strCache>
                <c:ptCount val="1"/>
              </c:strCache>
            </c:strRef>
          </c:tx>
          <c:invertIfNegative val="0"/>
          <c:cat>
            <c:numRef>
              <c:f>Données!$V$18:$AG$18</c:f>
              <c:numCache>
                <c:formatCode>General</c:formatCode>
                <c:ptCount val="12"/>
              </c:numCache>
            </c:numRef>
          </c:cat>
          <c:val>
            <c:numRef>
              <c:f>Données!$V$22:$AG$22</c:f>
              <c:numCache>
                <c:formatCode>General</c:formatCode>
                <c:ptCount val="12"/>
              </c:numCache>
            </c:numRef>
          </c:val>
          <c:extLst>
            <c:ext xmlns:c16="http://schemas.microsoft.com/office/drawing/2014/chart" uri="{C3380CC4-5D6E-409C-BE32-E72D297353CC}">
              <c16:uniqueId val="{00000003-5DC2-4B9C-A1FF-9E4B1DAC9495}"/>
            </c:ext>
          </c:extLst>
        </c:ser>
        <c:ser>
          <c:idx val="4"/>
          <c:order val="4"/>
          <c:tx>
            <c:strRef>
              <c:f>Données!$T$23</c:f>
              <c:strCache>
                <c:ptCount val="1"/>
              </c:strCache>
            </c:strRef>
          </c:tx>
          <c:invertIfNegative val="0"/>
          <c:cat>
            <c:numRef>
              <c:f>Données!$V$18:$AG$18</c:f>
              <c:numCache>
                <c:formatCode>General</c:formatCode>
                <c:ptCount val="12"/>
              </c:numCache>
            </c:numRef>
          </c:cat>
          <c:val>
            <c:numRef>
              <c:f>Données!$V$23:$AG$23</c:f>
              <c:numCache>
                <c:formatCode>General</c:formatCode>
                <c:ptCount val="12"/>
              </c:numCache>
            </c:numRef>
          </c:val>
          <c:extLst>
            <c:ext xmlns:c16="http://schemas.microsoft.com/office/drawing/2014/chart" uri="{C3380CC4-5D6E-409C-BE32-E72D297353CC}">
              <c16:uniqueId val="{00000004-5DC2-4B9C-A1FF-9E4B1DAC9495}"/>
            </c:ext>
          </c:extLst>
        </c:ser>
        <c:ser>
          <c:idx val="5"/>
          <c:order val="5"/>
          <c:tx>
            <c:strRef>
              <c:f>Données!$T$24</c:f>
              <c:strCache>
                <c:ptCount val="1"/>
              </c:strCache>
            </c:strRef>
          </c:tx>
          <c:invertIfNegative val="0"/>
          <c:cat>
            <c:numRef>
              <c:f>Données!$V$18:$AG$18</c:f>
              <c:numCache>
                <c:formatCode>General</c:formatCode>
                <c:ptCount val="12"/>
              </c:numCache>
            </c:numRef>
          </c:cat>
          <c:val>
            <c:numRef>
              <c:f>Données!$V$24:$AG$24</c:f>
              <c:numCache>
                <c:formatCode>General</c:formatCode>
                <c:ptCount val="12"/>
              </c:numCache>
            </c:numRef>
          </c:val>
          <c:extLst>
            <c:ext xmlns:c16="http://schemas.microsoft.com/office/drawing/2014/chart" uri="{C3380CC4-5D6E-409C-BE32-E72D297353CC}">
              <c16:uniqueId val="{00000005-5DC2-4B9C-A1FF-9E4B1DAC9495}"/>
            </c:ext>
          </c:extLst>
        </c:ser>
        <c:ser>
          <c:idx val="6"/>
          <c:order val="6"/>
          <c:tx>
            <c:strRef>
              <c:f>Données!$T$25</c:f>
              <c:strCache>
                <c:ptCount val="1"/>
              </c:strCache>
            </c:strRef>
          </c:tx>
          <c:invertIfNegative val="0"/>
          <c:cat>
            <c:numRef>
              <c:f>Données!$V$18:$AG$18</c:f>
              <c:numCache>
                <c:formatCode>General</c:formatCode>
                <c:ptCount val="12"/>
              </c:numCache>
            </c:numRef>
          </c:cat>
          <c:val>
            <c:numRef>
              <c:f>Données!$V$25:$AG$25</c:f>
              <c:numCache>
                <c:formatCode>General</c:formatCode>
                <c:ptCount val="12"/>
              </c:numCache>
            </c:numRef>
          </c:val>
          <c:extLst>
            <c:ext xmlns:c16="http://schemas.microsoft.com/office/drawing/2014/chart" uri="{C3380CC4-5D6E-409C-BE32-E72D297353CC}">
              <c16:uniqueId val="{00000006-5DC2-4B9C-A1FF-9E4B1DAC9495}"/>
            </c:ext>
          </c:extLst>
        </c:ser>
        <c:ser>
          <c:idx val="7"/>
          <c:order val="7"/>
          <c:tx>
            <c:strRef>
              <c:f>Données!$T$26</c:f>
              <c:strCache>
                <c:ptCount val="1"/>
              </c:strCache>
            </c:strRef>
          </c:tx>
          <c:invertIfNegative val="0"/>
          <c:cat>
            <c:numRef>
              <c:f>Données!$V$18:$AG$18</c:f>
              <c:numCache>
                <c:formatCode>General</c:formatCode>
                <c:ptCount val="12"/>
              </c:numCache>
            </c:numRef>
          </c:cat>
          <c:val>
            <c:numRef>
              <c:f>Données!$V$26:$AG$26</c:f>
              <c:numCache>
                <c:formatCode>General</c:formatCode>
                <c:ptCount val="12"/>
              </c:numCache>
            </c:numRef>
          </c:val>
          <c:extLst>
            <c:ext xmlns:c16="http://schemas.microsoft.com/office/drawing/2014/chart" uri="{C3380CC4-5D6E-409C-BE32-E72D297353CC}">
              <c16:uniqueId val="{00000007-5DC2-4B9C-A1FF-9E4B1DAC9495}"/>
            </c:ext>
          </c:extLst>
        </c:ser>
        <c:ser>
          <c:idx val="8"/>
          <c:order val="8"/>
          <c:tx>
            <c:strRef>
              <c:f>Données!$T$27</c:f>
              <c:strCache>
                <c:ptCount val="1"/>
              </c:strCache>
            </c:strRef>
          </c:tx>
          <c:invertIfNegative val="0"/>
          <c:cat>
            <c:numRef>
              <c:f>Données!$V$18:$AG$18</c:f>
              <c:numCache>
                <c:formatCode>General</c:formatCode>
                <c:ptCount val="12"/>
              </c:numCache>
            </c:numRef>
          </c:cat>
          <c:val>
            <c:numRef>
              <c:f>Données!$V$27:$AG$27</c:f>
              <c:numCache>
                <c:formatCode>General</c:formatCode>
                <c:ptCount val="12"/>
              </c:numCache>
            </c:numRef>
          </c:val>
          <c:extLst>
            <c:ext xmlns:c16="http://schemas.microsoft.com/office/drawing/2014/chart" uri="{C3380CC4-5D6E-409C-BE32-E72D297353CC}">
              <c16:uniqueId val="{00000008-5DC2-4B9C-A1FF-9E4B1DAC9495}"/>
            </c:ext>
          </c:extLst>
        </c:ser>
        <c:ser>
          <c:idx val="9"/>
          <c:order val="9"/>
          <c:tx>
            <c:strRef>
              <c:f>Données!$T$28</c:f>
              <c:strCache>
                <c:ptCount val="1"/>
              </c:strCache>
            </c:strRef>
          </c:tx>
          <c:invertIfNegative val="0"/>
          <c:cat>
            <c:numRef>
              <c:f>Données!$V$18:$AG$18</c:f>
              <c:numCache>
                <c:formatCode>General</c:formatCode>
                <c:ptCount val="12"/>
              </c:numCache>
            </c:numRef>
          </c:cat>
          <c:val>
            <c:numRef>
              <c:f>Données!$V$28:$AG$28</c:f>
              <c:numCache>
                <c:formatCode>General</c:formatCode>
                <c:ptCount val="12"/>
              </c:numCache>
            </c:numRef>
          </c:val>
          <c:extLst>
            <c:ext xmlns:c16="http://schemas.microsoft.com/office/drawing/2014/chart" uri="{C3380CC4-5D6E-409C-BE32-E72D297353CC}">
              <c16:uniqueId val="{00000009-5DC2-4B9C-A1FF-9E4B1DAC9495}"/>
            </c:ext>
          </c:extLst>
        </c:ser>
        <c:dLbls>
          <c:showLegendKey val="0"/>
          <c:showVal val="0"/>
          <c:showCatName val="0"/>
          <c:showSerName val="0"/>
          <c:showPercent val="0"/>
          <c:showBubbleSize val="0"/>
        </c:dLbls>
        <c:gapWidth val="150"/>
        <c:shape val="cylinder"/>
        <c:axId val="272202752"/>
        <c:axId val="272208640"/>
        <c:axId val="0"/>
      </c:bar3DChart>
      <c:catAx>
        <c:axId val="272202752"/>
        <c:scaling>
          <c:orientation val="minMax"/>
        </c:scaling>
        <c:delete val="0"/>
        <c:axPos val="b"/>
        <c:numFmt formatCode="General" sourceLinked="0"/>
        <c:majorTickMark val="out"/>
        <c:minorTickMark val="none"/>
        <c:tickLblPos val="nextTo"/>
        <c:crossAx val="272208640"/>
        <c:crosses val="autoZero"/>
        <c:auto val="1"/>
        <c:lblAlgn val="ctr"/>
        <c:lblOffset val="100"/>
        <c:noMultiLvlLbl val="0"/>
      </c:catAx>
      <c:valAx>
        <c:axId val="272208640"/>
        <c:scaling>
          <c:orientation val="minMax"/>
        </c:scaling>
        <c:delete val="0"/>
        <c:axPos val="l"/>
        <c:majorGridlines/>
        <c:numFmt formatCode="General" sourceLinked="1"/>
        <c:majorTickMark val="out"/>
        <c:minorTickMark val="none"/>
        <c:tickLblPos val="nextTo"/>
        <c:crossAx val="272202752"/>
        <c:crosses val="autoZero"/>
        <c:crossBetween val="between"/>
      </c:valAx>
    </c:plotArea>
    <c:legend>
      <c:legendPos val="r"/>
      <c:overlay val="0"/>
    </c:legend>
    <c:plotVisOnly val="1"/>
    <c:dispBlanksAs val="gap"/>
    <c:showDLblsOverMax val="0"/>
  </c:chart>
  <c:printSettings>
    <c:headerFooter/>
    <c:pageMargins b="0.75000000000001421" l="0.70000000000000062" r="0.70000000000000062" t="0.7500000000000142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actuelle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rgbClr val="FFC000"/>
            </a:solidFill>
            <a:ln>
              <a:solidFill>
                <a:schemeClr val="bg1"/>
              </a:solidFill>
            </a:ln>
            <a:effectLst/>
          </c:spPr>
          <c:cat>
            <c:strRef>
              <c:f>'Données graphiques'!$B$4:$B$15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81-4379-8C22-52C932E4EAD1}"/>
            </c:ext>
          </c:extLst>
        </c:ser>
        <c:dLbls>
          <c:showLegendKey val="0"/>
          <c:showVal val="0"/>
          <c:showCatName val="0"/>
          <c:showSerName val="0"/>
          <c:showPercent val="0"/>
          <c:showBubbleSize val="0"/>
        </c:dLbls>
        <c:axId val="272372864"/>
        <c:axId val="272374400"/>
      </c:radarChart>
      <c:catAx>
        <c:axId val="27237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crossAx val="272374400"/>
        <c:crosses val="autoZero"/>
        <c:auto val="1"/>
        <c:lblAlgn val="ctr"/>
        <c:lblOffset val="100"/>
        <c:noMultiLvlLbl val="0"/>
      </c:catAx>
      <c:valAx>
        <c:axId val="27237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72864"/>
        <c:crosses val="autoZero"/>
        <c:crossBetween val="between"/>
      </c:valAx>
      <c:spPr>
        <a:noFill/>
        <a:ln>
          <a:noFill/>
        </a:ln>
        <a:effectLst/>
      </c:spPr>
    </c:plotArea>
    <c:plotVisOnly val="1"/>
    <c:dispBlanksAs val="gap"/>
    <c:showDLblsOverMax val="0"/>
  </c:chart>
  <c:spPr>
    <a:gradFill flip="none" rotWithShape="1">
      <a:gsLst>
        <a:gs pos="0">
          <a:schemeClr val="accent1">
            <a:lumMod val="60000"/>
            <a:lumOff val="40000"/>
          </a:schemeClr>
        </a:gs>
        <a:gs pos="53000">
          <a:schemeClr val="accent1">
            <a:lumMod val="75000"/>
          </a:schemeClr>
        </a:gs>
        <a:gs pos="100000">
          <a:schemeClr val="tx2">
            <a:lumMod val="50000"/>
          </a:schemeClr>
        </a:gs>
      </a:gsLst>
      <a:path path="shape">
        <a:fillToRect l="50000" t="50000" r="50000" b="50000"/>
      </a:path>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1600" b="1">
                <a:solidFill>
                  <a:schemeClr val="bg1"/>
                </a:solidFill>
              </a:rPr>
              <a:t>Evaluation après</a:t>
            </a:r>
            <a:r>
              <a:rPr lang="fr-BE" sz="1600" b="1" baseline="0">
                <a:solidFill>
                  <a:schemeClr val="bg1"/>
                </a:solidFill>
              </a:rPr>
              <a:t> mise en œuvre actions</a:t>
            </a:r>
            <a:endParaRPr lang="fr-BE" sz="1600" b="1">
              <a:solidFill>
                <a:schemeClr val="bg1"/>
              </a:solidFill>
            </a:endParaRPr>
          </a:p>
        </c:rich>
      </c:tx>
      <c:layout>
        <c:manualLayout>
          <c:xMode val="edge"/>
          <c:yMode val="edge"/>
          <c:x val="0.1034930008748906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0"/>
          <c:order val="0"/>
          <c:spPr>
            <a:solidFill>
              <a:schemeClr val="accent5">
                <a:lumMod val="75000"/>
              </a:schemeClr>
            </a:solidFill>
            <a:ln>
              <a:solidFill>
                <a:schemeClr val="bg1"/>
              </a:solidFill>
            </a:ln>
            <a:effectLst/>
          </c:spPr>
          <c:cat>
            <c:strRef>
              <c:f>'Données graphiques'!$H$4:$H$15</c:f>
              <c:strCache>
                <c:ptCount val="12"/>
                <c:pt idx="0">
                  <c:v>Environnement</c:v>
                </c:pt>
                <c:pt idx="1">
                  <c:v>Influenceurs</c:v>
                </c:pt>
                <c:pt idx="2">
                  <c:v>Décideur</c:v>
                </c:pt>
                <c:pt idx="3">
                  <c:v>Besoins</c:v>
                </c:pt>
                <c:pt idx="4">
                  <c:v>Proposition</c:v>
                </c:pt>
                <c:pt idx="5">
                  <c:v>Prix/performance</c:v>
                </c:pt>
                <c:pt idx="6">
                  <c:v>Opinion du client</c:v>
                </c:pt>
                <c:pt idx="7">
                  <c:v>Délai de décision</c:v>
                </c:pt>
                <c:pt idx="8">
                  <c:v>Rythme négociation</c:v>
                </c:pt>
                <c:pt idx="9">
                  <c:v>Relation</c:v>
                </c:pt>
                <c:pt idx="10">
                  <c:v>Attitude client</c:v>
                </c:pt>
                <c:pt idx="11">
                  <c:v>Activités client</c:v>
                </c:pt>
              </c:strCache>
            </c:strRef>
          </c:cat>
          <c:val>
            <c:numRef>
              <c:f>'Données graphiques'!$I$4:$I$15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30-4C05-A6F0-BB86C936BFDC}"/>
            </c:ext>
          </c:extLst>
        </c:ser>
        <c:dLbls>
          <c:showLegendKey val="0"/>
          <c:showVal val="0"/>
          <c:showCatName val="0"/>
          <c:showSerName val="0"/>
          <c:showPercent val="0"/>
          <c:showBubbleSize val="0"/>
        </c:dLbls>
        <c:axId val="272386688"/>
        <c:axId val="272417152"/>
      </c:radarChart>
      <c:catAx>
        <c:axId val="2723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417152"/>
        <c:crosses val="autoZero"/>
        <c:auto val="1"/>
        <c:lblAlgn val="ctr"/>
        <c:lblOffset val="100"/>
        <c:noMultiLvlLbl val="0"/>
      </c:catAx>
      <c:valAx>
        <c:axId val="27241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fr-FR"/>
          </a:p>
        </c:txPr>
        <c:crossAx val="272386688"/>
        <c:crosses val="autoZero"/>
        <c:crossBetween val="between"/>
      </c:valAx>
      <c:spPr>
        <a:noFill/>
        <a:ln>
          <a:noFill/>
        </a:ln>
        <a:effectLst/>
      </c:spPr>
    </c:plotArea>
    <c:plotVisOnly val="1"/>
    <c:dispBlanksAs val="gap"/>
    <c:showDLblsOverMax val="0"/>
  </c:chart>
  <c:spPr>
    <a:gradFill>
      <a:gsLst>
        <a:gs pos="0">
          <a:schemeClr val="bg1">
            <a:lumMod val="95000"/>
          </a:schemeClr>
        </a:gs>
        <a:gs pos="53000">
          <a:schemeClr val="bg1">
            <a:lumMod val="85000"/>
          </a:schemeClr>
        </a:gs>
        <a:gs pos="100000">
          <a:schemeClr val="bg1">
            <a:lumMod val="65000"/>
          </a:schemeClr>
        </a:gs>
      </a:gsLst>
      <a:path path="shape">
        <a:fillToRect l="50000" t="50000" r="50000" b="50000"/>
      </a:path>
    </a:gra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EEB0"/>
            </a:solidFill>
            <a:ln>
              <a:solidFill>
                <a:srgbClr val="75FFB3"/>
              </a:solidFill>
            </a:ln>
            <a:effectLst/>
          </c:spPr>
          <c:invertIfNegative val="1"/>
          <c:cat>
            <c:strRef>
              <c:f>Points!$J$3:$J$14</c:f>
              <c:strCache>
                <c:ptCount val="12"/>
                <c:pt idx="0">
                  <c:v>Environnement</c:v>
                </c:pt>
                <c:pt idx="1">
                  <c:v>Influenceurs</c:v>
                </c:pt>
                <c:pt idx="2">
                  <c:v>Décideur</c:v>
                </c:pt>
                <c:pt idx="3">
                  <c:v>Besoins</c:v>
                </c:pt>
                <c:pt idx="4">
                  <c:v>Offre</c:v>
                </c:pt>
                <c:pt idx="5">
                  <c:v>Prix/Performance</c:v>
                </c:pt>
                <c:pt idx="6">
                  <c:v>Opinion</c:v>
                </c:pt>
                <c:pt idx="7">
                  <c:v>Délai</c:v>
                </c:pt>
                <c:pt idx="8">
                  <c:v>Rythme</c:v>
                </c:pt>
                <c:pt idx="9">
                  <c:v>Relation</c:v>
                </c:pt>
                <c:pt idx="10">
                  <c:v>Attitude</c:v>
                </c:pt>
                <c:pt idx="11">
                  <c:v>Activités</c:v>
                </c:pt>
              </c:strCache>
            </c:strRef>
          </c:cat>
          <c:val>
            <c:numRef>
              <c:f>Points!$K$3:$K$14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0000"/>
                  </a:solidFill>
                  <a:ln>
                    <a:solidFill>
                      <a:srgbClr val="75FFB3"/>
                    </a:solidFill>
                  </a:ln>
                  <a:effectLst/>
                </c14:spPr>
              </c14:invertSolidFillFmt>
            </c:ext>
            <c:ext xmlns:c16="http://schemas.microsoft.com/office/drawing/2014/chart" uri="{C3380CC4-5D6E-409C-BE32-E72D297353CC}">
              <c16:uniqueId val="{00000000-A8B1-4E36-825D-4A9F0F1B590F}"/>
            </c:ext>
          </c:extLst>
        </c:ser>
        <c:dLbls>
          <c:showLegendKey val="0"/>
          <c:showVal val="0"/>
          <c:showCatName val="0"/>
          <c:showSerName val="0"/>
          <c:showPercent val="0"/>
          <c:showBubbleSize val="0"/>
        </c:dLbls>
        <c:gapWidth val="20"/>
        <c:overlap val="-27"/>
        <c:axId val="691769376"/>
        <c:axId val="691772328"/>
      </c:barChart>
      <c:dateAx>
        <c:axId val="6917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fr-FR"/>
          </a:p>
        </c:txPr>
        <c:crossAx val="691772328"/>
        <c:crosses val="autoZero"/>
        <c:auto val="0"/>
        <c:lblOffset val="100"/>
        <c:baseTimeUnit val="days"/>
      </c:dateAx>
      <c:valAx>
        <c:axId val="69177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69176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tx1">
            <a:lumMod val="95000"/>
            <a:lumOff val="5000"/>
          </a:schemeClr>
        </a:gs>
        <a:gs pos="76000">
          <a:schemeClr val="tx2">
            <a:lumMod val="75000"/>
          </a:schemeClr>
        </a:gs>
        <a:gs pos="100000">
          <a:schemeClr val="tx2">
            <a:lumMod val="60000"/>
            <a:lumOff val="40000"/>
          </a:schemeClr>
        </a:gs>
      </a:gsLst>
      <a:lin ang="16200000" scaled="1"/>
    </a:gradFill>
    <a:ln w="9525" cap="flat" cmpd="sng" algn="ctr">
      <a:noFill/>
      <a:round/>
    </a:ln>
    <a:effectLst/>
    <a:scene3d>
      <a:camera prst="orthographicFront"/>
      <a:lightRig rig="threePt" dir="t"/>
    </a:scene3d>
    <a:sp3d>
      <a:bevelT prst="relaxedInset"/>
    </a:sp3d>
  </c:spPr>
  <c:txPr>
    <a:bodyPr/>
    <a:lstStyle/>
    <a:p>
      <a:pPr>
        <a:defRPr>
          <a:solidFill>
            <a:schemeClr val="bg1"/>
          </a:solidFill>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81818181818176E-2"/>
          <c:y val="0.11972789115646258"/>
          <c:w val="0.7842424242424243"/>
          <c:h val="0.88027210884353746"/>
        </c:manualLayout>
      </c:layout>
      <c:pieChart>
        <c:varyColors val="1"/>
        <c:ser>
          <c:idx val="0"/>
          <c:order val="0"/>
          <c:spPr>
            <a:solidFill>
              <a:schemeClr val="tx2">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00E5-476B-A7DF-DFB2A9A35FE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0E5-476B-A7DF-DFB2A9A35FEE}"/>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00E5-476B-A7DF-DFB2A9A35FEE}"/>
              </c:ext>
            </c:extLst>
          </c:dPt>
          <c:val>
            <c:numRef>
              <c:f>'Mode d''emploi'!$M$15:$M$17</c:f>
              <c:numCache>
                <c:formatCode>General</c:formatCode>
                <c:ptCount val="3"/>
                <c:pt idx="0">
                  <c:v>33.5</c:v>
                </c:pt>
                <c:pt idx="2">
                  <c:v>66.5</c:v>
                </c:pt>
              </c:numCache>
            </c:numRef>
          </c:val>
          <c:extLst>
            <c:ext xmlns:c16="http://schemas.microsoft.com/office/drawing/2014/chart" uri="{C3380CC4-5D6E-409C-BE32-E72D297353CC}">
              <c16:uniqueId val="{00000006-00E5-476B-A7DF-DFB2A9A35FEE}"/>
            </c:ext>
          </c:extLst>
        </c:ser>
        <c:dLbls>
          <c:showLegendKey val="0"/>
          <c:showVal val="0"/>
          <c:showCatName val="0"/>
          <c:showSerName val="0"/>
          <c:showPercent val="0"/>
          <c:showBubbleSize val="0"/>
          <c:showLeaderLines val="1"/>
        </c:dLbls>
        <c:firstSliceAng val="270"/>
      </c:pieChart>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tx2">
        <a:lumMod val="50000"/>
      </a:schemeClr>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Cycle de vente</cx:v>
        </cx:txData>
      </cx:tx>
      <cx:txPr>
        <a:bodyPr spcFirstLastPara="1" vertOverflow="ellipsis" horzOverflow="overflow" wrap="square" lIns="0" tIns="0" rIns="0" bIns="0" anchor="ctr" anchorCtr="1"/>
        <a:lstStyle/>
        <a:p>
          <a:pPr algn="ctr" rtl="0">
            <a:defRPr/>
          </a:pPr>
          <a:r>
            <a:rPr lang="fr-FR" sz="2400" b="0" i="0" u="none" strike="noStrike" baseline="0">
              <a:solidFill>
                <a:schemeClr val="bg1"/>
              </a:solidFill>
              <a:latin typeface="Calibri" panose="020F0502020204030204"/>
            </a:rPr>
            <a:t>Cycle de vente</a:t>
          </a:r>
        </a:p>
      </cx:txPr>
    </cx:title>
    <cx:plotArea>
      <cx:plotAreaRegion>
        <cx:series layoutId="waterfall" uniqueId="{637E4F33-18F2-41B8-BA46-A15A0C0C8A07}">
          <cx:spPr>
            <a:solidFill>
              <a:srgbClr val="0DFFC0"/>
            </a:solidFill>
          </cx:spPr>
          <cx:dataPt idx="3">
            <cx:spPr>
              <a:solidFill>
                <a:srgbClr val="FFC000"/>
              </a:solidFill>
            </cx:spPr>
          </cx:dataPt>
          <cx:dataLabels pos="outEnd">
            <cx:txPr>
              <a:bodyPr spcFirstLastPara="1" vertOverflow="ellipsis" horzOverflow="overflow" wrap="square" lIns="0" tIns="0" rIns="0" bIns="0" anchor="ctr" anchorCtr="1"/>
              <a:lstStyle/>
              <a:p>
                <a:pPr algn="ctr" rtl="0">
                  <a:defRPr sz="1600" b="1">
                    <a:solidFill>
                      <a:schemeClr val="bg1"/>
                    </a:solidFill>
                  </a:defRPr>
                </a:pPr>
                <a:endParaRPr lang="fr-FR" sz="1600" b="1" i="0" u="none" strike="noStrike" baseline="0">
                  <a:solidFill>
                    <a:schemeClr val="bg1"/>
                  </a:solidFill>
                  <a:latin typeface="Calibri" panose="020F0502020204030204"/>
                </a:endParaRPr>
              </a:p>
            </cx:txPr>
            <cx:visibility seriesName="0" categoryName="0" value="1"/>
          </cx:dataLabels>
          <cx:dataId val="0"/>
          <cx:layoutPr>
            <cx:subtotals/>
          </cx:layoutPr>
        </cx:series>
      </cx:plotAreaRegion>
      <cx:axis id="0">
        <cx:catScaling gapWidth="0.5"/>
        <cx:tickLabels/>
        <cx:txPr>
          <a:bodyPr spcFirstLastPara="1" vertOverflow="ellipsis" horzOverflow="overflow" wrap="square" lIns="0" tIns="0" rIns="0" bIns="0" anchor="ctr" anchorCtr="1"/>
          <a:lstStyle/>
          <a:p>
            <a:pPr algn="ctr" rtl="0">
              <a:defRPr sz="1400" b="1">
                <a:solidFill>
                  <a:schemeClr val="bg1"/>
                </a:solidFill>
              </a:defRPr>
            </a:pPr>
            <a:endParaRPr lang="fr-FR" sz="1400" b="1" i="0" u="none" strike="noStrike" baseline="0">
              <a:solidFill>
                <a:schemeClr val="bg1"/>
              </a:solidFill>
              <a:latin typeface="Calibri" panose="020F0502020204030204"/>
            </a:endParaRPr>
          </a:p>
        </cx:txPr>
      </cx:axis>
      <cx:axis id="1" hidden="1">
        <cx:valScaling/>
        <cx:majorGridlines/>
        <cx:tickLabels/>
      </cx:axis>
    </cx:plotArea>
  </cx:chart>
  <cx:spPr>
    <a:gradFill flip="none" rotWithShape="1">
      <a:gsLst>
        <a:gs pos="0">
          <a:schemeClr val="tx2">
            <a:lumMod val="50000"/>
          </a:schemeClr>
        </a:gs>
        <a:gs pos="48000">
          <a:schemeClr val="tx2">
            <a:lumMod val="75000"/>
          </a:schemeClr>
        </a:gs>
        <a:gs pos="100000">
          <a:schemeClr val="tx2">
            <a:lumMod val="60000"/>
            <a:lumOff val="40000"/>
          </a:schemeClr>
        </a:gs>
      </a:gsLst>
      <a:lin ang="16200000" scaled="1"/>
      <a:tileRect/>
    </a:gradFill>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I$33" max="5" page="10" val="5"/>
</file>

<file path=xl/ctrlProps/ctrlProp2.xml><?xml version="1.0" encoding="utf-8"?>
<formControlPr xmlns="http://schemas.microsoft.com/office/spreadsheetml/2009/9/main" objectType="Spin" dx="22" fmlaLink="$P$34" max="4" min="1" page="10"/>
</file>

<file path=xl/ctrlProps/ctrlProp3.xml><?xml version="1.0" encoding="utf-8"?>
<formControlPr xmlns="http://schemas.microsoft.com/office/spreadsheetml/2009/9/main" objectType="Spin" dx="22" fmlaLink="$P$24" max="4" min="1" page="10"/>
</file>

<file path=xl/ctrlProps/ctrlProp4.xml><?xml version="1.0" encoding="utf-8"?>
<formControlPr xmlns="http://schemas.microsoft.com/office/spreadsheetml/2009/9/main" objectType="Spin" dx="22" fmlaLink="$A$24" max="5" page="10" val="5"/>
</file>

<file path=xl/ctrlProps/ctrlProp5.xml><?xml version="1.0" encoding="utf-8"?>
<formControlPr xmlns="http://schemas.microsoft.com/office/spreadsheetml/2009/9/main" objectType="Spin" dx="22" fmlaLink="$A$24" max="5" page="10" val="5"/>
</file>

<file path=xl/ctrlProps/ctrlProp6.xml><?xml version="1.0" encoding="utf-8"?>
<formControlPr xmlns="http://schemas.microsoft.com/office/spreadsheetml/2009/9/main" objectType="Spin" dx="22" fmlaLink="$A$24" max="5" page="10" val="5"/>
</file>

<file path=xl/ctrlProps/ctrlProp7.xml><?xml version="1.0" encoding="utf-8"?>
<formControlPr xmlns="http://schemas.microsoft.com/office/spreadsheetml/2009/9/main" objectType="Spin" dx="22" fmlaLink="$A$24" max="5" page="10" val="5"/>
</file>

<file path=xl/ctrlProps/ctrlProp8.xml><?xml version="1.0" encoding="utf-8"?>
<formControlPr xmlns="http://schemas.microsoft.com/office/spreadsheetml/2009/9/main" objectType="Spin" dx="22" fmlaLink="$A$24" max="5" page="10" val="5"/>
</file>

<file path=xl/ctrlProps/ctrlProp9.xml><?xml version="1.0" encoding="utf-8"?>
<formControlPr xmlns="http://schemas.microsoft.com/office/spreadsheetml/2009/9/main" objectType="Spin" dx="22" fmlaLink="$A$24" max="5" page="10" val="5"/>
</file>

<file path=xl/ctrlProps/ctrlProp10.xml><?xml version="1.0" encoding="utf-8"?>
<formControlPr xmlns="http://schemas.microsoft.com/office/spreadsheetml/2009/9/main" objectType="Spin" dx="22" fmlaLink="$A$24" max="5" page="10" val="5"/>
</file>

<file path=xl/ctrlProps/ctrlProp11.xml><?xml version="1.0" encoding="utf-8"?>
<formControlPr xmlns="http://schemas.microsoft.com/office/spreadsheetml/2009/9/main" objectType="Spin" dx="22" fmlaLink="$A$24" max="5" page="10" val="5"/>
</file>

<file path=xl/ctrlProps/ctrlProp12.xml><?xml version="1.0" encoding="utf-8"?>
<formControlPr xmlns="http://schemas.microsoft.com/office/spreadsheetml/2009/9/main" objectType="Spin" dx="22" fmlaLink="$A$24" max="5" page="10" val="5"/>
</file>

<file path=xl/ctrlProps/ctrlProp13.xml><?xml version="1.0" encoding="utf-8"?>
<formControlPr xmlns="http://schemas.microsoft.com/office/spreadsheetml/2009/9/main" objectType="Spin" dx="22" fmlaLink="$A$24" max="5" page="10" val="5"/>
</file>

<file path=xl/ctrlProps/ctrlProp14.xml><?xml version="1.0" encoding="utf-8"?>
<formControlPr xmlns="http://schemas.microsoft.com/office/spreadsheetml/2009/9/main" objectType="Spin" dx="22" fmlaLink="$A$24" max="5" page="10" val="5"/>
</file>

<file path=xl/ctrlProps/ctrlProp15.xml><?xml version="1.0" encoding="utf-8"?>
<formControlPr xmlns="http://schemas.microsoft.com/office/spreadsheetml/2009/9/main" objectType="Spin" dx="22" fmlaLink="$A$24" max="5" page="10" val="5"/>
</file>

<file path=xl/ctrlProps/ctrlProp16.xml><?xml version="1.0" encoding="utf-8"?>
<formControlPr xmlns="http://schemas.microsoft.com/office/spreadsheetml/2009/9/main" objectType="Spin" dx="22" fmlaLink="$A$24" max="5" page="10" val="5"/>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Introduction!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Sauvegarde!A1"/><Relationship Id="rId13" Type="http://schemas.openxmlformats.org/officeDocument/2006/relationships/hyperlink" Target="#Menu_Rapport!A1"/><Relationship Id="rId18" Type="http://schemas.openxmlformats.org/officeDocument/2006/relationships/hyperlink" Target="#Menu_ANAC!A1"/><Relationship Id="rId3" Type="http://schemas.openxmlformats.org/officeDocument/2006/relationships/hyperlink" Target="http://www.compentho.com" TargetMode="External"/><Relationship Id="rId7" Type="http://schemas.openxmlformats.org/officeDocument/2006/relationships/image" Target="../media/image7.gif"/><Relationship Id="rId12" Type="http://schemas.openxmlformats.org/officeDocument/2006/relationships/hyperlink" Target="#ANA!A1"/><Relationship Id="rId17" Type="http://schemas.openxmlformats.org/officeDocument/2006/relationships/hyperlink" Target="http://www.compentho.com/?page_id=4492" TargetMode="External"/><Relationship Id="rId2" Type="http://schemas.openxmlformats.org/officeDocument/2006/relationships/image" Target="NULL"/><Relationship Id="rId16"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hyperlink" Target="http://www.compentho.com/?page_id=2208" TargetMode="External"/><Relationship Id="rId11" Type="http://schemas.openxmlformats.org/officeDocument/2006/relationships/hyperlink" Target="#Menu!A1"/><Relationship Id="rId5" Type="http://schemas.openxmlformats.org/officeDocument/2006/relationships/image" Target="../media/image6.png"/><Relationship Id="rId15" Type="http://schemas.openxmlformats.org/officeDocument/2006/relationships/hyperlink" Target="#Confort!A1"/><Relationship Id="rId10" Type="http://schemas.openxmlformats.org/officeDocument/2006/relationships/hyperlink" Target="#Menu_Projet!A1"/><Relationship Id="rId19" Type="http://schemas.openxmlformats.org/officeDocument/2006/relationships/chart" Target="../charts/chart2.xml"/><Relationship Id="rId4" Type="http://schemas.openxmlformats.org/officeDocument/2006/relationships/hyperlink" Target="#Start!A1"/><Relationship Id="rId9" Type="http://schemas.openxmlformats.org/officeDocument/2006/relationships/hyperlink" Target="#Accueil!A1"/><Relationship Id="rId14" Type="http://schemas.openxmlformats.org/officeDocument/2006/relationships/hyperlink" Target="#Gagnant!A1"/></Relationships>
</file>

<file path=xl/drawings/_rels/drawing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hyperlink" Target="#'Mode d''emploi'!A1"/></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Gagnant!A1"/><Relationship Id="rId5" Type="http://schemas.openxmlformats.org/officeDocument/2006/relationships/image" Target="../media/image6.png"/><Relationship Id="rId4" Type="http://schemas.openxmlformats.org/officeDocument/2006/relationships/hyperlink" Target="#Accueil!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Mode d''emploi'!A1"/><Relationship Id="rId7" Type="http://schemas.openxmlformats.org/officeDocument/2006/relationships/image" Target="../media/image6.png"/><Relationship Id="rId2" Type="http://schemas.openxmlformats.org/officeDocument/2006/relationships/hyperlink" Target="#Overview!A1"/><Relationship Id="rId1" Type="http://schemas.openxmlformats.org/officeDocument/2006/relationships/hyperlink" Target="#Dim_1_N!A1"/><Relationship Id="rId6" Type="http://schemas.openxmlformats.org/officeDocument/2006/relationships/hyperlink" Target="#Gagnant!A1"/><Relationship Id="rId11" Type="http://schemas.openxmlformats.org/officeDocument/2006/relationships/image" Target="../media/image15.png"/><Relationship Id="rId5" Type="http://schemas.openxmlformats.org/officeDocument/2006/relationships/hyperlink" Target="#Start!A1"/><Relationship Id="rId10" Type="http://schemas.openxmlformats.org/officeDocument/2006/relationships/image" Target="../media/image14.png"/><Relationship Id="rId4" Type="http://schemas.openxmlformats.org/officeDocument/2006/relationships/hyperlink" Target="#R&#233;sultat!A1"/><Relationship Id="rId9" Type="http://schemas.openxmlformats.org/officeDocument/2006/relationships/hyperlink" Target="http://www.compentho.com/?page_id=147"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R&#233;sultat!A1"/><Relationship Id="rId13" Type="http://schemas.openxmlformats.org/officeDocument/2006/relationships/image" Target="../media/image9.png"/><Relationship Id="rId3" Type="http://schemas.openxmlformats.org/officeDocument/2006/relationships/image" Target="../media/image16.png"/><Relationship Id="rId7" Type="http://schemas.openxmlformats.org/officeDocument/2006/relationships/hyperlink" Target="#'Mode d''emploi'!A1"/><Relationship Id="rId12" Type="http://schemas.openxmlformats.org/officeDocument/2006/relationships/image" Target="../media/image18.png"/><Relationship Id="rId2" Type="http://schemas.openxmlformats.org/officeDocument/2006/relationships/chart" Target="../charts/chart5.xml"/><Relationship Id="rId1" Type="http://schemas.openxmlformats.org/officeDocument/2006/relationships/hyperlink" Target="#Menu!A1"/><Relationship Id="rId6" Type="http://schemas.openxmlformats.org/officeDocument/2006/relationships/hyperlink" Target="#Overview!A1"/><Relationship Id="rId11" Type="http://schemas.openxmlformats.org/officeDocument/2006/relationships/image" Target="../media/image6.png"/><Relationship Id="rId5" Type="http://schemas.openxmlformats.org/officeDocument/2006/relationships/hyperlink" Target="#Dim_1_N!A1"/><Relationship Id="rId10" Type="http://schemas.openxmlformats.org/officeDocument/2006/relationships/hyperlink" Target="#Gagnant!A1"/><Relationship Id="rId4" Type="http://schemas.openxmlformats.org/officeDocument/2006/relationships/image" Target="../media/image17.png"/><Relationship Id="rId9" Type="http://schemas.openxmlformats.org/officeDocument/2006/relationships/hyperlink" Target="#Start!A1"/></Relationships>
</file>

<file path=xl/drawings/_rels/drawing8.xml.rels><?xml version="1.0" encoding="UTF-8" standalone="yes"?>
<Relationships xmlns="http://schemas.openxmlformats.org/package/2006/relationships"><Relationship Id="rId8" Type="http://schemas.openxmlformats.org/officeDocument/2006/relationships/hyperlink" Target="#Dim_9_N!A1"/><Relationship Id="rId13" Type="http://schemas.openxmlformats.org/officeDocument/2006/relationships/hyperlink" Target="#Dim_4_N!A1"/><Relationship Id="rId18" Type="http://schemas.openxmlformats.org/officeDocument/2006/relationships/hyperlink" Target="#Gagnant!A1"/><Relationship Id="rId3" Type="http://schemas.openxmlformats.org/officeDocument/2006/relationships/hyperlink" Target="#Dim_2_N!A1"/><Relationship Id="rId7" Type="http://schemas.openxmlformats.org/officeDocument/2006/relationships/hyperlink" Target="#Dim_8_N!A1"/><Relationship Id="rId12" Type="http://schemas.openxmlformats.org/officeDocument/2006/relationships/hyperlink" Target="#Dim_6_N!A1"/><Relationship Id="rId17" Type="http://schemas.openxmlformats.org/officeDocument/2006/relationships/hyperlink" Target="#Start!A1"/><Relationship Id="rId2" Type="http://schemas.openxmlformats.org/officeDocument/2006/relationships/hyperlink" Target="#Dim_1_N!A1"/><Relationship Id="rId16" Type="http://schemas.openxmlformats.org/officeDocument/2006/relationships/hyperlink" Target="#R&#233;sultat!A1"/><Relationship Id="rId20" Type="http://schemas.openxmlformats.org/officeDocument/2006/relationships/image" Target="../media/image19.png"/><Relationship Id="rId1" Type="http://schemas.openxmlformats.org/officeDocument/2006/relationships/chart" Target="../charts/chart6.xml"/><Relationship Id="rId6" Type="http://schemas.openxmlformats.org/officeDocument/2006/relationships/hyperlink" Target="#Dim_7_N!A1"/><Relationship Id="rId11" Type="http://schemas.openxmlformats.org/officeDocument/2006/relationships/hyperlink" Target="#Dim_12_N!A1"/><Relationship Id="rId5" Type="http://schemas.openxmlformats.org/officeDocument/2006/relationships/hyperlink" Target="#Dim_5_N!A1"/><Relationship Id="rId15" Type="http://schemas.openxmlformats.org/officeDocument/2006/relationships/hyperlink" Target="#'Mode d''emploi'!A1"/><Relationship Id="rId10" Type="http://schemas.openxmlformats.org/officeDocument/2006/relationships/hyperlink" Target="#Dim_11_N!A1"/><Relationship Id="rId19" Type="http://schemas.openxmlformats.org/officeDocument/2006/relationships/image" Target="../media/image6.png"/><Relationship Id="rId4" Type="http://schemas.openxmlformats.org/officeDocument/2006/relationships/hyperlink" Target="#Dim_3_N!A1"/><Relationship Id="rId9" Type="http://schemas.openxmlformats.org/officeDocument/2006/relationships/hyperlink" Target="#Dim_10_N!A1"/><Relationship Id="rId14" Type="http://schemas.openxmlformats.org/officeDocument/2006/relationships/hyperlink" Target="#Overview!A1"/></Relationships>
</file>

<file path=xl/drawings/_rels/drawing9.xml.rels><?xml version="1.0" encoding="UTF-8" standalone="yes"?>
<Relationships xmlns="http://schemas.openxmlformats.org/package/2006/relationships"><Relationship Id="rId3" Type="http://schemas.openxmlformats.org/officeDocument/2006/relationships/hyperlink" Target="#Gagnant!A1"/><Relationship Id="rId2" Type="http://schemas.openxmlformats.org/officeDocument/2006/relationships/hyperlink" Target="#Menu!A1"/><Relationship Id="rId1" Type="http://schemas.openxmlformats.org/officeDocument/2006/relationships/image" Target="../media/image6.png"/><Relationship Id="rId5" Type="http://schemas.openxmlformats.org/officeDocument/2006/relationships/image" Target="../media/image19.png"/><Relationship Id="rId4"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R&#233;sultat!A1"/><Relationship Id="rId18" Type="http://schemas.openxmlformats.org/officeDocument/2006/relationships/hyperlink" Target="https://www.compentho.com/?page_id=8747" TargetMode="External"/><Relationship Id="rId3" Type="http://schemas.openxmlformats.org/officeDocument/2006/relationships/image" Target="../media/image16.png"/><Relationship Id="rId7" Type="http://schemas.openxmlformats.org/officeDocument/2006/relationships/hyperlink" Target="https://www.compentho.com/?page_id=8775" TargetMode="External"/><Relationship Id="rId12" Type="http://schemas.openxmlformats.org/officeDocument/2006/relationships/hyperlink" Target="#'Mode d''emploi'!A1"/><Relationship Id="rId17" Type="http://schemas.openxmlformats.org/officeDocument/2006/relationships/chart" Target="../charts/chart8.xml"/><Relationship Id="rId2" Type="http://schemas.openxmlformats.org/officeDocument/2006/relationships/chart" Target="../charts/chart7.xml"/><Relationship Id="rId16" Type="http://schemas.openxmlformats.org/officeDocument/2006/relationships/image" Target="../media/image6.png"/><Relationship Id="rId1" Type="http://schemas.openxmlformats.org/officeDocument/2006/relationships/hyperlink" Target="https://www.compentho.com/?page_id=137" TargetMode="External"/><Relationship Id="rId6" Type="http://schemas.openxmlformats.org/officeDocument/2006/relationships/hyperlink" Target="https://www.compentho.com/?page_id=116" TargetMode="External"/><Relationship Id="rId11" Type="http://schemas.openxmlformats.org/officeDocument/2006/relationships/hyperlink" Target="#Overview!A1"/><Relationship Id="rId5" Type="http://schemas.openxmlformats.org/officeDocument/2006/relationships/hyperlink" Target="https://www.compentho.com/?page_id=8851" TargetMode="External"/><Relationship Id="rId15" Type="http://schemas.openxmlformats.org/officeDocument/2006/relationships/hyperlink" Target="#Gagnant!A1"/><Relationship Id="rId10" Type="http://schemas.openxmlformats.org/officeDocument/2006/relationships/hyperlink" Target="#Dim_1_N!A1"/><Relationship Id="rId19" Type="http://schemas.openxmlformats.org/officeDocument/2006/relationships/chart" Target="../charts/chart9.xml"/><Relationship Id="rId4" Type="http://schemas.openxmlformats.org/officeDocument/2006/relationships/hyperlink" Target="https://www.compentho.com/?page_id=8817" TargetMode="External"/><Relationship Id="rId9" Type="http://schemas.openxmlformats.org/officeDocument/2006/relationships/image" Target="../media/image18.png"/><Relationship Id="rId14" Type="http://schemas.openxmlformats.org/officeDocument/2006/relationships/hyperlink" Target="#Start!A1"/></Relationships>
</file>

<file path=xl/drawings/_rels/drawing11.xml.rels><?xml version="1.0" encoding="UTF-8" standalone="yes"?>
<Relationships xmlns="http://schemas.openxmlformats.org/package/2006/relationships"><Relationship Id="rId8" Type="http://schemas.openxmlformats.org/officeDocument/2006/relationships/hyperlink" Target="#Start!A1"/><Relationship Id="rId3" Type="http://schemas.openxmlformats.org/officeDocument/2006/relationships/image" Target="../media/image24.png"/><Relationship Id="rId7" Type="http://schemas.openxmlformats.org/officeDocument/2006/relationships/hyperlink" Target="#R&#233;sultat!A1"/><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hyperlink" Target="#'Mode d''emploi'!A1"/><Relationship Id="rId5" Type="http://schemas.openxmlformats.org/officeDocument/2006/relationships/hyperlink" Target="#Overview!A1"/><Relationship Id="rId10" Type="http://schemas.openxmlformats.org/officeDocument/2006/relationships/image" Target="../media/image6.png"/><Relationship Id="rId4" Type="http://schemas.openxmlformats.org/officeDocument/2006/relationships/hyperlink" Target="#Dim_1_N!A1"/><Relationship Id="rId9" Type="http://schemas.openxmlformats.org/officeDocument/2006/relationships/hyperlink" Target="#Gagnant!A1"/></Relationships>
</file>

<file path=xl/drawings/_rels/drawing12.xml.rels><?xml version="1.0" encoding="UTF-8" standalone="yes"?>
<Relationships xmlns="http://schemas.openxmlformats.org/package/2006/relationships"><Relationship Id="rId8" Type="http://schemas.openxmlformats.org/officeDocument/2006/relationships/hyperlink" Target="#Menu!A1"/><Relationship Id="rId3" Type="http://schemas.openxmlformats.org/officeDocument/2006/relationships/chart" Target="../charts/chart10.xml"/><Relationship Id="rId7" Type="http://schemas.openxmlformats.org/officeDocument/2006/relationships/hyperlink" Target="#Dim_2_N!A1"/><Relationship Id="rId2"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8" Type="http://schemas.openxmlformats.org/officeDocument/2006/relationships/hyperlink" Target="#Dim_1_N!A1"/><Relationship Id="rId3" Type="http://schemas.openxmlformats.org/officeDocument/2006/relationships/chart" Target="../charts/chart12.xml"/><Relationship Id="rId7" Type="http://schemas.openxmlformats.org/officeDocument/2006/relationships/hyperlink" Target="#Dim_3_N!A1"/><Relationship Id="rId2" Type="http://schemas.openxmlformats.org/officeDocument/2006/relationships/image" Target="../media/image6.png"/><Relationship Id="rId1" Type="http://schemas.openxmlformats.org/officeDocument/2006/relationships/image" Target="../media/image2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3.xml"/><Relationship Id="rId9" Type="http://schemas.openxmlformats.org/officeDocument/2006/relationships/hyperlink" Target="#Menu!A1"/></Relationships>
</file>

<file path=xl/drawings/_rels/drawing14.xml.rels><?xml version="1.0" encoding="UTF-8" standalone="yes"?>
<Relationships xmlns="http://schemas.openxmlformats.org/package/2006/relationships"><Relationship Id="rId8" Type="http://schemas.openxmlformats.org/officeDocument/2006/relationships/hyperlink" Target="#Dim_2_N!A1"/><Relationship Id="rId3" Type="http://schemas.openxmlformats.org/officeDocument/2006/relationships/chart" Target="../charts/chart14.xml"/><Relationship Id="rId7" Type="http://schemas.openxmlformats.org/officeDocument/2006/relationships/hyperlink" Target="#Dim_4_N!A1"/><Relationship Id="rId2" Type="http://schemas.openxmlformats.org/officeDocument/2006/relationships/image" Target="../media/image6.png"/><Relationship Id="rId1" Type="http://schemas.openxmlformats.org/officeDocument/2006/relationships/image" Target="../media/image27.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5.xml"/><Relationship Id="rId9" Type="http://schemas.openxmlformats.org/officeDocument/2006/relationships/hyperlink" Target="#Menu!A1"/></Relationships>
</file>

<file path=xl/drawings/_rels/drawing15.xml.rels><?xml version="1.0" encoding="UTF-8" standalone="yes"?>
<Relationships xmlns="http://schemas.openxmlformats.org/package/2006/relationships"><Relationship Id="rId8" Type="http://schemas.openxmlformats.org/officeDocument/2006/relationships/hyperlink" Target="#Dim_3_N!A1"/><Relationship Id="rId3" Type="http://schemas.openxmlformats.org/officeDocument/2006/relationships/chart" Target="../charts/chart16.xml"/><Relationship Id="rId7" Type="http://schemas.openxmlformats.org/officeDocument/2006/relationships/hyperlink" Target="#Dim_5_N!A1"/><Relationship Id="rId2" Type="http://schemas.openxmlformats.org/officeDocument/2006/relationships/image" Target="../media/image6.png"/><Relationship Id="rId1" Type="http://schemas.openxmlformats.org/officeDocument/2006/relationships/image" Target="../media/image28.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17.xml"/><Relationship Id="rId9" Type="http://schemas.openxmlformats.org/officeDocument/2006/relationships/hyperlink" Target="#Menu!A1"/></Relationships>
</file>

<file path=xl/drawings/_rels/drawing16.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image" Target="../media/image6.png"/><Relationship Id="rId7" Type="http://schemas.openxmlformats.org/officeDocument/2006/relationships/hyperlink" Target="#Start!A1"/><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16.png"/><Relationship Id="rId5" Type="http://schemas.openxmlformats.org/officeDocument/2006/relationships/chart" Target="../charts/chart19.xml"/><Relationship Id="rId10" Type="http://schemas.openxmlformats.org/officeDocument/2006/relationships/hyperlink" Target="#Menu!A1"/><Relationship Id="rId4" Type="http://schemas.openxmlformats.org/officeDocument/2006/relationships/chart" Target="../charts/chart18.xml"/><Relationship Id="rId9" Type="http://schemas.openxmlformats.org/officeDocument/2006/relationships/hyperlink" Target="#Dim_4_N!A1"/></Relationships>
</file>

<file path=xl/drawings/_rels/drawing17.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image" Target="../media/image6.png"/><Relationship Id="rId7" Type="http://schemas.openxmlformats.org/officeDocument/2006/relationships/hyperlink" Target="#Start!A1"/><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16.png"/><Relationship Id="rId5" Type="http://schemas.openxmlformats.org/officeDocument/2006/relationships/chart" Target="../charts/chart21.xml"/><Relationship Id="rId10" Type="http://schemas.openxmlformats.org/officeDocument/2006/relationships/hyperlink" Target="#Menu!A1"/><Relationship Id="rId4" Type="http://schemas.openxmlformats.org/officeDocument/2006/relationships/chart" Target="../charts/chart20.xml"/><Relationship Id="rId9" Type="http://schemas.openxmlformats.org/officeDocument/2006/relationships/hyperlink" Target="#Dim_5_N!A1"/></Relationships>
</file>

<file path=xl/drawings/_rels/drawing18.xml.rels><?xml version="1.0" encoding="UTF-8" standalone="yes"?>
<Relationships xmlns="http://schemas.openxmlformats.org/package/2006/relationships"><Relationship Id="rId8" Type="http://schemas.openxmlformats.org/officeDocument/2006/relationships/hyperlink" Target="#Dim_6_N!A1"/><Relationship Id="rId3" Type="http://schemas.openxmlformats.org/officeDocument/2006/relationships/chart" Target="../charts/chart22.xml"/><Relationship Id="rId7" Type="http://schemas.openxmlformats.org/officeDocument/2006/relationships/hyperlink" Target="#Dim_8_N!A1"/><Relationship Id="rId2" Type="http://schemas.openxmlformats.org/officeDocument/2006/relationships/image" Target="../media/image6.png"/><Relationship Id="rId1" Type="http://schemas.openxmlformats.org/officeDocument/2006/relationships/image" Target="../media/image33.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3.xml"/><Relationship Id="rId9" Type="http://schemas.openxmlformats.org/officeDocument/2006/relationships/hyperlink" Target="#Menu!A1"/></Relationships>
</file>

<file path=xl/drawings/_rels/drawing19.xml.rels><?xml version="1.0" encoding="UTF-8" standalone="yes"?>
<Relationships xmlns="http://schemas.openxmlformats.org/package/2006/relationships"><Relationship Id="rId8" Type="http://schemas.openxmlformats.org/officeDocument/2006/relationships/hyperlink" Target="#Dim_7_N!A1"/><Relationship Id="rId3" Type="http://schemas.openxmlformats.org/officeDocument/2006/relationships/chart" Target="../charts/chart24.xml"/><Relationship Id="rId7" Type="http://schemas.openxmlformats.org/officeDocument/2006/relationships/hyperlink" Target="#Dim_9_N!A1"/><Relationship Id="rId2" Type="http://schemas.openxmlformats.org/officeDocument/2006/relationships/image" Target="../media/image6.png"/><Relationship Id="rId1" Type="http://schemas.openxmlformats.org/officeDocument/2006/relationships/image" Target="../media/image34.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5.xml"/><Relationship Id="rId9" Type="http://schemas.openxmlformats.org/officeDocument/2006/relationships/hyperlink" Target="#Menu!A1"/></Relationships>
</file>

<file path=xl/drawings/_rels/drawing20.xml.rels><?xml version="1.0" encoding="UTF-8" standalone="yes"?>
<Relationships xmlns="http://schemas.openxmlformats.org/package/2006/relationships"><Relationship Id="rId8" Type="http://schemas.openxmlformats.org/officeDocument/2006/relationships/hyperlink" Target="#Dim_8_N!A1"/><Relationship Id="rId3" Type="http://schemas.openxmlformats.org/officeDocument/2006/relationships/chart" Target="../charts/chart26.xml"/><Relationship Id="rId7" Type="http://schemas.openxmlformats.org/officeDocument/2006/relationships/hyperlink" Target="#Dim_10_N!A1"/><Relationship Id="rId2" Type="http://schemas.openxmlformats.org/officeDocument/2006/relationships/image" Target="../media/image6.png"/><Relationship Id="rId1" Type="http://schemas.openxmlformats.org/officeDocument/2006/relationships/image" Target="../media/image35.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7.xml"/><Relationship Id="rId9" Type="http://schemas.openxmlformats.org/officeDocument/2006/relationships/hyperlink" Target="#Menu!A1"/></Relationships>
</file>

<file path=xl/drawings/_rels/drawing21.xml.rels><?xml version="1.0" encoding="UTF-8" standalone="yes"?>
<Relationships xmlns="http://schemas.openxmlformats.org/package/2006/relationships"><Relationship Id="rId8" Type="http://schemas.openxmlformats.org/officeDocument/2006/relationships/hyperlink" Target="#Dim_9_N!A1"/><Relationship Id="rId3" Type="http://schemas.openxmlformats.org/officeDocument/2006/relationships/chart" Target="../charts/chart28.xml"/><Relationship Id="rId7" Type="http://schemas.openxmlformats.org/officeDocument/2006/relationships/hyperlink" Target="#Dim_11_N!A1"/><Relationship Id="rId2" Type="http://schemas.openxmlformats.org/officeDocument/2006/relationships/image" Target="../media/image6.png"/><Relationship Id="rId1" Type="http://schemas.openxmlformats.org/officeDocument/2006/relationships/image" Target="../media/image36.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29.xml"/><Relationship Id="rId9" Type="http://schemas.openxmlformats.org/officeDocument/2006/relationships/hyperlink" Target="#Menu!A1"/></Relationships>
</file>

<file path=xl/drawings/_rels/drawing22.xml.rels><?xml version="1.0" encoding="UTF-8" standalone="yes"?>
<Relationships xmlns="http://schemas.openxmlformats.org/package/2006/relationships"><Relationship Id="rId8" Type="http://schemas.openxmlformats.org/officeDocument/2006/relationships/hyperlink" Target="#Dim_10_N!A1"/><Relationship Id="rId3" Type="http://schemas.openxmlformats.org/officeDocument/2006/relationships/chart" Target="../charts/chart30.xml"/><Relationship Id="rId7" Type="http://schemas.openxmlformats.org/officeDocument/2006/relationships/hyperlink" Target="#Dim_12_N!A1"/><Relationship Id="rId2" Type="http://schemas.openxmlformats.org/officeDocument/2006/relationships/image" Target="../media/image6.png"/><Relationship Id="rId1" Type="http://schemas.openxmlformats.org/officeDocument/2006/relationships/image" Target="../media/image37.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31.xml"/><Relationship Id="rId9"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8" Type="http://schemas.openxmlformats.org/officeDocument/2006/relationships/hyperlink" Target="#Dim_11_N!A1"/><Relationship Id="rId3" Type="http://schemas.openxmlformats.org/officeDocument/2006/relationships/chart" Target="../charts/chart36.xml"/><Relationship Id="rId7" Type="http://schemas.openxmlformats.org/officeDocument/2006/relationships/hyperlink" Target="#R&#233;sultat!A1"/><Relationship Id="rId2" Type="http://schemas.openxmlformats.org/officeDocument/2006/relationships/image" Target="../media/image6.png"/><Relationship Id="rId1" Type="http://schemas.openxmlformats.org/officeDocument/2006/relationships/image" Target="../media/image38.png"/><Relationship Id="rId6" Type="http://schemas.openxmlformats.org/officeDocument/2006/relationships/hyperlink" Target="#Start!A1"/><Relationship Id="rId5" Type="http://schemas.openxmlformats.org/officeDocument/2006/relationships/image" Target="../media/image16.png"/><Relationship Id="rId4" Type="http://schemas.openxmlformats.org/officeDocument/2006/relationships/chart" Target="../charts/chart37.xml"/><Relationship Id="rId9" Type="http://schemas.openxmlformats.org/officeDocument/2006/relationships/hyperlink" Target="#Menu!A1"/></Relationships>
</file>

<file path=xl/drawings/_rels/drawing26.xml.rels><?xml version="1.0" encoding="UTF-8" standalone="yes"?>
<Relationships xmlns="http://schemas.openxmlformats.org/package/2006/relationships"><Relationship Id="rId8" Type="http://schemas.openxmlformats.org/officeDocument/2006/relationships/hyperlink" Target="#Gagnant!A1"/><Relationship Id="rId3" Type="http://schemas.openxmlformats.org/officeDocument/2006/relationships/hyperlink" Target="#Dim_1_N!A1"/><Relationship Id="rId7" Type="http://schemas.openxmlformats.org/officeDocument/2006/relationships/hyperlink" Target="#Start!A1"/><Relationship Id="rId2" Type="http://schemas.openxmlformats.org/officeDocument/2006/relationships/image" Target="../media/image39.png"/><Relationship Id="rId1" Type="http://schemas.openxmlformats.org/officeDocument/2006/relationships/hyperlink" Target="#'TIP1'!A1"/><Relationship Id="rId6" Type="http://schemas.openxmlformats.org/officeDocument/2006/relationships/hyperlink" Target="#R&#233;sultat!A1"/><Relationship Id="rId5" Type="http://schemas.openxmlformats.org/officeDocument/2006/relationships/hyperlink" Target="#'Mode d''emploi'!A1"/><Relationship Id="rId4" Type="http://schemas.openxmlformats.org/officeDocument/2006/relationships/hyperlink" Target="#Overview!A1"/><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9</xdr:col>
      <xdr:colOff>126176</xdr:colOff>
      <xdr:row>2</xdr:row>
      <xdr:rowOff>116973</xdr:rowOff>
    </xdr:from>
    <xdr:ext cx="6922323" cy="2847446"/>
    <xdr:sp macro="" textlink="">
      <xdr:nvSpPr>
        <xdr:cNvPr id="12" name="Rectangle 11">
          <a:extLst>
            <a:ext uri="{FF2B5EF4-FFF2-40B4-BE49-F238E27FC236}">
              <a16:creationId xmlns:a16="http://schemas.microsoft.com/office/drawing/2014/main" id="{00000000-0008-0000-0000-00000C000000}"/>
            </a:ext>
          </a:extLst>
        </xdr:cNvPr>
        <xdr:cNvSpPr/>
      </xdr:nvSpPr>
      <xdr:spPr>
        <a:xfrm>
          <a:off x="7850951" y="764673"/>
          <a:ext cx="6922323" cy="2847446"/>
        </a:xfrm>
        <a:prstGeom prst="rect">
          <a:avLst/>
        </a:prstGeom>
        <a:noFill/>
      </xdr:spPr>
      <xdr:txBody>
        <a:bodyPr wrap="square" lIns="91440" tIns="45720" rIns="91440" bIns="45720">
          <a:spAutoFit/>
        </a:bodyPr>
        <a:lstStyle/>
        <a:p>
          <a:pPr algn="ctr"/>
          <a:r>
            <a:rPr lang="fr-FR" sz="4400" b="1" cap="none" spc="0">
              <a:ln w="28575">
                <a:solidFill>
                  <a:schemeClr val="tx2">
                    <a:lumMod val="50000"/>
                  </a:schemeClr>
                </a:solidFill>
                <a:prstDash val="solid"/>
              </a:ln>
              <a:solidFill>
                <a:schemeClr val="tx1"/>
              </a:solidFill>
              <a:effectLst/>
              <a:latin typeface="+mn-lt"/>
            </a:rPr>
            <a:t>Evaluer </a:t>
          </a:r>
          <a:r>
            <a:rPr lang="fr-FR" sz="4400" b="1" cap="none" spc="0" baseline="0">
              <a:ln w="28575">
                <a:solidFill>
                  <a:schemeClr val="tx2">
                    <a:lumMod val="50000"/>
                  </a:schemeClr>
                </a:solidFill>
                <a:prstDash val="solid"/>
              </a:ln>
              <a:solidFill>
                <a:schemeClr val="tx1"/>
              </a:solidFill>
              <a:effectLst/>
              <a:latin typeface="+mn-lt"/>
            </a:rPr>
            <a:t>vos chances de succès et votre positionnement</a:t>
          </a:r>
        </a:p>
        <a:p>
          <a:pPr algn="ctr"/>
          <a:r>
            <a:rPr lang="fr-FR" sz="4400" b="1" cap="none" spc="0" baseline="0">
              <a:ln w="28575">
                <a:solidFill>
                  <a:schemeClr val="tx2">
                    <a:lumMod val="50000"/>
                  </a:schemeClr>
                </a:solidFill>
                <a:prstDash val="solid"/>
              </a:ln>
              <a:solidFill>
                <a:schemeClr val="tx1"/>
              </a:solidFill>
              <a:effectLst/>
              <a:latin typeface="+mn-lt"/>
            </a:rPr>
            <a:t>en quelques minutes ! </a:t>
          </a:r>
          <a:endParaRPr lang="fr-FR" sz="4400" b="1" cap="none" spc="0">
            <a:ln w="28575">
              <a:solidFill>
                <a:schemeClr val="tx2">
                  <a:lumMod val="50000"/>
                </a:schemeClr>
              </a:solidFill>
              <a:prstDash val="solid"/>
            </a:ln>
            <a:solidFill>
              <a:schemeClr val="tx1"/>
            </a:solidFill>
            <a:effectLst/>
            <a:latin typeface="+mn-lt"/>
          </a:endParaRPr>
        </a:p>
      </xdr:txBody>
    </xdr:sp>
    <xdr:clientData/>
  </xdr:oneCellAnchor>
  <xdr:twoCellAnchor editAs="oneCell">
    <xdr:from>
      <xdr:col>0</xdr:col>
      <xdr:colOff>104775</xdr:colOff>
      <xdr:row>0</xdr:row>
      <xdr:rowOff>28575</xdr:rowOff>
    </xdr:from>
    <xdr:to>
      <xdr:col>7</xdr:col>
      <xdr:colOff>276225</xdr:colOff>
      <xdr:row>4</xdr:row>
      <xdr:rowOff>76200</xdr:rowOff>
    </xdr:to>
    <xdr:pic>
      <xdr:nvPicPr>
        <xdr:cNvPr id="6" name="Imag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63722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266701</xdr:colOff>
      <xdr:row>7</xdr:row>
      <xdr:rowOff>9524</xdr:rowOff>
    </xdr:from>
    <xdr:to>
      <xdr:col>4</xdr:col>
      <xdr:colOff>633443</xdr:colOff>
      <xdr:row>28</xdr:row>
      <xdr:rowOff>209549</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09576" y="1609724"/>
          <a:ext cx="3224242" cy="5648325"/>
        </a:xfrm>
        <a:prstGeom prst="rect">
          <a:avLst/>
        </a:prstGeom>
      </xdr:spPr>
    </xdr:pic>
    <xdr:clientData/>
  </xdr:twoCellAnchor>
  <xdr:twoCellAnchor editAs="oneCell">
    <xdr:from>
      <xdr:col>5</xdr:col>
      <xdr:colOff>964275</xdr:colOff>
      <xdr:row>8</xdr:row>
      <xdr:rowOff>161925</xdr:rowOff>
    </xdr:from>
    <xdr:to>
      <xdr:col>8</xdr:col>
      <xdr:colOff>341938</xdr:colOff>
      <xdr:row>19</xdr:row>
      <xdr:rowOff>172241</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050500" y="1952625"/>
          <a:ext cx="2254213" cy="2105816"/>
        </a:xfrm>
        <a:prstGeom prst="rect">
          <a:avLst/>
        </a:prstGeom>
      </xdr:spPr>
    </xdr:pic>
    <xdr:clientData/>
  </xdr:twoCellAnchor>
  <xdr:twoCellAnchor editAs="oneCell">
    <xdr:from>
      <xdr:col>4</xdr:col>
      <xdr:colOff>626315</xdr:colOff>
      <xdr:row>4</xdr:row>
      <xdr:rowOff>157935</xdr:rowOff>
    </xdr:from>
    <xdr:to>
      <xdr:col>5</xdr:col>
      <xdr:colOff>790574</xdr:colOff>
      <xdr:row>15</xdr:row>
      <xdr:rowOff>2139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flipH="1">
          <a:off x="3626690" y="1186635"/>
          <a:ext cx="1250109" cy="1939704"/>
        </a:xfrm>
        <a:prstGeom prst="rect">
          <a:avLst/>
        </a:prstGeom>
      </xdr:spPr>
    </xdr:pic>
    <xdr:clientData/>
  </xdr:twoCellAnchor>
  <xdr:twoCellAnchor>
    <xdr:from>
      <xdr:col>5</xdr:col>
      <xdr:colOff>1209675</xdr:colOff>
      <xdr:row>22</xdr:row>
      <xdr:rowOff>0</xdr:rowOff>
    </xdr:from>
    <xdr:to>
      <xdr:col>8</xdr:col>
      <xdr:colOff>142876</xdr:colOff>
      <xdr:row>26</xdr:row>
      <xdr:rowOff>98715</xdr:rowOff>
    </xdr:to>
    <xdr:sp macro="" textlink="">
      <xdr:nvSpPr>
        <xdr:cNvPr id="8" name="Ellipse 7">
          <a:hlinkClick xmlns:r="http://schemas.openxmlformats.org/officeDocument/2006/relationships" r:id="rId5" tooltip=" "/>
          <a:extLst>
            <a:ext uri="{FF2B5EF4-FFF2-40B4-BE49-F238E27FC236}">
              <a16:creationId xmlns:a16="http://schemas.microsoft.com/office/drawing/2014/main" id="{00000000-0008-0000-0000-000008000000}"/>
            </a:ext>
          </a:extLst>
        </xdr:cNvPr>
        <xdr:cNvSpPr/>
      </xdr:nvSpPr>
      <xdr:spPr>
        <a:xfrm>
          <a:off x="5295900" y="514350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5</xdr:col>
      <xdr:colOff>1057275</xdr:colOff>
      <xdr:row>21</xdr:row>
      <xdr:rowOff>209550</xdr:rowOff>
    </xdr:from>
    <xdr:to>
      <xdr:col>8</xdr:col>
      <xdr:colOff>333375</xdr:colOff>
      <xdr:row>27</xdr:row>
      <xdr:rowOff>155863</xdr:rowOff>
    </xdr:to>
    <xdr:sp macro="" textlink="">
      <xdr:nvSpPr>
        <xdr:cNvPr id="2" name="Cercle : creux 1">
          <a:hlinkClick xmlns:r="http://schemas.openxmlformats.org/officeDocument/2006/relationships" r:id="rId5" tooltip=" "/>
          <a:extLst>
            <a:ext uri="{FF2B5EF4-FFF2-40B4-BE49-F238E27FC236}">
              <a16:creationId xmlns:a16="http://schemas.microsoft.com/office/drawing/2014/main" id="{00000000-0008-0000-0000-000002000000}"/>
            </a:ext>
          </a:extLst>
        </xdr:cNvPr>
        <xdr:cNvSpPr/>
      </xdr:nvSpPr>
      <xdr:spPr>
        <a:xfrm>
          <a:off x="5143500" y="495300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0</xdr:col>
      <xdr:colOff>0</xdr:colOff>
      <xdr:row>58</xdr:row>
      <xdr:rowOff>59055</xdr:rowOff>
    </xdr:to>
    <xdr:pic>
      <xdr:nvPicPr>
        <xdr:cNvPr id="2" name="Picture 5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
          <a:ext cx="1136332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71</xdr:row>
      <xdr:rowOff>0</xdr:rowOff>
    </xdr:from>
    <xdr:to>
      <xdr:col>6</xdr:col>
      <xdr:colOff>495300</xdr:colOff>
      <xdr:row>71</xdr:row>
      <xdr:rowOff>173355</xdr:rowOff>
    </xdr:to>
    <xdr:pic>
      <xdr:nvPicPr>
        <xdr:cNvPr id="3" name="Picture 3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62600"/>
          <a:ext cx="942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95249</xdr:colOff>
      <xdr:row>58</xdr:row>
      <xdr:rowOff>190499</xdr:rowOff>
    </xdr:from>
    <xdr:to>
      <xdr:col>20</xdr:col>
      <xdr:colOff>209550</xdr:colOff>
      <xdr:row>58</xdr:row>
      <xdr:rowOff>190499</xdr:rowOff>
    </xdr:to>
    <xdr:sp macro="" textlink="">
      <xdr:nvSpPr>
        <xdr:cNvPr id="4" name="Rectangle à coins arrondis 9">
          <a:hlinkClick xmlns:r="http://schemas.openxmlformats.org/officeDocument/2006/relationships" r:id="rId3" tooltip="Accès site Compentho"/>
          <a:extLst>
            <a:ext uri="{FF2B5EF4-FFF2-40B4-BE49-F238E27FC236}">
              <a16:creationId xmlns:a16="http://schemas.microsoft.com/office/drawing/2014/main" id="{00000000-0008-0000-0100-000004000000}"/>
            </a:ext>
          </a:extLst>
        </xdr:cNvPr>
        <xdr:cNvSpPr/>
      </xdr:nvSpPr>
      <xdr:spPr>
        <a:xfrm>
          <a:off x="9820274" y="3428999"/>
          <a:ext cx="1333501" cy="0"/>
        </a:xfrm>
        <a:prstGeom prst="roundRect">
          <a:avLst>
            <a:gd name="adj" fmla="val 10000"/>
          </a:avLst>
        </a:prstGeom>
        <a:gradFill rotWithShape="0">
          <a:gsLst>
            <a:gs pos="0">
              <a:srgbClr val="EA9C10"/>
            </a:gs>
            <a:gs pos="50000">
              <a:srgbClr val="FFC000"/>
            </a:gs>
            <a:gs pos="100000">
              <a:srgbClr val="FFFF00"/>
            </a:gs>
          </a:gsLst>
          <a:lin ang="5400000" scaled="0"/>
        </a:gradFill>
        <a:scene3d>
          <a:camera prst="orthographicFront"/>
          <a:lightRig rig="threePt" dir="t"/>
        </a:scene3d>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clientData/>
  </xdr:twoCellAnchor>
  <xdr:twoCellAnchor editAs="oneCell">
    <xdr:from>
      <xdr:col>0</xdr:col>
      <xdr:colOff>0</xdr:colOff>
      <xdr:row>0</xdr:row>
      <xdr:rowOff>0</xdr:rowOff>
    </xdr:from>
    <xdr:to>
      <xdr:col>5</xdr:col>
      <xdr:colOff>666435</xdr:colOff>
      <xdr:row>1</xdr:row>
      <xdr:rowOff>171733</xdr:rowOff>
    </xdr:to>
    <xdr:pic>
      <xdr:nvPicPr>
        <xdr:cNvPr id="67" name="Image 66">
          <a:hlinkClick xmlns:r="http://schemas.openxmlformats.org/officeDocument/2006/relationships" r:id="rId4" tooltip=" "/>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29811</xdr:colOff>
      <xdr:row>18</xdr:row>
      <xdr:rowOff>236380</xdr:rowOff>
    </xdr:from>
    <xdr:to>
      <xdr:col>5</xdr:col>
      <xdr:colOff>212822</xdr:colOff>
      <xdr:row>23</xdr:row>
      <xdr:rowOff>122080</xdr:rowOff>
    </xdr:to>
    <xdr:sp macro="" textlink="">
      <xdr:nvSpPr>
        <xdr:cNvPr id="72" name="TextBox 56">
          <a:extLst>
            <a:ext uri="{FF2B5EF4-FFF2-40B4-BE49-F238E27FC236}">
              <a16:creationId xmlns:a16="http://schemas.microsoft.com/office/drawing/2014/main" id="{00000000-0008-0000-0100-000048000000}"/>
            </a:ext>
          </a:extLst>
        </xdr:cNvPr>
        <xdr:cNvSpPr txBox="1"/>
      </xdr:nvSpPr>
      <xdr:spPr>
        <a:xfrm>
          <a:off x="262483" y="6336743"/>
          <a:ext cx="1811713" cy="10417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BE" sz="900" b="0" i="0" u="none" strike="noStrike">
              <a:solidFill>
                <a:schemeClr val="dk1"/>
              </a:solidFill>
              <a:effectLst/>
              <a:latin typeface="+mn-lt"/>
              <a:ea typeface="+mn-ea"/>
              <a:cs typeface="+mn-cs"/>
            </a:rPr>
            <a:t> </a:t>
          </a:r>
          <a:r>
            <a:rPr lang="fr-BE" sz="2800" b="0" i="0" u="none" strike="noStrike">
              <a:solidFill>
                <a:schemeClr val="dk1"/>
              </a:solidFill>
              <a:effectLst/>
              <a:latin typeface="+mn-lt"/>
              <a:ea typeface="+mn-ea"/>
              <a:cs typeface="+mn-cs"/>
            </a:rPr>
            <a:t>M</a:t>
          </a:r>
          <a:r>
            <a:rPr lang="fr-BE" sz="2400" b="0" i="0" u="none" strike="noStrike">
              <a:solidFill>
                <a:schemeClr val="dk1"/>
              </a:solidFill>
              <a:effectLst/>
              <a:latin typeface="+mn-lt"/>
              <a:ea typeface="+mn-ea"/>
              <a:cs typeface="+mn-cs"/>
            </a:rPr>
            <a:t>oteur</a:t>
          </a:r>
        </a:p>
        <a:p>
          <a:r>
            <a:rPr lang="fr-BE" sz="2400" b="0" i="0" u="none" strike="noStrike">
              <a:solidFill>
                <a:schemeClr val="dk1"/>
              </a:solidFill>
              <a:effectLst/>
              <a:latin typeface="+mn-lt"/>
              <a:ea typeface="+mn-ea"/>
              <a:cs typeface="+mn-cs"/>
            </a:rPr>
            <a:t>d'évaluation</a:t>
          </a:r>
          <a:r>
            <a:rPr lang="fr-BE" sz="2400"/>
            <a:t> </a:t>
          </a:r>
        </a:p>
      </xdr:txBody>
    </xdr:sp>
    <xdr:clientData/>
  </xdr:twoCellAnchor>
  <xdr:twoCellAnchor editAs="oneCell">
    <xdr:from>
      <xdr:col>2</xdr:col>
      <xdr:colOff>47625</xdr:colOff>
      <xdr:row>2</xdr:row>
      <xdr:rowOff>38100</xdr:rowOff>
    </xdr:from>
    <xdr:to>
      <xdr:col>3</xdr:col>
      <xdr:colOff>588645</xdr:colOff>
      <xdr:row>4</xdr:row>
      <xdr:rowOff>92306</xdr:rowOff>
    </xdr:to>
    <xdr:pic>
      <xdr:nvPicPr>
        <xdr:cNvPr id="77" name="Picture 21">
          <a:hlinkClick xmlns:r="http://schemas.openxmlformats.org/officeDocument/2006/relationships" r:id="rId6" tooltip="Support en lign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6225" y="752475"/>
          <a:ext cx="811530" cy="515216"/>
        </a:xfrm>
        <a:prstGeom prst="rect">
          <a:avLst/>
        </a:prstGeom>
      </xdr:spPr>
    </xdr:pic>
    <xdr:clientData/>
  </xdr:twoCellAnchor>
  <xdr:twoCellAnchor>
    <xdr:from>
      <xdr:col>0</xdr:col>
      <xdr:colOff>0</xdr:colOff>
      <xdr:row>23</xdr:row>
      <xdr:rowOff>44970</xdr:rowOff>
    </xdr:from>
    <xdr:to>
      <xdr:col>13</xdr:col>
      <xdr:colOff>57149</xdr:colOff>
      <xdr:row>24</xdr:row>
      <xdr:rowOff>235470</xdr:rowOff>
    </xdr:to>
    <xdr:sp macro="" textlink="">
      <xdr:nvSpPr>
        <xdr:cNvPr id="80" name="Rectangle 79">
          <a:extLst>
            <a:ext uri="{FF2B5EF4-FFF2-40B4-BE49-F238E27FC236}">
              <a16:creationId xmlns:a16="http://schemas.microsoft.com/office/drawing/2014/main" id="{00000000-0008-0000-0100-000050000000}"/>
            </a:ext>
          </a:extLst>
        </xdr:cNvPr>
        <xdr:cNvSpPr/>
      </xdr:nvSpPr>
      <xdr:spPr>
        <a:xfrm>
          <a:off x="0" y="7282006"/>
          <a:ext cx="6371144" cy="377072"/>
        </a:xfrm>
        <a:prstGeom prst="rect">
          <a:avLst/>
        </a:prstGeom>
        <a:gradFill>
          <a:gsLst>
            <a:gs pos="0">
              <a:schemeClr val="tx2">
                <a:lumMod val="50000"/>
              </a:schemeClr>
            </a:gs>
            <a:gs pos="62000">
              <a:schemeClr val="tx2">
                <a:lumMod val="75000"/>
              </a:schemeClr>
            </a:gs>
            <a:gs pos="100000">
              <a:schemeClr val="accent1">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lang="fr-BE" sz="2400" b="0" baseline="0">
              <a:solidFill>
                <a:schemeClr val="bg1"/>
              </a:solidFill>
            </a:rPr>
            <a:t>Gestion de situations commerciales</a:t>
          </a:r>
          <a:endParaRPr lang="fr-BE" sz="2400" b="0">
            <a:solidFill>
              <a:schemeClr val="bg1"/>
            </a:solidFill>
          </a:endParaRPr>
        </a:p>
      </xdr:txBody>
    </xdr:sp>
    <xdr:clientData/>
  </xdr:twoCellAnchor>
  <xdr:twoCellAnchor>
    <xdr:from>
      <xdr:col>21</xdr:col>
      <xdr:colOff>241711</xdr:colOff>
      <xdr:row>0</xdr:row>
      <xdr:rowOff>0</xdr:rowOff>
    </xdr:from>
    <xdr:to>
      <xdr:col>25</xdr:col>
      <xdr:colOff>467954</xdr:colOff>
      <xdr:row>1</xdr:row>
      <xdr:rowOff>39556</xdr:rowOff>
    </xdr:to>
    <xdr:sp macro="" textlink="">
      <xdr:nvSpPr>
        <xdr:cNvPr id="35" name="Larme 34">
          <a:hlinkClick xmlns:r="http://schemas.openxmlformats.org/officeDocument/2006/relationships" r:id="rId8" tooltip=" "/>
          <a:extLst>
            <a:ext uri="{FF2B5EF4-FFF2-40B4-BE49-F238E27FC236}">
              <a16:creationId xmlns:a16="http://schemas.microsoft.com/office/drawing/2014/main" id="{00000000-0008-0000-0100-000023000000}"/>
            </a:ext>
          </a:extLst>
        </xdr:cNvPr>
        <xdr:cNvSpPr>
          <a:spLocks noChangeAspect="1"/>
        </xdr:cNvSpPr>
      </xdr:nvSpPr>
      <xdr:spPr>
        <a:xfrm>
          <a:off x="11369929" y="0"/>
          <a:ext cx="1895475" cy="529952"/>
        </a:xfrm>
        <a:prstGeom prst="teardrop">
          <a:avLst/>
        </a:prstGeom>
        <a:gradFill flip="none" rotWithShape="1">
          <a:gsLst>
            <a:gs pos="4425">
              <a:schemeClr val="accent1">
                <a:lumMod val="60000"/>
                <a:lumOff val="40000"/>
              </a:schemeClr>
            </a:gs>
            <a:gs pos="25000">
              <a:schemeClr val="accent1">
                <a:lumMod val="60000"/>
                <a:lumOff val="40000"/>
              </a:schemeClr>
            </a:gs>
            <a:gs pos="6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Sauvegarder</a:t>
          </a:r>
        </a:p>
      </xdr:txBody>
    </xdr:sp>
    <xdr:clientData/>
  </xdr:twoCellAnchor>
  <xdr:twoCellAnchor>
    <xdr:from>
      <xdr:col>6</xdr:col>
      <xdr:colOff>414953</xdr:colOff>
      <xdr:row>0</xdr:row>
      <xdr:rowOff>0</xdr:rowOff>
    </xdr:from>
    <xdr:to>
      <xdr:col>9</xdr:col>
      <xdr:colOff>82100</xdr:colOff>
      <xdr:row>1</xdr:row>
      <xdr:rowOff>39556</xdr:rowOff>
    </xdr:to>
    <xdr:sp macro="" textlink="">
      <xdr:nvSpPr>
        <xdr:cNvPr id="36" name="Larme 35">
          <a:hlinkClick xmlns:r="http://schemas.openxmlformats.org/officeDocument/2006/relationships" r:id="rId9" tooltip=" "/>
          <a:extLst>
            <a:ext uri="{FF2B5EF4-FFF2-40B4-BE49-F238E27FC236}">
              <a16:creationId xmlns:a16="http://schemas.microsoft.com/office/drawing/2014/main" id="{00000000-0008-0000-0100-000024000000}"/>
            </a:ext>
          </a:extLst>
        </xdr:cNvPr>
        <xdr:cNvSpPr>
          <a:spLocks noChangeAspect="1"/>
        </xdr:cNvSpPr>
      </xdr:nvSpPr>
      <xdr:spPr>
        <a:xfrm>
          <a:off x="3149854"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Accueil</a:t>
          </a:r>
        </a:p>
      </xdr:txBody>
    </xdr:sp>
    <xdr:clientData/>
  </xdr:twoCellAnchor>
  <xdr:twoCellAnchor>
    <xdr:from>
      <xdr:col>10</xdr:col>
      <xdr:colOff>13866</xdr:colOff>
      <xdr:row>0</xdr:row>
      <xdr:rowOff>0</xdr:rowOff>
    </xdr:from>
    <xdr:to>
      <xdr:col>12</xdr:col>
      <xdr:colOff>199700</xdr:colOff>
      <xdr:row>1</xdr:row>
      <xdr:rowOff>39556</xdr:rowOff>
    </xdr:to>
    <xdr:sp macro="" textlink="">
      <xdr:nvSpPr>
        <xdr:cNvPr id="37" name="Larme 36">
          <a:hlinkClick xmlns:r="http://schemas.openxmlformats.org/officeDocument/2006/relationships" r:id="rId10" tooltip=" "/>
          <a:extLst>
            <a:ext uri="{FF2B5EF4-FFF2-40B4-BE49-F238E27FC236}">
              <a16:creationId xmlns:a16="http://schemas.microsoft.com/office/drawing/2014/main" id="{00000000-0008-0000-0100-000025000000}"/>
            </a:ext>
          </a:extLst>
        </xdr:cNvPr>
        <xdr:cNvSpPr>
          <a:spLocks noChangeAspect="1"/>
        </xdr:cNvSpPr>
      </xdr:nvSpPr>
      <xdr:spPr>
        <a:xfrm>
          <a:off x="45500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63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Projet</a:t>
          </a:r>
        </a:p>
      </xdr:txBody>
    </xdr:sp>
    <xdr:clientData/>
  </xdr:twoCellAnchor>
  <xdr:twoCellAnchor>
    <xdr:from>
      <xdr:col>12</xdr:col>
      <xdr:colOff>219075</xdr:colOff>
      <xdr:row>0</xdr:row>
      <xdr:rowOff>7620</xdr:rowOff>
    </xdr:from>
    <xdr:to>
      <xdr:col>15</xdr:col>
      <xdr:colOff>62955</xdr:colOff>
      <xdr:row>1</xdr:row>
      <xdr:rowOff>47176</xdr:rowOff>
    </xdr:to>
    <xdr:sp macro="" textlink="">
      <xdr:nvSpPr>
        <xdr:cNvPr id="38" name="Larme 37">
          <a:hlinkClick xmlns:r="http://schemas.openxmlformats.org/officeDocument/2006/relationships" r:id="rId11" tooltip=" "/>
          <a:extLst>
            <a:ext uri="{FF2B5EF4-FFF2-40B4-BE49-F238E27FC236}">
              <a16:creationId xmlns:a16="http://schemas.microsoft.com/office/drawing/2014/main" id="{00000000-0008-0000-0100-000026000000}"/>
            </a:ext>
          </a:extLst>
        </xdr:cNvPr>
        <xdr:cNvSpPr>
          <a:spLocks noChangeAspect="1"/>
        </xdr:cNvSpPr>
      </xdr:nvSpPr>
      <xdr:spPr>
        <a:xfrm>
          <a:off x="6086475" y="7620"/>
          <a:ext cx="1453605" cy="515806"/>
        </a:xfrm>
        <a:prstGeom prst="teardrop">
          <a:avLst/>
        </a:prstGeom>
        <a:gradFill flip="none" rotWithShape="1">
          <a:gsLst>
            <a:gs pos="4425">
              <a:schemeClr val="accent1">
                <a:lumMod val="60000"/>
                <a:lumOff val="40000"/>
              </a:schemeClr>
            </a:gs>
            <a:gs pos="25000">
              <a:schemeClr val="accent1">
                <a:lumMod val="60000"/>
                <a:lumOff val="40000"/>
              </a:schemeClr>
            </a:gs>
            <a:gs pos="59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Evaluer</a:t>
          </a:r>
        </a:p>
      </xdr:txBody>
    </xdr:sp>
    <xdr:clientData/>
  </xdr:twoCellAnchor>
  <xdr:twoCellAnchor>
    <xdr:from>
      <xdr:col>15</xdr:col>
      <xdr:colOff>79503</xdr:colOff>
      <xdr:row>0</xdr:row>
      <xdr:rowOff>0</xdr:rowOff>
    </xdr:from>
    <xdr:to>
      <xdr:col>17</xdr:col>
      <xdr:colOff>76200</xdr:colOff>
      <xdr:row>1</xdr:row>
      <xdr:rowOff>39556</xdr:rowOff>
    </xdr:to>
    <xdr:sp macro="" textlink="">
      <xdr:nvSpPr>
        <xdr:cNvPr id="39" name="Larme 38">
          <a:hlinkClick xmlns:r="http://schemas.openxmlformats.org/officeDocument/2006/relationships" r:id="rId12" tooltip=" "/>
          <a:extLst>
            <a:ext uri="{FF2B5EF4-FFF2-40B4-BE49-F238E27FC236}">
              <a16:creationId xmlns:a16="http://schemas.microsoft.com/office/drawing/2014/main" id="{00000000-0008-0000-0100-000027000000}"/>
            </a:ext>
          </a:extLst>
        </xdr:cNvPr>
        <xdr:cNvSpPr>
          <a:spLocks noChangeAspect="1"/>
        </xdr:cNvSpPr>
      </xdr:nvSpPr>
      <xdr:spPr>
        <a:xfrm>
          <a:off x="7347078" y="0"/>
          <a:ext cx="1444497"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Analyser </a:t>
          </a:r>
        </a:p>
      </xdr:txBody>
    </xdr:sp>
    <xdr:clientData/>
  </xdr:twoCellAnchor>
  <xdr:twoCellAnchor>
    <xdr:from>
      <xdr:col>18</xdr:col>
      <xdr:colOff>472952</xdr:colOff>
      <xdr:row>0</xdr:row>
      <xdr:rowOff>0</xdr:rowOff>
    </xdr:from>
    <xdr:to>
      <xdr:col>21</xdr:col>
      <xdr:colOff>206113</xdr:colOff>
      <xdr:row>1</xdr:row>
      <xdr:rowOff>39556</xdr:rowOff>
    </xdr:to>
    <xdr:sp macro="" textlink="">
      <xdr:nvSpPr>
        <xdr:cNvPr id="40" name="Larme 39">
          <a:hlinkClick xmlns:r="http://schemas.openxmlformats.org/officeDocument/2006/relationships" r:id="rId13" tooltip="       "/>
          <a:extLst>
            <a:ext uri="{FF2B5EF4-FFF2-40B4-BE49-F238E27FC236}">
              <a16:creationId xmlns:a16="http://schemas.microsoft.com/office/drawing/2014/main" id="{00000000-0008-0000-0100-000028000000}"/>
            </a:ext>
          </a:extLst>
        </xdr:cNvPr>
        <xdr:cNvSpPr>
          <a:spLocks noChangeAspect="1"/>
        </xdr:cNvSpPr>
      </xdr:nvSpPr>
      <xdr:spPr>
        <a:xfrm>
          <a:off x="9960229" y="0"/>
          <a:ext cx="1374102" cy="529952"/>
        </a:xfrm>
        <a:prstGeom prst="teardrop">
          <a:avLst/>
        </a:prstGeom>
        <a:gradFill flip="none" rotWithShape="1">
          <a:gsLst>
            <a:gs pos="4425">
              <a:schemeClr val="accent1">
                <a:lumMod val="60000"/>
                <a:lumOff val="40000"/>
              </a:schemeClr>
            </a:gs>
            <a:gs pos="25000">
              <a:schemeClr val="accent1">
                <a:lumMod val="60000"/>
                <a:lumOff val="40000"/>
              </a:schemeClr>
            </a:gs>
            <a:gs pos="56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Informer</a:t>
          </a:r>
        </a:p>
      </xdr:txBody>
    </xdr:sp>
    <xdr:clientData/>
  </xdr:twoCellAnchor>
  <xdr:twoCellAnchor>
    <xdr:from>
      <xdr:col>25</xdr:col>
      <xdr:colOff>496529</xdr:colOff>
      <xdr:row>0</xdr:row>
      <xdr:rowOff>0</xdr:rowOff>
    </xdr:from>
    <xdr:to>
      <xdr:col>28</xdr:col>
      <xdr:colOff>210118</xdr:colOff>
      <xdr:row>1</xdr:row>
      <xdr:rowOff>166829</xdr:rowOff>
    </xdr:to>
    <xdr:sp macro="" textlink="">
      <xdr:nvSpPr>
        <xdr:cNvPr id="41" name="Larme 40">
          <a:hlinkClick xmlns:r="http://schemas.openxmlformats.org/officeDocument/2006/relationships" r:id="rId14" tooltip=" "/>
          <a:extLst>
            <a:ext uri="{FF2B5EF4-FFF2-40B4-BE49-F238E27FC236}">
              <a16:creationId xmlns:a16="http://schemas.microsoft.com/office/drawing/2014/main" id="{00000000-0008-0000-0100-000029000000}"/>
            </a:ext>
          </a:extLst>
        </xdr:cNvPr>
        <xdr:cNvSpPr/>
      </xdr:nvSpPr>
      <xdr:spPr>
        <a:xfrm>
          <a:off x="13293979" y="0"/>
          <a:ext cx="1552575" cy="657225"/>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800" b="0">
              <a:solidFill>
                <a:schemeClr val="bg1">
                  <a:lumMod val="95000"/>
                </a:schemeClr>
              </a:solidFill>
              <a:latin typeface="AR DESTINE" panose="02000000000000000000" pitchFamily="2" charset="0"/>
            </a:rPr>
            <a:t>Gaghant-</a:t>
          </a:r>
        </a:p>
        <a:p>
          <a:pPr algn="ctr"/>
          <a:r>
            <a:rPr lang="fr-BE" sz="1800" b="0">
              <a:solidFill>
                <a:schemeClr val="bg1">
                  <a:lumMod val="95000"/>
                </a:schemeClr>
              </a:solidFill>
              <a:latin typeface="AR DESTINE" panose="02000000000000000000" pitchFamily="2" charset="0"/>
            </a:rPr>
            <a:t>Gagnant</a:t>
          </a:r>
        </a:p>
      </xdr:txBody>
    </xdr:sp>
    <xdr:clientData/>
  </xdr:twoCellAnchor>
  <xdr:twoCellAnchor>
    <xdr:from>
      <xdr:col>25</xdr:col>
      <xdr:colOff>94308</xdr:colOff>
      <xdr:row>4</xdr:row>
      <xdr:rowOff>94875</xdr:rowOff>
    </xdr:from>
    <xdr:to>
      <xdr:col>28</xdr:col>
      <xdr:colOff>56584</xdr:colOff>
      <xdr:row>5</xdr:row>
      <xdr:rowOff>88838</xdr:rowOff>
    </xdr:to>
    <xdr:sp macro="" textlink="">
      <xdr:nvSpPr>
        <xdr:cNvPr id="5" name="ZoneTexte 4">
          <a:hlinkClick xmlns:r="http://schemas.openxmlformats.org/officeDocument/2006/relationships" r:id="rId15"/>
          <a:extLst>
            <a:ext uri="{FF2B5EF4-FFF2-40B4-BE49-F238E27FC236}">
              <a16:creationId xmlns:a16="http://schemas.microsoft.com/office/drawing/2014/main" id="{00000000-0008-0000-0100-000005000000}"/>
            </a:ext>
          </a:extLst>
        </xdr:cNvPr>
        <xdr:cNvSpPr txBox="1"/>
      </xdr:nvSpPr>
      <xdr:spPr>
        <a:xfrm>
          <a:off x="12810183" y="1266450"/>
          <a:ext cx="1791076" cy="832163"/>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108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BE" sz="1400" b="1">
              <a:solidFill>
                <a:schemeClr val="tx2">
                  <a:lumMod val="50000"/>
                </a:schemeClr>
              </a:solidFill>
            </a:rPr>
            <a:t>Introduction données et, affichage Plein écran - </a:t>
          </a:r>
          <a:r>
            <a:rPr lang="fr-BE" sz="1800" b="1">
              <a:solidFill>
                <a:schemeClr val="tx2">
                  <a:lumMod val="50000"/>
                </a:schemeClr>
              </a:solidFill>
            </a:rPr>
            <a:t>Cliquez ici</a:t>
          </a:r>
          <a:endParaRPr lang="fr-BE" sz="1400" b="1">
            <a:solidFill>
              <a:schemeClr val="tx2">
                <a:lumMod val="50000"/>
              </a:schemeClr>
            </a:solidFill>
          </a:endParaRPr>
        </a:p>
      </xdr:txBody>
    </xdr:sp>
    <xdr:clientData/>
  </xdr:twoCellAnchor>
  <xdr:twoCellAnchor>
    <xdr:from>
      <xdr:col>21</xdr:col>
      <xdr:colOff>284740</xdr:colOff>
      <xdr:row>18</xdr:row>
      <xdr:rowOff>26894</xdr:rowOff>
    </xdr:from>
    <xdr:to>
      <xdr:col>26</xdr:col>
      <xdr:colOff>19050</xdr:colOff>
      <xdr:row>26</xdr:row>
      <xdr:rowOff>30989</xdr:rowOff>
    </xdr:to>
    <xdr:graphicFrame macro="">
      <xdr:nvGraphicFramePr>
        <xdr:cNvPr id="20" name="Graphique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588311</xdr:colOff>
      <xdr:row>23</xdr:row>
      <xdr:rowOff>131448</xdr:rowOff>
    </xdr:from>
    <xdr:to>
      <xdr:col>28</xdr:col>
      <xdr:colOff>38100</xdr:colOff>
      <xdr:row>26</xdr:row>
      <xdr:rowOff>17146</xdr:rowOff>
    </xdr:to>
    <xdr:sp macro="" textlink="">
      <xdr:nvSpPr>
        <xdr:cNvPr id="25" name="Donut 14">
          <a:extLst>
            <a:ext uri="{FF2B5EF4-FFF2-40B4-BE49-F238E27FC236}">
              <a16:creationId xmlns:a16="http://schemas.microsoft.com/office/drawing/2014/main" id="{00000000-0008-0000-0100-000019000000}"/>
            </a:ext>
          </a:extLst>
        </xdr:cNvPr>
        <xdr:cNvSpPr>
          <a:spLocks noChangeAspect="1"/>
        </xdr:cNvSpPr>
      </xdr:nvSpPr>
      <xdr:spPr>
        <a:xfrm>
          <a:off x="13685186" y="7332348"/>
          <a:ext cx="1335739" cy="5714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18</xdr:row>
      <xdr:rowOff>360048</xdr:rowOff>
    </xdr:from>
    <xdr:to>
      <xdr:col>28</xdr:col>
      <xdr:colOff>5715</xdr:colOff>
      <xdr:row>22</xdr:row>
      <xdr:rowOff>36196</xdr:rowOff>
    </xdr:to>
    <xdr:sp macro="" textlink="">
      <xdr:nvSpPr>
        <xdr:cNvPr id="26" name="Donut 14">
          <a:extLst>
            <a:ext uri="{FF2B5EF4-FFF2-40B4-BE49-F238E27FC236}">
              <a16:creationId xmlns:a16="http://schemas.microsoft.com/office/drawing/2014/main" id="{00000000-0008-0000-0100-00001A000000}"/>
            </a:ext>
          </a:extLst>
        </xdr:cNvPr>
        <xdr:cNvSpPr>
          <a:spLocks noChangeAspect="1"/>
        </xdr:cNvSpPr>
      </xdr:nvSpPr>
      <xdr:spPr>
        <a:xfrm>
          <a:off x="13687090" y="6398898"/>
          <a:ext cx="130145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21</xdr:col>
      <xdr:colOff>142875</xdr:colOff>
      <xdr:row>4</xdr:row>
      <xdr:rowOff>94873</xdr:rowOff>
    </xdr:from>
    <xdr:to>
      <xdr:col>25</xdr:col>
      <xdr:colOff>96813</xdr:colOff>
      <xdr:row>5</xdr:row>
      <xdr:rowOff>71674</xdr:rowOff>
    </xdr:to>
    <xdr:sp macro="" textlink="">
      <xdr:nvSpPr>
        <xdr:cNvPr id="27" name="ZoneTexte 26">
          <a:hlinkClick xmlns:r="http://schemas.openxmlformats.org/officeDocument/2006/relationships" r:id="rId17"/>
          <a:extLst>
            <a:ext uri="{FF2B5EF4-FFF2-40B4-BE49-F238E27FC236}">
              <a16:creationId xmlns:a16="http://schemas.microsoft.com/office/drawing/2014/main" id="{00000000-0008-0000-0100-00001B000000}"/>
            </a:ext>
          </a:extLst>
        </xdr:cNvPr>
        <xdr:cNvSpPr txBox="1"/>
      </xdr:nvSpPr>
      <xdr:spPr>
        <a:xfrm>
          <a:off x="11163300" y="1266448"/>
          <a:ext cx="1649388" cy="81500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BE" sz="1400" b="1">
              <a:solidFill>
                <a:schemeClr val="bg1"/>
              </a:solidFill>
            </a:rPr>
            <a:t>Pour obtenir un COMPENTHO  Pass?</a:t>
          </a:r>
        </a:p>
        <a:p>
          <a:pPr algn="ctr"/>
          <a:r>
            <a:rPr lang="fr-BE" sz="1800" b="1">
              <a:solidFill>
                <a:schemeClr val="bg1"/>
              </a:solidFill>
            </a:rPr>
            <a:t>Cliquez</a:t>
          </a:r>
          <a:r>
            <a:rPr lang="fr-BE" sz="1800" b="1" baseline="0">
              <a:solidFill>
                <a:schemeClr val="bg1"/>
              </a:solidFill>
            </a:rPr>
            <a:t>  ICI</a:t>
          </a:r>
          <a:endParaRPr lang="fr-BE" sz="1100">
            <a:solidFill>
              <a:schemeClr val="bg1"/>
            </a:solidFill>
          </a:endParaRPr>
        </a:p>
      </xdr:txBody>
    </xdr:sp>
    <xdr:clientData/>
  </xdr:twoCellAnchor>
  <xdr:twoCellAnchor>
    <xdr:from>
      <xdr:col>17</xdr:col>
      <xdr:colOff>73279</xdr:colOff>
      <xdr:row>0</xdr:row>
      <xdr:rowOff>9525</xdr:rowOff>
    </xdr:from>
    <xdr:to>
      <xdr:col>18</xdr:col>
      <xdr:colOff>466725</xdr:colOff>
      <xdr:row>1</xdr:row>
      <xdr:rowOff>49081</xdr:rowOff>
    </xdr:to>
    <xdr:sp macro="" textlink="">
      <xdr:nvSpPr>
        <xdr:cNvPr id="28" name="Larme 27">
          <a:hlinkClick xmlns:r="http://schemas.openxmlformats.org/officeDocument/2006/relationships" r:id="rId18" tooltip=" "/>
          <a:extLst>
            <a:ext uri="{FF2B5EF4-FFF2-40B4-BE49-F238E27FC236}">
              <a16:creationId xmlns:a16="http://schemas.microsoft.com/office/drawing/2014/main" id="{00000000-0008-0000-0100-00001C000000}"/>
            </a:ext>
          </a:extLst>
        </xdr:cNvPr>
        <xdr:cNvSpPr>
          <a:spLocks noChangeAspect="1"/>
        </xdr:cNvSpPr>
      </xdr:nvSpPr>
      <xdr:spPr>
        <a:xfrm>
          <a:off x="8788654" y="9525"/>
          <a:ext cx="1136396" cy="525331"/>
        </a:xfrm>
        <a:prstGeom prst="teardrop">
          <a:avLst/>
        </a:prstGeom>
        <a:gradFill flip="none" rotWithShape="1">
          <a:gsLst>
            <a:gs pos="4425">
              <a:schemeClr val="accent1">
                <a:lumMod val="60000"/>
                <a:lumOff val="40000"/>
              </a:schemeClr>
            </a:gs>
            <a:gs pos="25000">
              <a:schemeClr val="accent1">
                <a:lumMod val="60000"/>
                <a:lumOff val="40000"/>
              </a:schemeClr>
            </a:gs>
            <a:gs pos="55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800" b="0" kern="1200">
              <a:solidFill>
                <a:schemeClr val="bg1">
                  <a:lumMod val="95000"/>
                </a:schemeClr>
              </a:solidFill>
              <a:latin typeface="AR DESTINE" panose="02000000000000000000" pitchFamily="2" charset="0"/>
              <a:ea typeface="+mn-ea"/>
              <a:cs typeface="+mn-cs"/>
            </a:rPr>
            <a:t>Agir </a:t>
          </a:r>
        </a:p>
      </xdr:txBody>
    </xdr:sp>
    <xdr:clientData/>
  </xdr:twoCellAnchor>
  <xdr:twoCellAnchor>
    <xdr:from>
      <xdr:col>21</xdr:col>
      <xdr:colOff>284740</xdr:colOff>
      <xdr:row>28</xdr:row>
      <xdr:rowOff>26894</xdr:rowOff>
    </xdr:from>
    <xdr:to>
      <xdr:col>26</xdr:col>
      <xdr:colOff>19050</xdr:colOff>
      <xdr:row>36</xdr:row>
      <xdr:rowOff>30989</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588311</xdr:colOff>
      <xdr:row>33</xdr:row>
      <xdr:rowOff>131448</xdr:rowOff>
    </xdr:from>
    <xdr:to>
      <xdr:col>28</xdr:col>
      <xdr:colOff>38100</xdr:colOff>
      <xdr:row>36</xdr:row>
      <xdr:rowOff>17146</xdr:rowOff>
    </xdr:to>
    <xdr:sp macro="" textlink="">
      <xdr:nvSpPr>
        <xdr:cNvPr id="7" name="Donut 14">
          <a:extLst>
            <a:ext uri="{FF2B5EF4-FFF2-40B4-BE49-F238E27FC236}">
              <a16:creationId xmlns:a16="http://schemas.microsoft.com/office/drawing/2014/main" id="{00000000-0008-0000-0100-000007000000}"/>
            </a:ext>
          </a:extLst>
        </xdr:cNvPr>
        <xdr:cNvSpPr>
          <a:spLocks noChangeAspect="1"/>
        </xdr:cNvSpPr>
      </xdr:nvSpPr>
      <xdr:spPr>
        <a:xfrm>
          <a:off x="13304186" y="7399023"/>
          <a:ext cx="1278589" cy="561973"/>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25</xdr:col>
      <xdr:colOff>590215</xdr:colOff>
      <xdr:row>28</xdr:row>
      <xdr:rowOff>360048</xdr:rowOff>
    </xdr:from>
    <xdr:to>
      <xdr:col>28</xdr:col>
      <xdr:colOff>5715</xdr:colOff>
      <xdr:row>32</xdr:row>
      <xdr:rowOff>36196</xdr:rowOff>
    </xdr:to>
    <xdr:sp macro="" textlink="">
      <xdr:nvSpPr>
        <xdr:cNvPr id="8" name="Donut 14">
          <a:extLst>
            <a:ext uri="{FF2B5EF4-FFF2-40B4-BE49-F238E27FC236}">
              <a16:creationId xmlns:a16="http://schemas.microsoft.com/office/drawing/2014/main" id="{00000000-0008-0000-0100-000008000000}"/>
            </a:ext>
          </a:extLst>
        </xdr:cNvPr>
        <xdr:cNvSpPr>
          <a:spLocks noChangeAspect="1"/>
        </xdr:cNvSpPr>
      </xdr:nvSpPr>
      <xdr:spPr>
        <a:xfrm>
          <a:off x="13306090" y="6465573"/>
          <a:ext cx="1244300" cy="647698"/>
        </a:xfrm>
        <a:prstGeom prst="frame">
          <a:avLst>
            <a:gd name="adj1" fmla="val 15548"/>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568037</xdr:colOff>
      <xdr:row>24</xdr:row>
      <xdr:rowOff>116032</xdr:rowOff>
    </xdr:from>
    <xdr:to>
      <xdr:col>19</xdr:col>
      <xdr:colOff>723323</xdr:colOff>
      <xdr:row>39</xdr:row>
      <xdr:rowOff>58882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148936</xdr:colOff>
      <xdr:row>16</xdr:row>
      <xdr:rowOff>100446</xdr:rowOff>
    </xdr:from>
    <xdr:to>
      <xdr:col>27</xdr:col>
      <xdr:colOff>301336</xdr:colOff>
      <xdr:row>30</xdr:row>
      <xdr:rowOff>176645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138112</xdr:colOff>
      <xdr:row>4</xdr:row>
      <xdr:rowOff>66675</xdr:rowOff>
    </xdr:from>
    <xdr:to>
      <xdr:col>28</xdr:col>
      <xdr:colOff>138112</xdr:colOff>
      <xdr:row>18</xdr:row>
      <xdr:rowOff>95249</xdr:rowOff>
    </xdr:to>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6902112" y="828675"/>
              <a:ext cx="4572000" cy="2695574"/>
            </a:xfrm>
            <a:prstGeom prst="rect">
              <a:avLst/>
            </a:prstGeom>
            <a:solidFill>
              <a:prstClr val="white"/>
            </a:solidFill>
            <a:ln w="1">
              <a:solidFill>
                <a:prstClr val="green"/>
              </a:solidFill>
            </a:ln>
          </xdr:spPr>
          <xdr:txBody>
            <a:bodyPr vertOverflow="clip" horzOverflow="clip"/>
            <a:lstStyle/>
            <a:p>
              <a:r>
                <a:rPr lang="fr-BE"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57150</xdr:rowOff>
    </xdr:from>
    <xdr:to>
      <xdr:col>8</xdr:col>
      <xdr:colOff>342900</xdr:colOff>
      <xdr:row>5</xdr:row>
      <xdr:rowOff>371475</xdr:rowOff>
    </xdr:to>
    <xdr:pic>
      <xdr:nvPicPr>
        <xdr:cNvPr id="2" name="Imag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47650"/>
          <a:ext cx="63722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723899</xdr:colOff>
      <xdr:row>10</xdr:row>
      <xdr:rowOff>78688</xdr:rowOff>
    </xdr:from>
    <xdr:to>
      <xdr:col>9</xdr:col>
      <xdr:colOff>695324</xdr:colOff>
      <xdr:row>23</xdr:row>
      <xdr:rowOff>148626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057899" y="1983688"/>
          <a:ext cx="1495425" cy="2546438"/>
        </a:xfrm>
        <a:prstGeom prst="rect">
          <a:avLst/>
        </a:prstGeom>
      </xdr:spPr>
    </xdr:pic>
    <xdr:clientData/>
  </xdr:twoCellAnchor>
  <xdr:twoCellAnchor editAs="oneCell">
    <xdr:from>
      <xdr:col>9</xdr:col>
      <xdr:colOff>653727</xdr:colOff>
      <xdr:row>10</xdr:row>
      <xdr:rowOff>82389</xdr:rowOff>
    </xdr:from>
    <xdr:to>
      <xdr:col>11</xdr:col>
      <xdr:colOff>3697</xdr:colOff>
      <xdr:row>13</xdr:row>
      <xdr:rowOff>158588</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rot="2830940" flipH="1">
          <a:off x="7624862" y="1874254"/>
          <a:ext cx="647699" cy="873970"/>
        </a:xfrm>
        <a:prstGeom prst="rect">
          <a:avLst/>
        </a:prstGeom>
      </xdr:spPr>
    </xdr:pic>
    <xdr:clientData/>
  </xdr:twoCellAnchor>
  <xdr:twoCellAnchor>
    <xdr:from>
      <xdr:col>16</xdr:col>
      <xdr:colOff>276225</xdr:colOff>
      <xdr:row>28</xdr:row>
      <xdr:rowOff>9525</xdr:rowOff>
    </xdr:from>
    <xdr:to>
      <xdr:col>18</xdr:col>
      <xdr:colOff>561976</xdr:colOff>
      <xdr:row>36</xdr:row>
      <xdr:rowOff>127290</xdr:rowOff>
    </xdr:to>
    <xdr:sp macro="" textlink="">
      <xdr:nvSpPr>
        <xdr:cNvPr id="5" name="Ellipse 4">
          <a:hlinkClick xmlns:r="http://schemas.openxmlformats.org/officeDocument/2006/relationships" r:id="rId4" tooltip="  "/>
          <a:extLst>
            <a:ext uri="{FF2B5EF4-FFF2-40B4-BE49-F238E27FC236}">
              <a16:creationId xmlns:a16="http://schemas.microsoft.com/office/drawing/2014/main" id="{00000000-0008-0000-0300-000005000000}"/>
            </a:ext>
          </a:extLst>
        </xdr:cNvPr>
        <xdr:cNvSpPr/>
      </xdr:nvSpPr>
      <xdr:spPr>
        <a:xfrm>
          <a:off x="12468225" y="5619750"/>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16</xdr:col>
      <xdr:colOff>123825</xdr:colOff>
      <xdr:row>27</xdr:row>
      <xdr:rowOff>9525</xdr:rowOff>
    </xdr:from>
    <xdr:to>
      <xdr:col>18</xdr:col>
      <xdr:colOff>752475</xdr:colOff>
      <xdr:row>37</xdr:row>
      <xdr:rowOff>174913</xdr:rowOff>
    </xdr:to>
    <xdr:sp macro="" textlink="">
      <xdr:nvSpPr>
        <xdr:cNvPr id="6" name="Cercle : creux 5">
          <a:hlinkClick xmlns:r="http://schemas.openxmlformats.org/officeDocument/2006/relationships" r:id="rId4" tooltip=" "/>
          <a:extLst>
            <a:ext uri="{FF2B5EF4-FFF2-40B4-BE49-F238E27FC236}">
              <a16:creationId xmlns:a16="http://schemas.microsoft.com/office/drawing/2014/main" id="{00000000-0008-0000-0300-000006000000}"/>
            </a:ext>
          </a:extLst>
        </xdr:cNvPr>
        <xdr:cNvSpPr/>
      </xdr:nvSpPr>
      <xdr:spPr>
        <a:xfrm>
          <a:off x="12315825" y="5429250"/>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5</xdr:row>
      <xdr:rowOff>38100</xdr:rowOff>
    </xdr:from>
    <xdr:to>
      <xdr:col>3</xdr:col>
      <xdr:colOff>361950</xdr:colOff>
      <xdr:row>7</xdr:row>
      <xdr:rowOff>9525</xdr:rowOff>
    </xdr:to>
    <xdr:grpSp>
      <xdr:nvGrpSpPr>
        <xdr:cNvPr id="2" name="Groupe 15">
          <a:extLst>
            <a:ext uri="{FF2B5EF4-FFF2-40B4-BE49-F238E27FC236}">
              <a16:creationId xmlns:a16="http://schemas.microsoft.com/office/drawing/2014/main" id="{00000000-0008-0000-0400-000002000000}"/>
            </a:ext>
          </a:extLst>
        </xdr:cNvPr>
        <xdr:cNvGrpSpPr/>
      </xdr:nvGrpSpPr>
      <xdr:grpSpPr>
        <a:xfrm>
          <a:off x="133350" y="990600"/>
          <a:ext cx="1371600" cy="352425"/>
          <a:chOff x="-209025" y="-71510"/>
          <a:chExt cx="3792725" cy="604070"/>
        </a:xfrm>
        <a:scene3d>
          <a:camera prst="orthographicFront"/>
          <a:lightRig rig="threePt" dir="t"/>
        </a:scene3d>
      </xdr:grpSpPr>
      <xdr:sp macro="" textlink="">
        <xdr:nvSpPr>
          <xdr:cNvPr id="3" name="Rectangle à coins arrondis 16">
            <a:extLst>
              <a:ext uri="{FF2B5EF4-FFF2-40B4-BE49-F238E27FC236}">
                <a16:creationId xmlns:a16="http://schemas.microsoft.com/office/drawing/2014/main" id="{00000000-0008-0000-0400-000003000000}"/>
              </a:ext>
            </a:extLst>
          </xdr:cNvPr>
          <xdr:cNvSpPr/>
        </xdr:nvSpPr>
        <xdr:spPr>
          <a:xfrm>
            <a:off x="-209025" y="-71510"/>
            <a:ext cx="3476664" cy="536327"/>
          </a:xfrm>
          <a:prstGeom prst="roundRect">
            <a:avLst>
              <a:gd name="adj" fmla="val 10000"/>
            </a:avLst>
          </a:prstGeom>
          <a:gradFill rotWithShape="0">
            <a:gsLst>
              <a:gs pos="0">
                <a:schemeClr val="tx2">
                  <a:lumMod val="50000"/>
                </a:schemeClr>
              </a:gs>
              <a:gs pos="50000">
                <a:schemeClr val="tx2">
                  <a:lumMod val="75000"/>
                </a:schemeClr>
              </a:gs>
              <a:gs pos="100000">
                <a:schemeClr val="accent5">
                  <a:lumMod val="60000"/>
                  <a:lumOff val="40000"/>
                </a:schemeClr>
              </a:gs>
            </a:gsLst>
            <a:lin ang="5400000" scaled="0"/>
          </a:grad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fr-BE" sz="1400" b="1"/>
              <a:t>Licence</a:t>
            </a:r>
          </a:p>
        </xdr:txBody>
      </xdr:sp>
      <xdr:sp macro="" textlink="">
        <xdr:nvSpPr>
          <xdr:cNvPr id="4" name="Rectangle 3">
            <a:extLst>
              <a:ext uri="{FF2B5EF4-FFF2-40B4-BE49-F238E27FC236}">
                <a16:creationId xmlns:a16="http://schemas.microsoft.com/office/drawing/2014/main" id="{00000000-0008-0000-0400-000004000000}"/>
              </a:ext>
            </a:extLst>
          </xdr:cNvPr>
          <xdr:cNvSpPr/>
        </xdr:nvSpPr>
        <xdr:spPr>
          <a:xfrm>
            <a:off x="18886" y="8679"/>
            <a:ext cx="3564814" cy="523881"/>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twoCellAnchor>
    <xdr:from>
      <xdr:col>7</xdr:col>
      <xdr:colOff>257175</xdr:colOff>
      <xdr:row>5</xdr:row>
      <xdr:rowOff>38100</xdr:rowOff>
    </xdr:from>
    <xdr:to>
      <xdr:col>14</xdr:col>
      <xdr:colOff>247650</xdr:colOff>
      <xdr:row>7</xdr:row>
      <xdr:rowOff>9525</xdr:rowOff>
    </xdr:to>
    <xdr:grpSp>
      <xdr:nvGrpSpPr>
        <xdr:cNvPr id="5" name="Groupe 18">
          <a:extLst>
            <a:ext uri="{FF2B5EF4-FFF2-40B4-BE49-F238E27FC236}">
              <a16:creationId xmlns:a16="http://schemas.microsoft.com/office/drawing/2014/main" id="{00000000-0008-0000-0400-000005000000}"/>
            </a:ext>
          </a:extLst>
        </xdr:cNvPr>
        <xdr:cNvGrpSpPr/>
      </xdr:nvGrpSpPr>
      <xdr:grpSpPr>
        <a:xfrm>
          <a:off x="2924175" y="990600"/>
          <a:ext cx="4019550" cy="352425"/>
          <a:chOff x="-209025" y="-71510"/>
          <a:chExt cx="3792725" cy="604070"/>
        </a:xfrm>
        <a:scene3d>
          <a:camera prst="orthographicFront"/>
          <a:lightRig rig="threePt" dir="t"/>
        </a:scene3d>
      </xdr:grpSpPr>
      <xdr:sp macro="" textlink="">
        <xdr:nvSpPr>
          <xdr:cNvPr id="6" name="Rectangle à coins arrondis 19">
            <a:extLst>
              <a:ext uri="{FF2B5EF4-FFF2-40B4-BE49-F238E27FC236}">
                <a16:creationId xmlns:a16="http://schemas.microsoft.com/office/drawing/2014/main" id="{00000000-0008-0000-0400-000006000000}"/>
              </a:ext>
            </a:extLst>
          </xdr:cNvPr>
          <xdr:cNvSpPr/>
        </xdr:nvSpPr>
        <xdr:spPr>
          <a:xfrm>
            <a:off x="-209025" y="-71510"/>
            <a:ext cx="3476664" cy="536327"/>
          </a:xfrm>
          <a:prstGeom prst="roundRect">
            <a:avLst>
              <a:gd name="adj" fmla="val 10000"/>
            </a:avLst>
          </a:prstGeom>
          <a:gradFill rotWithShape="0">
            <a:gsLst>
              <a:gs pos="0">
                <a:schemeClr val="tx2">
                  <a:lumMod val="50000"/>
                </a:schemeClr>
              </a:gs>
              <a:gs pos="50000">
                <a:schemeClr val="tx2">
                  <a:lumMod val="75000"/>
                </a:schemeClr>
              </a:gs>
              <a:gs pos="100000">
                <a:schemeClr val="accent5">
                  <a:lumMod val="60000"/>
                  <a:lumOff val="40000"/>
                </a:schemeClr>
              </a:gs>
            </a:gsLst>
            <a:lin ang="5400000" scaled="0"/>
          </a:gradFill>
          <a:sp3d>
            <a:bevelT w="50800" h="50800"/>
            <a:bevelB w="50800" h="50800"/>
          </a:sp3d>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fr-BE" sz="1400" b="1"/>
              <a:t>Acceptation de la licence</a:t>
            </a:r>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18886" y="8679"/>
            <a:ext cx="3564814" cy="523881"/>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endParaRPr lang="fr-BE" sz="2400" kern="1200"/>
          </a:p>
        </xdr:txBody>
      </xdr:sp>
    </xdr:grpSp>
    <xdr:clientData/>
  </xdr:twoCellAnchor>
  <xdr:oneCellAnchor>
    <xdr:from>
      <xdr:col>1</xdr:col>
      <xdr:colOff>47624</xdr:colOff>
      <xdr:row>1</xdr:row>
      <xdr:rowOff>161925</xdr:rowOff>
    </xdr:from>
    <xdr:ext cx="0" cy="1003978"/>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352425"/>
          <a:ext cx="0" cy="10039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0" cy="994453"/>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0"/>
          <a:ext cx="0" cy="9944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104775</xdr:colOff>
      <xdr:row>0</xdr:row>
      <xdr:rowOff>95250</xdr:rowOff>
    </xdr:from>
    <xdr:ext cx="3152775" cy="672801"/>
    <xdr:pic>
      <xdr:nvPicPr>
        <xdr:cNvPr id="10" name="Image 46">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5250"/>
          <a:ext cx="3152775" cy="6728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19050</xdr:colOff>
      <xdr:row>0</xdr:row>
      <xdr:rowOff>114300</xdr:rowOff>
    </xdr:from>
    <xdr:ext cx="657225" cy="666187"/>
    <xdr:pic>
      <xdr:nvPicPr>
        <xdr:cNvPr id="11" name="Picture 1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14300"/>
          <a:ext cx="657225" cy="6661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47625</xdr:colOff>
      <xdr:row>3</xdr:row>
      <xdr:rowOff>133350</xdr:rowOff>
    </xdr:from>
    <xdr:to>
      <xdr:col>17</xdr:col>
      <xdr:colOff>76200</xdr:colOff>
      <xdr:row>7</xdr:row>
      <xdr:rowOff>9525</xdr:rowOff>
    </xdr:to>
    <xdr:sp macro="" textlink="">
      <xdr:nvSpPr>
        <xdr:cNvPr id="14" name="Cadre 13">
          <a:extLst>
            <a:ext uri="{FF2B5EF4-FFF2-40B4-BE49-F238E27FC236}">
              <a16:creationId xmlns:a16="http://schemas.microsoft.com/office/drawing/2014/main" id="{00000000-0008-0000-0400-00000E000000}"/>
            </a:ext>
          </a:extLst>
        </xdr:cNvPr>
        <xdr:cNvSpPr/>
      </xdr:nvSpPr>
      <xdr:spPr>
        <a:xfrm>
          <a:off x="5000625" y="704850"/>
          <a:ext cx="1200150" cy="638175"/>
        </a:xfrm>
        <a:prstGeom prst="frame">
          <a:avLst/>
        </a:prstGeom>
        <a:gradFill flip="none" rotWithShape="1">
          <a:gsLst>
            <a:gs pos="0">
              <a:schemeClr val="bg1"/>
            </a:gs>
            <a:gs pos="52000">
              <a:schemeClr val="bg1">
                <a:lumMod val="85000"/>
              </a:schemeClr>
            </a:gs>
            <a:gs pos="100000">
              <a:schemeClr val="bg1">
                <a:lumMod val="75000"/>
              </a:schemeClr>
            </a:gs>
          </a:gsLst>
          <a:lin ang="16200000" scaled="1"/>
          <a:tileRect/>
        </a:gradFill>
        <a:scene3d>
          <a:camera prst="orthographicFront"/>
          <a:lightRig rig="threePt" dir="t"/>
        </a:scene3d>
        <a:sp3d>
          <a:bevelT w="50800" h="1079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18</xdr:col>
      <xdr:colOff>581025</xdr:colOff>
      <xdr:row>158</xdr:row>
      <xdr:rowOff>161925</xdr:rowOff>
    </xdr:from>
    <xdr:to>
      <xdr:col>21</xdr:col>
      <xdr:colOff>449751</xdr:colOff>
      <xdr:row>160</xdr:row>
      <xdr:rowOff>122599</xdr:rowOff>
    </xdr:to>
    <xdr:sp macro="" textlink="">
      <xdr:nvSpPr>
        <xdr:cNvPr id="16" name="Organigramme : Délai 22">
          <a:hlinkClick xmlns:r="http://schemas.openxmlformats.org/officeDocument/2006/relationships" r:id="rId4" tooltip=" "/>
          <a:extLst>
            <a:ext uri="{FF2B5EF4-FFF2-40B4-BE49-F238E27FC236}">
              <a16:creationId xmlns:a16="http://schemas.microsoft.com/office/drawing/2014/main" id="{00000000-0008-0000-0400-000010000000}"/>
            </a:ext>
          </a:extLst>
        </xdr:cNvPr>
        <xdr:cNvSpPr/>
      </xdr:nvSpPr>
      <xdr:spPr>
        <a:xfrm flipH="1">
          <a:off x="7315200" y="32432625"/>
          <a:ext cx="1697526" cy="522649"/>
        </a:xfrm>
        <a:prstGeom prst="flowChartDelay">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sng">
              <a:solidFill>
                <a:schemeClr val="bg1"/>
              </a:solidFill>
            </a:rPr>
            <a:t>R</a:t>
          </a:r>
          <a:r>
            <a:rPr lang="fr-BE" sz="1400" b="1" u="sng">
              <a:solidFill>
                <a:schemeClr val="bg1"/>
              </a:solidFill>
            </a:rPr>
            <a:t>etour  Accueil</a:t>
          </a:r>
        </a:p>
      </xdr:txBody>
    </xdr:sp>
    <xdr:clientData/>
  </xdr:twoCellAnchor>
  <xdr:twoCellAnchor editAs="oneCell">
    <xdr:from>
      <xdr:col>1</xdr:col>
      <xdr:colOff>38100</xdr:colOff>
      <xdr:row>132</xdr:row>
      <xdr:rowOff>85725</xdr:rowOff>
    </xdr:from>
    <xdr:to>
      <xdr:col>6</xdr:col>
      <xdr:colOff>365445</xdr:colOff>
      <xdr:row>135</xdr:row>
      <xdr:rowOff>171733</xdr:rowOff>
    </xdr:to>
    <xdr:pic>
      <xdr:nvPicPr>
        <xdr:cNvPr id="20" name="Image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875" y="26984325"/>
          <a:ext cx="2520000" cy="64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295276</xdr:colOff>
      <xdr:row>16</xdr:row>
      <xdr:rowOff>1504950</xdr:rowOff>
    </xdr:from>
    <xdr:to>
      <xdr:col>19</xdr:col>
      <xdr:colOff>228886</xdr:colOff>
      <xdr:row>20</xdr:row>
      <xdr:rowOff>57150</xdr:rowOff>
    </xdr:to>
    <xdr:sp macro="" textlink="">
      <xdr:nvSpPr>
        <xdr:cNvPr id="17" name="Larme 16">
          <a:hlinkClick xmlns:r="http://schemas.openxmlformats.org/officeDocument/2006/relationships" r:id="rId6" tooltip=" "/>
          <a:extLst>
            <a:ext uri="{FF2B5EF4-FFF2-40B4-BE49-F238E27FC236}">
              <a16:creationId xmlns:a16="http://schemas.microsoft.com/office/drawing/2014/main" id="{00000000-0008-0000-0400-000011000000}"/>
            </a:ext>
          </a:extLst>
        </xdr:cNvPr>
        <xdr:cNvSpPr/>
      </xdr:nvSpPr>
      <xdr:spPr>
        <a:xfrm>
          <a:off x="7696201" y="4552950"/>
          <a:ext cx="1514760" cy="647700"/>
        </a:xfrm>
        <a:prstGeom prst="teardrop">
          <a:avLst/>
        </a:prstGeom>
        <a:gradFill flip="none" rotWithShape="1">
          <a:gsLst>
            <a:gs pos="4425">
              <a:srgbClr val="61FFD6"/>
            </a:gs>
            <a:gs pos="69000">
              <a:srgbClr val="008000"/>
            </a:gs>
            <a:gs pos="35000">
              <a:srgbClr val="00CC66"/>
            </a:gs>
            <a:gs pos="100000">
              <a:srgbClr val="336600"/>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BE" sz="1600" b="0">
              <a:solidFill>
                <a:schemeClr val="bg1">
                  <a:lumMod val="95000"/>
                </a:schemeClr>
              </a:solidFill>
              <a:latin typeface="AR DESTINE" panose="02000000000000000000" pitchFamily="2" charset="0"/>
            </a:rPr>
            <a:t>Gaghant-</a:t>
          </a:r>
        </a:p>
        <a:p>
          <a:pPr algn="ctr"/>
          <a:r>
            <a:rPr lang="fr-BE" sz="1600" b="0">
              <a:solidFill>
                <a:schemeClr val="bg1">
                  <a:lumMod val="95000"/>
                </a:schemeClr>
              </a:solidFill>
              <a:latin typeface="AR DESTINE" panose="02000000000000000000" pitchFamily="2" charset="0"/>
            </a:rPr>
            <a:t>Gagnan</a:t>
          </a:r>
          <a:r>
            <a:rPr lang="fr-BE" sz="1800" b="0">
              <a:solidFill>
                <a:schemeClr val="bg1">
                  <a:lumMod val="95000"/>
                </a:schemeClr>
              </a:solidFill>
              <a:latin typeface="AR DESTINE" panose="02000000000000000000" pitchFamily="2" charset="0"/>
            </a:rPr>
            <a:t>t</a:t>
          </a:r>
        </a:p>
      </xdr:txBody>
    </xdr:sp>
    <xdr:clientData/>
  </xdr:twoCellAnchor>
  <xdr:twoCellAnchor>
    <xdr:from>
      <xdr:col>16</xdr:col>
      <xdr:colOff>317359</xdr:colOff>
      <xdr:row>21</xdr:row>
      <xdr:rowOff>85632</xdr:rowOff>
    </xdr:from>
    <xdr:to>
      <xdr:col>19</xdr:col>
      <xdr:colOff>247667</xdr:colOff>
      <xdr:row>24</xdr:row>
      <xdr:rowOff>38099</xdr:rowOff>
    </xdr:to>
    <xdr:sp macro="" textlink="">
      <xdr:nvSpPr>
        <xdr:cNvPr id="18" name="Larme 17">
          <a:hlinkClick xmlns:r="http://schemas.openxmlformats.org/officeDocument/2006/relationships" r:id="rId4" tooltip=" "/>
          <a:extLst>
            <a:ext uri="{FF2B5EF4-FFF2-40B4-BE49-F238E27FC236}">
              <a16:creationId xmlns:a16="http://schemas.microsoft.com/office/drawing/2014/main" id="{00000000-0008-0000-0400-000012000000}"/>
            </a:ext>
          </a:extLst>
        </xdr:cNvPr>
        <xdr:cNvSpPr>
          <a:spLocks noChangeAspect="1"/>
        </xdr:cNvSpPr>
      </xdr:nvSpPr>
      <xdr:spPr>
        <a:xfrm>
          <a:off x="7718284" y="5419632"/>
          <a:ext cx="1511458" cy="523967"/>
        </a:xfrm>
        <a:prstGeom prst="teardrop">
          <a:avLst/>
        </a:prstGeom>
        <a:gradFill flip="none" rotWithShape="1">
          <a:gsLst>
            <a:gs pos="4425">
              <a:schemeClr val="accent1">
                <a:lumMod val="60000"/>
                <a:lumOff val="40000"/>
              </a:schemeClr>
            </a:gs>
            <a:gs pos="25000">
              <a:schemeClr val="accent1">
                <a:lumMod val="60000"/>
                <a:lumOff val="40000"/>
              </a:schemeClr>
            </a:gs>
            <a:gs pos="54000">
              <a:schemeClr val="tx2">
                <a:lumMod val="50000"/>
              </a:schemeClr>
            </a:gs>
          </a:gsLst>
          <a:lin ang="18900000" scaled="1"/>
          <a:tileRect/>
        </a:gradFill>
        <a:ln>
          <a:noFill/>
        </a:ln>
        <a:effectLst>
          <a:reflection blurRad="6350" stA="52000" endA="300" endPos="35000" dir="5400000" sy="-100000" algn="bl" rotWithShape="0"/>
          <a:softEdge rad="12700"/>
        </a:effectLst>
        <a:scene3d>
          <a:camera prst="orthographicFront"/>
          <a:lightRig rig="threePt" dir="t"/>
        </a:scene3d>
        <a:sp3d contourW="12700">
          <a:bevelT/>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1600" b="0" kern="1200">
              <a:solidFill>
                <a:schemeClr val="bg1">
                  <a:lumMod val="95000"/>
                </a:schemeClr>
              </a:solidFill>
              <a:latin typeface="AR DESTINE" panose="02000000000000000000" pitchFamily="2" charset="0"/>
              <a:ea typeface="+mn-ea"/>
              <a:cs typeface="+mn-cs"/>
            </a:rPr>
            <a:t>Accueil</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561975</xdr:colOff>
      <xdr:row>7</xdr:row>
      <xdr:rowOff>0</xdr:rowOff>
    </xdr:from>
    <xdr:ext cx="184731" cy="264560"/>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2924175" y="384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50" name="ZoneTexte 49">
          <a:extLst>
            <a:ext uri="{FF2B5EF4-FFF2-40B4-BE49-F238E27FC236}">
              <a16:creationId xmlns:a16="http://schemas.microsoft.com/office/drawing/2014/main" id="{00000000-0008-0000-0600-000032000000}"/>
            </a:ext>
          </a:extLst>
        </xdr:cNvPr>
        <xdr:cNvSpPr txBox="1"/>
      </xdr:nvSpPr>
      <xdr:spPr>
        <a:xfrm>
          <a:off x="292417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114300</xdr:colOff>
      <xdr:row>2</xdr:row>
      <xdr:rowOff>85725</xdr:rowOff>
    </xdr:from>
    <xdr:to>
      <xdr:col>5</xdr:col>
      <xdr:colOff>485775</xdr:colOff>
      <xdr:row>5</xdr:row>
      <xdr:rowOff>85725</xdr:rowOff>
    </xdr:to>
    <xdr:sp macro="" textlink="">
      <xdr:nvSpPr>
        <xdr:cNvPr id="13" name="Rectangle : coins arrondis 12">
          <a:extLst>
            <a:ext uri="{FF2B5EF4-FFF2-40B4-BE49-F238E27FC236}">
              <a16:creationId xmlns:a16="http://schemas.microsoft.com/office/drawing/2014/main" id="{00000000-0008-0000-0600-00000D000000}"/>
            </a:ext>
          </a:extLst>
        </xdr:cNvPr>
        <xdr:cNvSpPr/>
      </xdr:nvSpPr>
      <xdr:spPr>
        <a:xfrm>
          <a:off x="219075" y="800100"/>
          <a:ext cx="3381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200" b="1" kern="1200">
              <a:solidFill>
                <a:schemeClr val="bg1"/>
              </a:solidFill>
              <a:latin typeface="+mn-lt"/>
              <a:ea typeface="+mn-ea"/>
              <a:cs typeface="+mn-cs"/>
            </a:rPr>
            <a:t>Gagnant-Gagnant</a:t>
          </a:r>
          <a:endParaRPr lang="fr-BE" sz="4000" b="1" kern="1200">
            <a:solidFill>
              <a:schemeClr val="bg1"/>
            </a:solidFill>
            <a:latin typeface="+mn-lt"/>
            <a:ea typeface="+mn-ea"/>
            <a:cs typeface="+mn-cs"/>
          </a:endParaRPr>
        </a:p>
      </xdr:txBody>
    </xdr:sp>
    <xdr:clientData/>
  </xdr:twoCellAnchor>
  <xdr:twoCellAnchor>
    <xdr:from>
      <xdr:col>10</xdr:col>
      <xdr:colOff>828675</xdr:colOff>
      <xdr:row>0</xdr:row>
      <xdr:rowOff>28575</xdr:rowOff>
    </xdr:from>
    <xdr:to>
      <xdr:col>13</xdr:col>
      <xdr:colOff>65777</xdr:colOff>
      <xdr:row>1</xdr:row>
      <xdr:rowOff>118800</xdr:rowOff>
    </xdr:to>
    <xdr:sp macro="" textlink="">
      <xdr:nvSpPr>
        <xdr:cNvPr id="21" name="Rectangle : coins arrondis 20">
          <a:hlinkClick xmlns:r="http://schemas.openxmlformats.org/officeDocument/2006/relationships" r:id="rId1" tooltip=" "/>
          <a:extLst>
            <a:ext uri="{FF2B5EF4-FFF2-40B4-BE49-F238E27FC236}">
              <a16:creationId xmlns:a16="http://schemas.microsoft.com/office/drawing/2014/main" id="{00000000-0008-0000-0600-000015000000}"/>
            </a:ext>
          </a:extLst>
        </xdr:cNvPr>
        <xdr:cNvSpPr>
          <a:spLocks noChangeAspect="1"/>
        </xdr:cNvSpPr>
      </xdr:nvSpPr>
      <xdr:spPr>
        <a:xfrm>
          <a:off x="73723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13</xdr:col>
      <xdr:colOff>142875</xdr:colOff>
      <xdr:row>0</xdr:row>
      <xdr:rowOff>32799</xdr:rowOff>
    </xdr:from>
    <xdr:to>
      <xdr:col>15</xdr:col>
      <xdr:colOff>246947</xdr:colOff>
      <xdr:row>1</xdr:row>
      <xdr:rowOff>123024</xdr:rowOff>
    </xdr:to>
    <xdr:sp macro="" textlink="">
      <xdr:nvSpPr>
        <xdr:cNvPr id="22" name="Rectangle : coins arrondis 21">
          <a:hlinkClick xmlns:r="http://schemas.openxmlformats.org/officeDocument/2006/relationships" r:id="rId2" tooltip=" "/>
          <a:extLst>
            <a:ext uri="{FF2B5EF4-FFF2-40B4-BE49-F238E27FC236}">
              <a16:creationId xmlns:a16="http://schemas.microsoft.com/office/drawing/2014/main" id="{00000000-0008-0000-0600-000016000000}"/>
            </a:ext>
          </a:extLst>
        </xdr:cNvPr>
        <xdr:cNvSpPr>
          <a:spLocks noChangeAspect="1"/>
        </xdr:cNvSpPr>
      </xdr:nvSpPr>
      <xdr:spPr>
        <a:xfrm>
          <a:off x="90582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323850</xdr:colOff>
      <xdr:row>0</xdr:row>
      <xdr:rowOff>38099</xdr:rowOff>
    </xdr:from>
    <xdr:to>
      <xdr:col>10</xdr:col>
      <xdr:colOff>745689</xdr:colOff>
      <xdr:row>1</xdr:row>
      <xdr:rowOff>128324</xdr:rowOff>
    </xdr:to>
    <xdr:sp macro="" textlink="">
      <xdr:nvSpPr>
        <xdr:cNvPr id="23" name="Rectangle : coins arrondis 22">
          <a:hlinkClick xmlns:r="http://schemas.openxmlformats.org/officeDocument/2006/relationships" r:id="rId3" tooltip=" "/>
          <a:extLst>
            <a:ext uri="{FF2B5EF4-FFF2-40B4-BE49-F238E27FC236}">
              <a16:creationId xmlns:a16="http://schemas.microsoft.com/office/drawing/2014/main" id="{00000000-0008-0000-0600-000017000000}"/>
            </a:ext>
          </a:extLst>
        </xdr:cNvPr>
        <xdr:cNvSpPr>
          <a:spLocks noChangeAspect="1"/>
        </xdr:cNvSpPr>
      </xdr:nvSpPr>
      <xdr:spPr>
        <a:xfrm>
          <a:off x="49434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15</xdr:col>
      <xdr:colOff>317910</xdr:colOff>
      <xdr:row>0</xdr:row>
      <xdr:rowOff>47624</xdr:rowOff>
    </xdr:from>
    <xdr:to>
      <xdr:col>18</xdr:col>
      <xdr:colOff>93357</xdr:colOff>
      <xdr:row>1</xdr:row>
      <xdr:rowOff>137849</xdr:rowOff>
    </xdr:to>
    <xdr:sp macro="" textlink="">
      <xdr:nvSpPr>
        <xdr:cNvPr id="24" name="Rectangle : coins arrondis 23">
          <a:hlinkClick xmlns:r="http://schemas.openxmlformats.org/officeDocument/2006/relationships" r:id="rId4" tooltip=" "/>
          <a:extLst>
            <a:ext uri="{FF2B5EF4-FFF2-40B4-BE49-F238E27FC236}">
              <a16:creationId xmlns:a16="http://schemas.microsoft.com/office/drawing/2014/main" id="{00000000-0008-0000-0600-000018000000}"/>
            </a:ext>
          </a:extLst>
        </xdr:cNvPr>
        <xdr:cNvSpPr>
          <a:spLocks noChangeAspect="1"/>
        </xdr:cNvSpPr>
      </xdr:nvSpPr>
      <xdr:spPr>
        <a:xfrm>
          <a:off x="106430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405429</xdr:colOff>
      <xdr:row>0</xdr:row>
      <xdr:rowOff>47624</xdr:rowOff>
    </xdr:from>
    <xdr:to>
      <xdr:col>7</xdr:col>
      <xdr:colOff>231376</xdr:colOff>
      <xdr:row>1</xdr:row>
      <xdr:rowOff>137849</xdr:rowOff>
    </xdr:to>
    <xdr:sp macro="" textlink="">
      <xdr:nvSpPr>
        <xdr:cNvPr id="25" name="Rectangle : coins arrondis 24">
          <a:hlinkClick xmlns:r="http://schemas.openxmlformats.org/officeDocument/2006/relationships" r:id="rId5" tooltip=" "/>
          <a:extLst>
            <a:ext uri="{FF2B5EF4-FFF2-40B4-BE49-F238E27FC236}">
              <a16:creationId xmlns:a16="http://schemas.microsoft.com/office/drawing/2014/main" id="{00000000-0008-0000-0600-000019000000}"/>
            </a:ext>
          </a:extLst>
        </xdr:cNvPr>
        <xdr:cNvSpPr>
          <a:spLocks noChangeAspect="1"/>
        </xdr:cNvSpPr>
      </xdr:nvSpPr>
      <xdr:spPr>
        <a:xfrm>
          <a:off x="35201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18</xdr:col>
      <xdr:colOff>200025</xdr:colOff>
      <xdr:row>0</xdr:row>
      <xdr:rowOff>38100</xdr:rowOff>
    </xdr:from>
    <xdr:to>
      <xdr:col>22</xdr:col>
      <xdr:colOff>190500</xdr:colOff>
      <xdr:row>1</xdr:row>
      <xdr:rowOff>128325</xdr:rowOff>
    </xdr:to>
    <xdr:sp macro="" textlink="">
      <xdr:nvSpPr>
        <xdr:cNvPr id="27" name="Rectangle : coins arrondis 26">
          <a:hlinkClick xmlns:r="http://schemas.openxmlformats.org/officeDocument/2006/relationships" r:id="rId6" tooltip=" "/>
          <a:extLst>
            <a:ext uri="{FF2B5EF4-FFF2-40B4-BE49-F238E27FC236}">
              <a16:creationId xmlns:a16="http://schemas.microsoft.com/office/drawing/2014/main" id="{00000000-0008-0000-0600-00001B000000}"/>
            </a:ext>
          </a:extLst>
        </xdr:cNvPr>
        <xdr:cNvSpPr/>
      </xdr:nvSpPr>
      <xdr:spPr>
        <a:xfrm>
          <a:off x="122301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266385</xdr:colOff>
      <xdr:row>1</xdr:row>
      <xdr:rowOff>171733</xdr:rowOff>
    </xdr:to>
    <xdr:pic>
      <xdr:nvPicPr>
        <xdr:cNvPr id="28" name="Image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7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299</xdr:rowOff>
    </xdr:from>
    <xdr:to>
      <xdr:col>22</xdr:col>
      <xdr:colOff>19050</xdr:colOff>
      <xdr:row>29</xdr:row>
      <xdr:rowOff>180975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8"/>
        <a:stretch>
          <a:fillRect/>
        </a:stretch>
      </xdr:blipFill>
      <xdr:spPr>
        <a:xfrm>
          <a:off x="3228975" y="5381924"/>
          <a:ext cx="11430000" cy="1723726"/>
        </a:xfrm>
        <a:prstGeom prst="rect">
          <a:avLst/>
        </a:prstGeom>
      </xdr:spPr>
    </xdr:pic>
    <xdr:clientData/>
  </xdr:twoCellAnchor>
  <xdr:oneCellAnchor>
    <xdr:from>
      <xdr:col>4</xdr:col>
      <xdr:colOff>561975</xdr:colOff>
      <xdr:row>7</xdr:row>
      <xdr:rowOff>0</xdr:rowOff>
    </xdr:from>
    <xdr:ext cx="184731" cy="264560"/>
    <xdr:sp macro="" textlink="">
      <xdr:nvSpPr>
        <xdr:cNvPr id="6" name="ZoneTexte 5">
          <a:extLst>
            <a:ext uri="{FF2B5EF4-FFF2-40B4-BE49-F238E27FC236}">
              <a16:creationId xmlns:a16="http://schemas.microsoft.com/office/drawing/2014/main" id="{00000000-0008-0000-0600-000006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oneCellAnchor>
    <xdr:from>
      <xdr:col>4</xdr:col>
      <xdr:colOff>561975</xdr:colOff>
      <xdr:row>7</xdr:row>
      <xdr:rowOff>0</xdr:rowOff>
    </xdr:from>
    <xdr:ext cx="184731" cy="264560"/>
    <xdr:sp macro="" textlink="">
      <xdr:nvSpPr>
        <xdr:cNvPr id="7" name="ZoneTexte 6">
          <a:extLst>
            <a:ext uri="{FF2B5EF4-FFF2-40B4-BE49-F238E27FC236}">
              <a16:creationId xmlns:a16="http://schemas.microsoft.com/office/drawing/2014/main" id="{00000000-0008-0000-0600-000007000000}"/>
            </a:ext>
          </a:extLst>
        </xdr:cNvPr>
        <xdr:cNvSpPr txBox="1"/>
      </xdr:nvSpPr>
      <xdr:spPr>
        <a:xfrm>
          <a:off x="303847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xdr:col>
      <xdr:colOff>304799</xdr:colOff>
      <xdr:row>22</xdr:row>
      <xdr:rowOff>190500</xdr:rowOff>
    </xdr:from>
    <xdr:to>
      <xdr:col>4</xdr:col>
      <xdr:colOff>304799</xdr:colOff>
      <xdr:row>30</xdr:row>
      <xdr:rowOff>28575</xdr:rowOff>
    </xdr:to>
    <xdr:sp macro="" textlink="">
      <xdr:nvSpPr>
        <xdr:cNvPr id="8" name="ZoneTexte 7">
          <a:hlinkClick xmlns:r="http://schemas.openxmlformats.org/officeDocument/2006/relationships" r:id="rId9" tooltip=" "/>
          <a:extLst>
            <a:ext uri="{FF2B5EF4-FFF2-40B4-BE49-F238E27FC236}">
              <a16:creationId xmlns:a16="http://schemas.microsoft.com/office/drawing/2014/main" id="{00000000-0008-0000-0600-000008000000}"/>
            </a:ext>
          </a:extLst>
        </xdr:cNvPr>
        <xdr:cNvSpPr txBox="1"/>
      </xdr:nvSpPr>
      <xdr:spPr>
        <a:xfrm>
          <a:off x="523874" y="5276850"/>
          <a:ext cx="2257425" cy="1866900"/>
        </a:xfrm>
        <a:prstGeom prst="rect">
          <a:avLst/>
        </a:prstGeom>
        <a:gradFill>
          <a:gsLst>
            <a:gs pos="0">
              <a:srgbClr val="FFFF00"/>
            </a:gs>
            <a:gs pos="100000">
              <a:srgbClr val="FFC00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2800" b="1">
              <a:solidFill>
                <a:schemeClr val="tx2">
                  <a:lumMod val="50000"/>
                </a:schemeClr>
              </a:solidFill>
            </a:rPr>
            <a:t>Voyez les détails sur notre site...</a:t>
          </a:r>
        </a:p>
      </xdr:txBody>
    </xdr:sp>
    <xdr:clientData/>
  </xdr:twoCellAnchor>
  <xdr:twoCellAnchor editAs="oneCell">
    <xdr:from>
      <xdr:col>1</xdr:col>
      <xdr:colOff>133350</xdr:colOff>
      <xdr:row>7</xdr:row>
      <xdr:rowOff>142874</xdr:rowOff>
    </xdr:from>
    <xdr:to>
      <xdr:col>3</xdr:col>
      <xdr:colOff>323849</xdr:colOff>
      <xdr:row>21</xdr:row>
      <xdr:rowOff>132630</xdr:rowOff>
    </xdr:to>
    <xdr:pic>
      <xdr:nvPicPr>
        <xdr:cNvPr id="9" name="Image 8">
          <a:hlinkClick xmlns:r="http://schemas.openxmlformats.org/officeDocument/2006/relationships" r:id="rId9" tooltip=" "/>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0"/>
        <a:stretch>
          <a:fillRect/>
        </a:stretch>
      </xdr:blipFill>
      <xdr:spPr>
        <a:xfrm>
          <a:off x="352425" y="1971674"/>
          <a:ext cx="1695449" cy="2952031"/>
        </a:xfrm>
        <a:prstGeom prst="rect">
          <a:avLst/>
        </a:prstGeom>
      </xdr:spPr>
    </xdr:pic>
    <xdr:clientData/>
  </xdr:twoCellAnchor>
  <xdr:twoCellAnchor editAs="oneCell">
    <xdr:from>
      <xdr:col>3</xdr:col>
      <xdr:colOff>475342</xdr:colOff>
      <xdr:row>6</xdr:row>
      <xdr:rowOff>173289</xdr:rowOff>
    </xdr:from>
    <xdr:to>
      <xdr:col>4</xdr:col>
      <xdr:colOff>428625</xdr:colOff>
      <xdr:row>13</xdr:row>
      <xdr:rowOff>29323</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1"/>
        <a:stretch>
          <a:fillRect/>
        </a:stretch>
      </xdr:blipFill>
      <xdr:spPr>
        <a:xfrm flipH="1">
          <a:off x="2199367" y="1811589"/>
          <a:ext cx="705758" cy="11895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19049</xdr:rowOff>
    </xdr:from>
    <xdr:to>
      <xdr:col>4</xdr:col>
      <xdr:colOff>171450</xdr:colOff>
      <xdr:row>7</xdr:row>
      <xdr:rowOff>9524</xdr:rowOff>
    </xdr:to>
    <xdr:sp macro="" textlink="">
      <xdr:nvSpPr>
        <xdr:cNvPr id="11" name="Rectangle : coins arrondis 10">
          <a:extLst>
            <a:ext uri="{FF2B5EF4-FFF2-40B4-BE49-F238E27FC236}">
              <a16:creationId xmlns:a16="http://schemas.microsoft.com/office/drawing/2014/main" id="{00000000-0008-0000-0700-00000B000000}"/>
            </a:ext>
          </a:extLst>
        </xdr:cNvPr>
        <xdr:cNvSpPr/>
      </xdr:nvSpPr>
      <xdr:spPr>
        <a:xfrm>
          <a:off x="228600" y="885824"/>
          <a:ext cx="3171825" cy="847725"/>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3600" b="1" kern="1200">
              <a:solidFill>
                <a:schemeClr val="bg1"/>
              </a:solidFill>
              <a:latin typeface="+mn-lt"/>
              <a:ea typeface="+mn-ea"/>
              <a:cs typeface="+mn-cs"/>
            </a:rPr>
            <a:t>Introduction</a:t>
          </a:r>
        </a:p>
      </xdr:txBody>
    </xdr:sp>
    <xdr:clientData/>
  </xdr:twoCellAnchor>
  <xdr:twoCellAnchor>
    <xdr:from>
      <xdr:col>17</xdr:col>
      <xdr:colOff>657224</xdr:colOff>
      <xdr:row>28</xdr:row>
      <xdr:rowOff>295274</xdr:rowOff>
    </xdr:from>
    <xdr:to>
      <xdr:col>19</xdr:col>
      <xdr:colOff>561975</xdr:colOff>
      <xdr:row>36</xdr:row>
      <xdr:rowOff>165389</xdr:rowOff>
    </xdr:to>
    <xdr:sp macro="" textlink="">
      <xdr:nvSpPr>
        <xdr:cNvPr id="14" name="Ellipse 13">
          <a:hlinkClick xmlns:r="http://schemas.openxmlformats.org/officeDocument/2006/relationships" r:id="rId1" tooltip=" "/>
          <a:extLst>
            <a:ext uri="{FF2B5EF4-FFF2-40B4-BE49-F238E27FC236}">
              <a16:creationId xmlns:a16="http://schemas.microsoft.com/office/drawing/2014/main" id="{00000000-0008-0000-0700-00000E000000}"/>
            </a:ext>
          </a:extLst>
        </xdr:cNvPr>
        <xdr:cNvSpPr/>
      </xdr:nvSpPr>
      <xdr:spPr>
        <a:xfrm>
          <a:off x="12753974" y="6238874"/>
          <a:ext cx="1809751" cy="1641765"/>
        </a:xfrm>
        <a:prstGeom prst="ellipse">
          <a:avLst/>
        </a:prstGeom>
        <a:gradFill flip="none" rotWithShape="1">
          <a:gsLst>
            <a:gs pos="46000">
              <a:srgbClr val="00B050"/>
            </a:gs>
            <a:gs pos="0">
              <a:srgbClr val="19FF81"/>
            </a:gs>
            <a:gs pos="100000">
              <a:srgbClr val="00823B"/>
            </a:gs>
          </a:gsLst>
          <a:path path="circle">
            <a:fillToRect l="50000" t="50000" r="50000" b="50000"/>
          </a:path>
          <a:tileRect/>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fr-BE" sz="5400" b="1">
              <a:latin typeface="Arial" panose="020B0604020202020204" pitchFamily="34" charset="0"/>
              <a:cs typeface="Arial" panose="020B0604020202020204" pitchFamily="34" charset="0"/>
            </a:rPr>
            <a:t>Go</a:t>
          </a:r>
        </a:p>
      </xdr:txBody>
    </xdr:sp>
    <xdr:clientData/>
  </xdr:twoCellAnchor>
  <xdr:twoCellAnchor>
    <xdr:from>
      <xdr:col>17</xdr:col>
      <xdr:colOff>504825</xdr:colOff>
      <xdr:row>28</xdr:row>
      <xdr:rowOff>160195</xdr:rowOff>
    </xdr:from>
    <xdr:to>
      <xdr:col>20</xdr:col>
      <xdr:colOff>133350</xdr:colOff>
      <xdr:row>38</xdr:row>
      <xdr:rowOff>1733</xdr:rowOff>
    </xdr:to>
    <xdr:sp macro="" textlink="">
      <xdr:nvSpPr>
        <xdr:cNvPr id="15" name="Cercle : creux 14">
          <a:hlinkClick xmlns:r="http://schemas.openxmlformats.org/officeDocument/2006/relationships" r:id="rId1" tooltip=" "/>
          <a:extLst>
            <a:ext uri="{FF2B5EF4-FFF2-40B4-BE49-F238E27FC236}">
              <a16:creationId xmlns:a16="http://schemas.microsoft.com/office/drawing/2014/main" id="{00000000-0008-0000-0700-00000F000000}"/>
            </a:ext>
          </a:extLst>
        </xdr:cNvPr>
        <xdr:cNvSpPr/>
      </xdr:nvSpPr>
      <xdr:spPr>
        <a:xfrm>
          <a:off x="12601575" y="6103795"/>
          <a:ext cx="2152650" cy="2070388"/>
        </a:xfrm>
        <a:prstGeom prst="donut">
          <a:avLst>
            <a:gd name="adj" fmla="val 13323"/>
          </a:avLst>
        </a:prstGeom>
        <a:gradFill flip="none" rotWithShape="1">
          <a:gsLst>
            <a:gs pos="0">
              <a:schemeClr val="bg1">
                <a:lumMod val="95000"/>
              </a:schemeClr>
            </a:gs>
            <a:gs pos="35000">
              <a:schemeClr val="bg1">
                <a:lumMod val="85000"/>
              </a:schemeClr>
            </a:gs>
            <a:gs pos="100000">
              <a:schemeClr val="bg1">
                <a:lumMod val="75000"/>
              </a:schemeClr>
            </a:gs>
          </a:gsLst>
          <a:path path="rect">
            <a:fillToRect r="100000" b="100000"/>
          </a:path>
          <a:tileRect l="-100000" t="-100000"/>
        </a:gradFill>
        <a:scene3d>
          <a:camera prst="orthographicFront"/>
          <a:lightRig rig="threePt" dir="t"/>
        </a:scene3d>
        <a:sp3d>
          <a:bevelT w="10795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r-BE">
            <a:solidFill>
              <a:schemeClr val="tx1"/>
            </a:solidFill>
          </a:endParaRPr>
        </a:p>
      </xdr:txBody>
    </xdr:sp>
    <xdr:clientData/>
  </xdr:twoCellAnchor>
  <xdr:twoCellAnchor>
    <xdr:from>
      <xdr:col>8</xdr:col>
      <xdr:colOff>381000</xdr:colOff>
      <xdr:row>16</xdr:row>
      <xdr:rowOff>47624</xdr:rowOff>
    </xdr:from>
    <xdr:to>
      <xdr:col>12</xdr:col>
      <xdr:colOff>228600</xdr:colOff>
      <xdr:row>25</xdr:row>
      <xdr:rowOff>104774</xdr:rowOff>
    </xdr:to>
    <xdr:graphicFrame macro="">
      <xdr:nvGraphicFramePr>
        <xdr:cNvPr id="27" name="Graphique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594878</xdr:colOff>
      <xdr:row>15</xdr:row>
      <xdr:rowOff>159326</xdr:rowOff>
    </xdr:from>
    <xdr:to>
      <xdr:col>12</xdr:col>
      <xdr:colOff>42428</xdr:colOff>
      <xdr:row>25</xdr:row>
      <xdr:rowOff>195695</xdr:rowOff>
    </xdr:to>
    <xdr:pic>
      <xdr:nvPicPr>
        <xdr:cNvPr id="13" name="Imag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3"/>
        <a:stretch>
          <a:fillRect/>
        </a:stretch>
      </xdr:blipFill>
      <xdr:spPr>
        <a:xfrm>
          <a:off x="6738503" y="3416876"/>
          <a:ext cx="2085975" cy="2141394"/>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209550</xdr:colOff>
          <xdr:row>34</xdr:row>
          <xdr:rowOff>38100</xdr:rowOff>
        </xdr:from>
        <xdr:to>
          <xdr:col>10</xdr:col>
          <xdr:colOff>819150</xdr:colOff>
          <xdr:row>37</xdr:row>
          <xdr:rowOff>28575</xdr:rowOff>
        </xdr:to>
        <xdr:sp macro="" textlink="">
          <xdr:nvSpPr>
            <xdr:cNvPr id="10243" name="Spinner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10</xdr:col>
      <xdr:colOff>37715</xdr:colOff>
      <xdr:row>25</xdr:row>
      <xdr:rowOff>300760</xdr:rowOff>
    </xdr:from>
    <xdr:to>
      <xdr:col>10</xdr:col>
      <xdr:colOff>1000124</xdr:colOff>
      <xdr:row>28</xdr:row>
      <xdr:rowOff>252938</xdr:rowOff>
    </xdr:to>
    <xdr:pic>
      <xdr:nvPicPr>
        <xdr:cNvPr id="29" name="Image 28">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00515" y="5663335"/>
          <a:ext cx="962409" cy="533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695325</xdr:colOff>
      <xdr:row>0</xdr:row>
      <xdr:rowOff>28575</xdr:rowOff>
    </xdr:from>
    <xdr:to>
      <xdr:col>12</xdr:col>
      <xdr:colOff>370577</xdr:colOff>
      <xdr:row>2</xdr:row>
      <xdr:rowOff>223575</xdr:rowOff>
    </xdr:to>
    <xdr:sp macro="" textlink="">
      <xdr:nvSpPr>
        <xdr:cNvPr id="3" name="Rectangle : coins arrondis 2">
          <a:hlinkClick xmlns:r="http://schemas.openxmlformats.org/officeDocument/2006/relationships" r:id="rId5" tooltip=" "/>
          <a:extLst>
            <a:ext uri="{FF2B5EF4-FFF2-40B4-BE49-F238E27FC236}">
              <a16:creationId xmlns:a16="http://schemas.microsoft.com/office/drawing/2014/main" id="{00000000-0008-0000-0700-000003000000}"/>
            </a:ext>
          </a:extLst>
        </xdr:cNvPr>
        <xdr:cNvSpPr>
          <a:spLocks noChangeAspect="1"/>
        </xdr:cNvSpPr>
      </xdr:nvSpPr>
      <xdr:spPr>
        <a:xfrm>
          <a:off x="74485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447675</xdr:colOff>
      <xdr:row>0</xdr:row>
      <xdr:rowOff>32799</xdr:rowOff>
    </xdr:from>
    <xdr:to>
      <xdr:col>14</xdr:col>
      <xdr:colOff>580322</xdr:colOff>
      <xdr:row>2</xdr:row>
      <xdr:rowOff>227799</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0700-000004000000}"/>
            </a:ext>
          </a:extLst>
        </xdr:cNvPr>
        <xdr:cNvSpPr>
          <a:spLocks noChangeAspect="1"/>
        </xdr:cNvSpPr>
      </xdr:nvSpPr>
      <xdr:spPr>
        <a:xfrm>
          <a:off x="91344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6</xdr:col>
      <xdr:colOff>190500</xdr:colOff>
      <xdr:row>0</xdr:row>
      <xdr:rowOff>38099</xdr:rowOff>
    </xdr:from>
    <xdr:to>
      <xdr:col>9</xdr:col>
      <xdr:colOff>612339</xdr:colOff>
      <xdr:row>2</xdr:row>
      <xdr:rowOff>233099</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0700-000006000000}"/>
            </a:ext>
          </a:extLst>
        </xdr:cNvPr>
        <xdr:cNvSpPr>
          <a:spLocks noChangeAspect="1"/>
        </xdr:cNvSpPr>
      </xdr:nvSpPr>
      <xdr:spPr>
        <a:xfrm>
          <a:off x="50196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651285</xdr:colOff>
      <xdr:row>0</xdr:row>
      <xdr:rowOff>47624</xdr:rowOff>
    </xdr:from>
    <xdr:to>
      <xdr:col>17</xdr:col>
      <xdr:colOff>598182</xdr:colOff>
      <xdr:row>2</xdr:row>
      <xdr:rowOff>242624</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0700-000007000000}"/>
            </a:ext>
          </a:extLst>
        </xdr:cNvPr>
        <xdr:cNvSpPr>
          <a:spLocks noChangeAspect="1"/>
        </xdr:cNvSpPr>
      </xdr:nvSpPr>
      <xdr:spPr>
        <a:xfrm>
          <a:off x="107192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4</xdr:col>
      <xdr:colOff>367329</xdr:colOff>
      <xdr:row>0</xdr:row>
      <xdr:rowOff>47624</xdr:rowOff>
    </xdr:from>
    <xdr:to>
      <xdr:col>6</xdr:col>
      <xdr:colOff>98026</xdr:colOff>
      <xdr:row>2</xdr:row>
      <xdr:rowOff>242624</xdr:rowOff>
    </xdr:to>
    <xdr:sp macro="" textlink="">
      <xdr:nvSpPr>
        <xdr:cNvPr id="8" name="Rectangle : coins arrondis 7">
          <a:hlinkClick xmlns:r="http://schemas.openxmlformats.org/officeDocument/2006/relationships" r:id="rId9" tooltip=" "/>
          <a:extLst>
            <a:ext uri="{FF2B5EF4-FFF2-40B4-BE49-F238E27FC236}">
              <a16:creationId xmlns:a16="http://schemas.microsoft.com/office/drawing/2014/main" id="{00000000-0008-0000-0700-000008000000}"/>
            </a:ext>
          </a:extLst>
        </xdr:cNvPr>
        <xdr:cNvSpPr>
          <a:spLocks noChangeAspect="1"/>
        </xdr:cNvSpPr>
      </xdr:nvSpPr>
      <xdr:spPr>
        <a:xfrm>
          <a:off x="35963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18</xdr:col>
      <xdr:colOff>38100</xdr:colOff>
      <xdr:row>0</xdr:row>
      <xdr:rowOff>38100</xdr:rowOff>
    </xdr:from>
    <xdr:to>
      <xdr:col>20</xdr:col>
      <xdr:colOff>666750</xdr:colOff>
      <xdr:row>2</xdr:row>
      <xdr:rowOff>233100</xdr:rowOff>
    </xdr:to>
    <xdr:sp macro="" textlink="">
      <xdr:nvSpPr>
        <xdr:cNvPr id="9" name="Rectangle : coins arrondis 8">
          <a:hlinkClick xmlns:r="http://schemas.openxmlformats.org/officeDocument/2006/relationships" r:id="rId10" tooltip=" "/>
          <a:extLst>
            <a:ext uri="{FF2B5EF4-FFF2-40B4-BE49-F238E27FC236}">
              <a16:creationId xmlns:a16="http://schemas.microsoft.com/office/drawing/2014/main" id="{00000000-0008-0000-0700-000009000000}"/>
            </a:ext>
          </a:extLst>
        </xdr:cNvPr>
        <xdr:cNvSpPr/>
      </xdr:nvSpPr>
      <xdr:spPr>
        <a:xfrm>
          <a:off x="123063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3</xdr:col>
      <xdr:colOff>675960</xdr:colOff>
      <xdr:row>2</xdr:row>
      <xdr:rowOff>276508</xdr:rowOff>
    </xdr:to>
    <xdr:pic>
      <xdr:nvPicPr>
        <xdr:cNvPr id="10" name="Imag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9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209546</xdr:colOff>
      <xdr:row>25</xdr:row>
      <xdr:rowOff>295765</xdr:rowOff>
    </xdr:from>
    <xdr:to>
      <xdr:col>14</xdr:col>
      <xdr:colOff>600075</xdr:colOff>
      <xdr:row>38</xdr:row>
      <xdr:rowOff>33094</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2"/>
        <a:stretch>
          <a:fillRect/>
        </a:stretch>
      </xdr:blipFill>
      <xdr:spPr>
        <a:xfrm flipH="1">
          <a:off x="9505946" y="5658340"/>
          <a:ext cx="1562104" cy="2547204"/>
        </a:xfrm>
        <a:prstGeom prst="rect">
          <a:avLst/>
        </a:prstGeom>
      </xdr:spPr>
    </xdr:pic>
    <xdr:clientData/>
  </xdr:twoCellAnchor>
  <xdr:twoCellAnchor editAs="oneCell">
    <xdr:from>
      <xdr:col>11</xdr:col>
      <xdr:colOff>271958</xdr:colOff>
      <xdr:row>33</xdr:row>
      <xdr:rowOff>169159</xdr:rowOff>
    </xdr:from>
    <xdr:to>
      <xdr:col>13</xdr:col>
      <xdr:colOff>10491</xdr:colOff>
      <xdr:row>36</xdr:row>
      <xdr:rowOff>87724</xdr:rowOff>
    </xdr:to>
    <xdr:pic>
      <xdr:nvPicPr>
        <xdr:cNvPr id="12" name="Imag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3"/>
        <a:stretch>
          <a:fillRect/>
        </a:stretch>
      </xdr:blipFill>
      <xdr:spPr>
        <a:xfrm rot="15494395">
          <a:off x="8554417" y="7050500"/>
          <a:ext cx="547215" cy="9577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287240</xdr:colOff>
      <xdr:row>8</xdr:row>
      <xdr:rowOff>31789</xdr:rowOff>
    </xdr:from>
    <xdr:to>
      <xdr:col>10</xdr:col>
      <xdr:colOff>749377</xdr:colOff>
      <xdr:row>34</xdr:row>
      <xdr:rowOff>84003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504824</xdr:colOff>
      <xdr:row>7</xdr:row>
      <xdr:rowOff>28575</xdr:rowOff>
    </xdr:from>
    <xdr:to>
      <xdr:col>9</xdr:col>
      <xdr:colOff>352425</xdr:colOff>
      <xdr:row>9</xdr:row>
      <xdr:rowOff>47625</xdr:rowOff>
    </xdr:to>
    <xdr:sp macro="" textlink="">
      <xdr:nvSpPr>
        <xdr:cNvPr id="32" name="Organigramme : Délai 45">
          <a:hlinkClick xmlns:r="http://schemas.openxmlformats.org/officeDocument/2006/relationships" r:id="rId2" tooltip=" "/>
          <a:extLst>
            <a:ext uri="{FF2B5EF4-FFF2-40B4-BE49-F238E27FC236}">
              <a16:creationId xmlns:a16="http://schemas.microsoft.com/office/drawing/2014/main" id="{00000000-0008-0000-0800-000020000000}"/>
            </a:ext>
          </a:extLst>
        </xdr:cNvPr>
        <xdr:cNvSpPr/>
      </xdr:nvSpPr>
      <xdr:spPr>
        <a:xfrm>
          <a:off x="4371974" y="1981200"/>
          <a:ext cx="2105026" cy="409575"/>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Environnement</a:t>
          </a:r>
        </a:p>
      </xdr:txBody>
    </xdr:sp>
    <xdr:clientData/>
  </xdr:twoCellAnchor>
  <xdr:twoCellAnchor>
    <xdr:from>
      <xdr:col>10</xdr:col>
      <xdr:colOff>38100</xdr:colOff>
      <xdr:row>9</xdr:row>
      <xdr:rowOff>161925</xdr:rowOff>
    </xdr:from>
    <xdr:to>
      <xdr:col>12</xdr:col>
      <xdr:colOff>200025</xdr:colOff>
      <xdr:row>11</xdr:row>
      <xdr:rowOff>180975</xdr:rowOff>
    </xdr:to>
    <xdr:sp macro="" textlink="">
      <xdr:nvSpPr>
        <xdr:cNvPr id="33" name="Organigramme : Délai 45">
          <a:hlinkClick xmlns:r="http://schemas.openxmlformats.org/officeDocument/2006/relationships" r:id="rId3" tooltip=" "/>
          <a:extLst>
            <a:ext uri="{FF2B5EF4-FFF2-40B4-BE49-F238E27FC236}">
              <a16:creationId xmlns:a16="http://schemas.microsoft.com/office/drawing/2014/main" id="{00000000-0008-0000-0800-000021000000}"/>
            </a:ext>
          </a:extLst>
        </xdr:cNvPr>
        <xdr:cNvSpPr/>
      </xdr:nvSpPr>
      <xdr:spPr>
        <a:xfrm>
          <a:off x="6915150" y="2505075"/>
          <a:ext cx="166687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latin typeface="+mn-lt"/>
              <a:ea typeface="+mn-ea"/>
              <a:cs typeface="+mn-cs"/>
            </a:rPr>
            <a:t>Influenceurs</a:t>
          </a:r>
        </a:p>
      </xdr:txBody>
    </xdr:sp>
    <xdr:clientData/>
  </xdr:twoCellAnchor>
  <xdr:twoCellAnchor>
    <xdr:from>
      <xdr:col>11</xdr:col>
      <xdr:colOff>19050</xdr:colOff>
      <xdr:row>14</xdr:row>
      <xdr:rowOff>76200</xdr:rowOff>
    </xdr:from>
    <xdr:to>
      <xdr:col>12</xdr:col>
      <xdr:colOff>694800</xdr:colOff>
      <xdr:row>16</xdr:row>
      <xdr:rowOff>95250</xdr:rowOff>
    </xdr:to>
    <xdr:sp macro="" textlink="">
      <xdr:nvSpPr>
        <xdr:cNvPr id="34" name="Organigramme : Délai 45">
          <a:hlinkClick xmlns:r="http://schemas.openxmlformats.org/officeDocument/2006/relationships" r:id="rId4" tooltip=" "/>
          <a:extLst>
            <a:ext uri="{FF2B5EF4-FFF2-40B4-BE49-F238E27FC236}">
              <a16:creationId xmlns:a16="http://schemas.microsoft.com/office/drawing/2014/main" id="{00000000-0008-0000-0800-000022000000}"/>
            </a:ext>
          </a:extLst>
        </xdr:cNvPr>
        <xdr:cNvSpPr/>
      </xdr:nvSpPr>
      <xdr:spPr>
        <a:xfrm>
          <a:off x="7648575" y="3371850"/>
          <a:ext cx="14282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Décideur</a:t>
          </a:r>
        </a:p>
      </xdr:txBody>
    </xdr:sp>
    <xdr:clientData/>
  </xdr:twoCellAnchor>
  <xdr:twoCellAnchor>
    <xdr:from>
      <xdr:col>10</xdr:col>
      <xdr:colOff>714375</xdr:colOff>
      <xdr:row>27</xdr:row>
      <xdr:rowOff>19050</xdr:rowOff>
    </xdr:from>
    <xdr:to>
      <xdr:col>13</xdr:col>
      <xdr:colOff>28575</xdr:colOff>
      <xdr:row>29</xdr:row>
      <xdr:rowOff>38100</xdr:rowOff>
    </xdr:to>
    <xdr:sp macro="" textlink="">
      <xdr:nvSpPr>
        <xdr:cNvPr id="36" name="Organigramme : Délai 45">
          <a:hlinkClick xmlns:r="http://schemas.openxmlformats.org/officeDocument/2006/relationships" r:id="rId5" tooltip=" "/>
          <a:extLst>
            <a:ext uri="{FF2B5EF4-FFF2-40B4-BE49-F238E27FC236}">
              <a16:creationId xmlns:a16="http://schemas.microsoft.com/office/drawing/2014/main" id="{00000000-0008-0000-0800-000024000000}"/>
            </a:ext>
          </a:extLst>
        </xdr:cNvPr>
        <xdr:cNvSpPr/>
      </xdr:nvSpPr>
      <xdr:spPr>
        <a:xfrm>
          <a:off x="7591425" y="5791200"/>
          <a:ext cx="15716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600" b="1" u="none">
              <a:solidFill>
                <a:schemeClr val="bg1"/>
              </a:solidFill>
            </a:rPr>
            <a:t>Proposition</a:t>
          </a:r>
        </a:p>
      </xdr:txBody>
    </xdr:sp>
    <xdr:clientData/>
  </xdr:twoCellAnchor>
  <xdr:twoCellAnchor>
    <xdr:from>
      <xdr:col>6</xdr:col>
      <xdr:colOff>571498</xdr:colOff>
      <xdr:row>33</xdr:row>
      <xdr:rowOff>47625</xdr:rowOff>
    </xdr:from>
    <xdr:to>
      <xdr:col>9</xdr:col>
      <xdr:colOff>666750</xdr:colOff>
      <xdr:row>35</xdr:row>
      <xdr:rowOff>66675</xdr:rowOff>
    </xdr:to>
    <xdr:sp macro="" textlink="">
      <xdr:nvSpPr>
        <xdr:cNvPr id="38" name="Organigramme : Délai 45">
          <a:hlinkClick xmlns:r="http://schemas.openxmlformats.org/officeDocument/2006/relationships" r:id="rId6" tooltip=" "/>
          <a:extLst>
            <a:ext uri="{FF2B5EF4-FFF2-40B4-BE49-F238E27FC236}">
              <a16:creationId xmlns:a16="http://schemas.microsoft.com/office/drawing/2014/main" id="{00000000-0008-0000-0800-000026000000}"/>
            </a:ext>
          </a:extLst>
        </xdr:cNvPr>
        <xdr:cNvSpPr/>
      </xdr:nvSpPr>
      <xdr:spPr>
        <a:xfrm>
          <a:off x="4438648" y="6962775"/>
          <a:ext cx="2352677"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Opinion du client</a:t>
          </a:r>
        </a:p>
      </xdr:txBody>
    </xdr:sp>
    <xdr:clientData/>
  </xdr:twoCellAnchor>
  <xdr:twoCellAnchor>
    <xdr:from>
      <xdr:col>4</xdr:col>
      <xdr:colOff>47626</xdr:colOff>
      <xdr:row>30</xdr:row>
      <xdr:rowOff>161925</xdr:rowOff>
    </xdr:from>
    <xdr:to>
      <xdr:col>6</xdr:col>
      <xdr:colOff>552450</xdr:colOff>
      <xdr:row>32</xdr:row>
      <xdr:rowOff>180975</xdr:rowOff>
    </xdr:to>
    <xdr:sp macro="" textlink="">
      <xdr:nvSpPr>
        <xdr:cNvPr id="39" name="Organigramme : Délai 45">
          <a:hlinkClick xmlns:r="http://schemas.openxmlformats.org/officeDocument/2006/relationships" r:id="rId7" tooltip=" "/>
          <a:extLst>
            <a:ext uri="{FF2B5EF4-FFF2-40B4-BE49-F238E27FC236}">
              <a16:creationId xmlns:a16="http://schemas.microsoft.com/office/drawing/2014/main" id="{00000000-0008-0000-0800-000027000000}"/>
            </a:ext>
          </a:extLst>
        </xdr:cNvPr>
        <xdr:cNvSpPr/>
      </xdr:nvSpPr>
      <xdr:spPr>
        <a:xfrm>
          <a:off x="2409826" y="6505575"/>
          <a:ext cx="2009774"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Délai décisison</a:t>
          </a:r>
        </a:p>
      </xdr:txBody>
    </xdr:sp>
    <xdr:clientData/>
  </xdr:twoCellAnchor>
  <xdr:twoCellAnchor>
    <xdr:from>
      <xdr:col>2</xdr:col>
      <xdr:colOff>371475</xdr:colOff>
      <xdr:row>26</xdr:row>
      <xdr:rowOff>114300</xdr:rowOff>
    </xdr:from>
    <xdr:to>
      <xdr:col>6</xdr:col>
      <xdr:colOff>123825</xdr:colOff>
      <xdr:row>28</xdr:row>
      <xdr:rowOff>133350</xdr:rowOff>
    </xdr:to>
    <xdr:sp macro="" textlink="">
      <xdr:nvSpPr>
        <xdr:cNvPr id="40" name="Organigramme : Délai 45">
          <a:hlinkClick xmlns:r="http://schemas.openxmlformats.org/officeDocument/2006/relationships" r:id="rId8" tooltip=" "/>
          <a:extLst>
            <a:ext uri="{FF2B5EF4-FFF2-40B4-BE49-F238E27FC236}">
              <a16:creationId xmlns:a16="http://schemas.microsoft.com/office/drawing/2014/main" id="{00000000-0008-0000-0800-000028000000}"/>
            </a:ext>
          </a:extLst>
        </xdr:cNvPr>
        <xdr:cNvSpPr/>
      </xdr:nvSpPr>
      <xdr:spPr>
        <a:xfrm>
          <a:off x="1228725" y="5695950"/>
          <a:ext cx="276225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Rythme négociation</a:t>
          </a:r>
        </a:p>
      </xdr:txBody>
    </xdr:sp>
    <xdr:clientData/>
  </xdr:twoCellAnchor>
  <xdr:twoCellAnchor>
    <xdr:from>
      <xdr:col>2</xdr:col>
      <xdr:colOff>409575</xdr:colOff>
      <xdr:row>21</xdr:row>
      <xdr:rowOff>9525</xdr:rowOff>
    </xdr:from>
    <xdr:to>
      <xdr:col>4</xdr:col>
      <xdr:colOff>542925</xdr:colOff>
      <xdr:row>23</xdr:row>
      <xdr:rowOff>28575</xdr:rowOff>
    </xdr:to>
    <xdr:sp macro="" textlink="">
      <xdr:nvSpPr>
        <xdr:cNvPr id="41" name="Organigramme : Délai 45">
          <a:hlinkClick xmlns:r="http://schemas.openxmlformats.org/officeDocument/2006/relationships" r:id="rId9" tooltip=" "/>
          <a:extLst>
            <a:ext uri="{FF2B5EF4-FFF2-40B4-BE49-F238E27FC236}">
              <a16:creationId xmlns:a16="http://schemas.microsoft.com/office/drawing/2014/main" id="{00000000-0008-0000-0800-000029000000}"/>
            </a:ext>
          </a:extLst>
        </xdr:cNvPr>
        <xdr:cNvSpPr/>
      </xdr:nvSpPr>
      <xdr:spPr>
        <a:xfrm>
          <a:off x="1266825" y="5114925"/>
          <a:ext cx="163830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sng">
              <a:solidFill>
                <a:schemeClr val="bg1"/>
              </a:solidFill>
            </a:rPr>
            <a:t> </a:t>
          </a:r>
          <a:r>
            <a:rPr lang="fr-BE" sz="1800" b="1" u="none">
              <a:solidFill>
                <a:schemeClr val="bg1"/>
              </a:solidFill>
            </a:rPr>
            <a:t>Relation</a:t>
          </a:r>
        </a:p>
      </xdr:txBody>
    </xdr:sp>
    <xdr:clientData/>
  </xdr:twoCellAnchor>
  <xdr:twoCellAnchor>
    <xdr:from>
      <xdr:col>2</xdr:col>
      <xdr:colOff>561975</xdr:colOff>
      <xdr:row>14</xdr:row>
      <xdr:rowOff>161925</xdr:rowOff>
    </xdr:from>
    <xdr:to>
      <xdr:col>5</xdr:col>
      <xdr:colOff>419100</xdr:colOff>
      <xdr:row>16</xdr:row>
      <xdr:rowOff>180975</xdr:rowOff>
    </xdr:to>
    <xdr:sp macro="" textlink="">
      <xdr:nvSpPr>
        <xdr:cNvPr id="42" name="Organigramme : Délai 45">
          <a:hlinkClick xmlns:r="http://schemas.openxmlformats.org/officeDocument/2006/relationships" r:id="rId10" tooltip=" "/>
          <a:extLst>
            <a:ext uri="{FF2B5EF4-FFF2-40B4-BE49-F238E27FC236}">
              <a16:creationId xmlns:a16="http://schemas.microsoft.com/office/drawing/2014/main" id="{00000000-0008-0000-0800-00002A000000}"/>
            </a:ext>
          </a:extLst>
        </xdr:cNvPr>
        <xdr:cNvSpPr/>
      </xdr:nvSpPr>
      <xdr:spPr>
        <a:xfrm>
          <a:off x="1419225" y="3457575"/>
          <a:ext cx="2114550"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Attiitude  client</a:t>
          </a:r>
        </a:p>
      </xdr:txBody>
    </xdr:sp>
    <xdr:clientData/>
  </xdr:twoCellAnchor>
  <xdr:twoCellAnchor>
    <xdr:from>
      <xdr:col>3</xdr:col>
      <xdr:colOff>590549</xdr:colOff>
      <xdr:row>10</xdr:row>
      <xdr:rowOff>104775</xdr:rowOff>
    </xdr:from>
    <xdr:to>
      <xdr:col>6</xdr:col>
      <xdr:colOff>342899</xdr:colOff>
      <xdr:row>12</xdr:row>
      <xdr:rowOff>123825</xdr:rowOff>
    </xdr:to>
    <xdr:sp macro="" textlink="">
      <xdr:nvSpPr>
        <xdr:cNvPr id="43" name="Organigramme : Délai 45">
          <a:hlinkClick xmlns:r="http://schemas.openxmlformats.org/officeDocument/2006/relationships" r:id="rId11" tooltip=" "/>
          <a:extLst>
            <a:ext uri="{FF2B5EF4-FFF2-40B4-BE49-F238E27FC236}">
              <a16:creationId xmlns:a16="http://schemas.microsoft.com/office/drawing/2014/main" id="{00000000-0008-0000-0800-00002B000000}"/>
            </a:ext>
          </a:extLst>
        </xdr:cNvPr>
        <xdr:cNvSpPr/>
      </xdr:nvSpPr>
      <xdr:spPr>
        <a:xfrm>
          <a:off x="2200274" y="2638425"/>
          <a:ext cx="200977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indent="0" algn="l"/>
          <a:r>
            <a:rPr lang="fr-BE" sz="1800" b="1" u="none">
              <a:solidFill>
                <a:schemeClr val="bg1"/>
              </a:solidFill>
              <a:latin typeface="+mn-lt"/>
              <a:ea typeface="+mn-ea"/>
              <a:cs typeface="+mn-cs"/>
            </a:rPr>
            <a:t>Activités client</a:t>
          </a:r>
        </a:p>
      </xdr:txBody>
    </xdr:sp>
    <xdr:clientData/>
  </xdr:twoCellAnchor>
  <xdr:twoCellAnchor>
    <xdr:from>
      <xdr:col>6</xdr:col>
      <xdr:colOff>114300</xdr:colOff>
      <xdr:row>7</xdr:row>
      <xdr:rowOff>9525</xdr:rowOff>
    </xdr:from>
    <xdr:to>
      <xdr:col>6</xdr:col>
      <xdr:colOff>523875</xdr:colOff>
      <xdr:row>9</xdr:row>
      <xdr:rowOff>28575</xdr:rowOff>
    </xdr:to>
    <xdr:sp macro="" textlink="">
      <xdr:nvSpPr>
        <xdr:cNvPr id="46" name="Organigramme : Délai 45">
          <a:hlinkClick xmlns:r="http://schemas.openxmlformats.org/officeDocument/2006/relationships" r:id="rId2" tooltip=" "/>
          <a:extLst>
            <a:ext uri="{FF2B5EF4-FFF2-40B4-BE49-F238E27FC236}">
              <a16:creationId xmlns:a16="http://schemas.microsoft.com/office/drawing/2014/main" id="{00000000-0008-0000-0800-00002E000000}"/>
            </a:ext>
          </a:extLst>
        </xdr:cNvPr>
        <xdr:cNvSpPr/>
      </xdr:nvSpPr>
      <xdr:spPr>
        <a:xfrm>
          <a:off x="3981450" y="2438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a:t>
          </a:r>
        </a:p>
      </xdr:txBody>
    </xdr:sp>
    <xdr:clientData/>
  </xdr:twoCellAnchor>
  <xdr:twoCellAnchor>
    <xdr:from>
      <xdr:col>9</xdr:col>
      <xdr:colOff>390525</xdr:colOff>
      <xdr:row>9</xdr:row>
      <xdr:rowOff>152400</xdr:rowOff>
    </xdr:from>
    <xdr:to>
      <xdr:col>10</xdr:col>
      <xdr:colOff>47625</xdr:colOff>
      <xdr:row>11</xdr:row>
      <xdr:rowOff>180975</xdr:rowOff>
    </xdr:to>
    <xdr:sp macro="" textlink="">
      <xdr:nvSpPr>
        <xdr:cNvPr id="47" name="Organigramme : Délai 45">
          <a:hlinkClick xmlns:r="http://schemas.openxmlformats.org/officeDocument/2006/relationships" r:id="rId3" tooltip=" "/>
          <a:extLst>
            <a:ext uri="{FF2B5EF4-FFF2-40B4-BE49-F238E27FC236}">
              <a16:creationId xmlns:a16="http://schemas.microsoft.com/office/drawing/2014/main" id="{00000000-0008-0000-0800-00002F000000}"/>
            </a:ext>
          </a:extLst>
        </xdr:cNvPr>
        <xdr:cNvSpPr/>
      </xdr:nvSpPr>
      <xdr:spPr>
        <a:xfrm>
          <a:off x="6515100" y="29718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2</a:t>
          </a:r>
        </a:p>
      </xdr:txBody>
    </xdr:sp>
    <xdr:clientData/>
  </xdr:twoCellAnchor>
  <xdr:twoCellAnchor>
    <xdr:from>
      <xdr:col>10</xdr:col>
      <xdr:colOff>428625</xdr:colOff>
      <xdr:row>14</xdr:row>
      <xdr:rowOff>57150</xdr:rowOff>
    </xdr:from>
    <xdr:to>
      <xdr:col>11</xdr:col>
      <xdr:colOff>85725</xdr:colOff>
      <xdr:row>16</xdr:row>
      <xdr:rowOff>85725</xdr:rowOff>
    </xdr:to>
    <xdr:sp macro="" textlink="">
      <xdr:nvSpPr>
        <xdr:cNvPr id="48" name="Organigramme : Délai 45">
          <a:hlinkClick xmlns:r="http://schemas.openxmlformats.org/officeDocument/2006/relationships" r:id="rId4" tooltip=" "/>
          <a:extLst>
            <a:ext uri="{FF2B5EF4-FFF2-40B4-BE49-F238E27FC236}">
              <a16:creationId xmlns:a16="http://schemas.microsoft.com/office/drawing/2014/main" id="{00000000-0008-0000-0800-000030000000}"/>
            </a:ext>
          </a:extLst>
        </xdr:cNvPr>
        <xdr:cNvSpPr/>
      </xdr:nvSpPr>
      <xdr:spPr>
        <a:xfrm>
          <a:off x="7305675" y="382905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3</a:t>
          </a:r>
        </a:p>
      </xdr:txBody>
    </xdr:sp>
    <xdr:clientData/>
  </xdr:twoCellAnchor>
  <xdr:twoCellAnchor>
    <xdr:from>
      <xdr:col>10</xdr:col>
      <xdr:colOff>323850</xdr:colOff>
      <xdr:row>27</xdr:row>
      <xdr:rowOff>9525</xdr:rowOff>
    </xdr:from>
    <xdr:to>
      <xdr:col>10</xdr:col>
      <xdr:colOff>733425</xdr:colOff>
      <xdr:row>29</xdr:row>
      <xdr:rowOff>38100</xdr:rowOff>
    </xdr:to>
    <xdr:sp macro="" textlink="">
      <xdr:nvSpPr>
        <xdr:cNvPr id="52" name="Organigramme : Délai 45">
          <a:hlinkClick xmlns:r="http://schemas.openxmlformats.org/officeDocument/2006/relationships" r:id="rId5" tooltip=" "/>
          <a:extLst>
            <a:ext uri="{FF2B5EF4-FFF2-40B4-BE49-F238E27FC236}">
              <a16:creationId xmlns:a16="http://schemas.microsoft.com/office/drawing/2014/main" id="{00000000-0008-0000-0800-000034000000}"/>
            </a:ext>
          </a:extLst>
        </xdr:cNvPr>
        <xdr:cNvSpPr/>
      </xdr:nvSpPr>
      <xdr:spPr>
        <a:xfrm>
          <a:off x="7200900" y="62579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5</a:t>
          </a:r>
        </a:p>
      </xdr:txBody>
    </xdr:sp>
    <xdr:clientData/>
  </xdr:twoCellAnchor>
  <xdr:twoCellAnchor>
    <xdr:from>
      <xdr:col>6</xdr:col>
      <xdr:colOff>190500</xdr:colOff>
      <xdr:row>33</xdr:row>
      <xdr:rowOff>38100</xdr:rowOff>
    </xdr:from>
    <xdr:to>
      <xdr:col>6</xdr:col>
      <xdr:colOff>671306</xdr:colOff>
      <xdr:row>35</xdr:row>
      <xdr:rowOff>66675</xdr:rowOff>
    </xdr:to>
    <xdr:sp macro="" textlink="">
      <xdr:nvSpPr>
        <xdr:cNvPr id="54" name="Organigramme : Délai 45">
          <a:hlinkClick xmlns:r="http://schemas.openxmlformats.org/officeDocument/2006/relationships" r:id="rId6" tooltip=" "/>
          <a:extLst>
            <a:ext uri="{FF2B5EF4-FFF2-40B4-BE49-F238E27FC236}">
              <a16:creationId xmlns:a16="http://schemas.microsoft.com/office/drawing/2014/main" id="{00000000-0008-0000-0800-000036000000}"/>
            </a:ext>
          </a:extLst>
        </xdr:cNvPr>
        <xdr:cNvSpPr/>
      </xdr:nvSpPr>
      <xdr:spPr>
        <a:xfrm>
          <a:off x="4057650" y="7429500"/>
          <a:ext cx="480806"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7</a:t>
          </a:r>
        </a:p>
      </xdr:txBody>
    </xdr:sp>
    <xdr:clientData/>
  </xdr:twoCellAnchor>
  <xdr:twoCellAnchor>
    <xdr:from>
      <xdr:col>3</xdr:col>
      <xdr:colOff>400050</xdr:colOff>
      <xdr:row>30</xdr:row>
      <xdr:rowOff>152400</xdr:rowOff>
    </xdr:from>
    <xdr:to>
      <xdr:col>4</xdr:col>
      <xdr:colOff>57150</xdr:colOff>
      <xdr:row>32</xdr:row>
      <xdr:rowOff>180975</xdr:rowOff>
    </xdr:to>
    <xdr:sp macro="" textlink="">
      <xdr:nvSpPr>
        <xdr:cNvPr id="55" name="Organigramme : Délai 45">
          <a:hlinkClick xmlns:r="http://schemas.openxmlformats.org/officeDocument/2006/relationships" r:id="rId7" tooltip=" "/>
          <a:extLst>
            <a:ext uri="{FF2B5EF4-FFF2-40B4-BE49-F238E27FC236}">
              <a16:creationId xmlns:a16="http://schemas.microsoft.com/office/drawing/2014/main" id="{00000000-0008-0000-0800-000037000000}"/>
            </a:ext>
          </a:extLst>
        </xdr:cNvPr>
        <xdr:cNvSpPr/>
      </xdr:nvSpPr>
      <xdr:spPr>
        <a:xfrm>
          <a:off x="2009775" y="69723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8</a:t>
          </a:r>
        </a:p>
      </xdr:txBody>
    </xdr:sp>
    <xdr:clientData/>
  </xdr:twoCellAnchor>
  <xdr:twoCellAnchor>
    <xdr:from>
      <xdr:col>2</xdr:col>
      <xdr:colOff>0</xdr:colOff>
      <xdr:row>26</xdr:row>
      <xdr:rowOff>114300</xdr:rowOff>
    </xdr:from>
    <xdr:to>
      <xdr:col>2</xdr:col>
      <xdr:colOff>409575</xdr:colOff>
      <xdr:row>28</xdr:row>
      <xdr:rowOff>142875</xdr:rowOff>
    </xdr:to>
    <xdr:sp macro="" textlink="">
      <xdr:nvSpPr>
        <xdr:cNvPr id="56" name="Organigramme : Délai 45">
          <a:hlinkClick xmlns:r="http://schemas.openxmlformats.org/officeDocument/2006/relationships" r:id="rId8" tooltip=" "/>
          <a:extLst>
            <a:ext uri="{FF2B5EF4-FFF2-40B4-BE49-F238E27FC236}">
              <a16:creationId xmlns:a16="http://schemas.microsoft.com/office/drawing/2014/main" id="{00000000-0008-0000-0800-000038000000}"/>
            </a:ext>
          </a:extLst>
        </xdr:cNvPr>
        <xdr:cNvSpPr/>
      </xdr:nvSpPr>
      <xdr:spPr>
        <a:xfrm>
          <a:off x="857250" y="61722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9</a:t>
          </a:r>
        </a:p>
      </xdr:txBody>
    </xdr:sp>
    <xdr:clientData/>
  </xdr:twoCellAnchor>
  <xdr:twoCellAnchor>
    <xdr:from>
      <xdr:col>1</xdr:col>
      <xdr:colOff>666750</xdr:colOff>
      <xdr:row>21</xdr:row>
      <xdr:rowOff>0</xdr:rowOff>
    </xdr:from>
    <xdr:to>
      <xdr:col>2</xdr:col>
      <xdr:colOff>419100</xdr:colOff>
      <xdr:row>23</xdr:row>
      <xdr:rowOff>28575</xdr:rowOff>
    </xdr:to>
    <xdr:sp macro="" textlink="">
      <xdr:nvSpPr>
        <xdr:cNvPr id="57" name="Organigramme : Délai 45">
          <a:hlinkClick xmlns:r="http://schemas.openxmlformats.org/officeDocument/2006/relationships" r:id="rId9" tooltip=" "/>
          <a:extLst>
            <a:ext uri="{FF2B5EF4-FFF2-40B4-BE49-F238E27FC236}">
              <a16:creationId xmlns:a16="http://schemas.microsoft.com/office/drawing/2014/main" id="{00000000-0008-0000-0800-000039000000}"/>
            </a:ext>
          </a:extLst>
        </xdr:cNvPr>
        <xdr:cNvSpPr/>
      </xdr:nvSpPr>
      <xdr:spPr>
        <a:xfrm>
          <a:off x="771525" y="5105400"/>
          <a:ext cx="50482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10</a:t>
          </a:r>
        </a:p>
      </xdr:txBody>
    </xdr:sp>
    <xdr:clientData/>
  </xdr:twoCellAnchor>
  <xdr:twoCellAnchor>
    <xdr:from>
      <xdr:col>2</xdr:col>
      <xdr:colOff>95251</xdr:colOff>
      <xdr:row>14</xdr:row>
      <xdr:rowOff>152400</xdr:rowOff>
    </xdr:from>
    <xdr:to>
      <xdr:col>2</xdr:col>
      <xdr:colOff>590551</xdr:colOff>
      <xdr:row>16</xdr:row>
      <xdr:rowOff>180975</xdr:rowOff>
    </xdr:to>
    <xdr:sp macro="" textlink="">
      <xdr:nvSpPr>
        <xdr:cNvPr id="58" name="Organigramme : Délai 45">
          <a:hlinkClick xmlns:r="http://schemas.openxmlformats.org/officeDocument/2006/relationships" r:id="rId10" tooltip=" "/>
          <a:extLst>
            <a:ext uri="{FF2B5EF4-FFF2-40B4-BE49-F238E27FC236}">
              <a16:creationId xmlns:a16="http://schemas.microsoft.com/office/drawing/2014/main" id="{00000000-0008-0000-0800-00003A000000}"/>
            </a:ext>
          </a:extLst>
        </xdr:cNvPr>
        <xdr:cNvSpPr/>
      </xdr:nvSpPr>
      <xdr:spPr>
        <a:xfrm>
          <a:off x="952501" y="3924300"/>
          <a:ext cx="49530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2000" b="1" u="none" baseline="0">
              <a:solidFill>
                <a:schemeClr val="bg1"/>
              </a:solidFill>
            </a:rPr>
            <a:t> </a:t>
          </a:r>
          <a:r>
            <a:rPr lang="fr-BE" sz="2000" b="1" u="none">
              <a:solidFill>
                <a:schemeClr val="bg1"/>
              </a:solidFill>
            </a:rPr>
            <a:t>11</a:t>
          </a:r>
        </a:p>
      </xdr:txBody>
    </xdr:sp>
    <xdr:clientData/>
  </xdr:twoCellAnchor>
  <xdr:twoCellAnchor>
    <xdr:from>
      <xdr:col>3</xdr:col>
      <xdr:colOff>133351</xdr:colOff>
      <xdr:row>10</xdr:row>
      <xdr:rowOff>104775</xdr:rowOff>
    </xdr:from>
    <xdr:to>
      <xdr:col>3</xdr:col>
      <xdr:colOff>609601</xdr:colOff>
      <xdr:row>12</xdr:row>
      <xdr:rowOff>133350</xdr:rowOff>
    </xdr:to>
    <xdr:sp macro="" textlink="">
      <xdr:nvSpPr>
        <xdr:cNvPr id="60" name="Organigramme : Délai 45">
          <a:hlinkClick xmlns:r="http://schemas.openxmlformats.org/officeDocument/2006/relationships" r:id="rId11" tooltip=" "/>
          <a:extLst>
            <a:ext uri="{FF2B5EF4-FFF2-40B4-BE49-F238E27FC236}">
              <a16:creationId xmlns:a16="http://schemas.microsoft.com/office/drawing/2014/main" id="{00000000-0008-0000-0800-00003C000000}"/>
            </a:ext>
          </a:extLst>
        </xdr:cNvPr>
        <xdr:cNvSpPr/>
      </xdr:nvSpPr>
      <xdr:spPr>
        <a:xfrm>
          <a:off x="1743076" y="3114675"/>
          <a:ext cx="476250"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12</a:t>
          </a:r>
          <a:endParaRPr lang="fr-BE" sz="1400" b="1" u="none">
            <a:solidFill>
              <a:schemeClr val="bg1"/>
            </a:solidFill>
          </a:endParaRPr>
        </a:p>
      </xdr:txBody>
    </xdr:sp>
    <xdr:clientData/>
  </xdr:twoCellAnchor>
  <xdr:twoCellAnchor>
    <xdr:from>
      <xdr:col>9</xdr:col>
      <xdr:colOff>609599</xdr:colOff>
      <xdr:row>30</xdr:row>
      <xdr:rowOff>171450</xdr:rowOff>
    </xdr:from>
    <xdr:to>
      <xdr:col>13</xdr:col>
      <xdr:colOff>19050</xdr:colOff>
      <xdr:row>33</xdr:row>
      <xdr:rowOff>0</xdr:rowOff>
    </xdr:to>
    <xdr:sp macro="" textlink="">
      <xdr:nvSpPr>
        <xdr:cNvPr id="91" name="Organigramme : Délai 45">
          <a:hlinkClick xmlns:r="http://schemas.openxmlformats.org/officeDocument/2006/relationships" r:id="rId12" tooltip=" "/>
          <a:extLst>
            <a:ext uri="{FF2B5EF4-FFF2-40B4-BE49-F238E27FC236}">
              <a16:creationId xmlns:a16="http://schemas.microsoft.com/office/drawing/2014/main" id="{00000000-0008-0000-0800-00005B000000}"/>
            </a:ext>
          </a:extLst>
        </xdr:cNvPr>
        <xdr:cNvSpPr/>
      </xdr:nvSpPr>
      <xdr:spPr>
        <a:xfrm>
          <a:off x="6734174" y="6515100"/>
          <a:ext cx="2419351"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Prix/performance</a:t>
          </a:r>
        </a:p>
      </xdr:txBody>
    </xdr:sp>
    <xdr:clientData/>
  </xdr:twoCellAnchor>
  <xdr:twoCellAnchor>
    <xdr:from>
      <xdr:col>9</xdr:col>
      <xdr:colOff>228600</xdr:colOff>
      <xdr:row>30</xdr:row>
      <xdr:rowOff>161925</xdr:rowOff>
    </xdr:from>
    <xdr:to>
      <xdr:col>9</xdr:col>
      <xdr:colOff>638175</xdr:colOff>
      <xdr:row>33</xdr:row>
      <xdr:rowOff>0</xdr:rowOff>
    </xdr:to>
    <xdr:sp macro="" textlink="">
      <xdr:nvSpPr>
        <xdr:cNvPr id="92" name="Organigramme : Délai 45">
          <a:hlinkClick xmlns:r="http://schemas.openxmlformats.org/officeDocument/2006/relationships" r:id="rId12" tooltip=" "/>
          <a:extLst>
            <a:ext uri="{FF2B5EF4-FFF2-40B4-BE49-F238E27FC236}">
              <a16:creationId xmlns:a16="http://schemas.microsoft.com/office/drawing/2014/main" id="{00000000-0008-0000-0800-00005C000000}"/>
            </a:ext>
          </a:extLst>
        </xdr:cNvPr>
        <xdr:cNvSpPr/>
      </xdr:nvSpPr>
      <xdr:spPr>
        <a:xfrm>
          <a:off x="6353175" y="6981825"/>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6</a:t>
          </a:r>
        </a:p>
      </xdr:txBody>
    </xdr:sp>
    <xdr:clientData/>
  </xdr:twoCellAnchor>
  <xdr:twoCellAnchor>
    <xdr:from>
      <xdr:col>11</xdr:col>
      <xdr:colOff>219075</xdr:colOff>
      <xdr:row>21</xdr:row>
      <xdr:rowOff>9525</xdr:rowOff>
    </xdr:from>
    <xdr:to>
      <xdr:col>13</xdr:col>
      <xdr:colOff>142350</xdr:colOff>
      <xdr:row>23</xdr:row>
      <xdr:rowOff>28575</xdr:rowOff>
    </xdr:to>
    <xdr:sp macro="" textlink="">
      <xdr:nvSpPr>
        <xdr:cNvPr id="93" name="Organigramme : Délai 45">
          <a:hlinkClick xmlns:r="http://schemas.openxmlformats.org/officeDocument/2006/relationships" r:id="rId13" tooltip=" "/>
          <a:extLst>
            <a:ext uri="{FF2B5EF4-FFF2-40B4-BE49-F238E27FC236}">
              <a16:creationId xmlns:a16="http://schemas.microsoft.com/office/drawing/2014/main" id="{00000000-0008-0000-0800-00005D000000}"/>
            </a:ext>
          </a:extLst>
        </xdr:cNvPr>
        <xdr:cNvSpPr/>
      </xdr:nvSpPr>
      <xdr:spPr>
        <a:xfrm>
          <a:off x="7848600" y="5114925"/>
          <a:ext cx="1428225" cy="400050"/>
        </a:xfrm>
        <a:prstGeom prst="teardrop">
          <a:avLst/>
        </a:prstGeom>
        <a:gradFill flip="none" rotWithShape="1">
          <a:gsLst>
            <a:gs pos="0">
              <a:schemeClr val="tx2">
                <a:lumMod val="50000"/>
              </a:schemeClr>
            </a:gs>
            <a:gs pos="46000">
              <a:schemeClr val="tx2">
                <a:lumMod val="75000"/>
              </a:schemeClr>
            </a:gs>
            <a:gs pos="100000">
              <a:srgbClr val="0DFFC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fr-BE" sz="1800" b="1" u="none">
              <a:solidFill>
                <a:schemeClr val="bg1"/>
              </a:solidFill>
            </a:rPr>
            <a:t>Besoins</a:t>
          </a:r>
        </a:p>
      </xdr:txBody>
    </xdr:sp>
    <xdr:clientData/>
  </xdr:twoCellAnchor>
  <xdr:twoCellAnchor>
    <xdr:from>
      <xdr:col>10</xdr:col>
      <xdr:colOff>590550</xdr:colOff>
      <xdr:row>21</xdr:row>
      <xdr:rowOff>0</xdr:rowOff>
    </xdr:from>
    <xdr:to>
      <xdr:col>11</xdr:col>
      <xdr:colOff>247650</xdr:colOff>
      <xdr:row>23</xdr:row>
      <xdr:rowOff>28575</xdr:rowOff>
    </xdr:to>
    <xdr:sp macro="" textlink="">
      <xdr:nvSpPr>
        <xdr:cNvPr id="94" name="Organigramme : Délai 45">
          <a:hlinkClick xmlns:r="http://schemas.openxmlformats.org/officeDocument/2006/relationships" r:id="rId13" tooltip=" "/>
          <a:extLst>
            <a:ext uri="{FF2B5EF4-FFF2-40B4-BE49-F238E27FC236}">
              <a16:creationId xmlns:a16="http://schemas.microsoft.com/office/drawing/2014/main" id="{00000000-0008-0000-0800-00005E000000}"/>
            </a:ext>
          </a:extLst>
        </xdr:cNvPr>
        <xdr:cNvSpPr/>
      </xdr:nvSpPr>
      <xdr:spPr>
        <a:xfrm>
          <a:off x="7467600" y="5105400"/>
          <a:ext cx="409575" cy="409575"/>
        </a:xfrm>
        <a:prstGeom prst="teardrop">
          <a:avLst/>
        </a:prstGeom>
        <a:gradFill flip="none" rotWithShape="1">
          <a:gsLst>
            <a:gs pos="0">
              <a:schemeClr val="tx2">
                <a:lumMod val="50000"/>
              </a:schemeClr>
            </a:gs>
            <a:gs pos="46000">
              <a:schemeClr val="tx2">
                <a:lumMod val="75000"/>
              </a:schemeClr>
            </a:gs>
            <a:gs pos="100000">
              <a:schemeClr val="accent1">
                <a:lumMod val="60000"/>
                <a:lumOff val="4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BE" sz="1800" b="1" u="none" baseline="0">
              <a:solidFill>
                <a:schemeClr val="bg1"/>
              </a:solidFill>
            </a:rPr>
            <a:t> </a:t>
          </a:r>
          <a:r>
            <a:rPr lang="fr-BE" sz="2000" b="1" u="none">
              <a:solidFill>
                <a:schemeClr val="bg1"/>
              </a:solidFill>
            </a:rPr>
            <a:t>4</a:t>
          </a:r>
        </a:p>
      </xdr:txBody>
    </xdr:sp>
    <xdr:clientData/>
  </xdr:twoCellAnchor>
  <xdr:twoCellAnchor>
    <xdr:from>
      <xdr:col>0</xdr:col>
      <xdr:colOff>66675</xdr:colOff>
      <xdr:row>2</xdr:row>
      <xdr:rowOff>66675</xdr:rowOff>
    </xdr:from>
    <xdr:to>
      <xdr:col>4</xdr:col>
      <xdr:colOff>704850</xdr:colOff>
      <xdr:row>4</xdr:row>
      <xdr:rowOff>114300</xdr:rowOff>
    </xdr:to>
    <xdr:sp macro="" textlink="">
      <xdr:nvSpPr>
        <xdr:cNvPr id="14" name="Rectangle : coins arrondis 13">
          <a:extLst>
            <a:ext uri="{FF2B5EF4-FFF2-40B4-BE49-F238E27FC236}">
              <a16:creationId xmlns:a16="http://schemas.microsoft.com/office/drawing/2014/main" id="{00000000-0008-0000-0800-00000E000000}"/>
            </a:ext>
          </a:extLst>
        </xdr:cNvPr>
        <xdr:cNvSpPr/>
      </xdr:nvSpPr>
      <xdr:spPr>
        <a:xfrm>
          <a:off x="66675"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endParaRPr lang="fr-BE" sz="4000" b="1" kern="1200">
            <a:solidFill>
              <a:schemeClr val="bg1"/>
            </a:solidFill>
            <a:latin typeface="+mn-lt"/>
            <a:ea typeface="+mn-ea"/>
            <a:cs typeface="+mn-cs"/>
          </a:endParaRPr>
        </a:p>
      </xdr:txBody>
    </xdr:sp>
    <xdr:clientData/>
  </xdr:twoCellAnchor>
  <xdr:twoCellAnchor>
    <xdr:from>
      <xdr:col>10</xdr:col>
      <xdr:colOff>495300</xdr:colOff>
      <xdr:row>0</xdr:row>
      <xdr:rowOff>28575</xdr:rowOff>
    </xdr:from>
    <xdr:to>
      <xdr:col>12</xdr:col>
      <xdr:colOff>599177</xdr:colOff>
      <xdr:row>1</xdr:row>
      <xdr:rowOff>118800</xdr:rowOff>
    </xdr:to>
    <xdr:sp macro="" textlink="">
      <xdr:nvSpPr>
        <xdr:cNvPr id="5" name="Rectangle : coins arrondis 4">
          <a:hlinkClick xmlns:r="http://schemas.openxmlformats.org/officeDocument/2006/relationships" r:id="rId2" tooltip=" "/>
          <a:extLst>
            <a:ext uri="{FF2B5EF4-FFF2-40B4-BE49-F238E27FC236}">
              <a16:creationId xmlns:a16="http://schemas.microsoft.com/office/drawing/2014/main" id="{00000000-0008-0000-0800-000005000000}"/>
            </a:ext>
          </a:extLst>
        </xdr:cNvPr>
        <xdr:cNvSpPr>
          <a:spLocks noChangeAspect="1"/>
        </xdr:cNvSpPr>
      </xdr:nvSpPr>
      <xdr:spPr>
        <a:xfrm>
          <a:off x="73723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676275</xdr:colOff>
      <xdr:row>0</xdr:row>
      <xdr:rowOff>32799</xdr:rowOff>
    </xdr:from>
    <xdr:to>
      <xdr:col>14</xdr:col>
      <xdr:colOff>685097</xdr:colOff>
      <xdr:row>1</xdr:row>
      <xdr:rowOff>123024</xdr:rowOff>
    </xdr:to>
    <xdr:sp macro="" textlink="">
      <xdr:nvSpPr>
        <xdr:cNvPr id="6" name="Rectangle : coins arrondis 5">
          <a:hlinkClick xmlns:r="http://schemas.openxmlformats.org/officeDocument/2006/relationships" r:id="rId14" tooltip=" "/>
          <a:extLst>
            <a:ext uri="{FF2B5EF4-FFF2-40B4-BE49-F238E27FC236}">
              <a16:creationId xmlns:a16="http://schemas.microsoft.com/office/drawing/2014/main" id="{00000000-0008-0000-0800-000006000000}"/>
            </a:ext>
          </a:extLst>
        </xdr:cNvPr>
        <xdr:cNvSpPr>
          <a:spLocks noChangeAspect="1"/>
        </xdr:cNvSpPr>
      </xdr:nvSpPr>
      <xdr:spPr>
        <a:xfrm>
          <a:off x="90582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323850</xdr:colOff>
      <xdr:row>0</xdr:row>
      <xdr:rowOff>38099</xdr:rowOff>
    </xdr:from>
    <xdr:to>
      <xdr:col>10</xdr:col>
      <xdr:colOff>412314</xdr:colOff>
      <xdr:row>1</xdr:row>
      <xdr:rowOff>128324</xdr:rowOff>
    </xdr:to>
    <xdr:sp macro="" textlink="">
      <xdr:nvSpPr>
        <xdr:cNvPr id="7" name="Rectangle : coins arrondis 6">
          <a:hlinkClick xmlns:r="http://schemas.openxmlformats.org/officeDocument/2006/relationships" r:id="rId15" tooltip=" "/>
          <a:extLst>
            <a:ext uri="{FF2B5EF4-FFF2-40B4-BE49-F238E27FC236}">
              <a16:creationId xmlns:a16="http://schemas.microsoft.com/office/drawing/2014/main" id="{00000000-0008-0000-0800-000007000000}"/>
            </a:ext>
          </a:extLst>
        </xdr:cNvPr>
        <xdr:cNvSpPr>
          <a:spLocks noChangeAspect="1"/>
        </xdr:cNvSpPr>
      </xdr:nvSpPr>
      <xdr:spPr>
        <a:xfrm>
          <a:off x="49434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15</xdr:col>
      <xdr:colOff>3585</xdr:colOff>
      <xdr:row>0</xdr:row>
      <xdr:rowOff>47624</xdr:rowOff>
    </xdr:from>
    <xdr:to>
      <xdr:col>17</xdr:col>
      <xdr:colOff>140982</xdr:colOff>
      <xdr:row>1</xdr:row>
      <xdr:rowOff>137849</xdr:rowOff>
    </xdr:to>
    <xdr:sp macro="" textlink="">
      <xdr:nvSpPr>
        <xdr:cNvPr id="8" name="Rectangle : coins arrondis 7">
          <a:hlinkClick xmlns:r="http://schemas.openxmlformats.org/officeDocument/2006/relationships" r:id="rId16" tooltip=" "/>
          <a:extLst>
            <a:ext uri="{FF2B5EF4-FFF2-40B4-BE49-F238E27FC236}">
              <a16:creationId xmlns:a16="http://schemas.microsoft.com/office/drawing/2014/main" id="{00000000-0008-0000-0800-000008000000}"/>
            </a:ext>
          </a:extLst>
        </xdr:cNvPr>
        <xdr:cNvSpPr>
          <a:spLocks noChangeAspect="1"/>
        </xdr:cNvSpPr>
      </xdr:nvSpPr>
      <xdr:spPr>
        <a:xfrm>
          <a:off x="106430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405429</xdr:colOff>
      <xdr:row>0</xdr:row>
      <xdr:rowOff>47624</xdr:rowOff>
    </xdr:from>
    <xdr:to>
      <xdr:col>7</xdr:col>
      <xdr:colOff>231376</xdr:colOff>
      <xdr:row>1</xdr:row>
      <xdr:rowOff>137849</xdr:rowOff>
    </xdr:to>
    <xdr:sp macro="" textlink="">
      <xdr:nvSpPr>
        <xdr:cNvPr id="9" name="Rectangle : coins arrondis 8">
          <a:hlinkClick xmlns:r="http://schemas.openxmlformats.org/officeDocument/2006/relationships" r:id="rId17" tooltip=" "/>
          <a:extLst>
            <a:ext uri="{FF2B5EF4-FFF2-40B4-BE49-F238E27FC236}">
              <a16:creationId xmlns:a16="http://schemas.microsoft.com/office/drawing/2014/main" id="{00000000-0008-0000-0800-000009000000}"/>
            </a:ext>
          </a:extLst>
        </xdr:cNvPr>
        <xdr:cNvSpPr>
          <a:spLocks noChangeAspect="1"/>
        </xdr:cNvSpPr>
      </xdr:nvSpPr>
      <xdr:spPr>
        <a:xfrm>
          <a:off x="35201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247650</xdr:colOff>
      <xdr:row>0</xdr:row>
      <xdr:rowOff>38100</xdr:rowOff>
    </xdr:from>
    <xdr:to>
      <xdr:col>20</xdr:col>
      <xdr:colOff>676275</xdr:colOff>
      <xdr:row>1</xdr:row>
      <xdr:rowOff>128325</xdr:rowOff>
    </xdr:to>
    <xdr:sp macro="" textlink="">
      <xdr:nvSpPr>
        <xdr:cNvPr id="10" name="Rectangle : coins arrondis 9">
          <a:hlinkClick xmlns:r="http://schemas.openxmlformats.org/officeDocument/2006/relationships" r:id="rId18" tooltip=" "/>
          <a:extLst>
            <a:ext uri="{FF2B5EF4-FFF2-40B4-BE49-F238E27FC236}">
              <a16:creationId xmlns:a16="http://schemas.microsoft.com/office/drawing/2014/main" id="{00000000-0008-0000-0800-00000A000000}"/>
            </a:ext>
          </a:extLst>
        </xdr:cNvPr>
        <xdr:cNvSpPr/>
      </xdr:nvSpPr>
      <xdr:spPr>
        <a:xfrm>
          <a:off x="122301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266385</xdr:colOff>
      <xdr:row>1</xdr:row>
      <xdr:rowOff>171733</xdr:rowOff>
    </xdr:to>
    <xdr:pic>
      <xdr:nvPicPr>
        <xdr:cNvPr id="11" name="Image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7</xdr:row>
      <xdr:rowOff>95250</xdr:rowOff>
    </xdr:from>
    <xdr:to>
      <xdr:col>2</xdr:col>
      <xdr:colOff>514349</xdr:colOff>
      <xdr:row>15</xdr:row>
      <xdr:rowOff>136829</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0"/>
        <a:stretch>
          <a:fillRect/>
        </a:stretch>
      </xdr:blipFill>
      <xdr:spPr>
        <a:xfrm>
          <a:off x="133350" y="2047875"/>
          <a:ext cx="1238249" cy="15751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66674</xdr:colOff>
      <xdr:row>6</xdr:row>
      <xdr:rowOff>0</xdr:rowOff>
    </xdr:from>
    <xdr:to>
      <xdr:col>18</xdr:col>
      <xdr:colOff>432674</xdr:colOff>
      <xdr:row>36</xdr:row>
      <xdr:rowOff>76200</xdr:rowOff>
    </xdr:to>
    <xdr:sp macro="" textlink="">
      <xdr:nvSpPr>
        <xdr:cNvPr id="25" name="Rectangle : coins arrondis 24">
          <a:extLst>
            <a:ext uri="{FF2B5EF4-FFF2-40B4-BE49-F238E27FC236}">
              <a16:creationId xmlns:a16="http://schemas.microsoft.com/office/drawing/2014/main" id="{00000000-0008-0000-0900-000019000000}"/>
            </a:ext>
          </a:extLst>
        </xdr:cNvPr>
        <xdr:cNvSpPr/>
      </xdr:nvSpPr>
      <xdr:spPr>
        <a:xfrm>
          <a:off x="828674" y="1143000"/>
          <a:ext cx="13320000" cy="5791200"/>
        </a:xfrm>
        <a:prstGeom prst="roundRect">
          <a:avLst/>
        </a:prstGeom>
        <a:gradFill flip="none" rotWithShape="1">
          <a:gsLst>
            <a:gs pos="0">
              <a:schemeClr val="bg1">
                <a:lumMod val="95000"/>
              </a:schemeClr>
            </a:gs>
            <a:gs pos="52000">
              <a:schemeClr val="accent1">
                <a:lumMod val="50000"/>
              </a:schemeClr>
            </a:gs>
            <a:gs pos="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editAs="oneCell">
    <xdr:from>
      <xdr:col>1</xdr:col>
      <xdr:colOff>0</xdr:colOff>
      <xdr:row>2</xdr:row>
      <xdr:rowOff>0</xdr:rowOff>
    </xdr:from>
    <xdr:to>
      <xdr:col>4</xdr:col>
      <xdr:colOff>236752</xdr:colOff>
      <xdr:row>5</xdr:row>
      <xdr:rowOff>57150</xdr:rowOff>
    </xdr:to>
    <xdr:pic>
      <xdr:nvPicPr>
        <xdr:cNvPr id="7" name="Imag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1000"/>
          <a:ext cx="2522752"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31844</xdr:colOff>
      <xdr:row>6</xdr:row>
      <xdr:rowOff>38100</xdr:rowOff>
    </xdr:from>
    <xdr:to>
      <xdr:col>17</xdr:col>
      <xdr:colOff>733425</xdr:colOff>
      <xdr:row>17</xdr:row>
      <xdr:rowOff>60359</xdr:rowOff>
    </xdr:to>
    <xdr:sp macro="" textlink="">
      <xdr:nvSpPr>
        <xdr:cNvPr id="16" name="ZoneTexte 4">
          <a:extLst>
            <a:ext uri="{FF2B5EF4-FFF2-40B4-BE49-F238E27FC236}">
              <a16:creationId xmlns:a16="http://schemas.microsoft.com/office/drawing/2014/main" id="{00000000-0008-0000-0900-000010000000}"/>
            </a:ext>
          </a:extLst>
        </xdr:cNvPr>
        <xdr:cNvSpPr txBox="1"/>
      </xdr:nvSpPr>
      <xdr:spPr>
        <a:xfrm>
          <a:off x="1555844" y="1181100"/>
          <a:ext cx="12131581" cy="2117759"/>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000">
              <a:solidFill>
                <a:srgbClr val="0DFFC0"/>
              </a:solidFill>
              <a:latin typeface="AR DARLING" panose="02000000000000000000" pitchFamily="2" charset="0"/>
            </a:rPr>
            <a:t>Adoptez l'espace</a:t>
          </a:r>
          <a:r>
            <a:rPr lang="fr-BE" sz="4000" baseline="0">
              <a:solidFill>
                <a:srgbClr val="0DFFC0"/>
              </a:solidFill>
              <a:latin typeface="AR DARLING" panose="02000000000000000000" pitchFamily="2" charset="0"/>
            </a:rPr>
            <a:t> </a:t>
          </a:r>
          <a:r>
            <a:rPr lang="fr-BE" sz="4000">
              <a:solidFill>
                <a:srgbClr val="0DFFC0"/>
              </a:solidFill>
              <a:latin typeface="AR DARLING" panose="02000000000000000000" pitchFamily="2" charset="0"/>
            </a:rPr>
            <a:t>COMPENTHO</a:t>
          </a:r>
          <a:r>
            <a:rPr lang="fr-BE" sz="4000" baseline="0">
              <a:solidFill>
                <a:srgbClr val="0DFFC0"/>
              </a:solidFill>
              <a:latin typeface="AR DARLING" panose="02000000000000000000" pitchFamily="2" charset="0"/>
            </a:rPr>
            <a:t> </a:t>
          </a:r>
        </a:p>
        <a:p>
          <a:r>
            <a:rPr lang="fr-BE" sz="3600" baseline="0">
              <a:solidFill>
                <a:srgbClr val="0DFFC0"/>
              </a:solidFill>
              <a:latin typeface="AR DARLING" panose="02000000000000000000" pitchFamily="2" charset="0"/>
            </a:rPr>
            <a:t>Créez votre compentho Pass et téléchargez un dossier d'évaluation... </a:t>
          </a:r>
          <a:endParaRPr lang="fr-BE" sz="3600">
            <a:solidFill>
              <a:srgbClr val="0DFFC0"/>
            </a:solidFill>
            <a:latin typeface="AR DARLING" panose="02000000000000000000" pitchFamily="2" charset="0"/>
          </a:endParaRPr>
        </a:p>
      </xdr:txBody>
    </xdr:sp>
    <xdr:clientData/>
  </xdr:twoCellAnchor>
  <xdr:twoCellAnchor>
    <xdr:from>
      <xdr:col>5</xdr:col>
      <xdr:colOff>257175</xdr:colOff>
      <xdr:row>16</xdr:row>
      <xdr:rowOff>187689</xdr:rowOff>
    </xdr:from>
    <xdr:to>
      <xdr:col>17</xdr:col>
      <xdr:colOff>464180</xdr:colOff>
      <xdr:row>36</xdr:row>
      <xdr:rowOff>31382</xdr:rowOff>
    </xdr:to>
    <xdr:sp macro="" textlink="">
      <xdr:nvSpPr>
        <xdr:cNvPr id="17" name="ZoneTexte 57">
          <a:extLst>
            <a:ext uri="{FF2B5EF4-FFF2-40B4-BE49-F238E27FC236}">
              <a16:creationId xmlns:a16="http://schemas.microsoft.com/office/drawing/2014/main" id="{00000000-0008-0000-0900-000011000000}"/>
            </a:ext>
          </a:extLst>
        </xdr:cNvPr>
        <xdr:cNvSpPr txBox="1"/>
      </xdr:nvSpPr>
      <xdr:spPr>
        <a:xfrm>
          <a:off x="4067175" y="3235689"/>
          <a:ext cx="9351005" cy="365369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800" b="1" kern="1200">
              <a:solidFill>
                <a:schemeClr val="bg1"/>
              </a:solidFill>
              <a:effectLst/>
              <a:latin typeface="+mn-lt"/>
              <a:ea typeface="+mn-ea"/>
              <a:cs typeface="+mn-cs"/>
            </a:rPr>
            <a:t>Vous aurez</a:t>
          </a:r>
          <a:r>
            <a:rPr lang="fr-BE" sz="2800" b="1" kern="1200" baseline="0">
              <a:solidFill>
                <a:schemeClr val="bg1"/>
              </a:solidFill>
              <a:effectLst/>
              <a:latin typeface="+mn-lt"/>
              <a:ea typeface="+mn-ea"/>
              <a:cs typeface="+mn-cs"/>
            </a:rPr>
            <a:t> accès à</a:t>
          </a:r>
          <a:r>
            <a:rPr lang="fr-BE" sz="2800" b="1" kern="1200">
              <a:solidFill>
                <a:schemeClr val="bg1"/>
              </a:solidFill>
              <a:effectLst/>
              <a:latin typeface="+mn-lt"/>
              <a:ea typeface="+mn-ea"/>
              <a:cs typeface="+mn-cs"/>
            </a:rPr>
            <a:t> : </a:t>
          </a:r>
        </a:p>
        <a:p>
          <a:r>
            <a:rPr lang="fr-BE" sz="2800" b="1" kern="1200">
              <a:solidFill>
                <a:schemeClr val="bg1"/>
              </a:solidFill>
              <a:effectLst/>
              <a:latin typeface="+mn-lt"/>
              <a:ea typeface="+mn-ea"/>
              <a:cs typeface="+mn-cs"/>
            </a:rPr>
            <a:t>	- une évaluation des chances de succès de cette affaire,                                                                                                              </a:t>
          </a:r>
          <a:r>
            <a:rPr lang="fr-BE" sz="2800" b="1" kern="1200" baseline="0">
              <a:solidFill>
                <a:schemeClr val="bg1"/>
              </a:solidFill>
              <a:effectLst/>
              <a:latin typeface="+mn-lt"/>
              <a:ea typeface="+mn-ea"/>
              <a:cs typeface="+mn-cs"/>
            </a:rPr>
            <a:t> </a:t>
          </a:r>
          <a:r>
            <a:rPr lang="fr-BE" sz="2800" b="1" kern="1200">
              <a:solidFill>
                <a:schemeClr val="bg1"/>
              </a:solidFill>
              <a:effectLst/>
              <a:latin typeface="+mn-lt"/>
              <a:ea typeface="+mn-ea"/>
              <a:cs typeface="+mn-cs"/>
            </a:rPr>
            <a:t>                                        	- une analyse de votre positionnement,                                                                                                                                                                                    	- des suggestions d'actions,</a:t>
          </a:r>
        </a:p>
        <a:p>
          <a:r>
            <a:rPr lang="fr-BE" sz="2800" b="1" kern="1200">
              <a:solidFill>
                <a:schemeClr val="bg1"/>
              </a:solidFill>
              <a:effectLst/>
              <a:latin typeface="+mn-lt"/>
              <a:ea typeface="+mn-ea"/>
              <a:cs typeface="+mn-cs"/>
            </a:rPr>
            <a:t>	-  le</a:t>
          </a:r>
          <a:r>
            <a:rPr lang="fr-BE" sz="2800" b="1" kern="1200" baseline="0">
              <a:solidFill>
                <a:schemeClr val="bg1"/>
              </a:solidFill>
              <a:effectLst/>
              <a:latin typeface="+mn-lt"/>
              <a:ea typeface="+mn-ea"/>
              <a:cs typeface="+mn-cs"/>
            </a:rPr>
            <a:t> moteur d'évaluation pour monitorer la  relation</a:t>
          </a:r>
        </a:p>
        <a:p>
          <a:r>
            <a:rPr lang="fr-BE" sz="2800" b="1" kern="1200" baseline="0">
              <a:solidFill>
                <a:schemeClr val="bg1"/>
              </a:solidFill>
              <a:effectLst/>
              <a:latin typeface="+mn-lt"/>
              <a:ea typeface="+mn-ea"/>
              <a:cs typeface="+mn-cs"/>
            </a:rPr>
            <a:t>	   et la mener vers le succès...</a:t>
          </a:r>
          <a:endParaRPr lang="fr-BE" sz="3600" b="1">
            <a:solidFill>
              <a:schemeClr val="bg1"/>
            </a:solidFill>
            <a:effectLst/>
          </a:endParaRPr>
        </a:p>
        <a:p>
          <a:r>
            <a:rPr lang="fr-BE" sz="1800" kern="1200">
              <a:solidFill>
                <a:schemeClr val="bg1"/>
              </a:solidFill>
              <a:effectLst/>
              <a:latin typeface="+mn-lt"/>
              <a:ea typeface="+mn-ea"/>
              <a:cs typeface="+mn-cs"/>
            </a:rPr>
            <a:t>                                </a:t>
          </a:r>
        </a:p>
        <a:p>
          <a:r>
            <a:rPr lang="fr-BE" sz="1800" kern="1200">
              <a:solidFill>
                <a:schemeClr val="bg1"/>
              </a:solidFill>
              <a:effectLst/>
              <a:latin typeface="+mn-lt"/>
              <a:ea typeface="+mn-ea"/>
              <a:cs typeface="+mn-cs"/>
            </a:rPr>
            <a:t> 		</a:t>
          </a:r>
          <a:r>
            <a:rPr lang="fr-BE" sz="3200" b="1" kern="1200">
              <a:solidFill>
                <a:srgbClr val="0DFFC0"/>
              </a:solidFill>
              <a:effectLst/>
              <a:latin typeface="AR DARLING" panose="02000000000000000000" pitchFamily="2" charset="0"/>
              <a:ea typeface="+mn-ea"/>
              <a:cs typeface="+mn-cs"/>
            </a:rPr>
            <a:t>POUR FAIRE LA DIFFERENCE !</a:t>
          </a:r>
          <a:endParaRPr lang="fr-BE" sz="2400" b="1">
            <a:solidFill>
              <a:srgbClr val="0DFFC0"/>
            </a:solidFill>
            <a:effectLst/>
            <a:latin typeface="AR DARLING" panose="02000000000000000000" pitchFamily="2" charset="0"/>
          </a:endParaRPr>
        </a:p>
      </xdr:txBody>
    </xdr:sp>
    <xdr:clientData/>
  </xdr:twoCellAnchor>
  <xdr:twoCellAnchor>
    <xdr:from>
      <xdr:col>17</xdr:col>
      <xdr:colOff>180975</xdr:colOff>
      <xdr:row>37</xdr:row>
      <xdr:rowOff>95250</xdr:rowOff>
    </xdr:from>
    <xdr:to>
      <xdr:col>18</xdr:col>
      <xdr:colOff>219075</xdr:colOff>
      <xdr:row>40</xdr:row>
      <xdr:rowOff>66675</xdr:rowOff>
    </xdr:to>
    <xdr:sp macro="" textlink="">
      <xdr:nvSpPr>
        <xdr:cNvPr id="24" name="Rectangle : avec coins arrondis en diagonale 23">
          <a:hlinkClick xmlns:r="http://schemas.openxmlformats.org/officeDocument/2006/relationships" r:id="rId2" tooltip=" "/>
          <a:extLst>
            <a:ext uri="{FF2B5EF4-FFF2-40B4-BE49-F238E27FC236}">
              <a16:creationId xmlns:a16="http://schemas.microsoft.com/office/drawing/2014/main" id="{00000000-0008-0000-0900-000018000000}"/>
            </a:ext>
          </a:extLst>
        </xdr:cNvPr>
        <xdr:cNvSpPr/>
      </xdr:nvSpPr>
      <xdr:spPr>
        <a:xfrm>
          <a:off x="13134975" y="71437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twoCellAnchor>
    <xdr:from>
      <xdr:col>6</xdr:col>
      <xdr:colOff>328472</xdr:colOff>
      <xdr:row>136</xdr:row>
      <xdr:rowOff>130539</xdr:rowOff>
    </xdr:from>
    <xdr:to>
      <xdr:col>17</xdr:col>
      <xdr:colOff>464180</xdr:colOff>
      <xdr:row>156</xdr:row>
      <xdr:rowOff>153640</xdr:rowOff>
    </xdr:to>
    <xdr:sp macro="" textlink="">
      <xdr:nvSpPr>
        <xdr:cNvPr id="11" name="ZoneTexte 57">
          <a:extLst>
            <a:ext uri="{FF2B5EF4-FFF2-40B4-BE49-F238E27FC236}">
              <a16:creationId xmlns:a16="http://schemas.microsoft.com/office/drawing/2014/main" id="{00000000-0008-0000-0900-00000B000000}"/>
            </a:ext>
          </a:extLst>
        </xdr:cNvPr>
        <xdr:cNvSpPr txBox="1"/>
      </xdr:nvSpPr>
      <xdr:spPr>
        <a:xfrm>
          <a:off x="4900472" y="26070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0</xdr:col>
      <xdr:colOff>761999</xdr:colOff>
      <xdr:row>299</xdr:row>
      <xdr:rowOff>0</xdr:rowOff>
    </xdr:from>
    <xdr:to>
      <xdr:col>18</xdr:col>
      <xdr:colOff>365999</xdr:colOff>
      <xdr:row>329</xdr:row>
      <xdr:rowOff>76200</xdr:rowOff>
    </xdr:to>
    <xdr:sp macro="" textlink="">
      <xdr:nvSpPr>
        <xdr:cNvPr id="15" name="Rectangle : coins arrondis 14">
          <a:extLst>
            <a:ext uri="{FF2B5EF4-FFF2-40B4-BE49-F238E27FC236}">
              <a16:creationId xmlns:a16="http://schemas.microsoft.com/office/drawing/2014/main" id="{00000000-0008-0000-0900-00000F000000}"/>
            </a:ext>
          </a:extLst>
        </xdr:cNvPr>
        <xdr:cNvSpPr/>
      </xdr:nvSpPr>
      <xdr:spPr>
        <a:xfrm>
          <a:off x="761999" y="24574500"/>
          <a:ext cx="13320000" cy="5791200"/>
        </a:xfrm>
        <a:prstGeom prst="roundRect">
          <a:avLst/>
        </a:prstGeom>
        <a:gradFill flip="none" rotWithShape="1">
          <a:gsLst>
            <a:gs pos="0">
              <a:schemeClr val="bg1">
                <a:lumMod val="95000"/>
              </a:schemeClr>
            </a:gs>
            <a:gs pos="52000">
              <a:schemeClr val="accent1">
                <a:lumMod val="50000"/>
              </a:schemeClr>
            </a:gs>
            <a:gs pos="20000">
              <a:schemeClr val="tx2">
                <a:lumMod val="20000"/>
                <a:lumOff val="80000"/>
              </a:schemeClr>
            </a:gs>
            <a:gs pos="100000">
              <a:schemeClr val="accent1">
                <a:lumMod val="60000"/>
              </a:schemeClr>
            </a:gs>
          </a:gsLst>
          <a:path path="circle">
            <a:fillToRect r="100000" b="100000"/>
          </a:path>
          <a:tileRect l="-100000" t="-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oneCellAnchor>
    <xdr:from>
      <xdr:col>1</xdr:col>
      <xdr:colOff>0</xdr:colOff>
      <xdr:row>295</xdr:row>
      <xdr:rowOff>0</xdr:rowOff>
    </xdr:from>
    <xdr:ext cx="2522752" cy="561975"/>
    <xdr:pic>
      <xdr:nvPicPr>
        <xdr:cNvPr id="19" name="Image 18">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00"/>
          <a:ext cx="2522752"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31845</xdr:colOff>
      <xdr:row>299</xdr:row>
      <xdr:rowOff>38101</xdr:rowOff>
    </xdr:from>
    <xdr:to>
      <xdr:col>7</xdr:col>
      <xdr:colOff>361951</xdr:colOff>
      <xdr:row>311</xdr:row>
      <xdr:rowOff>142875</xdr:rowOff>
    </xdr:to>
    <xdr:sp macro="" textlink="">
      <xdr:nvSpPr>
        <xdr:cNvPr id="20" name="ZoneTexte 4">
          <a:extLst>
            <a:ext uri="{FF2B5EF4-FFF2-40B4-BE49-F238E27FC236}">
              <a16:creationId xmlns:a16="http://schemas.microsoft.com/office/drawing/2014/main" id="{00000000-0008-0000-0900-000014000000}"/>
            </a:ext>
          </a:extLst>
        </xdr:cNvPr>
        <xdr:cNvSpPr txBox="1"/>
      </xdr:nvSpPr>
      <xdr:spPr>
        <a:xfrm>
          <a:off x="1555845" y="24612601"/>
          <a:ext cx="4140106" cy="239077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4400">
              <a:solidFill>
                <a:schemeClr val="accent1">
                  <a:lumMod val="75000"/>
                </a:schemeClr>
              </a:solidFill>
              <a:latin typeface="AR DARLING" panose="02000000000000000000" pitchFamily="2" charset="0"/>
            </a:rPr>
            <a:t>Une relation Gagnant</a:t>
          </a:r>
          <a:r>
            <a:rPr lang="fr-BE" sz="4400" baseline="0">
              <a:solidFill>
                <a:schemeClr val="accent1">
                  <a:lumMod val="75000"/>
                </a:schemeClr>
              </a:solidFill>
              <a:latin typeface="AR DARLING" panose="02000000000000000000" pitchFamily="2" charset="0"/>
            </a:rPr>
            <a:t> - Gagnant</a:t>
          </a:r>
          <a:endParaRPr lang="fr-BE" sz="4400"/>
        </a:p>
        <a:p>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r>
            <a:rPr lang="fr-BE" sz="1800" b="0" i="0" u="none" strike="noStrike" kern="1200">
              <a:solidFill>
                <a:schemeClr val="tx1"/>
              </a:solidFill>
              <a:effectLst/>
              <a:latin typeface="+mn-lt"/>
              <a:ea typeface="+mn-ea"/>
              <a:cs typeface="+mn-cs"/>
            </a:rPr>
            <a:t> </a:t>
          </a:r>
          <a:r>
            <a:rPr lang="fr-BE" sz="4400"/>
            <a:t> </a:t>
          </a:r>
          <a:endParaRPr lang="fr-BE" sz="4400">
            <a:solidFill>
              <a:schemeClr val="accent1">
                <a:lumMod val="75000"/>
              </a:schemeClr>
            </a:solidFill>
            <a:latin typeface="AR DARLING" panose="02000000000000000000" pitchFamily="2" charset="0"/>
          </a:endParaRPr>
        </a:p>
      </xdr:txBody>
    </xdr:sp>
    <xdr:clientData/>
  </xdr:twoCellAnchor>
  <xdr:twoCellAnchor>
    <xdr:from>
      <xdr:col>6</xdr:col>
      <xdr:colOff>328472</xdr:colOff>
      <xdr:row>306</xdr:row>
      <xdr:rowOff>130539</xdr:rowOff>
    </xdr:from>
    <xdr:to>
      <xdr:col>17</xdr:col>
      <xdr:colOff>464180</xdr:colOff>
      <xdr:row>326</xdr:row>
      <xdr:rowOff>153640</xdr:rowOff>
    </xdr:to>
    <xdr:sp macro="" textlink="">
      <xdr:nvSpPr>
        <xdr:cNvPr id="21" name="ZoneTexte 57">
          <a:extLst>
            <a:ext uri="{FF2B5EF4-FFF2-40B4-BE49-F238E27FC236}">
              <a16:creationId xmlns:a16="http://schemas.microsoft.com/office/drawing/2014/main" id="{00000000-0008-0000-0900-000015000000}"/>
            </a:ext>
          </a:extLst>
        </xdr:cNvPr>
        <xdr:cNvSpPr txBox="1"/>
      </xdr:nvSpPr>
      <xdr:spPr>
        <a:xfrm>
          <a:off x="4900472" y="26038539"/>
          <a:ext cx="8517708" cy="383310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BE" sz="2400">
              <a:solidFill>
                <a:schemeClr val="bg1"/>
              </a:solidFill>
              <a:latin typeface="Verdana" panose="020B0604030504040204" pitchFamily="34" charset="0"/>
              <a:ea typeface="Verdana" panose="020B0604030504040204" pitchFamily="34" charset="0"/>
            </a:rPr>
            <a:t>Parcourez les 12 dimensions et exprimez votre appréciation avec spontanéité.</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Si aucun des énoncés proposés n’exprime votre opinion, choisissez  celui qui en est le plus proche…</a:t>
          </a: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L'esprit,</a:t>
          </a:r>
          <a:r>
            <a:rPr lang="fr-BE" sz="2400" baseline="0">
              <a:solidFill>
                <a:schemeClr val="bg1"/>
              </a:solidFill>
              <a:latin typeface="Verdana" panose="020B0604030504040204" pitchFamily="34" charset="0"/>
              <a:ea typeface="Verdana" panose="020B0604030504040204" pitchFamily="34" charset="0"/>
            </a:rPr>
            <a:t> pas la lettre !</a:t>
          </a:r>
          <a:endParaRPr lang="fr-BE" sz="2400">
            <a:solidFill>
              <a:schemeClr val="bg1"/>
            </a:solidFill>
            <a:latin typeface="Verdana" panose="020B0604030504040204" pitchFamily="34" charset="0"/>
            <a:ea typeface="Verdana" panose="020B0604030504040204" pitchFamily="34" charset="0"/>
          </a:endParaRPr>
        </a:p>
        <a:p>
          <a:endParaRPr lang="fr-BE" sz="2400">
            <a:solidFill>
              <a:schemeClr val="bg1"/>
            </a:solidFill>
            <a:latin typeface="Verdana" panose="020B0604030504040204" pitchFamily="34" charset="0"/>
            <a:ea typeface="Verdana" panose="020B0604030504040204" pitchFamily="34" charset="0"/>
          </a:endParaRPr>
        </a:p>
        <a:p>
          <a:r>
            <a:rPr lang="fr-BE" sz="2400">
              <a:solidFill>
                <a:schemeClr val="bg1"/>
              </a:solidFill>
              <a:latin typeface="Verdana" panose="020B0604030504040204" pitchFamily="34" charset="0"/>
              <a:ea typeface="Verdana" panose="020B0604030504040204" pitchFamily="34" charset="0"/>
            </a:rPr>
            <a:t>L’objectif n’est pas d’obtenir le score le plus élevé, mais le plus pertinent possible !</a:t>
          </a:r>
        </a:p>
      </xdr:txBody>
    </xdr:sp>
    <xdr:clientData/>
  </xdr:twoCellAnchor>
  <xdr:twoCellAnchor>
    <xdr:from>
      <xdr:col>17</xdr:col>
      <xdr:colOff>180975</xdr:colOff>
      <xdr:row>330</xdr:row>
      <xdr:rowOff>95250</xdr:rowOff>
    </xdr:from>
    <xdr:to>
      <xdr:col>18</xdr:col>
      <xdr:colOff>219075</xdr:colOff>
      <xdr:row>333</xdr:row>
      <xdr:rowOff>66675</xdr:rowOff>
    </xdr:to>
    <xdr:sp macro="" textlink="">
      <xdr:nvSpPr>
        <xdr:cNvPr id="22" name="Rectangle : avec coins arrondis en diagonale 21">
          <a:hlinkClick xmlns:r="http://schemas.openxmlformats.org/officeDocument/2006/relationships" r:id="rId3" tooltip=" "/>
          <a:extLst>
            <a:ext uri="{FF2B5EF4-FFF2-40B4-BE49-F238E27FC236}">
              <a16:creationId xmlns:a16="http://schemas.microsoft.com/office/drawing/2014/main" id="{00000000-0008-0000-0900-000016000000}"/>
            </a:ext>
          </a:extLst>
        </xdr:cNvPr>
        <xdr:cNvSpPr/>
      </xdr:nvSpPr>
      <xdr:spPr>
        <a:xfrm>
          <a:off x="13134975" y="30575250"/>
          <a:ext cx="800100" cy="542925"/>
        </a:xfrm>
        <a:prstGeom prst="round2DiagRect">
          <a:avLst>
            <a:gd name="adj1" fmla="val 16667"/>
            <a:gd name="adj2" fmla="val 0"/>
          </a:avLst>
        </a:prstGeom>
        <a:gradFill>
          <a:gsLst>
            <a:gs pos="0">
              <a:srgbClr val="00C85A"/>
            </a:gs>
            <a:gs pos="46000">
              <a:srgbClr val="00EE6C"/>
            </a:gs>
            <a:gs pos="100000">
              <a:srgbClr val="D9FFEA"/>
            </a:gs>
          </a:gsLst>
          <a:lin ang="0" scaled="1"/>
        </a:gradFill>
        <a:ln>
          <a:noFill/>
        </a:ln>
        <a:effectLst>
          <a:glow rad="12700">
            <a:schemeClr val="accent1">
              <a:alpha val="40000"/>
            </a:schemeClr>
          </a:glow>
        </a:effectLst>
        <a:scene3d>
          <a:camera prst="orthographicFront"/>
          <a:lightRig rig="threePt" dir="t"/>
        </a:scene3d>
        <a:sp3d>
          <a:bevelT w="63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4000" b="0">
              <a:latin typeface="Arial Black" panose="020B0A04020102020204" pitchFamily="34" charset="0"/>
              <a:sym typeface="Wingdings 3" panose="05040102010807070707" pitchFamily="18" charset="2"/>
            </a:rPr>
            <a:t></a:t>
          </a:r>
          <a:endParaRPr lang="fr-BE" sz="4000" b="0">
            <a:latin typeface="Arial Black" panose="020B0A04020102020204" pitchFamily="34" charset="0"/>
          </a:endParaRPr>
        </a:p>
      </xdr:txBody>
    </xdr:sp>
    <xdr:clientData/>
  </xdr:twoCellAnchor>
  <xdr:oneCellAnchor>
    <xdr:from>
      <xdr:col>0</xdr:col>
      <xdr:colOff>136621</xdr:colOff>
      <xdr:row>311</xdr:row>
      <xdr:rowOff>71037</xdr:rowOff>
    </xdr:from>
    <xdr:ext cx="2435129" cy="2968024"/>
    <xdr:pic>
      <xdr:nvPicPr>
        <xdr:cNvPr id="23" name="Image 2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4"/>
        <a:stretch>
          <a:fillRect/>
        </a:stretch>
      </xdr:blipFill>
      <xdr:spPr>
        <a:xfrm>
          <a:off x="136621" y="59316537"/>
          <a:ext cx="2435129" cy="2968024"/>
        </a:xfrm>
        <a:prstGeom prst="rect">
          <a:avLst/>
        </a:prstGeom>
      </xdr:spPr>
    </xdr:pic>
    <xdr:clientData/>
  </xdr:oneCellAnchor>
  <xdr:twoCellAnchor editAs="oneCell">
    <xdr:from>
      <xdr:col>2</xdr:col>
      <xdr:colOff>85725</xdr:colOff>
      <xdr:row>16</xdr:row>
      <xdr:rowOff>28575</xdr:rowOff>
    </xdr:from>
    <xdr:to>
      <xdr:col>5</xdr:col>
      <xdr:colOff>66934</xdr:colOff>
      <xdr:row>34</xdr:row>
      <xdr:rowOff>3479</xdr:rowOff>
    </xdr:to>
    <xdr:pic>
      <xdr:nvPicPr>
        <xdr:cNvPr id="26" name="Image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5"/>
        <a:stretch>
          <a:fillRect/>
        </a:stretch>
      </xdr:blipFill>
      <xdr:spPr>
        <a:xfrm>
          <a:off x="1609725" y="3076575"/>
          <a:ext cx="2267209" cy="3403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19050</xdr:colOff>
      <xdr:row>36</xdr:row>
      <xdr:rowOff>28574</xdr:rowOff>
    </xdr:from>
    <xdr:to>
      <xdr:col>21</xdr:col>
      <xdr:colOff>161175</xdr:colOff>
      <xdr:row>38</xdr:row>
      <xdr:rowOff>128228</xdr:rowOff>
    </xdr:to>
    <xdr:sp macro="" textlink="">
      <xdr:nvSpPr>
        <xdr:cNvPr id="28" name="Rectangle : coins arrondis 27">
          <a:hlinkClick xmlns:r="http://schemas.openxmlformats.org/officeDocument/2006/relationships" r:id="rId1" tooltip=" "/>
          <a:extLst>
            <a:ext uri="{FF2B5EF4-FFF2-40B4-BE49-F238E27FC236}">
              <a16:creationId xmlns:a16="http://schemas.microsoft.com/office/drawing/2014/main" id="{00000000-0008-0000-0A00-00001C000000}"/>
            </a:ext>
          </a:extLst>
        </xdr:cNvPr>
        <xdr:cNvSpPr>
          <a:spLocks noChangeAspect="1"/>
        </xdr:cNvSpPr>
      </xdr:nvSpPr>
      <xdr:spPr>
        <a:xfrm>
          <a:off x="12001500" y="7505699"/>
          <a:ext cx="2952000" cy="48065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Votre profil</a:t>
          </a:r>
        </a:p>
      </xdr:txBody>
    </xdr:sp>
    <xdr:clientData/>
  </xdr:twoCellAnchor>
  <xdr:twoCellAnchor>
    <xdr:from>
      <xdr:col>9</xdr:col>
      <xdr:colOff>533400</xdr:colOff>
      <xdr:row>8</xdr:row>
      <xdr:rowOff>152400</xdr:rowOff>
    </xdr:from>
    <xdr:to>
      <xdr:col>14</xdr:col>
      <xdr:colOff>571500</xdr:colOff>
      <xdr:row>25</xdr:row>
      <xdr:rowOff>180975</xdr:rowOff>
    </xdr:to>
    <xdr:graphicFrame macro="">
      <xdr:nvGraphicFramePr>
        <xdr:cNvPr id="29" name="Graphique 28">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676275</xdr:colOff>
      <xdr:row>9</xdr:row>
      <xdr:rowOff>28574</xdr:rowOff>
    </xdr:from>
    <xdr:to>
      <xdr:col>14</xdr:col>
      <xdr:colOff>323850</xdr:colOff>
      <xdr:row>27</xdr:row>
      <xdr:rowOff>34908</xdr:rowOff>
    </xdr:to>
    <xdr:pic>
      <xdr:nvPicPr>
        <xdr:cNvPr id="30" name="Imag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stretch>
          <a:fillRect/>
        </a:stretch>
      </xdr:blipFill>
      <xdr:spPr>
        <a:xfrm>
          <a:off x="6800850" y="2371724"/>
          <a:ext cx="3409950" cy="3425809"/>
        </a:xfrm>
        <a:prstGeom prst="rect">
          <a:avLst/>
        </a:prstGeom>
      </xdr:spPr>
    </xdr:pic>
    <xdr:clientData/>
  </xdr:twoCellAnchor>
  <xdr:twoCellAnchor>
    <xdr:from>
      <xdr:col>17</xdr:col>
      <xdr:colOff>19050</xdr:colOff>
      <xdr:row>26</xdr:row>
      <xdr:rowOff>161924</xdr:rowOff>
    </xdr:from>
    <xdr:to>
      <xdr:col>21</xdr:col>
      <xdr:colOff>161175</xdr:colOff>
      <xdr:row>29</xdr:row>
      <xdr:rowOff>105825</xdr:rowOff>
    </xdr:to>
    <xdr:sp macro="" textlink="">
      <xdr:nvSpPr>
        <xdr:cNvPr id="35" name="Rectangle : coins arrondis 34">
          <a:hlinkClick xmlns:r="http://schemas.openxmlformats.org/officeDocument/2006/relationships" r:id="rId4" tooltip=" "/>
          <a:extLst>
            <a:ext uri="{FF2B5EF4-FFF2-40B4-BE49-F238E27FC236}">
              <a16:creationId xmlns:a16="http://schemas.microsoft.com/office/drawing/2014/main" id="{00000000-0008-0000-0A00-000023000000}"/>
            </a:ext>
          </a:extLst>
        </xdr:cNvPr>
        <xdr:cNvSpPr>
          <a:spLocks noChangeAspect="1"/>
        </xdr:cNvSpPr>
      </xdr:nvSpPr>
      <xdr:spPr>
        <a:xfrm>
          <a:off x="12001500" y="5743574"/>
          <a:ext cx="2952000" cy="505876"/>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COMPENTHO </a:t>
          </a:r>
          <a:r>
            <a:rPr lang="fr-BE" sz="1800" kern="1200">
              <a:solidFill>
                <a:schemeClr val="bg1"/>
              </a:solidFill>
              <a:latin typeface="+mn-lt"/>
              <a:ea typeface="+mn-ea"/>
              <a:cs typeface="+mn-cs"/>
            </a:rPr>
            <a:t>Pass</a:t>
          </a:r>
          <a:endParaRPr lang="fr-BE" sz="2400" kern="1200">
            <a:solidFill>
              <a:schemeClr val="bg1"/>
            </a:solidFill>
            <a:latin typeface="+mn-lt"/>
            <a:ea typeface="+mn-ea"/>
            <a:cs typeface="+mn-cs"/>
          </a:endParaRPr>
        </a:p>
      </xdr:txBody>
    </xdr:sp>
    <xdr:clientData/>
  </xdr:twoCellAnchor>
  <xdr:twoCellAnchor>
    <xdr:from>
      <xdr:col>17</xdr:col>
      <xdr:colOff>1</xdr:colOff>
      <xdr:row>33</xdr:row>
      <xdr:rowOff>1</xdr:rowOff>
    </xdr:from>
    <xdr:to>
      <xdr:col>21</xdr:col>
      <xdr:colOff>142126</xdr:colOff>
      <xdr:row>35</xdr:row>
      <xdr:rowOff>121865</xdr:rowOff>
    </xdr:to>
    <xdr:sp macro="" textlink="">
      <xdr:nvSpPr>
        <xdr:cNvPr id="46" name="Rectangle : coins arrondis 45">
          <a:hlinkClick xmlns:r="http://schemas.openxmlformats.org/officeDocument/2006/relationships" r:id="rId5" tooltip=" "/>
          <a:extLst>
            <a:ext uri="{FF2B5EF4-FFF2-40B4-BE49-F238E27FC236}">
              <a16:creationId xmlns:a16="http://schemas.microsoft.com/office/drawing/2014/main" id="{00000000-0008-0000-0A00-00002E000000}"/>
            </a:ext>
          </a:extLst>
        </xdr:cNvPr>
        <xdr:cNvSpPr>
          <a:spLocks noChangeAspect="1"/>
        </xdr:cNvSpPr>
      </xdr:nvSpPr>
      <xdr:spPr>
        <a:xfrm>
          <a:off x="11982451" y="6905626"/>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Dossier d'évaluation</a:t>
          </a:r>
        </a:p>
      </xdr:txBody>
    </xdr:sp>
    <xdr:clientData/>
  </xdr:twoCellAnchor>
  <xdr:oneCellAnchor>
    <xdr:from>
      <xdr:col>3</xdr:col>
      <xdr:colOff>161939</xdr:colOff>
      <xdr:row>4</xdr:row>
      <xdr:rowOff>47625</xdr:rowOff>
    </xdr:from>
    <xdr:ext cx="12400767" cy="1031629"/>
    <xdr:sp macro="" textlink="">
      <xdr:nvSpPr>
        <xdr:cNvPr id="50" name="Rectangle 49">
          <a:extLst>
            <a:ext uri="{FF2B5EF4-FFF2-40B4-BE49-F238E27FC236}">
              <a16:creationId xmlns:a16="http://schemas.microsoft.com/office/drawing/2014/main" id="{00000000-0008-0000-0A00-000032000000}"/>
            </a:ext>
          </a:extLst>
        </xdr:cNvPr>
        <xdr:cNvSpPr/>
      </xdr:nvSpPr>
      <xdr:spPr>
        <a:xfrm>
          <a:off x="1826837" y="1332961"/>
          <a:ext cx="12400767" cy="1031629"/>
        </a:xfrm>
        <a:prstGeom prst="rect">
          <a:avLst/>
        </a:prstGeom>
        <a:noFill/>
      </xdr:spPr>
      <xdr:txBody>
        <a:bodyPr wrap="none" lIns="91440" tIns="45720" rIns="91440" bIns="45720">
          <a:spAutoFit/>
        </a:bodyPr>
        <a:lstStyle/>
        <a:p>
          <a:pPr algn="ctr"/>
          <a:r>
            <a:rPr lang="fr-FR" sz="6000" b="0" cap="none" spc="0" baseline="0">
              <a:ln w="28575">
                <a:solidFill>
                  <a:schemeClr val="tx2">
                    <a:lumMod val="50000"/>
                  </a:schemeClr>
                </a:solidFill>
                <a:prstDash val="solid"/>
              </a:ln>
              <a:solidFill>
                <a:schemeClr val="accent1">
                  <a:lumMod val="50000"/>
                </a:schemeClr>
              </a:solidFill>
              <a:effectLst/>
              <a:latin typeface="+mn-lt"/>
            </a:rPr>
            <a:t>Vos chances de succès sont évaluées à</a:t>
          </a:r>
          <a:endParaRPr lang="fr-FR" sz="6000" b="0" cap="none" spc="0">
            <a:ln w="28575">
              <a:solidFill>
                <a:schemeClr val="tx2">
                  <a:lumMod val="50000"/>
                </a:schemeClr>
              </a:solidFill>
              <a:prstDash val="solid"/>
            </a:ln>
            <a:solidFill>
              <a:schemeClr val="accent1">
                <a:lumMod val="50000"/>
              </a:schemeClr>
            </a:solidFill>
            <a:effectLst/>
            <a:latin typeface="+mn-lt"/>
          </a:endParaRPr>
        </a:p>
      </xdr:txBody>
    </xdr:sp>
    <xdr:clientData/>
  </xdr:oneCellAnchor>
  <xdr:twoCellAnchor>
    <xdr:from>
      <xdr:col>5</xdr:col>
      <xdr:colOff>681990</xdr:colOff>
      <xdr:row>19</xdr:row>
      <xdr:rowOff>144781</xdr:rowOff>
    </xdr:from>
    <xdr:to>
      <xdr:col>9</xdr:col>
      <xdr:colOff>145701</xdr:colOff>
      <xdr:row>25</xdr:row>
      <xdr:rowOff>66675</xdr:rowOff>
    </xdr:to>
    <xdr:sp macro="" textlink="">
      <xdr:nvSpPr>
        <xdr:cNvPr id="51" name="Donut 14">
          <a:extLst>
            <a:ext uri="{FF2B5EF4-FFF2-40B4-BE49-F238E27FC236}">
              <a16:creationId xmlns:a16="http://schemas.microsoft.com/office/drawing/2014/main" id="{00000000-0008-0000-0A00-000033000000}"/>
            </a:ext>
          </a:extLst>
        </xdr:cNvPr>
        <xdr:cNvSpPr>
          <a:spLocks noChangeAspect="1"/>
        </xdr:cNvSpPr>
      </xdr:nvSpPr>
      <xdr:spPr>
        <a:xfrm>
          <a:off x="3796665" y="4392931"/>
          <a:ext cx="2473611" cy="106489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twoCellAnchor>
    <xdr:from>
      <xdr:col>15</xdr:col>
      <xdr:colOff>5715</xdr:colOff>
      <xdr:row>19</xdr:row>
      <xdr:rowOff>59056</xdr:rowOff>
    </xdr:from>
    <xdr:to>
      <xdr:col>21</xdr:col>
      <xdr:colOff>104775</xdr:colOff>
      <xdr:row>25</xdr:row>
      <xdr:rowOff>114300</xdr:rowOff>
    </xdr:to>
    <xdr:sp macro="" textlink="">
      <xdr:nvSpPr>
        <xdr:cNvPr id="53" name="Donut 14">
          <a:extLst>
            <a:ext uri="{FF2B5EF4-FFF2-40B4-BE49-F238E27FC236}">
              <a16:creationId xmlns:a16="http://schemas.microsoft.com/office/drawing/2014/main" id="{00000000-0008-0000-0A00-000035000000}"/>
            </a:ext>
          </a:extLst>
        </xdr:cNvPr>
        <xdr:cNvSpPr>
          <a:spLocks noChangeAspect="1"/>
        </xdr:cNvSpPr>
      </xdr:nvSpPr>
      <xdr:spPr>
        <a:xfrm>
          <a:off x="10645140" y="4307206"/>
          <a:ext cx="4251960" cy="1198244"/>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710565</xdr:colOff>
      <xdr:row>10</xdr:row>
      <xdr:rowOff>97156</xdr:rowOff>
    </xdr:from>
    <xdr:to>
      <xdr:col>21</xdr:col>
      <xdr:colOff>57150</xdr:colOff>
      <xdr:row>16</xdr:row>
      <xdr:rowOff>66675</xdr:rowOff>
    </xdr:to>
    <xdr:sp macro="" textlink="">
      <xdr:nvSpPr>
        <xdr:cNvPr id="54" name="Donut 14">
          <a:extLst>
            <a:ext uri="{FF2B5EF4-FFF2-40B4-BE49-F238E27FC236}">
              <a16:creationId xmlns:a16="http://schemas.microsoft.com/office/drawing/2014/main" id="{00000000-0008-0000-0A00-000036000000}"/>
            </a:ext>
          </a:extLst>
        </xdr:cNvPr>
        <xdr:cNvSpPr>
          <a:spLocks noChangeAspect="1"/>
        </xdr:cNvSpPr>
      </xdr:nvSpPr>
      <xdr:spPr>
        <a:xfrm>
          <a:off x="10597515" y="2630806"/>
          <a:ext cx="4251960" cy="1112519"/>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BE" sz="1100">
              <a:solidFill>
                <a:schemeClr val="tx1"/>
              </a:solidFill>
              <a:latin typeface="+mn-lt"/>
              <a:ea typeface="+mn-ea"/>
              <a:cs typeface="+mn-cs"/>
            </a:rPr>
            <a:t>v</a:t>
          </a:r>
        </a:p>
      </xdr:txBody>
    </xdr:sp>
    <xdr:clientData/>
  </xdr:twoCellAnchor>
  <xdr:oneCellAnchor>
    <xdr:from>
      <xdr:col>10</xdr:col>
      <xdr:colOff>131719</xdr:colOff>
      <xdr:row>29</xdr:row>
      <xdr:rowOff>66675</xdr:rowOff>
    </xdr:from>
    <xdr:ext cx="2611482" cy="2597186"/>
    <xdr:sp macro="" textlink="">
      <xdr:nvSpPr>
        <xdr:cNvPr id="56" name="Rectangle 55">
          <a:extLst>
            <a:ext uri="{FF2B5EF4-FFF2-40B4-BE49-F238E27FC236}">
              <a16:creationId xmlns:a16="http://schemas.microsoft.com/office/drawing/2014/main" id="{00000000-0008-0000-0A00-000038000000}"/>
            </a:ext>
          </a:extLst>
        </xdr:cNvPr>
        <xdr:cNvSpPr/>
      </xdr:nvSpPr>
      <xdr:spPr>
        <a:xfrm>
          <a:off x="7008769" y="6210300"/>
          <a:ext cx="2611482" cy="2597186"/>
        </a:xfrm>
        <a:prstGeom prst="rect">
          <a:avLst/>
        </a:prstGeom>
        <a:noFill/>
      </xdr:spPr>
      <xdr:txBody>
        <a:bodyPr wrap="square" lIns="91440" tIns="45720" rIns="91440" bIns="45720">
          <a:spAutoFit/>
        </a:bodyPr>
        <a:lstStyle/>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Analyser, Agir et Informer...</a:t>
          </a:r>
        </a:p>
        <a:p>
          <a:pPr algn="ctr"/>
          <a:r>
            <a:rPr lang="fr-FR" sz="3200" b="0" cap="none" spc="0" baseline="0">
              <a:ln w="28575">
                <a:solidFill>
                  <a:schemeClr val="tx2">
                    <a:lumMod val="50000"/>
                  </a:schemeClr>
                </a:solidFill>
                <a:prstDash val="solid"/>
              </a:ln>
              <a:solidFill>
                <a:schemeClr val="accent1">
                  <a:lumMod val="50000"/>
                </a:schemeClr>
              </a:solidFill>
              <a:effectLst/>
              <a:latin typeface="+mn-lt"/>
              <a:ea typeface="+mn-ea"/>
              <a:cs typeface="+mn-cs"/>
            </a:rPr>
            <a:t>A vous de faire la différence !</a:t>
          </a:r>
        </a:p>
      </xdr:txBody>
    </xdr:sp>
    <xdr:clientData/>
  </xdr:oneCellAnchor>
  <xdr:twoCellAnchor>
    <xdr:from>
      <xdr:col>2</xdr:col>
      <xdr:colOff>419099</xdr:colOff>
      <xdr:row>26</xdr:row>
      <xdr:rowOff>104775</xdr:rowOff>
    </xdr:from>
    <xdr:to>
      <xdr:col>8</xdr:col>
      <xdr:colOff>352424</xdr:colOff>
      <xdr:row>29</xdr:row>
      <xdr:rowOff>135202</xdr:rowOff>
    </xdr:to>
    <xdr:sp macro="" textlink="">
      <xdr:nvSpPr>
        <xdr:cNvPr id="39" name="Rectangle : coins arrondis 38">
          <a:hlinkClick xmlns:r="http://schemas.openxmlformats.org/officeDocument/2006/relationships" r:id="rId6" tooltip=" "/>
          <a:extLst>
            <a:ext uri="{FF2B5EF4-FFF2-40B4-BE49-F238E27FC236}">
              <a16:creationId xmlns:a16="http://schemas.microsoft.com/office/drawing/2014/main" id="{00000000-0008-0000-0A00-000027000000}"/>
            </a:ext>
          </a:extLst>
        </xdr:cNvPr>
        <xdr:cNvSpPr>
          <a:spLocks noChangeAspect="1"/>
        </xdr:cNvSpPr>
      </xdr:nvSpPr>
      <xdr:spPr>
        <a:xfrm>
          <a:off x="1276349" y="5686425"/>
          <a:ext cx="4448175" cy="592402"/>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solidFill>
              <a:latin typeface="+mn-lt"/>
              <a:ea typeface="+mn-ea"/>
              <a:cs typeface="+mn-cs"/>
            </a:rPr>
            <a:t>Visite de l'espace COMPENTHO </a:t>
          </a:r>
        </a:p>
      </xdr:txBody>
    </xdr:sp>
    <xdr:clientData/>
  </xdr:twoCellAnchor>
  <xdr:twoCellAnchor>
    <xdr:from>
      <xdr:col>1</xdr:col>
      <xdr:colOff>95250</xdr:colOff>
      <xdr:row>2</xdr:row>
      <xdr:rowOff>95250</xdr:rowOff>
    </xdr:from>
    <xdr:to>
      <xdr:col>5</xdr:col>
      <xdr:colOff>85725</xdr:colOff>
      <xdr:row>4</xdr:row>
      <xdr:rowOff>142875</xdr:rowOff>
    </xdr:to>
    <xdr:sp macro="" textlink="">
      <xdr:nvSpPr>
        <xdr:cNvPr id="3" name="Rectangle : coins arrondis 2">
          <a:extLst>
            <a:ext uri="{FF2B5EF4-FFF2-40B4-BE49-F238E27FC236}">
              <a16:creationId xmlns:a16="http://schemas.microsoft.com/office/drawing/2014/main" id="{00000000-0008-0000-0A00-000003000000}"/>
            </a:ext>
          </a:extLst>
        </xdr:cNvPr>
        <xdr:cNvSpPr/>
      </xdr:nvSpPr>
      <xdr:spPr>
        <a:xfrm>
          <a:off x="200025" y="809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Résultat</a:t>
          </a:r>
          <a:endParaRPr lang="fr-BE" sz="4000" b="1" kern="1200">
            <a:solidFill>
              <a:schemeClr val="bg1"/>
            </a:solidFill>
            <a:latin typeface="+mn-lt"/>
            <a:ea typeface="+mn-ea"/>
            <a:cs typeface="+mn-cs"/>
          </a:endParaRPr>
        </a:p>
      </xdr:txBody>
    </xdr:sp>
    <xdr:clientData/>
  </xdr:twoCellAnchor>
  <xdr:twoCellAnchor>
    <xdr:from>
      <xdr:col>17</xdr:col>
      <xdr:colOff>28575</xdr:colOff>
      <xdr:row>39</xdr:row>
      <xdr:rowOff>9525</xdr:rowOff>
    </xdr:from>
    <xdr:to>
      <xdr:col>21</xdr:col>
      <xdr:colOff>170700</xdr:colOff>
      <xdr:row>41</xdr:row>
      <xdr:rowOff>161783</xdr:rowOff>
    </xdr:to>
    <xdr:sp macro="" textlink="">
      <xdr:nvSpPr>
        <xdr:cNvPr id="13" name="Rectangle : coins arrondis 12">
          <a:hlinkClick xmlns:r="http://schemas.openxmlformats.org/officeDocument/2006/relationships" r:id="rId7" tooltip=" "/>
          <a:extLst>
            <a:ext uri="{FF2B5EF4-FFF2-40B4-BE49-F238E27FC236}">
              <a16:creationId xmlns:a16="http://schemas.microsoft.com/office/drawing/2014/main" id="{00000000-0008-0000-0A00-00000D000000}"/>
            </a:ext>
          </a:extLst>
        </xdr:cNvPr>
        <xdr:cNvSpPr>
          <a:spLocks noChangeAspect="1"/>
        </xdr:cNvSpPr>
      </xdr:nvSpPr>
      <xdr:spPr>
        <a:xfrm>
          <a:off x="12011025" y="8058150"/>
          <a:ext cx="2952000" cy="533258"/>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000" kern="1200">
              <a:solidFill>
                <a:schemeClr val="bg1"/>
              </a:solidFill>
              <a:latin typeface="+mn-lt"/>
              <a:ea typeface="+mn-ea"/>
              <a:cs typeface="+mn-cs"/>
            </a:rPr>
            <a:t>COMPENTHO du Vendeur</a:t>
          </a:r>
        </a:p>
      </xdr:txBody>
    </xdr:sp>
    <xdr:clientData/>
  </xdr:twoCellAnchor>
  <xdr:twoCellAnchor editAs="oneCell">
    <xdr:from>
      <xdr:col>3</xdr:col>
      <xdr:colOff>463850</xdr:colOff>
      <xdr:row>18</xdr:row>
      <xdr:rowOff>35845</xdr:rowOff>
    </xdr:from>
    <xdr:to>
      <xdr:col>5</xdr:col>
      <xdr:colOff>86529</xdr:colOff>
      <xdr:row>21</xdr:row>
      <xdr:rowOff>33433</xdr:rowOff>
    </xdr:to>
    <xdr:pic>
      <xdr:nvPicPr>
        <xdr:cNvPr id="14" name="Image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tretch>
          <a:fillRect/>
        </a:stretch>
      </xdr:blipFill>
      <xdr:spPr>
        <a:xfrm rot="6658045" flipH="1">
          <a:off x="2352846" y="3814224"/>
          <a:ext cx="569088" cy="1127629"/>
        </a:xfrm>
        <a:prstGeom prst="rect">
          <a:avLst/>
        </a:prstGeom>
      </xdr:spPr>
    </xdr:pic>
    <xdr:clientData/>
  </xdr:twoCellAnchor>
  <xdr:twoCellAnchor editAs="oneCell">
    <xdr:from>
      <xdr:col>1</xdr:col>
      <xdr:colOff>72959</xdr:colOff>
      <xdr:row>8</xdr:row>
      <xdr:rowOff>142875</xdr:rowOff>
    </xdr:from>
    <xdr:to>
      <xdr:col>3</xdr:col>
      <xdr:colOff>342900</xdr:colOff>
      <xdr:row>25</xdr:row>
      <xdr:rowOff>38100</xdr:rowOff>
    </xdr:to>
    <xdr:pic>
      <xdr:nvPicPr>
        <xdr:cNvPr id="15" name="Imag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stretch>
          <a:fillRect/>
        </a:stretch>
      </xdr:blipFill>
      <xdr:spPr>
        <a:xfrm>
          <a:off x="177734" y="2295525"/>
          <a:ext cx="1774891" cy="3133725"/>
        </a:xfrm>
        <a:prstGeom prst="rect">
          <a:avLst/>
        </a:prstGeom>
      </xdr:spPr>
    </xdr:pic>
    <xdr:clientData/>
  </xdr:twoCellAnchor>
  <xdr:twoCellAnchor>
    <xdr:from>
      <xdr:col>3</xdr:col>
      <xdr:colOff>700141</xdr:colOff>
      <xdr:row>10</xdr:row>
      <xdr:rowOff>144781</xdr:rowOff>
    </xdr:from>
    <xdr:to>
      <xdr:col>7</xdr:col>
      <xdr:colOff>163852</xdr:colOff>
      <xdr:row>16</xdr:row>
      <xdr:rowOff>66675</xdr:rowOff>
    </xdr:to>
    <xdr:sp macro="" textlink="">
      <xdr:nvSpPr>
        <xdr:cNvPr id="2" name="Donut 14">
          <a:extLst>
            <a:ext uri="{FF2B5EF4-FFF2-40B4-BE49-F238E27FC236}">
              <a16:creationId xmlns:a16="http://schemas.microsoft.com/office/drawing/2014/main" id="{00000000-0008-0000-0A00-000002000000}"/>
            </a:ext>
          </a:extLst>
        </xdr:cNvPr>
        <xdr:cNvSpPr>
          <a:spLocks noChangeAspect="1"/>
        </xdr:cNvSpPr>
      </xdr:nvSpPr>
      <xdr:spPr>
        <a:xfrm>
          <a:off x="2365039" y="2655068"/>
          <a:ext cx="2569221" cy="1060581"/>
        </a:xfrm>
        <a:prstGeom prst="frame">
          <a:avLst>
            <a:gd name="adj1" fmla="val 11972"/>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10</xdr:col>
      <xdr:colOff>609600</xdr:colOff>
      <xdr:row>0</xdr:row>
      <xdr:rowOff>28575</xdr:rowOff>
    </xdr:from>
    <xdr:to>
      <xdr:col>12</xdr:col>
      <xdr:colOff>713477</xdr:colOff>
      <xdr:row>1</xdr:row>
      <xdr:rowOff>118800</xdr:rowOff>
    </xdr:to>
    <xdr:sp macro="" textlink="">
      <xdr:nvSpPr>
        <xdr:cNvPr id="6" name="Rectangle : coins arrondis 5">
          <a:hlinkClick xmlns:r="http://schemas.openxmlformats.org/officeDocument/2006/relationships" r:id="rId10" tooltip=" "/>
          <a:extLst>
            <a:ext uri="{FF2B5EF4-FFF2-40B4-BE49-F238E27FC236}">
              <a16:creationId xmlns:a16="http://schemas.microsoft.com/office/drawing/2014/main" id="{00000000-0008-0000-0A00-000006000000}"/>
            </a:ext>
          </a:extLst>
        </xdr:cNvPr>
        <xdr:cNvSpPr>
          <a:spLocks noChangeAspect="1"/>
        </xdr:cNvSpPr>
      </xdr:nvSpPr>
      <xdr:spPr>
        <a:xfrm>
          <a:off x="7486650"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13</xdr:col>
      <xdr:colOff>38100</xdr:colOff>
      <xdr:row>0</xdr:row>
      <xdr:rowOff>32799</xdr:rowOff>
    </xdr:from>
    <xdr:to>
      <xdr:col>15</xdr:col>
      <xdr:colOff>46922</xdr:colOff>
      <xdr:row>1</xdr:row>
      <xdr:rowOff>123024</xdr:rowOff>
    </xdr:to>
    <xdr:sp macro="" textlink="">
      <xdr:nvSpPr>
        <xdr:cNvPr id="7" name="Rectangle : coins arrondis 6">
          <a:hlinkClick xmlns:r="http://schemas.openxmlformats.org/officeDocument/2006/relationships" r:id="rId11" tooltip=" "/>
          <a:extLst>
            <a:ext uri="{FF2B5EF4-FFF2-40B4-BE49-F238E27FC236}">
              <a16:creationId xmlns:a16="http://schemas.microsoft.com/office/drawing/2014/main" id="{00000000-0008-0000-0A00-000007000000}"/>
            </a:ext>
          </a:extLst>
        </xdr:cNvPr>
        <xdr:cNvSpPr>
          <a:spLocks noChangeAspect="1"/>
        </xdr:cNvSpPr>
      </xdr:nvSpPr>
      <xdr:spPr>
        <a:xfrm>
          <a:off x="9172575"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438150</xdr:colOff>
      <xdr:row>0</xdr:row>
      <xdr:rowOff>38099</xdr:rowOff>
    </xdr:from>
    <xdr:to>
      <xdr:col>10</xdr:col>
      <xdr:colOff>526614</xdr:colOff>
      <xdr:row>1</xdr:row>
      <xdr:rowOff>128324</xdr:rowOff>
    </xdr:to>
    <xdr:sp macro="" textlink="">
      <xdr:nvSpPr>
        <xdr:cNvPr id="8" name="Rectangle : coins arrondis 7">
          <a:hlinkClick xmlns:r="http://schemas.openxmlformats.org/officeDocument/2006/relationships" r:id="rId12" tooltip=" "/>
          <a:extLst>
            <a:ext uri="{FF2B5EF4-FFF2-40B4-BE49-F238E27FC236}">
              <a16:creationId xmlns:a16="http://schemas.microsoft.com/office/drawing/2014/main" id="{00000000-0008-0000-0A00-000008000000}"/>
            </a:ext>
          </a:extLst>
        </xdr:cNvPr>
        <xdr:cNvSpPr>
          <a:spLocks noChangeAspect="1"/>
        </xdr:cNvSpPr>
      </xdr:nvSpPr>
      <xdr:spPr>
        <a:xfrm>
          <a:off x="5057775"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p>
      </xdr:txBody>
    </xdr:sp>
    <xdr:clientData/>
  </xdr:twoCellAnchor>
  <xdr:twoCellAnchor>
    <xdr:from>
      <xdr:col>15</xdr:col>
      <xdr:colOff>117885</xdr:colOff>
      <xdr:row>0</xdr:row>
      <xdr:rowOff>47624</xdr:rowOff>
    </xdr:from>
    <xdr:to>
      <xdr:col>17</xdr:col>
      <xdr:colOff>255282</xdr:colOff>
      <xdr:row>1</xdr:row>
      <xdr:rowOff>137849</xdr:rowOff>
    </xdr:to>
    <xdr:sp macro="" textlink="">
      <xdr:nvSpPr>
        <xdr:cNvPr id="9" name="Rectangle : coins arrondis 8">
          <a:hlinkClick xmlns:r="http://schemas.openxmlformats.org/officeDocument/2006/relationships" r:id="rId13" tooltip=" "/>
          <a:extLst>
            <a:ext uri="{FF2B5EF4-FFF2-40B4-BE49-F238E27FC236}">
              <a16:creationId xmlns:a16="http://schemas.microsoft.com/office/drawing/2014/main" id="{00000000-0008-0000-0A00-000009000000}"/>
            </a:ext>
          </a:extLst>
        </xdr:cNvPr>
        <xdr:cNvSpPr>
          <a:spLocks noChangeAspect="1"/>
        </xdr:cNvSpPr>
      </xdr:nvSpPr>
      <xdr:spPr>
        <a:xfrm>
          <a:off x="10757310"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519729</xdr:colOff>
      <xdr:row>0</xdr:row>
      <xdr:rowOff>47624</xdr:rowOff>
    </xdr:from>
    <xdr:to>
      <xdr:col>7</xdr:col>
      <xdr:colOff>345676</xdr:colOff>
      <xdr:row>1</xdr:row>
      <xdr:rowOff>137849</xdr:rowOff>
    </xdr:to>
    <xdr:sp macro="" textlink="">
      <xdr:nvSpPr>
        <xdr:cNvPr id="10" name="Rectangle : coins arrondis 9">
          <a:hlinkClick xmlns:r="http://schemas.openxmlformats.org/officeDocument/2006/relationships" r:id="rId14" tooltip=" "/>
          <a:extLst>
            <a:ext uri="{FF2B5EF4-FFF2-40B4-BE49-F238E27FC236}">
              <a16:creationId xmlns:a16="http://schemas.microsoft.com/office/drawing/2014/main" id="{00000000-0008-0000-0A00-00000A000000}"/>
            </a:ext>
          </a:extLst>
        </xdr:cNvPr>
        <xdr:cNvSpPr>
          <a:spLocks noChangeAspect="1"/>
        </xdr:cNvSpPr>
      </xdr:nvSpPr>
      <xdr:spPr>
        <a:xfrm>
          <a:off x="3634404"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361950</xdr:colOff>
      <xdr:row>0</xdr:row>
      <xdr:rowOff>38100</xdr:rowOff>
    </xdr:from>
    <xdr:to>
      <xdr:col>21</xdr:col>
      <xdr:colOff>38100</xdr:colOff>
      <xdr:row>1</xdr:row>
      <xdr:rowOff>128325</xdr:rowOff>
    </xdr:to>
    <xdr:sp macro="" textlink="">
      <xdr:nvSpPr>
        <xdr:cNvPr id="11" name="Rectangle : coins arrondis 10">
          <a:hlinkClick xmlns:r="http://schemas.openxmlformats.org/officeDocument/2006/relationships" r:id="rId15" tooltip=" "/>
          <a:extLst>
            <a:ext uri="{FF2B5EF4-FFF2-40B4-BE49-F238E27FC236}">
              <a16:creationId xmlns:a16="http://schemas.microsoft.com/office/drawing/2014/main" id="{00000000-0008-0000-0A00-00000B000000}"/>
            </a:ext>
          </a:extLst>
        </xdr:cNvPr>
        <xdr:cNvSpPr/>
      </xdr:nvSpPr>
      <xdr:spPr>
        <a:xfrm>
          <a:off x="12344400"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114300</xdr:colOff>
      <xdr:row>0</xdr:row>
      <xdr:rowOff>0</xdr:rowOff>
    </xdr:from>
    <xdr:to>
      <xdr:col>4</xdr:col>
      <xdr:colOff>380685</xdr:colOff>
      <xdr:row>1</xdr:row>
      <xdr:rowOff>171733</xdr:rowOff>
    </xdr:to>
    <xdr:pic>
      <xdr:nvPicPr>
        <xdr:cNvPr id="12" name="Imag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9075"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323850</xdr:colOff>
      <xdr:row>8</xdr:row>
      <xdr:rowOff>94185</xdr:rowOff>
    </xdr:from>
    <xdr:to>
      <xdr:col>9</xdr:col>
      <xdr:colOff>714375</xdr:colOff>
      <xdr:row>17</xdr:row>
      <xdr:rowOff>103710</xdr:rowOff>
    </xdr:to>
    <xdr:graphicFrame macro="">
      <xdr:nvGraphicFramePr>
        <xdr:cNvPr id="4" name="Graphique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7</xdr:col>
      <xdr:colOff>342900</xdr:colOff>
      <xdr:row>8</xdr:row>
      <xdr:rowOff>142875</xdr:rowOff>
    </xdr:from>
    <xdr:to>
      <xdr:col>9</xdr:col>
      <xdr:colOff>657225</xdr:colOff>
      <xdr:row>18</xdr:row>
      <xdr:rowOff>65611</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4962525" y="2295525"/>
          <a:ext cx="1819275" cy="1827736"/>
        </a:xfrm>
        <a:prstGeom prst="rect">
          <a:avLst/>
        </a:prstGeom>
      </xdr:spPr>
    </xdr:pic>
    <xdr:clientData/>
  </xdr:twoCellAnchor>
  <xdr:twoCellAnchor>
    <xdr:from>
      <xdr:col>17</xdr:col>
      <xdr:colOff>19050</xdr:colOff>
      <xdr:row>30</xdr:row>
      <xdr:rowOff>0</xdr:rowOff>
    </xdr:from>
    <xdr:to>
      <xdr:col>21</xdr:col>
      <xdr:colOff>161175</xdr:colOff>
      <xdr:row>32</xdr:row>
      <xdr:rowOff>121864</xdr:rowOff>
    </xdr:to>
    <xdr:sp macro="" textlink="">
      <xdr:nvSpPr>
        <xdr:cNvPr id="16" name="Rectangle : coins arrondis 15">
          <a:hlinkClick xmlns:r="http://schemas.openxmlformats.org/officeDocument/2006/relationships" r:id="rId18" tooltip=" "/>
          <a:extLst>
            <a:ext uri="{FF2B5EF4-FFF2-40B4-BE49-F238E27FC236}">
              <a16:creationId xmlns:a16="http://schemas.microsoft.com/office/drawing/2014/main" id="{00000000-0008-0000-0A00-000010000000}"/>
            </a:ext>
          </a:extLst>
        </xdr:cNvPr>
        <xdr:cNvSpPr>
          <a:spLocks noChangeAspect="1"/>
        </xdr:cNvSpPr>
      </xdr:nvSpPr>
      <xdr:spPr>
        <a:xfrm>
          <a:off x="12001500" y="6334125"/>
          <a:ext cx="2952000" cy="502864"/>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Micro-COMPENTHO</a:t>
          </a:r>
        </a:p>
      </xdr:txBody>
    </xdr:sp>
    <xdr:clientData/>
  </xdr:twoCellAnchor>
  <xdr:twoCellAnchor>
    <xdr:from>
      <xdr:col>1</xdr:col>
      <xdr:colOff>76200</xdr:colOff>
      <xdr:row>30</xdr:row>
      <xdr:rowOff>161926</xdr:rowOff>
    </xdr:from>
    <xdr:to>
      <xdr:col>10</xdr:col>
      <xdr:colOff>9524</xdr:colOff>
      <xdr:row>41</xdr:row>
      <xdr:rowOff>66675</xdr:rowOff>
    </xdr:to>
    <xdr:graphicFrame macro="">
      <xdr:nvGraphicFramePr>
        <xdr:cNvPr id="17" name="Graphique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2</xdr:row>
      <xdr:rowOff>47625</xdr:rowOff>
    </xdr:from>
    <xdr:to>
      <xdr:col>4</xdr:col>
      <xdr:colOff>742950</xdr:colOff>
      <xdr:row>5</xdr:row>
      <xdr:rowOff>161925</xdr:rowOff>
    </xdr:to>
    <xdr:sp macro="" textlink="">
      <xdr:nvSpPr>
        <xdr:cNvPr id="3" name="Rectangle : coins arrondis 2">
          <a:extLst>
            <a:ext uri="{FF2B5EF4-FFF2-40B4-BE49-F238E27FC236}">
              <a16:creationId xmlns:a16="http://schemas.microsoft.com/office/drawing/2014/main" id="{00000000-0008-0000-0B00-000003000000}"/>
            </a:ext>
          </a:extLst>
        </xdr:cNvPr>
        <xdr:cNvSpPr/>
      </xdr:nvSpPr>
      <xdr:spPr>
        <a:xfrm>
          <a:off x="142875" y="762000"/>
          <a:ext cx="3048000" cy="80010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Résultat</a:t>
          </a:r>
        </a:p>
      </xdr:txBody>
    </xdr:sp>
    <xdr:clientData/>
  </xdr:twoCellAnchor>
  <xdr:twoCellAnchor editAs="oneCell">
    <xdr:from>
      <xdr:col>4</xdr:col>
      <xdr:colOff>228600</xdr:colOff>
      <xdr:row>6</xdr:row>
      <xdr:rowOff>180976</xdr:rowOff>
    </xdr:from>
    <xdr:to>
      <xdr:col>5</xdr:col>
      <xdr:colOff>552450</xdr:colOff>
      <xdr:row>12</xdr:row>
      <xdr:rowOff>161925</xdr:rowOff>
    </xdr:to>
    <xdr:pic>
      <xdr:nvPicPr>
        <xdr:cNvPr id="4" name="Image 15">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stretch/>
      </xdr:blipFill>
      <xdr:spPr>
        <a:xfrm>
          <a:off x="2676525" y="1781176"/>
          <a:ext cx="1085850" cy="1285874"/>
        </a:xfrm>
        <a:prstGeom prst="rect">
          <a:avLst/>
        </a:prstGeom>
        <a:ln>
          <a:noFill/>
        </a:ln>
      </xdr:spPr>
    </xdr:pic>
    <xdr:clientData/>
  </xdr:twoCellAnchor>
  <xdr:twoCellAnchor editAs="oneCell">
    <xdr:from>
      <xdr:col>1</xdr:col>
      <xdr:colOff>70277</xdr:colOff>
      <xdr:row>10</xdr:row>
      <xdr:rowOff>108470</xdr:rowOff>
    </xdr:from>
    <xdr:to>
      <xdr:col>3</xdr:col>
      <xdr:colOff>314325</xdr:colOff>
      <xdr:row>24</xdr:row>
      <xdr:rowOff>26789</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222677" y="2642120"/>
          <a:ext cx="1777573" cy="3175869"/>
        </a:xfrm>
        <a:prstGeom prst="rect">
          <a:avLst/>
        </a:prstGeom>
      </xdr:spPr>
    </xdr:pic>
    <xdr:clientData/>
  </xdr:twoCellAnchor>
  <xdr:twoCellAnchor editAs="oneCell">
    <xdr:from>
      <xdr:col>3</xdr:col>
      <xdr:colOff>155259</xdr:colOff>
      <xdr:row>11</xdr:row>
      <xdr:rowOff>142698</xdr:rowOff>
    </xdr:from>
    <xdr:to>
      <xdr:col>4</xdr:col>
      <xdr:colOff>692482</xdr:colOff>
      <xdr:row>14</xdr:row>
      <xdr:rowOff>80069</xdr:rowOff>
    </xdr:to>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stretch>
          <a:fillRect/>
        </a:stretch>
      </xdr:blipFill>
      <xdr:spPr>
        <a:xfrm rot="2940828" flipH="1">
          <a:off x="2150635" y="2557397"/>
          <a:ext cx="680321" cy="1299223"/>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0</xdr:colOff>
          <xdr:row>32</xdr:row>
          <xdr:rowOff>180975</xdr:rowOff>
        </xdr:from>
        <xdr:to>
          <xdr:col>16</xdr:col>
          <xdr:colOff>9525</xdr:colOff>
          <xdr:row>36</xdr:row>
          <xdr:rowOff>0</xdr:rowOff>
        </xdr:to>
        <xdr:sp macro="" textlink="">
          <xdr:nvSpPr>
            <xdr:cNvPr id="47105" name="Spinner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15</xdr:col>
      <xdr:colOff>230717</xdr:colOff>
      <xdr:row>31</xdr:row>
      <xdr:rowOff>100542</xdr:rowOff>
    </xdr:from>
    <xdr:to>
      <xdr:col>15</xdr:col>
      <xdr:colOff>577081</xdr:colOff>
      <xdr:row>32</xdr:row>
      <xdr:rowOff>150573</xdr:rowOff>
    </xdr:to>
    <xdr:sp macro="" textlink="">
      <xdr:nvSpPr>
        <xdr:cNvPr id="7" name="Flèche : bas 6">
          <a:extLst>
            <a:ext uri="{FF2B5EF4-FFF2-40B4-BE49-F238E27FC236}">
              <a16:creationId xmlns:a16="http://schemas.microsoft.com/office/drawing/2014/main" id="{00000000-0008-0000-0B00-000007000000}"/>
            </a:ext>
          </a:extLst>
        </xdr:cNvPr>
        <xdr:cNvSpPr/>
      </xdr:nvSpPr>
      <xdr:spPr>
        <a:xfrm>
          <a:off x="11184467" y="6844242"/>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15</xdr:col>
      <xdr:colOff>238125</xdr:colOff>
      <xdr:row>22</xdr:row>
      <xdr:rowOff>9525</xdr:rowOff>
    </xdr:from>
    <xdr:to>
      <xdr:col>15</xdr:col>
      <xdr:colOff>584489</xdr:colOff>
      <xdr:row>23</xdr:row>
      <xdr:rowOff>2406</xdr:rowOff>
    </xdr:to>
    <xdr:sp macro="" textlink="">
      <xdr:nvSpPr>
        <xdr:cNvPr id="8" name="Flèche : bas 7">
          <a:extLst>
            <a:ext uri="{FF2B5EF4-FFF2-40B4-BE49-F238E27FC236}">
              <a16:creationId xmlns:a16="http://schemas.microsoft.com/office/drawing/2014/main" id="{00000000-0008-0000-0B00-000008000000}"/>
            </a:ext>
          </a:extLst>
        </xdr:cNvPr>
        <xdr:cNvSpPr/>
      </xdr:nvSpPr>
      <xdr:spPr>
        <a:xfrm>
          <a:off x="11068050" y="3895725"/>
          <a:ext cx="346364" cy="240531"/>
        </a:xfrm>
        <a:prstGeom prst="downArrow">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mc:AlternateContent xmlns:mc="http://schemas.openxmlformats.org/markup-compatibility/2006">
    <mc:Choice xmlns:a14="http://schemas.microsoft.com/office/drawing/2010/main" Requires="a14">
      <xdr:twoCellAnchor>
        <xdr:from>
          <xdr:col>15</xdr:col>
          <xdr:colOff>47625</xdr:colOff>
          <xdr:row>22</xdr:row>
          <xdr:rowOff>238125</xdr:rowOff>
        </xdr:from>
        <xdr:to>
          <xdr:col>16</xdr:col>
          <xdr:colOff>57150</xdr:colOff>
          <xdr:row>24</xdr:row>
          <xdr:rowOff>9525</xdr:rowOff>
        </xdr:to>
        <xdr:sp macro="" textlink="">
          <xdr:nvSpPr>
            <xdr:cNvPr id="47106" name="Spinner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10</xdr:col>
      <xdr:colOff>400050</xdr:colOff>
      <xdr:row>0</xdr:row>
      <xdr:rowOff>28575</xdr:rowOff>
    </xdr:from>
    <xdr:to>
      <xdr:col>12</xdr:col>
      <xdr:colOff>484877</xdr:colOff>
      <xdr:row>1</xdr:row>
      <xdr:rowOff>118800</xdr:rowOff>
    </xdr:to>
    <xdr:sp macro="" textlink="">
      <xdr:nvSpPr>
        <xdr:cNvPr id="9" name="Rectangle : coins arrondis 8">
          <a:hlinkClick xmlns:r="http://schemas.openxmlformats.org/officeDocument/2006/relationships" r:id="rId4" tooltip=" "/>
          <a:extLst>
            <a:ext uri="{FF2B5EF4-FFF2-40B4-BE49-F238E27FC236}">
              <a16:creationId xmlns:a16="http://schemas.microsoft.com/office/drawing/2014/main" id="{00000000-0008-0000-0B00-000009000000}"/>
            </a:ext>
          </a:extLst>
        </xdr:cNvPr>
        <xdr:cNvSpPr>
          <a:spLocks noChangeAspect="1"/>
        </xdr:cNvSpPr>
      </xdr:nvSpPr>
      <xdr:spPr>
        <a:xfrm>
          <a:off x="7419975"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561975</xdr:colOff>
      <xdr:row>0</xdr:row>
      <xdr:rowOff>32799</xdr:rowOff>
    </xdr:from>
    <xdr:to>
      <xdr:col>14</xdr:col>
      <xdr:colOff>551747</xdr:colOff>
      <xdr:row>1</xdr:row>
      <xdr:rowOff>123024</xdr:rowOff>
    </xdr:to>
    <xdr:sp macro="" textlink="">
      <xdr:nvSpPr>
        <xdr:cNvPr id="10" name="Rectangle : coins arrondis 9">
          <a:hlinkClick xmlns:r="http://schemas.openxmlformats.org/officeDocument/2006/relationships" r:id="rId5" tooltip=" "/>
          <a:extLst>
            <a:ext uri="{FF2B5EF4-FFF2-40B4-BE49-F238E27FC236}">
              <a16:creationId xmlns:a16="http://schemas.microsoft.com/office/drawing/2014/main" id="{00000000-0008-0000-0B00-00000A000000}"/>
            </a:ext>
          </a:extLst>
        </xdr:cNvPr>
        <xdr:cNvSpPr>
          <a:spLocks noChangeAspect="1"/>
        </xdr:cNvSpPr>
      </xdr:nvSpPr>
      <xdr:spPr>
        <a:xfrm>
          <a:off x="9105900"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257175</xdr:colOff>
      <xdr:row>0</xdr:row>
      <xdr:rowOff>38099</xdr:rowOff>
    </xdr:from>
    <xdr:to>
      <xdr:col>10</xdr:col>
      <xdr:colOff>317064</xdr:colOff>
      <xdr:row>1</xdr:row>
      <xdr:rowOff>128324</xdr:rowOff>
    </xdr:to>
    <xdr:sp macro="" textlink="">
      <xdr:nvSpPr>
        <xdr:cNvPr id="11" name="Rectangle : coins arrondis 10">
          <a:hlinkClick xmlns:r="http://schemas.openxmlformats.org/officeDocument/2006/relationships" r:id="rId6" tooltip=" "/>
          <a:extLst>
            <a:ext uri="{FF2B5EF4-FFF2-40B4-BE49-F238E27FC236}">
              <a16:creationId xmlns:a16="http://schemas.microsoft.com/office/drawing/2014/main" id="{00000000-0008-0000-0B00-00000B000000}"/>
            </a:ext>
          </a:extLst>
        </xdr:cNvPr>
        <xdr:cNvSpPr>
          <a:spLocks noChangeAspect="1"/>
        </xdr:cNvSpPr>
      </xdr:nvSpPr>
      <xdr:spPr>
        <a:xfrm>
          <a:off x="4991100"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622710</xdr:colOff>
      <xdr:row>0</xdr:row>
      <xdr:rowOff>47624</xdr:rowOff>
    </xdr:from>
    <xdr:to>
      <xdr:col>16</xdr:col>
      <xdr:colOff>455307</xdr:colOff>
      <xdr:row>1</xdr:row>
      <xdr:rowOff>137849</xdr:rowOff>
    </xdr:to>
    <xdr:sp macro="" textlink="">
      <xdr:nvSpPr>
        <xdr:cNvPr id="12" name="Rectangle : coins arrondis 11">
          <a:hlinkClick xmlns:r="http://schemas.openxmlformats.org/officeDocument/2006/relationships" r:id="rId7" tooltip=" "/>
          <a:extLst>
            <a:ext uri="{FF2B5EF4-FFF2-40B4-BE49-F238E27FC236}">
              <a16:creationId xmlns:a16="http://schemas.microsoft.com/office/drawing/2014/main" id="{00000000-0008-0000-0B00-00000C000000}"/>
            </a:ext>
          </a:extLst>
        </xdr:cNvPr>
        <xdr:cNvSpPr>
          <a:spLocks noChangeAspect="1"/>
        </xdr:cNvSpPr>
      </xdr:nvSpPr>
      <xdr:spPr>
        <a:xfrm>
          <a:off x="10690635"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357804</xdr:colOff>
      <xdr:row>0</xdr:row>
      <xdr:rowOff>47624</xdr:rowOff>
    </xdr:from>
    <xdr:to>
      <xdr:col>7</xdr:col>
      <xdr:colOff>164701</xdr:colOff>
      <xdr:row>1</xdr:row>
      <xdr:rowOff>137849</xdr:rowOff>
    </xdr:to>
    <xdr:sp macro="" textlink="">
      <xdr:nvSpPr>
        <xdr:cNvPr id="13" name="Rectangle : coins arrondis 12">
          <a:hlinkClick xmlns:r="http://schemas.openxmlformats.org/officeDocument/2006/relationships" r:id="rId8" tooltip=" "/>
          <a:extLst>
            <a:ext uri="{FF2B5EF4-FFF2-40B4-BE49-F238E27FC236}">
              <a16:creationId xmlns:a16="http://schemas.microsoft.com/office/drawing/2014/main" id="{00000000-0008-0000-0B00-00000D000000}"/>
            </a:ext>
          </a:extLst>
        </xdr:cNvPr>
        <xdr:cNvSpPr>
          <a:spLocks noChangeAspect="1"/>
        </xdr:cNvSpPr>
      </xdr:nvSpPr>
      <xdr:spPr>
        <a:xfrm>
          <a:off x="3567729"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16</xdr:col>
      <xdr:colOff>561975</xdr:colOff>
      <xdr:row>0</xdr:row>
      <xdr:rowOff>38100</xdr:rowOff>
    </xdr:from>
    <xdr:to>
      <xdr:col>20</xdr:col>
      <xdr:colOff>0</xdr:colOff>
      <xdr:row>1</xdr:row>
      <xdr:rowOff>128325</xdr:rowOff>
    </xdr:to>
    <xdr:sp macro="" textlink="">
      <xdr:nvSpPr>
        <xdr:cNvPr id="14" name="Rectangle : coins arrondis 13">
          <a:hlinkClick xmlns:r="http://schemas.openxmlformats.org/officeDocument/2006/relationships" r:id="rId9" tooltip=" "/>
          <a:extLst>
            <a:ext uri="{FF2B5EF4-FFF2-40B4-BE49-F238E27FC236}">
              <a16:creationId xmlns:a16="http://schemas.microsoft.com/office/drawing/2014/main" id="{00000000-0008-0000-0B00-00000E000000}"/>
            </a:ext>
          </a:extLst>
        </xdr:cNvPr>
        <xdr:cNvSpPr/>
      </xdr:nvSpPr>
      <xdr:spPr>
        <a:xfrm>
          <a:off x="12277725" y="38100"/>
          <a:ext cx="2486025"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1</xdr:col>
      <xdr:colOff>0</xdr:colOff>
      <xdr:row>0</xdr:row>
      <xdr:rowOff>0</xdr:rowOff>
    </xdr:from>
    <xdr:to>
      <xdr:col>4</xdr:col>
      <xdr:colOff>228285</xdr:colOff>
      <xdr:row>1</xdr:row>
      <xdr:rowOff>171733</xdr:rowOff>
    </xdr:to>
    <xdr:pic>
      <xdr:nvPicPr>
        <xdr:cNvPr id="15" name="Image 14">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2400"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51435</xdr:rowOff>
    </xdr:from>
    <xdr:to>
      <xdr:col>5</xdr:col>
      <xdr:colOff>255650</xdr:colOff>
      <xdr:row>2</xdr:row>
      <xdr:rowOff>95250</xdr:rowOff>
    </xdr:to>
    <xdr:pic>
      <xdr:nvPicPr>
        <xdr:cNvPr id="101" name="Image 100">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1435"/>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0482" name="Spinner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47625</xdr:colOff>
      <xdr:row>3</xdr:row>
      <xdr:rowOff>19050</xdr:rowOff>
    </xdr:from>
    <xdr:to>
      <xdr:col>5</xdr:col>
      <xdr:colOff>38100</xdr:colOff>
      <xdr:row>12</xdr:row>
      <xdr:rowOff>9525</xdr:rowOff>
    </xdr:to>
    <xdr:pic>
      <xdr:nvPicPr>
        <xdr:cNvPr id="2" name="Imag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
          <a:ext cx="30003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47625</xdr:rowOff>
    </xdr:from>
    <xdr:to>
      <xdr:col>20</xdr:col>
      <xdr:colOff>342900</xdr:colOff>
      <xdr:row>1</xdr:row>
      <xdr:rowOff>190500</xdr:rowOff>
    </xdr:to>
    <xdr:sp macro="" textlink="">
      <xdr:nvSpPr>
        <xdr:cNvPr id="3" name="Rectangle : coins arrondis 2">
          <a:extLst>
            <a:ext uri="{FF2B5EF4-FFF2-40B4-BE49-F238E27FC236}">
              <a16:creationId xmlns:a16="http://schemas.microsoft.com/office/drawing/2014/main" id="{00000000-0008-0000-0C00-000003000000}"/>
            </a:ext>
          </a:extLst>
        </xdr:cNvPr>
        <xdr:cNvSpPr/>
      </xdr:nvSpPr>
      <xdr:spPr>
        <a:xfrm>
          <a:off x="11830050" y="47625"/>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5" name="Graphique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180975</xdr:colOff>
      <xdr:row>23</xdr:row>
      <xdr:rowOff>105840</xdr:rowOff>
    </xdr:from>
    <xdr:to>
      <xdr:col>18</xdr:col>
      <xdr:colOff>495300</xdr:colOff>
      <xdr:row>30</xdr:row>
      <xdr:rowOff>114301</xdr:rowOff>
    </xdr:to>
    <xdr:pic>
      <xdr:nvPicPr>
        <xdr:cNvPr id="6" name="Imag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11658600" y="6192315"/>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8" name="Donut 14">
          <a:extLst>
            <a:ext uri="{FF2B5EF4-FFF2-40B4-BE49-F238E27FC236}">
              <a16:creationId xmlns:a16="http://schemas.microsoft.com/office/drawing/2014/main" id="{00000000-0008-0000-0C00-000008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7" name="Rectangle : coins arrondis 6">
          <a:hlinkClick xmlns:r="http://schemas.openxmlformats.org/officeDocument/2006/relationships" r:id="rId6" tooltip=" "/>
          <a:extLst>
            <a:ext uri="{FF2B5EF4-FFF2-40B4-BE49-F238E27FC236}">
              <a16:creationId xmlns:a16="http://schemas.microsoft.com/office/drawing/2014/main" id="{00000000-0008-0000-0C00-000007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9" name="Rectangle : coins arrondis 8">
          <a:hlinkClick xmlns:r="http://schemas.openxmlformats.org/officeDocument/2006/relationships" r:id="rId7" tooltip=" "/>
          <a:extLst>
            <a:ext uri="{FF2B5EF4-FFF2-40B4-BE49-F238E27FC236}">
              <a16:creationId xmlns:a16="http://schemas.microsoft.com/office/drawing/2014/main" id="{00000000-0008-0000-0C00-000009000000}"/>
            </a:ext>
          </a:extLst>
        </xdr:cNvPr>
        <xdr:cNvSpPr>
          <a:spLocks/>
        </xdr:cNvSpPr>
      </xdr:nvSpPr>
      <xdr:spPr>
        <a:xfrm>
          <a:off x="39547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0" name="Rectangle : coins arrondis 9">
          <a:hlinkClick xmlns:r="http://schemas.openxmlformats.org/officeDocument/2006/relationships" r:id="rId8" tooltip=" "/>
          <a:extLst>
            <a:ext uri="{FF2B5EF4-FFF2-40B4-BE49-F238E27FC236}">
              <a16:creationId xmlns:a16="http://schemas.microsoft.com/office/drawing/2014/main" id="{00000000-0008-0000-0C00-00000A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1" name="Rectangle : coins arrondis 10">
          <a:hlinkClick xmlns:r="http://schemas.openxmlformats.org/officeDocument/2006/relationships" r:id="rId8" tooltip=" "/>
          <a:extLst>
            <a:ext uri="{FF2B5EF4-FFF2-40B4-BE49-F238E27FC236}">
              <a16:creationId xmlns:a16="http://schemas.microsoft.com/office/drawing/2014/main" id="{00000000-0008-0000-0C00-00000B000000}"/>
            </a:ext>
          </a:extLst>
        </xdr:cNvPr>
        <xdr:cNvSpPr>
          <a:spLocks/>
        </xdr:cNvSpPr>
      </xdr:nvSpPr>
      <xdr:spPr>
        <a:xfrm>
          <a:off x="557212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2529" name="Spinner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19051</xdr:colOff>
      <xdr:row>3</xdr:row>
      <xdr:rowOff>9525</xdr:rowOff>
    </xdr:from>
    <xdr:to>
      <xdr:col>5</xdr:col>
      <xdr:colOff>1</xdr:colOff>
      <xdr:row>12</xdr:row>
      <xdr:rowOff>19050</xdr:rowOff>
    </xdr:to>
    <xdr:pic>
      <xdr:nvPicPr>
        <xdr:cNvPr id="3" name="Imag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6" y="923925"/>
          <a:ext cx="29908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5" name="Imag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6" name="Rectangle : coins arrondis 5">
          <a:extLst>
            <a:ext uri="{FF2B5EF4-FFF2-40B4-BE49-F238E27FC236}">
              <a16:creationId xmlns:a16="http://schemas.microsoft.com/office/drawing/2014/main" id="{00000000-0008-0000-0D00-000006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mc:AlternateContent xmlns:mc="http://schemas.openxmlformats.org/markup-compatibility/2006">
    <mc:Choice xmlns:a14="http://schemas.microsoft.com/office/drawing/2010/main" Requires="a14">
      <xdr:twoCellAnchor>
        <xdr:from>
          <xdr:col>1</xdr:col>
          <xdr:colOff>85725</xdr:colOff>
          <xdr:row>22</xdr:row>
          <xdr:rowOff>352425</xdr:rowOff>
        </xdr:from>
        <xdr:to>
          <xdr:col>1</xdr:col>
          <xdr:colOff>695325</xdr:colOff>
          <xdr:row>25</xdr:row>
          <xdr:rowOff>85725</xdr:rowOff>
        </xdr:to>
        <xdr:sp macro="" textlink="">
          <xdr:nvSpPr>
            <xdr:cNvPr id="22530" name="Spinner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5"/>
        <a:stretch>
          <a:fillRect/>
        </a:stretch>
      </xdr:blipFill>
      <xdr:spPr>
        <a:xfrm>
          <a:off x="1164907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D00-00000B000000}"/>
            </a:ext>
          </a:extLst>
        </xdr:cNvPr>
        <xdr:cNvSpPr>
          <a:spLocks noChangeAspect="1"/>
        </xdr:cNvSpPr>
      </xdr:nvSpPr>
      <xdr:spPr>
        <a:xfrm>
          <a:off x="136302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0D00-000004000000}"/>
            </a:ext>
          </a:extLst>
        </xdr:cNvPr>
        <xdr:cNvSpPr>
          <a:spLocks/>
        </xdr:cNvSpPr>
      </xdr:nvSpPr>
      <xdr:spPr>
        <a:xfrm>
          <a:off x="7238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0D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0D00-000008000000}"/>
            </a:ext>
          </a:extLst>
        </xdr:cNvPr>
        <xdr:cNvSpPr>
          <a:spLocks/>
        </xdr:cNvSpPr>
      </xdr:nvSpPr>
      <xdr:spPr>
        <a:xfrm>
          <a:off x="23488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D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9526</xdr:colOff>
      <xdr:row>3</xdr:row>
      <xdr:rowOff>9047</xdr:rowOff>
    </xdr:from>
    <xdr:to>
      <xdr:col>5</xdr:col>
      <xdr:colOff>28576</xdr:colOff>
      <xdr:row>11</xdr:row>
      <xdr:rowOff>180206</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80976" y="923447"/>
          <a:ext cx="3028950" cy="1703785"/>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4578" name="Spinner 2" hidden="1">
              <a:extLst>
                <a:ext uri="{63B3BB69-23CF-44E3-9099-C40C66FF867C}">
                  <a14:compatExt spid="_x0000_s24578"/>
                </a:ext>
                <a:ext uri="{FF2B5EF4-FFF2-40B4-BE49-F238E27FC236}">
                  <a16:creationId xmlns:a16="http://schemas.microsoft.com/office/drawing/2014/main" id="{00000000-0008-0000-0E00-000002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E00-000005000000}"/>
            </a:ext>
          </a:extLst>
        </xdr:cNvPr>
        <xdr:cNvSpPr/>
      </xdr:nvSpPr>
      <xdr:spPr>
        <a:xfrm>
          <a:off x="1181100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E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16" name="Rectangle : coins arrondis 15">
          <a:hlinkClick xmlns:r="http://schemas.openxmlformats.org/officeDocument/2006/relationships" r:id="rId6" tooltip=" "/>
          <a:extLst>
            <a:ext uri="{FF2B5EF4-FFF2-40B4-BE49-F238E27FC236}">
              <a16:creationId xmlns:a16="http://schemas.microsoft.com/office/drawing/2014/main" id="{00000000-0008-0000-0E00-000010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17" name="Rectangle : coins arrondis 16">
          <a:hlinkClick xmlns:r="http://schemas.openxmlformats.org/officeDocument/2006/relationships" r:id="rId7" tooltip=" "/>
          <a:extLst>
            <a:ext uri="{FF2B5EF4-FFF2-40B4-BE49-F238E27FC236}">
              <a16:creationId xmlns:a16="http://schemas.microsoft.com/office/drawing/2014/main" id="{00000000-0008-0000-0E00-000011000000}"/>
            </a:ext>
          </a:extLst>
        </xdr:cNvPr>
        <xdr:cNvSpPr>
          <a:spLocks/>
        </xdr:cNvSpPr>
      </xdr:nvSpPr>
      <xdr:spPr>
        <a:xfrm>
          <a:off x="393572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8" name="Rectangle : coins arrondis 17">
          <a:hlinkClick xmlns:r="http://schemas.openxmlformats.org/officeDocument/2006/relationships" r:id="rId8" tooltip=" "/>
          <a:extLst>
            <a:ext uri="{FF2B5EF4-FFF2-40B4-BE49-F238E27FC236}">
              <a16:creationId xmlns:a16="http://schemas.microsoft.com/office/drawing/2014/main" id="{00000000-0008-0000-0E00-000012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9" name="Rectangle : coins arrondis 18">
          <a:hlinkClick xmlns:r="http://schemas.openxmlformats.org/officeDocument/2006/relationships" r:id="rId9" tooltip=" "/>
          <a:extLst>
            <a:ext uri="{FF2B5EF4-FFF2-40B4-BE49-F238E27FC236}">
              <a16:creationId xmlns:a16="http://schemas.microsoft.com/office/drawing/2014/main" id="{00000000-0008-0000-0E00-000013000000}"/>
            </a:ext>
          </a:extLst>
        </xdr:cNvPr>
        <xdr:cNvSpPr>
          <a:spLocks/>
        </xdr:cNvSpPr>
      </xdr:nvSpPr>
      <xdr:spPr>
        <a:xfrm>
          <a:off x="555307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6626" name="Spinner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19050</xdr:colOff>
      <xdr:row>3</xdr:row>
      <xdr:rowOff>28575</xdr:rowOff>
    </xdr:from>
    <xdr:to>
      <xdr:col>4</xdr:col>
      <xdr:colOff>742950</xdr:colOff>
      <xdr:row>12</xdr:row>
      <xdr:rowOff>19050</xdr:rowOff>
    </xdr:to>
    <xdr:pic>
      <xdr:nvPicPr>
        <xdr:cNvPr id="3" name="Imag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42975"/>
          <a:ext cx="298132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0F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5"/>
        <a:stretch>
          <a:fillRect/>
        </a:stretch>
      </xdr:blipFill>
      <xdr:spPr>
        <a:xfrm>
          <a:off x="1163002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0F00-00000B000000}"/>
            </a:ext>
          </a:extLst>
        </xdr:cNvPr>
        <xdr:cNvSpPr>
          <a:spLocks noChangeAspect="1"/>
        </xdr:cNvSpPr>
      </xdr:nvSpPr>
      <xdr:spPr>
        <a:xfrm>
          <a:off x="1361122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0F00-000006000000}"/>
            </a:ext>
          </a:extLst>
        </xdr:cNvPr>
        <xdr:cNvSpPr>
          <a:spLocks/>
        </xdr:cNvSpPr>
      </xdr:nvSpPr>
      <xdr:spPr>
        <a:xfrm>
          <a:off x="70484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0F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0F00-000008000000}"/>
            </a:ext>
          </a:extLst>
        </xdr:cNvPr>
        <xdr:cNvSpPr>
          <a:spLocks/>
        </xdr:cNvSpPr>
      </xdr:nvSpPr>
      <xdr:spPr>
        <a:xfrm>
          <a:off x="232981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0F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28673" name="Spinner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9524</xdr:colOff>
      <xdr:row>12</xdr:row>
      <xdr:rowOff>9525</xdr:rowOff>
    </xdr:to>
    <xdr:pic>
      <xdr:nvPicPr>
        <xdr:cNvPr id="18" name="Picture 59">
          <a:extLst>
            <a:ext uri="{FF2B5EF4-FFF2-40B4-BE49-F238E27FC236}">
              <a16:creationId xmlns:a16="http://schemas.microsoft.com/office/drawing/2014/main" id="{00000000-0008-0000-1000-00001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14400"/>
          <a:ext cx="3019424"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2</xdr:row>
      <xdr:rowOff>194072</xdr:rowOff>
    </xdr:from>
    <xdr:to>
      <xdr:col>5</xdr:col>
      <xdr:colOff>9526</xdr:colOff>
      <xdr:row>11</xdr:row>
      <xdr:rowOff>184546</xdr:rowOff>
    </xdr:to>
    <xdr:pic>
      <xdr:nvPicPr>
        <xdr:cNvPr id="3" name="Imag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80977" y="908447"/>
          <a:ext cx="3019424" cy="1714499"/>
        </a:xfrm>
        <a:prstGeom prst="rect">
          <a:avLst/>
        </a:prstGeom>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000-000005000000}"/>
            </a:ext>
          </a:extLst>
        </xdr:cNvPr>
        <xdr:cNvSpPr/>
      </xdr:nvSpPr>
      <xdr:spPr>
        <a:xfrm>
          <a:off x="118205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6"/>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0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8" name="Rectangle : coins arrondis 7">
          <a:hlinkClick xmlns:r="http://schemas.openxmlformats.org/officeDocument/2006/relationships" r:id="rId7" tooltip=" "/>
          <a:extLst>
            <a:ext uri="{FF2B5EF4-FFF2-40B4-BE49-F238E27FC236}">
              <a16:creationId xmlns:a16="http://schemas.microsoft.com/office/drawing/2014/main" id="{00000000-0008-0000-1000-000008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28</xdr:row>
      <xdr:rowOff>11429</xdr:rowOff>
    </xdr:from>
    <xdr:to>
      <xdr:col>8</xdr:col>
      <xdr:colOff>80954</xdr:colOff>
      <xdr:row>30</xdr:row>
      <xdr:rowOff>134429</xdr:rowOff>
    </xdr:to>
    <xdr:sp macro="" textlink="">
      <xdr:nvSpPr>
        <xdr:cNvPr id="12" name="Rectangle : coins arrondis 11">
          <a:hlinkClick xmlns:r="http://schemas.openxmlformats.org/officeDocument/2006/relationships" r:id="rId8" tooltip=" "/>
          <a:extLst>
            <a:ext uri="{FF2B5EF4-FFF2-40B4-BE49-F238E27FC236}">
              <a16:creationId xmlns:a16="http://schemas.microsoft.com/office/drawing/2014/main" id="{00000000-0008-0000-1000-00000C000000}"/>
            </a:ext>
          </a:extLst>
        </xdr:cNvPr>
        <xdr:cNvSpPr>
          <a:spLocks/>
        </xdr:cNvSpPr>
      </xdr:nvSpPr>
      <xdr:spPr>
        <a:xfrm>
          <a:off x="3945254" y="753617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13" name="Rectangle : coins arrondis 12">
          <a:hlinkClick xmlns:r="http://schemas.openxmlformats.org/officeDocument/2006/relationships" r:id="rId9" tooltip=" "/>
          <a:extLst>
            <a:ext uri="{FF2B5EF4-FFF2-40B4-BE49-F238E27FC236}">
              <a16:creationId xmlns:a16="http://schemas.microsoft.com/office/drawing/2014/main" id="{00000000-0008-0000-1000-00000D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4" name="Rectangle : coins arrondis 13">
          <a:hlinkClick xmlns:r="http://schemas.openxmlformats.org/officeDocument/2006/relationships" r:id="rId10" tooltip=" "/>
          <a:extLst>
            <a:ext uri="{FF2B5EF4-FFF2-40B4-BE49-F238E27FC236}">
              <a16:creationId xmlns:a16="http://schemas.microsoft.com/office/drawing/2014/main" id="{00000000-0008-0000-1000-00000E000000}"/>
            </a:ext>
          </a:extLst>
        </xdr:cNvPr>
        <xdr:cNvSpPr>
          <a:spLocks/>
        </xdr:cNvSpPr>
      </xdr:nvSpPr>
      <xdr:spPr>
        <a:xfrm>
          <a:off x="55626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0722" name="Spinner 2" hidden="1">
              <a:extLst>
                <a:ext uri="{63B3BB69-23CF-44E3-9099-C40C66FF867C}">
                  <a14:compatExt spid="_x0000_s30722"/>
                </a:ext>
                <a:ext uri="{FF2B5EF4-FFF2-40B4-BE49-F238E27FC236}">
                  <a16:creationId xmlns:a16="http://schemas.microsoft.com/office/drawing/2014/main" id="{00000000-0008-0000-1100-0000027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3</xdr:row>
      <xdr:rowOff>0</xdr:rowOff>
    </xdr:from>
    <xdr:to>
      <xdr:col>5</xdr:col>
      <xdr:colOff>1</xdr:colOff>
      <xdr:row>11</xdr:row>
      <xdr:rowOff>180975</xdr:rowOff>
    </xdr:to>
    <xdr:pic>
      <xdr:nvPicPr>
        <xdr:cNvPr id="19" name="Picture 63">
          <a:extLst>
            <a:ext uri="{FF2B5EF4-FFF2-40B4-BE49-F238E27FC236}">
              <a16:creationId xmlns:a16="http://schemas.microsoft.com/office/drawing/2014/main" id="{00000000-0008-0000-11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14400"/>
          <a:ext cx="3009901"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1060</xdr:colOff>
      <xdr:row>2</xdr:row>
      <xdr:rowOff>190499</xdr:rowOff>
    </xdr:from>
    <xdr:to>
      <xdr:col>5</xdr:col>
      <xdr:colOff>19050</xdr:colOff>
      <xdr:row>11</xdr:row>
      <xdr:rowOff>180975</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62985" y="904874"/>
          <a:ext cx="3027890" cy="1714501"/>
        </a:xfrm>
        <a:prstGeom prst="rect">
          <a:avLst/>
        </a:prstGeom>
      </xdr:spPr>
    </xdr:pic>
    <xdr:clientData/>
  </xdr:twoCellAnchor>
  <xdr:twoCellAnchor editAs="oneCell">
    <xdr:from>
      <xdr:col>1</xdr:col>
      <xdr:colOff>0</xdr:colOff>
      <xdr:row>0</xdr:row>
      <xdr:rowOff>3810</xdr:rowOff>
    </xdr:from>
    <xdr:to>
      <xdr:col>5</xdr:col>
      <xdr:colOff>255650</xdr:colOff>
      <xdr:row>2</xdr:row>
      <xdr:rowOff>104775</xdr:rowOff>
    </xdr:to>
    <xdr:pic>
      <xdr:nvPicPr>
        <xdr:cNvPr id="4" name="Imag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1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6"/>
        <a:stretch>
          <a:fillRect/>
        </a:stretch>
      </xdr:blipFill>
      <xdr:spPr>
        <a:xfrm>
          <a:off x="116395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100-00000B000000}"/>
            </a:ext>
          </a:extLst>
        </xdr:cNvPr>
        <xdr:cNvSpPr>
          <a:spLocks noChangeAspect="1"/>
        </xdr:cNvSpPr>
      </xdr:nvSpPr>
      <xdr:spPr>
        <a:xfrm>
          <a:off x="136207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1100-000006000000}"/>
            </a:ext>
          </a:extLst>
        </xdr:cNvPr>
        <xdr:cNvSpPr>
          <a:spLocks/>
        </xdr:cNvSpPr>
      </xdr:nvSpPr>
      <xdr:spPr>
        <a:xfrm>
          <a:off x="7143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1100-000007000000}"/>
            </a:ext>
          </a:extLst>
        </xdr:cNvPr>
        <xdr:cNvSpPr>
          <a:spLocks/>
        </xdr:cNvSpPr>
      </xdr:nvSpPr>
      <xdr:spPr>
        <a:xfrm>
          <a:off x="3926204" y="745997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9" tooltip=" "/>
          <a:extLst>
            <a:ext uri="{FF2B5EF4-FFF2-40B4-BE49-F238E27FC236}">
              <a16:creationId xmlns:a16="http://schemas.microsoft.com/office/drawing/2014/main" id="{00000000-0008-0000-1100-000008000000}"/>
            </a:ext>
          </a:extLst>
        </xdr:cNvPr>
        <xdr:cNvSpPr>
          <a:spLocks/>
        </xdr:cNvSpPr>
      </xdr:nvSpPr>
      <xdr:spPr>
        <a:xfrm>
          <a:off x="23393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10" tooltip=" "/>
          <a:extLst>
            <a:ext uri="{FF2B5EF4-FFF2-40B4-BE49-F238E27FC236}">
              <a16:creationId xmlns:a16="http://schemas.microsoft.com/office/drawing/2014/main" id="{00000000-0008-0000-1100-00000C000000}"/>
            </a:ext>
          </a:extLst>
        </xdr:cNvPr>
        <xdr:cNvSpPr>
          <a:spLocks/>
        </xdr:cNvSpPr>
      </xdr:nvSpPr>
      <xdr:spPr>
        <a:xfrm>
          <a:off x="5543550" y="747712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2770" name="Spinner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123825</xdr:colOff>
      <xdr:row>3</xdr:row>
      <xdr:rowOff>9525</xdr:rowOff>
    </xdr:from>
    <xdr:to>
      <xdr:col>4</xdr:col>
      <xdr:colOff>733425</xdr:colOff>
      <xdr:row>12</xdr:row>
      <xdr:rowOff>38100</xdr:rowOff>
    </xdr:to>
    <xdr:pic>
      <xdr:nvPicPr>
        <xdr:cNvPr id="3" name="Imag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23925"/>
          <a:ext cx="3009900"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0</xdr:colOff>
      <xdr:row>1</xdr:row>
      <xdr:rowOff>142875</xdr:rowOff>
    </xdr:to>
    <xdr:sp macro="" textlink="">
      <xdr:nvSpPr>
        <xdr:cNvPr id="5" name="Rectangle : coins arrondis 4">
          <a:extLst>
            <a:ext uri="{FF2B5EF4-FFF2-40B4-BE49-F238E27FC236}">
              <a16:creationId xmlns:a16="http://schemas.microsoft.com/office/drawing/2014/main" id="{00000000-0008-0000-12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2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200-000006000000}"/>
            </a:ext>
          </a:extLst>
        </xdr:cNvPr>
        <xdr:cNvSpPr>
          <a:spLocks/>
        </xdr:cNvSpPr>
      </xdr:nvSpPr>
      <xdr:spPr>
        <a:xfrm>
          <a:off x="695324" y="747522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200-000007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200-000008000000}"/>
            </a:ext>
          </a:extLst>
        </xdr:cNvPr>
        <xdr:cNvSpPr>
          <a:spLocks/>
        </xdr:cNvSpPr>
      </xdr:nvSpPr>
      <xdr:spPr>
        <a:xfrm>
          <a:off x="2320289" y="745807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200-00000C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2</xdr:row>
      <xdr:rowOff>199429</xdr:rowOff>
    </xdr:from>
    <xdr:to>
      <xdr:col>5</xdr:col>
      <xdr:colOff>9525</xdr:colOff>
      <xdr:row>11</xdr:row>
      <xdr:rowOff>180975</xdr:rowOff>
    </xdr:to>
    <xdr:pic>
      <xdr:nvPicPr>
        <xdr:cNvPr id="2" name="Imag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61925" y="913804"/>
          <a:ext cx="3009900" cy="1705571"/>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4817" name="Spinner 1" hidden="1">
              <a:extLst>
                <a:ext uri="{63B3BB69-23CF-44E3-9099-C40C66FF867C}">
                  <a14:compatExt spid="_x0000_s34817"/>
                </a:ext>
                <a:ext uri="{FF2B5EF4-FFF2-40B4-BE49-F238E27FC236}">
                  <a16:creationId xmlns:a16="http://schemas.microsoft.com/office/drawing/2014/main" id="{00000000-0008-0000-1300-0000018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6" name="Image 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7" name="Rectangle : coins arrondis 6">
          <a:extLst>
            <a:ext uri="{FF2B5EF4-FFF2-40B4-BE49-F238E27FC236}">
              <a16:creationId xmlns:a16="http://schemas.microsoft.com/office/drawing/2014/main" id="{00000000-0008-0000-1300-000007000000}"/>
            </a:ext>
          </a:extLst>
        </xdr:cNvPr>
        <xdr:cNvSpPr/>
      </xdr:nvSpPr>
      <xdr:spPr>
        <a:xfrm>
          <a:off x="11791950"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300-00000B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4" name="Rectangle : coins arrondis 3">
          <a:hlinkClick xmlns:r="http://schemas.openxmlformats.org/officeDocument/2006/relationships" r:id="rId6" tooltip=" "/>
          <a:extLst>
            <a:ext uri="{FF2B5EF4-FFF2-40B4-BE49-F238E27FC236}">
              <a16:creationId xmlns:a16="http://schemas.microsoft.com/office/drawing/2014/main" id="{00000000-0008-0000-1300-000004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5" name="Rectangle : coins arrondis 4">
          <a:hlinkClick xmlns:r="http://schemas.openxmlformats.org/officeDocument/2006/relationships" r:id="rId7" tooltip=" "/>
          <a:extLst>
            <a:ext uri="{FF2B5EF4-FFF2-40B4-BE49-F238E27FC236}">
              <a16:creationId xmlns:a16="http://schemas.microsoft.com/office/drawing/2014/main" id="{00000000-0008-0000-1300-000005000000}"/>
            </a:ext>
          </a:extLst>
        </xdr:cNvPr>
        <xdr:cNvSpPr>
          <a:spLocks/>
        </xdr:cNvSpPr>
      </xdr:nvSpPr>
      <xdr:spPr>
        <a:xfrm>
          <a:off x="3916679"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300-000008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300-00000C000000}"/>
            </a:ext>
          </a:extLst>
        </xdr:cNvPr>
        <xdr:cNvSpPr>
          <a:spLocks/>
        </xdr:cNvSpPr>
      </xdr:nvSpPr>
      <xdr:spPr>
        <a:xfrm>
          <a:off x="5534025"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5292</xdr:colOff>
      <xdr:row>2</xdr:row>
      <xdr:rowOff>180975</xdr:rowOff>
    </xdr:from>
    <xdr:to>
      <xdr:col>4</xdr:col>
      <xdr:colOff>742950</xdr:colOff>
      <xdr:row>11</xdr:row>
      <xdr:rowOff>141684</xdr:rowOff>
    </xdr:to>
    <xdr:pic>
      <xdr:nvPicPr>
        <xdr:cNvPr id="2" name="Imag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67217" y="895350"/>
          <a:ext cx="2995083" cy="1684734"/>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6865" name="Spinner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21</xdr:col>
      <xdr:colOff>19050</xdr:colOff>
      <xdr:row>1</xdr:row>
      <xdr:rowOff>142875</xdr:rowOff>
    </xdr:to>
    <xdr:sp macro="" textlink="">
      <xdr:nvSpPr>
        <xdr:cNvPr id="5" name="Rectangle : coins arrondis 4">
          <a:extLst>
            <a:ext uri="{FF2B5EF4-FFF2-40B4-BE49-F238E27FC236}">
              <a16:creationId xmlns:a16="http://schemas.microsoft.com/office/drawing/2014/main" id="{00000000-0008-0000-14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3" name="Graphique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152401</xdr:rowOff>
    </xdr:to>
    <xdr:pic>
      <xdr:nvPicPr>
        <xdr:cNvPr id="10" name="Imag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5"/>
        <a:stretch>
          <a:fillRect/>
        </a:stretch>
      </xdr:blipFill>
      <xdr:spPr>
        <a:xfrm>
          <a:off x="11610975"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400-00000B000000}"/>
            </a:ext>
          </a:extLst>
        </xdr:cNvPr>
        <xdr:cNvSpPr>
          <a:spLocks noChangeAspect="1"/>
        </xdr:cNvSpPr>
      </xdr:nvSpPr>
      <xdr:spPr>
        <a:xfrm>
          <a:off x="13592177"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400-000006000000}"/>
            </a:ext>
          </a:extLst>
        </xdr:cNvPr>
        <xdr:cNvSpPr>
          <a:spLocks/>
        </xdr:cNvSpPr>
      </xdr:nvSpPr>
      <xdr:spPr>
        <a:xfrm>
          <a:off x="685799"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400-000007000000}"/>
            </a:ext>
          </a:extLst>
        </xdr:cNvPr>
        <xdr:cNvSpPr>
          <a:spLocks/>
        </xdr:cNvSpPr>
      </xdr:nvSpPr>
      <xdr:spPr>
        <a:xfrm>
          <a:off x="3926204" y="7507604"/>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400-000008000000}"/>
            </a:ext>
          </a:extLst>
        </xdr:cNvPr>
        <xdr:cNvSpPr>
          <a:spLocks/>
        </xdr:cNvSpPr>
      </xdr:nvSpPr>
      <xdr:spPr>
        <a:xfrm>
          <a:off x="2310764"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400-00000C000000}"/>
            </a:ext>
          </a:extLst>
        </xdr:cNvPr>
        <xdr:cNvSpPr>
          <a:spLocks/>
        </xdr:cNvSpPr>
      </xdr:nvSpPr>
      <xdr:spPr>
        <a:xfrm>
          <a:off x="5543550" y="752475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38913" name="Spinner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38100</xdr:colOff>
      <xdr:row>2</xdr:row>
      <xdr:rowOff>190500</xdr:rowOff>
    </xdr:from>
    <xdr:to>
      <xdr:col>5</xdr:col>
      <xdr:colOff>0</xdr:colOff>
      <xdr:row>11</xdr:row>
      <xdr:rowOff>171450</xdr:rowOff>
    </xdr:to>
    <xdr:pic>
      <xdr:nvPicPr>
        <xdr:cNvPr id="3" name="Imag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04875"/>
          <a:ext cx="29718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500-000005000000}"/>
            </a:ext>
          </a:extLst>
        </xdr:cNvPr>
        <xdr:cNvSpPr/>
      </xdr:nvSpPr>
      <xdr:spPr>
        <a:xfrm>
          <a:off x="1180147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500-00000B000000}"/>
            </a:ext>
          </a:extLst>
        </xdr:cNvPr>
        <xdr:cNvSpPr>
          <a:spLocks noChangeAspect="1"/>
        </xdr:cNvSpPr>
      </xdr:nvSpPr>
      <xdr:spPr>
        <a:xfrm>
          <a:off x="13601702" y="7258050"/>
          <a:ext cx="981073" cy="762000"/>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500-000006000000}"/>
            </a:ext>
          </a:extLst>
        </xdr:cNvPr>
        <xdr:cNvSpPr>
          <a:spLocks/>
        </xdr:cNvSpPr>
      </xdr:nvSpPr>
      <xdr:spPr>
        <a:xfrm>
          <a:off x="695324" y="752284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500-000007000000}"/>
            </a:ext>
          </a:extLst>
        </xdr:cNvPr>
        <xdr:cNvSpPr>
          <a:spLocks/>
        </xdr:cNvSpPr>
      </xdr:nvSpPr>
      <xdr:spPr>
        <a:xfrm>
          <a:off x="392620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500-000008000000}"/>
            </a:ext>
          </a:extLst>
        </xdr:cNvPr>
        <xdr:cNvSpPr>
          <a:spLocks/>
        </xdr:cNvSpPr>
      </xdr:nvSpPr>
      <xdr:spPr>
        <a:xfrm>
          <a:off x="2320289" y="7505700"/>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500-00000C000000}"/>
            </a:ext>
          </a:extLst>
        </xdr:cNvPr>
        <xdr:cNvSpPr>
          <a:spLocks/>
        </xdr:cNvSpPr>
      </xdr:nvSpPr>
      <xdr:spPr>
        <a:xfrm>
          <a:off x="554355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123826</xdr:colOff>
      <xdr:row>3</xdr:row>
      <xdr:rowOff>10121</xdr:rowOff>
    </xdr:from>
    <xdr:to>
      <xdr:col>4</xdr:col>
      <xdr:colOff>733426</xdr:colOff>
      <xdr:row>11</xdr:row>
      <xdr:rowOff>179189</xdr:rowOff>
    </xdr:to>
    <xdr:pic>
      <xdr:nvPicPr>
        <xdr:cNvPr id="3" name="Imag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123826" y="924521"/>
          <a:ext cx="3009900" cy="1693068"/>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0961" name="Spinner 1" hidden="1">
              <a:extLst>
                <a:ext uri="{63B3BB69-23CF-44E3-9099-C40C66FF867C}">
                  <a14:compatExt spid="_x0000_s40961"/>
                </a:ext>
                <a:ext uri="{FF2B5EF4-FFF2-40B4-BE49-F238E27FC236}">
                  <a16:creationId xmlns:a16="http://schemas.microsoft.com/office/drawing/2014/main" id="{00000000-0008-0000-1600-000001A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352425</xdr:colOff>
      <xdr:row>0</xdr:row>
      <xdr:rowOff>0</xdr:rowOff>
    </xdr:from>
    <xdr:to>
      <xdr:col>20</xdr:col>
      <xdr:colOff>342900</xdr:colOff>
      <xdr:row>1</xdr:row>
      <xdr:rowOff>142875</xdr:rowOff>
    </xdr:to>
    <xdr:sp macro="" textlink="">
      <xdr:nvSpPr>
        <xdr:cNvPr id="5" name="Rectangle : coins arrondis 4">
          <a:extLst>
            <a:ext uri="{FF2B5EF4-FFF2-40B4-BE49-F238E27FC236}">
              <a16:creationId xmlns:a16="http://schemas.microsoft.com/office/drawing/2014/main" id="{00000000-0008-0000-1600-000005000000}"/>
            </a:ext>
          </a:extLst>
        </xdr:cNvPr>
        <xdr:cNvSpPr/>
      </xdr:nvSpPr>
      <xdr:spPr>
        <a:xfrm>
          <a:off x="11782425" y="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9" name="Graphique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10" name="Imag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5"/>
        <a:stretch>
          <a:fillRect/>
        </a:stretch>
      </xdr:blipFill>
      <xdr:spPr>
        <a:xfrm>
          <a:off x="1162050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1" name="Donut 14">
          <a:extLst>
            <a:ext uri="{FF2B5EF4-FFF2-40B4-BE49-F238E27FC236}">
              <a16:creationId xmlns:a16="http://schemas.microsoft.com/office/drawing/2014/main" id="{00000000-0008-0000-1600-00000B000000}"/>
            </a:ext>
          </a:extLst>
        </xdr:cNvPr>
        <xdr:cNvSpPr>
          <a:spLocks noChangeAspect="1"/>
        </xdr:cNvSpPr>
      </xdr:nvSpPr>
      <xdr:spPr>
        <a:xfrm>
          <a:off x="1360170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6" name="Rectangle : coins arrondis 5">
          <a:hlinkClick xmlns:r="http://schemas.openxmlformats.org/officeDocument/2006/relationships" r:id="rId6" tooltip=" "/>
          <a:extLst>
            <a:ext uri="{FF2B5EF4-FFF2-40B4-BE49-F238E27FC236}">
              <a16:creationId xmlns:a16="http://schemas.microsoft.com/office/drawing/2014/main" id="{00000000-0008-0000-1600-000006000000}"/>
            </a:ext>
          </a:extLst>
        </xdr:cNvPr>
        <xdr:cNvSpPr>
          <a:spLocks/>
        </xdr:cNvSpPr>
      </xdr:nvSpPr>
      <xdr:spPr>
        <a:xfrm>
          <a:off x="69532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7" name="Rectangle : coins arrondis 6">
          <a:hlinkClick xmlns:r="http://schemas.openxmlformats.org/officeDocument/2006/relationships" r:id="rId7" tooltip=" "/>
          <a:extLst>
            <a:ext uri="{FF2B5EF4-FFF2-40B4-BE49-F238E27FC236}">
              <a16:creationId xmlns:a16="http://schemas.microsoft.com/office/drawing/2014/main" id="{00000000-0008-0000-1600-000007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Suivant</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8" name="Rectangle : coins arrondis 7">
          <a:hlinkClick xmlns:r="http://schemas.openxmlformats.org/officeDocument/2006/relationships" r:id="rId8" tooltip=" "/>
          <a:extLst>
            <a:ext uri="{FF2B5EF4-FFF2-40B4-BE49-F238E27FC236}">
              <a16:creationId xmlns:a16="http://schemas.microsoft.com/office/drawing/2014/main" id="{00000000-0008-0000-1600-000008000000}"/>
            </a:ext>
          </a:extLst>
        </xdr:cNvPr>
        <xdr:cNvSpPr>
          <a:spLocks/>
        </xdr:cNvSpPr>
      </xdr:nvSpPr>
      <xdr:spPr>
        <a:xfrm>
          <a:off x="232028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2" name="Rectangle : coins arrondis 11">
          <a:hlinkClick xmlns:r="http://schemas.openxmlformats.org/officeDocument/2006/relationships" r:id="rId9" tooltip=" "/>
          <a:extLst>
            <a:ext uri="{FF2B5EF4-FFF2-40B4-BE49-F238E27FC236}">
              <a16:creationId xmlns:a16="http://schemas.microsoft.com/office/drawing/2014/main" id="{00000000-0008-0000-1600-00000C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428625</xdr:colOff>
      <xdr:row>31</xdr:row>
      <xdr:rowOff>152400</xdr:rowOff>
    </xdr:from>
    <xdr:to>
      <xdr:col>41</xdr:col>
      <xdr:colOff>600075</xdr:colOff>
      <xdr:row>46</xdr:row>
      <xdr:rowOff>9525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685800</xdr:colOff>
      <xdr:row>17</xdr:row>
      <xdr:rowOff>180975</xdr:rowOff>
    </xdr:from>
    <xdr:to>
      <xdr:col>42</xdr:col>
      <xdr:colOff>247650</xdr:colOff>
      <xdr:row>32</xdr:row>
      <xdr:rowOff>66675</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495300</xdr:colOff>
      <xdr:row>3</xdr:row>
      <xdr:rowOff>71437</xdr:rowOff>
    </xdr:from>
    <xdr:to>
      <xdr:col>22</xdr:col>
      <xdr:colOff>190500</xdr:colOff>
      <xdr:row>19</xdr:row>
      <xdr:rowOff>147637</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0</xdr:row>
      <xdr:rowOff>183832</xdr:rowOff>
    </xdr:from>
    <xdr:to>
      <xdr:col>17</xdr:col>
      <xdr:colOff>257175</xdr:colOff>
      <xdr:row>18</xdr:row>
      <xdr:rowOff>186690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3</xdr:row>
      <xdr:rowOff>0</xdr:rowOff>
    </xdr:from>
    <xdr:to>
      <xdr:col>4</xdr:col>
      <xdr:colOff>733425</xdr:colOff>
      <xdr:row>11</xdr:row>
      <xdr:rowOff>171450</xdr:rowOff>
    </xdr:to>
    <xdr:pic>
      <xdr:nvPicPr>
        <xdr:cNvPr id="18" name="Image 17">
          <a:extLst>
            <a:ext uri="{FF2B5EF4-FFF2-40B4-BE49-F238E27FC236}">
              <a16:creationId xmlns:a16="http://schemas.microsoft.com/office/drawing/2014/main" id="{00000000-0008-0000-1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14400"/>
          <a:ext cx="29718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76200</xdr:colOff>
          <xdr:row>22</xdr:row>
          <xdr:rowOff>352425</xdr:rowOff>
        </xdr:from>
        <xdr:to>
          <xdr:col>1</xdr:col>
          <xdr:colOff>685800</xdr:colOff>
          <xdr:row>25</xdr:row>
          <xdr:rowOff>85725</xdr:rowOff>
        </xdr:to>
        <xdr:sp macro="" textlink="">
          <xdr:nvSpPr>
            <xdr:cNvPr id="45057" name="Spinner 1" hidden="1">
              <a:extLst>
                <a:ext uri="{63B3BB69-23CF-44E3-9099-C40C66FF867C}">
                  <a14:compatExt spid="_x0000_s45057"/>
                </a:ext>
                <a:ext uri="{FF2B5EF4-FFF2-40B4-BE49-F238E27FC236}">
                  <a16:creationId xmlns:a16="http://schemas.microsoft.com/office/drawing/2014/main" id="{00000000-0008-0000-1900-000001B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3810</xdr:rowOff>
    </xdr:from>
    <xdr:to>
      <xdr:col>5</xdr:col>
      <xdr:colOff>255650</xdr:colOff>
      <xdr:row>2</xdr:row>
      <xdr:rowOff>47625</xdr:rowOff>
    </xdr:to>
    <xdr:pic>
      <xdr:nvPicPr>
        <xdr:cNvPr id="3" name="Imag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810"/>
          <a:ext cx="3265550" cy="758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352426</xdr:colOff>
      <xdr:row>0</xdr:row>
      <xdr:rowOff>0</xdr:rowOff>
    </xdr:from>
    <xdr:to>
      <xdr:col>20</xdr:col>
      <xdr:colOff>371476</xdr:colOff>
      <xdr:row>1</xdr:row>
      <xdr:rowOff>142875</xdr:rowOff>
    </xdr:to>
    <xdr:sp macro="" textlink="">
      <xdr:nvSpPr>
        <xdr:cNvPr id="4" name="Rectangle : coins arrondis 3">
          <a:extLst>
            <a:ext uri="{FF2B5EF4-FFF2-40B4-BE49-F238E27FC236}">
              <a16:creationId xmlns:a16="http://schemas.microsoft.com/office/drawing/2014/main" id="{00000000-0008-0000-1900-000004000000}"/>
            </a:ext>
          </a:extLst>
        </xdr:cNvPr>
        <xdr:cNvSpPr/>
      </xdr:nvSpPr>
      <xdr:spPr>
        <a:xfrm>
          <a:off x="11782426" y="0"/>
          <a:ext cx="3028950"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400" b="1" kern="1200">
              <a:solidFill>
                <a:schemeClr val="bg1"/>
              </a:solidFill>
              <a:latin typeface="+mn-lt"/>
              <a:ea typeface="+mn-ea"/>
              <a:cs typeface="+mn-cs"/>
            </a:rPr>
            <a:t>Evaluer</a:t>
          </a:r>
        </a:p>
      </xdr:txBody>
    </xdr:sp>
    <xdr:clientData/>
  </xdr:twoCellAnchor>
  <xdr:twoCellAnchor>
    <xdr:from>
      <xdr:col>11</xdr:col>
      <xdr:colOff>714376</xdr:colOff>
      <xdr:row>23</xdr:row>
      <xdr:rowOff>95250</xdr:rowOff>
    </xdr:from>
    <xdr:to>
      <xdr:col>16</xdr:col>
      <xdr:colOff>190501</xdr:colOff>
      <xdr:row>31</xdr:row>
      <xdr:rowOff>161925</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142875</xdr:colOff>
      <xdr:row>23</xdr:row>
      <xdr:rowOff>95250</xdr:rowOff>
    </xdr:from>
    <xdr:to>
      <xdr:col>18</xdr:col>
      <xdr:colOff>533400</xdr:colOff>
      <xdr:row>30</xdr:row>
      <xdr:rowOff>0</xdr:rowOff>
    </xdr:to>
    <xdr:graphicFrame macro="">
      <xdr:nvGraphicFramePr>
        <xdr:cNvPr id="8" name="Graphique 7">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171450</xdr:colOff>
      <xdr:row>23</xdr:row>
      <xdr:rowOff>134415</xdr:rowOff>
    </xdr:from>
    <xdr:to>
      <xdr:col>18</xdr:col>
      <xdr:colOff>485775</xdr:colOff>
      <xdr:row>30</xdr:row>
      <xdr:rowOff>142876</xdr:rowOff>
    </xdr:to>
    <xdr:pic>
      <xdr:nvPicPr>
        <xdr:cNvPr id="9" name="Imag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5"/>
        <a:stretch>
          <a:fillRect/>
        </a:stretch>
      </xdr:blipFill>
      <xdr:spPr>
        <a:xfrm>
          <a:off x="11601450" y="6220890"/>
          <a:ext cx="1819275" cy="1827736"/>
        </a:xfrm>
        <a:prstGeom prst="rect">
          <a:avLst/>
        </a:prstGeom>
      </xdr:spPr>
    </xdr:pic>
    <xdr:clientData/>
  </xdr:twoCellAnchor>
  <xdr:twoCellAnchor>
    <xdr:from>
      <xdr:col>18</xdr:col>
      <xdr:colOff>647702</xdr:colOff>
      <xdr:row>26</xdr:row>
      <xdr:rowOff>28575</xdr:rowOff>
    </xdr:from>
    <xdr:to>
      <xdr:col>20</xdr:col>
      <xdr:colOff>123825</xdr:colOff>
      <xdr:row>30</xdr:row>
      <xdr:rowOff>123825</xdr:rowOff>
    </xdr:to>
    <xdr:sp macro="" textlink="">
      <xdr:nvSpPr>
        <xdr:cNvPr id="10" name="Donut 14">
          <a:extLst>
            <a:ext uri="{FF2B5EF4-FFF2-40B4-BE49-F238E27FC236}">
              <a16:creationId xmlns:a16="http://schemas.microsoft.com/office/drawing/2014/main" id="{00000000-0008-0000-1900-00000A000000}"/>
            </a:ext>
          </a:extLst>
        </xdr:cNvPr>
        <xdr:cNvSpPr>
          <a:spLocks noChangeAspect="1"/>
        </xdr:cNvSpPr>
      </xdr:nvSpPr>
      <xdr:spPr>
        <a:xfrm>
          <a:off x="13582652" y="7258050"/>
          <a:ext cx="981073" cy="771525"/>
        </a:xfrm>
        <a:prstGeom prst="frame">
          <a:avLst>
            <a:gd name="adj1" fmla="val 14781"/>
          </a:avLst>
        </a:prstGeom>
        <a:solidFill>
          <a:schemeClr val="bg1">
            <a:lumMod val="95000"/>
          </a:schemeClr>
        </a:solidFill>
        <a:ln>
          <a:noFill/>
        </a:ln>
        <a:effectLst>
          <a:outerShdw blurRad="190500" dist="63500" dir="18900000" algn="bl" rotWithShape="0">
            <a:schemeClr val="tx2">
              <a:lumMod val="60000"/>
              <a:lumOff val="40000"/>
              <a:alpha val="40000"/>
            </a:schemeClr>
          </a:outerShdw>
        </a:effectLst>
        <a:scene3d>
          <a:camera prst="orthographicFront"/>
          <a:lightRig rig="threePt" dir="t"/>
        </a:scene3d>
        <a:sp3d>
          <a:bevelT w="635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xdr:col>
      <xdr:colOff>533399</xdr:colOff>
      <xdr:row>28</xdr:row>
      <xdr:rowOff>7620</xdr:rowOff>
    </xdr:from>
    <xdr:to>
      <xdr:col>3</xdr:col>
      <xdr:colOff>612449</xdr:colOff>
      <xdr:row>30</xdr:row>
      <xdr:rowOff>130620</xdr:rowOff>
    </xdr:to>
    <xdr:sp macro="" textlink="">
      <xdr:nvSpPr>
        <xdr:cNvPr id="5" name="Rectangle : coins arrondis 4">
          <a:hlinkClick xmlns:r="http://schemas.openxmlformats.org/officeDocument/2006/relationships" r:id="rId6" tooltip=" "/>
          <a:extLst>
            <a:ext uri="{FF2B5EF4-FFF2-40B4-BE49-F238E27FC236}">
              <a16:creationId xmlns:a16="http://schemas.microsoft.com/office/drawing/2014/main" id="{00000000-0008-0000-1900-000005000000}"/>
            </a:ext>
          </a:extLst>
        </xdr:cNvPr>
        <xdr:cNvSpPr>
          <a:spLocks/>
        </xdr:cNvSpPr>
      </xdr:nvSpPr>
      <xdr:spPr>
        <a:xfrm>
          <a:off x="676274" y="7532370"/>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Accueil</a:t>
          </a:r>
        </a:p>
      </xdr:txBody>
    </xdr:sp>
    <xdr:clientData/>
  </xdr:twoCellAnchor>
  <xdr:twoCellAnchor>
    <xdr:from>
      <xdr:col>6</xdr:col>
      <xdr:colOff>1904</xdr:colOff>
      <xdr:row>27</xdr:row>
      <xdr:rowOff>182879</xdr:rowOff>
    </xdr:from>
    <xdr:to>
      <xdr:col>8</xdr:col>
      <xdr:colOff>80954</xdr:colOff>
      <xdr:row>30</xdr:row>
      <xdr:rowOff>115379</xdr:rowOff>
    </xdr:to>
    <xdr:sp macro="" textlink="">
      <xdr:nvSpPr>
        <xdr:cNvPr id="6" name="Rectangle : coins arrondis 5">
          <a:hlinkClick xmlns:r="http://schemas.openxmlformats.org/officeDocument/2006/relationships" r:id="rId7" tooltip=" "/>
          <a:extLst>
            <a:ext uri="{FF2B5EF4-FFF2-40B4-BE49-F238E27FC236}">
              <a16:creationId xmlns:a16="http://schemas.microsoft.com/office/drawing/2014/main" id="{00000000-0008-0000-1900-000006000000}"/>
            </a:ext>
          </a:extLst>
        </xdr:cNvPr>
        <xdr:cNvSpPr>
          <a:spLocks/>
        </xdr:cNvSpPr>
      </xdr:nvSpPr>
      <xdr:spPr>
        <a:xfrm>
          <a:off x="3907154" y="7517129"/>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Terminer</a:t>
          </a:r>
        </a:p>
      </xdr:txBody>
    </xdr:sp>
    <xdr:clientData/>
  </xdr:twoCellAnchor>
  <xdr:twoCellAnchor>
    <xdr:from>
      <xdr:col>3</xdr:col>
      <xdr:colOff>653414</xdr:colOff>
      <xdr:row>27</xdr:row>
      <xdr:rowOff>180975</xdr:rowOff>
    </xdr:from>
    <xdr:to>
      <xdr:col>5</xdr:col>
      <xdr:colOff>732464</xdr:colOff>
      <xdr:row>30</xdr:row>
      <xdr:rowOff>113475</xdr:rowOff>
    </xdr:to>
    <xdr:sp macro="" textlink="">
      <xdr:nvSpPr>
        <xdr:cNvPr id="7" name="Rectangle : coins arrondis 6">
          <a:hlinkClick xmlns:r="http://schemas.openxmlformats.org/officeDocument/2006/relationships" r:id="rId8" tooltip=" "/>
          <a:extLst>
            <a:ext uri="{FF2B5EF4-FFF2-40B4-BE49-F238E27FC236}">
              <a16:creationId xmlns:a16="http://schemas.microsoft.com/office/drawing/2014/main" id="{00000000-0008-0000-1900-000007000000}"/>
            </a:ext>
          </a:extLst>
        </xdr:cNvPr>
        <xdr:cNvSpPr>
          <a:spLocks/>
        </xdr:cNvSpPr>
      </xdr:nvSpPr>
      <xdr:spPr>
        <a:xfrm>
          <a:off x="2301239" y="7515225"/>
          <a:ext cx="1584000" cy="504000"/>
        </a:xfrm>
        <a:prstGeom prst="roundRect">
          <a:avLst/>
        </a:prstGeom>
        <a:gradFill flip="none" rotWithShape="1">
          <a:gsLst>
            <a:gs pos="4425">
              <a:srgbClr val="FFFF00"/>
            </a:gs>
            <a:gs pos="54000">
              <a:srgbClr val="FFC000"/>
            </a:gs>
            <a:gs pos="100000">
              <a:srgbClr val="FFC000"/>
            </a:gs>
          </a:gsLst>
          <a:path path="circle">
            <a:fillToRect l="100000" b="100000"/>
          </a:path>
          <a:tileRect t="-100000" r="-100000"/>
        </a:gradFill>
        <a:ln>
          <a:no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tx2">
                  <a:lumMod val="75000"/>
                </a:schemeClr>
              </a:solidFill>
              <a:latin typeface="+mn-lt"/>
              <a:ea typeface="+mn-ea"/>
              <a:cs typeface="+mn-cs"/>
            </a:rPr>
            <a:t>Précédent</a:t>
          </a:r>
        </a:p>
      </xdr:txBody>
    </xdr:sp>
    <xdr:clientData/>
  </xdr:twoCellAnchor>
  <xdr:twoCellAnchor>
    <xdr:from>
      <xdr:col>8</xdr:col>
      <xdr:colOff>114300</xdr:colOff>
      <xdr:row>28</xdr:row>
      <xdr:rowOff>9525</xdr:rowOff>
    </xdr:from>
    <xdr:to>
      <xdr:col>10</xdr:col>
      <xdr:colOff>193350</xdr:colOff>
      <xdr:row>30</xdr:row>
      <xdr:rowOff>132525</xdr:rowOff>
    </xdr:to>
    <xdr:sp macro="" textlink="">
      <xdr:nvSpPr>
        <xdr:cNvPr id="11" name="Rectangle : coins arrondis 10">
          <a:hlinkClick xmlns:r="http://schemas.openxmlformats.org/officeDocument/2006/relationships" r:id="rId9" tooltip=" "/>
          <a:extLst>
            <a:ext uri="{FF2B5EF4-FFF2-40B4-BE49-F238E27FC236}">
              <a16:creationId xmlns:a16="http://schemas.microsoft.com/office/drawing/2014/main" id="{00000000-0008-0000-1900-00000B000000}"/>
            </a:ext>
          </a:extLst>
        </xdr:cNvPr>
        <xdr:cNvSpPr>
          <a:spLocks/>
        </xdr:cNvSpPr>
      </xdr:nvSpPr>
      <xdr:spPr>
        <a:xfrm>
          <a:off x="5524500" y="7534275"/>
          <a:ext cx="1584000" cy="504000"/>
        </a:xfrm>
        <a:prstGeom prst="roundRect">
          <a:avLst/>
        </a:prstGeom>
        <a:gradFill flip="none" rotWithShape="1">
          <a:gsLst>
            <a:gs pos="3000">
              <a:srgbClr val="00CC66"/>
            </a:gs>
            <a:gs pos="54000">
              <a:schemeClr val="tx2">
                <a:lumMod val="75000"/>
              </a:schemeClr>
            </a:gs>
            <a:gs pos="100000">
              <a:schemeClr val="tx2">
                <a:lumMod val="50000"/>
              </a:schemeClr>
            </a:gs>
          </a:gsLst>
          <a:lin ang="8100000" scaled="1"/>
          <a:tileRect/>
        </a:gradFill>
        <a:ln w="38100">
          <a:gradFill>
            <a:gsLst>
              <a:gs pos="0">
                <a:srgbClr val="0DFFC0"/>
              </a:gs>
              <a:gs pos="32000">
                <a:srgbClr val="02BD62"/>
              </a:gs>
              <a:gs pos="100000">
                <a:srgbClr val="009E47"/>
              </a:gs>
            </a:gsLst>
            <a:lin ang="5400000" scaled="1"/>
          </a:gradFill>
        </a:ln>
        <a:effectLst>
          <a:outerShdw blurRad="57785" dist="33020" dir="3180000" algn="ctr">
            <a:srgbClr val="000000">
              <a:alpha val="30000"/>
            </a:srgbClr>
          </a:outerShdw>
          <a:reflection blurRad="6350" stA="52000" endA="300" endPos="35000" dir="5400000" sy="-100000" algn="bl" rotWithShape="0"/>
          <a:softEdge rad="12700"/>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b="1" kern="1200">
              <a:solidFill>
                <a:schemeClr val="bg1">
                  <a:lumMod val="95000"/>
                </a:schemeClr>
              </a:solidFill>
              <a:latin typeface="+mn-lt"/>
              <a:ea typeface="+mn-ea"/>
              <a:cs typeface="+mn-cs"/>
            </a:rPr>
            <a:t>Menu</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898943</xdr:colOff>
      <xdr:row>13</xdr:row>
      <xdr:rowOff>109133</xdr:rowOff>
    </xdr:from>
    <xdr:to>
      <xdr:col>11</xdr:col>
      <xdr:colOff>488425</xdr:colOff>
      <xdr:row>16</xdr:row>
      <xdr:rowOff>200821</xdr:rowOff>
    </xdr:to>
    <xdr:sp macro="" textlink="">
      <xdr:nvSpPr>
        <xdr:cNvPr id="4" name="Flèche : bas 3">
          <a:extLst>
            <a:ext uri="{FF2B5EF4-FFF2-40B4-BE49-F238E27FC236}">
              <a16:creationId xmlns:a16="http://schemas.microsoft.com/office/drawing/2014/main" id="{00000000-0008-0000-1B00-000004000000}"/>
            </a:ext>
          </a:extLst>
        </xdr:cNvPr>
        <xdr:cNvSpPr/>
      </xdr:nvSpPr>
      <xdr:spPr>
        <a:xfrm rot="2635584">
          <a:off x="7956968" y="3109508"/>
          <a:ext cx="580082" cy="815588"/>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8</xdr:col>
      <xdr:colOff>139659</xdr:colOff>
      <xdr:row>13</xdr:row>
      <xdr:rowOff>236563</xdr:rowOff>
    </xdr:from>
    <xdr:to>
      <xdr:col>9</xdr:col>
      <xdr:colOff>197517</xdr:colOff>
      <xdr:row>16</xdr:row>
      <xdr:rowOff>132514</xdr:rowOff>
    </xdr:to>
    <xdr:sp macro="" textlink="">
      <xdr:nvSpPr>
        <xdr:cNvPr id="5" name="Flèche : bas 4">
          <a:extLst>
            <a:ext uri="{FF2B5EF4-FFF2-40B4-BE49-F238E27FC236}">
              <a16:creationId xmlns:a16="http://schemas.microsoft.com/office/drawing/2014/main" id="{00000000-0008-0000-1B00-000005000000}"/>
            </a:ext>
          </a:extLst>
        </xdr:cNvPr>
        <xdr:cNvSpPr/>
      </xdr:nvSpPr>
      <xdr:spPr>
        <a:xfrm rot="18871419">
          <a:off x="5621287" y="3136935"/>
          <a:ext cx="619851" cy="819858"/>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8</xdr:col>
      <xdr:colOff>249181</xdr:colOff>
      <xdr:row>23</xdr:row>
      <xdr:rowOff>4572</xdr:rowOff>
    </xdr:from>
    <xdr:to>
      <xdr:col>9</xdr:col>
      <xdr:colOff>68765</xdr:colOff>
      <xdr:row>26</xdr:row>
      <xdr:rowOff>100667</xdr:rowOff>
    </xdr:to>
    <xdr:sp macro="" textlink="">
      <xdr:nvSpPr>
        <xdr:cNvPr id="6" name="Flèche : bas 5">
          <a:extLst>
            <a:ext uri="{FF2B5EF4-FFF2-40B4-BE49-F238E27FC236}">
              <a16:creationId xmlns:a16="http://schemas.microsoft.com/office/drawing/2014/main" id="{00000000-0008-0000-1B00-000006000000}"/>
            </a:ext>
          </a:extLst>
        </xdr:cNvPr>
        <xdr:cNvSpPr/>
      </xdr:nvSpPr>
      <xdr:spPr>
        <a:xfrm rot="13468750">
          <a:off x="5630806" y="5957697"/>
          <a:ext cx="581584" cy="772370"/>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10</xdr:col>
      <xdr:colOff>842279</xdr:colOff>
      <xdr:row>24</xdr:row>
      <xdr:rowOff>30531</xdr:rowOff>
    </xdr:from>
    <xdr:to>
      <xdr:col>11</xdr:col>
      <xdr:colOff>610036</xdr:colOff>
      <xdr:row>26</xdr:row>
      <xdr:rowOff>15341</xdr:rowOff>
    </xdr:to>
    <xdr:sp macro="" textlink="">
      <xdr:nvSpPr>
        <xdr:cNvPr id="7" name="Flèche : bas 6">
          <a:extLst>
            <a:ext uri="{FF2B5EF4-FFF2-40B4-BE49-F238E27FC236}">
              <a16:creationId xmlns:a16="http://schemas.microsoft.com/office/drawing/2014/main" id="{00000000-0008-0000-1B00-000007000000}"/>
            </a:ext>
          </a:extLst>
        </xdr:cNvPr>
        <xdr:cNvSpPr/>
      </xdr:nvSpPr>
      <xdr:spPr>
        <a:xfrm rot="7912778">
          <a:off x="7987040" y="5973120"/>
          <a:ext cx="584885" cy="758357"/>
        </a:xfrm>
        <a:prstGeom prst="downArrow">
          <a:avLst/>
        </a:prstGeom>
        <a:gradFill flip="none" rotWithShape="1">
          <a:gsLst>
            <a:gs pos="0">
              <a:schemeClr val="tx2">
                <a:lumMod val="20000"/>
                <a:lumOff val="80000"/>
                <a:alpha val="99000"/>
              </a:schemeClr>
            </a:gs>
            <a:gs pos="71000">
              <a:schemeClr val="tx2">
                <a:lumMod val="75000"/>
              </a:schemeClr>
            </a:gs>
            <a:gs pos="100000">
              <a:schemeClr val="tx2">
                <a:lumMod val="50000"/>
              </a:schemeClr>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246833</xdr:colOff>
      <xdr:row>8</xdr:row>
      <xdr:rowOff>293230</xdr:rowOff>
    </xdr:from>
    <xdr:to>
      <xdr:col>5</xdr:col>
      <xdr:colOff>249303</xdr:colOff>
      <xdr:row>10</xdr:row>
      <xdr:rowOff>219883</xdr:rowOff>
    </xdr:to>
    <xdr:sp macro="" textlink="">
      <xdr:nvSpPr>
        <xdr:cNvPr id="8" name="Flèche : bas 7">
          <a:extLst>
            <a:ext uri="{FF2B5EF4-FFF2-40B4-BE49-F238E27FC236}">
              <a16:creationId xmlns:a16="http://schemas.microsoft.com/office/drawing/2014/main" id="{00000000-0008-0000-1B00-000008000000}"/>
            </a:ext>
          </a:extLst>
        </xdr:cNvPr>
        <xdr:cNvSpPr/>
      </xdr:nvSpPr>
      <xdr:spPr>
        <a:xfrm rot="18871419">
          <a:off x="3151767" y="2017446"/>
          <a:ext cx="564828"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xdr:from>
      <xdr:col>4</xdr:col>
      <xdr:colOff>274138</xdr:colOff>
      <xdr:row>15</xdr:row>
      <xdr:rowOff>89134</xdr:rowOff>
    </xdr:from>
    <xdr:to>
      <xdr:col>5</xdr:col>
      <xdr:colOff>255659</xdr:colOff>
      <xdr:row>17</xdr:row>
      <xdr:rowOff>180727</xdr:rowOff>
    </xdr:to>
    <xdr:sp macro="" textlink="">
      <xdr:nvSpPr>
        <xdr:cNvPr id="10" name="Flèche : bas 9">
          <a:extLst>
            <a:ext uri="{FF2B5EF4-FFF2-40B4-BE49-F238E27FC236}">
              <a16:creationId xmlns:a16="http://schemas.microsoft.com/office/drawing/2014/main" id="{00000000-0008-0000-1B00-00000A000000}"/>
            </a:ext>
          </a:extLst>
        </xdr:cNvPr>
        <xdr:cNvSpPr/>
      </xdr:nvSpPr>
      <xdr:spPr>
        <a:xfrm rot="13507013">
          <a:off x="3167089" y="3739858"/>
          <a:ext cx="567843" cy="429196"/>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506812</xdr:colOff>
      <xdr:row>12</xdr:row>
      <xdr:rowOff>97672</xdr:rowOff>
    </xdr:from>
    <xdr:to>
      <xdr:col>3</xdr:col>
      <xdr:colOff>956957</xdr:colOff>
      <xdr:row>14</xdr:row>
      <xdr:rowOff>44198</xdr:rowOff>
    </xdr:to>
    <xdr:sp macro="" textlink="">
      <xdr:nvSpPr>
        <xdr:cNvPr id="12" name="Flèche : bas 11">
          <a:extLst>
            <a:ext uri="{FF2B5EF4-FFF2-40B4-BE49-F238E27FC236}">
              <a16:creationId xmlns:a16="http://schemas.microsoft.com/office/drawing/2014/main" id="{00000000-0008-0000-1B00-00000C000000}"/>
            </a:ext>
          </a:extLst>
        </xdr:cNvPr>
        <xdr:cNvSpPr/>
      </xdr:nvSpPr>
      <xdr:spPr>
        <a:xfrm rot="16200000">
          <a:off x="2895425" y="2370409"/>
          <a:ext cx="528141"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3</xdr:col>
      <xdr:colOff>541202</xdr:colOff>
      <xdr:row>24</xdr:row>
      <xdr:rowOff>174209</xdr:rowOff>
    </xdr:from>
    <xdr:to>
      <xdr:col>3</xdr:col>
      <xdr:colOff>991347</xdr:colOff>
      <xdr:row>26</xdr:row>
      <xdr:rowOff>92721</xdr:rowOff>
    </xdr:to>
    <xdr:sp macro="" textlink="">
      <xdr:nvSpPr>
        <xdr:cNvPr id="13" name="Flèche : bas 12">
          <a:extLst>
            <a:ext uri="{FF2B5EF4-FFF2-40B4-BE49-F238E27FC236}">
              <a16:creationId xmlns:a16="http://schemas.microsoft.com/office/drawing/2014/main" id="{00000000-0008-0000-1B00-00000D000000}"/>
            </a:ext>
          </a:extLst>
        </xdr:cNvPr>
        <xdr:cNvSpPr/>
      </xdr:nvSpPr>
      <xdr:spPr>
        <a:xfrm rot="16200000">
          <a:off x="2631941" y="5459023"/>
          <a:ext cx="516985"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35451</xdr:colOff>
      <xdr:row>12</xdr:row>
      <xdr:rowOff>73060</xdr:rowOff>
    </xdr:from>
    <xdr:to>
      <xdr:col>16</xdr:col>
      <xdr:colOff>485596</xdr:colOff>
      <xdr:row>14</xdr:row>
      <xdr:rowOff>19586</xdr:rowOff>
    </xdr:to>
    <xdr:sp macro="" textlink="">
      <xdr:nvSpPr>
        <xdr:cNvPr id="14" name="Flèche : bas 13">
          <a:extLst>
            <a:ext uri="{FF2B5EF4-FFF2-40B4-BE49-F238E27FC236}">
              <a16:creationId xmlns:a16="http://schemas.microsoft.com/office/drawing/2014/main" id="{00000000-0008-0000-1B00-00000E000000}"/>
            </a:ext>
          </a:extLst>
        </xdr:cNvPr>
        <xdr:cNvSpPr/>
      </xdr:nvSpPr>
      <xdr:spPr>
        <a:xfrm rot="5400000">
          <a:off x="9791188" y="2345797"/>
          <a:ext cx="528141"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16</xdr:col>
      <xdr:colOff>73888</xdr:colOff>
      <xdr:row>24</xdr:row>
      <xdr:rowOff>158028</xdr:rowOff>
    </xdr:from>
    <xdr:to>
      <xdr:col>16</xdr:col>
      <xdr:colOff>524033</xdr:colOff>
      <xdr:row>26</xdr:row>
      <xdr:rowOff>47629</xdr:rowOff>
    </xdr:to>
    <xdr:sp macro="" textlink="">
      <xdr:nvSpPr>
        <xdr:cNvPr id="15" name="Flèche : bas 14">
          <a:extLst>
            <a:ext uri="{FF2B5EF4-FFF2-40B4-BE49-F238E27FC236}">
              <a16:creationId xmlns:a16="http://schemas.microsoft.com/office/drawing/2014/main" id="{00000000-0008-0000-1B00-00000F000000}"/>
            </a:ext>
          </a:extLst>
        </xdr:cNvPr>
        <xdr:cNvSpPr/>
      </xdr:nvSpPr>
      <xdr:spPr>
        <a:xfrm rot="5400000">
          <a:off x="11284098" y="6207118"/>
          <a:ext cx="489676"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61056</xdr:colOff>
      <xdr:row>9</xdr:row>
      <xdr:rowOff>47511</xdr:rowOff>
    </xdr:from>
    <xdr:to>
      <xdr:col>15</xdr:col>
      <xdr:colOff>141522</xdr:colOff>
      <xdr:row>10</xdr:row>
      <xdr:rowOff>160740</xdr:rowOff>
    </xdr:to>
    <xdr:sp macro="" textlink="">
      <xdr:nvSpPr>
        <xdr:cNvPr id="16" name="Flèche : bas 15">
          <a:extLst>
            <a:ext uri="{FF2B5EF4-FFF2-40B4-BE49-F238E27FC236}">
              <a16:creationId xmlns:a16="http://schemas.microsoft.com/office/drawing/2014/main" id="{00000000-0008-0000-1B00-000010000000}"/>
            </a:ext>
          </a:extLst>
        </xdr:cNvPr>
        <xdr:cNvSpPr/>
      </xdr:nvSpPr>
      <xdr:spPr>
        <a:xfrm rot="2447842">
          <a:off x="10395681" y="2009661"/>
          <a:ext cx="528141" cy="45612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128491</xdr:colOff>
      <xdr:row>16</xdr:row>
      <xdr:rowOff>34191</xdr:rowOff>
    </xdr:from>
    <xdr:to>
      <xdr:col>15</xdr:col>
      <xdr:colOff>212329</xdr:colOff>
      <xdr:row>17</xdr:row>
      <xdr:rowOff>189315</xdr:rowOff>
    </xdr:to>
    <xdr:sp macro="" textlink="">
      <xdr:nvSpPr>
        <xdr:cNvPr id="18" name="Flèche : bas 17">
          <a:extLst>
            <a:ext uri="{FF2B5EF4-FFF2-40B4-BE49-F238E27FC236}">
              <a16:creationId xmlns:a16="http://schemas.microsoft.com/office/drawing/2014/main" id="{00000000-0008-0000-1B00-000012000000}"/>
            </a:ext>
          </a:extLst>
        </xdr:cNvPr>
        <xdr:cNvSpPr/>
      </xdr:nvSpPr>
      <xdr:spPr>
        <a:xfrm rot="8422319">
          <a:off x="10463116" y="3758466"/>
          <a:ext cx="531513" cy="48849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323850</xdr:colOff>
      <xdr:row>20</xdr:row>
      <xdr:rowOff>238124</xdr:rowOff>
    </xdr:from>
    <xdr:to>
      <xdr:col>5</xdr:col>
      <xdr:colOff>326320</xdr:colOff>
      <xdr:row>22</xdr:row>
      <xdr:rowOff>126677</xdr:rowOff>
    </xdr:to>
    <xdr:sp macro="" textlink="">
      <xdr:nvSpPr>
        <xdr:cNvPr id="28" name="Flèche : bas 27">
          <a:extLst>
            <a:ext uri="{FF2B5EF4-FFF2-40B4-BE49-F238E27FC236}">
              <a16:creationId xmlns:a16="http://schemas.microsoft.com/office/drawing/2014/main" id="{00000000-0008-0000-1B00-00001C000000}"/>
            </a:ext>
          </a:extLst>
        </xdr:cNvPr>
        <xdr:cNvSpPr/>
      </xdr:nvSpPr>
      <xdr:spPr>
        <a:xfrm rot="18871419">
          <a:off x="3228784" y="5286565"/>
          <a:ext cx="564828" cy="450145"/>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4</xdr:col>
      <xdr:colOff>257175</xdr:colOff>
      <xdr:row>28</xdr:row>
      <xdr:rowOff>19050</xdr:rowOff>
    </xdr:from>
    <xdr:to>
      <xdr:col>5</xdr:col>
      <xdr:colOff>238696</xdr:colOff>
      <xdr:row>29</xdr:row>
      <xdr:rowOff>253518</xdr:rowOff>
    </xdr:to>
    <xdr:sp macro="" textlink="">
      <xdr:nvSpPr>
        <xdr:cNvPr id="29" name="Flèche : bas 28">
          <a:extLst>
            <a:ext uri="{FF2B5EF4-FFF2-40B4-BE49-F238E27FC236}">
              <a16:creationId xmlns:a16="http://schemas.microsoft.com/office/drawing/2014/main" id="{00000000-0008-0000-1B00-00001D000000}"/>
            </a:ext>
          </a:extLst>
        </xdr:cNvPr>
        <xdr:cNvSpPr/>
      </xdr:nvSpPr>
      <xdr:spPr>
        <a:xfrm rot="13507013">
          <a:off x="3150126" y="7184499"/>
          <a:ext cx="567843" cy="429196"/>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161924</xdr:colOff>
      <xdr:row>20</xdr:row>
      <xdr:rowOff>285750</xdr:rowOff>
    </xdr:from>
    <xdr:to>
      <xdr:col>15</xdr:col>
      <xdr:colOff>242390</xdr:colOff>
      <xdr:row>22</xdr:row>
      <xdr:rowOff>65604</xdr:rowOff>
    </xdr:to>
    <xdr:sp macro="" textlink="">
      <xdr:nvSpPr>
        <xdr:cNvPr id="32" name="Flèche : bas 31">
          <a:extLst>
            <a:ext uri="{FF2B5EF4-FFF2-40B4-BE49-F238E27FC236}">
              <a16:creationId xmlns:a16="http://schemas.microsoft.com/office/drawing/2014/main" id="{00000000-0008-0000-1B00-000020000000}"/>
            </a:ext>
          </a:extLst>
        </xdr:cNvPr>
        <xdr:cNvSpPr/>
      </xdr:nvSpPr>
      <xdr:spPr>
        <a:xfrm rot="2447842">
          <a:off x="10496549" y="5276850"/>
          <a:ext cx="528141" cy="45612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xdr:from>
      <xdr:col>14</xdr:col>
      <xdr:colOff>157066</xdr:colOff>
      <xdr:row>27</xdr:row>
      <xdr:rowOff>119915</xdr:rowOff>
    </xdr:from>
    <xdr:to>
      <xdr:col>15</xdr:col>
      <xdr:colOff>240904</xdr:colOff>
      <xdr:row>29</xdr:row>
      <xdr:rowOff>151214</xdr:rowOff>
    </xdr:to>
    <xdr:sp macro="" textlink="">
      <xdr:nvSpPr>
        <xdr:cNvPr id="33" name="Flèche : bas 32">
          <a:extLst>
            <a:ext uri="{FF2B5EF4-FFF2-40B4-BE49-F238E27FC236}">
              <a16:creationId xmlns:a16="http://schemas.microsoft.com/office/drawing/2014/main" id="{00000000-0008-0000-1B00-000021000000}"/>
            </a:ext>
          </a:extLst>
        </xdr:cNvPr>
        <xdr:cNvSpPr/>
      </xdr:nvSpPr>
      <xdr:spPr>
        <a:xfrm rot="8422319">
          <a:off x="10491691" y="7092215"/>
          <a:ext cx="531513" cy="488499"/>
        </a:xfrm>
        <a:prstGeom prst="downArrow">
          <a:avLst/>
        </a:prstGeom>
        <a:gradFill flip="none" rotWithShape="1">
          <a:gsLst>
            <a:gs pos="13000">
              <a:srgbClr val="A3FFE7"/>
            </a:gs>
            <a:gs pos="55000">
              <a:srgbClr val="00B050"/>
            </a:gs>
            <a:gs pos="100000">
              <a:srgbClr val="00B050"/>
            </a:gs>
          </a:gsLst>
          <a:lin ang="138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BE" sz="1100">
            <a:solidFill>
              <a:schemeClr val="tx1"/>
            </a:solidFill>
            <a:latin typeface="+mn-lt"/>
            <a:ea typeface="+mn-ea"/>
            <a:cs typeface="+mn-cs"/>
          </a:endParaRPr>
        </a:p>
      </xdr:txBody>
    </xdr:sp>
    <xdr:clientData/>
  </xdr:twoCellAnchor>
  <xdr:twoCellAnchor editAs="oneCell">
    <xdr:from>
      <xdr:col>6</xdr:col>
      <xdr:colOff>466725</xdr:colOff>
      <xdr:row>17</xdr:row>
      <xdr:rowOff>152399</xdr:rowOff>
    </xdr:from>
    <xdr:to>
      <xdr:col>8</xdr:col>
      <xdr:colOff>238125</xdr:colOff>
      <xdr:row>22</xdr:row>
      <xdr:rowOff>120837</xdr:rowOff>
    </xdr:to>
    <xdr:pic>
      <xdr:nvPicPr>
        <xdr:cNvPr id="35" name="Image 34">
          <a:hlinkClick xmlns:r="http://schemas.openxmlformats.org/officeDocument/2006/relationships" r:id="rId1" tooltip=" "/>
          <a:extLst>
            <a:ext uri="{FF2B5EF4-FFF2-40B4-BE49-F238E27FC236}">
              <a16:creationId xmlns:a16="http://schemas.microsoft.com/office/drawing/2014/main" id="{00000000-0008-0000-1B00-000023000000}"/>
            </a:ext>
          </a:extLst>
        </xdr:cNvPr>
        <xdr:cNvPicPr>
          <a:picLocks noChangeAspect="1"/>
        </xdr:cNvPicPr>
      </xdr:nvPicPr>
      <xdr:blipFill>
        <a:blip xmlns:r="http://schemas.openxmlformats.org/officeDocument/2006/relationships" r:embed="rId2"/>
        <a:stretch>
          <a:fillRect/>
        </a:stretch>
      </xdr:blipFill>
      <xdr:spPr>
        <a:xfrm>
          <a:off x="4324350" y="4210049"/>
          <a:ext cx="1295400" cy="1635313"/>
        </a:xfrm>
        <a:prstGeom prst="rect">
          <a:avLst/>
        </a:prstGeom>
      </xdr:spPr>
    </xdr:pic>
    <xdr:clientData/>
  </xdr:twoCellAnchor>
  <xdr:twoCellAnchor>
    <xdr:from>
      <xdr:col>0</xdr:col>
      <xdr:colOff>228600</xdr:colOff>
      <xdr:row>4</xdr:row>
      <xdr:rowOff>19050</xdr:rowOff>
    </xdr:from>
    <xdr:to>
      <xdr:col>4</xdr:col>
      <xdr:colOff>266700</xdr:colOff>
      <xdr:row>6</xdr:row>
      <xdr:rowOff>209550</xdr:rowOff>
    </xdr:to>
    <xdr:sp macro="" textlink="">
      <xdr:nvSpPr>
        <xdr:cNvPr id="23" name="Rectangle : coins arrondis 22">
          <a:extLst>
            <a:ext uri="{FF2B5EF4-FFF2-40B4-BE49-F238E27FC236}">
              <a16:creationId xmlns:a16="http://schemas.microsoft.com/office/drawing/2014/main" id="{00000000-0008-0000-1B00-000017000000}"/>
            </a:ext>
          </a:extLst>
        </xdr:cNvPr>
        <xdr:cNvSpPr/>
      </xdr:nvSpPr>
      <xdr:spPr>
        <a:xfrm>
          <a:off x="228600" y="781050"/>
          <a:ext cx="3000375" cy="628650"/>
        </a:xfrm>
        <a:prstGeom prst="roundRect">
          <a:avLst/>
        </a:prstGeom>
        <a:gradFill flip="none" rotWithShape="1">
          <a:gsLst>
            <a:gs pos="27000">
              <a:srgbClr val="00CC66"/>
            </a:gs>
            <a:gs pos="0">
              <a:srgbClr val="0DFFC0"/>
            </a:gs>
            <a:gs pos="100000">
              <a:srgbClr val="00D29B"/>
            </a:gs>
          </a:gsLst>
          <a:lin ang="8100000" scaled="1"/>
          <a:tileRect/>
        </a:gra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4000" b="1" kern="1200">
              <a:solidFill>
                <a:schemeClr val="bg1"/>
              </a:solidFill>
              <a:latin typeface="+mn-lt"/>
              <a:ea typeface="+mn-ea"/>
              <a:cs typeface="+mn-cs"/>
            </a:rPr>
            <a:t>Overview</a:t>
          </a:r>
        </a:p>
      </xdr:txBody>
    </xdr:sp>
    <xdr:clientData/>
  </xdr:twoCellAnchor>
  <xdr:twoCellAnchor>
    <xdr:from>
      <xdr:col>10</xdr:col>
      <xdr:colOff>419100</xdr:colOff>
      <xdr:row>0</xdr:row>
      <xdr:rowOff>28575</xdr:rowOff>
    </xdr:from>
    <xdr:to>
      <xdr:col>12</xdr:col>
      <xdr:colOff>275327</xdr:colOff>
      <xdr:row>3</xdr:row>
      <xdr:rowOff>33075</xdr:rowOff>
    </xdr:to>
    <xdr:sp macro="" textlink="">
      <xdr:nvSpPr>
        <xdr:cNvPr id="24" name="Rectangle : coins arrondis 23">
          <a:hlinkClick xmlns:r="http://schemas.openxmlformats.org/officeDocument/2006/relationships" r:id="rId3" tooltip=" "/>
          <a:extLst>
            <a:ext uri="{FF2B5EF4-FFF2-40B4-BE49-F238E27FC236}">
              <a16:creationId xmlns:a16="http://schemas.microsoft.com/office/drawing/2014/main" id="{00000000-0008-0000-1B00-000018000000}"/>
            </a:ext>
          </a:extLst>
        </xdr:cNvPr>
        <xdr:cNvSpPr>
          <a:spLocks noChangeAspect="1"/>
        </xdr:cNvSpPr>
      </xdr:nvSpPr>
      <xdr:spPr>
        <a:xfrm>
          <a:off x="7477125" y="28575"/>
          <a:ext cx="160882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Démarrer</a:t>
          </a:r>
        </a:p>
      </xdr:txBody>
    </xdr:sp>
    <xdr:clientData/>
  </xdr:twoCellAnchor>
  <xdr:twoCellAnchor>
    <xdr:from>
      <xdr:col>12</xdr:col>
      <xdr:colOff>352425</xdr:colOff>
      <xdr:row>0</xdr:row>
      <xdr:rowOff>32799</xdr:rowOff>
    </xdr:from>
    <xdr:to>
      <xdr:col>14</xdr:col>
      <xdr:colOff>342197</xdr:colOff>
      <xdr:row>3</xdr:row>
      <xdr:rowOff>37299</xdr:rowOff>
    </xdr:to>
    <xdr:sp macro="" textlink="">
      <xdr:nvSpPr>
        <xdr:cNvPr id="25" name="Rectangle : coins arrondis 24">
          <a:hlinkClick xmlns:r="http://schemas.openxmlformats.org/officeDocument/2006/relationships" r:id="rId4" tooltip=" "/>
          <a:extLst>
            <a:ext uri="{FF2B5EF4-FFF2-40B4-BE49-F238E27FC236}">
              <a16:creationId xmlns:a16="http://schemas.microsoft.com/office/drawing/2014/main" id="{00000000-0008-0000-1B00-000019000000}"/>
            </a:ext>
          </a:extLst>
        </xdr:cNvPr>
        <xdr:cNvSpPr>
          <a:spLocks noChangeAspect="1"/>
        </xdr:cNvSpPr>
      </xdr:nvSpPr>
      <xdr:spPr>
        <a:xfrm>
          <a:off x="9163050" y="32799"/>
          <a:ext cx="151377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Overview</a:t>
          </a:r>
        </a:p>
      </xdr:txBody>
    </xdr:sp>
    <xdr:clientData/>
  </xdr:twoCellAnchor>
  <xdr:twoCellAnchor>
    <xdr:from>
      <xdr:col>7</xdr:col>
      <xdr:colOff>428625</xdr:colOff>
      <xdr:row>0</xdr:row>
      <xdr:rowOff>38099</xdr:rowOff>
    </xdr:from>
    <xdr:to>
      <xdr:col>10</xdr:col>
      <xdr:colOff>336114</xdr:colOff>
      <xdr:row>3</xdr:row>
      <xdr:rowOff>42599</xdr:rowOff>
    </xdr:to>
    <xdr:sp macro="" textlink="">
      <xdr:nvSpPr>
        <xdr:cNvPr id="26" name="Rectangle : coins arrondis 25">
          <a:hlinkClick xmlns:r="http://schemas.openxmlformats.org/officeDocument/2006/relationships" r:id="rId5" tooltip=" "/>
          <a:extLst>
            <a:ext uri="{FF2B5EF4-FFF2-40B4-BE49-F238E27FC236}">
              <a16:creationId xmlns:a16="http://schemas.microsoft.com/office/drawing/2014/main" id="{00000000-0008-0000-1B00-00001A000000}"/>
            </a:ext>
          </a:extLst>
        </xdr:cNvPr>
        <xdr:cNvSpPr>
          <a:spLocks noChangeAspect="1"/>
        </xdr:cNvSpPr>
      </xdr:nvSpPr>
      <xdr:spPr>
        <a:xfrm>
          <a:off x="5048250" y="38099"/>
          <a:ext cx="2345889"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Introduction</a:t>
          </a:r>
          <a:endParaRPr lang="fr-BE" sz="2000" kern="1200">
            <a:solidFill>
              <a:schemeClr val="bg1"/>
            </a:solidFill>
            <a:latin typeface="+mn-lt"/>
            <a:ea typeface="+mn-ea"/>
            <a:cs typeface="+mn-cs"/>
          </a:endParaRPr>
        </a:p>
      </xdr:txBody>
    </xdr:sp>
    <xdr:clientData/>
  </xdr:twoCellAnchor>
  <xdr:twoCellAnchor>
    <xdr:from>
      <xdr:col>14</xdr:col>
      <xdr:colOff>413160</xdr:colOff>
      <xdr:row>0</xdr:row>
      <xdr:rowOff>47624</xdr:rowOff>
    </xdr:from>
    <xdr:to>
      <xdr:col>17</xdr:col>
      <xdr:colOff>236232</xdr:colOff>
      <xdr:row>3</xdr:row>
      <xdr:rowOff>52124</xdr:rowOff>
    </xdr:to>
    <xdr:sp macro="" textlink="">
      <xdr:nvSpPr>
        <xdr:cNvPr id="27" name="Rectangle : coins arrondis 26">
          <a:hlinkClick xmlns:r="http://schemas.openxmlformats.org/officeDocument/2006/relationships" r:id="rId6" tooltip=" "/>
          <a:extLst>
            <a:ext uri="{FF2B5EF4-FFF2-40B4-BE49-F238E27FC236}">
              <a16:creationId xmlns:a16="http://schemas.microsoft.com/office/drawing/2014/main" id="{00000000-0008-0000-1B00-00001B000000}"/>
            </a:ext>
          </a:extLst>
        </xdr:cNvPr>
        <xdr:cNvSpPr>
          <a:spLocks noChangeAspect="1"/>
        </xdr:cNvSpPr>
      </xdr:nvSpPr>
      <xdr:spPr>
        <a:xfrm>
          <a:off x="10747785" y="47624"/>
          <a:ext cx="1480422"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Résultat</a:t>
          </a:r>
        </a:p>
      </xdr:txBody>
    </xdr:sp>
    <xdr:clientData/>
  </xdr:twoCellAnchor>
  <xdr:twoCellAnchor>
    <xdr:from>
      <xdr:col>5</xdr:col>
      <xdr:colOff>214929</xdr:colOff>
      <xdr:row>0</xdr:row>
      <xdr:rowOff>47624</xdr:rowOff>
    </xdr:from>
    <xdr:to>
      <xdr:col>7</xdr:col>
      <xdr:colOff>336151</xdr:colOff>
      <xdr:row>3</xdr:row>
      <xdr:rowOff>52124</xdr:rowOff>
    </xdr:to>
    <xdr:sp macro="" textlink="">
      <xdr:nvSpPr>
        <xdr:cNvPr id="30" name="Rectangle : coins arrondis 29">
          <a:hlinkClick xmlns:r="http://schemas.openxmlformats.org/officeDocument/2006/relationships" r:id="rId7" tooltip=" "/>
          <a:extLst>
            <a:ext uri="{FF2B5EF4-FFF2-40B4-BE49-F238E27FC236}">
              <a16:creationId xmlns:a16="http://schemas.microsoft.com/office/drawing/2014/main" id="{00000000-0008-0000-1B00-00001E000000}"/>
            </a:ext>
          </a:extLst>
        </xdr:cNvPr>
        <xdr:cNvSpPr>
          <a:spLocks noChangeAspect="1"/>
        </xdr:cNvSpPr>
      </xdr:nvSpPr>
      <xdr:spPr>
        <a:xfrm>
          <a:off x="3624879" y="47624"/>
          <a:ext cx="1330897" cy="576000"/>
        </a:xfrm>
        <a:prstGeom prst="roundRect">
          <a:avLst/>
        </a:prstGeom>
        <a:gradFill flip="none" rotWithShape="1">
          <a:gsLst>
            <a:gs pos="0">
              <a:schemeClr val="bg2">
                <a:lumMod val="25000"/>
              </a:schemeClr>
            </a:gs>
            <a:gs pos="48000">
              <a:schemeClr val="tx2">
                <a:lumMod val="75000"/>
              </a:schemeClr>
            </a:gs>
            <a:gs pos="100000">
              <a:schemeClr val="tx2">
                <a:lumMod val="60000"/>
                <a:lumOff val="40000"/>
              </a:schemeClr>
            </a:gs>
          </a:gsLst>
          <a:lin ang="18000000" scaled="0"/>
          <a:tileRect/>
        </a:gradFill>
        <a:ln w="57150">
          <a:gradFill>
            <a:gsLst>
              <a:gs pos="70678">
                <a:srgbClr val="00E5AA"/>
              </a:gs>
              <a:gs pos="45700">
                <a:srgbClr val="00F6B6"/>
              </a:gs>
              <a:gs pos="0">
                <a:srgbClr val="7DFFDD"/>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Accueil</a:t>
          </a:r>
        </a:p>
      </xdr:txBody>
    </xdr:sp>
    <xdr:clientData/>
  </xdr:twoCellAnchor>
  <xdr:twoCellAnchor>
    <xdr:from>
      <xdr:col>17</xdr:col>
      <xdr:colOff>342901</xdr:colOff>
      <xdr:row>0</xdr:row>
      <xdr:rowOff>38100</xdr:rowOff>
    </xdr:from>
    <xdr:to>
      <xdr:col>19</xdr:col>
      <xdr:colOff>838200</xdr:colOff>
      <xdr:row>3</xdr:row>
      <xdr:rowOff>42600</xdr:rowOff>
    </xdr:to>
    <xdr:sp macro="" textlink="">
      <xdr:nvSpPr>
        <xdr:cNvPr id="31" name="Rectangle : coins arrondis 30">
          <a:hlinkClick xmlns:r="http://schemas.openxmlformats.org/officeDocument/2006/relationships" r:id="rId8" tooltip=" "/>
          <a:extLst>
            <a:ext uri="{FF2B5EF4-FFF2-40B4-BE49-F238E27FC236}">
              <a16:creationId xmlns:a16="http://schemas.microsoft.com/office/drawing/2014/main" id="{00000000-0008-0000-1B00-00001F000000}"/>
            </a:ext>
          </a:extLst>
        </xdr:cNvPr>
        <xdr:cNvSpPr/>
      </xdr:nvSpPr>
      <xdr:spPr>
        <a:xfrm>
          <a:off x="12334876" y="38100"/>
          <a:ext cx="2266949" cy="576000"/>
        </a:xfrm>
        <a:prstGeom prst="roundRect">
          <a:avLst/>
        </a:prstGeom>
        <a:solidFill>
          <a:srgbClr val="00CC66"/>
        </a:solidFill>
        <a:ln w="57150">
          <a:gradFill>
            <a:gsLst>
              <a:gs pos="70678">
                <a:srgbClr val="00E5AA"/>
              </a:gs>
              <a:gs pos="45700">
                <a:srgbClr val="00F6B6"/>
              </a:gs>
              <a:gs pos="0">
                <a:schemeClr val="bg1"/>
              </a:gs>
              <a:gs pos="100000">
                <a:srgbClr val="00D29B"/>
              </a:gs>
            </a:gsLst>
            <a:lin ang="5400000" scaled="1"/>
          </a:gradFill>
        </a:ln>
        <a:effectLst>
          <a:outerShdw blurRad="190500" dist="63500" dir="18900000" algn="bl" rotWithShape="0">
            <a:schemeClr val="tx2">
              <a:lumMod val="60000"/>
              <a:lumOff val="40000"/>
              <a:alpha val="40000"/>
            </a:schemeClr>
          </a:outerShdw>
        </a:effectLst>
        <a:scene3d>
          <a:camera prst="orthographicFront"/>
          <a:lightRig rig="threePt" dir="t"/>
        </a:scene3d>
        <a:sp3d>
          <a:bevelT w="1270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fr-BE" sz="2400" kern="1200">
              <a:solidFill>
                <a:schemeClr val="bg1"/>
              </a:solidFill>
              <a:latin typeface="+mn-lt"/>
              <a:ea typeface="+mn-ea"/>
              <a:cs typeface="+mn-cs"/>
            </a:rPr>
            <a:t>Gagnant-Gagnant</a:t>
          </a:r>
        </a:p>
      </xdr:txBody>
    </xdr:sp>
    <xdr:clientData/>
  </xdr:twoCellAnchor>
  <xdr:twoCellAnchor editAs="oneCell">
    <xdr:from>
      <xdr:col>0</xdr:col>
      <xdr:colOff>209550</xdr:colOff>
      <xdr:row>0</xdr:row>
      <xdr:rowOff>0</xdr:rowOff>
    </xdr:from>
    <xdr:to>
      <xdr:col>3</xdr:col>
      <xdr:colOff>695010</xdr:colOff>
      <xdr:row>3</xdr:row>
      <xdr:rowOff>86008</xdr:rowOff>
    </xdr:to>
    <xdr:pic>
      <xdr:nvPicPr>
        <xdr:cNvPr id="34" name="Image 33">
          <a:extLst>
            <a:ext uri="{FF2B5EF4-FFF2-40B4-BE49-F238E27FC236}">
              <a16:creationId xmlns:a16="http://schemas.microsoft.com/office/drawing/2014/main" id="{00000000-0008-0000-1B00-00002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0"/>
          <a:ext cx="2523810" cy="65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pentho.com/1_e-sam/Syst&#232;me_Gestion_Compentho/ESAM_Gestion_Compenth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mpentho.com/Documents%20and%20Settings/jcl/My%20Documents/-%20JCL/e-Sam/Compentho/Outils_Compentho/Clients_COMPENTH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mpentho.com/Users/Jean-Claude/Documents/C_Revision/COMPENTHO_Gestion/Gestion_COMPENTHO_Evaluation_Gratui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an-Claude/Documents/__COMPENTHO_2021_DEV/Kit_DEmande%20Analyse/Compentho_Demande_Evaluation_Proj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rketing"/>
      <sheetName val="Propositions"/>
      <sheetName val="Sociétés"/>
      <sheetName val="Utilisateurs"/>
      <sheetName val="Codes_Postaux"/>
      <sheetName val="Produits"/>
      <sheetName val="Facturation"/>
      <sheetName val="Documents"/>
      <sheetName val="Facturier"/>
      <sheetName val="Livraison"/>
      <sheetName val="Mail_Activation"/>
      <sheetName val="Paramètres"/>
      <sheetName val="Schém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Paramètre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lidations"/>
      <sheetName val="Saisie Manuelle"/>
      <sheetName val="Evaluation"/>
      <sheetName val="Mail"/>
      <sheetName val="Fichier Demandes"/>
      <sheetName val="Dossiers_Evaluation"/>
      <sheetName val="Paramètres"/>
      <sheetName val="Aid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ccueil"/>
      <sheetName val="Confort"/>
      <sheetName val="Points"/>
      <sheetName val="Licence"/>
      <sheetName val="Menu_Projet"/>
      <sheetName val="Projet"/>
      <sheetName val="Environnement"/>
      <sheetName val="Buffer"/>
      <sheetName val="Gagnant"/>
      <sheetName val="Mode d'emploi"/>
      <sheetName val="Menu"/>
      <sheetName val="TIP1"/>
      <sheetName val="TIP4"/>
      <sheetName val="TIP6"/>
      <sheetName val="TIP5"/>
      <sheetName val="Tip7"/>
      <sheetName val="Tip8"/>
      <sheetName val="Dim_1_N"/>
      <sheetName val="Dim_2_N"/>
      <sheetName val="Dim_3_N"/>
      <sheetName val="Dim_4_N"/>
      <sheetName val="Dim_5_N"/>
      <sheetName val="Dim_6_N"/>
      <sheetName val="Dim_7_N"/>
      <sheetName val="Dim_8_N"/>
      <sheetName val="Dim_9_N"/>
      <sheetName val="Dim_10_N"/>
      <sheetName val="Dim_11_N"/>
      <sheetName val="Données"/>
      <sheetName val="Données graphiques"/>
      <sheetName val="Dim_12_N"/>
      <sheetName val="Envoi"/>
      <sheetName val="Proforma"/>
      <sheetName val="Export"/>
      <sheetName val="Informer"/>
      <sheetName val="Comments"/>
      <sheetName val="Sauvegard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mailto:jcl.compenth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trlProp" Target="../ctrlProps/ctrlProp3.xml"/><Relationship Id="rId2" Type="http://schemas.openxmlformats.org/officeDocument/2006/relationships/hyperlink" Target="mailto:jcl.compentho@gmail.com" TargetMode="External"/><Relationship Id="rId1" Type="http://schemas.openxmlformats.org/officeDocument/2006/relationships/hyperlink" Target="mailto:jcl.compentho@gmail.com" TargetMode="External"/><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13.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2.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3.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13.bin"/><Relationship Id="rId4" Type="http://schemas.openxmlformats.org/officeDocument/2006/relationships/ctrlProp" Target="../ctrlProps/ctrlProp1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032E-DF25-454B-84F7-7A19955F17DF}">
  <dimension ref="A1:AP44"/>
  <sheetViews>
    <sheetView showGridLines="0" showRowColHeaders="0" tabSelected="1" zoomScaleNormal="100" workbookViewId="0">
      <selection activeCell="W17" sqref="W17"/>
    </sheetView>
  </sheetViews>
  <sheetFormatPr baseColWidth="10" defaultColWidth="11.42578125" defaultRowHeight="15"/>
  <cols>
    <col min="1" max="1" width="2.140625" style="9" customWidth="1"/>
    <col min="2" max="2" width="20" style="9" bestFit="1" customWidth="1"/>
    <col min="3" max="4" width="11.42578125" style="9"/>
    <col min="5" max="5" width="16.28515625" style="9" customWidth="1"/>
    <col min="6" max="6" width="20.28515625" style="9" customWidth="1"/>
    <col min="7" max="9" width="11.42578125" style="9"/>
    <col min="10" max="10" width="4.7109375" style="9" customWidth="1"/>
    <col min="11" max="11" width="4.85546875" style="9" customWidth="1"/>
    <col min="12" max="12" width="8.140625" style="9" customWidth="1"/>
    <col min="13" max="13" width="4.28515625" style="9" customWidth="1"/>
    <col min="14" max="20" width="11.42578125" style="9"/>
    <col min="21" max="21" width="4.85546875" style="9" customWidth="1"/>
    <col min="22" max="16384" width="11.42578125" style="9"/>
  </cols>
  <sheetData>
    <row r="1" spans="9:42">
      <c r="R1" s="13">
        <f>IF(GoOK=1,1,0)</f>
        <v>0</v>
      </c>
      <c r="S1" s="13">
        <f>IF(GoOK=1,1,0)</f>
        <v>0</v>
      </c>
    </row>
    <row r="2" spans="9:42" ht="36">
      <c r="I2" s="425" t="s">
        <v>801</v>
      </c>
      <c r="J2" s="425"/>
      <c r="K2" s="425"/>
      <c r="L2" s="425"/>
      <c r="M2" s="425"/>
      <c r="N2" s="425"/>
      <c r="O2" s="425"/>
      <c r="P2" s="425"/>
      <c r="Q2" s="425"/>
      <c r="R2" s="425"/>
      <c r="S2" s="425"/>
      <c r="T2" s="425"/>
      <c r="U2" s="241"/>
      <c r="V2" s="241"/>
      <c r="W2" s="241"/>
      <c r="X2" s="241"/>
      <c r="Y2" s="241"/>
      <c r="Z2" s="241"/>
      <c r="AA2" s="241"/>
      <c r="AB2" s="241"/>
      <c r="AC2" s="241"/>
      <c r="AD2" s="241"/>
      <c r="AE2" s="241"/>
      <c r="AF2" s="241"/>
      <c r="AG2" s="241"/>
      <c r="AH2" s="241"/>
      <c r="AI2" s="241"/>
      <c r="AJ2" s="241"/>
      <c r="AK2" s="241"/>
      <c r="AL2" s="241"/>
      <c r="AM2" s="241"/>
      <c r="AN2" s="241"/>
      <c r="AO2" s="241"/>
      <c r="AP2" s="241"/>
    </row>
    <row r="3" spans="9:42" ht="15" customHeight="1">
      <c r="I3" s="425"/>
      <c r="J3" s="425"/>
      <c r="K3" s="425"/>
      <c r="L3" s="425"/>
      <c r="M3" s="425"/>
      <c r="N3" s="425"/>
      <c r="O3" s="425"/>
      <c r="P3" s="425"/>
      <c r="Q3" s="425"/>
      <c r="R3" s="425"/>
      <c r="S3" s="425"/>
      <c r="T3" s="425"/>
    </row>
    <row r="18" spans="2:32" ht="15" customHeight="1">
      <c r="X18" s="366"/>
      <c r="Y18" s="366"/>
      <c r="Z18" s="366"/>
      <c r="AA18" s="366"/>
      <c r="AB18" s="366"/>
      <c r="AC18" s="366"/>
      <c r="AD18" s="366"/>
      <c r="AE18" s="366"/>
      <c r="AF18" s="366"/>
    </row>
    <row r="19" spans="2:32" ht="15" customHeight="1">
      <c r="D19" s="361"/>
      <c r="E19" s="361"/>
      <c r="F19" s="361"/>
      <c r="G19" s="361"/>
      <c r="H19" s="361"/>
      <c r="I19" s="361"/>
      <c r="J19"/>
      <c r="K19" s="423" t="s">
        <v>864</v>
      </c>
      <c r="L19" s="423"/>
      <c r="M19" s="423"/>
      <c r="N19" s="423"/>
      <c r="O19" s="423"/>
      <c r="P19" s="423"/>
      <c r="Q19" s="423"/>
      <c r="R19" s="423"/>
      <c r="S19" s="423"/>
      <c r="T19" s="423"/>
      <c r="U19" s="423"/>
      <c r="X19" s="366"/>
      <c r="Y19" s="366"/>
      <c r="Z19" s="366"/>
      <c r="AA19" s="366"/>
      <c r="AB19" s="366"/>
      <c r="AC19" s="366"/>
      <c r="AD19" s="366"/>
      <c r="AE19" s="366"/>
      <c r="AF19" s="366"/>
    </row>
    <row r="20" spans="2:32" ht="36" customHeight="1">
      <c r="D20" s="361"/>
      <c r="E20" s="361"/>
      <c r="F20" s="361"/>
      <c r="G20" s="361"/>
      <c r="H20" s="361"/>
      <c r="I20" s="361"/>
      <c r="J20"/>
      <c r="K20" s="423"/>
      <c r="L20" s="423"/>
      <c r="M20" s="423"/>
      <c r="N20" s="423"/>
      <c r="O20" s="423"/>
      <c r="P20" s="423"/>
      <c r="Q20" s="423"/>
      <c r="R20" s="423"/>
      <c r="S20" s="423"/>
      <c r="T20" s="423"/>
      <c r="U20" s="423"/>
      <c r="X20" s="366"/>
      <c r="Y20" s="366"/>
      <c r="Z20" s="366"/>
      <c r="AA20" s="366"/>
      <c r="AB20" s="366"/>
      <c r="AC20" s="366"/>
      <c r="AD20" s="366"/>
      <c r="AE20" s="366"/>
      <c r="AF20" s="366"/>
    </row>
    <row r="21" spans="2:32" ht="31.7" customHeight="1">
      <c r="D21" s="361"/>
      <c r="E21" s="361"/>
      <c r="F21" s="361"/>
      <c r="G21" s="361"/>
      <c r="H21" s="361"/>
      <c r="I21" s="361"/>
      <c r="J21" t="str">
        <f>IF(GoOK=1,CONCATENATE(Accueil!T7,"- ",Accueil!T8)," ")</f>
        <v xml:space="preserve"> </v>
      </c>
      <c r="K21" s="423"/>
      <c r="L21" s="423"/>
      <c r="M21" s="423"/>
      <c r="N21" s="423"/>
      <c r="O21" s="423"/>
      <c r="P21" s="423"/>
      <c r="Q21" s="423"/>
      <c r="R21" s="423"/>
      <c r="S21" s="423"/>
      <c r="T21" s="423"/>
      <c r="U21" s="423"/>
      <c r="X21" s="366"/>
      <c r="Y21" s="366"/>
      <c r="Z21" s="366"/>
      <c r="AA21" s="366"/>
      <c r="AB21" s="366"/>
      <c r="AC21" s="366"/>
      <c r="AD21" s="366"/>
      <c r="AE21" s="366"/>
      <c r="AF21" s="366"/>
    </row>
    <row r="22" spans="2:32" ht="31.7" customHeight="1">
      <c r="D22" s="215"/>
      <c r="E22" s="243" t="str">
        <f>IF(Gostart=1,CONCATENATE("Voulez-vous y accéder ?")," ")</f>
        <v xml:space="preserve"> </v>
      </c>
      <c r="F22" s="215"/>
      <c r="G22" s="215"/>
      <c r="H22" s="215"/>
      <c r="I22" s="215"/>
      <c r="J22"/>
      <c r="K22" s="423"/>
      <c r="L22" s="423"/>
      <c r="M22" s="423"/>
      <c r="N22" s="423"/>
      <c r="O22" s="423"/>
      <c r="P22" s="423"/>
      <c r="Q22" s="423"/>
      <c r="R22" s="423"/>
      <c r="S22" s="423"/>
      <c r="T22" s="423"/>
      <c r="U22" s="423"/>
      <c r="X22" s="366"/>
      <c r="Y22" s="366"/>
      <c r="Z22" s="366"/>
      <c r="AA22" s="366"/>
      <c r="AB22" s="366"/>
      <c r="AC22" s="366"/>
      <c r="AD22" s="366"/>
      <c r="AE22" s="366"/>
      <c r="AF22" s="366"/>
    </row>
    <row r="23" spans="2:32" ht="46.5" customHeight="1">
      <c r="E23" s="268"/>
      <c r="F23" s="426"/>
      <c r="G23" s="426"/>
      <c r="H23" s="310" t="str">
        <f>IF(F23&gt;" ","Evaluer"," ")</f>
        <v xml:space="preserve"> </v>
      </c>
      <c r="I23" s="310"/>
      <c r="J23"/>
      <c r="K23" s="423"/>
      <c r="L23" s="423"/>
      <c r="M23" s="423"/>
      <c r="N23" s="423"/>
      <c r="O23" s="423"/>
      <c r="P23" s="423"/>
      <c r="Q23" s="423"/>
      <c r="R23" s="423"/>
      <c r="S23" s="423"/>
      <c r="T23" s="423"/>
      <c r="U23" s="423"/>
      <c r="X23" s="366"/>
      <c r="Y23" s="366"/>
      <c r="Z23" s="366"/>
      <c r="AA23" s="366"/>
      <c r="AB23" s="366"/>
      <c r="AC23" s="366"/>
      <c r="AD23" s="366"/>
      <c r="AE23" s="366"/>
      <c r="AF23" s="366"/>
    </row>
    <row r="24" spans="2:32" ht="14.25" customHeight="1">
      <c r="D24" s="269"/>
      <c r="E24" s="267"/>
      <c r="F24" s="426"/>
      <c r="G24" s="426"/>
      <c r="H24" s="310"/>
      <c r="I24" s="310"/>
      <c r="J24" t="str">
        <f>IF(E24&gt;" ","Ouvrir"," ")</f>
        <v xml:space="preserve"> </v>
      </c>
      <c r="K24" s="423"/>
      <c r="L24" s="423"/>
      <c r="M24" s="423"/>
      <c r="N24" s="423"/>
      <c r="O24" s="423"/>
      <c r="P24" s="423"/>
      <c r="Q24" s="423"/>
      <c r="R24" s="423"/>
      <c r="S24" s="423"/>
      <c r="T24" s="423"/>
      <c r="U24" s="423"/>
      <c r="X24" s="366"/>
      <c r="Y24" s="366"/>
      <c r="Z24" s="366"/>
      <c r="AA24" s="366"/>
      <c r="AB24" s="366"/>
      <c r="AC24" s="366"/>
      <c r="AD24" s="366"/>
      <c r="AE24" s="366"/>
      <c r="AF24" s="366"/>
    </row>
    <row r="25" spans="2:32" ht="14.25" customHeight="1">
      <c r="D25" s="269"/>
      <c r="E25" s="267"/>
      <c r="F25" s="215"/>
      <c r="G25" s="215"/>
      <c r="H25" s="215"/>
      <c r="I25" s="215"/>
      <c r="J25"/>
      <c r="K25" s="423"/>
      <c r="L25" s="423"/>
      <c r="M25" s="423"/>
      <c r="N25" s="423"/>
      <c r="O25" s="423"/>
      <c r="P25" s="423"/>
      <c r="Q25" s="423"/>
      <c r="R25" s="423"/>
      <c r="S25" s="423"/>
      <c r="T25" s="423"/>
      <c r="U25" s="423"/>
      <c r="X25" s="366"/>
      <c r="Y25" s="366"/>
      <c r="Z25" s="366"/>
      <c r="AA25" s="366"/>
      <c r="AB25" s="366"/>
      <c r="AC25" s="366"/>
      <c r="AD25" s="366"/>
      <c r="AE25" s="366"/>
      <c r="AF25" s="366"/>
    </row>
    <row r="26" spans="2:32" ht="46.5" customHeight="1">
      <c r="E26" s="268"/>
      <c r="F26" s="426"/>
      <c r="G26" s="426"/>
      <c r="J26"/>
      <c r="K26" s="423"/>
      <c r="L26" s="423"/>
      <c r="M26" s="423"/>
      <c r="N26" s="423"/>
      <c r="O26" s="423"/>
      <c r="P26" s="423"/>
      <c r="Q26" s="423"/>
      <c r="R26" s="423"/>
      <c r="S26" s="423"/>
      <c r="T26" s="423"/>
      <c r="U26" s="423"/>
      <c r="X26" s="366"/>
      <c r="Y26" s="366"/>
      <c r="Z26" s="366"/>
      <c r="AA26" s="366"/>
      <c r="AB26" s="366"/>
      <c r="AC26" s="366"/>
      <c r="AD26" s="366"/>
      <c r="AE26" s="366"/>
      <c r="AF26" s="366"/>
    </row>
    <row r="27" spans="2:32" ht="14.25" customHeight="1">
      <c r="D27" s="269"/>
      <c r="E27" s="267"/>
      <c r="F27" s="426"/>
      <c r="G27" s="426"/>
      <c r="H27" s="309"/>
      <c r="I27" s="309"/>
      <c r="J27"/>
      <c r="K27" s="423"/>
      <c r="L27" s="423"/>
      <c r="M27" s="423"/>
      <c r="N27" s="423"/>
      <c r="O27" s="423"/>
      <c r="P27" s="423"/>
      <c r="Q27" s="423"/>
      <c r="R27" s="423"/>
      <c r="S27" s="423"/>
      <c r="T27" s="423"/>
      <c r="U27" s="423"/>
      <c r="X27" s="366"/>
      <c r="Y27" s="366"/>
      <c r="Z27" s="366"/>
      <c r="AA27" s="366"/>
      <c r="AB27" s="366"/>
      <c r="AC27" s="366"/>
      <c r="AD27" s="366"/>
      <c r="AE27" s="366"/>
      <c r="AF27" s="366"/>
    </row>
    <row r="28" spans="2:32" ht="14.25" customHeight="1">
      <c r="D28" s="269"/>
      <c r="E28" s="267"/>
      <c r="F28" s="215"/>
      <c r="G28" s="215"/>
      <c r="H28" s="215"/>
      <c r="I28" s="215"/>
      <c r="J28"/>
      <c r="K28" s="423"/>
      <c r="L28" s="423"/>
      <c r="M28" s="423"/>
      <c r="N28" s="423"/>
      <c r="O28" s="423"/>
      <c r="P28" s="423"/>
      <c r="Q28" s="423"/>
      <c r="R28" s="423"/>
      <c r="S28" s="423"/>
      <c r="T28" s="423"/>
      <c r="U28" s="423"/>
      <c r="X28" s="366"/>
      <c r="Y28" s="366"/>
      <c r="Z28" s="366"/>
      <c r="AA28" s="366"/>
      <c r="AB28" s="366"/>
      <c r="AC28" s="366"/>
      <c r="AD28" s="366"/>
      <c r="AE28" s="366"/>
      <c r="AF28" s="366"/>
    </row>
    <row r="29" spans="2:32" ht="46.5" customHeight="1">
      <c r="D29" s="344"/>
      <c r="E29" s="344"/>
      <c r="F29" s="426"/>
      <c r="G29" s="426"/>
      <c r="H29" s="311"/>
      <c r="I29" s="311"/>
      <c r="J29"/>
      <c r="K29" s="423"/>
      <c r="L29" s="423"/>
      <c r="M29" s="423"/>
      <c r="N29" s="423"/>
      <c r="O29" s="423"/>
      <c r="P29" s="423"/>
      <c r="Q29" s="423"/>
      <c r="R29" s="423"/>
      <c r="S29" s="423"/>
      <c r="T29" s="423"/>
      <c r="U29" s="423"/>
      <c r="X29" s="366"/>
      <c r="Y29" s="366"/>
      <c r="Z29" s="366"/>
      <c r="AA29" s="366"/>
      <c r="AB29" s="366"/>
      <c r="AC29" s="366"/>
      <c r="AD29" s="366"/>
      <c r="AE29" s="366"/>
      <c r="AF29" s="366"/>
    </row>
    <row r="30" spans="2:32" ht="15" customHeight="1">
      <c r="D30" s="344"/>
      <c r="E30" s="344"/>
      <c r="F30" s="426"/>
      <c r="G30" s="426"/>
      <c r="H30" s="311"/>
      <c r="I30" s="311"/>
      <c r="J30"/>
      <c r="K30" s="423"/>
      <c r="L30" s="423"/>
      <c r="M30" s="423"/>
      <c r="N30" s="423"/>
      <c r="O30" s="423"/>
      <c r="P30" s="423"/>
      <c r="Q30" s="423"/>
      <c r="R30" s="423"/>
      <c r="S30" s="423"/>
      <c r="T30" s="423"/>
      <c r="U30" s="423"/>
      <c r="X30" s="366"/>
      <c r="Y30" s="366"/>
      <c r="Z30" s="366"/>
      <c r="AA30" s="366"/>
      <c r="AB30" s="366"/>
      <c r="AC30" s="366"/>
      <c r="AD30" s="366"/>
      <c r="AE30" s="366"/>
      <c r="AF30" s="366"/>
    </row>
    <row r="31" spans="2:32" ht="15" customHeight="1">
      <c r="B31" s="424" t="s">
        <v>651</v>
      </c>
      <c r="C31" s="424"/>
      <c r="D31" s="424"/>
      <c r="E31" s="424"/>
      <c r="F31" s="424"/>
      <c r="G31" s="424"/>
      <c r="H31" s="424" t="s">
        <v>861</v>
      </c>
      <c r="I31" s="424"/>
      <c r="J31"/>
      <c r="K31" s="423"/>
      <c r="L31" s="423"/>
      <c r="M31" s="423"/>
      <c r="N31" s="423"/>
      <c r="O31" s="423"/>
      <c r="P31" s="423"/>
      <c r="Q31" s="423"/>
      <c r="R31" s="423"/>
      <c r="S31" s="423"/>
      <c r="T31" s="423"/>
      <c r="U31" s="423"/>
    </row>
    <row r="32" spans="2:32" ht="15" customHeight="1">
      <c r="B32" s="424"/>
      <c r="C32" s="424"/>
      <c r="D32" s="424"/>
      <c r="E32" s="424"/>
      <c r="F32" s="424"/>
      <c r="G32" s="424"/>
      <c r="H32" s="424"/>
      <c r="I32" s="424"/>
      <c r="M32" s="246"/>
      <c r="N32" s="242"/>
      <c r="O32" s="242"/>
      <c r="P32" s="242"/>
      <c r="Q32" s="242"/>
      <c r="R32" s="242"/>
      <c r="S32" s="242"/>
    </row>
    <row r="33" spans="1:19" ht="15" customHeight="1">
      <c r="A33" s="214"/>
      <c r="M33" s="246"/>
      <c r="N33" s="242"/>
      <c r="O33" s="242"/>
      <c r="P33" s="242"/>
      <c r="Q33" s="242"/>
      <c r="R33" s="242"/>
      <c r="S33" s="242"/>
    </row>
    <row r="34" spans="1:19" ht="15" customHeight="1">
      <c r="M34" s="246"/>
      <c r="N34" s="242"/>
      <c r="O34" s="242"/>
      <c r="P34" s="242"/>
      <c r="Q34" s="242"/>
      <c r="R34" s="242"/>
      <c r="S34" s="242"/>
    </row>
    <row r="35" spans="1:19" ht="15" customHeight="1">
      <c r="M35" s="246"/>
      <c r="N35" s="242"/>
      <c r="O35" s="242"/>
      <c r="P35" s="242"/>
      <c r="Q35" s="242"/>
      <c r="R35" s="242"/>
      <c r="S35" s="242"/>
    </row>
    <row r="36" spans="1:19" ht="15" customHeight="1">
      <c r="M36" s="246"/>
      <c r="N36" s="242"/>
      <c r="O36" s="242"/>
      <c r="P36" s="242"/>
      <c r="Q36" s="242"/>
      <c r="R36" s="242"/>
      <c r="S36" s="242"/>
    </row>
    <row r="37" spans="1:19" ht="15" customHeight="1">
      <c r="M37" s="246"/>
      <c r="N37" s="242"/>
      <c r="O37" s="242"/>
      <c r="P37" s="242"/>
      <c r="Q37" s="242"/>
      <c r="R37" s="242"/>
      <c r="S37" s="242"/>
    </row>
    <row r="38" spans="1:19" ht="15" customHeight="1">
      <c r="M38" s="246"/>
      <c r="N38" s="242"/>
      <c r="O38" s="242"/>
      <c r="P38" s="242"/>
      <c r="Q38" s="242"/>
      <c r="R38" s="242"/>
      <c r="S38" s="242"/>
    </row>
    <row r="39" spans="1:19" ht="15" customHeight="1">
      <c r="M39" s="246"/>
      <c r="N39" s="242"/>
      <c r="O39" s="242"/>
      <c r="P39" s="242"/>
      <c r="Q39" s="242"/>
      <c r="R39" s="242"/>
      <c r="S39" s="242"/>
    </row>
    <row r="40" spans="1:19" ht="15" customHeight="1">
      <c r="M40" s="246"/>
      <c r="N40" s="242"/>
      <c r="O40" s="242"/>
      <c r="P40" s="242"/>
      <c r="Q40" s="242"/>
      <c r="R40" s="242"/>
      <c r="S40" s="242"/>
    </row>
    <row r="41" spans="1:19" ht="15" customHeight="1">
      <c r="M41" s="246"/>
      <c r="N41" s="242"/>
      <c r="O41" s="242"/>
      <c r="P41" s="242"/>
      <c r="Q41" s="242"/>
      <c r="R41" s="242"/>
      <c r="S41" s="242"/>
    </row>
    <row r="42" spans="1:19" ht="15" customHeight="1">
      <c r="M42" s="246"/>
    </row>
    <row r="43" spans="1:19" ht="15" customHeight="1">
      <c r="L43" s="240"/>
      <c r="M43" s="240"/>
      <c r="N43" s="240"/>
      <c r="O43" s="240"/>
    </row>
    <row r="44" spans="1:19" ht="15" customHeight="1">
      <c r="L44" s="240"/>
      <c r="M44" s="240"/>
      <c r="N44" s="240"/>
      <c r="O44" s="240"/>
    </row>
  </sheetData>
  <sheetProtection algorithmName="SHA-512" hashValue="sF//0gBuEasDDaME3tKIEy+d7BnHT4tFOkMzPVEpk3jOGiw75fCcLGsT52747I2tjuG5tMepJ2oqEp5itG+ekA==" saltValue="PN3rzs4PT4m94tkrKo0aHA==" spinCount="100000" sheet="1" objects="1" scenarios="1"/>
  <mergeCells count="7">
    <mergeCell ref="K19:U31"/>
    <mergeCell ref="B31:G32"/>
    <mergeCell ref="H31:I32"/>
    <mergeCell ref="I2:T3"/>
    <mergeCell ref="F23:G24"/>
    <mergeCell ref="F26:G27"/>
    <mergeCell ref="F29:G30"/>
  </mergeCells>
  <conditionalFormatting sqref="J22">
    <cfRule type="cellIs" dxfId="644" priority="27" operator="greaterThan">
      <formula>" "</formula>
    </cfRule>
    <cfRule type="cellIs" dxfId="643" priority="28" operator="greaterThan">
      <formula>""" """</formula>
    </cfRule>
    <cfRule type="cellIs" dxfId="642" priority="29" operator="greaterThan">
      <formula>" "" "</formula>
    </cfRule>
    <cfRule type="cellIs" dxfId="641" priority="30" operator="greaterThan">
      <formula>""" """</formula>
    </cfRule>
    <cfRule type="cellIs" dxfId="640" priority="31" operator="lessThan">
      <formula>$G$3</formula>
    </cfRule>
    <cfRule type="cellIs" dxfId="639" priority="32" operator="greaterThan">
      <formula>#REF!</formula>
    </cfRule>
    <cfRule type="cellIs" dxfId="638" priority="33" operator="greaterThan">
      <formula>""" """</formula>
    </cfRule>
  </conditionalFormatting>
  <conditionalFormatting sqref="J24:J25">
    <cfRule type="containsText" dxfId="637" priority="34" operator="containsText" text="Nouveau">
      <formula>NOT(ISERROR(SEARCH("Nouveau",J24)))</formula>
    </cfRule>
    <cfRule type="cellIs" dxfId="636" priority="42" operator="greaterThan">
      <formula>" "</formula>
    </cfRule>
    <cfRule type="cellIs" dxfId="635" priority="43" operator="greaterThan">
      <formula>""" """</formula>
    </cfRule>
    <cfRule type="cellIs" dxfId="634" priority="44" operator="greaterThan">
      <formula>" "" "</formula>
    </cfRule>
    <cfRule type="cellIs" dxfId="633" priority="45" operator="greaterThan">
      <formula>""" """</formula>
    </cfRule>
    <cfRule type="cellIs" dxfId="632" priority="46" operator="lessThan">
      <formula>$G$3</formula>
    </cfRule>
    <cfRule type="cellIs" dxfId="631" priority="47" operator="greaterThan">
      <formula>#REF!</formula>
    </cfRule>
    <cfRule type="cellIs" dxfId="630" priority="48" operator="greaterThan">
      <formula>""" """</formula>
    </cfRule>
  </conditionalFormatting>
  <conditionalFormatting sqref="J27:J28">
    <cfRule type="containsText" dxfId="629" priority="6" operator="containsText" text="Nouveau">
      <formula>NOT(ISERROR(SEARCH("Nouveau",J27)))</formula>
    </cfRule>
    <cfRule type="cellIs" dxfId="628" priority="7" operator="greaterThan">
      <formula>" "</formula>
    </cfRule>
    <cfRule type="cellIs" dxfId="627" priority="8" operator="greaterThan">
      <formula>""" """</formula>
    </cfRule>
    <cfRule type="cellIs" dxfId="626" priority="9" operator="greaterThan">
      <formula>" "" "</formula>
    </cfRule>
    <cfRule type="cellIs" dxfId="625" priority="10" operator="greaterThan">
      <formula>""" """</formula>
    </cfRule>
    <cfRule type="cellIs" dxfId="624" priority="11" operator="lessThan">
      <formula>$G$3</formula>
    </cfRule>
    <cfRule type="cellIs" dxfId="623" priority="12" operator="greaterThan">
      <formula>#REF!</formula>
    </cfRule>
    <cfRule type="cellIs" dxfId="622" priority="13" operator="greaterThan">
      <formula>""" """</formula>
    </cfRule>
  </conditionalFormatting>
  <hyperlinks>
    <hyperlink ref="H23:I24" location="'Mode d''emploi'!A1" tooltip=" " display="'Mode d''emploi'!A1" xr:uid="{7DF85D92-2A5A-43CC-955C-F0983BB6749F}"/>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sheetPr>
  <dimension ref="A1:BF550"/>
  <sheetViews>
    <sheetView showGridLines="0" zoomScaleNormal="100" workbookViewId="0">
      <selection activeCell="AL31" sqref="AL31"/>
    </sheetView>
  </sheetViews>
  <sheetFormatPr baseColWidth="10" defaultColWidth="9.140625" defaultRowHeight="15"/>
  <cols>
    <col min="1" max="1" width="1.7109375" style="7" customWidth="1"/>
    <col min="2" max="2" width="1.7109375" style="30" customWidth="1"/>
    <col min="3" max="3" width="3.85546875" style="30" customWidth="1"/>
    <col min="4" max="4" width="9.140625" style="30" customWidth="1"/>
    <col min="5" max="5" width="11.42578125" style="30" customWidth="1"/>
    <col min="6" max="6" width="13.140625" style="30" customWidth="1"/>
    <col min="7" max="7" width="8.42578125" style="30" customWidth="1"/>
    <col min="8" max="8" width="7.85546875" style="30" customWidth="1"/>
    <col min="9" max="9" width="9.140625" style="30" customWidth="1"/>
    <col min="10" max="10" width="1.42578125" style="30" customWidth="1"/>
    <col min="11" max="11" width="10.42578125" style="30" customWidth="1"/>
    <col min="12" max="12" width="7.28515625" style="30" customWidth="1"/>
    <col min="13" max="13" width="9.140625" style="30" customWidth="1"/>
    <col min="14" max="14" width="4.5703125" style="30" customWidth="1"/>
    <col min="15" max="15" width="9.7109375" style="30" customWidth="1"/>
    <col min="16" max="16" width="11.85546875" style="30" customWidth="1"/>
    <col min="17" max="17" width="9.85546875" style="30" customWidth="1"/>
    <col min="18" max="18" width="11.140625" style="30" customWidth="1"/>
    <col min="19" max="19" width="8.5703125" style="30" customWidth="1"/>
    <col min="20" max="20" width="7.28515625" style="30" customWidth="1"/>
    <col min="21" max="21" width="7.5703125" style="31" customWidth="1"/>
    <col min="22" max="22" width="4.28515625" style="31" customWidth="1"/>
    <col min="23" max="23" width="9.42578125" style="31" customWidth="1"/>
    <col min="24" max="24" width="6.28515625" style="31" customWidth="1"/>
    <col min="25" max="25" width="5.42578125" style="32" customWidth="1"/>
    <col min="26" max="26" width="9.140625" style="32" customWidth="1"/>
    <col min="27" max="27" width="9.140625" style="30" customWidth="1"/>
    <col min="28" max="28" width="9.140625" style="7" customWidth="1"/>
    <col min="29" max="34" width="9.140625" style="277" customWidth="1"/>
    <col min="35" max="46" width="9.140625" style="4" customWidth="1"/>
    <col min="47" max="50" width="9.140625" style="3" customWidth="1"/>
    <col min="51" max="58" width="9.140625" style="4"/>
    <col min="59" max="16384" width="9.140625" style="30"/>
  </cols>
  <sheetData>
    <row r="1" spans="1:58" ht="38.25" customHeight="1">
      <c r="AC1" s="276">
        <f>IF(AND(L6&lt;&gt;"Périmé",GoOK=1),0,1)</f>
        <v>1</v>
      </c>
    </row>
    <row r="2" spans="1:58" ht="18" customHeight="1">
      <c r="F2" s="468" t="str">
        <f>IF(O13&gt;" ","Æ"," ")</f>
        <v xml:space="preserve"> </v>
      </c>
      <c r="G2" s="468"/>
      <c r="K2" s="470" t="str">
        <f>IF(O16&gt;" ","Ç"," ")</f>
        <v xml:space="preserve"> </v>
      </c>
      <c r="L2" s="470"/>
      <c r="M2" s="146"/>
      <c r="AA2" s="463" t="e">
        <f>IF(Gagné="oui","Ç"," ")</f>
        <v>#REF!</v>
      </c>
      <c r="AB2" s="463"/>
      <c r="AC2" s="277">
        <f>IF(G14&gt;0,1,0)</f>
        <v>0</v>
      </c>
    </row>
    <row r="3" spans="1:58" ht="18" customHeight="1">
      <c r="F3" s="468"/>
      <c r="G3" s="468"/>
      <c r="H3" s="456">
        <f>IF(F2&gt;" ","Licence",0)</f>
        <v>0</v>
      </c>
      <c r="I3" s="456"/>
      <c r="K3" s="470"/>
      <c r="L3" s="470"/>
      <c r="M3" s="146"/>
      <c r="N3" s="155"/>
      <c r="P3" s="131"/>
      <c r="S3" s="3"/>
      <c r="AA3" s="463"/>
      <c r="AB3" s="463"/>
      <c r="AC3" s="277">
        <f>IF(G16=" ",1,0)</f>
        <v>1</v>
      </c>
    </row>
    <row r="4" spans="1:58" ht="18" customHeight="1">
      <c r="F4" s="468"/>
      <c r="G4" s="468"/>
      <c r="H4" s="456"/>
      <c r="I4" s="456"/>
      <c r="K4" s="470"/>
      <c r="L4" s="470"/>
      <c r="M4" s="146"/>
      <c r="N4" s="3"/>
      <c r="O4" s="3"/>
      <c r="P4" s="199"/>
      <c r="R4" s="3" t="s">
        <v>641</v>
      </c>
      <c r="AA4" s="463"/>
      <c r="AB4" s="463"/>
      <c r="AC4" s="277">
        <f>IF(Licence!O5="OUI",1,0)</f>
        <v>1</v>
      </c>
    </row>
    <row r="5" spans="1:58" s="34" customFormat="1" ht="66.2" customHeight="1">
      <c r="A5" s="7" t="s">
        <v>333</v>
      </c>
      <c r="C5" s="51" t="s">
        <v>763</v>
      </c>
      <c r="F5" s="47"/>
      <c r="G5" s="47"/>
      <c r="H5" s="47"/>
      <c r="I5" s="47"/>
      <c r="J5" s="47"/>
      <c r="K5" s="47"/>
      <c r="L5" s="47"/>
      <c r="M5" s="47"/>
      <c r="N5" s="198"/>
      <c r="O5" s="131"/>
      <c r="P5" s="131"/>
      <c r="Q5" s="46"/>
      <c r="R5" s="46"/>
      <c r="S5" s="46"/>
      <c r="T5" s="46"/>
      <c r="U5" s="46"/>
      <c r="V5" s="46"/>
      <c r="W5" s="46"/>
      <c r="X5" s="46"/>
      <c r="Y5" s="46"/>
      <c r="Z5" s="46"/>
      <c r="AA5" s="168"/>
      <c r="AB5" s="168"/>
      <c r="AC5" s="277">
        <f>IF(O16=" ", 0,1)</f>
        <v>0</v>
      </c>
      <c r="AD5" s="277"/>
      <c r="AE5" s="276" t="s">
        <v>686</v>
      </c>
      <c r="AF5" s="278"/>
      <c r="AG5" s="278"/>
      <c r="AH5" s="278"/>
      <c r="AI5" s="5"/>
      <c r="AJ5" s="5"/>
      <c r="AK5" s="5"/>
      <c r="AL5" s="5"/>
      <c r="AM5" s="5"/>
      <c r="AN5" s="5"/>
      <c r="AO5" s="5"/>
      <c r="AP5" s="5"/>
      <c r="AQ5" s="4"/>
      <c r="AR5" s="4"/>
      <c r="AS5" s="4"/>
      <c r="AT5" s="4"/>
      <c r="AU5" s="3"/>
      <c r="AV5" s="3"/>
      <c r="AW5" s="3"/>
      <c r="AX5" s="3"/>
      <c r="AY5" s="4"/>
      <c r="AZ5" s="4"/>
      <c r="BA5" s="4"/>
      <c r="BB5" s="4"/>
      <c r="BC5" s="4"/>
      <c r="BD5" s="4"/>
      <c r="BE5" s="4"/>
      <c r="BF5" s="4"/>
    </row>
    <row r="6" spans="1:58" s="34" customFormat="1" ht="26.25">
      <c r="A6" s="7" t="s">
        <v>333</v>
      </c>
      <c r="C6" s="52" t="s">
        <v>647</v>
      </c>
      <c r="D6" s="48"/>
      <c r="E6" s="48"/>
      <c r="F6" s="437" t="str">
        <f>IF(AND(Buffer!O19="E",Accueil!G16=" "),"Validité Compentho Pass d'évaluation "," ")</f>
        <v xml:space="preserve"> </v>
      </c>
      <c r="G6" s="437"/>
      <c r="H6" s="437"/>
      <c r="I6" s="437"/>
      <c r="J6" s="437"/>
      <c r="K6" s="437"/>
      <c r="L6" s="436">
        <f>IF(AND(G16=" ",Buffer!O19="E"),N8,0)</f>
        <v>0</v>
      </c>
      <c r="M6" s="436"/>
      <c r="N6" s="4">
        <f>IF(AND(Buffer!O19="E",Accueil!G16=" "),Buffer!P25,0)</f>
        <v>0</v>
      </c>
      <c r="O6" s="458" t="str">
        <f>IF(A12&lt;5,"Présentez-vous.      Et indiquez une couleur..."," ")</f>
        <v>Présentez-vous.      Et indiquez une couleur...</v>
      </c>
      <c r="P6" s="458"/>
      <c r="Q6" s="458"/>
      <c r="R6" s="57" t="str">
        <f>IF(D19=1,"Identifiez le projet…"," ")</f>
        <v>Identifiez le projet…</v>
      </c>
      <c r="X6" s="457"/>
      <c r="Y6" s="457"/>
      <c r="Z6" s="457"/>
      <c r="AA6" s="168"/>
      <c r="AB6" s="168"/>
      <c r="AC6" s="277">
        <f>SUM(AC2:AC5)</f>
        <v>2</v>
      </c>
      <c r="AD6" s="277"/>
      <c r="AE6" s="278"/>
      <c r="AF6" s="278"/>
      <c r="AG6" s="278"/>
      <c r="AH6" s="278"/>
      <c r="AI6" s="5"/>
      <c r="AJ6" s="5"/>
      <c r="AK6" s="5"/>
      <c r="AL6" s="5"/>
      <c r="AM6" s="5"/>
      <c r="AN6" s="5"/>
      <c r="AO6" s="5"/>
      <c r="AP6" s="5"/>
      <c r="AQ6" s="4"/>
      <c r="AR6" s="4"/>
      <c r="AS6" s="4"/>
      <c r="AT6" s="4"/>
      <c r="AU6" s="3"/>
      <c r="AV6" s="3"/>
      <c r="AW6" s="3"/>
      <c r="AX6" s="3"/>
      <c r="AY6" s="4"/>
      <c r="AZ6" s="4"/>
      <c r="BA6" s="4"/>
      <c r="BB6" s="4"/>
      <c r="BC6" s="4"/>
      <c r="BD6" s="4"/>
      <c r="BE6" s="4"/>
      <c r="BF6" s="4"/>
    </row>
    <row r="7" spans="1:58" s="34" customFormat="1" ht="32.25" customHeight="1">
      <c r="A7" s="4">
        <f>IF(G7&gt;0,1,0)</f>
        <v>0</v>
      </c>
      <c r="B7" s="4"/>
      <c r="C7" s="48"/>
      <c r="D7" s="53" t="s">
        <v>764</v>
      </c>
      <c r="E7" s="48"/>
      <c r="F7" s="48"/>
      <c r="G7" s="473"/>
      <c r="H7" s="473"/>
      <c r="I7" s="473"/>
      <c r="J7" s="473"/>
      <c r="K7" s="473"/>
      <c r="L7" s="473"/>
      <c r="M7" s="473"/>
      <c r="N7" s="4">
        <f ca="1">IF(ROUND(N6-NOW(),0)&lt;=0,0,ROUND(N6-NOW(),0))</f>
        <v>0</v>
      </c>
      <c r="O7" s="458"/>
      <c r="P7" s="458"/>
      <c r="Q7" s="458"/>
      <c r="R7" s="462" t="str">
        <f>IF(C14&gt;" ","   Client    -&gt;"," ")</f>
        <v xml:space="preserve"> </v>
      </c>
      <c r="S7" s="462"/>
      <c r="T7" s="460"/>
      <c r="U7" s="460"/>
      <c r="V7" s="460"/>
      <c r="W7" s="460"/>
      <c r="X7" s="460"/>
      <c r="Y7" s="460"/>
      <c r="Z7" s="460"/>
      <c r="AA7" s="460"/>
      <c r="AB7" s="460"/>
      <c r="AC7" s="278">
        <f>IF(T7&gt;0,1,0)</f>
        <v>0</v>
      </c>
      <c r="AD7" s="277"/>
      <c r="AE7" s="278"/>
      <c r="AF7" s="278"/>
      <c r="AG7" s="278"/>
      <c r="AH7" s="278"/>
      <c r="AI7" s="5"/>
      <c r="AJ7" s="5"/>
      <c r="AK7" s="5"/>
      <c r="AL7" s="5"/>
      <c r="AM7" s="5"/>
      <c r="AN7" s="5"/>
      <c r="AO7" s="5"/>
      <c r="AP7" s="5"/>
      <c r="AQ7" s="4"/>
      <c r="AR7" s="4"/>
      <c r="AS7" s="4"/>
      <c r="AT7" s="4"/>
      <c r="AU7" s="3"/>
      <c r="AV7" s="3"/>
      <c r="AW7" s="3"/>
      <c r="AX7" s="3"/>
      <c r="AY7" s="4"/>
      <c r="AZ7" s="4"/>
      <c r="BA7" s="4"/>
      <c r="BB7" s="4"/>
      <c r="BC7" s="4"/>
      <c r="BD7" s="4"/>
      <c r="BE7" s="4"/>
      <c r="BF7" s="4"/>
    </row>
    <row r="8" spans="1:58" s="34" customFormat="1" ht="32.25" customHeight="1">
      <c r="A8" s="7">
        <f>IF(G8&gt;0,1,0)</f>
        <v>0</v>
      </c>
      <c r="B8" s="4"/>
      <c r="C8" s="48"/>
      <c r="D8" s="53" t="str">
        <f>IF(G7&gt;0,"Votre nom"," ")</f>
        <v xml:space="preserve"> </v>
      </c>
      <c r="E8" s="48"/>
      <c r="F8" s="48"/>
      <c r="G8" s="473"/>
      <c r="H8" s="473"/>
      <c r="I8" s="473"/>
      <c r="J8" s="473"/>
      <c r="K8" s="473"/>
      <c r="L8" s="473"/>
      <c r="M8" s="473"/>
      <c r="N8" s="4">
        <f ca="1">IF(AND(Buffer!O19="E",N7=0),"Périmé",N6)</f>
        <v>0</v>
      </c>
      <c r="O8" s="458" t="str">
        <f>IF(AND(A15=5,G14 =0),"Introduire la clé d'activation de votre COMPENTHO Pass"," ")</f>
        <v xml:space="preserve"> </v>
      </c>
      <c r="P8" s="458"/>
      <c r="Q8" s="458"/>
      <c r="R8" s="53" t="str">
        <f>IF(T7&gt;" ","   Projet"," ")</f>
        <v xml:space="preserve"> </v>
      </c>
      <c r="T8" s="461"/>
      <c r="U8" s="460"/>
      <c r="V8" s="460"/>
      <c r="W8" s="460"/>
      <c r="X8" s="460"/>
      <c r="Y8" s="460"/>
      <c r="Z8" s="460"/>
      <c r="AA8" s="460"/>
      <c r="AB8" s="460"/>
      <c r="AC8" s="278">
        <f>IF(T8&gt;0,1,0)</f>
        <v>0</v>
      </c>
      <c r="AD8" s="277"/>
      <c r="AE8" s="278"/>
      <c r="AF8" s="278"/>
      <c r="AG8" s="278"/>
      <c r="AH8" s="278"/>
      <c r="AI8" s="5"/>
      <c r="AJ8" s="5"/>
      <c r="AK8" s="5"/>
      <c r="AL8" s="5"/>
      <c r="AM8" s="5"/>
      <c r="AN8" s="5"/>
      <c r="AO8" s="5"/>
      <c r="AP8" s="5"/>
      <c r="AQ8" s="4"/>
      <c r="AR8" s="4"/>
      <c r="AS8" s="4"/>
      <c r="AT8" s="4"/>
      <c r="AU8" s="3"/>
      <c r="AV8" s="3"/>
      <c r="AW8" s="3"/>
      <c r="AX8" s="3"/>
      <c r="AY8" s="4"/>
      <c r="AZ8" s="4"/>
      <c r="BA8" s="4"/>
      <c r="BB8" s="4"/>
      <c r="BC8" s="4"/>
      <c r="BD8" s="4"/>
      <c r="BE8" s="4"/>
      <c r="BF8" s="4"/>
    </row>
    <row r="9" spans="1:58" s="34" customFormat="1" ht="26.25">
      <c r="A9" s="4">
        <f>IF(G9&gt;0,1,0)</f>
        <v>0</v>
      </c>
      <c r="B9" s="4"/>
      <c r="C9" s="48"/>
      <c r="D9" s="53" t="str">
        <f>IF(G8&gt;0,"Votre entreprise"," ")</f>
        <v xml:space="preserve"> </v>
      </c>
      <c r="E9" s="48"/>
      <c r="F9" s="48"/>
      <c r="G9" s="473"/>
      <c r="H9" s="473"/>
      <c r="I9" s="473"/>
      <c r="J9" s="473"/>
      <c r="K9" s="473"/>
      <c r="L9" s="473"/>
      <c r="M9" s="473"/>
      <c r="N9" s="4"/>
      <c r="O9" s="458"/>
      <c r="P9" s="458"/>
      <c r="Q9" s="458"/>
      <c r="R9" s="466" t="str">
        <f>IF(T8&gt;" ","Date de création du dossier"," ")</f>
        <v xml:space="preserve"> </v>
      </c>
      <c r="S9" s="466"/>
      <c r="T9" s="427"/>
      <c r="U9" s="427"/>
      <c r="V9" s="427"/>
      <c r="W9" s="427"/>
      <c r="X9" s="427"/>
      <c r="Y9" s="427"/>
      <c r="Z9" s="427"/>
      <c r="AA9" s="427"/>
      <c r="AB9" s="427"/>
      <c r="AC9" s="277"/>
      <c r="AD9" s="277"/>
      <c r="AE9" s="277"/>
      <c r="AF9" s="277"/>
      <c r="AG9" s="277"/>
      <c r="AH9" s="277"/>
      <c r="AI9" s="4"/>
      <c r="AJ9" s="4"/>
      <c r="AK9" s="4"/>
      <c r="AL9" s="4"/>
      <c r="AM9" s="4"/>
      <c r="AN9" s="4"/>
      <c r="AO9" s="5"/>
      <c r="AP9" s="5"/>
      <c r="AQ9" s="4"/>
      <c r="AR9" s="4"/>
      <c r="AS9" s="4"/>
      <c r="AT9" s="4"/>
      <c r="AU9" s="3"/>
      <c r="AV9" s="3"/>
      <c r="AW9" s="3"/>
      <c r="AX9" s="3"/>
      <c r="AY9" s="4"/>
      <c r="AZ9" s="4"/>
      <c r="BA9" s="4"/>
      <c r="BB9" s="4"/>
      <c r="BC9" s="4"/>
      <c r="BD9" s="4"/>
      <c r="BE9" s="4"/>
      <c r="BF9" s="4"/>
    </row>
    <row r="10" spans="1:58" s="34" customFormat="1" ht="26.45" customHeight="1">
      <c r="A10" s="4">
        <f>IF(G10&gt;0,1,0)</f>
        <v>0</v>
      </c>
      <c r="B10" s="4"/>
      <c r="C10" s="48"/>
      <c r="D10" s="53" t="str">
        <f>IF(G9&gt;0,"Votre Localité"," ")</f>
        <v xml:space="preserve"> </v>
      </c>
      <c r="E10" s="48"/>
      <c r="F10" s="48"/>
      <c r="G10" s="473"/>
      <c r="H10" s="473"/>
      <c r="I10" s="473"/>
      <c r="J10" s="473"/>
      <c r="K10" s="473"/>
      <c r="L10" s="473"/>
      <c r="M10" s="473"/>
      <c r="N10" s="4"/>
      <c r="O10" s="458" t="str">
        <f>IF(AND(M19=1,AH24=0),D106," ")</f>
        <v xml:space="preserve"> </v>
      </c>
      <c r="P10" s="458"/>
      <c r="Q10" s="458"/>
      <c r="R10" s="466"/>
      <c r="S10" s="466"/>
      <c r="T10" s="464" t="str">
        <f>IF(T8&gt;" ","Introduire la date"," ")</f>
        <v xml:space="preserve"> </v>
      </c>
      <c r="U10" s="464"/>
      <c r="V10" s="464"/>
      <c r="W10" s="464"/>
      <c r="X10" s="59" t="str">
        <f>IF(T8&gt;" ",AC10," ")</f>
        <v xml:space="preserve"> </v>
      </c>
      <c r="Y10" s="464" t="str">
        <f>IF(T9&lt;&gt;0,"Confirmez la date"," ")</f>
        <v xml:space="preserve"> </v>
      </c>
      <c r="Z10" s="464"/>
      <c r="AA10" s="464"/>
      <c r="AB10" s="59" t="str">
        <f>IF(T9&lt;&gt;0,AC10," ")</f>
        <v xml:space="preserve"> </v>
      </c>
      <c r="AC10" s="279" t="s">
        <v>656</v>
      </c>
      <c r="AD10" s="277"/>
      <c r="AE10" s="277"/>
      <c r="AF10" s="277"/>
      <c r="AG10" s="277"/>
      <c r="AH10" s="278"/>
      <c r="AI10" s="5"/>
      <c r="AJ10" s="5"/>
      <c r="AK10" s="5"/>
      <c r="AL10" s="5"/>
      <c r="AM10" s="5"/>
      <c r="AN10" s="5"/>
      <c r="AO10" s="5"/>
      <c r="AP10" s="5"/>
      <c r="AQ10" s="4"/>
      <c r="AR10" s="4"/>
      <c r="AS10" s="4"/>
      <c r="AT10" s="4"/>
      <c r="AU10" s="3"/>
      <c r="AV10" s="3"/>
      <c r="AW10" s="3"/>
      <c r="AX10" s="3"/>
      <c r="AY10" s="4"/>
      <c r="AZ10" s="4"/>
      <c r="BA10" s="4"/>
      <c r="BB10" s="4"/>
      <c r="BC10" s="4"/>
      <c r="BD10" s="4"/>
      <c r="BE10" s="4"/>
      <c r="BF10" s="4"/>
    </row>
    <row r="11" spans="1:58" s="34" customFormat="1" ht="26.45" customHeight="1">
      <c r="A11" s="4">
        <f>IF(L11&gt;0,1,0)</f>
        <v>0</v>
      </c>
      <c r="B11" s="4"/>
      <c r="C11" s="432" t="str">
        <f>IF(G10&gt;0,"Indiquez votre couleur   "," ")</f>
        <v xml:space="preserve"> </v>
      </c>
      <c r="D11" s="432"/>
      <c r="E11" s="432"/>
      <c r="F11" s="432"/>
      <c r="G11" s="474" t="str">
        <f>IF(G10&gt;0,"Bleu, Jaune, Rouge,Vert ?"," ")</f>
        <v xml:space="preserve"> </v>
      </c>
      <c r="H11" s="474"/>
      <c r="I11" s="430" t="str">
        <f>IF(G10&gt;0,"Cliquez sur la cellule et sélectionnez"," ")</f>
        <v xml:space="preserve"> </v>
      </c>
      <c r="J11" s="430"/>
      <c r="K11" s="430"/>
      <c r="L11" s="433"/>
      <c r="M11" s="433"/>
      <c r="N11" s="4"/>
      <c r="O11" s="458"/>
      <c r="P11" s="458"/>
      <c r="Q11" s="458"/>
      <c r="R11" s="466"/>
      <c r="S11" s="466"/>
      <c r="T11" s="465" t="str">
        <f>IF(AND(T9&lt;&gt;Y9,Y9&lt;&gt;0),"Erreur date de création. Réintroduire !"," ")</f>
        <v xml:space="preserve"> </v>
      </c>
      <c r="U11" s="465"/>
      <c r="V11" s="465"/>
      <c r="W11" s="465"/>
      <c r="X11" s="465"/>
      <c r="Y11" s="465"/>
      <c r="Z11" s="465"/>
      <c r="AA11" s="465"/>
      <c r="AB11" s="465"/>
      <c r="AC11" s="277"/>
      <c r="AD11" s="277" t="s">
        <v>679</v>
      </c>
      <c r="AE11" s="278"/>
      <c r="AF11" s="278"/>
      <c r="AG11" s="278"/>
      <c r="AH11" s="278"/>
      <c r="AI11" s="5"/>
      <c r="AJ11" s="5"/>
      <c r="AK11" s="5"/>
      <c r="AL11" s="5"/>
      <c r="AM11" s="5"/>
      <c r="AN11" s="5"/>
      <c r="AO11" s="5"/>
      <c r="AP11" s="5"/>
      <c r="AQ11" s="4"/>
      <c r="AR11" s="4"/>
      <c r="AS11" s="4"/>
      <c r="AT11" s="4"/>
      <c r="AU11" s="3"/>
      <c r="AV11" s="3"/>
      <c r="AW11" s="3"/>
      <c r="AX11" s="3"/>
      <c r="AY11" s="4"/>
      <c r="AZ11" s="4"/>
      <c r="BA11" s="4"/>
      <c r="BB11" s="4"/>
      <c r="BC11" s="4"/>
      <c r="BD11" s="4"/>
      <c r="BE11" s="4"/>
      <c r="BF11" s="4"/>
    </row>
    <row r="12" spans="1:58" s="34" customFormat="1" ht="28.5" customHeight="1">
      <c r="A12" s="4">
        <f>SUM(A7:A11)</f>
        <v>0</v>
      </c>
      <c r="B12" s="4"/>
      <c r="C12" s="432"/>
      <c r="D12" s="432"/>
      <c r="E12" s="432"/>
      <c r="F12" s="432"/>
      <c r="G12" s="474"/>
      <c r="H12" s="474"/>
      <c r="I12" s="430"/>
      <c r="J12" s="430"/>
      <c r="K12" s="430"/>
      <c r="L12" s="433"/>
      <c r="M12" s="433"/>
      <c r="N12" s="4"/>
      <c r="O12" s="458"/>
      <c r="P12" s="458"/>
      <c r="Q12" s="458"/>
      <c r="R12" s="244" t="s">
        <v>765</v>
      </c>
      <c r="S12" s="434" t="str">
        <f>CONCATENATE(AC19,AD19,"/",AE19,AF19,"/",AG19,AH19,"/",datedossier)</f>
        <v>///</v>
      </c>
      <c r="T12" s="434"/>
      <c r="U12" s="434"/>
      <c r="V12" s="434"/>
      <c r="W12" s="434"/>
      <c r="X12" s="434"/>
      <c r="Y12" s="434"/>
      <c r="Z12" s="434"/>
      <c r="AA12" s="434"/>
      <c r="AB12" s="434"/>
      <c r="AC12" s="277" t="s">
        <v>766</v>
      </c>
      <c r="AD12" s="277" t="s">
        <v>663</v>
      </c>
      <c r="AE12" s="276"/>
      <c r="AF12" s="278"/>
      <c r="AG12" s="278"/>
      <c r="AH12" s="278"/>
      <c r="AI12" s="5"/>
      <c r="AJ12" s="5"/>
      <c r="AK12" s="5"/>
      <c r="AL12" s="5"/>
      <c r="AM12" s="5"/>
      <c r="AN12" s="5"/>
      <c r="AO12" s="5"/>
      <c r="AP12" s="5"/>
      <c r="AQ12" s="4"/>
      <c r="AR12" s="4"/>
      <c r="AS12" s="4"/>
      <c r="AT12" s="4"/>
      <c r="AU12" s="4"/>
      <c r="AV12" s="4"/>
      <c r="AW12" s="4"/>
      <c r="AX12" s="4"/>
      <c r="AY12" s="4"/>
      <c r="AZ12" s="4"/>
      <c r="BA12" s="4"/>
      <c r="BB12" s="4"/>
      <c r="BC12" s="4"/>
      <c r="BD12" s="4"/>
      <c r="BE12" s="4"/>
      <c r="BF12" s="4"/>
    </row>
    <row r="13" spans="1:58" s="34" customFormat="1" ht="24" customHeight="1">
      <c r="A13" s="4"/>
      <c r="B13" s="4"/>
      <c r="C13" s="53"/>
      <c r="D13" s="53"/>
      <c r="E13" s="53"/>
      <c r="F13" s="53"/>
      <c r="G13" s="53"/>
      <c r="H13" s="53"/>
      <c r="I13" s="430"/>
      <c r="J13" s="430"/>
      <c r="K13" s="430"/>
      <c r="L13" s="430"/>
      <c r="M13" s="113"/>
      <c r="N13" s="4"/>
      <c r="O13" s="458" t="str">
        <f>IF(AND(Licence!O5&lt;&gt;"OUI",G14&lt;&gt;0,G16=" "),"Acceptez les termes de la licence"," ")</f>
        <v xml:space="preserve"> </v>
      </c>
      <c r="P13" s="458"/>
      <c r="Q13" s="458"/>
      <c r="R13" s="434" t="str">
        <f>IF(AND(Licence!O5="Oui",Accueil!G16=" ",Accueil!T11=" ",Accueil!G14&gt;0,Y9&gt;0),AC12," ")</f>
        <v xml:space="preserve"> </v>
      </c>
      <c r="S13" s="434"/>
      <c r="T13" s="434"/>
      <c r="U13" s="434"/>
      <c r="V13" s="434"/>
      <c r="W13" s="434"/>
      <c r="X13" s="434"/>
      <c r="Y13" s="434"/>
      <c r="Z13" s="434"/>
      <c r="AA13" s="434"/>
      <c r="AB13" s="434"/>
      <c r="AC13" s="280">
        <f>IF(Y9&gt;0,AE13-AD13,0)</f>
        <v>0</v>
      </c>
      <c r="AD13" s="281">
        <f>ROUNDDOWN(Y9,0)</f>
        <v>0</v>
      </c>
      <c r="AE13" s="281">
        <f ca="1">IF(Y9&gt;0,ROUNDDOWN(NOW(),0),0)</f>
        <v>0</v>
      </c>
      <c r="AF13" s="277">
        <f>IF(AC13&gt;15,0,AC13)</f>
        <v>0</v>
      </c>
      <c r="AG13" s="280">
        <f>AC13</f>
        <v>0</v>
      </c>
      <c r="AH13" s="278"/>
      <c r="AI13" s="5"/>
      <c r="AJ13" s="5"/>
      <c r="AK13" s="5"/>
      <c r="AL13" s="5"/>
      <c r="AM13" s="5"/>
      <c r="AN13" s="5"/>
      <c r="AO13" s="5"/>
      <c r="AP13" s="5"/>
      <c r="AQ13" s="4"/>
      <c r="AR13" s="4"/>
      <c r="AS13" s="4"/>
      <c r="AT13" s="4"/>
      <c r="AU13" s="4"/>
      <c r="AV13" s="4"/>
      <c r="AW13" s="4"/>
      <c r="AX13" s="4"/>
      <c r="AY13" s="4"/>
      <c r="AZ13" s="4"/>
      <c r="BA13" s="4"/>
      <c r="BB13" s="4"/>
      <c r="BC13" s="4"/>
      <c r="BD13" s="4"/>
      <c r="BE13" s="4"/>
      <c r="BF13" s="4"/>
    </row>
    <row r="14" spans="1:58" s="34" customFormat="1" ht="19.5" customHeight="1">
      <c r="A14" s="4">
        <f>U63</f>
        <v>0</v>
      </c>
      <c r="B14" s="4"/>
      <c r="C14" s="429" t="str">
        <f>IF(L11&gt;0,AL16," ")</f>
        <v xml:space="preserve"> </v>
      </c>
      <c r="D14" s="429"/>
      <c r="E14" s="429"/>
      <c r="F14" s="429"/>
      <c r="G14" s="472"/>
      <c r="H14" s="472"/>
      <c r="I14" s="472"/>
      <c r="J14" s="472"/>
      <c r="K14" s="472"/>
      <c r="L14" s="431"/>
      <c r="M14" s="431"/>
      <c r="N14" s="7"/>
      <c r="O14" s="458"/>
      <c r="P14" s="458"/>
      <c r="Q14" s="458"/>
      <c r="R14" s="434"/>
      <c r="S14" s="434"/>
      <c r="T14" s="434"/>
      <c r="U14" s="434"/>
      <c r="V14" s="434"/>
      <c r="W14" s="434"/>
      <c r="X14" s="434"/>
      <c r="Y14" s="434"/>
      <c r="Z14" s="434"/>
      <c r="AA14" s="434"/>
      <c r="AB14" s="434"/>
      <c r="AC14" s="277">
        <v>0</v>
      </c>
      <c r="AD14" s="277">
        <v>0</v>
      </c>
      <c r="AE14" s="277" t="s">
        <v>333</v>
      </c>
      <c r="AF14" s="282"/>
      <c r="AG14" s="282"/>
      <c r="AH14" s="282"/>
      <c r="AI14" s="4"/>
      <c r="AJ14" s="4"/>
      <c r="AK14" s="5"/>
      <c r="AL14" s="5"/>
      <c r="AM14" s="5"/>
      <c r="AN14" s="5"/>
      <c r="AO14" s="5"/>
      <c r="AP14" s="5"/>
      <c r="AQ14" s="4"/>
      <c r="AR14" s="4"/>
      <c r="AS14" s="4"/>
      <c r="AT14" s="4"/>
      <c r="AU14" s="4"/>
      <c r="AV14" s="4"/>
      <c r="AW14" s="4"/>
      <c r="AX14" s="4"/>
      <c r="AY14" s="4"/>
      <c r="AZ14" s="4"/>
      <c r="BA14" s="4"/>
      <c r="BB14" s="4"/>
      <c r="BC14" s="4"/>
      <c r="BD14" s="4"/>
      <c r="BE14" s="4"/>
      <c r="BF14" s="4"/>
    </row>
    <row r="15" spans="1:58" s="34" customFormat="1" ht="28.5" customHeight="1">
      <c r="A15" s="4">
        <f>A12+A14</f>
        <v>0</v>
      </c>
      <c r="B15" s="4"/>
      <c r="C15" s="429"/>
      <c r="D15" s="429"/>
      <c r="E15" s="429"/>
      <c r="F15" s="429"/>
      <c r="G15" s="472"/>
      <c r="H15" s="472"/>
      <c r="I15" s="472"/>
      <c r="J15" s="472"/>
      <c r="K15" s="472"/>
      <c r="L15" s="431"/>
      <c r="M15" s="431"/>
      <c r="N15" s="7"/>
      <c r="O15" s="467" t="str">
        <f ca="1">IF(N7=0," ",CONCATENATE("Il vous reste ",N7," jours"))</f>
        <v xml:space="preserve"> </v>
      </c>
      <c r="P15" s="467"/>
      <c r="Q15" s="467"/>
      <c r="R15" s="434"/>
      <c r="S15" s="434"/>
      <c r="T15" s="434"/>
      <c r="U15" s="434"/>
      <c r="V15" s="434"/>
      <c r="W15" s="434"/>
      <c r="X15" s="434"/>
      <c r="Y15" s="434"/>
      <c r="Z15" s="434"/>
      <c r="AA15" s="434"/>
      <c r="AB15" s="434"/>
      <c r="AC15" s="277">
        <v>1</v>
      </c>
      <c r="AD15" s="277">
        <f>IF(AND(AD17=0,AC13&lt;=15,Y9&gt;0),1,0)</f>
        <v>0</v>
      </c>
      <c r="AE15" s="277" t="str">
        <f>CONCATENATE("Il vous reste ",15-AF13," jour(s)...")</f>
        <v>Il vous reste 15 jour(s)...</v>
      </c>
      <c r="AF15" s="282"/>
      <c r="AG15" s="282"/>
      <c r="AH15" s="282"/>
      <c r="AI15" s="4"/>
      <c r="AJ15" s="4"/>
      <c r="AK15" s="5"/>
      <c r="AL15" s="115" t="str">
        <f>IF(L11&lt;&gt;0,"Veuillez vous authentifier                   et introduire votre clé  - &gt;"," ")</f>
        <v xml:space="preserve"> </v>
      </c>
      <c r="AM15" s="115"/>
      <c r="AN15" s="115"/>
      <c r="AO15" s="115"/>
      <c r="AP15" s="5"/>
      <c r="AQ15" s="4"/>
      <c r="AR15" s="4"/>
      <c r="AS15" s="4"/>
      <c r="AT15" s="4"/>
      <c r="AU15" s="4"/>
      <c r="AV15" s="4"/>
      <c r="AW15" s="4"/>
      <c r="AX15" s="4"/>
      <c r="AY15" s="4"/>
      <c r="AZ15" s="4"/>
      <c r="BA15" s="4"/>
      <c r="BB15" s="4"/>
      <c r="BC15" s="4"/>
      <c r="BD15" s="4"/>
      <c r="BE15" s="4"/>
      <c r="BF15" s="4"/>
    </row>
    <row r="16" spans="1:58" s="34" customFormat="1" ht="18.75" customHeight="1">
      <c r="A16" s="4">
        <f>A15+AC7+AC8+Projet_OK</f>
        <v>0</v>
      </c>
      <c r="B16" s="7"/>
      <c r="C16" s="49" t="str">
        <f>IF(AND(G14&gt;" ",G14=Buffer!L13),"OK","NOT OK")</f>
        <v>NOT OK</v>
      </c>
      <c r="D16" s="4"/>
      <c r="E16" s="4"/>
      <c r="F16" s="4"/>
      <c r="G16" s="471" t="str">
        <f>IF(AND(C17=1,D19=0),"Erreur clé d'activation !"," ")</f>
        <v xml:space="preserve"> </v>
      </c>
      <c r="H16" s="471"/>
      <c r="I16" s="471"/>
      <c r="J16" s="471"/>
      <c r="K16" s="471"/>
      <c r="L16" s="4"/>
      <c r="M16" s="4"/>
      <c r="N16" s="7"/>
      <c r="O16" s="459" t="str">
        <f>IF(GoOK=1,D110," ")</f>
        <v xml:space="preserve"> </v>
      </c>
      <c r="P16" s="459"/>
      <c r="Q16" s="459"/>
      <c r="R16" s="434"/>
      <c r="S16" s="434"/>
      <c r="T16" s="434"/>
      <c r="U16" s="434"/>
      <c r="V16" s="434"/>
      <c r="W16" s="434"/>
      <c r="X16" s="434"/>
      <c r="Y16" s="434"/>
      <c r="Z16" s="434"/>
      <c r="AA16" s="434"/>
      <c r="AB16" s="434"/>
      <c r="AC16" s="277">
        <v>2</v>
      </c>
      <c r="AD16" s="277">
        <f>IF(AND(AD17=0,AC13&gt;15),2,0)</f>
        <v>0</v>
      </c>
      <c r="AE16" s="277" t="s">
        <v>657</v>
      </c>
      <c r="AF16" s="277"/>
      <c r="AG16" s="277"/>
      <c r="AH16" s="278"/>
      <c r="AI16" s="4"/>
      <c r="AJ16" s="4"/>
      <c r="AK16" s="5"/>
      <c r="AL16" s="115" t="str">
        <f>IF(AL15=" ",AL17,AL15)</f>
        <v xml:space="preserve"> </v>
      </c>
      <c r="AM16" s="115"/>
      <c r="AN16" s="115"/>
      <c r="AO16" s="115"/>
      <c r="AP16" s="5"/>
      <c r="AQ16" s="4"/>
      <c r="AR16" s="4"/>
      <c r="AS16" s="4"/>
      <c r="AT16" s="4"/>
      <c r="AU16" s="4"/>
      <c r="AV16" s="4"/>
      <c r="AW16" s="4"/>
      <c r="AX16" s="4"/>
      <c r="AY16" s="4"/>
      <c r="AZ16" s="4"/>
      <c r="BA16" s="4"/>
      <c r="BB16" s="4"/>
      <c r="BC16" s="4"/>
      <c r="BD16" s="4"/>
      <c r="BE16" s="4"/>
      <c r="BF16" s="4"/>
    </row>
    <row r="17" spans="1:58" s="34" customFormat="1" ht="18.75" customHeight="1">
      <c r="A17" s="4" t="s">
        <v>682</v>
      </c>
      <c r="B17" s="7"/>
      <c r="C17" s="4">
        <f>IF(G14&gt;0,1,0)</f>
        <v>0</v>
      </c>
      <c r="D17" s="4">
        <f>IF(G14=Buffer!L13,1,0)</f>
        <v>1</v>
      </c>
      <c r="E17" s="4"/>
      <c r="F17" s="4" t="s">
        <v>684</v>
      </c>
      <c r="G17" s="471"/>
      <c r="H17" s="471"/>
      <c r="I17" s="471"/>
      <c r="J17" s="471"/>
      <c r="K17" s="471"/>
      <c r="L17" s="4"/>
      <c r="M17" s="4"/>
      <c r="N17" s="7"/>
      <c r="O17" s="459"/>
      <c r="P17" s="459"/>
      <c r="Q17" s="459"/>
      <c r="S17" s="149"/>
      <c r="U17" s="148"/>
      <c r="V17" s="148"/>
      <c r="W17" s="148"/>
      <c r="X17" s="148"/>
      <c r="Y17" s="148"/>
      <c r="Z17" s="148"/>
      <c r="AA17" s="148"/>
      <c r="AB17" s="148"/>
      <c r="AC17" s="283">
        <v>3</v>
      </c>
      <c r="AD17" s="277">
        <f>IF(AND(W19&gt;0,W20=" "),3,0)</f>
        <v>0</v>
      </c>
      <c r="AE17" s="277" t="s">
        <v>661</v>
      </c>
      <c r="AF17" s="277"/>
      <c r="AG17" s="277"/>
      <c r="AH17" s="278"/>
      <c r="AI17" s="4">
        <f>IF(AI18&gt;3,5,0)</f>
        <v>0</v>
      </c>
      <c r="AJ17" s="4"/>
      <c r="AK17" s="5"/>
      <c r="AL17" s="115" t="str">
        <f>IF(G13="Non","Veuillez demander une clé d'activation."," ")</f>
        <v xml:space="preserve"> </v>
      </c>
      <c r="AM17" s="115"/>
      <c r="AN17" s="115"/>
      <c r="AO17" s="115"/>
      <c r="AP17" s="5"/>
      <c r="AQ17" s="4"/>
      <c r="AR17" s="4"/>
      <c r="AS17" s="4"/>
      <c r="AT17" s="4"/>
      <c r="AU17" s="4"/>
      <c r="AV17" s="4"/>
      <c r="AW17" s="4"/>
      <c r="AX17" s="4"/>
      <c r="AY17" s="4"/>
      <c r="AZ17" s="4"/>
      <c r="BA17" s="4"/>
      <c r="BB17" s="4"/>
      <c r="BC17" s="4"/>
      <c r="BD17" s="4"/>
      <c r="BE17" s="4"/>
      <c r="BF17" s="4"/>
    </row>
    <row r="18" spans="1:58" s="34" customFormat="1" ht="15" customHeight="1">
      <c r="A18" s="4" t="s">
        <v>683</v>
      </c>
      <c r="B18" s="7"/>
      <c r="C18" s="4"/>
      <c r="D18" s="4">
        <f>IF(G13="NON",1,0)</f>
        <v>0</v>
      </c>
      <c r="E18" s="4"/>
      <c r="F18" s="4">
        <f>Buffer!L13</f>
        <v>0</v>
      </c>
      <c r="G18" s="4" t="str">
        <f>MID(F18,1,6)</f>
        <v>0</v>
      </c>
      <c r="H18" s="4">
        <f>G18+123456</f>
        <v>123456</v>
      </c>
      <c r="I18" s="4" t="str">
        <f>MID(H18,4,3)</f>
        <v>456</v>
      </c>
      <c r="J18" s="4"/>
      <c r="K18" s="4" t="str">
        <f>MID(H18,1,3)</f>
        <v>123</v>
      </c>
      <c r="L18" s="4" t="str">
        <f>MID(F18,8,1)</f>
        <v/>
      </c>
      <c r="M18" s="4"/>
      <c r="N18" s="7"/>
      <c r="O18" s="459"/>
      <c r="P18" s="459"/>
      <c r="Q18" s="459"/>
      <c r="S18" s="150"/>
      <c r="T18" s="153" t="str">
        <f>IF(R13=" "," ","Chances de succès actuelles")</f>
        <v xml:space="preserve"> </v>
      </c>
      <c r="U18" s="153"/>
      <c r="V18" s="153"/>
      <c r="W18" s="153"/>
      <c r="Y18" s="153"/>
      <c r="Z18" s="148"/>
      <c r="AA18" s="153" t="str">
        <f>IF(R13=" "," ","Actions")</f>
        <v xml:space="preserve"> </v>
      </c>
      <c r="AB18" s="148"/>
      <c r="AC18" s="277">
        <v>4</v>
      </c>
      <c r="AD18" s="277"/>
      <c r="AE18" s="277"/>
      <c r="AF18" s="284"/>
      <c r="AG18" s="277"/>
      <c r="AH18" s="278"/>
      <c r="AI18" s="4">
        <f>SUM(AI14:AI16)</f>
        <v>0</v>
      </c>
      <c r="AJ18" s="103"/>
      <c r="AK18" s="5"/>
      <c r="AL18" s="115"/>
      <c r="AM18" s="115"/>
      <c r="AN18" s="115"/>
      <c r="AO18" s="115"/>
      <c r="AP18" s="5"/>
      <c r="AQ18" s="4"/>
      <c r="AR18" s="4"/>
      <c r="AS18" s="4"/>
      <c r="AT18" s="4"/>
      <c r="AU18" s="4"/>
      <c r="AV18" s="4"/>
      <c r="AW18" s="4"/>
      <c r="AX18" s="4"/>
      <c r="AY18" s="4"/>
      <c r="AZ18" s="4"/>
      <c r="BA18" s="4"/>
      <c r="BB18" s="4"/>
      <c r="BC18" s="4"/>
      <c r="BD18" s="4"/>
      <c r="BE18" s="4"/>
      <c r="BF18" s="4"/>
    </row>
    <row r="19" spans="1:58" s="34" customFormat="1" ht="31.7" customHeight="1">
      <c r="A19" s="4"/>
      <c r="B19" s="7"/>
      <c r="C19" s="4"/>
      <c r="D19" s="19">
        <f>D17+D18</f>
        <v>1</v>
      </c>
      <c r="E19" s="4"/>
      <c r="F19" s="4"/>
      <c r="G19" s="4"/>
      <c r="H19" s="4"/>
      <c r="I19" s="4"/>
      <c r="J19" s="4"/>
      <c r="K19" s="4"/>
      <c r="L19" s="4"/>
      <c r="M19" s="19" t="str">
        <f>IF(G14&lt;&gt;M17,F18," ")</f>
        <v xml:space="preserve"> </v>
      </c>
      <c r="P19" s="50"/>
      <c r="Q19" s="30"/>
      <c r="T19" s="440" t="str">
        <f>IF(R13=" "," ","% chances")</f>
        <v xml:space="preserve"> </v>
      </c>
      <c r="U19" s="440"/>
      <c r="V19" s="440"/>
      <c r="W19" s="114"/>
      <c r="Y19" s="149"/>
      <c r="Z19" s="149"/>
      <c r="AA19" s="440" t="str">
        <f>IF(R13=" "," ","% chances")</f>
        <v xml:space="preserve"> </v>
      </c>
      <c r="AB19" s="440"/>
      <c r="AC19" s="277" t="str">
        <f>MID(G7,1,3)</f>
        <v/>
      </c>
      <c r="AD19" s="277" t="str">
        <f>MID(G8,1,3)</f>
        <v/>
      </c>
      <c r="AE19" s="277" t="str">
        <f>MID(G9,1,3)</f>
        <v/>
      </c>
      <c r="AF19" s="278" t="str">
        <f>MID(G10,1,3)</f>
        <v/>
      </c>
      <c r="AG19" s="278" t="str">
        <f>MID(T7,1,3)</f>
        <v/>
      </c>
      <c r="AH19" s="278" t="str">
        <f>MID(T8,1,3)</f>
        <v/>
      </c>
      <c r="AI19" s="5"/>
      <c r="AJ19" s="5"/>
      <c r="AK19" s="5"/>
      <c r="AL19" s="5"/>
      <c r="AM19" s="5"/>
      <c r="AN19" s="5"/>
      <c r="AO19" s="5"/>
      <c r="AP19" s="5"/>
      <c r="AQ19" s="4"/>
      <c r="AR19" s="4"/>
      <c r="AS19" s="4"/>
      <c r="AT19" s="4"/>
      <c r="AU19" s="4"/>
      <c r="AV19" s="4"/>
      <c r="AW19" s="4"/>
      <c r="AX19" s="4"/>
      <c r="AY19" s="4"/>
      <c r="AZ19" s="4"/>
      <c r="BA19" s="4"/>
      <c r="BB19" s="4"/>
      <c r="BC19" s="4"/>
      <c r="BD19" s="4"/>
      <c r="BE19" s="4"/>
      <c r="BF19" s="4"/>
    </row>
    <row r="20" spans="1:58" s="34" customFormat="1" ht="15" customHeight="1">
      <c r="A20" s="7"/>
      <c r="O20" s="7"/>
      <c r="P20" s="445"/>
      <c r="Q20" s="445"/>
      <c r="R20" s="445"/>
      <c r="S20" s="445"/>
      <c r="T20" s="439">
        <f>Points!B4</f>
        <v>0</v>
      </c>
      <c r="U20" s="439"/>
      <c r="V20" s="439"/>
      <c r="W20" s="103"/>
      <c r="Y20" s="154"/>
      <c r="Z20" s="154"/>
      <c r="AA20" s="439">
        <f>Points!B4+Points!C4</f>
        <v>0</v>
      </c>
      <c r="AB20" s="439"/>
      <c r="AC20" s="277"/>
      <c r="AD20" s="277"/>
      <c r="AE20" s="278"/>
      <c r="AF20" s="278"/>
      <c r="AG20" s="278"/>
      <c r="AH20" s="278"/>
      <c r="AI20" s="5"/>
      <c r="AJ20" s="5"/>
      <c r="AK20" s="5"/>
      <c r="AL20" s="5"/>
      <c r="AM20" s="5"/>
      <c r="AN20" s="5"/>
      <c r="AO20" s="5"/>
      <c r="AP20" s="5"/>
      <c r="AQ20" s="4"/>
      <c r="AR20" s="4"/>
      <c r="AS20" s="4"/>
      <c r="AT20" s="4"/>
      <c r="AU20" s="4"/>
      <c r="AV20" s="4"/>
      <c r="AW20" s="4"/>
      <c r="AX20" s="4"/>
      <c r="AY20" s="4"/>
      <c r="AZ20" s="4"/>
      <c r="BA20" s="4"/>
      <c r="BB20" s="4"/>
      <c r="BC20" s="4"/>
      <c r="BD20" s="4"/>
      <c r="BE20" s="4"/>
      <c r="BF20" s="4"/>
    </row>
    <row r="21" spans="1:58" s="34" customFormat="1" ht="15" customHeight="1">
      <c r="A21" s="7"/>
      <c r="O21" s="7"/>
      <c r="P21" s="445"/>
      <c r="Q21" s="445"/>
      <c r="R21" s="445"/>
      <c r="S21" s="445"/>
      <c r="T21" s="439"/>
      <c r="U21" s="439"/>
      <c r="V21" s="439"/>
      <c r="W21" s="103"/>
      <c r="X21" s="154"/>
      <c r="Y21" s="154"/>
      <c r="Z21" s="154"/>
      <c r="AA21" s="439"/>
      <c r="AB21" s="439"/>
      <c r="AC21" s="285">
        <f>CDSCOMP</f>
        <v>0</v>
      </c>
      <c r="AD21" s="285">
        <f>AC21/2</f>
        <v>0</v>
      </c>
      <c r="AE21" s="278"/>
      <c r="AF21" s="278"/>
      <c r="AG21" s="278"/>
      <c r="AH21" s="278"/>
      <c r="AI21" s="5"/>
      <c r="AJ21" s="5"/>
      <c r="AK21" s="5"/>
      <c r="AL21" s="5"/>
      <c r="AM21" s="5"/>
      <c r="AN21" s="5"/>
      <c r="AO21" s="5"/>
      <c r="AP21" s="5"/>
      <c r="AQ21" s="4"/>
      <c r="AR21" s="4"/>
      <c r="AS21" s="4"/>
      <c r="AT21" s="4"/>
      <c r="AU21" s="4"/>
      <c r="AV21" s="4"/>
      <c r="AW21" s="4"/>
      <c r="AX21" s="4"/>
      <c r="AY21" s="4"/>
      <c r="AZ21" s="4"/>
      <c r="BA21" s="4"/>
      <c r="BB21" s="4"/>
      <c r="BC21" s="4"/>
      <c r="BD21" s="4"/>
      <c r="BE21" s="4"/>
      <c r="BF21" s="4"/>
    </row>
    <row r="22" spans="1:58" s="34" customFormat="1" ht="15" customHeight="1">
      <c r="A22" s="7"/>
      <c r="P22" s="445"/>
      <c r="Q22" s="445"/>
      <c r="R22" s="445"/>
      <c r="S22" s="445"/>
      <c r="T22" s="439"/>
      <c r="U22" s="439"/>
      <c r="V22" s="439"/>
      <c r="W22" s="103"/>
      <c r="X22" s="154"/>
      <c r="Y22" s="154"/>
      <c r="Z22" s="154"/>
      <c r="AA22" s="439"/>
      <c r="AB22" s="439"/>
      <c r="AC22" s="285">
        <f>CDSACT</f>
        <v>0</v>
      </c>
      <c r="AD22" s="285">
        <f>AC22/2</f>
        <v>0</v>
      </c>
      <c r="AE22" s="277"/>
      <c r="AF22" s="277"/>
      <c r="AG22" s="277"/>
      <c r="AH22" s="277"/>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15" customHeight="1">
      <c r="P23" s="445"/>
      <c r="Q23" s="445"/>
      <c r="R23" s="445"/>
      <c r="S23" s="445"/>
      <c r="T23" s="441" t="str">
        <f>IF(R13=" "," ","Points")</f>
        <v xml:space="preserve"> </v>
      </c>
      <c r="U23" s="441"/>
      <c r="V23" s="441"/>
      <c r="W23" s="4"/>
      <c r="Y23" s="151"/>
      <c r="Z23" s="151"/>
      <c r="AA23" s="441" t="str">
        <f>IF(R13=" "," ","Points")</f>
        <v xml:space="preserve"> </v>
      </c>
      <c r="AB23" s="441"/>
      <c r="AC23" s="285">
        <f>1-AC21-AC22</f>
        <v>1</v>
      </c>
      <c r="AD23" s="285">
        <f>1-AD21-AD22</f>
        <v>1</v>
      </c>
      <c r="AH23" s="286">
        <f>IF(AND(G14&gt;0,G14=Clé_activation),1,0)</f>
        <v>0</v>
      </c>
      <c r="AU23" s="4"/>
      <c r="AV23" s="4"/>
      <c r="AW23" s="4"/>
      <c r="AX23" s="4"/>
    </row>
    <row r="24" spans="1:58" ht="15" customHeight="1">
      <c r="P24" s="445"/>
      <c r="Q24" s="445"/>
      <c r="R24" s="445"/>
      <c r="S24" s="445"/>
      <c r="T24" s="441"/>
      <c r="U24" s="441"/>
      <c r="V24" s="441"/>
      <c r="W24" s="4"/>
      <c r="X24" s="151"/>
      <c r="Y24" s="151"/>
      <c r="Z24" s="151"/>
      <c r="AA24" s="441"/>
      <c r="AB24" s="441"/>
      <c r="AE24" s="278"/>
      <c r="AF24" s="278"/>
      <c r="AG24" s="278"/>
      <c r="AH24" s="286">
        <f>IF(AND(W19&gt;0,AE25=W19),1,0)</f>
        <v>0</v>
      </c>
      <c r="AI24" s="5">
        <f>IF(W19&gt;" ",1,0)</f>
        <v>0</v>
      </c>
      <c r="AJ24" s="5">
        <f>IF(W20=" ",1,0)</f>
        <v>0</v>
      </c>
      <c r="AK24" s="5">
        <f>AI24+AJ24</f>
        <v>0</v>
      </c>
      <c r="AL24" s="104">
        <f>IF(AC25="Projet activé",1,0)</f>
        <v>0</v>
      </c>
      <c r="AM24" s="5" t="s">
        <v>650</v>
      </c>
      <c r="AN24" s="5"/>
    </row>
    <row r="25" spans="1:58" ht="25.5" customHeight="1">
      <c r="P25" s="445"/>
      <c r="Q25" s="445"/>
      <c r="R25" s="445"/>
      <c r="S25" s="445"/>
      <c r="T25" s="444">
        <f>Points!B3</f>
        <v>0</v>
      </c>
      <c r="U25" s="444"/>
      <c r="V25" s="444"/>
      <c r="W25" s="63"/>
      <c r="Y25" s="147"/>
      <c r="Z25" s="147"/>
      <c r="AA25" s="444">
        <f>Points!B3+Points!C3</f>
        <v>0</v>
      </c>
      <c r="AB25" s="444"/>
      <c r="AD25" s="287"/>
      <c r="AE25" s="469"/>
      <c r="AF25" s="469"/>
      <c r="AG25" s="469"/>
    </row>
    <row r="26" spans="1:58" ht="13.15" customHeight="1">
      <c r="A26" s="428" t="s">
        <v>651</v>
      </c>
      <c r="B26" s="428"/>
      <c r="C26" s="428"/>
      <c r="D26" s="428"/>
      <c r="E26" s="428"/>
      <c r="F26" s="428"/>
      <c r="G26" s="428"/>
      <c r="H26" s="428"/>
      <c r="I26" s="428"/>
      <c r="J26" s="428"/>
      <c r="K26" s="428"/>
      <c r="L26" s="428"/>
      <c r="M26" s="428"/>
      <c r="P26" s="445"/>
      <c r="Q26" s="445"/>
      <c r="R26" s="445"/>
      <c r="S26" s="445"/>
      <c r="T26" s="444"/>
      <c r="U26" s="444"/>
      <c r="V26" s="444"/>
      <c r="W26" s="58"/>
      <c r="X26" s="147"/>
      <c r="Y26" s="147"/>
      <c r="Z26" s="147"/>
      <c r="AA26" s="444"/>
      <c r="AB26" s="444"/>
    </row>
    <row r="27" spans="1:58" s="4" customFormat="1" ht="15" customHeight="1">
      <c r="A27" s="428"/>
      <c r="B27" s="428"/>
      <c r="C27" s="428"/>
      <c r="D27" s="428"/>
      <c r="E27" s="428"/>
      <c r="F27" s="428"/>
      <c r="G27" s="428"/>
      <c r="H27" s="428"/>
      <c r="I27" s="428"/>
      <c r="J27" s="428"/>
      <c r="K27" s="428"/>
      <c r="L27" s="428"/>
      <c r="M27" s="428"/>
      <c r="O27" s="4" t="s">
        <v>333</v>
      </c>
      <c r="P27" s="445"/>
      <c r="Q27" s="445"/>
      <c r="R27" s="445"/>
      <c r="S27" s="445"/>
      <c r="T27" s="114"/>
      <c r="Y27" s="64"/>
      <c r="AB27" s="142"/>
      <c r="AC27" s="277"/>
      <c r="AD27" s="277"/>
      <c r="AE27" s="277"/>
      <c r="AF27" s="277"/>
      <c r="AG27" s="277"/>
      <c r="AH27" s="277"/>
      <c r="AU27" s="3"/>
      <c r="AV27" s="3"/>
      <c r="AW27" s="3"/>
      <c r="AX27" s="3"/>
    </row>
    <row r="28" spans="1:58" s="142" customFormat="1" ht="23.25">
      <c r="R28" s="103">
        <f>IF(OR(L6="Périmé",R13=" "),0,1)</f>
        <v>0</v>
      </c>
      <c r="AC28" s="277"/>
      <c r="AD28" s="277"/>
      <c r="AE28" s="277"/>
      <c r="AF28" s="277"/>
      <c r="AG28" s="277"/>
      <c r="AH28" s="277"/>
      <c r="AI28" s="4"/>
      <c r="AJ28" s="4"/>
      <c r="AK28" s="4"/>
      <c r="AL28" s="4"/>
      <c r="AM28" s="4"/>
      <c r="AN28" s="4"/>
      <c r="AO28" s="4"/>
    </row>
    <row r="29" spans="1:58" s="142" customFormat="1" ht="28.5">
      <c r="T29" s="440" t="str">
        <f>IF(R23=" "," ","% chances")</f>
        <v>% chances</v>
      </c>
      <c r="U29" s="440"/>
      <c r="V29" s="440"/>
      <c r="W29" s="114"/>
      <c r="X29" s="34"/>
      <c r="Y29" s="149"/>
      <c r="Z29" s="149"/>
      <c r="AA29" s="440" t="str">
        <f>IF(R23=" "," ","% chances")</f>
        <v>% chances</v>
      </c>
      <c r="AB29" s="440"/>
      <c r="AC29" s="277" t="str">
        <f>MID(G17,1,3)</f>
        <v/>
      </c>
      <c r="AD29" s="277" t="str">
        <f>MID(G18,1,3)</f>
        <v>0</v>
      </c>
      <c r="AE29" s="277"/>
      <c r="AF29" s="277"/>
      <c r="AG29" s="277"/>
      <c r="AH29" s="277"/>
      <c r="AI29" s="4"/>
      <c r="AJ29" s="4"/>
      <c r="AK29" s="4"/>
      <c r="AL29" s="4"/>
      <c r="AM29" s="4"/>
      <c r="AN29" s="4"/>
      <c r="AO29" s="4"/>
    </row>
    <row r="30" spans="1:58" s="142" customFormat="1" ht="46.5">
      <c r="T30" s="439" t="e">
        <f>'Mode d''emploi'!J12:L16</f>
        <v>#VALUE!</v>
      </c>
      <c r="U30" s="439"/>
      <c r="V30" s="439"/>
      <c r="W30" s="103"/>
      <c r="X30" s="34"/>
      <c r="Y30" s="154"/>
      <c r="Z30" s="154"/>
      <c r="AA30" s="439">
        <f>Points!B14+Points!C14</f>
        <v>0</v>
      </c>
      <c r="AB30" s="439"/>
      <c r="AC30" s="277"/>
      <c r="AD30" s="277"/>
      <c r="AE30" s="277"/>
      <c r="AF30" s="277"/>
      <c r="AG30" s="277"/>
      <c r="AH30" s="277"/>
      <c r="AI30" s="4"/>
      <c r="AJ30" s="4"/>
      <c r="AK30" s="4"/>
      <c r="AL30" s="4"/>
      <c r="AM30" s="4"/>
      <c r="AN30" s="4"/>
      <c r="AO30" s="4"/>
    </row>
    <row r="31" spans="1:58" s="142" customFormat="1" ht="23.25" customHeight="1">
      <c r="T31" s="439"/>
      <c r="U31" s="439"/>
      <c r="V31" s="439"/>
      <c r="W31" s="103"/>
      <c r="X31" s="154"/>
      <c r="Y31" s="154"/>
      <c r="Z31" s="154"/>
      <c r="AA31" s="439"/>
      <c r="AB31" s="439"/>
      <c r="AC31" s="285">
        <f>CDSCOMP</f>
        <v>0</v>
      </c>
      <c r="AD31" s="285">
        <f>AC31/2</f>
        <v>0</v>
      </c>
      <c r="AE31" s="277"/>
      <c r="AF31" s="277"/>
      <c r="AG31" s="277"/>
      <c r="AH31" s="277"/>
      <c r="AI31" s="4"/>
      <c r="AJ31" s="4"/>
      <c r="AK31" s="4"/>
      <c r="AL31" s="4"/>
      <c r="AM31" s="4"/>
      <c r="AN31" s="4"/>
      <c r="AO31" s="4"/>
    </row>
    <row r="32" spans="1:58" s="142" customFormat="1" ht="23.25" customHeight="1">
      <c r="T32" s="439"/>
      <c r="U32" s="439"/>
      <c r="V32" s="439"/>
      <c r="W32" s="103"/>
      <c r="X32" s="154"/>
      <c r="Y32" s="154"/>
      <c r="Z32" s="154"/>
      <c r="AA32" s="439"/>
      <c r="AB32" s="439"/>
      <c r="AC32" s="285">
        <f>CDSACT</f>
        <v>0</v>
      </c>
      <c r="AD32" s="285">
        <f>AC32/2</f>
        <v>0</v>
      </c>
      <c r="AE32" s="277"/>
      <c r="AF32" s="277"/>
      <c r="AG32" s="277"/>
      <c r="AH32" s="277"/>
      <c r="AI32" s="4"/>
      <c r="AJ32" s="4"/>
      <c r="AK32" s="4"/>
      <c r="AL32" s="4"/>
      <c r="AM32" s="4"/>
      <c r="AN32" s="4"/>
      <c r="AO32" s="4"/>
    </row>
    <row r="33" spans="1:50" s="142" customFormat="1" ht="23.25" customHeight="1">
      <c r="T33" s="441" t="str">
        <f>IF(R23=" "," ","Points")</f>
        <v>Points</v>
      </c>
      <c r="U33" s="441"/>
      <c r="V33" s="441"/>
      <c r="W33" s="4"/>
      <c r="X33" s="31"/>
      <c r="Y33" s="151"/>
      <c r="Z33" s="151"/>
      <c r="AA33" s="441" t="str">
        <f>IF(R23=" "," ","Points")</f>
        <v>Points</v>
      </c>
      <c r="AB33" s="441"/>
      <c r="AC33" s="285">
        <f>1-AC31-AC32</f>
        <v>1</v>
      </c>
      <c r="AD33" s="285">
        <f>1-AD31-AD32</f>
        <v>1</v>
      </c>
      <c r="AE33" s="277"/>
      <c r="AF33" s="277"/>
      <c r="AG33" s="277"/>
      <c r="AH33" s="277"/>
      <c r="AI33" s="4"/>
      <c r="AJ33" s="4"/>
      <c r="AK33" s="4"/>
      <c r="AL33" s="4"/>
      <c r="AM33" s="4"/>
      <c r="AN33" s="4"/>
      <c r="AO33" s="4"/>
    </row>
    <row r="34" spans="1:50" s="142" customFormat="1" ht="15" customHeight="1">
      <c r="T34" s="441"/>
      <c r="U34" s="441"/>
      <c r="V34" s="441"/>
      <c r="W34" s="4"/>
      <c r="X34" s="151"/>
      <c r="Y34" s="151"/>
      <c r="Z34" s="151"/>
      <c r="AA34" s="441"/>
      <c r="AB34" s="441"/>
      <c r="AC34" s="277"/>
      <c r="AD34" s="277"/>
      <c r="AE34" s="277"/>
      <c r="AF34" s="277"/>
      <c r="AG34" s="277"/>
      <c r="AH34" s="277"/>
      <c r="AI34" s="4"/>
      <c r="AJ34" s="4"/>
      <c r="AK34" s="4"/>
      <c r="AL34" s="4"/>
      <c r="AM34" s="4"/>
      <c r="AN34" s="4"/>
      <c r="AO34" s="4"/>
    </row>
    <row r="35" spans="1:50" s="142" customFormat="1" ht="15" customHeight="1">
      <c r="T35" s="444">
        <f>Points!B13</f>
        <v>0</v>
      </c>
      <c r="U35" s="444"/>
      <c r="V35" s="444"/>
      <c r="W35" s="63"/>
      <c r="X35" s="31"/>
      <c r="Y35" s="147"/>
      <c r="Z35" s="147"/>
      <c r="AA35" s="444">
        <f>Points!B13+Points!C13</f>
        <v>0</v>
      </c>
      <c r="AB35" s="444"/>
      <c r="AC35" s="277"/>
      <c r="AD35" s="287"/>
      <c r="AE35" s="277"/>
      <c r="AF35" s="277"/>
      <c r="AG35" s="277"/>
      <c r="AH35" s="277"/>
      <c r="AI35" s="4"/>
      <c r="AJ35" s="4"/>
      <c r="AK35" s="4"/>
      <c r="AL35" s="4"/>
      <c r="AM35" s="4"/>
      <c r="AN35" s="4"/>
      <c r="AO35" s="4"/>
    </row>
    <row r="36" spans="1:50" s="142" customFormat="1" ht="18.75" customHeight="1">
      <c r="T36" s="444"/>
      <c r="U36" s="444"/>
      <c r="V36" s="444"/>
      <c r="W36" s="58"/>
      <c r="X36" s="147"/>
      <c r="Y36" s="147"/>
      <c r="Z36" s="147"/>
      <c r="AA36" s="444"/>
      <c r="AB36" s="444"/>
      <c r="AC36" s="277"/>
      <c r="AD36" s="277"/>
      <c r="AE36" s="277"/>
      <c r="AF36" s="277"/>
      <c r="AG36" s="277"/>
      <c r="AH36" s="277"/>
      <c r="AI36" s="4"/>
      <c r="AJ36" s="4"/>
      <c r="AK36" s="4"/>
      <c r="AL36" s="4"/>
      <c r="AM36" s="4"/>
      <c r="AN36" s="4"/>
      <c r="AO36" s="4"/>
    </row>
    <row r="37" spans="1:50" s="142" customFormat="1" ht="15" customHeight="1">
      <c r="T37" s="114"/>
      <c r="U37" s="4"/>
      <c r="V37" s="4"/>
      <c r="W37" s="4"/>
      <c r="X37" s="4"/>
      <c r="Y37" s="64"/>
      <c r="Z37" s="4"/>
      <c r="AA37" s="4"/>
      <c r="AC37" s="277"/>
      <c r="AD37" s="277"/>
      <c r="AE37" s="277"/>
      <c r="AF37" s="277"/>
      <c r="AG37" s="277"/>
      <c r="AH37" s="277"/>
      <c r="AI37" s="4"/>
      <c r="AJ37" s="4"/>
      <c r="AK37" s="4"/>
      <c r="AL37" s="4"/>
      <c r="AM37" s="4"/>
      <c r="AN37" s="4"/>
      <c r="AO37" s="4"/>
    </row>
    <row r="38" spans="1:50" s="142" customFormat="1">
      <c r="R38" s="443" t="str">
        <f>IF(O16=D110,"Utilisez le Moteur d'évaluation COMPENTHO pour Evaluer, Analyser, Agir et Informer à propos de votre projet... "," ")</f>
        <v xml:space="preserve"> </v>
      </c>
      <c r="S38" s="443"/>
      <c r="T38" s="443"/>
      <c r="U38" s="443"/>
      <c r="V38" s="443"/>
      <c r="W38" s="443"/>
      <c r="X38" s="443"/>
      <c r="Y38" s="443"/>
      <c r="Z38" s="443"/>
      <c r="AA38" s="443"/>
      <c r="AB38" s="443"/>
      <c r="AC38" s="277"/>
      <c r="AD38" s="277"/>
      <c r="AE38" s="277"/>
      <c r="AF38" s="277"/>
      <c r="AG38" s="277"/>
      <c r="AH38" s="277"/>
      <c r="AI38" s="4"/>
      <c r="AJ38" s="4"/>
      <c r="AK38" s="4"/>
      <c r="AL38" s="4"/>
      <c r="AM38" s="4"/>
      <c r="AN38" s="4"/>
      <c r="AO38" s="4"/>
    </row>
    <row r="39" spans="1:50" s="142" customFormat="1">
      <c r="R39" s="443"/>
      <c r="S39" s="443"/>
      <c r="T39" s="443"/>
      <c r="U39" s="443"/>
      <c r="V39" s="443"/>
      <c r="W39" s="443"/>
      <c r="X39" s="443"/>
      <c r="Y39" s="443"/>
      <c r="Z39" s="443"/>
      <c r="AA39" s="443"/>
      <c r="AB39" s="443"/>
      <c r="AC39" s="277"/>
      <c r="AD39" s="277"/>
      <c r="AE39" s="277"/>
      <c r="AF39" s="277"/>
      <c r="AG39" s="277"/>
      <c r="AH39" s="277"/>
      <c r="AI39" s="4"/>
      <c r="AJ39" s="4"/>
      <c r="AK39" s="4"/>
      <c r="AL39" s="4"/>
      <c r="AM39" s="4"/>
      <c r="AN39" s="4"/>
      <c r="AO39" s="4"/>
    </row>
    <row r="40" spans="1:50" s="142" customFormat="1">
      <c r="R40" s="443"/>
      <c r="S40" s="443"/>
      <c r="T40" s="443"/>
      <c r="U40" s="443"/>
      <c r="V40" s="443"/>
      <c r="W40" s="443"/>
      <c r="X40" s="443"/>
      <c r="Y40" s="443"/>
      <c r="Z40" s="443"/>
      <c r="AA40" s="443"/>
      <c r="AB40" s="443"/>
      <c r="AC40" s="277"/>
      <c r="AD40" s="277"/>
      <c r="AE40" s="277"/>
      <c r="AF40" s="277"/>
      <c r="AG40" s="277"/>
      <c r="AH40" s="277"/>
      <c r="AI40" s="4"/>
      <c r="AJ40" s="4"/>
      <c r="AK40" s="4"/>
      <c r="AL40" s="4"/>
      <c r="AM40" s="4"/>
      <c r="AN40" s="4"/>
      <c r="AO40" s="4"/>
    </row>
    <row r="41" spans="1:50" s="142" customFormat="1">
      <c r="R41" s="443"/>
      <c r="S41" s="443"/>
      <c r="T41" s="443"/>
      <c r="U41" s="443"/>
      <c r="V41" s="443"/>
      <c r="W41" s="443"/>
      <c r="X41" s="443"/>
      <c r="Y41" s="443"/>
      <c r="Z41" s="443"/>
      <c r="AA41" s="443"/>
      <c r="AB41" s="443"/>
      <c r="AC41" s="277"/>
      <c r="AD41" s="277"/>
      <c r="AE41" s="277"/>
      <c r="AF41" s="277"/>
      <c r="AG41" s="277"/>
      <c r="AH41" s="277"/>
      <c r="AI41" s="4"/>
      <c r="AJ41" s="4"/>
      <c r="AK41" s="4"/>
      <c r="AL41" s="4"/>
      <c r="AM41" s="4"/>
      <c r="AN41" s="4"/>
      <c r="AO41" s="4"/>
    </row>
    <row r="42" spans="1:50" s="142" customFormat="1" ht="21">
      <c r="R42" s="143"/>
      <c r="AC42" s="277"/>
      <c r="AD42" s="277"/>
      <c r="AE42" s="277"/>
      <c r="AF42" s="277"/>
      <c r="AG42" s="277"/>
      <c r="AH42" s="277"/>
      <c r="AI42" s="4"/>
      <c r="AJ42" s="4"/>
      <c r="AK42" s="4"/>
      <c r="AL42" s="4"/>
      <c r="AM42" s="4"/>
      <c r="AN42" s="4"/>
      <c r="AO42" s="4"/>
    </row>
    <row r="43" spans="1:50" s="142" customFormat="1" ht="7.5" customHeight="1">
      <c r="A43" s="142" t="s">
        <v>100</v>
      </c>
      <c r="S43" s="438"/>
      <c r="T43" s="438"/>
      <c r="U43" s="438"/>
      <c r="V43" s="438"/>
      <c r="W43" s="438"/>
      <c r="X43" s="438"/>
      <c r="Y43" s="438"/>
      <c r="Z43" s="438"/>
      <c r="AA43" s="438"/>
      <c r="AB43" s="438"/>
      <c r="AC43" s="277"/>
      <c r="AD43" s="277"/>
      <c r="AE43" s="277"/>
      <c r="AF43" s="277"/>
      <c r="AG43" s="277"/>
      <c r="AH43" s="277"/>
      <c r="AI43" s="4"/>
      <c r="AJ43" s="4"/>
      <c r="AK43" s="4"/>
      <c r="AL43" s="4"/>
      <c r="AM43" s="4"/>
      <c r="AN43" s="4"/>
      <c r="AO43" s="4"/>
    </row>
    <row r="44" spans="1:50" s="142" customFormat="1" ht="31.7" customHeight="1">
      <c r="D44" s="144"/>
      <c r="Q44" s="145"/>
      <c r="S44" s="438"/>
      <c r="T44" s="438"/>
      <c r="U44" s="438"/>
      <c r="V44" s="438"/>
      <c r="W44" s="438"/>
      <c r="X44" s="438"/>
      <c r="Y44" s="438"/>
      <c r="Z44" s="438"/>
      <c r="AA44" s="438"/>
      <c r="AB44" s="438"/>
      <c r="AC44" s="277"/>
      <c r="AD44" s="277"/>
      <c r="AE44" s="277"/>
      <c r="AF44" s="277"/>
      <c r="AG44" s="277"/>
      <c r="AH44" s="277"/>
      <c r="AI44" s="4"/>
      <c r="AJ44" s="4"/>
      <c r="AK44" s="4"/>
      <c r="AL44" s="4"/>
      <c r="AM44" s="4"/>
      <c r="AN44" s="4"/>
      <c r="AO44" s="4"/>
    </row>
    <row r="45" spans="1:50" s="4" customFormat="1">
      <c r="S45" s="438"/>
      <c r="T45" s="438"/>
      <c r="U45" s="438"/>
      <c r="V45" s="438"/>
      <c r="W45" s="438"/>
      <c r="X45" s="438"/>
      <c r="Y45" s="438"/>
      <c r="Z45" s="438"/>
      <c r="AA45" s="438"/>
      <c r="AB45" s="438"/>
      <c r="AC45" s="277"/>
      <c r="AD45" s="277"/>
      <c r="AE45" s="277"/>
      <c r="AF45" s="277"/>
      <c r="AG45" s="277"/>
      <c r="AH45" s="277"/>
      <c r="AU45" s="3"/>
      <c r="AV45" s="3"/>
      <c r="AW45" s="3"/>
      <c r="AX45" s="3"/>
    </row>
    <row r="46" spans="1:50" s="4" customFormat="1" ht="15" customHeight="1">
      <c r="K46" s="65" t="str">
        <f>IF(Délai_OK=0," ","La date d'expiration a été atteinte, un nouveau COMPENTHO Pass est requis pour poursivre son exploitation.")</f>
        <v xml:space="preserve"> </v>
      </c>
      <c r="L46" s="65"/>
      <c r="M46" s="65"/>
      <c r="N46" s="65"/>
      <c r="O46" s="65"/>
      <c r="P46" s="65"/>
      <c r="Q46" s="65"/>
      <c r="S46" s="438"/>
      <c r="T46" s="438"/>
      <c r="U46" s="438"/>
      <c r="V46" s="438"/>
      <c r="W46" s="438"/>
      <c r="X46" s="438"/>
      <c r="Y46" s="438"/>
      <c r="Z46" s="438"/>
      <c r="AA46" s="438"/>
      <c r="AB46" s="438"/>
      <c r="AC46" s="277"/>
      <c r="AD46" s="277"/>
      <c r="AE46" s="277"/>
      <c r="AF46" s="277"/>
      <c r="AG46" s="277"/>
      <c r="AH46" s="277"/>
      <c r="AU46" s="3"/>
      <c r="AV46" s="3"/>
      <c r="AW46" s="3"/>
      <c r="AX46" s="3"/>
    </row>
    <row r="47" spans="1:50" s="4" customFormat="1" ht="15" customHeight="1">
      <c r="K47" s="65"/>
      <c r="L47" s="65"/>
      <c r="M47" s="65"/>
      <c r="N47" s="65"/>
      <c r="O47" s="65"/>
      <c r="P47" s="65"/>
      <c r="Q47" s="65"/>
      <c r="S47" s="438"/>
      <c r="T47" s="438"/>
      <c r="U47" s="438"/>
      <c r="V47" s="438"/>
      <c r="W47" s="438"/>
      <c r="X47" s="438"/>
      <c r="Y47" s="438"/>
      <c r="Z47" s="438"/>
      <c r="AA47" s="438"/>
      <c r="AB47" s="438"/>
      <c r="AC47" s="277"/>
      <c r="AD47" s="277"/>
      <c r="AE47" s="277"/>
      <c r="AF47" s="277"/>
      <c r="AG47" s="277"/>
      <c r="AH47" s="277"/>
      <c r="AU47" s="3"/>
      <c r="AV47" s="3"/>
      <c r="AW47" s="3"/>
      <c r="AX47" s="3"/>
    </row>
    <row r="48" spans="1:50" s="4" customFormat="1">
      <c r="M48" s="4">
        <f>L56</f>
        <v>0</v>
      </c>
      <c r="AB48" s="7"/>
      <c r="AC48" s="277"/>
      <c r="AD48" s="277"/>
      <c r="AE48" s="277"/>
      <c r="AF48" s="277"/>
      <c r="AG48" s="277"/>
      <c r="AH48" s="277"/>
      <c r="AU48" s="3"/>
      <c r="AV48" s="3"/>
      <c r="AW48" s="3"/>
      <c r="AX48" s="3"/>
    </row>
    <row r="49" spans="3:50" s="4" customFormat="1">
      <c r="U49" s="447"/>
      <c r="V49" s="447"/>
      <c r="W49" s="447"/>
      <c r="AB49" s="7"/>
      <c r="AC49" s="277"/>
      <c r="AD49" s="277"/>
      <c r="AE49" s="277"/>
      <c r="AF49" s="277"/>
      <c r="AG49" s="277"/>
      <c r="AH49" s="277"/>
      <c r="AU49" s="3"/>
      <c r="AV49" s="3"/>
      <c r="AW49" s="3"/>
      <c r="AX49" s="3"/>
    </row>
    <row r="50" spans="3:50" s="4" customFormat="1">
      <c r="U50" s="447"/>
      <c r="V50" s="447"/>
      <c r="W50" s="447"/>
      <c r="AB50" s="7"/>
      <c r="AC50" s="277"/>
      <c r="AD50" s="277"/>
      <c r="AE50" s="277"/>
      <c r="AF50" s="277"/>
      <c r="AG50" s="277"/>
      <c r="AH50" s="277"/>
      <c r="AU50" s="3"/>
      <c r="AV50" s="3"/>
      <c r="AW50" s="3"/>
      <c r="AX50" s="3"/>
    </row>
    <row r="51" spans="3:50" s="4" customFormat="1">
      <c r="AB51" s="7"/>
      <c r="AC51" s="277"/>
      <c r="AD51" s="277"/>
      <c r="AE51" s="277"/>
      <c r="AF51" s="277"/>
      <c r="AG51" s="277"/>
      <c r="AH51" s="277"/>
      <c r="AU51" s="3"/>
      <c r="AV51" s="3"/>
      <c r="AW51" s="3"/>
      <c r="AX51" s="3"/>
    </row>
    <row r="52" spans="3:50" s="4" customFormat="1">
      <c r="AB52" s="7"/>
      <c r="AC52" s="277"/>
      <c r="AD52" s="277"/>
      <c r="AE52" s="277"/>
      <c r="AF52" s="277"/>
      <c r="AG52" s="277"/>
      <c r="AH52" s="277"/>
      <c r="AU52" s="3"/>
      <c r="AV52" s="3"/>
      <c r="AW52" s="3"/>
      <c r="AX52" s="3"/>
    </row>
    <row r="53" spans="3:50" s="4" customFormat="1">
      <c r="AB53" s="7"/>
      <c r="AC53" s="277"/>
      <c r="AD53" s="277"/>
      <c r="AE53" s="277"/>
      <c r="AF53" s="277"/>
      <c r="AG53" s="277"/>
      <c r="AH53" s="277"/>
      <c r="AU53" s="3"/>
      <c r="AV53" s="3"/>
      <c r="AW53" s="3"/>
      <c r="AX53" s="3"/>
    </row>
    <row r="54" spans="3:50" s="4" customFormat="1">
      <c r="AB54" s="7"/>
      <c r="AC54" s="277"/>
      <c r="AD54" s="277"/>
      <c r="AE54" s="277"/>
      <c r="AF54" s="277"/>
      <c r="AG54" s="277"/>
      <c r="AH54" s="277"/>
      <c r="AU54" s="3"/>
      <c r="AV54" s="3"/>
      <c r="AW54" s="3"/>
      <c r="AX54" s="3"/>
    </row>
    <row r="55" spans="3:50" s="4" customFormat="1" ht="15" customHeight="1">
      <c r="M55" s="4" t="s">
        <v>541</v>
      </c>
      <c r="AB55" s="7"/>
      <c r="AC55" s="277"/>
      <c r="AD55" s="277"/>
      <c r="AE55" s="277"/>
      <c r="AF55" s="277"/>
      <c r="AG55" s="277"/>
      <c r="AH55" s="277"/>
      <c r="AU55" s="3"/>
      <c r="AV55" s="3"/>
      <c r="AW55" s="3"/>
      <c r="AX55" s="3"/>
    </row>
    <row r="56" spans="3:50" s="4" customFormat="1" ht="15" customHeight="1">
      <c r="G56" s="450"/>
      <c r="H56" s="450"/>
      <c r="I56" s="450"/>
      <c r="U56" s="5"/>
      <c r="V56" s="5"/>
      <c r="W56" s="5"/>
      <c r="X56" s="5"/>
      <c r="Y56" s="5"/>
      <c r="Z56" s="5"/>
      <c r="AA56" s="5"/>
      <c r="AB56" s="8"/>
      <c r="AC56" s="277"/>
      <c r="AD56" s="277"/>
      <c r="AE56" s="277"/>
      <c r="AF56" s="277"/>
      <c r="AG56" s="277"/>
      <c r="AH56" s="277"/>
      <c r="AU56" s="3"/>
      <c r="AV56" s="3"/>
      <c r="AW56" s="3"/>
      <c r="AX56" s="3"/>
    </row>
    <row r="57" spans="3:50" s="4" customFormat="1">
      <c r="G57" s="450"/>
      <c r="H57" s="450"/>
      <c r="I57" s="450"/>
      <c r="U57" s="5"/>
      <c r="V57" s="5"/>
      <c r="W57" s="5"/>
      <c r="X57" s="5"/>
      <c r="Y57" s="5"/>
      <c r="Z57" s="5"/>
      <c r="AA57" s="5"/>
      <c r="AB57" s="8"/>
      <c r="AC57" s="277"/>
      <c r="AD57" s="277"/>
      <c r="AE57" s="277"/>
      <c r="AF57" s="277"/>
      <c r="AG57" s="277"/>
      <c r="AH57" s="277"/>
      <c r="AU57" s="3"/>
      <c r="AV57" s="3"/>
      <c r="AW57" s="3"/>
      <c r="AX57" s="3"/>
    </row>
    <row r="58" spans="3:50" s="4" customFormat="1">
      <c r="G58" s="56"/>
      <c r="H58" s="56"/>
      <c r="I58" s="56"/>
      <c r="J58" s="36"/>
      <c r="U58" s="5"/>
      <c r="V58" s="5"/>
      <c r="W58" s="5"/>
      <c r="X58" s="5"/>
      <c r="Y58" s="5"/>
      <c r="Z58" s="5"/>
      <c r="AA58" s="5"/>
      <c r="AB58" s="8"/>
      <c r="AC58" s="277"/>
      <c r="AD58" s="277"/>
      <c r="AE58" s="277"/>
      <c r="AF58" s="277"/>
      <c r="AG58" s="277"/>
      <c r="AH58" s="277"/>
      <c r="AU58" s="3"/>
      <c r="AV58" s="3"/>
      <c r="AW58" s="3"/>
      <c r="AX58" s="3"/>
    </row>
    <row r="59" spans="3:50" s="4" customFormat="1" ht="22.7" customHeight="1">
      <c r="U59" s="5"/>
      <c r="V59" s="5"/>
      <c r="W59" s="5"/>
      <c r="X59" s="5"/>
      <c r="Y59" s="5"/>
      <c r="Z59" s="5"/>
      <c r="AA59" s="5"/>
      <c r="AB59" s="8"/>
      <c r="AC59" s="277"/>
      <c r="AD59" s="277"/>
      <c r="AE59" s="277"/>
      <c r="AF59" s="277"/>
      <c r="AG59" s="277"/>
      <c r="AH59" s="277"/>
      <c r="AU59" s="3"/>
      <c r="AV59" s="3"/>
      <c r="AW59" s="3"/>
      <c r="AX59" s="3"/>
    </row>
    <row r="60" spans="3:50" s="4" customFormat="1" ht="21">
      <c r="D60" s="442" t="s">
        <v>531</v>
      </c>
      <c r="E60" s="442"/>
      <c r="F60" s="451" t="str">
        <f>IF(G7=0,"Introduire les données de votre COMPENTHO Pass ici.","Etiquette ")</f>
        <v>Introduire les données de votre COMPENTHO Pass ici.</v>
      </c>
      <c r="G60" s="451"/>
      <c r="H60" s="451"/>
      <c r="K60" s="452"/>
      <c r="L60" s="452"/>
      <c r="M60" s="452"/>
      <c r="N60" s="452"/>
      <c r="O60" s="66"/>
      <c r="P60" s="67"/>
      <c r="Q60" s="66"/>
      <c r="S60" s="68"/>
      <c r="T60" s="68"/>
      <c r="U60" s="5"/>
      <c r="V60" s="5"/>
      <c r="W60" s="5"/>
      <c r="X60" s="5"/>
      <c r="Y60" s="5"/>
      <c r="Z60" s="5"/>
      <c r="AA60" s="5"/>
      <c r="AB60" s="8"/>
      <c r="AC60" s="277"/>
      <c r="AD60" s="277"/>
      <c r="AE60" s="277"/>
      <c r="AF60" s="277"/>
      <c r="AG60" s="277"/>
      <c r="AH60" s="277"/>
      <c r="AU60" s="3"/>
      <c r="AV60" s="3"/>
      <c r="AW60" s="3"/>
      <c r="AX60" s="3"/>
    </row>
    <row r="61" spans="3:50" s="4" customFormat="1" ht="24.75" customHeight="1">
      <c r="C61" s="69"/>
      <c r="D61" s="442"/>
      <c r="E61" s="442"/>
      <c r="F61" s="451"/>
      <c r="G61" s="451"/>
      <c r="H61" s="451"/>
      <c r="I61" s="70"/>
      <c r="Q61" s="71"/>
      <c r="R61" s="71"/>
      <c r="S61" s="71"/>
      <c r="T61" s="71"/>
      <c r="V61" s="5"/>
      <c r="W61" s="5"/>
      <c r="X61" s="5"/>
      <c r="Y61" s="5"/>
      <c r="Z61" s="5"/>
      <c r="AA61" s="5"/>
      <c r="AB61" s="8"/>
      <c r="AC61" s="277"/>
      <c r="AD61" s="277"/>
      <c r="AE61" s="277"/>
      <c r="AF61" s="277"/>
      <c r="AG61" s="277"/>
      <c r="AH61" s="277"/>
      <c r="AU61" s="3"/>
      <c r="AV61" s="3"/>
      <c r="AW61" s="3"/>
      <c r="AX61" s="3"/>
    </row>
    <row r="62" spans="3:50" s="4" customFormat="1" ht="18.75" customHeight="1">
      <c r="C62" s="72"/>
      <c r="D62" s="435" t="s">
        <v>536</v>
      </c>
      <c r="E62" s="435"/>
      <c r="Q62" s="71"/>
      <c r="R62" s="71"/>
      <c r="S62" s="71"/>
      <c r="T62" s="71"/>
      <c r="V62" s="5"/>
      <c r="W62" s="5"/>
      <c r="X62" s="5"/>
      <c r="Y62" s="5"/>
      <c r="Z62" s="5"/>
      <c r="AA62" s="5"/>
      <c r="AB62" s="8"/>
      <c r="AC62" s="277"/>
      <c r="AD62" s="277"/>
      <c r="AE62" s="277"/>
      <c r="AF62" s="277"/>
      <c r="AG62" s="277"/>
      <c r="AH62" s="277"/>
      <c r="AU62" s="3"/>
      <c r="AV62" s="3"/>
      <c r="AW62" s="3"/>
      <c r="AX62" s="3"/>
    </row>
    <row r="63" spans="3:50" s="4" customFormat="1" ht="21.2" customHeight="1">
      <c r="C63" s="72"/>
      <c r="D63" s="435" t="s">
        <v>537</v>
      </c>
      <c r="E63" s="435"/>
      <c r="U63" s="5">
        <f>IF(G14&gt;0,W63,0)</f>
        <v>0</v>
      </c>
      <c r="V63" s="5" t="s">
        <v>624</v>
      </c>
      <c r="W63" s="5">
        <f>IF(G14=Clé_activation,1,0)</f>
        <v>1</v>
      </c>
      <c r="X63" s="5">
        <f>Clé_activation</f>
        <v>0</v>
      </c>
      <c r="Y63" s="5"/>
      <c r="Z63" s="5"/>
      <c r="AA63" s="5"/>
      <c r="AB63" s="8"/>
      <c r="AC63" s="277"/>
      <c r="AD63" s="277"/>
      <c r="AE63" s="277"/>
      <c r="AF63" s="277"/>
      <c r="AG63" s="277"/>
      <c r="AH63" s="277"/>
      <c r="AU63" s="3"/>
      <c r="AV63" s="3"/>
      <c r="AW63" s="3"/>
      <c r="AX63" s="3"/>
    </row>
    <row r="64" spans="3:50" s="4" customFormat="1" ht="18.75" customHeight="1">
      <c r="C64" s="73"/>
      <c r="D64" s="435" t="s">
        <v>538</v>
      </c>
      <c r="E64" s="435"/>
      <c r="Z64" s="5"/>
      <c r="AA64" s="5"/>
      <c r="AB64" s="8"/>
      <c r="AC64" s="277"/>
      <c r="AD64" s="277"/>
      <c r="AE64" s="277"/>
      <c r="AF64" s="277"/>
      <c r="AG64" s="277"/>
      <c r="AH64" s="277"/>
      <c r="AU64" s="3"/>
      <c r="AV64" s="3"/>
      <c r="AW64" s="3"/>
      <c r="AX64" s="3"/>
    </row>
    <row r="65" spans="1:50" s="4" customFormat="1" ht="18.75" customHeight="1">
      <c r="C65" s="72"/>
      <c r="D65" s="435" t="s">
        <v>539</v>
      </c>
      <c r="E65" s="435"/>
      <c r="Z65" s="5"/>
      <c r="AA65" s="5"/>
      <c r="AB65" s="8"/>
      <c r="AC65" s="277"/>
      <c r="AD65" s="277"/>
      <c r="AE65" s="277"/>
      <c r="AF65" s="277"/>
      <c r="AG65" s="277"/>
      <c r="AH65" s="277"/>
      <c r="AU65" s="3"/>
      <c r="AV65" s="3"/>
      <c r="AW65" s="3"/>
      <c r="AX65" s="3"/>
    </row>
    <row r="66" spans="1:50" s="4" customFormat="1" ht="19.5" customHeight="1">
      <c r="C66" s="72"/>
      <c r="D66" s="455" t="s">
        <v>625</v>
      </c>
      <c r="E66" s="455"/>
      <c r="F66" s="74" t="s">
        <v>611</v>
      </c>
      <c r="Z66" s="5"/>
      <c r="AA66" s="5"/>
      <c r="AB66" s="8"/>
      <c r="AC66" s="277"/>
      <c r="AD66" s="277"/>
      <c r="AE66" s="277"/>
      <c r="AF66" s="277"/>
      <c r="AG66" s="277"/>
      <c r="AH66" s="277"/>
      <c r="AU66" s="3"/>
      <c r="AV66" s="3"/>
      <c r="AW66" s="3"/>
      <c r="AX66" s="3"/>
    </row>
    <row r="67" spans="1:50" s="4" customFormat="1" ht="21.2" customHeight="1">
      <c r="C67" s="72"/>
      <c r="D67" s="455"/>
      <c r="E67" s="455"/>
      <c r="F67" s="74" t="s">
        <v>612</v>
      </c>
      <c r="Z67" s="5"/>
      <c r="AA67" s="5"/>
      <c r="AB67" s="8"/>
      <c r="AC67" s="277"/>
      <c r="AD67" s="277"/>
      <c r="AE67" s="277"/>
      <c r="AF67" s="277"/>
      <c r="AG67" s="277"/>
      <c r="AH67" s="277"/>
      <c r="AU67" s="3"/>
      <c r="AV67" s="3"/>
      <c r="AW67" s="3"/>
      <c r="AX67" s="3"/>
    </row>
    <row r="68" spans="1:50" s="4" customFormat="1" ht="28.5" customHeight="1">
      <c r="C68" s="72"/>
      <c r="D68" s="454" t="s">
        <v>540</v>
      </c>
      <c r="E68" s="454"/>
      <c r="O68" s="75"/>
      <c r="P68" s="75"/>
      <c r="Q68" s="75"/>
      <c r="R68" s="75"/>
      <c r="S68" s="76"/>
      <c r="T68" s="76"/>
      <c r="U68" s="77"/>
      <c r="V68" s="78"/>
      <c r="W68" s="5"/>
      <c r="X68" s="5"/>
      <c r="Y68" s="5"/>
      <c r="Z68" s="5"/>
      <c r="AA68" s="5"/>
      <c r="AB68" s="8"/>
      <c r="AC68" s="277"/>
      <c r="AD68" s="277"/>
      <c r="AE68" s="277"/>
      <c r="AF68" s="277"/>
      <c r="AG68" s="277"/>
      <c r="AH68" s="277"/>
      <c r="AU68" s="3"/>
      <c r="AV68" s="3"/>
      <c r="AW68" s="3"/>
      <c r="AX68" s="3"/>
    </row>
    <row r="69" spans="1:50" s="4" customFormat="1" ht="15" customHeight="1">
      <c r="P69" s="75"/>
      <c r="Q69" s="75"/>
      <c r="R69" s="75"/>
      <c r="S69" s="75"/>
      <c r="T69" s="75"/>
      <c r="U69" s="77"/>
      <c r="V69" s="5"/>
      <c r="W69" s="5"/>
      <c r="X69" s="5"/>
      <c r="Y69" s="5"/>
      <c r="Z69" s="5"/>
      <c r="AA69" s="5"/>
      <c r="AB69" s="8"/>
      <c r="AC69" s="277"/>
      <c r="AD69" s="277"/>
      <c r="AE69" s="277"/>
      <c r="AF69" s="277"/>
      <c r="AG69" s="277"/>
      <c r="AH69" s="277"/>
      <c r="AU69" s="3"/>
      <c r="AV69" s="3"/>
      <c r="AW69" s="3"/>
      <c r="AX69" s="3"/>
    </row>
    <row r="70" spans="1:50" s="4" customFormat="1" ht="15" customHeight="1">
      <c r="U70" s="5"/>
      <c r="V70" s="5"/>
      <c r="W70" s="5"/>
      <c r="X70" s="5"/>
      <c r="Y70" s="5"/>
      <c r="Z70" s="5"/>
      <c r="AA70" s="5"/>
      <c r="AB70" s="8"/>
      <c r="AC70" s="277"/>
      <c r="AD70" s="277"/>
      <c r="AE70" s="277"/>
      <c r="AF70" s="277"/>
      <c r="AG70" s="277"/>
      <c r="AH70" s="277"/>
      <c r="AU70" s="3"/>
      <c r="AV70" s="3"/>
      <c r="AW70" s="3"/>
      <c r="AX70" s="3"/>
    </row>
    <row r="71" spans="1:50" s="4" customFormat="1" ht="15" customHeight="1">
      <c r="C71" s="453"/>
      <c r="D71" s="453"/>
      <c r="E71" s="453"/>
      <c r="F71" s="453"/>
      <c r="G71" s="453"/>
      <c r="H71" s="453"/>
      <c r="I71" s="453"/>
      <c r="J71" s="79"/>
      <c r="U71" s="5"/>
      <c r="V71" s="5"/>
      <c r="W71" s="5"/>
      <c r="X71" s="5"/>
      <c r="Y71" s="5"/>
      <c r="Z71" s="5"/>
      <c r="AA71" s="5"/>
      <c r="AB71" s="8"/>
      <c r="AC71" s="277"/>
      <c r="AD71" s="277"/>
      <c r="AE71" s="277"/>
      <c r="AF71" s="277"/>
      <c r="AG71" s="277"/>
      <c r="AH71" s="277"/>
      <c r="AU71" s="3"/>
      <c r="AV71" s="3"/>
      <c r="AW71" s="3"/>
      <c r="AX71" s="3"/>
    </row>
    <row r="72" spans="1:50" s="4" customFormat="1">
      <c r="C72" s="80"/>
      <c r="U72" s="5"/>
      <c r="V72" s="5"/>
      <c r="W72" s="5"/>
      <c r="X72" s="5"/>
      <c r="Y72" s="5"/>
      <c r="Z72" s="5"/>
      <c r="AA72" s="5"/>
      <c r="AB72" s="8"/>
      <c r="AC72" s="277"/>
      <c r="AD72" s="277"/>
      <c r="AE72" s="277"/>
      <c r="AF72" s="277"/>
      <c r="AG72" s="277"/>
      <c r="AH72" s="277"/>
      <c r="AU72" s="3"/>
      <c r="AV72" s="3"/>
      <c r="AW72" s="3"/>
      <c r="AX72" s="3"/>
    </row>
    <row r="73" spans="1:50" s="4" customFormat="1">
      <c r="AB73" s="7"/>
      <c r="AC73" s="277"/>
      <c r="AD73" s="277"/>
      <c r="AE73" s="277"/>
      <c r="AF73" s="277"/>
      <c r="AG73" s="277"/>
      <c r="AH73" s="277"/>
      <c r="AU73" s="3"/>
      <c r="AV73" s="3"/>
      <c r="AW73" s="3"/>
      <c r="AX73" s="3"/>
    </row>
    <row r="74" spans="1:50" s="4" customFormat="1">
      <c r="AB74" s="7"/>
      <c r="AC74" s="277"/>
      <c r="AD74" s="277"/>
      <c r="AE74" s="277"/>
      <c r="AF74" s="277"/>
      <c r="AG74" s="277"/>
      <c r="AH74" s="277"/>
      <c r="AU74" s="3"/>
      <c r="AV74" s="3"/>
      <c r="AW74" s="3"/>
      <c r="AX74" s="3"/>
    </row>
    <row r="75" spans="1:50" s="4" customFormat="1">
      <c r="AB75" s="7"/>
      <c r="AC75" s="277"/>
      <c r="AD75" s="277"/>
      <c r="AE75" s="277"/>
      <c r="AF75" s="277"/>
      <c r="AG75" s="277"/>
      <c r="AH75" s="277"/>
      <c r="AU75" s="3"/>
      <c r="AV75" s="3"/>
      <c r="AW75" s="3"/>
      <c r="AX75" s="3"/>
    </row>
    <row r="76" spans="1:50" s="4" customFormat="1">
      <c r="A76" s="5"/>
      <c r="B76" s="5"/>
      <c r="C76" s="5"/>
      <c r="D76" s="5"/>
      <c r="E76" s="5"/>
      <c r="F76" s="5"/>
      <c r="G76" s="5"/>
      <c r="H76" s="5"/>
      <c r="I76" s="5"/>
      <c r="J76" s="5"/>
      <c r="K76" s="5"/>
      <c r="L76" s="5"/>
      <c r="M76" s="5"/>
      <c r="N76" s="5"/>
      <c r="O76" s="5"/>
      <c r="P76" s="5"/>
      <c r="Q76" s="5"/>
      <c r="R76" s="5"/>
      <c r="S76" s="5"/>
      <c r="T76" s="5"/>
      <c r="AB76" s="7"/>
      <c r="AC76" s="277"/>
      <c r="AD76" s="277"/>
      <c r="AE76" s="277"/>
      <c r="AF76" s="277"/>
      <c r="AG76" s="277"/>
      <c r="AH76" s="277"/>
      <c r="AU76" s="3"/>
      <c r="AV76" s="3"/>
      <c r="AW76" s="3"/>
      <c r="AX76" s="3"/>
    </row>
    <row r="77" spans="1:50" s="4" customFormat="1">
      <c r="A77" s="5"/>
      <c r="B77" s="5"/>
      <c r="C77" s="5"/>
      <c r="D77" s="5"/>
      <c r="E77" s="5"/>
      <c r="F77" s="5"/>
      <c r="G77" s="5"/>
      <c r="H77" s="5"/>
      <c r="I77" s="5"/>
      <c r="J77" s="5"/>
      <c r="K77" s="5"/>
      <c r="L77" s="5"/>
      <c r="M77" s="5"/>
      <c r="N77" s="5"/>
      <c r="O77" s="5"/>
      <c r="P77" s="5"/>
      <c r="Q77" s="5"/>
      <c r="R77" s="5"/>
      <c r="S77" s="5"/>
      <c r="T77" s="5"/>
      <c r="AB77" s="7"/>
      <c r="AC77" s="277"/>
      <c r="AD77" s="277"/>
      <c r="AE77" s="277"/>
      <c r="AF77" s="277"/>
      <c r="AG77" s="277"/>
      <c r="AH77" s="277"/>
      <c r="AU77" s="3"/>
      <c r="AV77" s="3"/>
      <c r="AW77" s="3"/>
      <c r="AX77" s="3"/>
    </row>
    <row r="78" spans="1:50" s="4" customFormat="1">
      <c r="A78" s="5"/>
      <c r="B78" s="5"/>
      <c r="C78" s="5"/>
      <c r="D78" s="5"/>
      <c r="E78" s="5"/>
      <c r="F78" s="5"/>
      <c r="G78" s="5"/>
      <c r="H78" s="5"/>
      <c r="I78" s="5"/>
      <c r="J78" s="5"/>
      <c r="K78" s="5"/>
      <c r="L78" s="5"/>
      <c r="M78" s="5"/>
      <c r="N78" s="5"/>
      <c r="O78" s="5"/>
      <c r="P78" s="5"/>
      <c r="Q78" s="5"/>
      <c r="R78" s="5"/>
      <c r="S78" s="5"/>
      <c r="T78" s="5"/>
      <c r="AB78" s="7"/>
      <c r="AC78" s="277"/>
      <c r="AD78" s="277"/>
      <c r="AE78" s="277"/>
      <c r="AF78" s="277"/>
      <c r="AG78" s="277"/>
      <c r="AH78" s="277"/>
      <c r="AU78" s="3"/>
      <c r="AV78" s="3"/>
      <c r="AW78" s="3"/>
      <c r="AX78" s="3"/>
    </row>
    <row r="79" spans="1:50" s="4" customFormat="1">
      <c r="A79" s="5"/>
      <c r="B79" s="5"/>
      <c r="C79" s="5"/>
      <c r="D79" s="5"/>
      <c r="E79" s="5"/>
      <c r="F79" s="5"/>
      <c r="G79" s="5"/>
      <c r="H79" s="5"/>
      <c r="I79" s="5"/>
      <c r="J79" s="5"/>
      <c r="K79" s="5"/>
      <c r="L79" s="5"/>
      <c r="M79" s="5"/>
      <c r="N79" s="5"/>
      <c r="O79" s="5"/>
      <c r="P79" s="5"/>
      <c r="Q79" s="5"/>
      <c r="R79" s="5"/>
      <c r="S79" s="5"/>
      <c r="T79" s="5"/>
      <c r="U79" s="5"/>
      <c r="V79" s="5"/>
      <c r="W79" s="5"/>
      <c r="X79" s="5"/>
      <c r="AB79" s="7"/>
      <c r="AC79" s="277"/>
      <c r="AD79" s="277"/>
      <c r="AE79" s="277"/>
      <c r="AF79" s="277"/>
      <c r="AG79" s="277"/>
      <c r="AH79" s="277"/>
      <c r="AU79" s="3"/>
      <c r="AV79" s="3"/>
      <c r="AW79" s="3"/>
      <c r="AX79" s="3"/>
    </row>
    <row r="80" spans="1:50" s="4" customFormat="1">
      <c r="A80" s="5"/>
      <c r="B80" s="5"/>
      <c r="C80" s="5"/>
      <c r="D80" s="5"/>
      <c r="E80" s="5"/>
      <c r="F80" s="5"/>
      <c r="G80" s="5"/>
      <c r="H80" s="5"/>
      <c r="I80" s="5"/>
      <c r="J80" s="5"/>
      <c r="K80" s="5"/>
      <c r="L80" s="5"/>
      <c r="M80" s="5"/>
      <c r="N80" s="5"/>
      <c r="O80" s="5"/>
      <c r="P80" s="5"/>
      <c r="Q80" s="5"/>
      <c r="R80" s="5"/>
      <c r="S80" s="5"/>
      <c r="T80" s="5"/>
      <c r="U80" s="5"/>
      <c r="V80" s="5"/>
      <c r="W80" s="5"/>
      <c r="X80" s="5"/>
      <c r="AB80" s="7"/>
      <c r="AC80" s="277"/>
      <c r="AD80" s="277"/>
      <c r="AE80" s="277"/>
      <c r="AF80" s="277"/>
      <c r="AG80" s="277"/>
      <c r="AH80" s="277"/>
      <c r="AU80" s="3"/>
      <c r="AV80" s="3"/>
      <c r="AW80" s="3"/>
      <c r="AX80" s="3"/>
    </row>
    <row r="81" spans="1:50" s="4" customFormat="1">
      <c r="A81" s="5"/>
      <c r="B81" s="5"/>
      <c r="C81" s="5"/>
      <c r="D81" s="5"/>
      <c r="E81" s="5"/>
      <c r="F81" s="5"/>
      <c r="G81" s="5"/>
      <c r="H81" s="5"/>
      <c r="I81" s="5"/>
      <c r="J81" s="5"/>
      <c r="K81" s="5"/>
      <c r="L81" s="5"/>
      <c r="M81" s="5"/>
      <c r="N81" s="5"/>
      <c r="O81" s="5"/>
      <c r="P81" s="5"/>
      <c r="Q81" s="5"/>
      <c r="R81" s="5"/>
      <c r="S81" s="5"/>
      <c r="T81" s="5"/>
      <c r="U81" s="5"/>
      <c r="V81" s="5"/>
      <c r="W81" s="5"/>
      <c r="X81" s="5"/>
      <c r="AB81" s="7"/>
      <c r="AC81" s="277"/>
      <c r="AD81" s="277"/>
      <c r="AE81" s="277"/>
      <c r="AF81" s="277"/>
      <c r="AG81" s="277"/>
      <c r="AH81" s="277"/>
      <c r="AU81" s="3"/>
      <c r="AV81" s="3"/>
      <c r="AW81" s="3"/>
      <c r="AX81" s="3"/>
    </row>
    <row r="82" spans="1:50" s="4" customFormat="1">
      <c r="A82" s="5"/>
      <c r="B82" s="5"/>
      <c r="C82" s="5"/>
      <c r="D82" s="5"/>
      <c r="E82" s="5"/>
      <c r="F82" s="5"/>
      <c r="G82" s="5"/>
      <c r="H82" s="5"/>
      <c r="I82" s="5"/>
      <c r="J82" s="5"/>
      <c r="K82" s="5"/>
      <c r="L82" s="5"/>
      <c r="M82" s="5"/>
      <c r="N82" s="5"/>
      <c r="O82" s="5"/>
      <c r="P82" s="5"/>
      <c r="Q82" s="5"/>
      <c r="R82" s="5"/>
      <c r="S82" s="5"/>
      <c r="T82" s="5"/>
      <c r="U82" s="5"/>
      <c r="V82" s="5"/>
      <c r="W82" s="5"/>
      <c r="X82" s="5"/>
      <c r="AB82" s="7"/>
      <c r="AC82" s="277"/>
      <c r="AD82" s="277"/>
      <c r="AE82" s="277"/>
      <c r="AF82" s="277"/>
      <c r="AG82" s="277"/>
      <c r="AH82" s="277"/>
      <c r="AU82" s="3"/>
      <c r="AV82" s="3"/>
      <c r="AW82" s="3"/>
      <c r="AX82" s="3"/>
    </row>
    <row r="83" spans="1:50" s="4" customFormat="1">
      <c r="A83" s="5"/>
      <c r="B83" s="5"/>
      <c r="C83" s="5"/>
      <c r="D83" s="5"/>
      <c r="E83" s="5"/>
      <c r="F83" s="5"/>
      <c r="G83" s="5"/>
      <c r="H83" s="5"/>
      <c r="I83" s="5"/>
      <c r="J83" s="5"/>
      <c r="K83" s="5"/>
      <c r="L83" s="5"/>
      <c r="M83" s="5"/>
      <c r="N83" s="5"/>
      <c r="O83" s="5"/>
      <c r="P83" s="5"/>
      <c r="Q83" s="5"/>
      <c r="R83" s="5"/>
      <c r="S83" s="5"/>
      <c r="T83" s="5"/>
      <c r="U83" s="5"/>
      <c r="V83" s="5"/>
      <c r="W83" s="5"/>
      <c r="X83" s="5"/>
      <c r="AB83" s="7"/>
      <c r="AC83" s="277"/>
      <c r="AD83" s="277"/>
      <c r="AE83" s="277"/>
      <c r="AF83" s="277"/>
      <c r="AG83" s="277"/>
      <c r="AH83" s="277"/>
      <c r="AU83" s="3"/>
      <c r="AV83" s="3"/>
      <c r="AW83" s="3"/>
      <c r="AX83" s="3"/>
    </row>
    <row r="84" spans="1:50" s="4" customFormat="1">
      <c r="A84" s="5"/>
      <c r="B84" s="5"/>
      <c r="C84" s="5"/>
      <c r="D84" s="5"/>
      <c r="E84" s="5"/>
      <c r="F84" s="5"/>
      <c r="G84" s="5"/>
      <c r="H84" s="5"/>
      <c r="I84" s="5"/>
      <c r="J84" s="5"/>
      <c r="K84" s="5"/>
      <c r="L84" s="5"/>
      <c r="M84" s="5"/>
      <c r="N84" s="5"/>
      <c r="O84" s="5"/>
      <c r="P84" s="5"/>
      <c r="Q84" s="5"/>
      <c r="R84" s="5"/>
      <c r="S84" s="5"/>
      <c r="T84" s="5"/>
      <c r="U84" s="5"/>
      <c r="V84" s="5"/>
      <c r="W84" s="5"/>
      <c r="X84" s="5"/>
      <c r="AB84" s="7"/>
      <c r="AC84" s="277"/>
      <c r="AD84" s="277"/>
      <c r="AE84" s="277"/>
      <c r="AF84" s="277"/>
      <c r="AG84" s="277"/>
      <c r="AH84" s="277"/>
      <c r="AU84" s="3"/>
      <c r="AV84" s="3"/>
      <c r="AW84" s="3"/>
      <c r="AX84" s="3"/>
    </row>
    <row r="85" spans="1:50" s="4" customFormat="1">
      <c r="A85" s="5"/>
      <c r="B85" s="5"/>
      <c r="C85" s="5"/>
      <c r="D85" s="5"/>
      <c r="E85" s="5"/>
      <c r="F85" s="5"/>
      <c r="G85" s="5"/>
      <c r="H85" s="5"/>
      <c r="I85" s="5"/>
      <c r="J85" s="5"/>
      <c r="K85" s="5"/>
      <c r="L85" s="5"/>
      <c r="M85" s="5"/>
      <c r="N85" s="5"/>
      <c r="O85" s="5"/>
      <c r="P85" s="5"/>
      <c r="Q85" s="5"/>
      <c r="R85" s="5"/>
      <c r="S85" s="5"/>
      <c r="T85" s="5"/>
      <c r="U85" s="5"/>
      <c r="V85" s="5"/>
      <c r="W85" s="5"/>
      <c r="X85" s="5"/>
      <c r="AB85" s="7"/>
      <c r="AC85" s="277"/>
      <c r="AD85" s="277"/>
      <c r="AE85" s="277"/>
      <c r="AF85" s="277"/>
      <c r="AG85" s="277"/>
      <c r="AH85" s="277"/>
      <c r="AU85" s="3"/>
      <c r="AV85" s="3"/>
      <c r="AW85" s="3"/>
      <c r="AX85" s="3"/>
    </row>
    <row r="86" spans="1:50" s="4" customFormat="1">
      <c r="A86" s="5"/>
      <c r="B86" s="5"/>
      <c r="C86" s="5"/>
      <c r="D86" s="5"/>
      <c r="E86" s="5"/>
      <c r="F86" s="5"/>
      <c r="G86" s="5"/>
      <c r="H86" s="5"/>
      <c r="I86" s="5"/>
      <c r="J86" s="5"/>
      <c r="K86" s="5"/>
      <c r="L86" s="5"/>
      <c r="M86" s="5"/>
      <c r="N86" s="5"/>
      <c r="O86" s="5"/>
      <c r="P86" s="5"/>
      <c r="Q86" s="5"/>
      <c r="R86" s="5"/>
      <c r="S86" s="5"/>
      <c r="T86" s="5"/>
      <c r="U86" s="5"/>
      <c r="V86" s="5"/>
      <c r="W86" s="5"/>
      <c r="X86" s="5"/>
      <c r="AB86" s="7"/>
      <c r="AC86" s="277"/>
      <c r="AD86" s="277"/>
      <c r="AE86" s="277"/>
      <c r="AF86" s="277"/>
      <c r="AG86" s="277"/>
      <c r="AH86" s="277"/>
      <c r="AU86" s="3"/>
      <c r="AV86" s="3"/>
      <c r="AW86" s="3"/>
      <c r="AX86" s="3"/>
    </row>
    <row r="87" spans="1:50" s="4" customFormat="1">
      <c r="A87" s="5"/>
      <c r="B87" s="5"/>
      <c r="C87" s="5"/>
      <c r="D87" s="5"/>
      <c r="E87" s="5"/>
      <c r="F87" s="5"/>
      <c r="G87" s="5"/>
      <c r="H87" s="5"/>
      <c r="I87" s="5"/>
      <c r="J87" s="5"/>
      <c r="K87" s="5"/>
      <c r="L87" s="5"/>
      <c r="M87" s="5"/>
      <c r="N87" s="5"/>
      <c r="O87" s="5"/>
      <c r="P87" s="5"/>
      <c r="Q87" s="5"/>
      <c r="R87" s="5"/>
      <c r="S87" s="5"/>
      <c r="T87" s="5"/>
      <c r="U87" s="5"/>
      <c r="V87" s="5"/>
      <c r="W87" s="5"/>
      <c r="X87" s="5"/>
      <c r="AB87" s="7"/>
      <c r="AC87" s="277"/>
      <c r="AD87" s="277"/>
      <c r="AE87" s="277"/>
      <c r="AF87" s="277"/>
      <c r="AG87" s="277"/>
      <c r="AH87" s="277"/>
      <c r="AU87" s="3"/>
      <c r="AV87" s="3"/>
      <c r="AW87" s="3"/>
      <c r="AX87" s="3"/>
    </row>
    <row r="88" spans="1:50" s="4" customFormat="1">
      <c r="A88" s="5"/>
      <c r="B88" s="5"/>
      <c r="C88" s="5"/>
      <c r="D88" s="5"/>
      <c r="E88" s="5"/>
      <c r="F88" s="5"/>
      <c r="G88" s="5"/>
      <c r="H88" s="5"/>
      <c r="I88" s="5"/>
      <c r="J88" s="5"/>
      <c r="K88" s="5"/>
      <c r="L88" s="5"/>
      <c r="M88" s="5"/>
      <c r="N88" s="5"/>
      <c r="O88" s="5"/>
      <c r="P88" s="5"/>
      <c r="Q88" s="5"/>
      <c r="R88" s="5"/>
      <c r="S88" s="5"/>
      <c r="T88" s="5"/>
      <c r="U88" s="5"/>
      <c r="V88" s="5"/>
      <c r="W88" s="5"/>
      <c r="X88" s="5"/>
      <c r="AB88" s="7"/>
      <c r="AC88" s="277"/>
      <c r="AD88" s="277"/>
      <c r="AE88" s="277"/>
      <c r="AF88" s="277"/>
      <c r="AG88" s="277"/>
      <c r="AH88" s="277"/>
      <c r="AU88" s="3"/>
      <c r="AV88" s="3"/>
      <c r="AW88" s="3"/>
      <c r="AX88" s="3"/>
    </row>
    <row r="89" spans="1:50" s="4" customFormat="1">
      <c r="A89" s="5"/>
      <c r="B89" s="5"/>
      <c r="C89" s="5"/>
      <c r="D89" s="5"/>
      <c r="E89" s="5"/>
      <c r="F89" s="5"/>
      <c r="G89" s="5"/>
      <c r="H89" s="5"/>
      <c r="I89" s="5"/>
      <c r="J89" s="5"/>
      <c r="K89" s="5"/>
      <c r="L89" s="5"/>
      <c r="M89" s="5"/>
      <c r="N89" s="5"/>
      <c r="O89" s="5"/>
      <c r="P89" s="5"/>
      <c r="Q89" s="5"/>
      <c r="R89" s="5"/>
      <c r="S89" s="5"/>
      <c r="T89" s="5"/>
      <c r="U89" s="5"/>
      <c r="V89" s="5"/>
      <c r="W89" s="5"/>
      <c r="X89" s="5"/>
      <c r="AB89" s="7"/>
      <c r="AC89" s="277"/>
      <c r="AD89" s="277"/>
      <c r="AE89" s="277"/>
      <c r="AF89" s="277"/>
      <c r="AG89" s="277"/>
      <c r="AH89" s="277"/>
      <c r="AU89" s="3"/>
      <c r="AV89" s="3"/>
      <c r="AW89" s="3"/>
      <c r="AX89" s="3"/>
    </row>
    <row r="90" spans="1:50" s="4" customFormat="1">
      <c r="A90" s="5"/>
      <c r="B90" s="5"/>
      <c r="C90" s="5"/>
      <c r="D90" s="5"/>
      <c r="E90" s="5"/>
      <c r="F90" s="5"/>
      <c r="G90" s="5"/>
      <c r="H90" s="5"/>
      <c r="I90" s="5"/>
      <c r="J90" s="5"/>
      <c r="K90" s="5"/>
      <c r="L90" s="5"/>
      <c r="M90" s="5"/>
      <c r="N90" s="5"/>
      <c r="O90" s="5"/>
      <c r="P90" s="5"/>
      <c r="Q90" s="5"/>
      <c r="R90" s="5"/>
      <c r="S90" s="5"/>
      <c r="T90" s="5"/>
      <c r="U90" s="5"/>
      <c r="V90" s="5"/>
      <c r="W90" s="5"/>
      <c r="X90" s="5"/>
      <c r="AB90" s="7"/>
      <c r="AC90" s="277"/>
      <c r="AD90" s="277"/>
      <c r="AE90" s="277"/>
      <c r="AF90" s="277"/>
      <c r="AG90" s="277"/>
      <c r="AH90" s="277"/>
      <c r="AU90" s="3"/>
      <c r="AV90" s="3"/>
      <c r="AW90" s="3"/>
      <c r="AX90" s="3"/>
    </row>
    <row r="91" spans="1:50" s="4" customFormat="1">
      <c r="A91" s="5"/>
      <c r="B91" s="5"/>
      <c r="C91" s="5"/>
      <c r="D91" s="5"/>
      <c r="E91" s="5"/>
      <c r="F91" s="5"/>
      <c r="G91" s="5"/>
      <c r="H91" s="5"/>
      <c r="I91" s="5"/>
      <c r="J91" s="5"/>
      <c r="K91" s="5"/>
      <c r="L91" s="5"/>
      <c r="M91" s="5"/>
      <c r="N91" s="5"/>
      <c r="O91" s="5"/>
      <c r="P91" s="5"/>
      <c r="Q91" s="5"/>
      <c r="R91" s="5"/>
      <c r="S91" s="5"/>
      <c r="T91" s="5"/>
      <c r="U91" s="5"/>
      <c r="V91" s="5"/>
      <c r="W91" s="5"/>
      <c r="X91" s="5"/>
      <c r="AB91" s="7"/>
      <c r="AC91" s="277"/>
      <c r="AD91" s="277"/>
      <c r="AE91" s="277"/>
      <c r="AF91" s="277"/>
      <c r="AG91" s="277"/>
      <c r="AH91" s="277"/>
      <c r="AU91" s="3"/>
      <c r="AV91" s="3"/>
      <c r="AW91" s="3"/>
      <c r="AX91" s="3"/>
    </row>
    <row r="92" spans="1:50" s="4" customFormat="1">
      <c r="A92" s="5"/>
      <c r="B92" s="5"/>
      <c r="C92" s="5"/>
      <c r="D92" s="5"/>
      <c r="E92" s="5"/>
      <c r="F92" s="5"/>
      <c r="G92" s="5"/>
      <c r="H92" s="5"/>
      <c r="I92" s="5"/>
      <c r="J92" s="5"/>
      <c r="K92" s="5"/>
      <c r="L92" s="5"/>
      <c r="M92" s="5"/>
      <c r="N92" s="5"/>
      <c r="O92" s="5"/>
      <c r="P92" s="5"/>
      <c r="Q92" s="5"/>
      <c r="R92" s="5"/>
      <c r="S92" s="5"/>
      <c r="T92" s="5"/>
      <c r="U92" s="5"/>
      <c r="V92" s="5"/>
      <c r="W92" s="5"/>
      <c r="X92" s="5"/>
      <c r="AB92" s="7"/>
      <c r="AC92" s="277"/>
      <c r="AD92" s="277"/>
      <c r="AE92" s="277"/>
      <c r="AF92" s="277"/>
      <c r="AG92" s="277"/>
      <c r="AH92" s="277"/>
      <c r="AU92" s="3"/>
      <c r="AV92" s="3"/>
      <c r="AW92" s="3"/>
      <c r="AX92" s="3"/>
    </row>
    <row r="93" spans="1:50" s="4" customFormat="1">
      <c r="A93" s="5"/>
      <c r="B93" s="5"/>
      <c r="C93" s="5"/>
      <c r="D93" s="5"/>
      <c r="E93" s="5"/>
      <c r="F93" s="5"/>
      <c r="G93" s="5"/>
      <c r="H93" s="5"/>
      <c r="I93" s="5"/>
      <c r="J93" s="5"/>
      <c r="K93" s="5"/>
      <c r="L93" s="5"/>
      <c r="M93" s="5"/>
      <c r="N93" s="5"/>
      <c r="O93" s="5"/>
      <c r="P93" s="5"/>
      <c r="Q93" s="5"/>
      <c r="R93" s="5"/>
      <c r="S93" s="5"/>
      <c r="T93" s="5"/>
      <c r="U93" s="5"/>
      <c r="V93" s="5"/>
      <c r="W93" s="5"/>
      <c r="X93" s="5"/>
      <c r="AB93" s="7"/>
      <c r="AC93" s="277"/>
      <c r="AD93" s="277"/>
      <c r="AE93" s="277"/>
      <c r="AF93" s="277"/>
      <c r="AG93" s="277"/>
      <c r="AH93" s="277"/>
      <c r="AU93" s="3"/>
      <c r="AV93" s="3"/>
      <c r="AW93" s="3"/>
      <c r="AX93" s="3"/>
    </row>
    <row r="94" spans="1:50" s="4" customFormat="1">
      <c r="A94" s="5"/>
      <c r="B94" s="5"/>
      <c r="C94" s="5"/>
      <c r="D94" s="5"/>
      <c r="E94" s="5"/>
      <c r="F94" s="5"/>
      <c r="G94" s="5"/>
      <c r="H94" s="5"/>
      <c r="I94" s="5"/>
      <c r="J94" s="5"/>
      <c r="K94" s="5"/>
      <c r="L94" s="5"/>
      <c r="M94" s="5"/>
      <c r="N94" s="5"/>
      <c r="O94" s="5"/>
      <c r="P94" s="5"/>
      <c r="Q94" s="5"/>
      <c r="R94" s="5"/>
      <c r="S94" s="5"/>
      <c r="T94" s="5"/>
      <c r="U94" s="5"/>
      <c r="V94" s="5"/>
      <c r="W94" s="5"/>
      <c r="X94" s="5"/>
      <c r="AB94" s="7"/>
      <c r="AC94" s="277"/>
      <c r="AD94" s="277"/>
      <c r="AE94" s="277"/>
      <c r="AF94" s="277"/>
      <c r="AG94" s="277"/>
      <c r="AH94" s="277"/>
      <c r="AU94" s="3"/>
      <c r="AV94" s="3"/>
      <c r="AW94" s="3"/>
      <c r="AX94" s="3"/>
    </row>
    <row r="95" spans="1:50" s="4" customFormat="1">
      <c r="A95" s="5"/>
      <c r="B95" s="5"/>
      <c r="C95" s="5"/>
      <c r="D95" s="5"/>
      <c r="E95" s="5"/>
      <c r="F95" s="5"/>
      <c r="G95" s="5"/>
      <c r="H95" s="5"/>
      <c r="I95" s="5"/>
      <c r="J95" s="5"/>
      <c r="K95" s="5"/>
      <c r="L95" s="5"/>
      <c r="M95" s="5"/>
      <c r="N95" s="5"/>
      <c r="O95" s="5"/>
      <c r="P95" s="5"/>
      <c r="Q95" s="5"/>
      <c r="R95" s="5"/>
      <c r="S95" s="5"/>
      <c r="T95" s="5"/>
      <c r="U95" s="5"/>
      <c r="V95" s="5"/>
      <c r="W95" s="5"/>
      <c r="X95" s="5"/>
      <c r="AB95" s="7"/>
      <c r="AC95" s="277"/>
      <c r="AD95" s="277"/>
      <c r="AE95" s="277"/>
      <c r="AF95" s="277"/>
      <c r="AG95" s="277"/>
      <c r="AH95" s="277"/>
      <c r="AU95" s="3"/>
      <c r="AV95" s="3"/>
      <c r="AW95" s="3"/>
      <c r="AX95" s="3"/>
    </row>
    <row r="96" spans="1:50" s="4" customFormat="1">
      <c r="A96" s="5"/>
      <c r="B96" s="5"/>
      <c r="C96" s="5"/>
      <c r="D96" s="5"/>
      <c r="E96" s="5"/>
      <c r="F96" s="5"/>
      <c r="G96" s="5"/>
      <c r="H96" s="5"/>
      <c r="I96" s="5"/>
      <c r="J96" s="5"/>
      <c r="K96" s="5"/>
      <c r="L96" s="5"/>
      <c r="M96" s="5"/>
      <c r="N96" s="5"/>
      <c r="O96" s="5"/>
      <c r="P96" s="5"/>
      <c r="Q96" s="5"/>
      <c r="R96" s="5"/>
      <c r="S96" s="5"/>
      <c r="T96" s="5"/>
      <c r="U96" s="5"/>
      <c r="V96" s="5"/>
      <c r="W96" s="5"/>
      <c r="X96" s="5"/>
      <c r="AB96" s="7"/>
      <c r="AC96" s="277"/>
      <c r="AD96" s="277"/>
      <c r="AE96" s="277"/>
      <c r="AF96" s="277"/>
      <c r="AG96" s="277"/>
      <c r="AH96" s="277"/>
      <c r="AU96" s="3"/>
      <c r="AV96" s="3"/>
      <c r="AW96" s="3"/>
      <c r="AX96" s="3"/>
    </row>
    <row r="97" spans="1:56" s="4" customFormat="1">
      <c r="A97" s="5"/>
      <c r="B97" s="5"/>
      <c r="C97" s="5"/>
      <c r="D97" s="5"/>
      <c r="E97" s="5"/>
      <c r="F97" s="5"/>
      <c r="G97" s="5"/>
      <c r="H97" s="5"/>
      <c r="I97" s="5"/>
      <c r="J97" s="5"/>
      <c r="K97" s="5"/>
      <c r="L97" s="5"/>
      <c r="M97" s="5"/>
      <c r="N97" s="5"/>
      <c r="O97" s="5"/>
      <c r="P97" s="5"/>
      <c r="Q97" s="5"/>
      <c r="R97" s="5"/>
      <c r="S97" s="5"/>
      <c r="T97" s="5"/>
      <c r="U97" s="5"/>
      <c r="V97" s="5"/>
      <c r="W97" s="5"/>
      <c r="X97" s="5"/>
      <c r="AB97" s="7"/>
      <c r="AC97" s="277"/>
      <c r="AD97" s="277"/>
      <c r="AE97" s="277"/>
      <c r="AF97" s="277"/>
      <c r="AG97" s="277"/>
      <c r="AH97" s="277"/>
      <c r="AU97" s="3"/>
      <c r="AV97" s="3"/>
      <c r="AW97" s="3"/>
      <c r="AX97" s="3"/>
    </row>
    <row r="98" spans="1:56" s="4" customFormat="1">
      <c r="A98" s="5"/>
      <c r="B98" s="5"/>
      <c r="C98" s="5"/>
      <c r="D98" s="5"/>
      <c r="E98" s="5"/>
      <c r="F98" s="5"/>
      <c r="G98" s="5"/>
      <c r="H98" s="5"/>
      <c r="I98" s="5"/>
      <c r="J98" s="5"/>
      <c r="K98" s="5"/>
      <c r="L98" s="5"/>
      <c r="M98" s="5"/>
      <c r="N98" s="5"/>
      <c r="O98" s="5"/>
      <c r="P98" s="5"/>
      <c r="Q98" s="5"/>
      <c r="R98" s="5"/>
      <c r="S98" s="5"/>
      <c r="T98" s="5"/>
      <c r="U98" s="5"/>
      <c r="V98" s="5"/>
      <c r="W98" s="5"/>
      <c r="X98" s="5"/>
      <c r="AB98" s="7"/>
      <c r="AC98" s="277"/>
      <c r="AD98" s="277"/>
      <c r="AE98" s="277"/>
      <c r="AF98" s="277"/>
      <c r="AG98" s="277"/>
      <c r="AH98" s="277"/>
      <c r="AU98" s="3"/>
      <c r="AV98" s="3"/>
      <c r="AW98" s="3"/>
      <c r="AX98" s="3"/>
    </row>
    <row r="99" spans="1:56" s="4" customForma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8"/>
      <c r="AC99" s="278"/>
      <c r="AD99" s="278"/>
      <c r="AE99" s="278"/>
      <c r="AF99" s="278"/>
      <c r="AG99" s="278"/>
      <c r="AH99" s="278"/>
      <c r="AI99" s="5"/>
      <c r="AJ99" s="5"/>
      <c r="AK99" s="5"/>
      <c r="AL99" s="5"/>
      <c r="AM99" s="5"/>
      <c r="AN99" s="5"/>
      <c r="AO99" s="5"/>
      <c r="AP99" s="5"/>
      <c r="AQ99" s="5"/>
      <c r="AR99" s="5"/>
      <c r="AS99" s="5"/>
      <c r="AT99" s="5"/>
      <c r="AU99" s="2"/>
      <c r="AV99" s="2"/>
      <c r="AW99" s="2"/>
      <c r="AX99" s="2"/>
      <c r="AY99" s="5"/>
      <c r="AZ99" s="5"/>
      <c r="BA99" s="5"/>
      <c r="BB99" s="5"/>
      <c r="BC99" s="5"/>
      <c r="BD99" s="5"/>
    </row>
    <row r="100" spans="1:56" s="4" customFormat="1">
      <c r="S100" s="5"/>
      <c r="T100" s="5"/>
      <c r="U100" s="5"/>
      <c r="V100" s="5"/>
      <c r="W100" s="5"/>
      <c r="X100" s="5"/>
      <c r="Y100" s="5"/>
      <c r="Z100" s="5"/>
      <c r="AA100" s="5"/>
      <c r="AB100" s="8"/>
      <c r="AC100" s="278"/>
      <c r="AD100" s="278"/>
      <c r="AE100" s="278"/>
      <c r="AF100" s="278"/>
      <c r="AG100" s="278"/>
      <c r="AH100" s="278"/>
      <c r="AI100" s="5"/>
      <c r="AJ100" s="5"/>
      <c r="AK100" s="5"/>
      <c r="AL100" s="5"/>
      <c r="AM100" s="5"/>
      <c r="AN100" s="5"/>
      <c r="AO100" s="5"/>
      <c r="AP100" s="5"/>
      <c r="AQ100" s="5"/>
      <c r="AR100" s="5"/>
      <c r="AS100" s="5"/>
      <c r="AT100" s="5"/>
      <c r="AU100" s="2"/>
      <c r="AV100" s="2"/>
      <c r="AW100" s="2"/>
      <c r="AX100" s="2"/>
      <c r="AY100" s="5"/>
      <c r="AZ100" s="5"/>
      <c r="BA100" s="5"/>
      <c r="BB100" s="5"/>
      <c r="BC100" s="5"/>
      <c r="BD100" s="5"/>
    </row>
    <row r="101" spans="1:56" s="4" customFormat="1">
      <c r="S101" s="5"/>
      <c r="T101" s="5"/>
      <c r="U101" s="5"/>
      <c r="V101" s="5"/>
      <c r="W101" s="5"/>
      <c r="X101" s="5"/>
      <c r="Y101" s="5"/>
      <c r="Z101" s="5"/>
      <c r="AA101" s="5"/>
      <c r="AB101" s="8"/>
      <c r="AC101" s="278"/>
      <c r="AD101" s="278"/>
      <c r="AE101" s="278"/>
      <c r="AF101" s="278"/>
      <c r="AG101" s="278"/>
      <c r="AH101" s="278"/>
      <c r="AI101" s="5"/>
      <c r="AJ101" s="5"/>
      <c r="AK101" s="5"/>
      <c r="AL101" s="5"/>
      <c r="AM101" s="5"/>
      <c r="AN101" s="5"/>
      <c r="AO101" s="5"/>
      <c r="AP101" s="5"/>
      <c r="AQ101" s="5"/>
      <c r="AR101" s="5"/>
      <c r="AS101" s="5"/>
      <c r="AT101" s="5"/>
      <c r="AU101" s="2"/>
      <c r="AV101" s="2"/>
      <c r="AW101" s="2"/>
      <c r="AX101" s="2"/>
      <c r="AY101" s="5"/>
      <c r="AZ101" s="5"/>
      <c r="BA101" s="5"/>
      <c r="BB101" s="5"/>
      <c r="BC101" s="5"/>
      <c r="BD101" s="5"/>
    </row>
    <row r="102" spans="1:56" s="4" customFormat="1">
      <c r="B102" s="5"/>
      <c r="C102" s="5"/>
      <c r="D102" s="5"/>
      <c r="E102" s="5"/>
      <c r="S102" s="5"/>
      <c r="T102" s="5"/>
      <c r="U102" s="5"/>
      <c r="V102" s="5"/>
      <c r="W102" s="5"/>
      <c r="X102" s="5"/>
      <c r="Y102" s="5"/>
      <c r="Z102" s="5"/>
      <c r="AA102" s="5"/>
      <c r="AB102" s="8"/>
      <c r="AC102" s="278"/>
      <c r="AD102" s="278"/>
      <c r="AE102" s="278"/>
      <c r="AF102" s="278"/>
      <c r="AG102" s="278"/>
      <c r="AH102" s="278"/>
      <c r="AI102" s="5"/>
      <c r="AJ102" s="5"/>
      <c r="AK102" s="5"/>
      <c r="AL102" s="5"/>
      <c r="AM102" s="5"/>
      <c r="AN102" s="5"/>
      <c r="AO102" s="5"/>
      <c r="AP102" s="5"/>
      <c r="AQ102" s="5"/>
      <c r="AR102" s="5"/>
      <c r="AS102" s="5"/>
      <c r="AT102" s="5"/>
      <c r="AU102" s="2"/>
      <c r="AV102" s="2"/>
      <c r="AW102" s="2"/>
      <c r="AX102" s="2"/>
      <c r="AY102" s="5"/>
      <c r="AZ102" s="5"/>
      <c r="BA102" s="5"/>
      <c r="BB102" s="5"/>
      <c r="BC102" s="5"/>
      <c r="BD102" s="5"/>
    </row>
    <row r="103" spans="1:56" s="4" customFormat="1">
      <c r="D103" s="5"/>
      <c r="E103" s="5"/>
      <c r="S103" s="5"/>
      <c r="T103" s="5"/>
      <c r="U103" s="5"/>
      <c r="V103" s="5"/>
      <c r="W103" s="5"/>
      <c r="X103" s="5"/>
      <c r="Y103" s="5"/>
      <c r="Z103" s="5"/>
      <c r="AA103" s="5"/>
      <c r="AB103" s="8"/>
      <c r="AC103" s="278"/>
      <c r="AD103" s="278"/>
      <c r="AE103" s="278"/>
      <c r="AF103" s="278"/>
      <c r="AG103" s="278"/>
      <c r="AH103" s="278"/>
      <c r="AI103" s="5"/>
      <c r="AJ103" s="5"/>
      <c r="AK103" s="5"/>
      <c r="AL103" s="5"/>
      <c r="AM103" s="5"/>
      <c r="AN103" s="5"/>
      <c r="AO103" s="5"/>
      <c r="AP103" s="5"/>
      <c r="AQ103" s="5"/>
      <c r="AR103" s="5"/>
      <c r="AS103" s="5"/>
      <c r="AT103" s="5"/>
      <c r="AU103" s="2"/>
      <c r="AV103" s="2"/>
      <c r="AW103" s="2"/>
      <c r="AX103" s="2"/>
      <c r="AY103" s="5"/>
      <c r="AZ103" s="5"/>
      <c r="BA103" s="5"/>
      <c r="BB103" s="5"/>
      <c r="BC103" s="5"/>
      <c r="BD103" s="5"/>
    </row>
    <row r="104" spans="1:56" s="4" customFormat="1">
      <c r="A104" s="4" t="s">
        <v>463</v>
      </c>
      <c r="D104" s="4" t="s">
        <v>646</v>
      </c>
      <c r="AB104" s="7"/>
      <c r="AC104" s="277"/>
      <c r="AD104" s="277"/>
      <c r="AE104" s="277"/>
      <c r="AF104" s="277"/>
      <c r="AG104" s="277"/>
      <c r="AH104" s="277"/>
      <c r="AU104" s="3"/>
      <c r="AV104" s="3"/>
      <c r="AW104" s="3"/>
      <c r="AX104" s="3"/>
    </row>
    <row r="105" spans="1:56" s="4" customFormat="1">
      <c r="A105" s="4" t="s">
        <v>465</v>
      </c>
      <c r="D105" s="4" t="s">
        <v>645</v>
      </c>
      <c r="AB105" s="7"/>
      <c r="AC105" s="277"/>
      <c r="AD105" s="277"/>
      <c r="AE105" s="277"/>
      <c r="AF105" s="277"/>
      <c r="AG105" s="277"/>
      <c r="AH105" s="277"/>
      <c r="AU105" s="3"/>
      <c r="AV105" s="3"/>
      <c r="AW105" s="3"/>
      <c r="AX105" s="3"/>
    </row>
    <row r="106" spans="1:56" s="4" customFormat="1" ht="21">
      <c r="A106" s="4" t="s">
        <v>464</v>
      </c>
      <c r="D106" s="81" t="s">
        <v>662</v>
      </c>
      <c r="AB106" s="7"/>
      <c r="AC106" s="277"/>
      <c r="AD106" s="277"/>
      <c r="AE106" s="277"/>
      <c r="AF106" s="277"/>
      <c r="AG106" s="277"/>
      <c r="AH106" s="277"/>
      <c r="AU106" s="3"/>
      <c r="AV106" s="3"/>
      <c r="AW106" s="3"/>
      <c r="AX106" s="3"/>
    </row>
    <row r="107" spans="1:56" s="4" customFormat="1">
      <c r="A107" s="4" t="s">
        <v>466</v>
      </c>
      <c r="D107" s="4" t="s">
        <v>658</v>
      </c>
      <c r="AB107" s="7"/>
      <c r="AC107" s="277"/>
      <c r="AD107" s="277"/>
      <c r="AE107" s="277"/>
      <c r="AF107" s="277"/>
      <c r="AG107" s="277"/>
      <c r="AH107" s="277"/>
      <c r="AU107" s="3"/>
      <c r="AV107" s="3"/>
      <c r="AW107" s="3"/>
      <c r="AX107" s="3"/>
    </row>
    <row r="108" spans="1:56" s="4" customFormat="1">
      <c r="B108" s="82"/>
      <c r="C108" s="5"/>
      <c r="D108" s="5" t="s">
        <v>648</v>
      </c>
      <c r="E108" s="5"/>
      <c r="S108" s="5"/>
      <c r="T108" s="5"/>
      <c r="U108" s="5"/>
      <c r="V108" s="5"/>
      <c r="W108" s="5"/>
      <c r="X108" s="5"/>
      <c r="Y108" s="5"/>
      <c r="Z108" s="5"/>
      <c r="AA108" s="5"/>
      <c r="AB108" s="8"/>
      <c r="AC108" s="278"/>
      <c r="AD108" s="278"/>
      <c r="AE108" s="278"/>
      <c r="AF108" s="278"/>
      <c r="AG108" s="278"/>
      <c r="AH108" s="278"/>
      <c r="AI108" s="5"/>
      <c r="AJ108" s="5"/>
      <c r="AK108" s="5"/>
      <c r="AL108" s="5"/>
      <c r="AM108" s="5"/>
      <c r="AN108" s="5"/>
      <c r="AO108" s="5"/>
      <c r="AP108" s="5"/>
      <c r="AQ108" s="5"/>
      <c r="AR108" s="5"/>
      <c r="AS108" s="5"/>
      <c r="AT108" s="5"/>
      <c r="AU108" s="2"/>
      <c r="AV108" s="2"/>
      <c r="AW108" s="2"/>
      <c r="AX108" s="2"/>
      <c r="AY108" s="5"/>
      <c r="AZ108" s="5"/>
      <c r="BA108" s="5"/>
      <c r="BB108" s="5"/>
      <c r="BC108" s="5"/>
      <c r="BD108" s="5"/>
    </row>
    <row r="109" spans="1:56" s="4" customFormat="1">
      <c r="B109" s="83"/>
      <c r="C109" s="5"/>
      <c r="D109" s="5" t="s">
        <v>649</v>
      </c>
      <c r="E109" s="5"/>
      <c r="S109" s="5"/>
      <c r="T109" s="5"/>
      <c r="U109" s="5"/>
      <c r="V109" s="5"/>
      <c r="W109" s="5"/>
      <c r="X109" s="5"/>
      <c r="Y109" s="5"/>
      <c r="Z109" s="5"/>
      <c r="AA109" s="5"/>
      <c r="AB109" s="8"/>
      <c r="AC109" s="278"/>
      <c r="AD109" s="278"/>
      <c r="AE109" s="278"/>
      <c r="AF109" s="278"/>
      <c r="AG109" s="278"/>
      <c r="AH109" s="278"/>
      <c r="AI109" s="5"/>
      <c r="AJ109" s="5"/>
      <c r="AK109" s="5"/>
      <c r="AL109" s="5"/>
      <c r="AM109" s="5"/>
      <c r="AN109" s="5"/>
      <c r="AO109" s="5"/>
      <c r="AP109" s="5"/>
      <c r="AQ109" s="5"/>
      <c r="AR109" s="5"/>
      <c r="AS109" s="5"/>
      <c r="AT109" s="5"/>
      <c r="AU109" s="2"/>
      <c r="AV109" s="2"/>
      <c r="AW109" s="2"/>
      <c r="AX109" s="2"/>
      <c r="AY109" s="5"/>
      <c r="AZ109" s="5"/>
      <c r="BA109" s="5"/>
      <c r="BB109" s="5"/>
      <c r="BC109" s="5"/>
      <c r="BD109" s="5"/>
    </row>
    <row r="110" spans="1:56" s="4" customFormat="1">
      <c r="C110" s="5"/>
      <c r="D110" s="4" t="s">
        <v>685</v>
      </c>
      <c r="E110" s="5"/>
      <c r="S110" s="5"/>
      <c r="T110" s="5"/>
      <c r="U110" s="5"/>
      <c r="V110" s="5"/>
      <c r="W110" s="5"/>
      <c r="X110" s="5"/>
      <c r="Y110" s="5"/>
      <c r="Z110" s="5"/>
      <c r="AA110" s="5"/>
      <c r="AB110" s="8"/>
      <c r="AC110" s="278"/>
      <c r="AD110" s="278"/>
      <c r="AE110" s="278"/>
      <c r="AF110" s="278"/>
      <c r="AG110" s="278"/>
      <c r="AH110" s="278"/>
      <c r="AI110" s="5"/>
      <c r="AJ110" s="5"/>
      <c r="AK110" s="5"/>
      <c r="AL110" s="5"/>
      <c r="AM110" s="5"/>
      <c r="AN110" s="5"/>
      <c r="AO110" s="5"/>
      <c r="AP110" s="5"/>
      <c r="AQ110" s="5"/>
      <c r="AR110" s="5"/>
      <c r="AS110" s="5"/>
      <c r="AT110" s="5"/>
      <c r="AU110" s="2"/>
      <c r="AV110" s="2"/>
      <c r="AW110" s="2"/>
      <c r="AX110" s="2"/>
      <c r="AY110" s="5"/>
      <c r="AZ110" s="5"/>
      <c r="BA110" s="5"/>
      <c r="BB110" s="5"/>
      <c r="BC110" s="5"/>
      <c r="BD110" s="5"/>
    </row>
    <row r="111" spans="1:56" s="4" customFormat="1">
      <c r="B111" s="84"/>
      <c r="D111" s="36" t="s">
        <v>652</v>
      </c>
      <c r="E111" s="5"/>
      <c r="S111" s="5"/>
      <c r="T111" s="5"/>
      <c r="U111" s="5"/>
      <c r="V111" s="5"/>
      <c r="W111" s="5"/>
      <c r="X111" s="5"/>
      <c r="Y111" s="5"/>
      <c r="Z111" s="5"/>
      <c r="AA111" s="5"/>
      <c r="AB111" s="8"/>
      <c r="AC111" s="278"/>
      <c r="AD111" s="278"/>
      <c r="AE111" s="278"/>
      <c r="AF111" s="278"/>
      <c r="AG111" s="278"/>
      <c r="AH111" s="278"/>
      <c r="AI111" s="5"/>
      <c r="AJ111" s="5"/>
      <c r="AK111" s="5"/>
      <c r="AL111" s="5"/>
      <c r="AM111" s="5"/>
      <c r="AN111" s="5"/>
      <c r="AO111" s="5"/>
      <c r="AP111" s="5"/>
      <c r="AQ111" s="5"/>
      <c r="AR111" s="5"/>
      <c r="AS111" s="5"/>
      <c r="AT111" s="5"/>
      <c r="AU111" s="2"/>
      <c r="AV111" s="2"/>
      <c r="AW111" s="2"/>
      <c r="AX111" s="2"/>
      <c r="AY111" s="5"/>
      <c r="AZ111" s="5"/>
      <c r="BA111" s="5"/>
      <c r="BB111" s="5"/>
      <c r="BC111" s="5"/>
      <c r="BD111" s="5"/>
    </row>
    <row r="112" spans="1:56" s="4" customFormat="1" ht="15.75" customHeight="1">
      <c r="D112" s="20" t="str">
        <f>IF(AK24=2," ","Introduire Code d'activation -&gt;")</f>
        <v>Introduire Code d'activation -&gt;</v>
      </c>
      <c r="E112" s="448"/>
      <c r="F112" s="448"/>
      <c r="S112" s="5"/>
      <c r="T112" s="5"/>
      <c r="U112" s="5"/>
      <c r="V112" s="5"/>
      <c r="W112" s="5"/>
      <c r="X112" s="5"/>
      <c r="Y112" s="5"/>
      <c r="Z112" s="5"/>
      <c r="AA112" s="5"/>
      <c r="AB112" s="8"/>
      <c r="AC112" s="278"/>
      <c r="AD112" s="278"/>
      <c r="AE112" s="278"/>
      <c r="AF112" s="278"/>
      <c r="AG112" s="278"/>
      <c r="AH112" s="278"/>
      <c r="AI112" s="5"/>
      <c r="AJ112" s="5"/>
      <c r="AK112" s="5"/>
      <c r="AL112" s="5"/>
      <c r="AM112" s="5"/>
      <c r="AN112" s="5"/>
      <c r="AO112" s="5"/>
      <c r="AP112" s="5"/>
      <c r="AQ112" s="5"/>
      <c r="AR112" s="5"/>
      <c r="AS112" s="5"/>
      <c r="AT112" s="5"/>
      <c r="AU112" s="2"/>
      <c r="AV112" s="2"/>
      <c r="AW112" s="2"/>
      <c r="AX112" s="2"/>
      <c r="AY112" s="5"/>
      <c r="AZ112" s="5"/>
      <c r="BA112" s="5"/>
      <c r="BB112" s="5"/>
      <c r="BC112" s="5"/>
      <c r="BD112" s="5"/>
    </row>
    <row r="113" spans="1:56" s="4" customFormat="1">
      <c r="B113" s="5"/>
      <c r="C113" s="5"/>
      <c r="D113" s="5" t="str">
        <f>IF(AK24=2," ","du projet ci-contre ")</f>
        <v xml:space="preserve">du projet ci-contre </v>
      </c>
      <c r="E113" s="5"/>
      <c r="S113" s="5"/>
      <c r="T113" s="5"/>
      <c r="U113" s="5"/>
      <c r="V113" s="5"/>
      <c r="W113" s="5"/>
      <c r="X113" s="5"/>
      <c r="Y113" s="5"/>
      <c r="Z113" s="5"/>
      <c r="AA113" s="5"/>
      <c r="AB113" s="8"/>
      <c r="AC113" s="278"/>
      <c r="AD113" s="278"/>
      <c r="AE113" s="278"/>
      <c r="AF113" s="278"/>
      <c r="AG113" s="278"/>
      <c r="AH113" s="278"/>
      <c r="AI113" s="5"/>
      <c r="AJ113" s="5"/>
      <c r="AK113" s="5"/>
      <c r="AL113" s="5"/>
      <c r="AM113" s="5"/>
      <c r="AN113" s="5"/>
      <c r="AO113" s="5"/>
      <c r="AP113" s="5"/>
      <c r="AQ113" s="5"/>
      <c r="AR113" s="5"/>
      <c r="AS113" s="5"/>
      <c r="AT113" s="5"/>
      <c r="AU113" s="2"/>
      <c r="AV113" s="2"/>
      <c r="AW113" s="2"/>
      <c r="AX113" s="2"/>
      <c r="AY113" s="5"/>
      <c r="AZ113" s="5"/>
      <c r="BA113" s="5"/>
      <c r="BB113" s="5"/>
      <c r="BC113" s="5"/>
      <c r="BD113" s="5"/>
    </row>
    <row r="114" spans="1:56" s="4" customFormat="1" ht="18">
      <c r="B114" s="85" t="s">
        <v>461</v>
      </c>
      <c r="G114" s="85" t="s">
        <v>479</v>
      </c>
      <c r="M114" s="85" t="s">
        <v>480</v>
      </c>
      <c r="S114" s="5"/>
      <c r="T114" s="5"/>
      <c r="U114" s="5"/>
      <c r="V114" s="5"/>
      <c r="W114" s="5"/>
      <c r="X114" s="5"/>
      <c r="Y114" s="5"/>
      <c r="Z114" s="5"/>
      <c r="AA114" s="5"/>
      <c r="AB114" s="8"/>
      <c r="AC114" s="278"/>
      <c r="AD114" s="278"/>
      <c r="AE114" s="278"/>
      <c r="AF114" s="278"/>
      <c r="AG114" s="278"/>
      <c r="AH114" s="278"/>
      <c r="AI114" s="5"/>
      <c r="AJ114" s="5"/>
      <c r="AK114" s="5"/>
      <c r="AL114" s="5"/>
      <c r="AM114" s="5"/>
      <c r="AN114" s="5"/>
      <c r="AO114" s="5"/>
      <c r="AP114" s="5"/>
      <c r="AQ114" s="5"/>
      <c r="AR114" s="5"/>
      <c r="AS114" s="5"/>
      <c r="AT114" s="5"/>
      <c r="AU114" s="2"/>
      <c r="AV114" s="2"/>
      <c r="AW114" s="2"/>
      <c r="AX114" s="2"/>
      <c r="AY114" s="5"/>
      <c r="AZ114" s="5"/>
      <c r="BA114" s="5"/>
      <c r="BB114" s="5"/>
      <c r="BC114" s="5"/>
      <c r="BD114" s="5"/>
    </row>
    <row r="115" spans="1:56" s="4" customFormat="1" ht="21.2" customHeight="1">
      <c r="B115" s="4" t="s">
        <v>462</v>
      </c>
      <c r="G115" s="4" t="str">
        <f>MID(T7,1,1)</f>
        <v/>
      </c>
      <c r="H115" s="4" t="str">
        <f>MID(T7,2,1)</f>
        <v/>
      </c>
      <c r="I115" s="4">
        <f>VLOOKUP(G115,Table_Pins_Pro,2)</f>
        <v>10</v>
      </c>
      <c r="J115" s="4">
        <f>VLOOKUP(H115,Table_Pins_Pro,2)</f>
        <v>10</v>
      </c>
      <c r="K115" s="4">
        <f>J115</f>
        <v>10</v>
      </c>
      <c r="L115" s="4">
        <f ca="1">ROUNDUP(F78-NOW(),0)</f>
        <v>-45436</v>
      </c>
      <c r="M115" s="4">
        <f>IF(C122="E",L115+30,0)</f>
        <v>0</v>
      </c>
      <c r="N115" s="4">
        <f>IF(M115&lt;0,1,0)</f>
        <v>0</v>
      </c>
      <c r="P115" s="449">
        <f>ROUNDDOWN(T9,0)</f>
        <v>0</v>
      </c>
      <c r="Q115" s="449"/>
      <c r="S115" s="5"/>
      <c r="T115" s="5"/>
      <c r="U115" s="5"/>
      <c r="V115" s="5"/>
      <c r="W115" s="5"/>
      <c r="X115" s="5"/>
      <c r="Y115" s="5"/>
      <c r="Z115" s="5"/>
      <c r="AA115" s="5"/>
      <c r="AB115" s="8"/>
      <c r="AC115" s="278"/>
      <c r="AD115" s="278"/>
      <c r="AE115" s="278"/>
      <c r="AF115" s="278"/>
      <c r="AG115" s="278"/>
      <c r="AH115" s="278"/>
      <c r="AI115" s="5"/>
      <c r="AJ115" s="5"/>
      <c r="AK115" s="5"/>
      <c r="AL115" s="5"/>
      <c r="AM115" s="5"/>
      <c r="AN115" s="5"/>
      <c r="AO115" s="5"/>
      <c r="AP115" s="5"/>
      <c r="AQ115" s="5"/>
      <c r="AR115" s="5"/>
      <c r="AS115" s="5"/>
      <c r="AT115" s="5"/>
      <c r="AU115" s="2"/>
      <c r="AV115" s="2"/>
      <c r="AW115" s="2"/>
      <c r="AX115" s="2"/>
      <c r="AY115" s="5"/>
      <c r="AZ115" s="5"/>
      <c r="BA115" s="5"/>
      <c r="BB115" s="5"/>
      <c r="BC115" s="5"/>
      <c r="BD115" s="5"/>
    </row>
    <row r="116" spans="1:56" s="4" customFormat="1">
      <c r="B116" s="4" t="s">
        <v>463</v>
      </c>
      <c r="C116" s="4" t="str">
        <f>MID(B116,2,1)</f>
        <v>l</v>
      </c>
      <c r="D116" s="4">
        <f>VLOOKUP(C116,Table_Pins_Pro,2)</f>
        <v>32</v>
      </c>
      <c r="G116" s="4" t="str">
        <f>MID(T8,1,1)</f>
        <v/>
      </c>
      <c r="H116" s="4" t="str">
        <f>MID(T8,2,1)</f>
        <v/>
      </c>
      <c r="I116" s="4">
        <f>VLOOKUP(G116,Table_Pins_Pro,2)</f>
        <v>10</v>
      </c>
      <c r="J116" s="4">
        <f>VLOOKUP(H116,Table_Pins_Pro,2)</f>
        <v>10</v>
      </c>
      <c r="K116" s="4">
        <f>J116</f>
        <v>10</v>
      </c>
      <c r="M116" s="35">
        <f>IF(M115&lt;0,0,M115)</f>
        <v>0</v>
      </c>
      <c r="P116" s="36">
        <f>P115</f>
        <v>0</v>
      </c>
      <c r="S116" s="5"/>
      <c r="T116" s="5"/>
      <c r="U116" s="5"/>
      <c r="V116" s="5"/>
      <c r="W116" s="5"/>
      <c r="X116" s="5"/>
      <c r="Y116" s="5"/>
      <c r="Z116" s="5"/>
      <c r="AA116" s="5"/>
      <c r="AB116" s="8"/>
      <c r="AC116" s="278"/>
      <c r="AD116" s="278"/>
      <c r="AE116" s="278"/>
      <c r="AF116" s="278"/>
      <c r="AG116" s="278"/>
      <c r="AH116" s="278"/>
      <c r="AI116" s="5"/>
      <c r="AJ116" s="5"/>
      <c r="AK116" s="5"/>
      <c r="AL116" s="5"/>
      <c r="AM116" s="5"/>
      <c r="AN116" s="5"/>
      <c r="AO116" s="5"/>
      <c r="AP116" s="5"/>
      <c r="AQ116" s="5"/>
      <c r="AR116" s="5"/>
      <c r="AS116" s="5"/>
      <c r="AT116" s="5"/>
      <c r="AU116" s="2"/>
      <c r="AV116" s="2"/>
      <c r="AW116" s="2"/>
      <c r="AX116" s="2"/>
      <c r="AY116" s="5"/>
      <c r="AZ116" s="5"/>
      <c r="BA116" s="5"/>
      <c r="BB116" s="5"/>
      <c r="BC116" s="5"/>
      <c r="BD116" s="5"/>
    </row>
    <row r="117" spans="1:56" s="4" customFormat="1" ht="15.75">
      <c r="B117" s="4" t="s">
        <v>464</v>
      </c>
      <c r="C117" s="4" t="str">
        <f>MID(B117,2,1)</f>
        <v>a</v>
      </c>
      <c r="D117" s="4">
        <f>VLOOKUP(C117,Table_Pins_Pro,2)</f>
        <v>21</v>
      </c>
      <c r="G117" s="86" t="str">
        <f>G118</f>
        <v>2020--40000</v>
      </c>
      <c r="I117" s="4">
        <f>I115+I116</f>
        <v>20</v>
      </c>
      <c r="K117" s="4">
        <f>K115+K116</f>
        <v>20</v>
      </c>
      <c r="M117" s="35"/>
      <c r="P117" s="36">
        <f>P116-40000</f>
        <v>-40000</v>
      </c>
      <c r="S117" s="5"/>
      <c r="T117" s="5"/>
      <c r="U117" s="5"/>
      <c r="V117" s="5"/>
      <c r="W117" s="5"/>
      <c r="X117" s="5"/>
      <c r="Y117" s="5"/>
      <c r="Z117" s="5"/>
      <c r="AA117" s="5"/>
      <c r="AB117" s="8"/>
      <c r="AC117" s="278"/>
      <c r="AD117" s="278"/>
      <c r="AE117" s="278"/>
      <c r="AF117" s="278"/>
      <c r="AG117" s="278"/>
      <c r="AH117" s="278"/>
      <c r="AI117" s="5"/>
      <c r="AJ117" s="5"/>
      <c r="AK117" s="5"/>
      <c r="AL117" s="5"/>
      <c r="AM117" s="5"/>
      <c r="AN117" s="5"/>
      <c r="AO117" s="5"/>
      <c r="AP117" s="5"/>
      <c r="AQ117" s="5"/>
      <c r="AR117" s="5"/>
      <c r="AS117" s="5"/>
      <c r="AT117" s="5"/>
      <c r="AU117" s="2"/>
      <c r="AV117" s="2"/>
      <c r="AW117" s="2"/>
      <c r="AX117" s="2"/>
      <c r="AY117" s="5"/>
      <c r="AZ117" s="5"/>
      <c r="BA117" s="5"/>
      <c r="BB117" s="5"/>
      <c r="BC117" s="5"/>
      <c r="BD117" s="5"/>
    </row>
    <row r="118" spans="1:56" s="4" customFormat="1">
      <c r="B118" s="4" t="s">
        <v>465</v>
      </c>
      <c r="C118" s="4" t="str">
        <f>MID(B118,2,1)</f>
        <v>o</v>
      </c>
      <c r="D118" s="4">
        <f>VLOOKUP(C118,Table_Pins_Pro,2)</f>
        <v>35</v>
      </c>
      <c r="E118" s="5"/>
      <c r="G118" s="4" t="str">
        <f>CONCATENATE(I117,K117,"-",P117)</f>
        <v>2020--40000</v>
      </c>
      <c r="I118" s="4" t="s">
        <v>669</v>
      </c>
      <c r="K118" s="4" t="s">
        <v>670</v>
      </c>
      <c r="O118" s="4" t="s">
        <v>659</v>
      </c>
      <c r="P118" s="36">
        <f>P117+1949</f>
        <v>-38051</v>
      </c>
      <c r="S118" s="5"/>
      <c r="T118" s="5"/>
      <c r="U118" s="5"/>
      <c r="V118" s="5"/>
      <c r="W118" s="5"/>
      <c r="X118" s="5"/>
      <c r="Y118" s="5"/>
      <c r="Z118" s="5"/>
      <c r="AA118" s="5"/>
      <c r="AB118" s="8"/>
      <c r="AC118" s="278"/>
      <c r="AD118" s="278"/>
      <c r="AE118" s="278"/>
      <c r="AF118" s="278"/>
      <c r="AG118" s="278"/>
      <c r="AH118" s="278"/>
      <c r="AI118" s="5"/>
      <c r="AJ118" s="5"/>
      <c r="AK118" s="5"/>
      <c r="AL118" s="5"/>
      <c r="AM118" s="5"/>
      <c r="AN118" s="5"/>
      <c r="AO118" s="5"/>
      <c r="AP118" s="5"/>
      <c r="AQ118" s="5"/>
      <c r="AR118" s="5"/>
      <c r="AS118" s="5"/>
      <c r="AT118" s="5"/>
      <c r="AU118" s="2"/>
      <c r="AV118" s="2"/>
      <c r="AW118" s="2"/>
      <c r="AX118" s="2"/>
      <c r="AY118" s="5"/>
      <c r="AZ118" s="5"/>
      <c r="BA118" s="5"/>
      <c r="BB118" s="5"/>
      <c r="BC118" s="5"/>
      <c r="BD118" s="5"/>
    </row>
    <row r="119" spans="1:56" s="4" customFormat="1" ht="15.75">
      <c r="B119" s="4" t="s">
        <v>466</v>
      </c>
      <c r="C119" s="4" t="str">
        <f>MID(B119,2,1)</f>
        <v>e</v>
      </c>
      <c r="D119" s="4">
        <f>VLOOKUP(C119,Table_Pins_Pro,2)</f>
        <v>25</v>
      </c>
      <c r="E119" s="5"/>
      <c r="F119" s="5" t="s">
        <v>659</v>
      </c>
      <c r="G119" s="86" t="str">
        <f>G120</f>
        <v>926--38051</v>
      </c>
      <c r="I119" s="4">
        <f>I117+6</f>
        <v>26</v>
      </c>
      <c r="K119" s="4">
        <f>K117-11</f>
        <v>9</v>
      </c>
      <c r="O119" s="4" t="s">
        <v>671</v>
      </c>
      <c r="S119" s="5"/>
      <c r="T119" s="5"/>
      <c r="U119" s="5"/>
      <c r="V119" s="5"/>
      <c r="W119" s="5"/>
      <c r="X119" s="5"/>
      <c r="Y119" s="5"/>
      <c r="Z119" s="5"/>
      <c r="AA119" s="5"/>
      <c r="AB119" s="8"/>
      <c r="AC119" s="278"/>
      <c r="AD119" s="278"/>
      <c r="AE119" s="278"/>
      <c r="AF119" s="278"/>
      <c r="AG119" s="278"/>
      <c r="AH119" s="278"/>
      <c r="AI119" s="5"/>
      <c r="AJ119" s="5"/>
      <c r="AK119" s="5"/>
      <c r="AL119" s="5"/>
      <c r="AM119" s="5"/>
      <c r="AN119" s="5"/>
      <c r="AO119" s="5"/>
      <c r="AP119" s="5"/>
      <c r="AQ119" s="5"/>
      <c r="AR119" s="5"/>
      <c r="AS119" s="5"/>
      <c r="AT119" s="5"/>
      <c r="AU119" s="2"/>
      <c r="AV119" s="2"/>
      <c r="AW119" s="2"/>
      <c r="AX119" s="2"/>
      <c r="AY119" s="5"/>
      <c r="AZ119" s="5"/>
      <c r="BA119" s="5"/>
      <c r="BB119" s="5"/>
      <c r="BC119" s="5"/>
      <c r="BD119" s="5"/>
    </row>
    <row r="120" spans="1:56" s="4" customFormat="1" ht="11.45" customHeight="1">
      <c r="E120" s="87"/>
      <c r="F120" s="87" t="s">
        <v>660</v>
      </c>
      <c r="G120" s="4" t="str">
        <f>CONCATENATE(K119,I119,"-",P118)</f>
        <v>926--38051</v>
      </c>
      <c r="H120" s="87"/>
      <c r="I120" s="87"/>
      <c r="J120" s="87"/>
      <c r="K120" s="87"/>
      <c r="L120" s="87"/>
      <c r="M120" s="87"/>
      <c r="N120" s="87"/>
      <c r="O120" s="87"/>
      <c r="P120" s="87"/>
      <c r="AB120" s="7"/>
      <c r="AC120" s="277"/>
      <c r="AD120" s="277"/>
      <c r="AE120" s="277"/>
      <c r="AF120" s="277"/>
      <c r="AG120" s="277"/>
      <c r="AH120" s="277"/>
      <c r="AU120" s="3"/>
      <c r="AV120" s="3"/>
      <c r="AW120" s="3"/>
      <c r="AX120" s="3"/>
    </row>
    <row r="121" spans="1:56" s="4" customFormat="1" ht="18">
      <c r="A121" s="85" t="s">
        <v>476</v>
      </c>
      <c r="P121" s="4" t="str">
        <f>MID(G80,1,1)</f>
        <v/>
      </c>
      <c r="AB121" s="7"/>
      <c r="AC121" s="277"/>
      <c r="AD121" s="277"/>
      <c r="AE121" s="277"/>
      <c r="AF121" s="277"/>
      <c r="AG121" s="277"/>
      <c r="AH121" s="277"/>
      <c r="AU121" s="3"/>
      <c r="AV121" s="3"/>
      <c r="AW121" s="3"/>
      <c r="AX121" s="3"/>
    </row>
    <row r="122" spans="1:56" s="4" customFormat="1">
      <c r="A122" s="5" t="s">
        <v>467</v>
      </c>
      <c r="C122" s="4" t="str">
        <f>MID(G14,1,1)</f>
        <v/>
      </c>
      <c r="D122" s="5" t="s">
        <v>468</v>
      </c>
      <c r="F122" s="88">
        <f>G8</f>
        <v>0</v>
      </c>
      <c r="G122" s="4" t="e">
        <f>VLOOKUP(F122,Table_couleurs,3)</f>
        <v>#N/A</v>
      </c>
      <c r="AB122" s="7"/>
      <c r="AC122" s="277"/>
      <c r="AD122" s="277"/>
      <c r="AE122" s="277"/>
      <c r="AF122" s="277"/>
      <c r="AG122" s="277"/>
      <c r="AH122" s="277"/>
      <c r="AU122" s="3"/>
      <c r="AV122" s="3"/>
      <c r="AW122" s="3"/>
      <c r="AX122" s="3"/>
    </row>
    <row r="123" spans="1:56" s="4" customFormat="1">
      <c r="A123" s="5"/>
      <c r="B123" s="4" t="s">
        <v>469</v>
      </c>
      <c r="C123" s="4" t="str">
        <f>F66</f>
        <v>Bleu, Jaune,</v>
      </c>
      <c r="D123" s="4" t="str">
        <f>MID(C123,2,1)</f>
        <v>l</v>
      </c>
      <c r="E123" s="4" t="str">
        <f>MID(C123,5,1)</f>
        <v>,</v>
      </c>
      <c r="AB123" s="7"/>
      <c r="AC123" s="277"/>
      <c r="AD123" s="277"/>
      <c r="AE123" s="277"/>
      <c r="AF123" s="277"/>
      <c r="AG123" s="277"/>
      <c r="AH123" s="277"/>
      <c r="AU123" s="3"/>
      <c r="AV123" s="3"/>
      <c r="AW123" s="3"/>
      <c r="AX123" s="3"/>
    </row>
    <row r="124" spans="1:56" s="4" customFormat="1">
      <c r="A124" s="5"/>
      <c r="B124" s="4" t="s">
        <v>477</v>
      </c>
      <c r="C124" s="5" t="str">
        <f>F67</f>
        <v>Rouge, Vert</v>
      </c>
      <c r="D124" s="4" t="str">
        <f>MID(C124,2,1)</f>
        <v>o</v>
      </c>
      <c r="E124" s="4" t="str">
        <f>MID(C124,5,1)</f>
        <v>e</v>
      </c>
      <c r="F124" s="4" t="str">
        <f>MID(C124,7,1)</f>
        <v xml:space="preserve"> </v>
      </c>
      <c r="AB124" s="7"/>
      <c r="AC124" s="277"/>
      <c r="AD124" s="277"/>
      <c r="AE124" s="277"/>
      <c r="AF124" s="277"/>
      <c r="AG124" s="277"/>
      <c r="AH124" s="277"/>
      <c r="AU124" s="3"/>
      <c r="AV124" s="3"/>
      <c r="AW124" s="3"/>
      <c r="AX124" s="3"/>
    </row>
    <row r="125" spans="1:56" s="4" customFormat="1">
      <c r="A125" s="5"/>
      <c r="B125" s="4" t="s">
        <v>238</v>
      </c>
      <c r="C125" s="4" t="s">
        <v>469</v>
      </c>
      <c r="D125" s="35">
        <f>VLOOKUP(D123,Table_Pins_Pro,2)</f>
        <v>32</v>
      </c>
      <c r="E125" s="35">
        <f>VLOOKUP(E123,Table_Pins_Pro,2)</f>
        <v>13</v>
      </c>
      <c r="F125" s="35"/>
      <c r="I125" s="5" t="s">
        <v>470</v>
      </c>
      <c r="AB125" s="7"/>
      <c r="AC125" s="277"/>
      <c r="AD125" s="277"/>
      <c r="AE125" s="277"/>
      <c r="AF125" s="277"/>
      <c r="AG125" s="277"/>
      <c r="AH125" s="277"/>
      <c r="AU125" s="3"/>
      <c r="AV125" s="3"/>
      <c r="AW125" s="3"/>
      <c r="AX125" s="3"/>
    </row>
    <row r="126" spans="1:56" s="4" customFormat="1">
      <c r="A126" s="5"/>
      <c r="C126" s="4" t="str">
        <f>B124</f>
        <v>Localité</v>
      </c>
      <c r="D126" s="35">
        <f>VLOOKUP(D124,Table_Pins_Pro,2)</f>
        <v>35</v>
      </c>
      <c r="E126" s="35">
        <f>VLOOKUP(E124,Table_Pins_Pro,2)</f>
        <v>25</v>
      </c>
      <c r="F126" s="35">
        <f>VLOOKUP(F124,Table_Pins_Pro,2)</f>
        <v>13</v>
      </c>
      <c r="I126" s="5" t="e">
        <f>CONCATENATE(D125+D126,E125+E126,F126+G122)</f>
        <v>#N/A</v>
      </c>
      <c r="M126" s="4" t="s">
        <v>471</v>
      </c>
      <c r="AB126" s="7"/>
      <c r="AC126" s="277"/>
      <c r="AD126" s="277"/>
      <c r="AE126" s="277"/>
      <c r="AF126" s="277"/>
      <c r="AG126" s="277"/>
      <c r="AH126" s="277"/>
      <c r="AU126" s="3"/>
      <c r="AV126" s="3"/>
      <c r="AW126" s="3"/>
      <c r="AX126" s="3"/>
    </row>
    <row r="127" spans="1:56" s="4" customFormat="1">
      <c r="A127" s="5"/>
      <c r="B127" s="4" t="s">
        <v>472</v>
      </c>
      <c r="F127" s="4">
        <f>CONCATENATE(D126,E126)+F126</f>
        <v>3538</v>
      </c>
      <c r="M127" s="5" t="s">
        <v>478</v>
      </c>
      <c r="AB127" s="7"/>
      <c r="AC127" s="277"/>
      <c r="AD127" s="277"/>
      <c r="AE127" s="277"/>
      <c r="AF127" s="277"/>
      <c r="AG127" s="277"/>
      <c r="AH127" s="277"/>
      <c r="AU127" s="3"/>
      <c r="AV127" s="3"/>
      <c r="AW127" s="3"/>
      <c r="AX127" s="3"/>
    </row>
    <row r="128" spans="1:56" s="4" customFormat="1">
      <c r="B128" s="5" t="s">
        <v>473</v>
      </c>
      <c r="C128" s="5" t="s">
        <v>474</v>
      </c>
      <c r="D128" s="5"/>
      <c r="F128" s="5" t="s">
        <v>471</v>
      </c>
      <c r="M128" s="89">
        <f>N85</f>
        <v>0</v>
      </c>
      <c r="N128" s="90">
        <f>G14</f>
        <v>0</v>
      </c>
      <c r="AB128" s="7"/>
      <c r="AC128" s="277"/>
      <c r="AD128" s="277"/>
      <c r="AE128" s="277"/>
      <c r="AF128" s="277"/>
      <c r="AG128" s="277"/>
      <c r="AH128" s="277"/>
      <c r="AU128" s="3"/>
      <c r="AV128" s="3"/>
      <c r="AW128" s="3"/>
      <c r="AX128" s="3"/>
    </row>
    <row r="129" spans="2:50" s="4" customFormat="1">
      <c r="B129" s="91">
        <f>G9</f>
        <v>0</v>
      </c>
      <c r="C129" s="4">
        <f>G10</f>
        <v>0</v>
      </c>
      <c r="F129" s="92">
        <f>G7</f>
        <v>0</v>
      </c>
      <c r="I129" s="4" t="s">
        <v>475</v>
      </c>
      <c r="M129" s="93"/>
      <c r="N129" s="94">
        <f>ROUNDUP(F78,0)-42000</f>
        <v>-42000</v>
      </c>
      <c r="AB129" s="7"/>
      <c r="AC129" s="277"/>
      <c r="AD129" s="277"/>
      <c r="AE129" s="277"/>
      <c r="AF129" s="277"/>
      <c r="AG129" s="277"/>
      <c r="AH129" s="277"/>
      <c r="AU129" s="3"/>
      <c r="AV129" s="3"/>
      <c r="AW129" s="3"/>
      <c r="AX129" s="3"/>
    </row>
    <row r="130" spans="2:50" s="4" customFormat="1">
      <c r="C130" s="95"/>
      <c r="F130" s="92"/>
      <c r="N130" s="4">
        <f>ROUNDDOWN(N129/9,0)</f>
        <v>-4666</v>
      </c>
      <c r="AB130" s="7"/>
      <c r="AC130" s="277"/>
      <c r="AD130" s="277"/>
      <c r="AE130" s="277"/>
      <c r="AF130" s="277"/>
      <c r="AG130" s="277"/>
      <c r="AH130" s="277"/>
      <c r="AU130" s="3"/>
      <c r="AV130" s="3"/>
      <c r="AW130" s="3"/>
      <c r="AX130" s="3"/>
    </row>
    <row r="131" spans="2:50" s="4" customFormat="1">
      <c r="B131" s="4" t="str">
        <f>MID(B129,2,1)</f>
        <v/>
      </c>
      <c r="C131" s="4" t="str">
        <f>MID(C129,2,1)</f>
        <v/>
      </c>
      <c r="D131" s="4" t="str">
        <f>MID(D129,4,1)</f>
        <v/>
      </c>
      <c r="F131" s="4" t="str">
        <f>MID(F129,4,3)</f>
        <v/>
      </c>
      <c r="I131" s="35" t="e">
        <f>C134</f>
        <v>#VALUE!</v>
      </c>
      <c r="M131" s="96">
        <f>N129</f>
        <v>-42000</v>
      </c>
      <c r="N131" s="4">
        <f>N130*9</f>
        <v>-41994</v>
      </c>
      <c r="AB131" s="7"/>
      <c r="AC131" s="277"/>
      <c r="AD131" s="277"/>
      <c r="AE131" s="277"/>
      <c r="AF131" s="277"/>
      <c r="AG131" s="277"/>
      <c r="AH131" s="277"/>
      <c r="AU131" s="3"/>
      <c r="AV131" s="3"/>
      <c r="AW131" s="3"/>
      <c r="AX131" s="3"/>
    </row>
    <row r="132" spans="2:50" s="4" customFormat="1">
      <c r="M132" s="35"/>
      <c r="N132" s="36">
        <f>N129-N131</f>
        <v>-6</v>
      </c>
      <c r="AB132" s="7"/>
      <c r="AC132" s="277"/>
      <c r="AD132" s="277"/>
      <c r="AE132" s="277"/>
      <c r="AF132" s="277"/>
      <c r="AG132" s="277"/>
      <c r="AH132" s="277"/>
      <c r="AU132" s="3"/>
      <c r="AV132" s="3"/>
      <c r="AW132" s="3"/>
      <c r="AX132" s="3"/>
    </row>
    <row r="133" spans="2:50" s="4" customFormat="1" ht="18.75">
      <c r="B133" s="35">
        <f>VLOOKUP(B131,Table_Pins_Pro,2)</f>
        <v>10</v>
      </c>
      <c r="C133" s="35">
        <f>VLOOKUP(C131,Table_Pins_Pro,2)</f>
        <v>10</v>
      </c>
      <c r="D133" s="35"/>
      <c r="F133" s="35"/>
      <c r="I133" s="97" t="e">
        <f>CONCATENATE(C122,"-",I126,"-",I131,"-",M133)</f>
        <v>#N/A</v>
      </c>
      <c r="J133" s="97"/>
      <c r="M133" s="96" t="str">
        <f>CONCATENATE(N132,N129)</f>
        <v>-6-42000</v>
      </c>
      <c r="N133" s="36"/>
      <c r="AB133" s="7"/>
      <c r="AC133" s="277"/>
      <c r="AD133" s="277"/>
      <c r="AE133" s="277"/>
      <c r="AF133" s="277"/>
      <c r="AG133" s="277"/>
      <c r="AH133" s="277"/>
      <c r="AU133" s="3"/>
      <c r="AV133" s="3"/>
      <c r="AW133" s="3"/>
      <c r="AX133" s="3"/>
    </row>
    <row r="134" spans="2:50" s="4" customFormat="1">
      <c r="B134" s="35" t="str">
        <f>CONCATENATE(B133,C133)</f>
        <v>1010</v>
      </c>
      <c r="C134" s="35" t="e">
        <f>B134+F131</f>
        <v>#VALUE!</v>
      </c>
      <c r="F134" s="35"/>
      <c r="AB134" s="7"/>
      <c r="AC134" s="277"/>
      <c r="AD134" s="277"/>
      <c r="AE134" s="277"/>
      <c r="AF134" s="277"/>
      <c r="AG134" s="277"/>
      <c r="AH134" s="277"/>
      <c r="AU134" s="3"/>
      <c r="AV134" s="3"/>
      <c r="AW134" s="3"/>
      <c r="AX134" s="3"/>
    </row>
    <row r="135" spans="2:50" s="4" customFormat="1">
      <c r="L135" s="4" t="s">
        <v>527</v>
      </c>
      <c r="N135" s="448" t="e">
        <f>P136</f>
        <v>#VALUE!</v>
      </c>
      <c r="O135" s="448"/>
      <c r="P135" s="4" t="str">
        <f>MID(G14,16,4)</f>
        <v/>
      </c>
      <c r="AB135" s="7"/>
      <c r="AC135" s="277"/>
      <c r="AD135" s="277"/>
      <c r="AE135" s="277"/>
      <c r="AF135" s="277"/>
      <c r="AG135" s="277"/>
      <c r="AH135" s="277"/>
      <c r="AU135" s="3"/>
      <c r="AV135" s="3"/>
      <c r="AW135" s="3"/>
      <c r="AX135" s="3"/>
    </row>
    <row r="136" spans="2:50" s="4" customFormat="1">
      <c r="E136" s="98"/>
      <c r="L136" s="4" t="s">
        <v>530</v>
      </c>
      <c r="N136" s="4">
        <v>183</v>
      </c>
      <c r="P136" s="4" t="e">
        <f>P135+42000</f>
        <v>#VALUE!</v>
      </c>
      <c r="AB136" s="7"/>
      <c r="AC136" s="277"/>
      <c r="AD136" s="277"/>
      <c r="AE136" s="277"/>
      <c r="AF136" s="277"/>
      <c r="AG136" s="277"/>
      <c r="AH136" s="277"/>
      <c r="AU136" s="3"/>
      <c r="AV136" s="3"/>
      <c r="AW136" s="3"/>
      <c r="AX136" s="3"/>
    </row>
    <row r="137" spans="2:50" s="4" customFormat="1">
      <c r="B137" s="4" t="s">
        <v>412</v>
      </c>
      <c r="E137" s="99"/>
      <c r="L137" s="4" t="s">
        <v>528</v>
      </c>
      <c r="N137" s="448" t="e">
        <f>N135+N136</f>
        <v>#VALUE!</v>
      </c>
      <c r="O137" s="448"/>
      <c r="AB137" s="7"/>
      <c r="AC137" s="277"/>
      <c r="AD137" s="277"/>
      <c r="AE137" s="277"/>
      <c r="AF137" s="277"/>
      <c r="AG137" s="277"/>
      <c r="AH137" s="277"/>
      <c r="AU137" s="3"/>
      <c r="AV137" s="3"/>
      <c r="AW137" s="3"/>
      <c r="AX137" s="3"/>
    </row>
    <row r="138" spans="2:50" s="4" customFormat="1">
      <c r="B138" s="100" t="s">
        <v>413</v>
      </c>
      <c r="C138" s="4">
        <v>10</v>
      </c>
      <c r="L138" s="4" t="s">
        <v>529</v>
      </c>
      <c r="N138" s="4" t="e">
        <f ca="1">IF(N137&lt;NOW(),1,0)</f>
        <v>#VALUE!</v>
      </c>
      <c r="AB138" s="7"/>
      <c r="AC138" s="277"/>
      <c r="AD138" s="277"/>
      <c r="AE138" s="277"/>
      <c r="AF138" s="277"/>
      <c r="AG138" s="277"/>
      <c r="AH138" s="277"/>
      <c r="AU138" s="3"/>
      <c r="AV138" s="3"/>
      <c r="AW138" s="3"/>
      <c r="AX138" s="3"/>
    </row>
    <row r="139" spans="2:50" s="4" customFormat="1">
      <c r="B139" s="4" t="s">
        <v>414</v>
      </c>
      <c r="C139" s="4">
        <v>11</v>
      </c>
      <c r="N139" s="36" t="e">
        <f ca="1">ROUNDDOWN(N137-NOW(),0)</f>
        <v>#VALUE!</v>
      </c>
      <c r="AB139" s="7"/>
      <c r="AC139" s="277"/>
      <c r="AD139" s="277"/>
      <c r="AE139" s="277"/>
      <c r="AF139" s="277"/>
      <c r="AG139" s="277"/>
      <c r="AH139" s="277"/>
      <c r="AU139" s="3"/>
      <c r="AV139" s="3"/>
      <c r="AW139" s="3"/>
      <c r="AX139" s="3"/>
    </row>
    <row r="140" spans="2:50" s="4" customFormat="1">
      <c r="B140" s="4" t="s">
        <v>333</v>
      </c>
      <c r="C140" s="36">
        <v>12</v>
      </c>
      <c r="N140" s="4" t="e">
        <f ca="1">IF(N139&lt;=0,N139*-1,N139)</f>
        <v>#VALUE!</v>
      </c>
      <c r="AB140" s="7"/>
      <c r="AC140" s="277"/>
      <c r="AD140" s="277"/>
      <c r="AE140" s="277"/>
      <c r="AF140" s="277"/>
      <c r="AG140" s="277"/>
      <c r="AH140" s="277"/>
      <c r="AU140" s="3"/>
      <c r="AV140" s="3"/>
      <c r="AW140" s="3"/>
      <c r="AX140" s="3"/>
    </row>
    <row r="141" spans="2:50" s="4" customFormat="1">
      <c r="B141" s="4" t="s">
        <v>333</v>
      </c>
      <c r="C141" s="4">
        <v>13</v>
      </c>
      <c r="AB141" s="7"/>
      <c r="AC141" s="277"/>
      <c r="AD141" s="277"/>
      <c r="AE141" s="277"/>
      <c r="AF141" s="277"/>
      <c r="AG141" s="277"/>
      <c r="AH141" s="277"/>
      <c r="AU141" s="3"/>
      <c r="AV141" s="3"/>
      <c r="AW141" s="3"/>
      <c r="AX141" s="3"/>
    </row>
    <row r="142" spans="2:50" s="4" customFormat="1">
      <c r="B142" s="4" t="s">
        <v>415</v>
      </c>
      <c r="C142" s="4">
        <v>14</v>
      </c>
      <c r="AB142" s="7"/>
      <c r="AC142" s="277"/>
      <c r="AD142" s="277"/>
      <c r="AE142" s="277"/>
      <c r="AF142" s="277"/>
      <c r="AG142" s="277"/>
      <c r="AH142" s="277"/>
      <c r="AU142" s="3"/>
      <c r="AV142" s="3"/>
      <c r="AW142" s="3"/>
      <c r="AX142" s="3"/>
    </row>
    <row r="143" spans="2:50" s="4" customFormat="1">
      <c r="B143" s="4" t="s">
        <v>416</v>
      </c>
      <c r="C143" s="4">
        <v>21</v>
      </c>
      <c r="AB143" s="7"/>
      <c r="AC143" s="277"/>
      <c r="AD143" s="277"/>
      <c r="AE143" s="277"/>
      <c r="AF143" s="277"/>
      <c r="AG143" s="277"/>
      <c r="AH143" s="277"/>
      <c r="AU143" s="3"/>
      <c r="AV143" s="3"/>
      <c r="AW143" s="3"/>
      <c r="AX143" s="3"/>
    </row>
    <row r="144" spans="2:50" s="4" customFormat="1">
      <c r="B144" s="4" t="s">
        <v>399</v>
      </c>
      <c r="C144" s="4">
        <f>C143</f>
        <v>21</v>
      </c>
      <c r="AB144" s="7"/>
      <c r="AC144" s="277"/>
      <c r="AD144" s="277"/>
      <c r="AE144" s="277"/>
      <c r="AF144" s="277"/>
      <c r="AG144" s="277"/>
      <c r="AH144" s="277"/>
      <c r="AU144" s="3"/>
      <c r="AV144" s="3"/>
      <c r="AW144" s="3"/>
      <c r="AX144" s="3"/>
    </row>
    <row r="145" spans="2:50" s="4" customFormat="1">
      <c r="B145" s="4" t="s">
        <v>417</v>
      </c>
      <c r="C145" s="4">
        <f>C143+1</f>
        <v>22</v>
      </c>
      <c r="AB145" s="7"/>
      <c r="AC145" s="277"/>
      <c r="AD145" s="277"/>
      <c r="AE145" s="277"/>
      <c r="AF145" s="277"/>
      <c r="AG145" s="277"/>
      <c r="AH145" s="277"/>
      <c r="AU145" s="3"/>
      <c r="AV145" s="3"/>
      <c r="AW145" s="3"/>
      <c r="AX145" s="3"/>
    </row>
    <row r="146" spans="2:50" s="4" customFormat="1">
      <c r="B146" s="4" t="s">
        <v>402</v>
      </c>
      <c r="C146" s="4">
        <f>C145</f>
        <v>22</v>
      </c>
      <c r="AB146" s="7"/>
      <c r="AC146" s="277"/>
      <c r="AD146" s="277"/>
      <c r="AE146" s="277"/>
      <c r="AF146" s="277"/>
      <c r="AG146" s="277"/>
      <c r="AH146" s="277"/>
      <c r="AU146" s="3"/>
      <c r="AV146" s="3"/>
      <c r="AW146" s="3"/>
      <c r="AX146" s="3"/>
    </row>
    <row r="147" spans="2:50" s="4" customFormat="1">
      <c r="B147" s="4" t="s">
        <v>418</v>
      </c>
      <c r="C147" s="4">
        <f>C145+1</f>
        <v>23</v>
      </c>
      <c r="AB147" s="7"/>
      <c r="AC147" s="277"/>
      <c r="AD147" s="277"/>
      <c r="AE147" s="277"/>
      <c r="AF147" s="277"/>
      <c r="AG147" s="277"/>
      <c r="AH147" s="277"/>
      <c r="AU147" s="3"/>
      <c r="AV147" s="3"/>
      <c r="AW147" s="3"/>
      <c r="AX147" s="3"/>
    </row>
    <row r="148" spans="2:50" s="4" customFormat="1">
      <c r="B148" s="4" t="s">
        <v>403</v>
      </c>
      <c r="C148" s="4">
        <f>C147</f>
        <v>23</v>
      </c>
      <c r="E148" s="4" t="str">
        <f>MID(E137,1,1)</f>
        <v/>
      </c>
      <c r="AB148" s="7"/>
      <c r="AC148" s="277"/>
      <c r="AD148" s="277"/>
      <c r="AE148" s="277"/>
      <c r="AF148" s="277"/>
      <c r="AG148" s="277"/>
      <c r="AH148" s="277"/>
      <c r="AU148" s="3"/>
      <c r="AV148" s="3"/>
      <c r="AW148" s="3"/>
      <c r="AX148" s="3"/>
    </row>
    <row r="149" spans="2:50" s="4" customFormat="1">
      <c r="B149" s="4" t="s">
        <v>419</v>
      </c>
      <c r="C149" s="4">
        <f>C147+1</f>
        <v>24</v>
      </c>
      <c r="AB149" s="7"/>
      <c r="AC149" s="277"/>
      <c r="AD149" s="277"/>
      <c r="AE149" s="277"/>
      <c r="AF149" s="277"/>
      <c r="AG149" s="277"/>
      <c r="AH149" s="277"/>
      <c r="AU149" s="3"/>
      <c r="AV149" s="3"/>
      <c r="AW149" s="3"/>
      <c r="AX149" s="3"/>
    </row>
    <row r="150" spans="2:50" s="4" customFormat="1">
      <c r="B150" s="4" t="s">
        <v>407</v>
      </c>
      <c r="C150" s="4">
        <f>C149</f>
        <v>24</v>
      </c>
      <c r="AB150" s="7"/>
      <c r="AC150" s="277"/>
      <c r="AD150" s="277"/>
      <c r="AE150" s="277"/>
      <c r="AF150" s="277"/>
      <c r="AG150" s="277"/>
      <c r="AH150" s="277"/>
      <c r="AU150" s="3"/>
      <c r="AV150" s="3"/>
      <c r="AW150" s="3"/>
      <c r="AX150" s="3"/>
    </row>
    <row r="151" spans="2:50" s="4" customFormat="1">
      <c r="B151" s="4" t="s">
        <v>420</v>
      </c>
      <c r="C151" s="4">
        <f>C149+1</f>
        <v>25</v>
      </c>
      <c r="AB151" s="7"/>
      <c r="AC151" s="277"/>
      <c r="AD151" s="277"/>
      <c r="AE151" s="277"/>
      <c r="AF151" s="277"/>
      <c r="AG151" s="277"/>
      <c r="AH151" s="277"/>
      <c r="AU151" s="3"/>
      <c r="AV151" s="3"/>
      <c r="AW151" s="3"/>
      <c r="AX151" s="3"/>
    </row>
    <row r="152" spans="2:50" s="4" customFormat="1">
      <c r="B152" s="4" t="s">
        <v>404</v>
      </c>
      <c r="C152" s="4">
        <f>C151</f>
        <v>25</v>
      </c>
      <c r="AB152" s="7"/>
      <c r="AC152" s="277"/>
      <c r="AD152" s="277"/>
      <c r="AE152" s="277"/>
      <c r="AF152" s="277"/>
      <c r="AG152" s="277"/>
      <c r="AH152" s="277"/>
      <c r="AU152" s="3"/>
      <c r="AV152" s="3"/>
      <c r="AW152" s="3"/>
      <c r="AX152" s="3"/>
    </row>
    <row r="153" spans="2:50" s="4" customFormat="1">
      <c r="B153" s="4" t="s">
        <v>421</v>
      </c>
      <c r="C153" s="4">
        <f>C151+1</f>
        <v>26</v>
      </c>
      <c r="AB153" s="7"/>
      <c r="AC153" s="277"/>
      <c r="AD153" s="277"/>
      <c r="AE153" s="277"/>
      <c r="AF153" s="277"/>
      <c r="AG153" s="277"/>
      <c r="AH153" s="277"/>
      <c r="AU153" s="3"/>
      <c r="AV153" s="3"/>
      <c r="AW153" s="3"/>
      <c r="AX153" s="3"/>
    </row>
    <row r="154" spans="2:50" s="4" customFormat="1">
      <c r="B154" s="4" t="s">
        <v>405</v>
      </c>
      <c r="C154" s="4">
        <f>C153</f>
        <v>26</v>
      </c>
      <c r="AB154" s="7"/>
      <c r="AC154" s="277"/>
      <c r="AD154" s="277"/>
      <c r="AE154" s="277"/>
      <c r="AF154" s="277"/>
      <c r="AG154" s="277"/>
      <c r="AH154" s="277"/>
      <c r="AU154" s="3"/>
      <c r="AV154" s="3"/>
      <c r="AW154" s="3"/>
      <c r="AX154" s="3"/>
    </row>
    <row r="155" spans="2:50" s="4" customFormat="1">
      <c r="B155" s="4" t="s">
        <v>422</v>
      </c>
      <c r="C155" s="4">
        <f>C153+1</f>
        <v>27</v>
      </c>
      <c r="AB155" s="7"/>
      <c r="AC155" s="277"/>
      <c r="AD155" s="277"/>
      <c r="AE155" s="277"/>
      <c r="AF155" s="277"/>
      <c r="AG155" s="277"/>
      <c r="AH155" s="277"/>
      <c r="AU155" s="3"/>
      <c r="AV155" s="3"/>
      <c r="AW155" s="3"/>
      <c r="AX155" s="3"/>
    </row>
    <row r="156" spans="2:50" s="4" customFormat="1">
      <c r="B156" s="4" t="s">
        <v>406</v>
      </c>
      <c r="C156" s="4">
        <f>C155</f>
        <v>27</v>
      </c>
      <c r="AB156" s="7"/>
      <c r="AC156" s="277"/>
      <c r="AD156" s="277"/>
      <c r="AE156" s="277"/>
      <c r="AF156" s="277"/>
      <c r="AG156" s="277"/>
      <c r="AH156" s="277"/>
      <c r="AU156" s="3"/>
      <c r="AV156" s="3"/>
      <c r="AW156" s="3"/>
      <c r="AX156" s="3"/>
    </row>
    <row r="157" spans="2:50" s="4" customFormat="1">
      <c r="B157" s="4" t="s">
        <v>423</v>
      </c>
      <c r="C157" s="4">
        <f>C155+1</f>
        <v>28</v>
      </c>
      <c r="AB157" s="7"/>
      <c r="AC157" s="277"/>
      <c r="AD157" s="277"/>
      <c r="AE157" s="277"/>
      <c r="AF157" s="277"/>
      <c r="AG157" s="277"/>
      <c r="AH157" s="277"/>
      <c r="AU157" s="3"/>
      <c r="AV157" s="3"/>
      <c r="AW157" s="3"/>
      <c r="AX157" s="3"/>
    </row>
    <row r="158" spans="2:50" s="4" customFormat="1">
      <c r="B158" s="4" t="s">
        <v>424</v>
      </c>
      <c r="C158" s="4">
        <f>C157</f>
        <v>28</v>
      </c>
      <c r="AB158" s="7"/>
      <c r="AC158" s="277"/>
      <c r="AD158" s="277"/>
      <c r="AE158" s="277"/>
      <c r="AF158" s="277"/>
      <c r="AG158" s="277"/>
      <c r="AH158" s="277"/>
      <c r="AU158" s="3"/>
      <c r="AV158" s="3"/>
      <c r="AW158" s="3"/>
      <c r="AX158" s="3"/>
    </row>
    <row r="159" spans="2:50" s="4" customFormat="1">
      <c r="B159" s="4" t="s">
        <v>425</v>
      </c>
      <c r="C159" s="4">
        <f>C157+1</f>
        <v>29</v>
      </c>
      <c r="AB159" s="7"/>
      <c r="AC159" s="277"/>
      <c r="AD159" s="277"/>
      <c r="AE159" s="277"/>
      <c r="AF159" s="277"/>
      <c r="AG159" s="277"/>
      <c r="AH159" s="277"/>
      <c r="AU159" s="3"/>
      <c r="AV159" s="3"/>
      <c r="AW159" s="3"/>
      <c r="AX159" s="3"/>
    </row>
    <row r="160" spans="2:50" s="4" customFormat="1">
      <c r="B160" s="4" t="s">
        <v>426</v>
      </c>
      <c r="C160" s="4">
        <f>C159</f>
        <v>29</v>
      </c>
      <c r="AB160" s="7"/>
      <c r="AC160" s="277"/>
      <c r="AD160" s="277"/>
      <c r="AE160" s="277"/>
      <c r="AF160" s="277"/>
      <c r="AG160" s="277"/>
      <c r="AH160" s="277"/>
      <c r="AU160" s="3"/>
      <c r="AV160" s="3"/>
      <c r="AW160" s="3"/>
      <c r="AX160" s="3"/>
    </row>
    <row r="161" spans="2:50" s="4" customFormat="1">
      <c r="B161" s="4" t="s">
        <v>427</v>
      </c>
      <c r="C161" s="4">
        <f>C159+1</f>
        <v>30</v>
      </c>
      <c r="AB161" s="7"/>
      <c r="AC161" s="277"/>
      <c r="AD161" s="277"/>
      <c r="AE161" s="277"/>
      <c r="AF161" s="277"/>
      <c r="AG161" s="277"/>
      <c r="AH161" s="277"/>
      <c r="AU161" s="3"/>
      <c r="AV161" s="3"/>
      <c r="AW161" s="3"/>
      <c r="AX161" s="3"/>
    </row>
    <row r="162" spans="2:50" s="4" customFormat="1">
      <c r="B162" s="4" t="s">
        <v>428</v>
      </c>
      <c r="C162" s="4">
        <f>C161</f>
        <v>30</v>
      </c>
      <c r="AB162" s="7"/>
      <c r="AC162" s="277"/>
      <c r="AD162" s="277"/>
      <c r="AE162" s="277"/>
      <c r="AF162" s="277"/>
      <c r="AG162" s="277"/>
      <c r="AH162" s="277"/>
      <c r="AU162" s="3"/>
      <c r="AV162" s="3"/>
      <c r="AW162" s="3"/>
      <c r="AX162" s="3"/>
    </row>
    <row r="163" spans="2:50" s="4" customFormat="1">
      <c r="B163" s="4" t="s">
        <v>429</v>
      </c>
      <c r="C163" s="4">
        <f>C161+1</f>
        <v>31</v>
      </c>
      <c r="AB163" s="7"/>
      <c r="AC163" s="277"/>
      <c r="AD163" s="277"/>
      <c r="AE163" s="277"/>
      <c r="AF163" s="277"/>
      <c r="AG163" s="277"/>
      <c r="AH163" s="277"/>
      <c r="AU163" s="3"/>
      <c r="AV163" s="3"/>
      <c r="AW163" s="3"/>
      <c r="AX163" s="3"/>
    </row>
    <row r="164" spans="2:50" s="4" customFormat="1">
      <c r="B164" s="4" t="s">
        <v>430</v>
      </c>
      <c r="C164" s="4">
        <f>C163</f>
        <v>31</v>
      </c>
      <c r="AB164" s="7"/>
      <c r="AC164" s="277"/>
      <c r="AD164" s="277"/>
      <c r="AE164" s="277"/>
      <c r="AF164" s="277"/>
      <c r="AG164" s="277"/>
      <c r="AH164" s="277"/>
      <c r="AU164" s="3"/>
      <c r="AV164" s="3"/>
      <c r="AW164" s="3"/>
      <c r="AX164" s="3"/>
    </row>
    <row r="165" spans="2:50" s="4" customFormat="1">
      <c r="B165" s="4" t="s">
        <v>431</v>
      </c>
      <c r="C165" s="4">
        <f>C163+1</f>
        <v>32</v>
      </c>
      <c r="AB165" s="7"/>
      <c r="AC165" s="277"/>
      <c r="AD165" s="277"/>
      <c r="AE165" s="277"/>
      <c r="AF165" s="277"/>
      <c r="AG165" s="277"/>
      <c r="AH165" s="277"/>
      <c r="AU165" s="3"/>
      <c r="AV165" s="3"/>
      <c r="AW165" s="3"/>
      <c r="AX165" s="3"/>
    </row>
    <row r="166" spans="2:50" s="4" customFormat="1">
      <c r="B166" s="4" t="s">
        <v>432</v>
      </c>
      <c r="C166" s="4">
        <f>C165</f>
        <v>32</v>
      </c>
      <c r="AB166" s="7"/>
      <c r="AC166" s="277"/>
      <c r="AD166" s="277"/>
      <c r="AE166" s="277"/>
      <c r="AF166" s="277"/>
      <c r="AG166" s="277"/>
      <c r="AH166" s="277"/>
      <c r="AU166" s="3"/>
      <c r="AV166" s="3"/>
      <c r="AW166" s="3"/>
      <c r="AX166" s="3"/>
    </row>
    <row r="167" spans="2:50" s="4" customFormat="1">
      <c r="B167" s="4" t="s">
        <v>433</v>
      </c>
      <c r="C167" s="4">
        <f>C165+1</f>
        <v>33</v>
      </c>
      <c r="AB167" s="7"/>
      <c r="AC167" s="277"/>
      <c r="AD167" s="277"/>
      <c r="AE167" s="277"/>
      <c r="AF167" s="277"/>
      <c r="AG167" s="277"/>
      <c r="AH167" s="277"/>
      <c r="AU167" s="3"/>
      <c r="AV167" s="3"/>
      <c r="AW167" s="3"/>
      <c r="AX167" s="3"/>
    </row>
    <row r="168" spans="2:50" s="4" customFormat="1">
      <c r="B168" s="4" t="s">
        <v>434</v>
      </c>
      <c r="C168" s="4">
        <f>C167</f>
        <v>33</v>
      </c>
      <c r="AB168" s="7"/>
      <c r="AC168" s="277"/>
      <c r="AD168" s="277"/>
      <c r="AE168" s="277"/>
      <c r="AF168" s="277"/>
      <c r="AG168" s="277"/>
      <c r="AH168" s="277"/>
      <c r="AU168" s="3"/>
      <c r="AV168" s="3"/>
      <c r="AW168" s="3"/>
      <c r="AX168" s="3"/>
    </row>
    <row r="169" spans="2:50" s="4" customFormat="1">
      <c r="B169" s="4" t="s">
        <v>435</v>
      </c>
      <c r="C169" s="4">
        <f>C167+1</f>
        <v>34</v>
      </c>
      <c r="AB169" s="7"/>
      <c r="AC169" s="277"/>
      <c r="AD169" s="277"/>
      <c r="AE169" s="277"/>
      <c r="AF169" s="277"/>
      <c r="AG169" s="277"/>
      <c r="AH169" s="277"/>
      <c r="AU169" s="3"/>
      <c r="AV169" s="3"/>
      <c r="AW169" s="3"/>
      <c r="AX169" s="3"/>
    </row>
    <row r="170" spans="2:50" s="4" customFormat="1">
      <c r="B170" s="4" t="s">
        <v>436</v>
      </c>
      <c r="C170" s="4">
        <f>C169</f>
        <v>34</v>
      </c>
      <c r="AB170" s="7"/>
      <c r="AC170" s="277"/>
      <c r="AD170" s="277"/>
      <c r="AE170" s="277"/>
      <c r="AF170" s="277"/>
      <c r="AG170" s="277"/>
      <c r="AH170" s="277"/>
      <c r="AU170" s="3"/>
      <c r="AV170" s="3"/>
      <c r="AW170" s="3"/>
      <c r="AX170" s="3"/>
    </row>
    <row r="171" spans="2:50" s="4" customFormat="1">
      <c r="B171" s="4" t="s">
        <v>437</v>
      </c>
      <c r="C171" s="4">
        <f>C169+1</f>
        <v>35</v>
      </c>
      <c r="AB171" s="7"/>
      <c r="AC171" s="277"/>
      <c r="AD171" s="277"/>
      <c r="AE171" s="277"/>
      <c r="AF171" s="277"/>
      <c r="AG171" s="277"/>
      <c r="AH171" s="277"/>
      <c r="AU171" s="3"/>
      <c r="AV171" s="3"/>
      <c r="AW171" s="3"/>
      <c r="AX171" s="3"/>
    </row>
    <row r="172" spans="2:50" s="4" customFormat="1">
      <c r="B172" s="4" t="s">
        <v>438</v>
      </c>
      <c r="C172" s="4">
        <f>C171</f>
        <v>35</v>
      </c>
      <c r="AB172" s="7"/>
      <c r="AC172" s="277"/>
      <c r="AD172" s="277"/>
      <c r="AE172" s="277"/>
      <c r="AF172" s="277"/>
      <c r="AG172" s="277"/>
      <c r="AH172" s="277"/>
      <c r="AU172" s="3"/>
      <c r="AV172" s="3"/>
      <c r="AW172" s="3"/>
      <c r="AX172" s="3"/>
    </row>
    <row r="173" spans="2:50" s="4" customFormat="1">
      <c r="B173" s="4" t="s">
        <v>439</v>
      </c>
      <c r="C173" s="4">
        <f>C171+1</f>
        <v>36</v>
      </c>
      <c r="AB173" s="7"/>
      <c r="AC173" s="277"/>
      <c r="AD173" s="277"/>
      <c r="AE173" s="277"/>
      <c r="AF173" s="277"/>
      <c r="AG173" s="277"/>
      <c r="AH173" s="277"/>
      <c r="AU173" s="3"/>
      <c r="AV173" s="3"/>
      <c r="AW173" s="3"/>
      <c r="AX173" s="3"/>
    </row>
    <row r="174" spans="2:50" s="4" customFormat="1">
      <c r="B174" s="4" t="s">
        <v>440</v>
      </c>
      <c r="C174" s="4">
        <f>C173</f>
        <v>36</v>
      </c>
      <c r="AB174" s="7"/>
      <c r="AC174" s="277"/>
      <c r="AD174" s="277"/>
      <c r="AE174" s="277"/>
      <c r="AF174" s="277"/>
      <c r="AG174" s="277"/>
      <c r="AH174" s="277"/>
      <c r="AU174" s="3"/>
      <c r="AV174" s="3"/>
      <c r="AW174" s="3"/>
      <c r="AX174" s="3"/>
    </row>
    <row r="175" spans="2:50" s="4" customFormat="1">
      <c r="B175" s="4" t="s">
        <v>441</v>
      </c>
      <c r="C175" s="4">
        <f>C173+1</f>
        <v>37</v>
      </c>
      <c r="AB175" s="7"/>
      <c r="AC175" s="277"/>
      <c r="AD175" s="277"/>
      <c r="AE175" s="277"/>
      <c r="AF175" s="277"/>
      <c r="AG175" s="277"/>
      <c r="AH175" s="277"/>
      <c r="AU175" s="3"/>
      <c r="AV175" s="3"/>
      <c r="AW175" s="3"/>
      <c r="AX175" s="3"/>
    </row>
    <row r="176" spans="2:50" s="4" customFormat="1">
      <c r="B176" s="4" t="s">
        <v>442</v>
      </c>
      <c r="C176" s="4">
        <f>C175</f>
        <v>37</v>
      </c>
      <c r="AB176" s="7"/>
      <c r="AC176" s="277"/>
      <c r="AD176" s="277"/>
      <c r="AE176" s="277"/>
      <c r="AF176" s="277"/>
      <c r="AG176" s="277"/>
      <c r="AH176" s="277"/>
      <c r="AU176" s="3"/>
      <c r="AV176" s="3"/>
      <c r="AW176" s="3"/>
      <c r="AX176" s="3"/>
    </row>
    <row r="177" spans="2:50" s="4" customFormat="1">
      <c r="B177" s="4" t="s">
        <v>443</v>
      </c>
      <c r="C177" s="4">
        <f>C175+1</f>
        <v>38</v>
      </c>
      <c r="AB177" s="7"/>
      <c r="AC177" s="277"/>
      <c r="AD177" s="277"/>
      <c r="AE177" s="277"/>
      <c r="AF177" s="277"/>
      <c r="AG177" s="277"/>
      <c r="AH177" s="277"/>
      <c r="AU177" s="3"/>
      <c r="AV177" s="3"/>
      <c r="AW177" s="3"/>
      <c r="AX177" s="3"/>
    </row>
    <row r="178" spans="2:50" s="4" customFormat="1">
      <c r="B178" s="4" t="s">
        <v>444</v>
      </c>
      <c r="C178" s="4">
        <f>C177</f>
        <v>38</v>
      </c>
      <c r="AB178" s="7"/>
      <c r="AC178" s="277"/>
      <c r="AD178" s="277"/>
      <c r="AE178" s="277"/>
      <c r="AF178" s="277"/>
      <c r="AG178" s="277"/>
      <c r="AH178" s="277"/>
      <c r="AU178" s="3"/>
      <c r="AV178" s="3"/>
      <c r="AW178" s="3"/>
      <c r="AX178" s="3"/>
    </row>
    <row r="179" spans="2:50" s="4" customFormat="1">
      <c r="B179" s="4" t="s">
        <v>445</v>
      </c>
      <c r="C179" s="4">
        <f>C177+1</f>
        <v>39</v>
      </c>
      <c r="AB179" s="7"/>
      <c r="AC179" s="277"/>
      <c r="AD179" s="277"/>
      <c r="AE179" s="277"/>
      <c r="AF179" s="277"/>
      <c r="AG179" s="277"/>
      <c r="AH179" s="277"/>
      <c r="AU179" s="3"/>
      <c r="AV179" s="3"/>
      <c r="AW179" s="3"/>
      <c r="AX179" s="3"/>
    </row>
    <row r="180" spans="2:50" s="4" customFormat="1">
      <c r="B180" s="4" t="s">
        <v>446</v>
      </c>
      <c r="C180" s="4">
        <f>C179</f>
        <v>39</v>
      </c>
      <c r="AB180" s="7"/>
      <c r="AC180" s="277"/>
      <c r="AD180" s="277"/>
      <c r="AE180" s="277"/>
      <c r="AF180" s="277"/>
      <c r="AG180" s="277"/>
      <c r="AH180" s="277"/>
      <c r="AU180" s="3"/>
      <c r="AV180" s="3"/>
      <c r="AW180" s="3"/>
      <c r="AX180" s="3"/>
    </row>
    <row r="181" spans="2:50" s="4" customFormat="1">
      <c r="B181" s="4" t="s">
        <v>447</v>
      </c>
      <c r="C181" s="4">
        <f>C179+1</f>
        <v>40</v>
      </c>
      <c r="AB181" s="7"/>
      <c r="AC181" s="277"/>
      <c r="AD181" s="277"/>
      <c r="AE181" s="277"/>
      <c r="AF181" s="277"/>
      <c r="AG181" s="277"/>
      <c r="AH181" s="277"/>
      <c r="AU181" s="3"/>
      <c r="AV181" s="3"/>
      <c r="AW181" s="3"/>
      <c r="AX181" s="3"/>
    </row>
    <row r="182" spans="2:50" s="4" customFormat="1">
      <c r="B182" s="4" t="s">
        <v>448</v>
      </c>
      <c r="C182" s="4">
        <f>C181</f>
        <v>40</v>
      </c>
      <c r="AB182" s="7"/>
      <c r="AC182" s="277"/>
      <c r="AD182" s="277"/>
      <c r="AE182" s="277"/>
      <c r="AF182" s="277"/>
      <c r="AG182" s="277"/>
      <c r="AH182" s="277"/>
      <c r="AU182" s="3"/>
      <c r="AV182" s="3"/>
      <c r="AW182" s="3"/>
      <c r="AX182" s="3"/>
    </row>
    <row r="183" spans="2:50" s="4" customFormat="1">
      <c r="B183" s="4" t="s">
        <v>449</v>
      </c>
      <c r="C183" s="4">
        <f>C181+1</f>
        <v>41</v>
      </c>
      <c r="AB183" s="7"/>
      <c r="AC183" s="277"/>
      <c r="AD183" s="277"/>
      <c r="AE183" s="277"/>
      <c r="AF183" s="277"/>
      <c r="AG183" s="277"/>
      <c r="AH183" s="277"/>
      <c r="AU183" s="3"/>
      <c r="AV183" s="3"/>
      <c r="AW183" s="3"/>
      <c r="AX183" s="3"/>
    </row>
    <row r="184" spans="2:50" s="4" customFormat="1">
      <c r="B184" s="4" t="s">
        <v>450</v>
      </c>
      <c r="C184" s="4">
        <f>C183</f>
        <v>41</v>
      </c>
      <c r="AB184" s="7"/>
      <c r="AC184" s="277"/>
      <c r="AD184" s="277"/>
      <c r="AE184" s="277"/>
      <c r="AF184" s="277"/>
      <c r="AG184" s="277"/>
      <c r="AH184" s="277"/>
      <c r="AU184" s="3"/>
      <c r="AV184" s="3"/>
      <c r="AW184" s="3"/>
      <c r="AX184" s="3"/>
    </row>
    <row r="185" spans="2:50" s="4" customFormat="1">
      <c r="B185" s="4" t="s">
        <v>451</v>
      </c>
      <c r="C185" s="4">
        <f>C183+1</f>
        <v>42</v>
      </c>
      <c r="AB185" s="7"/>
      <c r="AC185" s="277"/>
      <c r="AD185" s="277"/>
      <c r="AE185" s="277"/>
      <c r="AF185" s="277"/>
      <c r="AG185" s="277"/>
      <c r="AH185" s="277"/>
      <c r="AU185" s="3"/>
      <c r="AV185" s="3"/>
      <c r="AW185" s="3"/>
      <c r="AX185" s="3"/>
    </row>
    <row r="186" spans="2:50" s="4" customFormat="1">
      <c r="B186" s="4" t="s">
        <v>452</v>
      </c>
      <c r="C186" s="4">
        <f>C185</f>
        <v>42</v>
      </c>
      <c r="AB186" s="7"/>
      <c r="AC186" s="277"/>
      <c r="AD186" s="277"/>
      <c r="AE186" s="277"/>
      <c r="AF186" s="277"/>
      <c r="AG186" s="277"/>
      <c r="AH186" s="277"/>
      <c r="AU186" s="3"/>
      <c r="AV186" s="3"/>
      <c r="AW186" s="3"/>
      <c r="AX186" s="3"/>
    </row>
    <row r="187" spans="2:50" s="4" customFormat="1">
      <c r="B187" s="4" t="s">
        <v>453</v>
      </c>
      <c r="C187" s="4">
        <f>C185+1</f>
        <v>43</v>
      </c>
      <c r="AB187" s="7"/>
      <c r="AC187" s="277"/>
      <c r="AD187" s="277"/>
      <c r="AE187" s="277"/>
      <c r="AF187" s="277"/>
      <c r="AG187" s="277"/>
      <c r="AH187" s="277"/>
      <c r="AU187" s="3"/>
      <c r="AV187" s="3"/>
      <c r="AW187" s="3"/>
      <c r="AX187" s="3"/>
    </row>
    <row r="188" spans="2:50" s="4" customFormat="1">
      <c r="B188" s="4" t="s">
        <v>454</v>
      </c>
      <c r="C188" s="4">
        <f>C187</f>
        <v>43</v>
      </c>
      <c r="AB188" s="7"/>
      <c r="AC188" s="277"/>
      <c r="AD188" s="277"/>
      <c r="AE188" s="277"/>
      <c r="AF188" s="277"/>
      <c r="AG188" s="277"/>
      <c r="AH188" s="277"/>
      <c r="AU188" s="3"/>
      <c r="AV188" s="3"/>
      <c r="AW188" s="3"/>
      <c r="AX188" s="3"/>
    </row>
    <row r="189" spans="2:50" s="4" customFormat="1">
      <c r="B189" s="4" t="s">
        <v>455</v>
      </c>
      <c r="C189" s="4">
        <f>C187+1</f>
        <v>44</v>
      </c>
      <c r="AB189" s="7"/>
      <c r="AC189" s="277"/>
      <c r="AD189" s="277"/>
      <c r="AE189" s="277"/>
      <c r="AF189" s="277"/>
      <c r="AG189" s="277"/>
      <c r="AH189" s="277"/>
      <c r="AU189" s="3"/>
      <c r="AV189" s="3"/>
      <c r="AW189" s="3"/>
      <c r="AX189" s="3"/>
    </row>
    <row r="190" spans="2:50" s="4" customFormat="1">
      <c r="B190" s="4" t="s">
        <v>456</v>
      </c>
      <c r="C190" s="4">
        <f>C189</f>
        <v>44</v>
      </c>
      <c r="AB190" s="7"/>
      <c r="AC190" s="277"/>
      <c r="AD190" s="277"/>
      <c r="AE190" s="277"/>
      <c r="AF190" s="277"/>
      <c r="AG190" s="277"/>
      <c r="AH190" s="277"/>
      <c r="AU190" s="3"/>
      <c r="AV190" s="3"/>
      <c r="AW190" s="3"/>
      <c r="AX190" s="3"/>
    </row>
    <row r="191" spans="2:50" s="4" customFormat="1">
      <c r="B191" s="4" t="s">
        <v>457</v>
      </c>
      <c r="C191" s="4">
        <f>C189+1</f>
        <v>45</v>
      </c>
      <c r="AB191" s="7"/>
      <c r="AC191" s="277"/>
      <c r="AD191" s="277"/>
      <c r="AE191" s="277"/>
      <c r="AF191" s="277"/>
      <c r="AG191" s="277"/>
      <c r="AH191" s="277"/>
      <c r="AU191" s="3"/>
      <c r="AV191" s="3"/>
      <c r="AW191" s="3"/>
      <c r="AX191" s="3"/>
    </row>
    <row r="192" spans="2:50" s="4" customFormat="1">
      <c r="B192" s="4" t="s">
        <v>458</v>
      </c>
      <c r="C192" s="4">
        <f>C191</f>
        <v>45</v>
      </c>
      <c r="AB192" s="7"/>
      <c r="AC192" s="277"/>
      <c r="AD192" s="277"/>
      <c r="AE192" s="277"/>
      <c r="AF192" s="277"/>
      <c r="AG192" s="277"/>
      <c r="AH192" s="277"/>
      <c r="AU192" s="3"/>
      <c r="AV192" s="3"/>
      <c r="AW192" s="3"/>
      <c r="AX192" s="3"/>
    </row>
    <row r="193" spans="2:50" s="4" customFormat="1">
      <c r="B193" s="4" t="s">
        <v>459</v>
      </c>
      <c r="C193" s="4">
        <f>C191+1</f>
        <v>46</v>
      </c>
      <c r="AB193" s="7"/>
      <c r="AC193" s="277"/>
      <c r="AD193" s="277"/>
      <c r="AE193" s="277"/>
      <c r="AF193" s="277"/>
      <c r="AG193" s="277"/>
      <c r="AH193" s="277"/>
      <c r="AU193" s="3"/>
      <c r="AV193" s="3"/>
      <c r="AW193" s="3"/>
      <c r="AX193" s="3"/>
    </row>
    <row r="194" spans="2:50" s="4" customFormat="1">
      <c r="B194" s="4" t="s">
        <v>460</v>
      </c>
      <c r="C194" s="4">
        <f>C193</f>
        <v>46</v>
      </c>
      <c r="AB194" s="7"/>
      <c r="AC194" s="277"/>
      <c r="AD194" s="277"/>
      <c r="AE194" s="277"/>
      <c r="AF194" s="277"/>
      <c r="AG194" s="277"/>
      <c r="AH194" s="277"/>
      <c r="AU194" s="3"/>
      <c r="AV194" s="3"/>
      <c r="AW194" s="3"/>
      <c r="AX194" s="3"/>
    </row>
    <row r="195" spans="2:50" s="4" customFormat="1">
      <c r="AB195" s="7"/>
      <c r="AC195" s="277"/>
      <c r="AD195" s="277"/>
      <c r="AE195" s="277"/>
      <c r="AF195" s="277"/>
      <c r="AG195" s="277"/>
      <c r="AH195" s="277"/>
      <c r="AU195" s="3"/>
      <c r="AV195" s="3"/>
      <c r="AW195" s="3"/>
      <c r="AX195" s="3"/>
    </row>
    <row r="196" spans="2:50" s="4" customFormat="1">
      <c r="AB196" s="7"/>
      <c r="AC196" s="277"/>
      <c r="AD196" s="277"/>
      <c r="AE196" s="277"/>
      <c r="AF196" s="277"/>
      <c r="AG196" s="277"/>
      <c r="AH196" s="277"/>
      <c r="AU196" s="3"/>
      <c r="AV196" s="3"/>
      <c r="AW196" s="3"/>
      <c r="AX196" s="3"/>
    </row>
    <row r="197" spans="2:50" s="4" customFormat="1">
      <c r="AB197" s="7"/>
      <c r="AC197" s="277"/>
      <c r="AD197" s="277"/>
      <c r="AE197" s="277"/>
      <c r="AF197" s="277"/>
      <c r="AG197" s="277"/>
      <c r="AH197" s="277"/>
      <c r="AU197" s="3"/>
      <c r="AV197" s="3"/>
      <c r="AW197" s="3"/>
      <c r="AX197" s="3"/>
    </row>
    <row r="198" spans="2:50" s="4" customFormat="1">
      <c r="AB198" s="7"/>
      <c r="AC198" s="277"/>
      <c r="AD198" s="277"/>
      <c r="AE198" s="277"/>
      <c r="AF198" s="277"/>
      <c r="AG198" s="277"/>
      <c r="AH198" s="277"/>
      <c r="AU198" s="3"/>
      <c r="AV198" s="3"/>
      <c r="AW198" s="3"/>
      <c r="AX198" s="3"/>
    </row>
    <row r="199" spans="2:50" s="4" customFormat="1">
      <c r="AB199" s="7"/>
      <c r="AC199" s="277"/>
      <c r="AD199" s="277"/>
      <c r="AE199" s="277"/>
      <c r="AF199" s="277"/>
      <c r="AG199" s="277"/>
      <c r="AH199" s="277"/>
      <c r="AU199" s="3"/>
      <c r="AV199" s="3"/>
      <c r="AW199" s="3"/>
      <c r="AX199" s="3"/>
    </row>
    <row r="200" spans="2:50" s="4" customFormat="1">
      <c r="AB200" s="7"/>
      <c r="AC200" s="277"/>
      <c r="AD200" s="277"/>
      <c r="AE200" s="277"/>
      <c r="AF200" s="277"/>
      <c r="AG200" s="277"/>
      <c r="AH200" s="277"/>
      <c r="AU200" s="3"/>
      <c r="AV200" s="3"/>
      <c r="AW200" s="3"/>
      <c r="AX200" s="3"/>
    </row>
    <row r="201" spans="2:50" s="4" customFormat="1">
      <c r="AB201" s="7"/>
      <c r="AC201" s="277"/>
      <c r="AD201" s="277"/>
      <c r="AE201" s="277"/>
      <c r="AF201" s="277"/>
      <c r="AG201" s="277"/>
      <c r="AH201" s="277"/>
      <c r="AU201" s="3"/>
      <c r="AV201" s="3"/>
      <c r="AW201" s="3"/>
      <c r="AX201" s="3"/>
    </row>
    <row r="202" spans="2:50" s="4" customFormat="1">
      <c r="AB202" s="7"/>
      <c r="AC202" s="277"/>
      <c r="AD202" s="277"/>
      <c r="AE202" s="277"/>
      <c r="AF202" s="277"/>
      <c r="AG202" s="277"/>
      <c r="AH202" s="277"/>
      <c r="AU202" s="3"/>
      <c r="AV202" s="3"/>
      <c r="AW202" s="3"/>
      <c r="AX202" s="3"/>
    </row>
    <row r="203" spans="2:50" s="4" customFormat="1">
      <c r="AB203" s="7"/>
      <c r="AC203" s="277"/>
      <c r="AD203" s="277"/>
      <c r="AE203" s="277"/>
      <c r="AF203" s="277"/>
      <c r="AG203" s="277"/>
      <c r="AH203" s="277"/>
      <c r="AU203" s="3"/>
      <c r="AV203" s="3"/>
      <c r="AW203" s="3"/>
      <c r="AX203" s="3"/>
    </row>
    <row r="204" spans="2:50" s="4" customFormat="1">
      <c r="AB204" s="7"/>
      <c r="AC204" s="277"/>
      <c r="AD204" s="277"/>
      <c r="AE204" s="277"/>
      <c r="AF204" s="277"/>
      <c r="AG204" s="277"/>
      <c r="AH204" s="277"/>
      <c r="AU204" s="3"/>
      <c r="AV204" s="3"/>
      <c r="AW204" s="3"/>
      <c r="AX204" s="3"/>
    </row>
    <row r="205" spans="2:50" s="4" customFormat="1">
      <c r="AB205" s="7"/>
      <c r="AC205" s="277"/>
      <c r="AD205" s="277"/>
      <c r="AE205" s="277"/>
      <c r="AF205" s="277"/>
      <c r="AG205" s="277"/>
      <c r="AH205" s="277"/>
      <c r="AU205" s="3"/>
      <c r="AV205" s="3"/>
      <c r="AW205" s="3"/>
      <c r="AX205" s="3"/>
    </row>
    <row r="206" spans="2:50" s="4" customFormat="1">
      <c r="AB206" s="7"/>
      <c r="AC206" s="277"/>
      <c r="AD206" s="277"/>
      <c r="AE206" s="277"/>
      <c r="AF206" s="277"/>
      <c r="AG206" s="277"/>
      <c r="AH206" s="277"/>
      <c r="AU206" s="3"/>
      <c r="AV206" s="3"/>
      <c r="AW206" s="3"/>
      <c r="AX206" s="3"/>
    </row>
    <row r="207" spans="2:50" s="4" customFormat="1">
      <c r="AB207" s="7"/>
      <c r="AC207" s="277"/>
      <c r="AD207" s="277"/>
      <c r="AE207" s="277"/>
      <c r="AF207" s="277"/>
      <c r="AG207" s="277"/>
      <c r="AH207" s="277"/>
      <c r="AU207" s="3"/>
      <c r="AV207" s="3"/>
      <c r="AW207" s="3"/>
      <c r="AX207" s="3"/>
    </row>
    <row r="208" spans="2:50" s="4" customFormat="1">
      <c r="AB208" s="7"/>
      <c r="AC208" s="277"/>
      <c r="AD208" s="277"/>
      <c r="AE208" s="277"/>
      <c r="AF208" s="277"/>
      <c r="AG208" s="277"/>
      <c r="AH208" s="277"/>
      <c r="AU208" s="3"/>
      <c r="AV208" s="3"/>
      <c r="AW208" s="3"/>
      <c r="AX208" s="3"/>
    </row>
    <row r="209" spans="28:50" s="4" customFormat="1">
      <c r="AB209" s="7"/>
      <c r="AC209" s="277"/>
      <c r="AD209" s="277"/>
      <c r="AE209" s="277"/>
      <c r="AF209" s="277"/>
      <c r="AG209" s="277"/>
      <c r="AH209" s="277"/>
      <c r="AU209" s="3"/>
      <c r="AV209" s="3"/>
      <c r="AW209" s="3"/>
      <c r="AX209" s="3"/>
    </row>
    <row r="210" spans="28:50" s="4" customFormat="1">
      <c r="AB210" s="7"/>
      <c r="AC210" s="277"/>
      <c r="AD210" s="277"/>
      <c r="AE210" s="277"/>
      <c r="AF210" s="277"/>
      <c r="AG210" s="277"/>
      <c r="AH210" s="277"/>
      <c r="AU210" s="3"/>
      <c r="AV210" s="3"/>
      <c r="AW210" s="3"/>
      <c r="AX210" s="3"/>
    </row>
    <row r="211" spans="28:50" s="4" customFormat="1">
      <c r="AB211" s="7"/>
      <c r="AC211" s="277"/>
      <c r="AD211" s="277"/>
      <c r="AE211" s="277"/>
      <c r="AF211" s="277"/>
      <c r="AG211" s="277"/>
      <c r="AH211" s="277"/>
      <c r="AU211" s="3"/>
      <c r="AV211" s="3"/>
      <c r="AW211" s="3"/>
      <c r="AX211" s="3"/>
    </row>
    <row r="212" spans="28:50" s="4" customFormat="1">
      <c r="AB212" s="7"/>
      <c r="AC212" s="277"/>
      <c r="AD212" s="277"/>
      <c r="AE212" s="277"/>
      <c r="AF212" s="277"/>
      <c r="AG212" s="277"/>
      <c r="AH212" s="277"/>
      <c r="AU212" s="3"/>
      <c r="AV212" s="3"/>
      <c r="AW212" s="3"/>
      <c r="AX212" s="3"/>
    </row>
    <row r="213" spans="28:50" s="4" customFormat="1">
      <c r="AB213" s="7"/>
      <c r="AC213" s="277"/>
      <c r="AD213" s="277"/>
      <c r="AE213" s="277"/>
      <c r="AF213" s="277"/>
      <c r="AG213" s="277"/>
      <c r="AH213" s="277"/>
      <c r="AU213" s="3"/>
      <c r="AV213" s="3"/>
      <c r="AW213" s="3"/>
      <c r="AX213" s="3"/>
    </row>
    <row r="214" spans="28:50" s="4" customFormat="1">
      <c r="AB214" s="7"/>
      <c r="AC214" s="277"/>
      <c r="AD214" s="277"/>
      <c r="AE214" s="277"/>
      <c r="AF214" s="277"/>
      <c r="AG214" s="277"/>
      <c r="AH214" s="277"/>
      <c r="AU214" s="3"/>
      <c r="AV214" s="3"/>
      <c r="AW214" s="3"/>
      <c r="AX214" s="3"/>
    </row>
    <row r="215" spans="28:50" s="4" customFormat="1">
      <c r="AB215" s="7"/>
      <c r="AC215" s="277"/>
      <c r="AD215" s="277"/>
      <c r="AE215" s="277"/>
      <c r="AF215" s="277"/>
      <c r="AG215" s="277"/>
      <c r="AH215" s="277"/>
      <c r="AU215" s="3"/>
      <c r="AV215" s="3"/>
      <c r="AW215" s="3"/>
      <c r="AX215" s="3"/>
    </row>
    <row r="216" spans="28:50" s="4" customFormat="1">
      <c r="AB216" s="7"/>
      <c r="AC216" s="277"/>
      <c r="AD216" s="277"/>
      <c r="AE216" s="277"/>
      <c r="AF216" s="277"/>
      <c r="AG216" s="277"/>
      <c r="AH216" s="277"/>
      <c r="AU216" s="3"/>
      <c r="AV216" s="3"/>
      <c r="AW216" s="3"/>
      <c r="AX216" s="3"/>
    </row>
    <row r="217" spans="28:50" s="4" customFormat="1">
      <c r="AB217" s="7"/>
      <c r="AC217" s="277"/>
      <c r="AD217" s="277"/>
      <c r="AE217" s="277"/>
      <c r="AF217" s="277"/>
      <c r="AG217" s="277"/>
      <c r="AH217" s="277"/>
      <c r="AU217" s="3"/>
      <c r="AV217" s="3"/>
      <c r="AW217" s="3"/>
      <c r="AX217" s="3"/>
    </row>
    <row r="218" spans="28:50" s="4" customFormat="1">
      <c r="AB218" s="7"/>
      <c r="AC218" s="277"/>
      <c r="AD218" s="277"/>
      <c r="AE218" s="277"/>
      <c r="AF218" s="277"/>
      <c r="AG218" s="277"/>
      <c r="AH218" s="277"/>
      <c r="AU218" s="3"/>
      <c r="AV218" s="3"/>
      <c r="AW218" s="3"/>
      <c r="AX218" s="3"/>
    </row>
    <row r="219" spans="28:50" s="4" customFormat="1">
      <c r="AB219" s="7"/>
      <c r="AC219" s="277"/>
      <c r="AD219" s="277"/>
      <c r="AE219" s="277"/>
      <c r="AF219" s="277"/>
      <c r="AG219" s="277"/>
      <c r="AH219" s="277"/>
      <c r="AU219" s="3"/>
      <c r="AV219" s="3"/>
      <c r="AW219" s="3"/>
      <c r="AX219" s="3"/>
    </row>
    <row r="220" spans="28:50" s="4" customFormat="1">
      <c r="AB220" s="7"/>
      <c r="AC220" s="277"/>
      <c r="AD220" s="277"/>
      <c r="AE220" s="277"/>
      <c r="AF220" s="277"/>
      <c r="AG220" s="277"/>
      <c r="AH220" s="277"/>
      <c r="AU220" s="3"/>
      <c r="AV220" s="3"/>
      <c r="AW220" s="3"/>
      <c r="AX220" s="3"/>
    </row>
    <row r="221" spans="28:50" s="4" customFormat="1">
      <c r="AB221" s="7"/>
      <c r="AC221" s="277"/>
      <c r="AD221" s="277"/>
      <c r="AE221" s="277"/>
      <c r="AF221" s="277"/>
      <c r="AG221" s="277"/>
      <c r="AH221" s="277"/>
      <c r="AU221" s="3"/>
      <c r="AV221" s="3"/>
      <c r="AW221" s="3"/>
      <c r="AX221" s="3"/>
    </row>
    <row r="222" spans="28:50" s="4" customFormat="1">
      <c r="AB222" s="7"/>
      <c r="AC222" s="277"/>
      <c r="AD222" s="277"/>
      <c r="AE222" s="277"/>
      <c r="AF222" s="277"/>
      <c r="AG222" s="277"/>
      <c r="AH222" s="277"/>
      <c r="AU222" s="3"/>
      <c r="AV222" s="3"/>
      <c r="AW222" s="3"/>
      <c r="AX222" s="3"/>
    </row>
    <row r="223" spans="28:50" s="4" customFormat="1">
      <c r="AB223" s="7"/>
      <c r="AC223" s="277"/>
      <c r="AD223" s="277"/>
      <c r="AE223" s="277"/>
      <c r="AF223" s="277"/>
      <c r="AG223" s="277"/>
      <c r="AH223" s="277"/>
      <c r="AU223" s="3"/>
      <c r="AV223" s="3"/>
      <c r="AW223" s="3"/>
      <c r="AX223" s="3"/>
    </row>
    <row r="224" spans="28:50" s="4" customFormat="1">
      <c r="AB224" s="7"/>
      <c r="AC224" s="277"/>
      <c r="AD224" s="277"/>
      <c r="AE224" s="277"/>
      <c r="AF224" s="277"/>
      <c r="AG224" s="277"/>
      <c r="AH224" s="277"/>
      <c r="AU224" s="3"/>
      <c r="AV224" s="3"/>
      <c r="AW224" s="3"/>
      <c r="AX224" s="3"/>
    </row>
    <row r="225" spans="28:50" s="4" customFormat="1">
      <c r="AB225" s="7"/>
      <c r="AC225" s="277"/>
      <c r="AD225" s="277"/>
      <c r="AE225" s="277"/>
      <c r="AF225" s="277"/>
      <c r="AG225" s="277"/>
      <c r="AH225" s="277"/>
      <c r="AU225" s="3"/>
      <c r="AV225" s="3"/>
      <c r="AW225" s="3"/>
      <c r="AX225" s="3"/>
    </row>
    <row r="226" spans="28:50" s="4" customFormat="1">
      <c r="AB226" s="7"/>
      <c r="AC226" s="277"/>
      <c r="AD226" s="277"/>
      <c r="AE226" s="277"/>
      <c r="AF226" s="277"/>
      <c r="AG226" s="277"/>
      <c r="AH226" s="277"/>
      <c r="AU226" s="3"/>
      <c r="AV226" s="3"/>
      <c r="AW226" s="3"/>
      <c r="AX226" s="3"/>
    </row>
    <row r="227" spans="28:50" s="4" customFormat="1">
      <c r="AB227" s="7"/>
      <c r="AC227" s="277"/>
      <c r="AD227" s="277"/>
      <c r="AE227" s="277"/>
      <c r="AF227" s="277"/>
      <c r="AG227" s="277"/>
      <c r="AH227" s="277"/>
      <c r="AU227" s="3"/>
      <c r="AV227" s="3"/>
      <c r="AW227" s="3"/>
      <c r="AX227" s="3"/>
    </row>
    <row r="228" spans="28:50" s="4" customFormat="1">
      <c r="AB228" s="7"/>
      <c r="AC228" s="277"/>
      <c r="AD228" s="277"/>
      <c r="AE228" s="277"/>
      <c r="AF228" s="277"/>
      <c r="AG228" s="277"/>
      <c r="AH228" s="277"/>
      <c r="AU228" s="3"/>
      <c r="AV228" s="3"/>
      <c r="AW228" s="3"/>
      <c r="AX228" s="3"/>
    </row>
    <row r="229" spans="28:50" s="4" customFormat="1">
      <c r="AB229" s="7"/>
      <c r="AC229" s="277"/>
      <c r="AD229" s="277"/>
      <c r="AE229" s="277"/>
      <c r="AF229" s="277"/>
      <c r="AG229" s="277"/>
      <c r="AH229" s="277"/>
      <c r="AU229" s="3"/>
      <c r="AV229" s="3"/>
      <c r="AW229" s="3"/>
      <c r="AX229" s="3"/>
    </row>
    <row r="230" spans="28:50" s="4" customFormat="1">
      <c r="AB230" s="7"/>
      <c r="AC230" s="277"/>
      <c r="AD230" s="277"/>
      <c r="AE230" s="277"/>
      <c r="AF230" s="277"/>
      <c r="AG230" s="277"/>
      <c r="AH230" s="277"/>
      <c r="AU230" s="3"/>
      <c r="AV230" s="3"/>
      <c r="AW230" s="3"/>
      <c r="AX230" s="3"/>
    </row>
    <row r="231" spans="28:50" s="4" customFormat="1">
      <c r="AB231" s="7"/>
      <c r="AC231" s="277"/>
      <c r="AD231" s="277"/>
      <c r="AE231" s="277"/>
      <c r="AF231" s="277"/>
      <c r="AG231" s="277"/>
      <c r="AH231" s="277"/>
      <c r="AU231" s="3"/>
      <c r="AV231" s="3"/>
      <c r="AW231" s="3"/>
      <c r="AX231" s="3"/>
    </row>
    <row r="232" spans="28:50" s="4" customFormat="1">
      <c r="AB232" s="7"/>
      <c r="AC232" s="277"/>
      <c r="AD232" s="277"/>
      <c r="AE232" s="277"/>
      <c r="AF232" s="277"/>
      <c r="AG232" s="277"/>
      <c r="AH232" s="277"/>
      <c r="AU232" s="3"/>
      <c r="AV232" s="3"/>
      <c r="AW232" s="3"/>
      <c r="AX232" s="3"/>
    </row>
    <row r="233" spans="28:50" s="4" customFormat="1">
      <c r="AB233" s="7"/>
      <c r="AC233" s="277"/>
      <c r="AD233" s="277"/>
      <c r="AE233" s="277"/>
      <c r="AF233" s="277"/>
      <c r="AG233" s="277"/>
      <c r="AH233" s="277"/>
      <c r="AU233" s="3"/>
      <c r="AV233" s="3"/>
      <c r="AW233" s="3"/>
      <c r="AX233" s="3"/>
    </row>
    <row r="234" spans="28:50" s="4" customFormat="1">
      <c r="AB234" s="7"/>
      <c r="AC234" s="277"/>
      <c r="AD234" s="277"/>
      <c r="AE234" s="277"/>
      <c r="AF234" s="277"/>
      <c r="AG234" s="277"/>
      <c r="AH234" s="277"/>
      <c r="AU234" s="3"/>
      <c r="AV234" s="3"/>
      <c r="AW234" s="3"/>
      <c r="AX234" s="3"/>
    </row>
    <row r="235" spans="28:50" s="4" customFormat="1">
      <c r="AB235" s="7"/>
      <c r="AC235" s="277"/>
      <c r="AD235" s="277"/>
      <c r="AE235" s="277"/>
      <c r="AF235" s="277"/>
      <c r="AG235" s="277"/>
      <c r="AH235" s="277"/>
      <c r="AU235" s="3"/>
      <c r="AV235" s="3"/>
      <c r="AW235" s="3"/>
      <c r="AX235" s="3"/>
    </row>
    <row r="236" spans="28:50" s="4" customFormat="1">
      <c r="AB236" s="7"/>
      <c r="AC236" s="277"/>
      <c r="AD236" s="277"/>
      <c r="AE236" s="277"/>
      <c r="AF236" s="277"/>
      <c r="AG236" s="277"/>
      <c r="AH236" s="277"/>
      <c r="AU236" s="3"/>
      <c r="AV236" s="3"/>
      <c r="AW236" s="3"/>
      <c r="AX236" s="3"/>
    </row>
    <row r="237" spans="28:50" s="4" customFormat="1">
      <c r="AB237" s="7"/>
      <c r="AC237" s="277"/>
      <c r="AD237" s="277"/>
      <c r="AE237" s="277"/>
      <c r="AF237" s="277"/>
      <c r="AG237" s="277"/>
      <c r="AH237" s="277"/>
      <c r="AU237" s="3"/>
      <c r="AV237" s="3"/>
      <c r="AW237" s="3"/>
      <c r="AX237" s="3"/>
    </row>
    <row r="238" spans="28:50" s="4" customFormat="1">
      <c r="AB238" s="7"/>
      <c r="AC238" s="277"/>
      <c r="AD238" s="277"/>
      <c r="AE238" s="277"/>
      <c r="AF238" s="277"/>
      <c r="AG238" s="277"/>
      <c r="AH238" s="277"/>
      <c r="AU238" s="3"/>
      <c r="AV238" s="3"/>
      <c r="AW238" s="3"/>
      <c r="AX238" s="3"/>
    </row>
    <row r="239" spans="28:50" s="4" customFormat="1">
      <c r="AB239" s="7"/>
      <c r="AC239" s="277"/>
      <c r="AD239" s="277"/>
      <c r="AE239" s="277"/>
      <c r="AF239" s="277"/>
      <c r="AG239" s="277"/>
      <c r="AH239" s="277"/>
      <c r="AU239" s="3"/>
      <c r="AV239" s="3"/>
      <c r="AW239" s="3"/>
      <c r="AX239" s="3"/>
    </row>
    <row r="240" spans="28:50" s="4" customFormat="1">
      <c r="AB240" s="7"/>
      <c r="AC240" s="277"/>
      <c r="AD240" s="277"/>
      <c r="AE240" s="277"/>
      <c r="AF240" s="277"/>
      <c r="AG240" s="277"/>
      <c r="AH240" s="277"/>
      <c r="AU240" s="3"/>
      <c r="AV240" s="3"/>
      <c r="AW240" s="3"/>
      <c r="AX240" s="3"/>
    </row>
    <row r="241" spans="28:50" s="4" customFormat="1">
      <c r="AB241" s="7"/>
      <c r="AC241" s="277"/>
      <c r="AD241" s="277"/>
      <c r="AE241" s="277"/>
      <c r="AF241" s="277"/>
      <c r="AG241" s="277"/>
      <c r="AH241" s="277"/>
      <c r="AU241" s="3"/>
      <c r="AV241" s="3"/>
      <c r="AW241" s="3"/>
      <c r="AX241" s="3"/>
    </row>
    <row r="242" spans="28:50" s="4" customFormat="1">
      <c r="AB242" s="7"/>
      <c r="AC242" s="277"/>
      <c r="AD242" s="277"/>
      <c r="AE242" s="277"/>
      <c r="AF242" s="277"/>
      <c r="AG242" s="277"/>
      <c r="AH242" s="277"/>
      <c r="AU242" s="3"/>
      <c r="AV242" s="3"/>
      <c r="AW242" s="3"/>
      <c r="AX242" s="3"/>
    </row>
    <row r="243" spans="28:50" s="4" customFormat="1">
      <c r="AB243" s="7"/>
      <c r="AC243" s="277"/>
      <c r="AD243" s="277"/>
      <c r="AE243" s="277"/>
      <c r="AF243" s="277"/>
      <c r="AG243" s="277"/>
      <c r="AH243" s="277"/>
      <c r="AU243" s="3"/>
      <c r="AV243" s="3"/>
      <c r="AW243" s="3"/>
      <c r="AX243" s="3"/>
    </row>
    <row r="244" spans="28:50" s="4" customFormat="1">
      <c r="AB244" s="7"/>
      <c r="AC244" s="277"/>
      <c r="AD244" s="277"/>
      <c r="AE244" s="277"/>
      <c r="AF244" s="277"/>
      <c r="AG244" s="277"/>
      <c r="AH244" s="277"/>
      <c r="AU244" s="3"/>
      <c r="AV244" s="3"/>
      <c r="AW244" s="3"/>
      <c r="AX244" s="3"/>
    </row>
    <row r="245" spans="28:50" s="4" customFormat="1">
      <c r="AB245" s="7"/>
      <c r="AC245" s="277"/>
      <c r="AD245" s="277"/>
      <c r="AE245" s="277"/>
      <c r="AF245" s="277"/>
      <c r="AG245" s="277"/>
      <c r="AH245" s="277"/>
      <c r="AU245" s="3"/>
      <c r="AV245" s="3"/>
      <c r="AW245" s="3"/>
      <c r="AX245" s="3"/>
    </row>
    <row r="246" spans="28:50" s="4" customFormat="1">
      <c r="AB246" s="7"/>
      <c r="AC246" s="277"/>
      <c r="AD246" s="277"/>
      <c r="AE246" s="277"/>
      <c r="AF246" s="277"/>
      <c r="AG246" s="277"/>
      <c r="AH246" s="277"/>
      <c r="AU246" s="3"/>
      <c r="AV246" s="3"/>
      <c r="AW246" s="3"/>
      <c r="AX246" s="3"/>
    </row>
    <row r="247" spans="28:50" s="4" customFormat="1">
      <c r="AB247" s="7"/>
      <c r="AC247" s="277"/>
      <c r="AD247" s="277"/>
      <c r="AE247" s="277"/>
      <c r="AF247" s="277"/>
      <c r="AG247" s="277"/>
      <c r="AH247" s="277"/>
      <c r="AU247" s="3"/>
      <c r="AV247" s="3"/>
      <c r="AW247" s="3"/>
      <c r="AX247" s="3"/>
    </row>
    <row r="248" spans="28:50" s="4" customFormat="1">
      <c r="AB248" s="7"/>
      <c r="AC248" s="277"/>
      <c r="AD248" s="277"/>
      <c r="AE248" s="277"/>
      <c r="AF248" s="277"/>
      <c r="AG248" s="277"/>
      <c r="AH248" s="277"/>
      <c r="AU248" s="3"/>
      <c r="AV248" s="3"/>
      <c r="AW248" s="3"/>
      <c r="AX248" s="3"/>
    </row>
    <row r="249" spans="28:50" s="4" customFormat="1">
      <c r="AB249" s="7"/>
      <c r="AC249" s="277"/>
      <c r="AD249" s="277"/>
      <c r="AE249" s="277"/>
      <c r="AF249" s="277"/>
      <c r="AG249" s="277"/>
      <c r="AH249" s="277"/>
      <c r="AU249" s="3"/>
      <c r="AV249" s="3"/>
      <c r="AW249" s="3"/>
      <c r="AX249" s="3"/>
    </row>
    <row r="250" spans="28:50" s="4" customFormat="1">
      <c r="AB250" s="7"/>
      <c r="AC250" s="277"/>
      <c r="AD250" s="277"/>
      <c r="AE250" s="277"/>
      <c r="AF250" s="277"/>
      <c r="AG250" s="277"/>
      <c r="AH250" s="277"/>
      <c r="AU250" s="3"/>
      <c r="AV250" s="3"/>
      <c r="AW250" s="3"/>
      <c r="AX250" s="3"/>
    </row>
    <row r="251" spans="28:50" s="4" customFormat="1">
      <c r="AB251" s="7"/>
      <c r="AC251" s="277"/>
      <c r="AD251" s="277"/>
      <c r="AE251" s="277"/>
      <c r="AF251" s="277"/>
      <c r="AG251" s="277"/>
      <c r="AH251" s="277"/>
      <c r="AU251" s="3"/>
      <c r="AV251" s="3"/>
      <c r="AW251" s="3"/>
      <c r="AX251" s="3"/>
    </row>
    <row r="252" spans="28:50" s="4" customFormat="1">
      <c r="AB252" s="7"/>
      <c r="AC252" s="277"/>
      <c r="AD252" s="277"/>
      <c r="AE252" s="277"/>
      <c r="AF252" s="277"/>
      <c r="AG252" s="277"/>
      <c r="AH252" s="277"/>
      <c r="AU252" s="3"/>
      <c r="AV252" s="3"/>
      <c r="AW252" s="3"/>
      <c r="AX252" s="3"/>
    </row>
    <row r="253" spans="28:50" s="4" customFormat="1">
      <c r="AB253" s="7"/>
      <c r="AC253" s="277"/>
      <c r="AD253" s="277"/>
      <c r="AE253" s="277"/>
      <c r="AF253" s="277"/>
      <c r="AG253" s="277"/>
      <c r="AH253" s="277"/>
      <c r="AU253" s="3"/>
      <c r="AV253" s="3"/>
      <c r="AW253" s="3"/>
      <c r="AX253" s="3"/>
    </row>
    <row r="254" spans="28:50" s="4" customFormat="1">
      <c r="AB254" s="7"/>
      <c r="AC254" s="277"/>
      <c r="AD254" s="277"/>
      <c r="AE254" s="277"/>
      <c r="AF254" s="277"/>
      <c r="AG254" s="277"/>
      <c r="AH254" s="277"/>
      <c r="AU254" s="3"/>
      <c r="AV254" s="3"/>
      <c r="AW254" s="3"/>
      <c r="AX254" s="3"/>
    </row>
    <row r="255" spans="28:50" s="4" customFormat="1">
      <c r="AB255" s="7"/>
      <c r="AC255" s="277"/>
      <c r="AD255" s="277"/>
      <c r="AE255" s="277"/>
      <c r="AF255" s="277"/>
      <c r="AG255" s="277"/>
      <c r="AH255" s="277"/>
      <c r="AU255" s="3"/>
      <c r="AV255" s="3"/>
      <c r="AW255" s="3"/>
      <c r="AX255" s="3"/>
    </row>
    <row r="256" spans="28:50" s="4" customFormat="1">
      <c r="AB256" s="7"/>
      <c r="AC256" s="277"/>
      <c r="AD256" s="277"/>
      <c r="AE256" s="277"/>
      <c r="AF256" s="277"/>
      <c r="AG256" s="277"/>
      <c r="AH256" s="277"/>
      <c r="AU256" s="3"/>
      <c r="AV256" s="3"/>
      <c r="AW256" s="3"/>
      <c r="AX256" s="3"/>
    </row>
    <row r="257" spans="28:50" s="4" customFormat="1">
      <c r="AB257" s="7"/>
      <c r="AC257" s="277"/>
      <c r="AD257" s="277"/>
      <c r="AE257" s="277"/>
      <c r="AF257" s="277"/>
      <c r="AG257" s="277"/>
      <c r="AH257" s="277"/>
      <c r="AU257" s="3"/>
      <c r="AV257" s="3"/>
      <c r="AW257" s="3"/>
      <c r="AX257" s="3"/>
    </row>
    <row r="258" spans="28:50" s="4" customFormat="1">
      <c r="AB258" s="7"/>
      <c r="AC258" s="277"/>
      <c r="AD258" s="277"/>
      <c r="AE258" s="277"/>
      <c r="AF258" s="277"/>
      <c r="AG258" s="277"/>
      <c r="AH258" s="277"/>
      <c r="AU258" s="3"/>
      <c r="AV258" s="3"/>
      <c r="AW258" s="3"/>
      <c r="AX258" s="3"/>
    </row>
    <row r="259" spans="28:50" s="4" customFormat="1">
      <c r="AB259" s="7"/>
      <c r="AC259" s="277"/>
      <c r="AD259" s="277"/>
      <c r="AE259" s="277"/>
      <c r="AF259" s="277"/>
      <c r="AG259" s="277"/>
      <c r="AH259" s="277"/>
      <c r="AU259" s="3"/>
      <c r="AV259" s="3"/>
      <c r="AW259" s="3"/>
      <c r="AX259" s="3"/>
    </row>
    <row r="260" spans="28:50" s="4" customFormat="1">
      <c r="AB260" s="7"/>
      <c r="AC260" s="277"/>
      <c r="AD260" s="277"/>
      <c r="AE260" s="277"/>
      <c r="AF260" s="277"/>
      <c r="AG260" s="277"/>
      <c r="AH260" s="277"/>
      <c r="AU260" s="3"/>
      <c r="AV260" s="3"/>
      <c r="AW260" s="3"/>
      <c r="AX260" s="3"/>
    </row>
    <row r="261" spans="28:50" s="4" customFormat="1">
      <c r="AB261" s="7"/>
      <c r="AC261" s="277"/>
      <c r="AD261" s="277"/>
      <c r="AE261" s="277"/>
      <c r="AF261" s="277"/>
      <c r="AG261" s="277"/>
      <c r="AH261" s="277"/>
      <c r="AU261" s="3"/>
      <c r="AV261" s="3"/>
      <c r="AW261" s="3"/>
      <c r="AX261" s="3"/>
    </row>
    <row r="262" spans="28:50" s="4" customFormat="1">
      <c r="AB262" s="7"/>
      <c r="AC262" s="277"/>
      <c r="AD262" s="277"/>
      <c r="AE262" s="277"/>
      <c r="AF262" s="277"/>
      <c r="AG262" s="277"/>
      <c r="AH262" s="277"/>
      <c r="AU262" s="3"/>
      <c r="AV262" s="3"/>
      <c r="AW262" s="3"/>
      <c r="AX262" s="3"/>
    </row>
    <row r="263" spans="28:50" s="4" customFormat="1">
      <c r="AB263" s="7"/>
      <c r="AC263" s="277"/>
      <c r="AD263" s="277"/>
      <c r="AE263" s="277"/>
      <c r="AF263" s="277"/>
      <c r="AG263" s="277"/>
      <c r="AH263" s="277"/>
      <c r="AU263" s="3"/>
      <c r="AV263" s="3"/>
      <c r="AW263" s="3"/>
      <c r="AX263" s="3"/>
    </row>
    <row r="264" spans="28:50" s="4" customFormat="1">
      <c r="AB264" s="7"/>
      <c r="AC264" s="277"/>
      <c r="AD264" s="277"/>
      <c r="AE264" s="277"/>
      <c r="AF264" s="277"/>
      <c r="AG264" s="277"/>
      <c r="AH264" s="277"/>
      <c r="AU264" s="3"/>
      <c r="AV264" s="3"/>
      <c r="AW264" s="3"/>
      <c r="AX264" s="3"/>
    </row>
    <row r="265" spans="28:50" s="4" customFormat="1">
      <c r="AB265" s="7"/>
      <c r="AC265" s="277"/>
      <c r="AD265" s="277"/>
      <c r="AE265" s="277"/>
      <c r="AF265" s="277"/>
      <c r="AG265" s="277"/>
      <c r="AH265" s="277"/>
      <c r="AU265" s="3"/>
      <c r="AV265" s="3"/>
      <c r="AW265" s="3"/>
      <c r="AX265" s="3"/>
    </row>
    <row r="266" spans="28:50" s="4" customFormat="1">
      <c r="AB266" s="7"/>
      <c r="AC266" s="277"/>
      <c r="AD266" s="277"/>
      <c r="AE266" s="277"/>
      <c r="AF266" s="277"/>
      <c r="AG266" s="277"/>
      <c r="AH266" s="277"/>
      <c r="AU266" s="3"/>
      <c r="AV266" s="3"/>
      <c r="AW266" s="3"/>
      <c r="AX266" s="3"/>
    </row>
    <row r="267" spans="28:50" s="4" customFormat="1">
      <c r="AB267" s="7"/>
      <c r="AC267" s="277"/>
      <c r="AD267" s="277"/>
      <c r="AE267" s="277"/>
      <c r="AF267" s="277"/>
      <c r="AG267" s="277"/>
      <c r="AH267" s="277"/>
      <c r="AU267" s="3"/>
      <c r="AV267" s="3"/>
      <c r="AW267" s="3"/>
      <c r="AX267" s="3"/>
    </row>
    <row r="268" spans="28:50" s="4" customFormat="1">
      <c r="AB268" s="7"/>
      <c r="AC268" s="277"/>
      <c r="AD268" s="277"/>
      <c r="AE268" s="277"/>
      <c r="AF268" s="277"/>
      <c r="AG268" s="277"/>
      <c r="AH268" s="277"/>
      <c r="AU268" s="3"/>
      <c r="AV268" s="3"/>
      <c r="AW268" s="3"/>
      <c r="AX268" s="3"/>
    </row>
    <row r="269" spans="28:50" s="4" customFormat="1">
      <c r="AB269" s="7"/>
      <c r="AC269" s="277"/>
      <c r="AD269" s="277"/>
      <c r="AE269" s="277"/>
      <c r="AF269" s="277"/>
      <c r="AG269" s="277"/>
      <c r="AH269" s="277"/>
      <c r="AU269" s="3"/>
      <c r="AV269" s="3"/>
      <c r="AW269" s="3"/>
      <c r="AX269" s="3"/>
    </row>
    <row r="270" spans="28:50" s="4" customFormat="1">
      <c r="AB270" s="7"/>
      <c r="AC270" s="277"/>
      <c r="AD270" s="277"/>
      <c r="AE270" s="277"/>
      <c r="AF270" s="277"/>
      <c r="AG270" s="277"/>
      <c r="AH270" s="277"/>
      <c r="AU270" s="3"/>
      <c r="AV270" s="3"/>
      <c r="AW270" s="3"/>
      <c r="AX270" s="3"/>
    </row>
    <row r="271" spans="28:50" s="4" customFormat="1">
      <c r="AB271" s="7"/>
      <c r="AC271" s="277"/>
      <c r="AD271" s="277"/>
      <c r="AE271" s="277"/>
      <c r="AF271" s="277"/>
      <c r="AG271" s="277"/>
      <c r="AH271" s="277"/>
      <c r="AU271" s="3"/>
      <c r="AV271" s="3"/>
      <c r="AW271" s="3"/>
      <c r="AX271" s="3"/>
    </row>
    <row r="272" spans="28:50" s="4" customFormat="1">
      <c r="AB272" s="7"/>
      <c r="AC272" s="277"/>
      <c r="AD272" s="277"/>
      <c r="AE272" s="277"/>
      <c r="AF272" s="277"/>
      <c r="AG272" s="277"/>
      <c r="AH272" s="277"/>
      <c r="AU272" s="3"/>
      <c r="AV272" s="3"/>
      <c r="AW272" s="3"/>
      <c r="AX272" s="3"/>
    </row>
    <row r="273" spans="28:50" s="4" customFormat="1">
      <c r="AB273" s="7"/>
      <c r="AC273" s="277"/>
      <c r="AD273" s="277"/>
      <c r="AE273" s="277"/>
      <c r="AF273" s="277"/>
      <c r="AG273" s="277"/>
      <c r="AH273" s="277"/>
      <c r="AU273" s="3"/>
      <c r="AV273" s="3"/>
      <c r="AW273" s="3"/>
      <c r="AX273" s="3"/>
    </row>
    <row r="274" spans="28:50" s="4" customFormat="1">
      <c r="AB274" s="7"/>
      <c r="AC274" s="277"/>
      <c r="AD274" s="277"/>
      <c r="AE274" s="277"/>
      <c r="AF274" s="277"/>
      <c r="AG274" s="277"/>
      <c r="AH274" s="277"/>
      <c r="AU274" s="3"/>
      <c r="AV274" s="3"/>
      <c r="AW274" s="3"/>
      <c r="AX274" s="3"/>
    </row>
    <row r="275" spans="28:50" s="4" customFormat="1">
      <c r="AB275" s="7"/>
      <c r="AC275" s="277"/>
      <c r="AD275" s="277"/>
      <c r="AE275" s="277"/>
      <c r="AF275" s="277"/>
      <c r="AG275" s="277"/>
      <c r="AH275" s="277"/>
      <c r="AU275" s="3"/>
      <c r="AV275" s="3"/>
      <c r="AW275" s="3"/>
      <c r="AX275" s="3"/>
    </row>
    <row r="276" spans="28:50" s="4" customFormat="1">
      <c r="AB276" s="7"/>
      <c r="AC276" s="277"/>
      <c r="AD276" s="277"/>
      <c r="AE276" s="277"/>
      <c r="AF276" s="277"/>
      <c r="AG276" s="277"/>
      <c r="AH276" s="277"/>
      <c r="AU276" s="3"/>
      <c r="AV276" s="3"/>
      <c r="AW276" s="3"/>
      <c r="AX276" s="3"/>
    </row>
    <row r="277" spans="28:50" s="4" customFormat="1">
      <c r="AB277" s="7"/>
      <c r="AC277" s="277"/>
      <c r="AD277" s="277"/>
      <c r="AE277" s="277"/>
      <c r="AF277" s="277"/>
      <c r="AG277" s="277"/>
      <c r="AH277" s="277"/>
      <c r="AU277" s="3"/>
      <c r="AV277" s="3"/>
      <c r="AW277" s="3"/>
      <c r="AX277" s="3"/>
    </row>
    <row r="278" spans="28:50" s="4" customFormat="1">
      <c r="AB278" s="7"/>
      <c r="AC278" s="277"/>
      <c r="AD278" s="277"/>
      <c r="AE278" s="277"/>
      <c r="AF278" s="277"/>
      <c r="AG278" s="277"/>
      <c r="AH278" s="277"/>
      <c r="AU278" s="3"/>
      <c r="AV278" s="3"/>
      <c r="AW278" s="3"/>
      <c r="AX278" s="3"/>
    </row>
    <row r="279" spans="28:50" s="4" customFormat="1">
      <c r="AB279" s="7"/>
      <c r="AC279" s="277"/>
      <c r="AD279" s="277"/>
      <c r="AE279" s="277"/>
      <c r="AF279" s="277"/>
      <c r="AG279" s="277"/>
      <c r="AH279" s="277"/>
      <c r="AU279" s="3"/>
      <c r="AV279" s="3"/>
      <c r="AW279" s="3"/>
      <c r="AX279" s="3"/>
    </row>
    <row r="280" spans="28:50" s="4" customFormat="1">
      <c r="AB280" s="7"/>
      <c r="AC280" s="277"/>
      <c r="AD280" s="277"/>
      <c r="AE280" s="277"/>
      <c r="AF280" s="277"/>
      <c r="AG280" s="277"/>
      <c r="AH280" s="277"/>
      <c r="AU280" s="3"/>
      <c r="AV280" s="3"/>
      <c r="AW280" s="3"/>
      <c r="AX280" s="3"/>
    </row>
    <row r="281" spans="28:50" s="4" customFormat="1">
      <c r="AB281" s="7"/>
      <c r="AC281" s="277"/>
      <c r="AD281" s="277"/>
      <c r="AE281" s="277"/>
      <c r="AF281" s="277"/>
      <c r="AG281" s="277"/>
      <c r="AH281" s="277"/>
      <c r="AU281" s="3"/>
      <c r="AV281" s="3"/>
      <c r="AW281" s="3"/>
      <c r="AX281" s="3"/>
    </row>
    <row r="282" spans="28:50" s="4" customFormat="1">
      <c r="AB282" s="7"/>
      <c r="AC282" s="277"/>
      <c r="AD282" s="277"/>
      <c r="AE282" s="277"/>
      <c r="AF282" s="277"/>
      <c r="AG282" s="277"/>
      <c r="AH282" s="277"/>
      <c r="AU282" s="3"/>
      <c r="AV282" s="3"/>
      <c r="AW282" s="3"/>
      <c r="AX282" s="3"/>
    </row>
    <row r="283" spans="28:50" s="4" customFormat="1">
      <c r="AB283" s="7"/>
      <c r="AC283" s="277"/>
      <c r="AD283" s="277"/>
      <c r="AE283" s="277"/>
      <c r="AF283" s="277"/>
      <c r="AG283" s="277"/>
      <c r="AH283" s="277"/>
      <c r="AU283" s="3"/>
      <c r="AV283" s="3"/>
      <c r="AW283" s="3"/>
      <c r="AX283" s="3"/>
    </row>
    <row r="284" spans="28:50" s="4" customFormat="1">
      <c r="AB284" s="7"/>
      <c r="AC284" s="277"/>
      <c r="AD284" s="277"/>
      <c r="AE284" s="277"/>
      <c r="AF284" s="277"/>
      <c r="AG284" s="277"/>
      <c r="AH284" s="277"/>
      <c r="AU284" s="3"/>
      <c r="AV284" s="3"/>
      <c r="AW284" s="3"/>
      <c r="AX284" s="3"/>
    </row>
    <row r="285" spans="28:50" s="4" customFormat="1">
      <c r="AB285" s="7"/>
      <c r="AC285" s="277"/>
      <c r="AD285" s="277"/>
      <c r="AE285" s="277"/>
      <c r="AF285" s="277"/>
      <c r="AG285" s="277"/>
      <c r="AH285" s="277"/>
      <c r="AU285" s="3"/>
      <c r="AV285" s="3"/>
      <c r="AW285" s="3"/>
      <c r="AX285" s="3"/>
    </row>
    <row r="286" spans="28:50" s="4" customFormat="1">
      <c r="AB286" s="7"/>
      <c r="AC286" s="277"/>
      <c r="AD286" s="277"/>
      <c r="AE286" s="277"/>
      <c r="AF286" s="277"/>
      <c r="AG286" s="277"/>
      <c r="AH286" s="277"/>
      <c r="AU286" s="3"/>
      <c r="AV286" s="3"/>
      <c r="AW286" s="3"/>
      <c r="AX286" s="3"/>
    </row>
    <row r="287" spans="28:50" s="4" customFormat="1">
      <c r="AB287" s="7"/>
      <c r="AC287" s="277"/>
      <c r="AD287" s="277"/>
      <c r="AE287" s="277"/>
      <c r="AF287" s="277"/>
      <c r="AG287" s="277"/>
      <c r="AH287" s="277"/>
      <c r="AU287" s="3"/>
      <c r="AV287" s="3"/>
      <c r="AW287" s="3"/>
      <c r="AX287" s="3"/>
    </row>
    <row r="288" spans="28:50" s="4" customFormat="1">
      <c r="AB288" s="7"/>
      <c r="AC288" s="277"/>
      <c r="AD288" s="277"/>
      <c r="AE288" s="277"/>
      <c r="AF288" s="277"/>
      <c r="AG288" s="277"/>
      <c r="AH288" s="277"/>
      <c r="AU288" s="3"/>
      <c r="AV288" s="3"/>
      <c r="AW288" s="3"/>
      <c r="AX288" s="3"/>
    </row>
    <row r="289" spans="28:50" s="4" customFormat="1">
      <c r="AB289" s="7"/>
      <c r="AC289" s="277"/>
      <c r="AD289" s="277"/>
      <c r="AE289" s="277"/>
      <c r="AF289" s="277"/>
      <c r="AG289" s="277"/>
      <c r="AH289" s="277"/>
      <c r="AU289" s="3"/>
      <c r="AV289" s="3"/>
      <c r="AW289" s="3"/>
      <c r="AX289" s="3"/>
    </row>
    <row r="290" spans="28:50" s="4" customFormat="1">
      <c r="AB290" s="7"/>
      <c r="AC290" s="277"/>
      <c r="AD290" s="277"/>
      <c r="AE290" s="277"/>
      <c r="AF290" s="277"/>
      <c r="AG290" s="277"/>
      <c r="AH290" s="277"/>
      <c r="AU290" s="3"/>
      <c r="AV290" s="3"/>
      <c r="AW290" s="3"/>
      <c r="AX290" s="3"/>
    </row>
    <row r="291" spans="28:50" s="4" customFormat="1">
      <c r="AB291" s="7"/>
      <c r="AC291" s="277"/>
      <c r="AD291" s="277"/>
      <c r="AE291" s="277"/>
      <c r="AF291" s="277"/>
      <c r="AG291" s="277"/>
      <c r="AH291" s="277"/>
      <c r="AU291" s="3"/>
      <c r="AV291" s="3"/>
      <c r="AW291" s="3"/>
      <c r="AX291" s="3"/>
    </row>
    <row r="292" spans="28:50" s="4" customFormat="1">
      <c r="AB292" s="7"/>
      <c r="AC292" s="277"/>
      <c r="AD292" s="277"/>
      <c r="AE292" s="277"/>
      <c r="AF292" s="277"/>
      <c r="AG292" s="277"/>
      <c r="AH292" s="277"/>
      <c r="AU292" s="3"/>
      <c r="AV292" s="3"/>
      <c r="AW292" s="3"/>
      <c r="AX292" s="3"/>
    </row>
    <row r="293" spans="28:50" s="4" customFormat="1">
      <c r="AB293" s="7"/>
      <c r="AC293" s="277"/>
      <c r="AD293" s="277"/>
      <c r="AE293" s="277"/>
      <c r="AF293" s="277"/>
      <c r="AG293" s="277"/>
      <c r="AH293" s="277"/>
      <c r="AU293" s="3"/>
      <c r="AV293" s="3"/>
      <c r="AW293" s="3"/>
      <c r="AX293" s="3"/>
    </row>
    <row r="294" spans="28:50" s="4" customFormat="1">
      <c r="AB294" s="7"/>
      <c r="AC294" s="277"/>
      <c r="AD294" s="277"/>
      <c r="AE294" s="277"/>
      <c r="AF294" s="277"/>
      <c r="AG294" s="277"/>
      <c r="AH294" s="277"/>
      <c r="AU294" s="3"/>
      <c r="AV294" s="3"/>
      <c r="AW294" s="3"/>
      <c r="AX294" s="3"/>
    </row>
    <row r="295" spans="28:50" s="4" customFormat="1">
      <c r="AB295" s="7"/>
      <c r="AC295" s="277"/>
      <c r="AD295" s="277"/>
      <c r="AE295" s="277"/>
      <c r="AF295" s="277"/>
      <c r="AG295" s="277"/>
      <c r="AH295" s="277"/>
      <c r="AU295" s="3"/>
      <c r="AV295" s="3"/>
      <c r="AW295" s="3"/>
      <c r="AX295" s="3"/>
    </row>
    <row r="296" spans="28:50" s="4" customFormat="1">
      <c r="AB296" s="7"/>
      <c r="AC296" s="277"/>
      <c r="AD296" s="277"/>
      <c r="AE296" s="277"/>
      <c r="AF296" s="277"/>
      <c r="AG296" s="277"/>
      <c r="AH296" s="277"/>
      <c r="AU296" s="3"/>
      <c r="AV296" s="3"/>
      <c r="AW296" s="3"/>
      <c r="AX296" s="3"/>
    </row>
    <row r="297" spans="28:50" s="4" customFormat="1">
      <c r="AB297" s="7"/>
      <c r="AC297" s="277"/>
      <c r="AD297" s="277"/>
      <c r="AE297" s="277"/>
      <c r="AF297" s="277"/>
      <c r="AG297" s="277"/>
      <c r="AH297" s="277"/>
      <c r="AU297" s="3"/>
      <c r="AV297" s="3"/>
      <c r="AW297" s="3"/>
      <c r="AX297" s="3"/>
    </row>
    <row r="298" spans="28:50" s="4" customFormat="1">
      <c r="AB298" s="7"/>
      <c r="AC298" s="277"/>
      <c r="AD298" s="277"/>
      <c r="AE298" s="277"/>
      <c r="AF298" s="277"/>
      <c r="AG298" s="277"/>
      <c r="AH298" s="277"/>
      <c r="AU298" s="3"/>
      <c r="AV298" s="3"/>
      <c r="AW298" s="3"/>
      <c r="AX298" s="3"/>
    </row>
    <row r="299" spans="28:50" s="4" customFormat="1">
      <c r="AB299" s="7"/>
      <c r="AC299" s="277"/>
      <c r="AD299" s="277"/>
      <c r="AE299" s="277"/>
      <c r="AF299" s="277"/>
      <c r="AG299" s="277"/>
      <c r="AH299" s="277"/>
      <c r="AU299" s="3"/>
      <c r="AV299" s="3"/>
      <c r="AW299" s="3"/>
      <c r="AX299" s="3"/>
    </row>
    <row r="300" spans="28:50" s="4" customFormat="1">
      <c r="AB300" s="7"/>
      <c r="AC300" s="277"/>
      <c r="AD300" s="277"/>
      <c r="AE300" s="277"/>
      <c r="AF300" s="277"/>
      <c r="AG300" s="277"/>
      <c r="AH300" s="277"/>
      <c r="AU300" s="3"/>
      <c r="AV300" s="3"/>
      <c r="AW300" s="3"/>
      <c r="AX300" s="3"/>
    </row>
    <row r="301" spans="28:50" s="4" customFormat="1">
      <c r="AB301" s="7"/>
      <c r="AC301" s="277"/>
      <c r="AD301" s="277"/>
      <c r="AE301" s="277"/>
      <c r="AF301" s="277"/>
      <c r="AG301" s="277"/>
      <c r="AH301" s="277"/>
      <c r="AU301" s="3"/>
      <c r="AV301" s="3"/>
      <c r="AW301" s="3"/>
      <c r="AX301" s="3"/>
    </row>
    <row r="302" spans="28:50" s="4" customFormat="1">
      <c r="AB302" s="7"/>
      <c r="AC302" s="277"/>
      <c r="AD302" s="277"/>
      <c r="AE302" s="277"/>
      <c r="AF302" s="277"/>
      <c r="AG302" s="277"/>
      <c r="AH302" s="277"/>
      <c r="AU302" s="3"/>
      <c r="AV302" s="3"/>
      <c r="AW302" s="3"/>
      <c r="AX302" s="3"/>
    </row>
    <row r="303" spans="28:50" s="4" customFormat="1">
      <c r="AB303" s="7"/>
      <c r="AC303" s="277"/>
      <c r="AD303" s="277"/>
      <c r="AE303" s="277"/>
      <c r="AF303" s="277"/>
      <c r="AG303" s="277"/>
      <c r="AH303" s="277"/>
      <c r="AU303" s="3"/>
      <c r="AV303" s="3"/>
      <c r="AW303" s="3"/>
      <c r="AX303" s="3"/>
    </row>
    <row r="304" spans="28:50" s="4" customFormat="1">
      <c r="AB304" s="7"/>
      <c r="AC304" s="277"/>
      <c r="AD304" s="277"/>
      <c r="AE304" s="277"/>
      <c r="AF304" s="277"/>
      <c r="AG304" s="277"/>
      <c r="AH304" s="277"/>
      <c r="AU304" s="3"/>
      <c r="AV304" s="3"/>
      <c r="AW304" s="3"/>
      <c r="AX304" s="3"/>
    </row>
    <row r="305" spans="28:50" s="4" customFormat="1">
      <c r="AB305" s="7"/>
      <c r="AC305" s="277"/>
      <c r="AD305" s="277"/>
      <c r="AE305" s="277"/>
      <c r="AF305" s="277"/>
      <c r="AG305" s="277"/>
      <c r="AH305" s="277"/>
      <c r="AU305" s="3"/>
      <c r="AV305" s="3"/>
      <c r="AW305" s="3"/>
      <c r="AX305" s="3"/>
    </row>
    <row r="306" spans="28:50" s="4" customFormat="1">
      <c r="AB306" s="7"/>
      <c r="AC306" s="277"/>
      <c r="AD306" s="277"/>
      <c r="AE306" s="277"/>
      <c r="AF306" s="277"/>
      <c r="AG306" s="277"/>
      <c r="AH306" s="277"/>
      <c r="AU306" s="3"/>
      <c r="AV306" s="3"/>
      <c r="AW306" s="3"/>
      <c r="AX306" s="3"/>
    </row>
    <row r="307" spans="28:50" s="4" customFormat="1">
      <c r="AB307" s="7"/>
      <c r="AC307" s="277"/>
      <c r="AD307" s="277"/>
      <c r="AE307" s="277"/>
      <c r="AF307" s="277"/>
      <c r="AG307" s="277"/>
      <c r="AH307" s="277"/>
      <c r="AU307" s="3"/>
      <c r="AV307" s="3"/>
      <c r="AW307" s="3"/>
      <c r="AX307" s="3"/>
    </row>
    <row r="308" spans="28:50" s="4" customFormat="1">
      <c r="AB308" s="7"/>
      <c r="AC308" s="277"/>
      <c r="AD308" s="277"/>
      <c r="AE308" s="277"/>
      <c r="AF308" s="277"/>
      <c r="AG308" s="277"/>
      <c r="AH308" s="277"/>
      <c r="AU308" s="3"/>
      <c r="AV308" s="3"/>
      <c r="AW308" s="3"/>
      <c r="AX308" s="3"/>
    </row>
    <row r="309" spans="28:50" s="4" customFormat="1">
      <c r="AB309" s="7"/>
      <c r="AC309" s="277"/>
      <c r="AD309" s="277"/>
      <c r="AE309" s="277"/>
      <c r="AF309" s="277"/>
      <c r="AG309" s="277"/>
      <c r="AH309" s="277"/>
      <c r="AU309" s="3"/>
      <c r="AV309" s="3"/>
      <c r="AW309" s="3"/>
      <c r="AX309" s="3"/>
    </row>
    <row r="310" spans="28:50" s="4" customFormat="1">
      <c r="AB310" s="7"/>
      <c r="AC310" s="277"/>
      <c r="AD310" s="277"/>
      <c r="AE310" s="277"/>
      <c r="AF310" s="277"/>
      <c r="AG310" s="277"/>
      <c r="AH310" s="277"/>
      <c r="AU310" s="3"/>
      <c r="AV310" s="3"/>
      <c r="AW310" s="3"/>
      <c r="AX310" s="3"/>
    </row>
    <row r="311" spans="28:50" s="4" customFormat="1">
      <c r="AB311" s="7"/>
      <c r="AC311" s="277"/>
      <c r="AD311" s="277"/>
      <c r="AE311" s="277"/>
      <c r="AF311" s="277"/>
      <c r="AG311" s="277"/>
      <c r="AH311" s="277"/>
      <c r="AU311" s="3"/>
      <c r="AV311" s="3"/>
      <c r="AW311" s="3"/>
      <c r="AX311" s="3"/>
    </row>
    <row r="312" spans="28:50" s="4" customFormat="1">
      <c r="AB312" s="7"/>
      <c r="AC312" s="277"/>
      <c r="AD312" s="277"/>
      <c r="AE312" s="277"/>
      <c r="AF312" s="277"/>
      <c r="AG312" s="277"/>
      <c r="AH312" s="277"/>
      <c r="AU312" s="3"/>
      <c r="AV312" s="3"/>
      <c r="AW312" s="3"/>
      <c r="AX312" s="3"/>
    </row>
    <row r="313" spans="28:50" s="4" customFormat="1">
      <c r="AB313" s="7"/>
      <c r="AC313" s="277"/>
      <c r="AD313" s="277"/>
      <c r="AE313" s="277"/>
      <c r="AF313" s="277"/>
      <c r="AG313" s="277"/>
      <c r="AH313" s="277"/>
      <c r="AU313" s="3"/>
      <c r="AV313" s="3"/>
      <c r="AW313" s="3"/>
      <c r="AX313" s="3"/>
    </row>
    <row r="314" spans="28:50" s="4" customFormat="1">
      <c r="AB314" s="7"/>
      <c r="AC314" s="277"/>
      <c r="AD314" s="277"/>
      <c r="AE314" s="277"/>
      <c r="AF314" s="277"/>
      <c r="AG314" s="277"/>
      <c r="AH314" s="277"/>
      <c r="AU314" s="3"/>
      <c r="AV314" s="3"/>
      <c r="AW314" s="3"/>
      <c r="AX314" s="3"/>
    </row>
    <row r="315" spans="28:50" s="4" customFormat="1">
      <c r="AB315" s="7"/>
      <c r="AC315" s="277"/>
      <c r="AD315" s="277"/>
      <c r="AE315" s="277"/>
      <c r="AF315" s="277"/>
      <c r="AG315" s="277"/>
      <c r="AH315" s="277"/>
      <c r="AU315" s="3"/>
      <c r="AV315" s="3"/>
      <c r="AW315" s="3"/>
      <c r="AX315" s="3"/>
    </row>
    <row r="316" spans="28:50" s="4" customFormat="1">
      <c r="AB316" s="7"/>
      <c r="AC316" s="277"/>
      <c r="AD316" s="277"/>
      <c r="AE316" s="277"/>
      <c r="AF316" s="277"/>
      <c r="AG316" s="277"/>
      <c r="AH316" s="277"/>
      <c r="AU316" s="3"/>
      <c r="AV316" s="3"/>
      <c r="AW316" s="3"/>
      <c r="AX316" s="3"/>
    </row>
    <row r="317" spans="28:50" s="4" customFormat="1">
      <c r="AB317" s="7"/>
      <c r="AC317" s="277"/>
      <c r="AD317" s="277"/>
      <c r="AE317" s="277"/>
      <c r="AF317" s="277"/>
      <c r="AG317" s="277"/>
      <c r="AH317" s="277"/>
      <c r="AU317" s="3"/>
      <c r="AV317" s="3"/>
      <c r="AW317" s="3"/>
      <c r="AX317" s="3"/>
    </row>
    <row r="318" spans="28:50" s="4" customFormat="1">
      <c r="AB318" s="7"/>
      <c r="AC318" s="277"/>
      <c r="AD318" s="277"/>
      <c r="AE318" s="277"/>
      <c r="AF318" s="277"/>
      <c r="AG318" s="277"/>
      <c r="AH318" s="277"/>
      <c r="AU318" s="3"/>
      <c r="AV318" s="3"/>
      <c r="AW318" s="3"/>
      <c r="AX318" s="3"/>
    </row>
    <row r="319" spans="28:50" s="4" customFormat="1">
      <c r="AB319" s="7"/>
      <c r="AC319" s="277"/>
      <c r="AD319" s="277"/>
      <c r="AE319" s="277"/>
      <c r="AF319" s="277"/>
      <c r="AG319" s="277"/>
      <c r="AH319" s="277"/>
      <c r="AU319" s="3"/>
      <c r="AV319" s="3"/>
      <c r="AW319" s="3"/>
      <c r="AX319" s="3"/>
    </row>
    <row r="320" spans="28:50" s="4" customFormat="1">
      <c r="AB320" s="7"/>
      <c r="AC320" s="277"/>
      <c r="AD320" s="277"/>
      <c r="AE320" s="277"/>
      <c r="AF320" s="277"/>
      <c r="AG320" s="277"/>
      <c r="AH320" s="277"/>
      <c r="AU320" s="3"/>
      <c r="AV320" s="3"/>
      <c r="AW320" s="3"/>
      <c r="AX320" s="3"/>
    </row>
    <row r="321" spans="28:50" s="4" customFormat="1">
      <c r="AB321" s="7"/>
      <c r="AC321" s="277"/>
      <c r="AD321" s="277"/>
      <c r="AE321" s="277"/>
      <c r="AF321" s="277"/>
      <c r="AG321" s="277"/>
      <c r="AH321" s="277"/>
      <c r="AU321" s="3"/>
      <c r="AV321" s="3"/>
      <c r="AW321" s="3"/>
      <c r="AX321" s="3"/>
    </row>
    <row r="322" spans="28:50" s="4" customFormat="1">
      <c r="AB322" s="7"/>
      <c r="AC322" s="277"/>
      <c r="AD322" s="277"/>
      <c r="AE322" s="277"/>
      <c r="AF322" s="277"/>
      <c r="AG322" s="277"/>
      <c r="AH322" s="277"/>
      <c r="AU322" s="3"/>
      <c r="AV322" s="3"/>
      <c r="AW322" s="3"/>
      <c r="AX322" s="3"/>
    </row>
    <row r="323" spans="28:50" s="4" customFormat="1">
      <c r="AB323" s="7"/>
      <c r="AC323" s="277"/>
      <c r="AD323" s="277"/>
      <c r="AE323" s="277"/>
      <c r="AF323" s="277"/>
      <c r="AG323" s="277"/>
      <c r="AH323" s="277"/>
      <c r="AU323" s="3"/>
      <c r="AV323" s="3"/>
      <c r="AW323" s="3"/>
      <c r="AX323" s="3"/>
    </row>
    <row r="324" spans="28:50" s="4" customFormat="1">
      <c r="AB324" s="7"/>
      <c r="AC324" s="277"/>
      <c r="AD324" s="277"/>
      <c r="AE324" s="277"/>
      <c r="AF324" s="277"/>
      <c r="AG324" s="277"/>
      <c r="AH324" s="277"/>
      <c r="AU324" s="3"/>
      <c r="AV324" s="3"/>
      <c r="AW324" s="3"/>
      <c r="AX324" s="3"/>
    </row>
    <row r="325" spans="28:50" s="4" customFormat="1">
      <c r="AB325" s="7"/>
      <c r="AC325" s="277"/>
      <c r="AD325" s="277"/>
      <c r="AE325" s="277"/>
      <c r="AF325" s="277"/>
      <c r="AG325" s="277"/>
      <c r="AH325" s="277"/>
      <c r="AU325" s="3"/>
      <c r="AV325" s="3"/>
      <c r="AW325" s="3"/>
      <c r="AX325" s="3"/>
    </row>
    <row r="326" spans="28:50" s="4" customFormat="1">
      <c r="AB326" s="7"/>
      <c r="AC326" s="277"/>
      <c r="AD326" s="277"/>
      <c r="AE326" s="277"/>
      <c r="AF326" s="277"/>
      <c r="AG326" s="277"/>
      <c r="AH326" s="277"/>
      <c r="AU326" s="3"/>
      <c r="AV326" s="3"/>
      <c r="AW326" s="3"/>
      <c r="AX326" s="3"/>
    </row>
    <row r="327" spans="28:50" s="4" customFormat="1">
      <c r="AB327" s="7"/>
      <c r="AC327" s="277"/>
      <c r="AD327" s="277"/>
      <c r="AE327" s="277"/>
      <c r="AF327" s="277"/>
      <c r="AG327" s="277"/>
      <c r="AH327" s="277"/>
      <c r="AU327" s="3"/>
      <c r="AV327" s="3"/>
      <c r="AW327" s="3"/>
      <c r="AX327" s="3"/>
    </row>
    <row r="328" spans="28:50" s="4" customFormat="1">
      <c r="AB328" s="7"/>
      <c r="AC328" s="277"/>
      <c r="AD328" s="277"/>
      <c r="AE328" s="277"/>
      <c r="AF328" s="277"/>
      <c r="AG328" s="277"/>
      <c r="AH328" s="277"/>
      <c r="AU328" s="3"/>
      <c r="AV328" s="3"/>
      <c r="AW328" s="3"/>
      <c r="AX328" s="3"/>
    </row>
    <row r="329" spans="28:50" s="4" customFormat="1">
      <c r="AB329" s="7"/>
      <c r="AC329" s="277"/>
      <c r="AD329" s="277"/>
      <c r="AE329" s="277"/>
      <c r="AF329" s="277"/>
      <c r="AG329" s="277"/>
      <c r="AH329" s="277"/>
      <c r="AU329" s="3"/>
      <c r="AV329" s="3"/>
      <c r="AW329" s="3"/>
      <c r="AX329" s="3"/>
    </row>
    <row r="330" spans="28:50" s="4" customFormat="1">
      <c r="AB330" s="7"/>
      <c r="AC330" s="277"/>
      <c r="AD330" s="277"/>
      <c r="AE330" s="277"/>
      <c r="AF330" s="277"/>
      <c r="AG330" s="277"/>
      <c r="AH330" s="277"/>
      <c r="AU330" s="3"/>
      <c r="AV330" s="3"/>
      <c r="AW330" s="3"/>
      <c r="AX330" s="3"/>
    </row>
    <row r="331" spans="28:50" s="4" customFormat="1">
      <c r="AB331" s="7"/>
      <c r="AC331" s="277"/>
      <c r="AD331" s="277"/>
      <c r="AE331" s="277"/>
      <c r="AF331" s="277"/>
      <c r="AG331" s="277"/>
      <c r="AH331" s="277"/>
      <c r="AU331" s="3"/>
      <c r="AV331" s="3"/>
      <c r="AW331" s="3"/>
      <c r="AX331" s="3"/>
    </row>
    <row r="332" spans="28:50" s="4" customFormat="1">
      <c r="AB332" s="7"/>
      <c r="AC332" s="277"/>
      <c r="AD332" s="277"/>
      <c r="AE332" s="277"/>
      <c r="AF332" s="277"/>
      <c r="AG332" s="277"/>
      <c r="AH332" s="277"/>
      <c r="AU332" s="3"/>
      <c r="AV332" s="3"/>
      <c r="AW332" s="3"/>
      <c r="AX332" s="3"/>
    </row>
    <row r="333" spans="28:50" s="4" customFormat="1">
      <c r="AB333" s="7"/>
      <c r="AC333" s="277"/>
      <c r="AD333" s="277"/>
      <c r="AE333" s="277"/>
      <c r="AF333" s="277"/>
      <c r="AG333" s="277"/>
      <c r="AH333" s="277"/>
      <c r="AU333" s="3"/>
      <c r="AV333" s="3"/>
      <c r="AW333" s="3"/>
      <c r="AX333" s="3"/>
    </row>
    <row r="334" spans="28:50" s="4" customFormat="1">
      <c r="AB334" s="7"/>
      <c r="AC334" s="277"/>
      <c r="AD334" s="277"/>
      <c r="AE334" s="277"/>
      <c r="AF334" s="277"/>
      <c r="AG334" s="277"/>
      <c r="AH334" s="277"/>
      <c r="AU334" s="3"/>
      <c r="AV334" s="3"/>
      <c r="AW334" s="3"/>
      <c r="AX334" s="3"/>
    </row>
    <row r="335" spans="28:50" s="4" customFormat="1">
      <c r="AB335" s="7"/>
      <c r="AC335" s="277"/>
      <c r="AD335" s="277"/>
      <c r="AE335" s="277"/>
      <c r="AF335" s="277"/>
      <c r="AG335" s="277"/>
      <c r="AH335" s="277"/>
      <c r="AU335" s="3"/>
      <c r="AV335" s="3"/>
      <c r="AW335" s="3"/>
      <c r="AX335" s="3"/>
    </row>
    <row r="336" spans="28:50" s="4" customFormat="1">
      <c r="AB336" s="7"/>
      <c r="AC336" s="277"/>
      <c r="AD336" s="277"/>
      <c r="AE336" s="277"/>
      <c r="AF336" s="277"/>
      <c r="AG336" s="277"/>
      <c r="AH336" s="277"/>
      <c r="AU336" s="3"/>
      <c r="AV336" s="3"/>
      <c r="AW336" s="3"/>
      <c r="AX336" s="3"/>
    </row>
    <row r="337" spans="28:50" s="4" customFormat="1">
      <c r="AB337" s="7"/>
      <c r="AC337" s="277"/>
      <c r="AD337" s="277"/>
      <c r="AE337" s="277"/>
      <c r="AF337" s="277"/>
      <c r="AG337" s="277"/>
      <c r="AH337" s="277"/>
      <c r="AU337" s="3"/>
      <c r="AV337" s="3"/>
      <c r="AW337" s="3"/>
      <c r="AX337" s="3"/>
    </row>
    <row r="338" spans="28:50" s="4" customFormat="1">
      <c r="AB338" s="7"/>
      <c r="AC338" s="277"/>
      <c r="AD338" s="277"/>
      <c r="AE338" s="277"/>
      <c r="AF338" s="277"/>
      <c r="AG338" s="277"/>
      <c r="AH338" s="277"/>
      <c r="AU338" s="3"/>
      <c r="AV338" s="3"/>
      <c r="AW338" s="3"/>
      <c r="AX338" s="3"/>
    </row>
    <row r="339" spans="28:50" s="4" customFormat="1">
      <c r="AB339" s="7"/>
      <c r="AC339" s="277"/>
      <c r="AD339" s="277"/>
      <c r="AE339" s="277"/>
      <c r="AF339" s="277"/>
      <c r="AG339" s="277"/>
      <c r="AH339" s="277"/>
      <c r="AU339" s="3"/>
      <c r="AV339" s="3"/>
      <c r="AW339" s="3"/>
      <c r="AX339" s="3"/>
    </row>
    <row r="340" spans="28:50" s="4" customFormat="1">
      <c r="AB340" s="7"/>
      <c r="AC340" s="277"/>
      <c r="AD340" s="277"/>
      <c r="AE340" s="277"/>
      <c r="AF340" s="277"/>
      <c r="AG340" s="277"/>
      <c r="AH340" s="277"/>
      <c r="AU340" s="3"/>
      <c r="AV340" s="3"/>
      <c r="AW340" s="3"/>
      <c r="AX340" s="3"/>
    </row>
    <row r="341" spans="28:50" s="4" customFormat="1">
      <c r="AB341" s="7"/>
      <c r="AC341" s="277"/>
      <c r="AD341" s="277"/>
      <c r="AE341" s="277"/>
      <c r="AF341" s="277"/>
      <c r="AG341" s="277"/>
      <c r="AH341" s="277"/>
      <c r="AU341" s="3"/>
      <c r="AV341" s="3"/>
      <c r="AW341" s="3"/>
      <c r="AX341" s="3"/>
    </row>
    <row r="342" spans="28:50" s="4" customFormat="1">
      <c r="AB342" s="7"/>
      <c r="AC342" s="277"/>
      <c r="AD342" s="277"/>
      <c r="AE342" s="277"/>
      <c r="AF342" s="277"/>
      <c r="AG342" s="277"/>
      <c r="AH342" s="277"/>
      <c r="AU342" s="3"/>
      <c r="AV342" s="3"/>
      <c r="AW342" s="3"/>
      <c r="AX342" s="3"/>
    </row>
    <row r="343" spans="28:50" s="4" customFormat="1">
      <c r="AB343" s="7"/>
      <c r="AC343" s="277"/>
      <c r="AD343" s="277"/>
      <c r="AE343" s="277"/>
      <c r="AF343" s="277"/>
      <c r="AG343" s="277"/>
      <c r="AH343" s="277"/>
      <c r="AU343" s="3"/>
      <c r="AV343" s="3"/>
      <c r="AW343" s="3"/>
      <c r="AX343" s="3"/>
    </row>
    <row r="344" spans="28:50" s="4" customFormat="1">
      <c r="AB344" s="7"/>
      <c r="AC344" s="277"/>
      <c r="AD344" s="277"/>
      <c r="AE344" s="277"/>
      <c r="AF344" s="277"/>
      <c r="AG344" s="277"/>
      <c r="AH344" s="277"/>
      <c r="AU344" s="3"/>
      <c r="AV344" s="3"/>
      <c r="AW344" s="3"/>
      <c r="AX344" s="3"/>
    </row>
    <row r="345" spans="28:50" s="4" customFormat="1">
      <c r="AB345" s="7"/>
      <c r="AC345" s="277"/>
      <c r="AD345" s="277"/>
      <c r="AE345" s="277"/>
      <c r="AF345" s="277"/>
      <c r="AG345" s="277"/>
      <c r="AH345" s="277"/>
      <c r="AU345" s="3"/>
      <c r="AV345" s="3"/>
      <c r="AW345" s="3"/>
      <c r="AX345" s="3"/>
    </row>
    <row r="346" spans="28:50" s="4" customFormat="1">
      <c r="AB346" s="7"/>
      <c r="AC346" s="277"/>
      <c r="AD346" s="277"/>
      <c r="AE346" s="277"/>
      <c r="AF346" s="277"/>
      <c r="AG346" s="277"/>
      <c r="AH346" s="277"/>
      <c r="AU346" s="3"/>
      <c r="AV346" s="3"/>
      <c r="AW346" s="3"/>
      <c r="AX346" s="3"/>
    </row>
    <row r="347" spans="28:50" s="4" customFormat="1">
      <c r="AB347" s="7"/>
      <c r="AC347" s="277"/>
      <c r="AD347" s="277"/>
      <c r="AE347" s="277"/>
      <c r="AF347" s="277"/>
      <c r="AG347" s="277"/>
      <c r="AH347" s="277"/>
      <c r="AU347" s="3"/>
      <c r="AV347" s="3"/>
      <c r="AW347" s="3"/>
      <c r="AX347" s="3"/>
    </row>
    <row r="348" spans="28:50" s="4" customFormat="1">
      <c r="AB348" s="7"/>
      <c r="AC348" s="277"/>
      <c r="AD348" s="277"/>
      <c r="AE348" s="277"/>
      <c r="AF348" s="277"/>
      <c r="AG348" s="277"/>
      <c r="AH348" s="277"/>
      <c r="AU348" s="3"/>
      <c r="AV348" s="3"/>
      <c r="AW348" s="3"/>
      <c r="AX348" s="3"/>
    </row>
    <row r="349" spans="28:50" s="4" customFormat="1">
      <c r="AB349" s="7"/>
      <c r="AC349" s="277"/>
      <c r="AD349" s="277"/>
      <c r="AE349" s="277"/>
      <c r="AF349" s="277"/>
      <c r="AG349" s="277"/>
      <c r="AH349" s="277"/>
      <c r="AU349" s="3"/>
      <c r="AV349" s="3"/>
      <c r="AW349" s="3"/>
      <c r="AX349" s="3"/>
    </row>
    <row r="350" spans="28:50" s="4" customFormat="1">
      <c r="AB350" s="7"/>
      <c r="AC350" s="277"/>
      <c r="AD350" s="277"/>
      <c r="AE350" s="277"/>
      <c r="AF350" s="277"/>
      <c r="AG350" s="277"/>
      <c r="AH350" s="277"/>
      <c r="AU350" s="3"/>
      <c r="AV350" s="3"/>
      <c r="AW350" s="3"/>
      <c r="AX350" s="3"/>
    </row>
    <row r="351" spans="28:50" s="4" customFormat="1">
      <c r="AB351" s="7"/>
      <c r="AC351" s="277"/>
      <c r="AD351" s="277"/>
      <c r="AE351" s="277"/>
      <c r="AF351" s="277"/>
      <c r="AG351" s="277"/>
      <c r="AH351" s="277"/>
      <c r="AU351" s="3"/>
      <c r="AV351" s="3"/>
      <c r="AW351" s="3"/>
      <c r="AX351" s="3"/>
    </row>
    <row r="352" spans="28:50" s="4" customFormat="1">
      <c r="AB352" s="7"/>
      <c r="AC352" s="277"/>
      <c r="AD352" s="277"/>
      <c r="AE352" s="277"/>
      <c r="AF352" s="277"/>
      <c r="AG352" s="277"/>
      <c r="AH352" s="277"/>
      <c r="AU352" s="3"/>
      <c r="AV352" s="3"/>
      <c r="AW352" s="3"/>
      <c r="AX352" s="3"/>
    </row>
    <row r="353" spans="28:50" s="4" customFormat="1">
      <c r="AB353" s="7"/>
      <c r="AC353" s="277"/>
      <c r="AD353" s="277"/>
      <c r="AE353" s="277"/>
      <c r="AF353" s="277"/>
      <c r="AG353" s="277"/>
      <c r="AH353" s="277"/>
      <c r="AU353" s="3"/>
      <c r="AV353" s="3"/>
      <c r="AW353" s="3"/>
      <c r="AX353" s="3"/>
    </row>
    <row r="354" spans="28:50" s="4" customFormat="1">
      <c r="AB354" s="7"/>
      <c r="AC354" s="277"/>
      <c r="AD354" s="277"/>
      <c r="AE354" s="277"/>
      <c r="AF354" s="277"/>
      <c r="AG354" s="277"/>
      <c r="AH354" s="277"/>
      <c r="AU354" s="3"/>
      <c r="AV354" s="3"/>
      <c r="AW354" s="3"/>
      <c r="AX354" s="3"/>
    </row>
    <row r="355" spans="28:50" s="4" customFormat="1">
      <c r="AB355" s="7"/>
      <c r="AC355" s="277"/>
      <c r="AD355" s="277"/>
      <c r="AE355" s="277"/>
      <c r="AF355" s="277"/>
      <c r="AG355" s="277"/>
      <c r="AH355" s="277"/>
      <c r="AU355" s="3"/>
      <c r="AV355" s="3"/>
      <c r="AW355" s="3"/>
      <c r="AX355" s="3"/>
    </row>
    <row r="356" spans="28:50" s="4" customFormat="1">
      <c r="AB356" s="7"/>
      <c r="AC356" s="277"/>
      <c r="AD356" s="277"/>
      <c r="AE356" s="277"/>
      <c r="AF356" s="277"/>
      <c r="AG356" s="277"/>
      <c r="AH356" s="277"/>
      <c r="AU356" s="3"/>
      <c r="AV356" s="3"/>
      <c r="AW356" s="3"/>
      <c r="AX356" s="3"/>
    </row>
    <row r="357" spans="28:50" s="4" customFormat="1">
      <c r="AB357" s="7"/>
      <c r="AC357" s="277"/>
      <c r="AD357" s="277"/>
      <c r="AE357" s="277"/>
      <c r="AF357" s="277"/>
      <c r="AG357" s="277"/>
      <c r="AH357" s="277"/>
      <c r="AU357" s="3"/>
      <c r="AV357" s="3"/>
      <c r="AW357" s="3"/>
      <c r="AX357" s="3"/>
    </row>
    <row r="358" spans="28:50" s="4" customFormat="1">
      <c r="AB358" s="7"/>
      <c r="AC358" s="277"/>
      <c r="AD358" s="277"/>
      <c r="AE358" s="277"/>
      <c r="AF358" s="277"/>
      <c r="AG358" s="277"/>
      <c r="AH358" s="277"/>
      <c r="AU358" s="3"/>
      <c r="AV358" s="3"/>
      <c r="AW358" s="3"/>
      <c r="AX358" s="3"/>
    </row>
    <row r="359" spans="28:50" s="4" customFormat="1">
      <c r="AB359" s="7"/>
      <c r="AC359" s="277"/>
      <c r="AD359" s="277"/>
      <c r="AE359" s="277"/>
      <c r="AF359" s="277"/>
      <c r="AG359" s="277"/>
      <c r="AH359" s="277"/>
      <c r="AU359" s="3"/>
      <c r="AV359" s="3"/>
      <c r="AW359" s="3"/>
      <c r="AX359" s="3"/>
    </row>
    <row r="360" spans="28:50" s="4" customFormat="1">
      <c r="AB360" s="7"/>
      <c r="AC360" s="277"/>
      <c r="AD360" s="277"/>
      <c r="AE360" s="277"/>
      <c r="AF360" s="277"/>
      <c r="AG360" s="277"/>
      <c r="AH360" s="277"/>
      <c r="AU360" s="3"/>
      <c r="AV360" s="3"/>
      <c r="AW360" s="3"/>
      <c r="AX360" s="3"/>
    </row>
    <row r="361" spans="28:50" s="4" customFormat="1">
      <c r="AB361" s="7"/>
      <c r="AC361" s="277"/>
      <c r="AD361" s="277"/>
      <c r="AE361" s="277"/>
      <c r="AF361" s="277"/>
      <c r="AG361" s="277"/>
      <c r="AH361" s="277"/>
      <c r="AU361" s="3"/>
      <c r="AV361" s="3"/>
      <c r="AW361" s="3"/>
      <c r="AX361" s="3"/>
    </row>
    <row r="362" spans="28:50" s="4" customFormat="1">
      <c r="AB362" s="7"/>
      <c r="AC362" s="277"/>
      <c r="AD362" s="277"/>
      <c r="AE362" s="277"/>
      <c r="AF362" s="277"/>
      <c r="AG362" s="277"/>
      <c r="AH362" s="277"/>
      <c r="AU362" s="3"/>
      <c r="AV362" s="3"/>
      <c r="AW362" s="3"/>
      <c r="AX362" s="3"/>
    </row>
    <row r="363" spans="28:50" s="4" customFormat="1">
      <c r="AB363" s="7"/>
      <c r="AC363" s="277"/>
      <c r="AD363" s="277"/>
      <c r="AE363" s="277"/>
      <c r="AF363" s="277"/>
      <c r="AG363" s="277"/>
      <c r="AH363" s="277"/>
      <c r="AU363" s="3"/>
      <c r="AV363" s="3"/>
      <c r="AW363" s="3"/>
      <c r="AX363" s="3"/>
    </row>
    <row r="364" spans="28:50" s="4" customFormat="1">
      <c r="AB364" s="7"/>
      <c r="AC364" s="277"/>
      <c r="AD364" s="277"/>
      <c r="AE364" s="277"/>
      <c r="AF364" s="277"/>
      <c r="AG364" s="277"/>
      <c r="AH364" s="277"/>
      <c r="AU364" s="3"/>
      <c r="AV364" s="3"/>
      <c r="AW364" s="3"/>
      <c r="AX364" s="3"/>
    </row>
    <row r="365" spans="28:50" s="4" customFormat="1">
      <c r="AB365" s="7"/>
      <c r="AC365" s="277"/>
      <c r="AD365" s="277"/>
      <c r="AE365" s="277"/>
      <c r="AF365" s="277"/>
      <c r="AG365" s="277"/>
      <c r="AH365" s="277"/>
      <c r="AU365" s="3"/>
      <c r="AV365" s="3"/>
      <c r="AW365" s="3"/>
      <c r="AX365" s="3"/>
    </row>
    <row r="366" spans="28:50" s="4" customFormat="1">
      <c r="AB366" s="7"/>
      <c r="AC366" s="277"/>
      <c r="AD366" s="277"/>
      <c r="AE366" s="277"/>
      <c r="AF366" s="277"/>
      <c r="AG366" s="277"/>
      <c r="AH366" s="277"/>
      <c r="AU366" s="3"/>
      <c r="AV366" s="3"/>
      <c r="AW366" s="3"/>
      <c r="AX366" s="3"/>
    </row>
    <row r="367" spans="28:50" s="4" customFormat="1">
      <c r="AB367" s="7"/>
      <c r="AC367" s="277"/>
      <c r="AD367" s="277"/>
      <c r="AE367" s="277"/>
      <c r="AF367" s="277"/>
      <c r="AG367" s="277"/>
      <c r="AH367" s="277"/>
      <c r="AU367" s="3"/>
      <c r="AV367" s="3"/>
      <c r="AW367" s="3"/>
      <c r="AX367" s="3"/>
    </row>
    <row r="368" spans="28:50" s="4" customFormat="1">
      <c r="AB368" s="7"/>
      <c r="AC368" s="277"/>
      <c r="AD368" s="277"/>
      <c r="AE368" s="277"/>
      <c r="AF368" s="277"/>
      <c r="AG368" s="277"/>
      <c r="AH368" s="277"/>
      <c r="AU368" s="3"/>
      <c r="AV368" s="3"/>
      <c r="AW368" s="3"/>
      <c r="AX368" s="3"/>
    </row>
    <row r="369" spans="28:50" s="4" customFormat="1">
      <c r="AB369" s="7"/>
      <c r="AC369" s="277"/>
      <c r="AD369" s="277"/>
      <c r="AE369" s="277"/>
      <c r="AF369" s="277"/>
      <c r="AG369" s="277"/>
      <c r="AH369" s="277"/>
      <c r="AU369" s="3"/>
      <c r="AV369" s="3"/>
      <c r="AW369" s="3"/>
      <c r="AX369" s="3"/>
    </row>
    <row r="370" spans="28:50" s="4" customFormat="1">
      <c r="AB370" s="7"/>
      <c r="AC370" s="277"/>
      <c r="AD370" s="277"/>
      <c r="AE370" s="277"/>
      <c r="AF370" s="277"/>
      <c r="AG370" s="277"/>
      <c r="AH370" s="277"/>
      <c r="AU370" s="3"/>
      <c r="AV370" s="3"/>
      <c r="AW370" s="3"/>
      <c r="AX370" s="3"/>
    </row>
    <row r="371" spans="28:50" s="4" customFormat="1">
      <c r="AB371" s="7"/>
      <c r="AC371" s="277"/>
      <c r="AD371" s="277"/>
      <c r="AE371" s="277"/>
      <c r="AF371" s="277"/>
      <c r="AG371" s="277"/>
      <c r="AH371" s="277"/>
      <c r="AU371" s="3"/>
      <c r="AV371" s="3"/>
      <c r="AW371" s="3"/>
      <c r="AX371" s="3"/>
    </row>
    <row r="372" spans="28:50" s="4" customFormat="1">
      <c r="AB372" s="7"/>
      <c r="AC372" s="277"/>
      <c r="AD372" s="277"/>
      <c r="AE372" s="277"/>
      <c r="AF372" s="277"/>
      <c r="AG372" s="277"/>
      <c r="AH372" s="277"/>
      <c r="AU372" s="3"/>
      <c r="AV372" s="3"/>
      <c r="AW372" s="3"/>
      <c r="AX372" s="3"/>
    </row>
    <row r="373" spans="28:50" s="4" customFormat="1">
      <c r="AB373" s="7"/>
      <c r="AC373" s="277"/>
      <c r="AD373" s="277"/>
      <c r="AE373" s="277"/>
      <c r="AF373" s="277"/>
      <c r="AG373" s="277"/>
      <c r="AH373" s="277"/>
      <c r="AU373" s="3"/>
      <c r="AV373" s="3"/>
      <c r="AW373" s="3"/>
      <c r="AX373" s="3"/>
    </row>
    <row r="374" spans="28:50" s="4" customFormat="1">
      <c r="AB374" s="7"/>
      <c r="AC374" s="277"/>
      <c r="AD374" s="277"/>
      <c r="AE374" s="277"/>
      <c r="AF374" s="277"/>
      <c r="AG374" s="277"/>
      <c r="AH374" s="277"/>
      <c r="AU374" s="3"/>
      <c r="AV374" s="3"/>
      <c r="AW374" s="3"/>
      <c r="AX374" s="3"/>
    </row>
    <row r="375" spans="28:50" s="4" customFormat="1">
      <c r="AB375" s="7"/>
      <c r="AC375" s="277"/>
      <c r="AD375" s="277"/>
      <c r="AE375" s="277"/>
      <c r="AF375" s="277"/>
      <c r="AG375" s="277"/>
      <c r="AH375" s="277"/>
      <c r="AU375" s="3"/>
      <c r="AV375" s="3"/>
      <c r="AW375" s="3"/>
      <c r="AX375" s="3"/>
    </row>
    <row r="376" spans="28:50" s="4" customFormat="1">
      <c r="AB376" s="7"/>
      <c r="AC376" s="277"/>
      <c r="AD376" s="277"/>
      <c r="AE376" s="277"/>
      <c r="AF376" s="277"/>
      <c r="AG376" s="277"/>
      <c r="AH376" s="277"/>
      <c r="AU376" s="3"/>
      <c r="AV376" s="3"/>
      <c r="AW376" s="3"/>
      <c r="AX376" s="3"/>
    </row>
    <row r="377" spans="28:50" s="4" customFormat="1">
      <c r="AB377" s="7"/>
      <c r="AC377" s="277"/>
      <c r="AD377" s="277"/>
      <c r="AE377" s="277"/>
      <c r="AF377" s="277"/>
      <c r="AG377" s="277"/>
      <c r="AH377" s="277"/>
      <c r="AU377" s="3"/>
      <c r="AV377" s="3"/>
      <c r="AW377" s="3"/>
      <c r="AX377" s="3"/>
    </row>
    <row r="378" spans="28:50" s="4" customFormat="1">
      <c r="AB378" s="7"/>
      <c r="AC378" s="277"/>
      <c r="AD378" s="277"/>
      <c r="AE378" s="277"/>
      <c r="AF378" s="277"/>
      <c r="AG378" s="277"/>
      <c r="AH378" s="277"/>
      <c r="AU378" s="3"/>
      <c r="AV378" s="3"/>
      <c r="AW378" s="3"/>
      <c r="AX378" s="3"/>
    </row>
    <row r="379" spans="28:50" s="4" customFormat="1">
      <c r="AB379" s="7"/>
      <c r="AC379" s="277"/>
      <c r="AD379" s="277"/>
      <c r="AE379" s="277"/>
      <c r="AF379" s="277"/>
      <c r="AG379" s="277"/>
      <c r="AH379" s="277"/>
      <c r="AU379" s="3"/>
      <c r="AV379" s="3"/>
      <c r="AW379" s="3"/>
      <c r="AX379" s="3"/>
    </row>
    <row r="380" spans="28:50" s="4" customFormat="1">
      <c r="AB380" s="7"/>
      <c r="AC380" s="277"/>
      <c r="AD380" s="277"/>
      <c r="AE380" s="277"/>
      <c r="AF380" s="277"/>
      <c r="AG380" s="277"/>
      <c r="AH380" s="277"/>
      <c r="AU380" s="3"/>
      <c r="AV380" s="3"/>
      <c r="AW380" s="3"/>
      <c r="AX380" s="3"/>
    </row>
    <row r="381" spans="28:50" s="4" customFormat="1">
      <c r="AB381" s="7"/>
      <c r="AC381" s="277"/>
      <c r="AD381" s="277"/>
      <c r="AE381" s="277"/>
      <c r="AF381" s="277"/>
      <c r="AG381" s="277"/>
      <c r="AH381" s="277"/>
      <c r="AU381" s="3"/>
      <c r="AV381" s="3"/>
      <c r="AW381" s="3"/>
      <c r="AX381" s="3"/>
    </row>
    <row r="382" spans="28:50" s="4" customFormat="1">
      <c r="AB382" s="7"/>
      <c r="AC382" s="277"/>
      <c r="AD382" s="277"/>
      <c r="AE382" s="277"/>
      <c r="AF382" s="277"/>
      <c r="AG382" s="277"/>
      <c r="AH382" s="277"/>
      <c r="AU382" s="3"/>
      <c r="AV382" s="3"/>
      <c r="AW382" s="3"/>
      <c r="AX382" s="3"/>
    </row>
    <row r="383" spans="28:50" s="4" customFormat="1">
      <c r="AB383" s="7"/>
      <c r="AC383" s="277"/>
      <c r="AD383" s="277"/>
      <c r="AE383" s="277"/>
      <c r="AF383" s="277"/>
      <c r="AG383" s="277"/>
      <c r="AH383" s="277"/>
      <c r="AU383" s="3"/>
      <c r="AV383" s="3"/>
      <c r="AW383" s="3"/>
      <c r="AX383" s="3"/>
    </row>
    <row r="384" spans="28:50" s="4" customFormat="1">
      <c r="AB384" s="7"/>
      <c r="AC384" s="277"/>
      <c r="AD384" s="277"/>
      <c r="AE384" s="277"/>
      <c r="AF384" s="277"/>
      <c r="AG384" s="277"/>
      <c r="AH384" s="277"/>
      <c r="AU384" s="3"/>
      <c r="AV384" s="3"/>
      <c r="AW384" s="3"/>
      <c r="AX384" s="3"/>
    </row>
    <row r="385" spans="28:50" s="4" customFormat="1">
      <c r="AB385" s="7"/>
      <c r="AC385" s="277"/>
      <c r="AD385" s="277"/>
      <c r="AE385" s="277"/>
      <c r="AF385" s="277"/>
      <c r="AG385" s="277"/>
      <c r="AH385" s="277"/>
      <c r="AU385" s="3"/>
      <c r="AV385" s="3"/>
      <c r="AW385" s="3"/>
      <c r="AX385" s="3"/>
    </row>
    <row r="386" spans="28:50" s="4" customFormat="1">
      <c r="AB386" s="7"/>
      <c r="AC386" s="277"/>
      <c r="AD386" s="277"/>
      <c r="AE386" s="277"/>
      <c r="AF386" s="277"/>
      <c r="AG386" s="277"/>
      <c r="AH386" s="277"/>
      <c r="AU386" s="3"/>
      <c r="AV386" s="3"/>
      <c r="AW386" s="3"/>
      <c r="AX386" s="3"/>
    </row>
    <row r="387" spans="28:50" s="4" customFormat="1">
      <c r="AB387" s="7"/>
      <c r="AC387" s="277"/>
      <c r="AD387" s="277"/>
      <c r="AE387" s="277"/>
      <c r="AF387" s="277"/>
      <c r="AG387" s="277"/>
      <c r="AH387" s="277"/>
      <c r="AU387" s="3"/>
      <c r="AV387" s="3"/>
      <c r="AW387" s="3"/>
      <c r="AX387" s="3"/>
    </row>
    <row r="388" spans="28:50" s="4" customFormat="1">
      <c r="AB388" s="7"/>
      <c r="AC388" s="277"/>
      <c r="AD388" s="277"/>
      <c r="AE388" s="277"/>
      <c r="AF388" s="277"/>
      <c r="AG388" s="277"/>
      <c r="AH388" s="277"/>
      <c r="AU388" s="3"/>
      <c r="AV388" s="3"/>
      <c r="AW388" s="3"/>
      <c r="AX388" s="3"/>
    </row>
    <row r="389" spans="28:50" s="4" customFormat="1">
      <c r="AB389" s="7"/>
      <c r="AC389" s="277"/>
      <c r="AD389" s="277"/>
      <c r="AE389" s="277"/>
      <c r="AF389" s="277"/>
      <c r="AG389" s="277"/>
      <c r="AH389" s="277"/>
      <c r="AU389" s="3"/>
      <c r="AV389" s="3"/>
      <c r="AW389" s="3"/>
      <c r="AX389" s="3"/>
    </row>
    <row r="390" spans="28:50" s="4" customFormat="1">
      <c r="AB390" s="7"/>
      <c r="AC390" s="277"/>
      <c r="AD390" s="277"/>
      <c r="AE390" s="277"/>
      <c r="AF390" s="277"/>
      <c r="AG390" s="277"/>
      <c r="AH390" s="277"/>
      <c r="AU390" s="3"/>
      <c r="AV390" s="3"/>
      <c r="AW390" s="3"/>
      <c r="AX390" s="3"/>
    </row>
    <row r="391" spans="28:50" s="4" customFormat="1">
      <c r="AB391" s="7"/>
      <c r="AC391" s="277"/>
      <c r="AD391" s="277"/>
      <c r="AE391" s="277"/>
      <c r="AF391" s="277"/>
      <c r="AG391" s="277"/>
      <c r="AH391" s="277"/>
      <c r="AU391" s="3"/>
      <c r="AV391" s="3"/>
      <c r="AW391" s="3"/>
      <c r="AX391" s="3"/>
    </row>
    <row r="392" spans="28:50" s="4" customFormat="1">
      <c r="AB392" s="7"/>
      <c r="AC392" s="277"/>
      <c r="AD392" s="277"/>
      <c r="AE392" s="277"/>
      <c r="AF392" s="277"/>
      <c r="AG392" s="277"/>
      <c r="AH392" s="277"/>
      <c r="AU392" s="3"/>
      <c r="AV392" s="3"/>
      <c r="AW392" s="3"/>
      <c r="AX392" s="3"/>
    </row>
    <row r="393" spans="28:50" s="4" customFormat="1">
      <c r="AB393" s="7"/>
      <c r="AC393" s="277"/>
      <c r="AD393" s="277"/>
      <c r="AE393" s="277"/>
      <c r="AF393" s="277"/>
      <c r="AG393" s="277"/>
      <c r="AH393" s="277"/>
      <c r="AU393" s="3"/>
      <c r="AV393" s="3"/>
      <c r="AW393" s="3"/>
      <c r="AX393" s="3"/>
    </row>
    <row r="394" spans="28:50" s="4" customFormat="1">
      <c r="AB394" s="7"/>
      <c r="AC394" s="277"/>
      <c r="AD394" s="277"/>
      <c r="AE394" s="277"/>
      <c r="AF394" s="277"/>
      <c r="AG394" s="277"/>
      <c r="AH394" s="277"/>
      <c r="AU394" s="3"/>
      <c r="AV394" s="3"/>
      <c r="AW394" s="3"/>
      <c r="AX394" s="3"/>
    </row>
    <row r="395" spans="28:50" s="4" customFormat="1">
      <c r="AB395" s="7"/>
      <c r="AC395" s="277"/>
      <c r="AD395" s="277"/>
      <c r="AE395" s="277"/>
      <c r="AF395" s="277"/>
      <c r="AG395" s="277"/>
      <c r="AH395" s="277"/>
      <c r="AU395" s="3"/>
      <c r="AV395" s="3"/>
      <c r="AW395" s="3"/>
      <c r="AX395" s="3"/>
    </row>
    <row r="396" spans="28:50" s="4" customFormat="1">
      <c r="AB396" s="7"/>
      <c r="AC396" s="277"/>
      <c r="AD396" s="277"/>
      <c r="AE396" s="277"/>
      <c r="AF396" s="277"/>
      <c r="AG396" s="277"/>
      <c r="AH396" s="277"/>
      <c r="AU396" s="3"/>
      <c r="AV396" s="3"/>
      <c r="AW396" s="3"/>
      <c r="AX396" s="3"/>
    </row>
    <row r="397" spans="28:50" s="4" customFormat="1">
      <c r="AB397" s="7"/>
      <c r="AC397" s="277"/>
      <c r="AD397" s="277"/>
      <c r="AE397" s="277"/>
      <c r="AF397" s="277"/>
      <c r="AG397" s="277"/>
      <c r="AH397" s="277"/>
      <c r="AU397" s="3"/>
      <c r="AV397" s="3"/>
      <c r="AW397" s="3"/>
      <c r="AX397" s="3"/>
    </row>
    <row r="398" spans="28:50" s="4" customFormat="1">
      <c r="AB398" s="7"/>
      <c r="AC398" s="277"/>
      <c r="AD398" s="277"/>
      <c r="AE398" s="277"/>
      <c r="AF398" s="277"/>
      <c r="AG398" s="277"/>
      <c r="AH398" s="277"/>
      <c r="AU398" s="3"/>
      <c r="AV398" s="3"/>
      <c r="AW398" s="3"/>
      <c r="AX398" s="3"/>
    </row>
    <row r="399" spans="28:50" s="4" customFormat="1">
      <c r="AB399" s="7"/>
      <c r="AC399" s="277"/>
      <c r="AD399" s="277"/>
      <c r="AE399" s="277"/>
      <c r="AF399" s="277"/>
      <c r="AG399" s="277"/>
      <c r="AH399" s="277"/>
      <c r="AU399" s="3"/>
      <c r="AV399" s="3"/>
      <c r="AW399" s="3"/>
      <c r="AX399" s="3"/>
    </row>
    <row r="400" spans="28:50" s="4" customFormat="1">
      <c r="AB400" s="7"/>
      <c r="AC400" s="277"/>
      <c r="AD400" s="277"/>
      <c r="AE400" s="277"/>
      <c r="AF400" s="277"/>
      <c r="AG400" s="277"/>
      <c r="AH400" s="277"/>
      <c r="AU400" s="3"/>
      <c r="AV400" s="3"/>
      <c r="AW400" s="3"/>
      <c r="AX400" s="3"/>
    </row>
    <row r="401" spans="28:50" s="4" customFormat="1">
      <c r="AB401" s="7"/>
      <c r="AC401" s="277"/>
      <c r="AD401" s="277"/>
      <c r="AE401" s="277"/>
      <c r="AF401" s="277"/>
      <c r="AG401" s="277"/>
      <c r="AH401" s="277"/>
      <c r="AU401" s="3"/>
      <c r="AV401" s="3"/>
      <c r="AW401" s="3"/>
      <c r="AX401" s="3"/>
    </row>
    <row r="402" spans="28:50" s="4" customFormat="1">
      <c r="AB402" s="7"/>
      <c r="AC402" s="277"/>
      <c r="AD402" s="277"/>
      <c r="AE402" s="277"/>
      <c r="AF402" s="277"/>
      <c r="AG402" s="277"/>
      <c r="AH402" s="277"/>
      <c r="AU402" s="3"/>
      <c r="AV402" s="3"/>
      <c r="AW402" s="3"/>
      <c r="AX402" s="3"/>
    </row>
    <row r="403" spans="28:50" s="4" customFormat="1">
      <c r="AB403" s="7"/>
      <c r="AC403" s="277"/>
      <c r="AD403" s="277"/>
      <c r="AE403" s="277"/>
      <c r="AF403" s="277"/>
      <c r="AG403" s="277"/>
      <c r="AH403" s="277"/>
      <c r="AU403" s="3"/>
      <c r="AV403" s="3"/>
      <c r="AW403" s="3"/>
      <c r="AX403" s="3"/>
    </row>
    <row r="404" spans="28:50" s="4" customFormat="1">
      <c r="AB404" s="7"/>
      <c r="AC404" s="277"/>
      <c r="AD404" s="277"/>
      <c r="AE404" s="277"/>
      <c r="AF404" s="277"/>
      <c r="AG404" s="277"/>
      <c r="AH404" s="277"/>
      <c r="AU404" s="3"/>
      <c r="AV404" s="3"/>
      <c r="AW404" s="3"/>
      <c r="AX404" s="3"/>
    </row>
    <row r="405" spans="28:50" s="4" customFormat="1">
      <c r="AB405" s="7"/>
      <c r="AC405" s="277"/>
      <c r="AD405" s="277"/>
      <c r="AE405" s="277"/>
      <c r="AF405" s="277"/>
      <c r="AG405" s="277"/>
      <c r="AH405" s="277"/>
      <c r="AU405" s="3"/>
      <c r="AV405" s="3"/>
      <c r="AW405" s="3"/>
      <c r="AX405" s="3"/>
    </row>
    <row r="406" spans="28:50" s="4" customFormat="1">
      <c r="AB406" s="7"/>
      <c r="AC406" s="277"/>
      <c r="AD406" s="277"/>
      <c r="AE406" s="277"/>
      <c r="AF406" s="277"/>
      <c r="AG406" s="277"/>
      <c r="AH406" s="277"/>
      <c r="AU406" s="3"/>
      <c r="AV406" s="3"/>
      <c r="AW406" s="3"/>
      <c r="AX406" s="3"/>
    </row>
    <row r="407" spans="28:50" s="4" customFormat="1">
      <c r="AB407" s="7"/>
      <c r="AC407" s="277"/>
      <c r="AD407" s="277"/>
      <c r="AE407" s="277"/>
      <c r="AF407" s="277"/>
      <c r="AG407" s="277"/>
      <c r="AH407" s="277"/>
      <c r="AU407" s="3"/>
      <c r="AV407" s="3"/>
      <c r="AW407" s="3"/>
      <c r="AX407" s="3"/>
    </row>
    <row r="408" spans="28:50" s="4" customFormat="1">
      <c r="AB408" s="7"/>
      <c r="AC408" s="277"/>
      <c r="AD408" s="277"/>
      <c r="AE408" s="277"/>
      <c r="AF408" s="277"/>
      <c r="AG408" s="277"/>
      <c r="AH408" s="277"/>
      <c r="AU408" s="3"/>
      <c r="AV408" s="3"/>
      <c r="AW408" s="3"/>
      <c r="AX408" s="3"/>
    </row>
    <row r="409" spans="28:50" s="4" customFormat="1">
      <c r="AB409" s="7"/>
      <c r="AC409" s="277"/>
      <c r="AD409" s="277"/>
      <c r="AE409" s="277"/>
      <c r="AF409" s="277"/>
      <c r="AG409" s="277"/>
      <c r="AH409" s="277"/>
      <c r="AU409" s="3"/>
      <c r="AV409" s="3"/>
      <c r="AW409" s="3"/>
      <c r="AX409" s="3"/>
    </row>
    <row r="410" spans="28:50" s="4" customFormat="1">
      <c r="AB410" s="7"/>
      <c r="AC410" s="277"/>
      <c r="AD410" s="277"/>
      <c r="AE410" s="277"/>
      <c r="AF410" s="277"/>
      <c r="AG410" s="277"/>
      <c r="AH410" s="277"/>
      <c r="AU410" s="3"/>
      <c r="AV410" s="3"/>
      <c r="AW410" s="3"/>
      <c r="AX410" s="3"/>
    </row>
    <row r="411" spans="28:50" s="4" customFormat="1">
      <c r="AB411" s="7"/>
      <c r="AC411" s="277"/>
      <c r="AD411" s="277"/>
      <c r="AE411" s="277"/>
      <c r="AF411" s="277"/>
      <c r="AG411" s="277"/>
      <c r="AH411" s="277"/>
      <c r="AU411" s="3"/>
      <c r="AV411" s="3"/>
      <c r="AW411" s="3"/>
      <c r="AX411" s="3"/>
    </row>
    <row r="412" spans="28:50" s="4" customFormat="1">
      <c r="AB412" s="7"/>
      <c r="AC412" s="277"/>
      <c r="AD412" s="277"/>
      <c r="AE412" s="277"/>
      <c r="AF412" s="277"/>
      <c r="AG412" s="277"/>
      <c r="AH412" s="277"/>
      <c r="AU412" s="3"/>
      <c r="AV412" s="3"/>
      <c r="AW412" s="3"/>
      <c r="AX412" s="3"/>
    </row>
    <row r="413" spans="28:50" s="4" customFormat="1">
      <c r="AB413" s="7"/>
      <c r="AC413" s="277"/>
      <c r="AD413" s="277"/>
      <c r="AE413" s="277"/>
      <c r="AF413" s="277"/>
      <c r="AG413" s="277"/>
      <c r="AH413" s="277"/>
      <c r="AU413" s="3"/>
      <c r="AV413" s="3"/>
      <c r="AW413" s="3"/>
      <c r="AX413" s="3"/>
    </row>
    <row r="414" spans="28:50" s="4" customFormat="1">
      <c r="AB414" s="7"/>
      <c r="AC414" s="277"/>
      <c r="AD414" s="277"/>
      <c r="AE414" s="277"/>
      <c r="AF414" s="277"/>
      <c r="AG414" s="277"/>
      <c r="AH414" s="277"/>
      <c r="AU414" s="3"/>
      <c r="AV414" s="3"/>
      <c r="AW414" s="3"/>
      <c r="AX414" s="3"/>
    </row>
    <row r="415" spans="28:50" s="4" customFormat="1">
      <c r="AB415" s="7"/>
      <c r="AC415" s="277"/>
      <c r="AD415" s="277"/>
      <c r="AE415" s="277"/>
      <c r="AF415" s="277"/>
      <c r="AG415" s="277"/>
      <c r="AH415" s="277"/>
      <c r="AU415" s="3"/>
      <c r="AV415" s="3"/>
      <c r="AW415" s="3"/>
      <c r="AX415" s="3"/>
    </row>
    <row r="416" spans="28:50" s="4" customFormat="1">
      <c r="AB416" s="7"/>
      <c r="AC416" s="277"/>
      <c r="AD416" s="277"/>
      <c r="AE416" s="277"/>
      <c r="AF416" s="277"/>
      <c r="AG416" s="277"/>
      <c r="AH416" s="277"/>
      <c r="AU416" s="3"/>
      <c r="AV416" s="3"/>
      <c r="AW416" s="3"/>
      <c r="AX416" s="3"/>
    </row>
    <row r="417" spans="28:50" s="4" customFormat="1">
      <c r="AB417" s="7"/>
      <c r="AC417" s="277"/>
      <c r="AD417" s="277"/>
      <c r="AE417" s="277"/>
      <c r="AF417" s="277"/>
      <c r="AG417" s="277"/>
      <c r="AH417" s="277"/>
      <c r="AU417" s="3"/>
      <c r="AV417" s="3"/>
      <c r="AW417" s="3"/>
      <c r="AX417" s="3"/>
    </row>
    <row r="418" spans="28:50" s="4" customFormat="1">
      <c r="AB418" s="7"/>
      <c r="AC418" s="277"/>
      <c r="AD418" s="277"/>
      <c r="AE418" s="277"/>
      <c r="AF418" s="277"/>
      <c r="AG418" s="277"/>
      <c r="AH418" s="277"/>
      <c r="AU418" s="3"/>
      <c r="AV418" s="3"/>
      <c r="AW418" s="3"/>
      <c r="AX418" s="3"/>
    </row>
    <row r="419" spans="28:50" s="4" customFormat="1">
      <c r="AB419" s="7"/>
      <c r="AC419" s="277"/>
      <c r="AD419" s="277"/>
      <c r="AE419" s="277"/>
      <c r="AF419" s="277"/>
      <c r="AG419" s="277"/>
      <c r="AH419" s="277"/>
      <c r="AU419" s="3"/>
      <c r="AV419" s="3"/>
      <c r="AW419" s="3"/>
      <c r="AX419" s="3"/>
    </row>
    <row r="420" spans="28:50" s="4" customFormat="1">
      <c r="AB420" s="7"/>
      <c r="AC420" s="277"/>
      <c r="AD420" s="277"/>
      <c r="AE420" s="277"/>
      <c r="AF420" s="277"/>
      <c r="AG420" s="277"/>
      <c r="AH420" s="277"/>
      <c r="AU420" s="3"/>
      <c r="AV420" s="3"/>
      <c r="AW420" s="3"/>
      <c r="AX420" s="3"/>
    </row>
    <row r="421" spans="28:50" s="4" customFormat="1">
      <c r="AB421" s="7"/>
      <c r="AC421" s="277"/>
      <c r="AD421" s="277"/>
      <c r="AE421" s="277"/>
      <c r="AF421" s="277"/>
      <c r="AG421" s="277"/>
      <c r="AH421" s="277"/>
      <c r="AU421" s="3"/>
      <c r="AV421" s="3"/>
      <c r="AW421" s="3"/>
      <c r="AX421" s="3"/>
    </row>
    <row r="422" spans="28:50" s="4" customFormat="1">
      <c r="AB422" s="7"/>
      <c r="AC422" s="277"/>
      <c r="AD422" s="277"/>
      <c r="AE422" s="277"/>
      <c r="AF422" s="277"/>
      <c r="AG422" s="277"/>
      <c r="AH422" s="277"/>
      <c r="AU422" s="3"/>
      <c r="AV422" s="3"/>
      <c r="AW422" s="3"/>
      <c r="AX422" s="3"/>
    </row>
    <row r="423" spans="28:50" s="4" customFormat="1">
      <c r="AB423" s="7"/>
      <c r="AC423" s="277"/>
      <c r="AD423" s="277"/>
      <c r="AE423" s="277"/>
      <c r="AF423" s="277"/>
      <c r="AG423" s="277"/>
      <c r="AH423" s="277"/>
      <c r="AU423" s="3"/>
      <c r="AV423" s="3"/>
      <c r="AW423" s="3"/>
      <c r="AX423" s="3"/>
    </row>
    <row r="424" spans="28:50" s="4" customFormat="1">
      <c r="AB424" s="7"/>
      <c r="AC424" s="277"/>
      <c r="AD424" s="277"/>
      <c r="AE424" s="277"/>
      <c r="AF424" s="277"/>
      <c r="AG424" s="277"/>
      <c r="AH424" s="277"/>
      <c r="AU424" s="3"/>
      <c r="AV424" s="3"/>
      <c r="AW424" s="3"/>
      <c r="AX424" s="3"/>
    </row>
    <row r="425" spans="28:50" s="4" customFormat="1">
      <c r="AB425" s="7"/>
      <c r="AC425" s="277"/>
      <c r="AD425" s="277"/>
      <c r="AE425" s="277"/>
      <c r="AF425" s="277"/>
      <c r="AG425" s="277"/>
      <c r="AH425" s="277"/>
      <c r="AU425" s="3"/>
      <c r="AV425" s="3"/>
      <c r="AW425" s="3"/>
      <c r="AX425" s="3"/>
    </row>
    <row r="426" spans="28:50" s="4" customFormat="1">
      <c r="AB426" s="7"/>
      <c r="AC426" s="277"/>
      <c r="AD426" s="277"/>
      <c r="AE426" s="277"/>
      <c r="AF426" s="277"/>
      <c r="AG426" s="277"/>
      <c r="AH426" s="277"/>
      <c r="AU426" s="3"/>
      <c r="AV426" s="3"/>
      <c r="AW426" s="3"/>
      <c r="AX426" s="3"/>
    </row>
    <row r="427" spans="28:50" s="4" customFormat="1">
      <c r="AB427" s="7"/>
      <c r="AC427" s="277"/>
      <c r="AD427" s="277"/>
      <c r="AE427" s="277"/>
      <c r="AF427" s="277"/>
      <c r="AG427" s="277"/>
      <c r="AH427" s="277"/>
      <c r="AU427" s="3"/>
      <c r="AV427" s="3"/>
      <c r="AW427" s="3"/>
      <c r="AX427" s="3"/>
    </row>
    <row r="428" spans="28:50" s="4" customFormat="1">
      <c r="AB428" s="7"/>
      <c r="AC428" s="277"/>
      <c r="AD428" s="277"/>
      <c r="AE428" s="277"/>
      <c r="AF428" s="277"/>
      <c r="AG428" s="277"/>
      <c r="AH428" s="277"/>
      <c r="AU428" s="3"/>
      <c r="AV428" s="3"/>
      <c r="AW428" s="3"/>
      <c r="AX428" s="3"/>
    </row>
    <row r="429" spans="28:50" s="4" customFormat="1">
      <c r="AB429" s="7"/>
      <c r="AC429" s="277"/>
      <c r="AD429" s="277"/>
      <c r="AE429" s="277"/>
      <c r="AF429" s="277"/>
      <c r="AG429" s="277"/>
      <c r="AH429" s="277"/>
      <c r="AU429" s="3"/>
      <c r="AV429" s="3"/>
      <c r="AW429" s="3"/>
      <c r="AX429" s="3"/>
    </row>
    <row r="430" spans="28:50" s="4" customFormat="1">
      <c r="AB430" s="7"/>
      <c r="AC430" s="277"/>
      <c r="AD430" s="277"/>
      <c r="AE430" s="277"/>
      <c r="AF430" s="277"/>
      <c r="AG430" s="277"/>
      <c r="AH430" s="277"/>
      <c r="AU430" s="3"/>
      <c r="AV430" s="3"/>
      <c r="AW430" s="3"/>
      <c r="AX430" s="3"/>
    </row>
    <row r="431" spans="28:50" s="4" customFormat="1">
      <c r="AB431" s="7"/>
      <c r="AC431" s="277"/>
      <c r="AD431" s="277"/>
      <c r="AE431" s="277"/>
      <c r="AF431" s="277"/>
      <c r="AG431" s="277"/>
      <c r="AH431" s="277"/>
      <c r="AU431" s="3"/>
      <c r="AV431" s="3"/>
      <c r="AW431" s="3"/>
      <c r="AX431" s="3"/>
    </row>
    <row r="432" spans="28:50" s="4" customFormat="1">
      <c r="AB432" s="7"/>
      <c r="AC432" s="277"/>
      <c r="AD432" s="277"/>
      <c r="AE432" s="277"/>
      <c r="AF432" s="277"/>
      <c r="AG432" s="277"/>
      <c r="AH432" s="277"/>
      <c r="AU432" s="3"/>
      <c r="AV432" s="3"/>
      <c r="AW432" s="3"/>
      <c r="AX432" s="3"/>
    </row>
    <row r="433" spans="2:50" s="4" customFormat="1">
      <c r="AB433" s="7"/>
      <c r="AC433" s="277"/>
      <c r="AD433" s="277"/>
      <c r="AE433" s="277"/>
      <c r="AF433" s="277"/>
      <c r="AG433" s="277"/>
      <c r="AH433" s="277"/>
      <c r="AU433" s="3"/>
      <c r="AV433" s="3"/>
      <c r="AW433" s="3"/>
      <c r="AX433" s="3"/>
    </row>
    <row r="434" spans="2:50" s="4" customFormat="1">
      <c r="AB434" s="7"/>
      <c r="AC434" s="277"/>
      <c r="AD434" s="277"/>
      <c r="AE434" s="277"/>
      <c r="AF434" s="277"/>
      <c r="AG434" s="277"/>
      <c r="AH434" s="277"/>
      <c r="AU434" s="3"/>
      <c r="AV434" s="3"/>
      <c r="AW434" s="3"/>
      <c r="AX434" s="3"/>
    </row>
    <row r="435" spans="2:50" s="4" customFormat="1">
      <c r="AB435" s="7"/>
      <c r="AC435" s="277"/>
      <c r="AD435" s="277"/>
      <c r="AE435" s="277"/>
      <c r="AF435" s="277"/>
      <c r="AG435" s="277"/>
      <c r="AH435" s="277"/>
      <c r="AU435" s="3"/>
      <c r="AV435" s="3"/>
      <c r="AW435" s="3"/>
      <c r="AX435" s="3"/>
    </row>
    <row r="436" spans="2:50" s="4" customFormat="1">
      <c r="AB436" s="7"/>
      <c r="AC436" s="277"/>
      <c r="AD436" s="277"/>
      <c r="AE436" s="277"/>
      <c r="AF436" s="277"/>
      <c r="AG436" s="277"/>
      <c r="AH436" s="277"/>
      <c r="AU436" s="3"/>
      <c r="AV436" s="3"/>
      <c r="AW436" s="3"/>
      <c r="AX436" s="3"/>
    </row>
    <row r="437" spans="2:50" s="4" customFormat="1">
      <c r="AB437" s="7"/>
      <c r="AC437" s="277"/>
      <c r="AD437" s="277"/>
      <c r="AE437" s="277"/>
      <c r="AF437" s="277"/>
      <c r="AG437" s="277"/>
      <c r="AH437" s="277"/>
      <c r="AU437" s="3"/>
      <c r="AV437" s="3"/>
      <c r="AW437" s="3"/>
      <c r="AX437" s="3"/>
    </row>
    <row r="438" spans="2:50" s="4" customFormat="1">
      <c r="AB438" s="7"/>
      <c r="AC438" s="277"/>
      <c r="AD438" s="277"/>
      <c r="AE438" s="277"/>
      <c r="AF438" s="277"/>
      <c r="AG438" s="277"/>
      <c r="AH438" s="277"/>
      <c r="AU438" s="3"/>
      <c r="AV438" s="3"/>
      <c r="AW438" s="3"/>
      <c r="AX438" s="3"/>
    </row>
    <row r="439" spans="2:50" s="4" customFormat="1">
      <c r="AB439" s="7"/>
      <c r="AC439" s="277"/>
      <c r="AD439" s="277"/>
      <c r="AE439" s="277"/>
      <c r="AF439" s="277"/>
      <c r="AG439" s="277"/>
      <c r="AH439" s="277"/>
      <c r="AU439" s="3"/>
      <c r="AV439" s="3"/>
      <c r="AW439" s="3"/>
      <c r="AX439" s="3"/>
    </row>
    <row r="440" spans="2:50" s="4" customFormat="1">
      <c r="AB440" s="7"/>
      <c r="AC440" s="277"/>
      <c r="AD440" s="277"/>
      <c r="AE440" s="277"/>
      <c r="AF440" s="277"/>
      <c r="AG440" s="277"/>
      <c r="AH440" s="277"/>
      <c r="AU440" s="3"/>
      <c r="AV440" s="3"/>
      <c r="AW440" s="3"/>
      <c r="AX440" s="3"/>
    </row>
    <row r="441" spans="2:50" s="4" customFormat="1">
      <c r="AB441" s="7"/>
      <c r="AC441" s="277"/>
      <c r="AD441" s="277"/>
      <c r="AE441" s="277"/>
      <c r="AF441" s="277"/>
      <c r="AG441" s="277"/>
      <c r="AH441" s="277"/>
      <c r="AU441" s="3"/>
      <c r="AV441" s="3"/>
      <c r="AW441" s="3"/>
      <c r="AX441" s="3"/>
    </row>
    <row r="442" spans="2:50" s="4" customFormat="1">
      <c r="AB442" s="7"/>
      <c r="AC442" s="277"/>
      <c r="AD442" s="277"/>
      <c r="AE442" s="277"/>
      <c r="AF442" s="277"/>
      <c r="AG442" s="277"/>
      <c r="AH442" s="277"/>
      <c r="AU442" s="3"/>
      <c r="AV442" s="3"/>
      <c r="AW442" s="3"/>
      <c r="AX442" s="3"/>
    </row>
    <row r="443" spans="2:50" s="4" customFormat="1" ht="8.4499999999999993" customHeight="1">
      <c r="AB443" s="7"/>
      <c r="AC443" s="277"/>
      <c r="AD443" s="277"/>
      <c r="AE443" s="277"/>
      <c r="AF443" s="277"/>
      <c r="AG443" s="277"/>
      <c r="AH443" s="277"/>
      <c r="AU443" s="3"/>
      <c r="AV443" s="3"/>
      <c r="AW443" s="3"/>
      <c r="AX443" s="3"/>
    </row>
    <row r="444" spans="2:50" s="4" customFormat="1" ht="17.45" customHeight="1">
      <c r="E444" s="19"/>
      <c r="AB444" s="7"/>
      <c r="AC444" s="277"/>
      <c r="AD444" s="277"/>
      <c r="AE444" s="277"/>
      <c r="AF444" s="277"/>
      <c r="AG444" s="277"/>
      <c r="AH444" s="277"/>
      <c r="AU444" s="3"/>
      <c r="AV444" s="3"/>
      <c r="AW444" s="3"/>
      <c r="AX444" s="3"/>
    </row>
    <row r="445" spans="2:50" s="4" customFormat="1" ht="17.45" customHeight="1">
      <c r="C445" s="101"/>
      <c r="AB445" s="7"/>
      <c r="AC445" s="277"/>
      <c r="AD445" s="277"/>
      <c r="AE445" s="277"/>
      <c r="AF445" s="277"/>
      <c r="AG445" s="277"/>
      <c r="AH445" s="277"/>
      <c r="AU445" s="3"/>
      <c r="AV445" s="3"/>
      <c r="AW445" s="3"/>
      <c r="AX445" s="3"/>
    </row>
    <row r="446" spans="2:50" s="4" customFormat="1">
      <c r="AB446" s="7"/>
      <c r="AC446" s="277"/>
      <c r="AD446" s="277"/>
      <c r="AE446" s="277"/>
      <c r="AF446" s="277"/>
      <c r="AG446" s="277"/>
      <c r="AH446" s="277"/>
      <c r="AU446" s="3"/>
      <c r="AV446" s="3"/>
      <c r="AW446" s="3"/>
      <c r="AX446" s="3"/>
    </row>
    <row r="447" spans="2:50" s="4" customFormat="1" ht="15" customHeight="1">
      <c r="AB447" s="7"/>
      <c r="AC447" s="277"/>
      <c r="AD447" s="277"/>
      <c r="AE447" s="277"/>
      <c r="AF447" s="277"/>
      <c r="AG447" s="277"/>
      <c r="AH447" s="277"/>
      <c r="AU447" s="3"/>
      <c r="AV447" s="3"/>
      <c r="AW447" s="3"/>
      <c r="AX447" s="3"/>
    </row>
    <row r="448" spans="2:50" s="4" customFormat="1" ht="15" customHeight="1">
      <c r="B448" s="102"/>
      <c r="AB448" s="7"/>
      <c r="AC448" s="277"/>
      <c r="AD448" s="277"/>
      <c r="AE448" s="277"/>
      <c r="AF448" s="277"/>
      <c r="AG448" s="277"/>
      <c r="AH448" s="277"/>
      <c r="AU448" s="3"/>
      <c r="AV448" s="3"/>
      <c r="AW448" s="3"/>
      <c r="AX448" s="3"/>
    </row>
    <row r="449" spans="3:50" s="4" customFormat="1">
      <c r="AB449" s="7"/>
      <c r="AC449" s="277"/>
      <c r="AD449" s="277"/>
      <c r="AE449" s="277"/>
      <c r="AF449" s="277"/>
      <c r="AG449" s="277"/>
      <c r="AH449" s="277"/>
      <c r="AU449" s="3"/>
      <c r="AV449" s="3"/>
      <c r="AW449" s="3"/>
      <c r="AX449" s="3"/>
    </row>
    <row r="450" spans="3:50" s="4" customFormat="1" ht="18.75" customHeight="1">
      <c r="C450" s="446"/>
      <c r="D450" s="446"/>
      <c r="E450" s="446"/>
      <c r="F450" s="446"/>
      <c r="G450" s="446"/>
      <c r="H450" s="446"/>
      <c r="I450" s="446"/>
      <c r="AB450" s="7"/>
      <c r="AC450" s="277"/>
      <c r="AD450" s="277"/>
      <c r="AE450" s="277"/>
      <c r="AF450" s="277"/>
      <c r="AG450" s="277"/>
      <c r="AH450" s="277"/>
      <c r="AU450" s="3"/>
      <c r="AV450" s="3"/>
      <c r="AW450" s="3"/>
      <c r="AX450" s="3"/>
    </row>
    <row r="451" spans="3:50" s="4" customFormat="1">
      <c r="C451" s="446"/>
      <c r="D451" s="446"/>
      <c r="E451" s="446"/>
      <c r="F451" s="446"/>
      <c r="G451" s="446"/>
      <c r="H451" s="446"/>
      <c r="I451" s="446"/>
      <c r="AB451" s="7"/>
      <c r="AC451" s="277"/>
      <c r="AD451" s="277"/>
      <c r="AE451" s="277"/>
      <c r="AF451" s="277"/>
      <c r="AG451" s="277"/>
      <c r="AH451" s="277"/>
      <c r="AU451" s="3"/>
      <c r="AV451" s="3"/>
      <c r="AW451" s="3"/>
      <c r="AX451" s="3"/>
    </row>
    <row r="452" spans="3:50" s="4" customFormat="1">
      <c r="C452" s="446"/>
      <c r="D452" s="446"/>
      <c r="E452" s="446"/>
      <c r="F452" s="446"/>
      <c r="G452" s="446"/>
      <c r="H452" s="446"/>
      <c r="I452" s="446"/>
      <c r="AB452" s="7"/>
      <c r="AC452" s="277"/>
      <c r="AD452" s="277"/>
      <c r="AE452" s="277"/>
      <c r="AF452" s="277"/>
      <c r="AG452" s="277"/>
      <c r="AH452" s="277"/>
      <c r="AU452" s="3"/>
      <c r="AV452" s="3"/>
      <c r="AW452" s="3"/>
      <c r="AX452" s="3"/>
    </row>
    <row r="453" spans="3:50" s="4" customFormat="1">
      <c r="AB453" s="7"/>
      <c r="AC453" s="277"/>
      <c r="AD453" s="277"/>
      <c r="AE453" s="277"/>
      <c r="AF453" s="277"/>
      <c r="AG453" s="277"/>
      <c r="AH453" s="277"/>
      <c r="AU453" s="3"/>
      <c r="AV453" s="3"/>
      <c r="AW453" s="3"/>
      <c r="AX453" s="3"/>
    </row>
    <row r="454" spans="3:50" s="4" customFormat="1">
      <c r="H454" s="446"/>
      <c r="I454" s="446"/>
      <c r="J454" s="446"/>
      <c r="K454" s="446"/>
      <c r="L454" s="446"/>
      <c r="M454" s="446"/>
      <c r="N454" s="446"/>
      <c r="AB454" s="7"/>
      <c r="AC454" s="277"/>
      <c r="AD454" s="277"/>
      <c r="AE454" s="277"/>
      <c r="AF454" s="277"/>
      <c r="AG454" s="277"/>
      <c r="AH454" s="277"/>
      <c r="AU454" s="3"/>
      <c r="AV454" s="3"/>
      <c r="AW454" s="3"/>
      <c r="AX454" s="3"/>
    </row>
    <row r="455" spans="3:50" s="4" customFormat="1">
      <c r="H455" s="446"/>
      <c r="I455" s="446"/>
      <c r="J455" s="446"/>
      <c r="K455" s="446"/>
      <c r="L455" s="446"/>
      <c r="M455" s="446"/>
      <c r="N455" s="446"/>
      <c r="AB455" s="7"/>
      <c r="AC455" s="277"/>
      <c r="AD455" s="277"/>
      <c r="AE455" s="277"/>
      <c r="AF455" s="277"/>
      <c r="AG455" s="277"/>
      <c r="AH455" s="277"/>
      <c r="AU455" s="3"/>
      <c r="AV455" s="3"/>
      <c r="AW455" s="3"/>
      <c r="AX455" s="3"/>
    </row>
    <row r="456" spans="3:50" s="4" customFormat="1">
      <c r="H456" s="446"/>
      <c r="I456" s="446"/>
      <c r="J456" s="446"/>
      <c r="K456" s="446"/>
      <c r="L456" s="446"/>
      <c r="M456" s="446"/>
      <c r="N456" s="446"/>
      <c r="AB456" s="7"/>
      <c r="AC456" s="277"/>
      <c r="AD456" s="277"/>
      <c r="AE456" s="277"/>
      <c r="AF456" s="277"/>
      <c r="AG456" s="277"/>
      <c r="AH456" s="277"/>
      <c r="AU456" s="3"/>
      <c r="AV456" s="3"/>
      <c r="AW456" s="3"/>
      <c r="AX456" s="3"/>
    </row>
    <row r="457" spans="3:50" s="4" customFormat="1">
      <c r="AB457" s="7"/>
      <c r="AC457" s="277"/>
      <c r="AD457" s="277"/>
      <c r="AE457" s="277"/>
      <c r="AF457" s="277"/>
      <c r="AG457" s="277"/>
      <c r="AH457" s="277"/>
      <c r="AU457" s="3"/>
      <c r="AV457" s="3"/>
      <c r="AW457" s="3"/>
      <c r="AX457" s="3"/>
    </row>
    <row r="458" spans="3:50" s="4" customFormat="1">
      <c r="AB458" s="7"/>
      <c r="AC458" s="277"/>
      <c r="AD458" s="277"/>
      <c r="AE458" s="277"/>
      <c r="AF458" s="277"/>
      <c r="AG458" s="277"/>
      <c r="AH458" s="277"/>
      <c r="AU458" s="3"/>
      <c r="AV458" s="3"/>
      <c r="AW458" s="3"/>
      <c r="AX458" s="3"/>
    </row>
    <row r="459" spans="3:50" s="4" customFormat="1">
      <c r="H459" s="446"/>
      <c r="I459" s="446"/>
      <c r="J459" s="446"/>
      <c r="K459" s="446"/>
      <c r="L459" s="446"/>
      <c r="M459" s="446"/>
      <c r="N459" s="446"/>
      <c r="AB459" s="7"/>
      <c r="AC459" s="277"/>
      <c r="AD459" s="277"/>
      <c r="AE459" s="277"/>
      <c r="AF459" s="277"/>
      <c r="AG459" s="277"/>
      <c r="AH459" s="277"/>
      <c r="AU459" s="3"/>
      <c r="AV459" s="3"/>
      <c r="AW459" s="3"/>
      <c r="AX459" s="3"/>
    </row>
    <row r="460" spans="3:50" s="4" customFormat="1">
      <c r="H460" s="446"/>
      <c r="I460" s="446"/>
      <c r="J460" s="446"/>
      <c r="K460" s="446"/>
      <c r="L460" s="446"/>
      <c r="M460" s="446"/>
      <c r="N460" s="446"/>
      <c r="AB460" s="7"/>
      <c r="AC460" s="277"/>
      <c r="AD460" s="277"/>
      <c r="AE460" s="277"/>
      <c r="AF460" s="277"/>
      <c r="AG460" s="277"/>
      <c r="AH460" s="277"/>
      <c r="AU460" s="3"/>
      <c r="AV460" s="3"/>
      <c r="AW460" s="3"/>
      <c r="AX460" s="3"/>
    </row>
    <row r="461" spans="3:50" s="4" customFormat="1">
      <c r="H461" s="446"/>
      <c r="I461" s="446"/>
      <c r="J461" s="446"/>
      <c r="K461" s="446"/>
      <c r="L461" s="446"/>
      <c r="M461" s="446"/>
      <c r="N461" s="446"/>
      <c r="AB461" s="7"/>
      <c r="AC461" s="277"/>
      <c r="AD461" s="277"/>
      <c r="AE461" s="277"/>
      <c r="AF461" s="277"/>
      <c r="AG461" s="277"/>
      <c r="AH461" s="277"/>
      <c r="AU461" s="3"/>
      <c r="AV461" s="3"/>
      <c r="AW461" s="3"/>
      <c r="AX461" s="3"/>
    </row>
    <row r="462" spans="3:50" s="4" customFormat="1">
      <c r="AB462" s="7"/>
      <c r="AC462" s="277"/>
      <c r="AD462" s="277"/>
      <c r="AE462" s="277"/>
      <c r="AF462" s="277"/>
      <c r="AG462" s="277"/>
      <c r="AH462" s="277"/>
      <c r="AU462" s="3"/>
      <c r="AV462" s="3"/>
      <c r="AW462" s="3"/>
      <c r="AX462" s="3"/>
    </row>
    <row r="463" spans="3:50" s="4" customFormat="1">
      <c r="AB463" s="7"/>
      <c r="AC463" s="277"/>
      <c r="AD463" s="277"/>
      <c r="AE463" s="277"/>
      <c r="AF463" s="277"/>
      <c r="AG463" s="277"/>
      <c r="AH463" s="277"/>
      <c r="AU463" s="3"/>
      <c r="AV463" s="3"/>
      <c r="AW463" s="3"/>
      <c r="AX463" s="3"/>
    </row>
    <row r="464" spans="3:50" s="4" customFormat="1">
      <c r="AB464" s="7"/>
      <c r="AC464" s="277"/>
      <c r="AD464" s="277"/>
      <c r="AE464" s="277"/>
      <c r="AF464" s="277"/>
      <c r="AG464" s="277"/>
      <c r="AH464" s="277"/>
      <c r="AU464" s="3"/>
      <c r="AV464" s="3"/>
      <c r="AW464" s="3"/>
      <c r="AX464" s="3"/>
    </row>
    <row r="465" spans="28:50" s="4" customFormat="1">
      <c r="AB465" s="7"/>
      <c r="AC465" s="277"/>
      <c r="AD465" s="277"/>
      <c r="AE465" s="277"/>
      <c r="AF465" s="277"/>
      <c r="AG465" s="277"/>
      <c r="AH465" s="277"/>
      <c r="AU465" s="3"/>
      <c r="AV465" s="3"/>
      <c r="AW465" s="3"/>
      <c r="AX465" s="3"/>
    </row>
    <row r="466" spans="28:50" s="4" customFormat="1">
      <c r="AB466" s="7"/>
      <c r="AC466" s="277"/>
      <c r="AD466" s="277"/>
      <c r="AE466" s="277"/>
      <c r="AF466" s="277"/>
      <c r="AG466" s="277"/>
      <c r="AH466" s="277"/>
      <c r="AU466" s="3"/>
      <c r="AV466" s="3"/>
      <c r="AW466" s="3"/>
      <c r="AX466" s="3"/>
    </row>
    <row r="467" spans="28:50" s="4" customFormat="1">
      <c r="AB467" s="7"/>
      <c r="AC467" s="277"/>
      <c r="AD467" s="277"/>
      <c r="AE467" s="277"/>
      <c r="AF467" s="277"/>
      <c r="AG467" s="277"/>
      <c r="AH467" s="277"/>
      <c r="AU467" s="3"/>
      <c r="AV467" s="3"/>
      <c r="AW467" s="3"/>
      <c r="AX467" s="3"/>
    </row>
    <row r="468" spans="28:50" s="4" customFormat="1">
      <c r="AB468" s="7"/>
      <c r="AC468" s="277"/>
      <c r="AD468" s="277"/>
      <c r="AE468" s="277"/>
      <c r="AF468" s="277"/>
      <c r="AG468" s="277"/>
      <c r="AH468" s="277"/>
      <c r="AU468" s="3"/>
      <c r="AV468" s="3"/>
      <c r="AW468" s="3"/>
      <c r="AX468" s="3"/>
    </row>
    <row r="469" spans="28:50" s="4" customFormat="1">
      <c r="AB469" s="7"/>
      <c r="AC469" s="277"/>
      <c r="AD469" s="277"/>
      <c r="AE469" s="277"/>
      <c r="AF469" s="277"/>
      <c r="AG469" s="277"/>
      <c r="AH469" s="277"/>
      <c r="AU469" s="3"/>
      <c r="AV469" s="3"/>
      <c r="AW469" s="3"/>
      <c r="AX469" s="3"/>
    </row>
    <row r="470" spans="28:50" s="4" customFormat="1">
      <c r="AB470" s="7"/>
      <c r="AC470" s="277"/>
      <c r="AD470" s="277"/>
      <c r="AE470" s="277"/>
      <c r="AF470" s="277"/>
      <c r="AG470" s="277"/>
      <c r="AH470" s="277"/>
      <c r="AU470" s="3"/>
      <c r="AV470" s="3"/>
      <c r="AW470" s="3"/>
      <c r="AX470" s="3"/>
    </row>
    <row r="471" spans="28:50" s="4" customFormat="1">
      <c r="AB471" s="7"/>
      <c r="AC471" s="277"/>
      <c r="AD471" s="277"/>
      <c r="AE471" s="277"/>
      <c r="AF471" s="277"/>
      <c r="AG471" s="277"/>
      <c r="AH471" s="277"/>
      <c r="AU471" s="3"/>
      <c r="AV471" s="3"/>
      <c r="AW471" s="3"/>
      <c r="AX471" s="3"/>
    </row>
    <row r="472" spans="28:50" s="4" customFormat="1">
      <c r="AB472" s="7"/>
      <c r="AC472" s="277"/>
      <c r="AD472" s="277"/>
      <c r="AE472" s="277"/>
      <c r="AF472" s="277"/>
      <c r="AG472" s="277"/>
      <c r="AH472" s="277"/>
      <c r="AU472" s="3"/>
      <c r="AV472" s="3"/>
      <c r="AW472" s="3"/>
      <c r="AX472" s="3"/>
    </row>
    <row r="473" spans="28:50" s="4" customFormat="1">
      <c r="AB473" s="7"/>
      <c r="AC473" s="277"/>
      <c r="AD473" s="277"/>
      <c r="AE473" s="277"/>
      <c r="AF473" s="277"/>
      <c r="AG473" s="277"/>
      <c r="AH473" s="277"/>
      <c r="AU473" s="3"/>
      <c r="AV473" s="3"/>
      <c r="AW473" s="3"/>
      <c r="AX473" s="3"/>
    </row>
    <row r="474" spans="28:50" s="4" customFormat="1">
      <c r="AB474" s="7"/>
      <c r="AC474" s="277"/>
      <c r="AD474" s="277"/>
      <c r="AE474" s="277"/>
      <c r="AF474" s="277"/>
      <c r="AG474" s="277"/>
      <c r="AH474" s="277"/>
      <c r="AU474" s="3"/>
      <c r="AV474" s="3"/>
      <c r="AW474" s="3"/>
      <c r="AX474" s="3"/>
    </row>
    <row r="475" spans="28:50" s="4" customFormat="1">
      <c r="AB475" s="7"/>
      <c r="AC475" s="277"/>
      <c r="AD475" s="277"/>
      <c r="AE475" s="277"/>
      <c r="AF475" s="277"/>
      <c r="AG475" s="277"/>
      <c r="AH475" s="277"/>
      <c r="AU475" s="3"/>
      <c r="AV475" s="3"/>
      <c r="AW475" s="3"/>
      <c r="AX475" s="3"/>
    </row>
    <row r="476" spans="28:50" s="4" customFormat="1">
      <c r="AB476" s="7"/>
      <c r="AC476" s="277"/>
      <c r="AD476" s="277"/>
      <c r="AE476" s="277"/>
      <c r="AF476" s="277"/>
      <c r="AG476" s="277"/>
      <c r="AH476" s="277"/>
      <c r="AU476" s="3"/>
      <c r="AV476" s="3"/>
      <c r="AW476" s="3"/>
      <c r="AX476" s="3"/>
    </row>
    <row r="477" spans="28:50" s="4" customFormat="1">
      <c r="AB477" s="7"/>
      <c r="AC477" s="277"/>
      <c r="AD477" s="277"/>
      <c r="AE477" s="277"/>
      <c r="AF477" s="277"/>
      <c r="AG477" s="277"/>
      <c r="AH477" s="277"/>
      <c r="AU477" s="3"/>
      <c r="AV477" s="3"/>
      <c r="AW477" s="3"/>
      <c r="AX477" s="3"/>
    </row>
    <row r="478" spans="28:50" s="4" customFormat="1">
      <c r="AB478" s="7"/>
      <c r="AC478" s="277"/>
      <c r="AD478" s="277"/>
      <c r="AE478" s="277"/>
      <c r="AF478" s="277"/>
      <c r="AG478" s="277"/>
      <c r="AH478" s="277"/>
      <c r="AU478" s="3"/>
      <c r="AV478" s="3"/>
      <c r="AW478" s="3"/>
      <c r="AX478" s="3"/>
    </row>
    <row r="479" spans="28:50" s="4" customFormat="1">
      <c r="AB479" s="7"/>
      <c r="AC479" s="277"/>
      <c r="AD479" s="277"/>
      <c r="AE479" s="277"/>
      <c r="AF479" s="277"/>
      <c r="AG479" s="277"/>
      <c r="AH479" s="277"/>
      <c r="AU479" s="3"/>
      <c r="AV479" s="3"/>
      <c r="AW479" s="3"/>
      <c r="AX479" s="3"/>
    </row>
    <row r="480" spans="28:50" s="4" customFormat="1">
      <c r="AB480" s="7"/>
      <c r="AC480" s="277"/>
      <c r="AD480" s="277"/>
      <c r="AE480" s="277"/>
      <c r="AF480" s="277"/>
      <c r="AG480" s="277"/>
      <c r="AH480" s="277"/>
      <c r="AU480" s="3"/>
      <c r="AV480" s="3"/>
      <c r="AW480" s="3"/>
      <c r="AX480" s="3"/>
    </row>
    <row r="481" spans="28:50" s="4" customFormat="1">
      <c r="AB481" s="7"/>
      <c r="AC481" s="277"/>
      <c r="AD481" s="277"/>
      <c r="AE481" s="277"/>
      <c r="AF481" s="277"/>
      <c r="AG481" s="277"/>
      <c r="AH481" s="277"/>
      <c r="AU481" s="3"/>
      <c r="AV481" s="3"/>
      <c r="AW481" s="3"/>
      <c r="AX481" s="3"/>
    </row>
    <row r="482" spans="28:50" s="4" customFormat="1">
      <c r="AB482" s="7"/>
      <c r="AC482" s="277"/>
      <c r="AD482" s="277"/>
      <c r="AE482" s="277"/>
      <c r="AF482" s="277"/>
      <c r="AG482" s="277"/>
      <c r="AH482" s="277"/>
      <c r="AU482" s="3"/>
      <c r="AV482" s="3"/>
      <c r="AW482" s="3"/>
      <c r="AX482" s="3"/>
    </row>
    <row r="483" spans="28:50" s="4" customFormat="1">
      <c r="AB483" s="7"/>
      <c r="AC483" s="277"/>
      <c r="AD483" s="277"/>
      <c r="AE483" s="277"/>
      <c r="AF483" s="277"/>
      <c r="AG483" s="277"/>
      <c r="AH483" s="277"/>
      <c r="AU483" s="3"/>
      <c r="AV483" s="3"/>
      <c r="AW483" s="3"/>
      <c r="AX483" s="3"/>
    </row>
    <row r="484" spans="28:50" s="4" customFormat="1">
      <c r="AB484" s="7"/>
      <c r="AC484" s="277"/>
      <c r="AD484" s="277"/>
      <c r="AE484" s="277"/>
      <c r="AF484" s="277"/>
      <c r="AG484" s="277"/>
      <c r="AH484" s="277"/>
      <c r="AU484" s="3"/>
      <c r="AV484" s="3"/>
      <c r="AW484" s="3"/>
      <c r="AX484" s="3"/>
    </row>
    <row r="485" spans="28:50" s="4" customFormat="1">
      <c r="AB485" s="7"/>
      <c r="AC485" s="277"/>
      <c r="AD485" s="277"/>
      <c r="AE485" s="277"/>
      <c r="AF485" s="277"/>
      <c r="AG485" s="277"/>
      <c r="AH485" s="277"/>
      <c r="AU485" s="3"/>
      <c r="AV485" s="3"/>
      <c r="AW485" s="3"/>
      <c r="AX485" s="3"/>
    </row>
    <row r="486" spans="28:50" s="4" customFormat="1">
      <c r="AB486" s="7"/>
      <c r="AC486" s="277"/>
      <c r="AD486" s="277"/>
      <c r="AE486" s="277"/>
      <c r="AF486" s="277"/>
      <c r="AG486" s="277"/>
      <c r="AH486" s="277"/>
      <c r="AU486" s="3"/>
      <c r="AV486" s="3"/>
      <c r="AW486" s="3"/>
      <c r="AX486" s="3"/>
    </row>
    <row r="487" spans="28:50" s="4" customFormat="1">
      <c r="AB487" s="7"/>
      <c r="AC487" s="277"/>
      <c r="AD487" s="277"/>
      <c r="AE487" s="277"/>
      <c r="AF487" s="277"/>
      <c r="AG487" s="277"/>
      <c r="AH487" s="277"/>
      <c r="AU487" s="3"/>
      <c r="AV487" s="3"/>
      <c r="AW487" s="3"/>
      <c r="AX487" s="3"/>
    </row>
    <row r="488" spans="28:50" s="4" customFormat="1">
      <c r="AB488" s="7"/>
      <c r="AC488" s="277"/>
      <c r="AD488" s="277"/>
      <c r="AE488" s="277"/>
      <c r="AF488" s="277"/>
      <c r="AG488" s="277"/>
      <c r="AH488" s="277"/>
      <c r="AU488" s="3"/>
      <c r="AV488" s="3"/>
      <c r="AW488" s="3"/>
      <c r="AX488" s="3"/>
    </row>
    <row r="489" spans="28:50" s="4" customFormat="1">
      <c r="AB489" s="7"/>
      <c r="AC489" s="277"/>
      <c r="AD489" s="277"/>
      <c r="AE489" s="277"/>
      <c r="AF489" s="277"/>
      <c r="AG489" s="277"/>
      <c r="AH489" s="277"/>
      <c r="AU489" s="3"/>
      <c r="AV489" s="3"/>
      <c r="AW489" s="3"/>
      <c r="AX489" s="3"/>
    </row>
    <row r="490" spans="28:50" s="4" customFormat="1">
      <c r="AB490" s="7"/>
      <c r="AC490" s="277"/>
      <c r="AD490" s="277"/>
      <c r="AE490" s="277"/>
      <c r="AF490" s="277"/>
      <c r="AG490" s="277"/>
      <c r="AH490" s="277"/>
      <c r="AU490" s="3"/>
      <c r="AV490" s="3"/>
      <c r="AW490" s="3"/>
      <c r="AX490" s="3"/>
    </row>
    <row r="491" spans="28:50" s="4" customFormat="1">
      <c r="AB491" s="7"/>
      <c r="AC491" s="277"/>
      <c r="AD491" s="277"/>
      <c r="AE491" s="277"/>
      <c r="AF491" s="277"/>
      <c r="AG491" s="277"/>
      <c r="AH491" s="277"/>
      <c r="AU491" s="3"/>
      <c r="AV491" s="3"/>
      <c r="AW491" s="3"/>
      <c r="AX491" s="3"/>
    </row>
    <row r="492" spans="28:50" s="4" customFormat="1">
      <c r="AB492" s="7"/>
      <c r="AC492" s="277"/>
      <c r="AD492" s="277"/>
      <c r="AE492" s="277"/>
      <c r="AF492" s="277"/>
      <c r="AG492" s="277"/>
      <c r="AH492" s="277"/>
      <c r="AU492" s="3"/>
      <c r="AV492" s="3"/>
      <c r="AW492" s="3"/>
      <c r="AX492" s="3"/>
    </row>
    <row r="493" spans="28:50" s="4" customFormat="1">
      <c r="AB493" s="7"/>
      <c r="AC493" s="277"/>
      <c r="AD493" s="277"/>
      <c r="AE493" s="277"/>
      <c r="AF493" s="277"/>
      <c r="AG493" s="277"/>
      <c r="AH493" s="277"/>
      <c r="AU493" s="3"/>
      <c r="AV493" s="3"/>
      <c r="AW493" s="3"/>
      <c r="AX493" s="3"/>
    </row>
    <row r="494" spans="28:50" s="4" customFormat="1">
      <c r="AB494" s="7"/>
      <c r="AC494" s="277"/>
      <c r="AD494" s="277"/>
      <c r="AE494" s="277"/>
      <c r="AF494" s="277"/>
      <c r="AG494" s="277"/>
      <c r="AH494" s="277"/>
      <c r="AU494" s="3"/>
      <c r="AV494" s="3"/>
      <c r="AW494" s="3"/>
      <c r="AX494" s="3"/>
    </row>
    <row r="495" spans="28:50" s="4" customFormat="1">
      <c r="AB495" s="7"/>
      <c r="AC495" s="277"/>
      <c r="AD495" s="277"/>
      <c r="AE495" s="277"/>
      <c r="AF495" s="277"/>
      <c r="AG495" s="277"/>
      <c r="AH495" s="277"/>
      <c r="AU495" s="3"/>
      <c r="AV495" s="3"/>
      <c r="AW495" s="3"/>
      <c r="AX495" s="3"/>
    </row>
    <row r="496" spans="28:50" s="4" customFormat="1">
      <c r="AB496" s="7"/>
      <c r="AC496" s="277"/>
      <c r="AD496" s="277"/>
      <c r="AE496" s="277"/>
      <c r="AF496" s="277"/>
      <c r="AG496" s="277"/>
      <c r="AH496" s="277"/>
      <c r="AU496" s="3"/>
      <c r="AV496" s="3"/>
      <c r="AW496" s="3"/>
      <c r="AX496" s="3"/>
    </row>
    <row r="497" spans="28:50" s="4" customFormat="1">
      <c r="AB497" s="7"/>
      <c r="AC497" s="277"/>
      <c r="AD497" s="277"/>
      <c r="AE497" s="277"/>
      <c r="AF497" s="277"/>
      <c r="AG497" s="277"/>
      <c r="AH497" s="277"/>
      <c r="AU497" s="3"/>
      <c r="AV497" s="3"/>
      <c r="AW497" s="3"/>
      <c r="AX497" s="3"/>
    </row>
    <row r="498" spans="28:50" s="4" customFormat="1">
      <c r="AB498" s="7"/>
      <c r="AC498" s="277"/>
      <c r="AD498" s="277"/>
      <c r="AE498" s="277"/>
      <c r="AF498" s="277"/>
      <c r="AG498" s="277"/>
      <c r="AH498" s="277"/>
      <c r="AU498" s="3"/>
      <c r="AV498" s="3"/>
      <c r="AW498" s="3"/>
      <c r="AX498" s="3"/>
    </row>
    <row r="499" spans="28:50" s="4" customFormat="1">
      <c r="AB499" s="7"/>
      <c r="AC499" s="277"/>
      <c r="AD499" s="277"/>
      <c r="AE499" s="277"/>
      <c r="AF499" s="277"/>
      <c r="AG499" s="277"/>
      <c r="AH499" s="277"/>
      <c r="AU499" s="3"/>
      <c r="AV499" s="3"/>
      <c r="AW499" s="3"/>
      <c r="AX499" s="3"/>
    </row>
    <row r="500" spans="28:50" s="4" customFormat="1">
      <c r="AB500" s="7"/>
      <c r="AC500" s="277"/>
      <c r="AD500" s="277"/>
      <c r="AE500" s="277"/>
      <c r="AF500" s="277"/>
      <c r="AG500" s="277"/>
      <c r="AH500" s="277"/>
      <c r="AU500" s="3"/>
      <c r="AV500" s="3"/>
      <c r="AW500" s="3"/>
      <c r="AX500" s="3"/>
    </row>
    <row r="501" spans="28:50" s="4" customFormat="1">
      <c r="AB501" s="7"/>
      <c r="AC501" s="277"/>
      <c r="AD501" s="277"/>
      <c r="AE501" s="277"/>
      <c r="AF501" s="277"/>
      <c r="AG501" s="277"/>
      <c r="AH501" s="277"/>
      <c r="AU501" s="3"/>
      <c r="AV501" s="3"/>
      <c r="AW501" s="3"/>
      <c r="AX501" s="3"/>
    </row>
    <row r="502" spans="28:50" s="4" customFormat="1">
      <c r="AB502" s="7"/>
      <c r="AC502" s="277"/>
      <c r="AD502" s="277"/>
      <c r="AE502" s="277"/>
      <c r="AF502" s="277"/>
      <c r="AG502" s="277"/>
      <c r="AH502" s="277"/>
      <c r="AU502" s="3"/>
      <c r="AV502" s="3"/>
      <c r="AW502" s="3"/>
      <c r="AX502" s="3"/>
    </row>
    <row r="503" spans="28:50" s="4" customFormat="1">
      <c r="AB503" s="7"/>
      <c r="AC503" s="277"/>
      <c r="AD503" s="277"/>
      <c r="AE503" s="277"/>
      <c r="AF503" s="277"/>
      <c r="AG503" s="277"/>
      <c r="AH503" s="277"/>
      <c r="AU503" s="3"/>
      <c r="AV503" s="3"/>
      <c r="AW503" s="3"/>
      <c r="AX503" s="3"/>
    </row>
    <row r="504" spans="28:50" s="4" customFormat="1">
      <c r="AB504" s="7"/>
      <c r="AC504" s="277"/>
      <c r="AD504" s="277"/>
      <c r="AE504" s="277"/>
      <c r="AF504" s="277"/>
      <c r="AG504" s="277"/>
      <c r="AH504" s="277"/>
      <c r="AU504" s="3"/>
      <c r="AV504" s="3"/>
      <c r="AW504" s="3"/>
      <c r="AX504" s="3"/>
    </row>
    <row r="505" spans="28:50" s="4" customFormat="1">
      <c r="AB505" s="7"/>
      <c r="AC505" s="277"/>
      <c r="AD505" s="277"/>
      <c r="AE505" s="277"/>
      <c r="AF505" s="277"/>
      <c r="AG505" s="277"/>
      <c r="AH505" s="277"/>
      <c r="AU505" s="3"/>
      <c r="AV505" s="3"/>
      <c r="AW505" s="3"/>
      <c r="AX505" s="3"/>
    </row>
    <row r="506" spans="28:50" s="4" customFormat="1">
      <c r="AB506" s="7"/>
      <c r="AC506" s="277"/>
      <c r="AD506" s="277"/>
      <c r="AE506" s="277"/>
      <c r="AF506" s="277"/>
      <c r="AG506" s="277"/>
      <c r="AH506" s="277"/>
      <c r="AU506" s="3"/>
      <c r="AV506" s="3"/>
      <c r="AW506" s="3"/>
      <c r="AX506" s="3"/>
    </row>
    <row r="507" spans="28:50" s="4" customFormat="1">
      <c r="AB507" s="7"/>
      <c r="AC507" s="277"/>
      <c r="AD507" s="277"/>
      <c r="AE507" s="277"/>
      <c r="AF507" s="277"/>
      <c r="AG507" s="277"/>
      <c r="AH507" s="277"/>
      <c r="AU507" s="3"/>
      <c r="AV507" s="3"/>
      <c r="AW507" s="3"/>
      <c r="AX507" s="3"/>
    </row>
    <row r="508" spans="28:50" s="4" customFormat="1">
      <c r="AB508" s="7"/>
      <c r="AC508" s="277"/>
      <c r="AD508" s="277"/>
      <c r="AE508" s="277"/>
      <c r="AF508" s="277"/>
      <c r="AG508" s="277"/>
      <c r="AH508" s="277"/>
      <c r="AU508" s="3"/>
      <c r="AV508" s="3"/>
      <c r="AW508" s="3"/>
      <c r="AX508" s="3"/>
    </row>
    <row r="509" spans="28:50" s="4" customFormat="1">
      <c r="AB509" s="7"/>
      <c r="AC509" s="277"/>
      <c r="AD509" s="277"/>
      <c r="AE509" s="277"/>
      <c r="AF509" s="277"/>
      <c r="AG509" s="277"/>
      <c r="AH509" s="277"/>
      <c r="AU509" s="3"/>
      <c r="AV509" s="3"/>
      <c r="AW509" s="3"/>
      <c r="AX509" s="3"/>
    </row>
    <row r="510" spans="28:50" s="4" customFormat="1">
      <c r="AB510" s="7"/>
      <c r="AC510" s="277"/>
      <c r="AD510" s="277"/>
      <c r="AE510" s="277"/>
      <c r="AF510" s="277"/>
      <c r="AG510" s="277"/>
      <c r="AH510" s="277"/>
      <c r="AU510" s="3"/>
      <c r="AV510" s="3"/>
      <c r="AW510" s="3"/>
      <c r="AX510" s="3"/>
    </row>
    <row r="511" spans="28:50" s="4" customFormat="1">
      <c r="AB511" s="7"/>
      <c r="AC511" s="277"/>
      <c r="AD511" s="277"/>
      <c r="AE511" s="277"/>
      <c r="AF511" s="277"/>
      <c r="AG511" s="277"/>
      <c r="AH511" s="277"/>
      <c r="AU511" s="3"/>
      <c r="AV511" s="3"/>
      <c r="AW511" s="3"/>
      <c r="AX511" s="3"/>
    </row>
    <row r="512" spans="28:50" s="4" customFormat="1">
      <c r="AB512" s="7"/>
      <c r="AC512" s="277"/>
      <c r="AD512" s="277"/>
      <c r="AE512" s="277"/>
      <c r="AF512" s="277"/>
      <c r="AG512" s="277"/>
      <c r="AH512" s="277"/>
      <c r="AU512" s="3"/>
      <c r="AV512" s="3"/>
      <c r="AW512" s="3"/>
      <c r="AX512" s="3"/>
    </row>
    <row r="513" spans="28:50" s="4" customFormat="1">
      <c r="AB513" s="7"/>
      <c r="AC513" s="277"/>
      <c r="AD513" s="277"/>
      <c r="AE513" s="277"/>
      <c r="AF513" s="277"/>
      <c r="AG513" s="277"/>
      <c r="AH513" s="277"/>
      <c r="AU513" s="3"/>
      <c r="AV513" s="3"/>
      <c r="AW513" s="3"/>
      <c r="AX513" s="3"/>
    </row>
    <row r="514" spans="28:50" s="4" customFormat="1">
      <c r="AB514" s="7"/>
      <c r="AC514" s="277"/>
      <c r="AD514" s="277"/>
      <c r="AE514" s="277"/>
      <c r="AF514" s="277"/>
      <c r="AG514" s="277"/>
      <c r="AH514" s="277"/>
      <c r="AU514" s="3"/>
      <c r="AV514" s="3"/>
      <c r="AW514" s="3"/>
      <c r="AX514" s="3"/>
    </row>
    <row r="515" spans="28:50" s="4" customFormat="1">
      <c r="AB515" s="7"/>
      <c r="AC515" s="277"/>
      <c r="AD515" s="277"/>
      <c r="AE515" s="277"/>
      <c r="AF515" s="277"/>
      <c r="AG515" s="277"/>
      <c r="AH515" s="277"/>
      <c r="AU515" s="3"/>
      <c r="AV515" s="3"/>
      <c r="AW515" s="3"/>
      <c r="AX515" s="3"/>
    </row>
    <row r="516" spans="28:50" s="4" customFormat="1">
      <c r="AB516" s="7"/>
      <c r="AC516" s="277"/>
      <c r="AD516" s="277"/>
      <c r="AE516" s="277"/>
      <c r="AF516" s="277"/>
      <c r="AG516" s="277"/>
      <c r="AH516" s="277"/>
      <c r="AU516" s="3"/>
      <c r="AV516" s="3"/>
      <c r="AW516" s="3"/>
      <c r="AX516" s="3"/>
    </row>
    <row r="517" spans="28:50" s="4" customFormat="1">
      <c r="AB517" s="7"/>
      <c r="AC517" s="277"/>
      <c r="AD517" s="277"/>
      <c r="AE517" s="277"/>
      <c r="AF517" s="277"/>
      <c r="AG517" s="277"/>
      <c r="AH517" s="277"/>
      <c r="AU517" s="3"/>
      <c r="AV517" s="3"/>
      <c r="AW517" s="3"/>
      <c r="AX517" s="3"/>
    </row>
    <row r="518" spans="28:50" s="4" customFormat="1">
      <c r="AB518" s="7"/>
      <c r="AC518" s="277"/>
      <c r="AD518" s="277"/>
      <c r="AE518" s="277"/>
      <c r="AF518" s="277"/>
      <c r="AG518" s="277"/>
      <c r="AH518" s="277"/>
      <c r="AU518" s="3"/>
      <c r="AV518" s="3"/>
      <c r="AW518" s="3"/>
      <c r="AX518" s="3"/>
    </row>
    <row r="519" spans="28:50" s="4" customFormat="1">
      <c r="AB519" s="7"/>
      <c r="AC519" s="277"/>
      <c r="AD519" s="277"/>
      <c r="AE519" s="277"/>
      <c r="AF519" s="277"/>
      <c r="AG519" s="277"/>
      <c r="AH519" s="277"/>
      <c r="AU519" s="3"/>
      <c r="AV519" s="3"/>
      <c r="AW519" s="3"/>
      <c r="AX519" s="3"/>
    </row>
    <row r="520" spans="28:50" s="4" customFormat="1">
      <c r="AB520" s="7"/>
      <c r="AC520" s="277"/>
      <c r="AD520" s="277"/>
      <c r="AE520" s="277"/>
      <c r="AF520" s="277"/>
      <c r="AG520" s="277"/>
      <c r="AH520" s="277"/>
      <c r="AU520" s="3"/>
      <c r="AV520" s="3"/>
      <c r="AW520" s="3"/>
      <c r="AX520" s="3"/>
    </row>
    <row r="521" spans="28:50" s="4" customFormat="1">
      <c r="AB521" s="7"/>
      <c r="AC521" s="277"/>
      <c r="AD521" s="277"/>
      <c r="AE521" s="277"/>
      <c r="AF521" s="277"/>
      <c r="AG521" s="277"/>
      <c r="AH521" s="277"/>
      <c r="AU521" s="3"/>
      <c r="AV521" s="3"/>
      <c r="AW521" s="3"/>
      <c r="AX521" s="3"/>
    </row>
    <row r="522" spans="28:50" s="4" customFormat="1">
      <c r="AB522" s="7"/>
      <c r="AC522" s="277"/>
      <c r="AD522" s="277"/>
      <c r="AE522" s="277"/>
      <c r="AF522" s="277"/>
      <c r="AG522" s="277"/>
      <c r="AH522" s="277"/>
      <c r="AU522" s="3"/>
      <c r="AV522" s="3"/>
      <c r="AW522" s="3"/>
      <c r="AX522" s="3"/>
    </row>
    <row r="523" spans="28:50" s="4" customFormat="1">
      <c r="AB523" s="7"/>
      <c r="AC523" s="277"/>
      <c r="AD523" s="277"/>
      <c r="AE523" s="277"/>
      <c r="AF523" s="277"/>
      <c r="AG523" s="277"/>
      <c r="AH523" s="277"/>
      <c r="AU523" s="3"/>
      <c r="AV523" s="3"/>
      <c r="AW523" s="3"/>
      <c r="AX523" s="3"/>
    </row>
    <row r="524" spans="28:50" s="4" customFormat="1">
      <c r="AB524" s="7"/>
      <c r="AC524" s="277"/>
      <c r="AD524" s="277"/>
      <c r="AE524" s="277"/>
      <c r="AF524" s="277"/>
      <c r="AG524" s="277"/>
      <c r="AH524" s="277"/>
      <c r="AU524" s="3"/>
      <c r="AV524" s="3"/>
      <c r="AW524" s="3"/>
      <c r="AX524" s="3"/>
    </row>
    <row r="525" spans="28:50" s="4" customFormat="1">
      <c r="AB525" s="7"/>
      <c r="AC525" s="277"/>
      <c r="AD525" s="277"/>
      <c r="AE525" s="277"/>
      <c r="AF525" s="277"/>
      <c r="AG525" s="277"/>
      <c r="AH525" s="277"/>
      <c r="AU525" s="3"/>
      <c r="AV525" s="3"/>
      <c r="AW525" s="3"/>
      <c r="AX525" s="3"/>
    </row>
    <row r="526" spans="28:50" s="4" customFormat="1">
      <c r="AB526" s="7"/>
      <c r="AC526" s="277"/>
      <c r="AD526" s="277"/>
      <c r="AE526" s="277"/>
      <c r="AF526" s="277"/>
      <c r="AG526" s="277"/>
      <c r="AH526" s="277"/>
      <c r="AU526" s="3"/>
      <c r="AV526" s="3"/>
      <c r="AW526" s="3"/>
      <c r="AX526" s="3"/>
    </row>
    <row r="527" spans="28:50" s="4" customFormat="1">
      <c r="AB527" s="7"/>
      <c r="AC527" s="277"/>
      <c r="AD527" s="277"/>
      <c r="AE527" s="277"/>
      <c r="AF527" s="277"/>
      <c r="AG527" s="277"/>
      <c r="AH527" s="277"/>
      <c r="AU527" s="3"/>
      <c r="AV527" s="3"/>
      <c r="AW527" s="3"/>
      <c r="AX527" s="3"/>
    </row>
    <row r="528" spans="28:50" s="4" customFormat="1">
      <c r="AB528" s="7"/>
      <c r="AC528" s="277"/>
      <c r="AD528" s="277"/>
      <c r="AE528" s="277"/>
      <c r="AF528" s="277"/>
      <c r="AG528" s="277"/>
      <c r="AH528" s="277"/>
      <c r="AU528" s="3"/>
      <c r="AV528" s="3"/>
      <c r="AW528" s="3"/>
      <c r="AX528" s="3"/>
    </row>
    <row r="529" spans="28:50" s="4" customFormat="1">
      <c r="AB529" s="7"/>
      <c r="AC529" s="277"/>
      <c r="AD529" s="277"/>
      <c r="AE529" s="277"/>
      <c r="AF529" s="277"/>
      <c r="AG529" s="277"/>
      <c r="AH529" s="277"/>
      <c r="AU529" s="3"/>
      <c r="AV529" s="3"/>
      <c r="AW529" s="3"/>
      <c r="AX529" s="3"/>
    </row>
    <row r="530" spans="28:50" s="4" customFormat="1">
      <c r="AB530" s="7"/>
      <c r="AC530" s="277"/>
      <c r="AD530" s="277"/>
      <c r="AE530" s="277"/>
      <c r="AF530" s="277"/>
      <c r="AG530" s="277"/>
      <c r="AH530" s="277"/>
      <c r="AU530" s="3"/>
      <c r="AV530" s="3"/>
      <c r="AW530" s="3"/>
      <c r="AX530" s="3"/>
    </row>
    <row r="531" spans="28:50" s="4" customFormat="1">
      <c r="AB531" s="7"/>
      <c r="AC531" s="277"/>
      <c r="AD531" s="277"/>
      <c r="AE531" s="277"/>
      <c r="AF531" s="277"/>
      <c r="AG531" s="277"/>
      <c r="AH531" s="277"/>
      <c r="AU531" s="3"/>
      <c r="AV531" s="3"/>
      <c r="AW531" s="3"/>
      <c r="AX531" s="3"/>
    </row>
    <row r="532" spans="28:50" s="4" customFormat="1">
      <c r="AB532" s="7"/>
      <c r="AC532" s="277"/>
      <c r="AD532" s="277"/>
      <c r="AE532" s="277"/>
      <c r="AF532" s="277"/>
      <c r="AG532" s="277"/>
      <c r="AH532" s="277"/>
      <c r="AU532" s="3"/>
      <c r="AV532" s="3"/>
      <c r="AW532" s="3"/>
      <c r="AX532" s="3"/>
    </row>
    <row r="533" spans="28:50" s="4" customFormat="1">
      <c r="AB533" s="7"/>
      <c r="AC533" s="277"/>
      <c r="AD533" s="277"/>
      <c r="AE533" s="277"/>
      <c r="AF533" s="277"/>
      <c r="AG533" s="277"/>
      <c r="AH533" s="277"/>
      <c r="AU533" s="3"/>
      <c r="AV533" s="3"/>
      <c r="AW533" s="3"/>
      <c r="AX533" s="3"/>
    </row>
    <row r="534" spans="28:50" s="4" customFormat="1">
      <c r="AB534" s="7"/>
      <c r="AC534" s="277"/>
      <c r="AD534" s="277"/>
      <c r="AE534" s="277"/>
      <c r="AF534" s="277"/>
      <c r="AG534" s="277"/>
      <c r="AH534" s="277"/>
      <c r="AU534" s="3"/>
      <c r="AV534" s="3"/>
      <c r="AW534" s="3"/>
      <c r="AX534" s="3"/>
    </row>
    <row r="535" spans="28:50" s="4" customFormat="1">
      <c r="AB535" s="7"/>
      <c r="AC535" s="277"/>
      <c r="AD535" s="277"/>
      <c r="AE535" s="277"/>
      <c r="AF535" s="277"/>
      <c r="AG535" s="277"/>
      <c r="AH535" s="277"/>
      <c r="AU535" s="3"/>
      <c r="AV535" s="3"/>
      <c r="AW535" s="3"/>
      <c r="AX535" s="3"/>
    </row>
    <row r="536" spans="28:50" s="4" customFormat="1">
      <c r="AB536" s="7"/>
      <c r="AC536" s="277"/>
      <c r="AD536" s="277"/>
      <c r="AE536" s="277"/>
      <c r="AF536" s="277"/>
      <c r="AG536" s="277"/>
      <c r="AH536" s="277"/>
      <c r="AU536" s="3"/>
      <c r="AV536" s="3"/>
      <c r="AW536" s="3"/>
      <c r="AX536" s="3"/>
    </row>
    <row r="537" spans="28:50" s="4" customFormat="1">
      <c r="AB537" s="7"/>
      <c r="AC537" s="277"/>
      <c r="AD537" s="277"/>
      <c r="AE537" s="277"/>
      <c r="AF537" s="277"/>
      <c r="AG537" s="277"/>
      <c r="AH537" s="277"/>
      <c r="AU537" s="3"/>
      <c r="AV537" s="3"/>
      <c r="AW537" s="3"/>
      <c r="AX537" s="3"/>
    </row>
    <row r="538" spans="28:50" s="4" customFormat="1">
      <c r="AB538" s="7"/>
      <c r="AC538" s="277"/>
      <c r="AD538" s="277"/>
      <c r="AE538" s="277"/>
      <c r="AF538" s="277"/>
      <c r="AG538" s="277"/>
      <c r="AH538" s="277"/>
      <c r="AU538" s="3"/>
      <c r="AV538" s="3"/>
      <c r="AW538" s="3"/>
      <c r="AX538" s="3"/>
    </row>
    <row r="539" spans="28:50" s="4" customFormat="1">
      <c r="AB539" s="7"/>
      <c r="AC539" s="277"/>
      <c r="AD539" s="277"/>
      <c r="AE539" s="277"/>
      <c r="AF539" s="277"/>
      <c r="AG539" s="277"/>
      <c r="AH539" s="277"/>
      <c r="AU539" s="3"/>
      <c r="AV539" s="3"/>
      <c r="AW539" s="3"/>
      <c r="AX539" s="3"/>
    </row>
    <row r="540" spans="28:50" s="4" customFormat="1">
      <c r="AB540" s="7"/>
      <c r="AC540" s="277"/>
      <c r="AD540" s="277"/>
      <c r="AE540" s="277"/>
      <c r="AF540" s="277"/>
      <c r="AG540" s="277"/>
      <c r="AH540" s="277"/>
      <c r="AU540" s="3"/>
      <c r="AV540" s="3"/>
      <c r="AW540" s="3"/>
      <c r="AX540" s="3"/>
    </row>
    <row r="541" spans="28:50" s="4" customFormat="1">
      <c r="AB541" s="7"/>
      <c r="AC541" s="277"/>
      <c r="AD541" s="277"/>
      <c r="AE541" s="277"/>
      <c r="AF541" s="277"/>
      <c r="AG541" s="277"/>
      <c r="AH541" s="277"/>
      <c r="AU541" s="3"/>
      <c r="AV541" s="3"/>
      <c r="AW541" s="3"/>
      <c r="AX541" s="3"/>
    </row>
    <row r="542" spans="28:50" s="4" customFormat="1">
      <c r="AB542" s="7"/>
      <c r="AC542" s="277"/>
      <c r="AD542" s="277"/>
      <c r="AE542" s="277"/>
      <c r="AF542" s="277"/>
      <c r="AG542" s="277"/>
      <c r="AH542" s="277"/>
      <c r="AU542" s="3"/>
      <c r="AV542" s="3"/>
      <c r="AW542" s="3"/>
      <c r="AX542" s="3"/>
    </row>
    <row r="543" spans="28:50" s="4" customFormat="1">
      <c r="AB543" s="7"/>
      <c r="AC543" s="277"/>
      <c r="AD543" s="277"/>
      <c r="AE543" s="277"/>
      <c r="AF543" s="277"/>
      <c r="AG543" s="277"/>
      <c r="AH543" s="277"/>
      <c r="AU543" s="3"/>
      <c r="AV543" s="3"/>
      <c r="AW543" s="3"/>
      <c r="AX543" s="3"/>
    </row>
    <row r="544" spans="28:50" s="4" customFormat="1">
      <c r="AB544" s="7"/>
      <c r="AC544" s="277"/>
      <c r="AD544" s="277"/>
      <c r="AE544" s="277"/>
      <c r="AF544" s="277"/>
      <c r="AG544" s="277"/>
      <c r="AH544" s="277"/>
      <c r="AU544" s="3"/>
      <c r="AV544" s="3"/>
      <c r="AW544" s="3"/>
      <c r="AX544" s="3"/>
    </row>
    <row r="545" spans="28:50" s="4" customFormat="1">
      <c r="AB545" s="7"/>
      <c r="AC545" s="277"/>
      <c r="AD545" s="277"/>
      <c r="AE545" s="277"/>
      <c r="AF545" s="277"/>
      <c r="AG545" s="277"/>
      <c r="AH545" s="277"/>
      <c r="AU545" s="3"/>
      <c r="AV545" s="3"/>
      <c r="AW545" s="3"/>
      <c r="AX545" s="3"/>
    </row>
    <row r="546" spans="28:50" s="4" customFormat="1">
      <c r="AB546" s="7"/>
      <c r="AC546" s="277"/>
      <c r="AD546" s="277"/>
      <c r="AE546" s="277"/>
      <c r="AF546" s="277"/>
      <c r="AG546" s="277"/>
      <c r="AH546" s="277"/>
      <c r="AU546" s="3"/>
      <c r="AV546" s="3"/>
      <c r="AW546" s="3"/>
      <c r="AX546" s="3"/>
    </row>
    <row r="547" spans="28:50" s="4" customFormat="1">
      <c r="AB547" s="7"/>
      <c r="AC547" s="277"/>
      <c r="AD547" s="277"/>
      <c r="AE547" s="277"/>
      <c r="AF547" s="277"/>
      <c r="AG547" s="277"/>
      <c r="AH547" s="277"/>
      <c r="AU547" s="3"/>
      <c r="AV547" s="3"/>
      <c r="AW547" s="3"/>
      <c r="AX547" s="3"/>
    </row>
    <row r="548" spans="28:50" s="4" customFormat="1">
      <c r="AB548" s="7"/>
      <c r="AC548" s="277"/>
      <c r="AD548" s="277"/>
      <c r="AE548" s="277"/>
      <c r="AF548" s="277"/>
      <c r="AG548" s="277"/>
      <c r="AH548" s="277"/>
      <c r="AU548" s="3"/>
      <c r="AV548" s="3"/>
      <c r="AW548" s="3"/>
      <c r="AX548" s="3"/>
    </row>
    <row r="549" spans="28:50" s="4" customFormat="1">
      <c r="AB549" s="7"/>
      <c r="AC549" s="277"/>
      <c r="AD549" s="277"/>
      <c r="AE549" s="277"/>
      <c r="AF549" s="277"/>
      <c r="AG549" s="277"/>
      <c r="AH549" s="277"/>
      <c r="AU549" s="3"/>
      <c r="AV549" s="3"/>
      <c r="AW549" s="3"/>
      <c r="AX549" s="3"/>
    </row>
    <row r="550" spans="28:50" s="4" customFormat="1">
      <c r="AB550" s="7"/>
      <c r="AC550" s="277"/>
      <c r="AD550" s="277"/>
      <c r="AE550" s="277"/>
      <c r="AF550" s="277"/>
      <c r="AG550" s="277"/>
      <c r="AH550" s="277"/>
      <c r="AU550" s="3"/>
      <c r="AV550" s="3"/>
      <c r="AW550" s="3"/>
      <c r="AX550" s="3"/>
    </row>
  </sheetData>
  <mergeCells count="78">
    <mergeCell ref="F2:G4"/>
    <mergeCell ref="AE25:AG25"/>
    <mergeCell ref="K2:L4"/>
    <mergeCell ref="T20:V22"/>
    <mergeCell ref="T25:V26"/>
    <mergeCell ref="T23:V24"/>
    <mergeCell ref="T19:V19"/>
    <mergeCell ref="O13:Q14"/>
    <mergeCell ref="G16:K17"/>
    <mergeCell ref="G14:K15"/>
    <mergeCell ref="G8:M8"/>
    <mergeCell ref="G9:M9"/>
    <mergeCell ref="G10:M10"/>
    <mergeCell ref="G7:M7"/>
    <mergeCell ref="G11:H12"/>
    <mergeCell ref="I11:K12"/>
    <mergeCell ref="H3:I4"/>
    <mergeCell ref="X6:Z6"/>
    <mergeCell ref="O10:Q12"/>
    <mergeCell ref="O16:Q18"/>
    <mergeCell ref="T7:AB7"/>
    <mergeCell ref="T8:AB8"/>
    <mergeCell ref="R7:S7"/>
    <mergeCell ref="O6:Q7"/>
    <mergeCell ref="AA2:AB4"/>
    <mergeCell ref="Y9:AB9"/>
    <mergeCell ref="O8:Q9"/>
    <mergeCell ref="Y10:AA10"/>
    <mergeCell ref="T11:AB11"/>
    <mergeCell ref="R9:S11"/>
    <mergeCell ref="T10:W10"/>
    <mergeCell ref="O15:Q15"/>
    <mergeCell ref="H454:N456"/>
    <mergeCell ref="H459:N461"/>
    <mergeCell ref="U49:W50"/>
    <mergeCell ref="N135:O135"/>
    <mergeCell ref="P115:Q115"/>
    <mergeCell ref="G56:I56"/>
    <mergeCell ref="G57:I57"/>
    <mergeCell ref="F60:H61"/>
    <mergeCell ref="K60:N60"/>
    <mergeCell ref="N137:O137"/>
    <mergeCell ref="C450:I452"/>
    <mergeCell ref="E112:F112"/>
    <mergeCell ref="C71:I71"/>
    <mergeCell ref="D68:E68"/>
    <mergeCell ref="D62:E62"/>
    <mergeCell ref="D66:E67"/>
    <mergeCell ref="S43:AB47"/>
    <mergeCell ref="AA20:AB22"/>
    <mergeCell ref="AA19:AB19"/>
    <mergeCell ref="AA23:AB24"/>
    <mergeCell ref="D60:E61"/>
    <mergeCell ref="R38:AB41"/>
    <mergeCell ref="AA25:AB26"/>
    <mergeCell ref="P20:S27"/>
    <mergeCell ref="T29:V29"/>
    <mergeCell ref="AA29:AB29"/>
    <mergeCell ref="T30:V32"/>
    <mergeCell ref="AA30:AB32"/>
    <mergeCell ref="T33:V34"/>
    <mergeCell ref="AA33:AB34"/>
    <mergeCell ref="T35:V36"/>
    <mergeCell ref="AA35:AB36"/>
    <mergeCell ref="D65:E65"/>
    <mergeCell ref="D63:E63"/>
    <mergeCell ref="D64:E64"/>
    <mergeCell ref="L6:M6"/>
    <mergeCell ref="F6:K6"/>
    <mergeCell ref="T9:X9"/>
    <mergeCell ref="A26:M27"/>
    <mergeCell ref="C14:F15"/>
    <mergeCell ref="I13:L13"/>
    <mergeCell ref="L14:M15"/>
    <mergeCell ref="C11:F12"/>
    <mergeCell ref="L11:M12"/>
    <mergeCell ref="S12:AB12"/>
    <mergeCell ref="R13:AB16"/>
  </mergeCells>
  <conditionalFormatting sqref="F6:K6">
    <cfRule type="cellIs" dxfId="621" priority="33" operator="greaterThan">
      <formula>$A$6</formula>
    </cfRule>
  </conditionalFormatting>
  <conditionalFormatting sqref="G7:G10">
    <cfRule type="cellIs" dxfId="620" priority="80" operator="greaterThan">
      <formula>" "</formula>
    </cfRule>
    <cfRule type="cellIs" dxfId="619" priority="81" operator="greaterThan">
      <formula>" "</formula>
    </cfRule>
    <cfRule type="cellIs" dxfId="618" priority="82" operator="greaterThan">
      <formula>" "</formula>
    </cfRule>
  </conditionalFormatting>
  <conditionalFormatting sqref="G14:K15">
    <cfRule type="cellIs" dxfId="617" priority="28" operator="greaterThan">
      <formula>$B$19</formula>
    </cfRule>
  </conditionalFormatting>
  <conditionalFormatting sqref="G16:K17">
    <cfRule type="cellIs" dxfId="616" priority="223" operator="equal">
      <formula>$F$17</formula>
    </cfRule>
  </conditionalFormatting>
  <conditionalFormatting sqref="H3:I4">
    <cfRule type="cellIs" dxfId="615" priority="332" operator="greaterThan">
      <formula>""" """</formula>
    </cfRule>
    <cfRule type="cellIs" dxfId="614" priority="333" operator="lessThan">
      <formula>$G$3</formula>
    </cfRule>
    <cfRule type="cellIs" dxfId="613" priority="334" operator="greaterThan">
      <formula>#REF!</formula>
    </cfRule>
    <cfRule type="cellIs" dxfId="612" priority="335" operator="greaterThan">
      <formula>""" """</formula>
    </cfRule>
  </conditionalFormatting>
  <conditionalFormatting sqref="L6:M6">
    <cfRule type="cellIs" dxfId="611" priority="29" operator="equal">
      <formula>0</formula>
    </cfRule>
  </conditionalFormatting>
  <conditionalFormatting sqref="L11:M12">
    <cfRule type="cellIs" dxfId="610" priority="71" operator="greaterThan">
      <formula>$A$19</formula>
    </cfRule>
  </conditionalFormatting>
  <conditionalFormatting sqref="O6 O8">
    <cfRule type="cellIs" dxfId="609" priority="298" operator="equal">
      <formula>$D$104</formula>
    </cfRule>
  </conditionalFormatting>
  <conditionalFormatting sqref="O10">
    <cfRule type="cellIs" dxfId="608" priority="145" operator="equal">
      <formula>$D$106</formula>
    </cfRule>
    <cfRule type="cellIs" dxfId="607" priority="154" operator="equal">
      <formula>$D$104</formula>
    </cfRule>
    <cfRule type="cellIs" dxfId="606" priority="155" operator="equal">
      <formula>$D$105</formula>
    </cfRule>
    <cfRule type="cellIs" dxfId="605" priority="156" operator="equal">
      <formula>$D$105</formula>
    </cfRule>
    <cfRule type="cellIs" dxfId="604" priority="157" operator="equal">
      <formula>$D$104</formula>
    </cfRule>
  </conditionalFormatting>
  <conditionalFormatting sqref="O13">
    <cfRule type="cellIs" dxfId="603" priority="150" operator="equal">
      <formula>$D$104</formula>
    </cfRule>
  </conditionalFormatting>
  <conditionalFormatting sqref="O16">
    <cfRule type="cellIs" dxfId="602" priority="146" operator="equal">
      <formula>$D$104</formula>
    </cfRule>
    <cfRule type="cellIs" dxfId="601" priority="147" operator="equal">
      <formula>$D$105</formula>
    </cfRule>
    <cfRule type="cellIs" dxfId="600" priority="148" operator="equal">
      <formula>$D$105</formula>
    </cfRule>
    <cfRule type="cellIs" dxfId="599" priority="149" operator="equal">
      <formula>$D$104</formula>
    </cfRule>
  </conditionalFormatting>
  <conditionalFormatting sqref="O6:Q7">
    <cfRule type="cellIs" dxfId="598" priority="73" operator="equal">
      <formula>$AE$5</formula>
    </cfRule>
    <cfRule type="cellIs" dxfId="597" priority="301" operator="equal">
      <formula>$D$104</formula>
    </cfRule>
  </conditionalFormatting>
  <conditionalFormatting sqref="O8:Q9">
    <cfRule type="cellIs" dxfId="596" priority="302" operator="equal">
      <formula>$D$105</formula>
    </cfRule>
    <cfRule type="cellIs" dxfId="595" priority="303" operator="equal">
      <formula>$D$105</formula>
    </cfRule>
    <cfRule type="cellIs" dxfId="594" priority="304" operator="equal">
      <formula>$D$104</formula>
    </cfRule>
  </conditionalFormatting>
  <conditionalFormatting sqref="O13:Q14">
    <cfRule type="cellIs" dxfId="593" priority="144" operator="equal">
      <formula>$D$109</formula>
    </cfRule>
    <cfRule type="cellIs" dxfId="592" priority="151" operator="equal">
      <formula>$D$105</formula>
    </cfRule>
    <cfRule type="cellIs" dxfId="591" priority="152" operator="equal">
      <formula>$D$105</formula>
    </cfRule>
    <cfRule type="cellIs" dxfId="590" priority="153" operator="equal">
      <formula>$D$104</formula>
    </cfRule>
  </conditionalFormatting>
  <conditionalFormatting sqref="O15:Q15">
    <cfRule type="cellIs" dxfId="589" priority="30" operator="greaterThan">
      <formula>$A$6</formula>
    </cfRule>
  </conditionalFormatting>
  <conditionalFormatting sqref="O16:Q18">
    <cfRule type="cellIs" dxfId="588" priority="143" operator="equal">
      <formula>$D$110</formula>
    </cfRule>
  </conditionalFormatting>
  <conditionalFormatting sqref="P20:S27">
    <cfRule type="cellIs" dxfId="587" priority="34" operator="greaterThan">
      <formula>$O$27</formula>
    </cfRule>
  </conditionalFormatting>
  <conditionalFormatting sqref="R13">
    <cfRule type="cellIs" dxfId="586" priority="67" operator="greaterThan">
      <formula>" "</formula>
    </cfRule>
    <cfRule type="cellIs" dxfId="585" priority="68" operator="greaterThan">
      <formula>" "</formula>
    </cfRule>
    <cfRule type="cellIs" dxfId="584" priority="69" operator="greaterThan">
      <formula>" "</formula>
    </cfRule>
  </conditionalFormatting>
  <conditionalFormatting sqref="T7:T8">
    <cfRule type="cellIs" dxfId="583" priority="74" operator="greaterThan">
      <formula>" "</formula>
    </cfRule>
    <cfRule type="cellIs" dxfId="582" priority="75" operator="greaterThan">
      <formula>" "</formula>
    </cfRule>
    <cfRule type="cellIs" dxfId="581" priority="76" operator="greaterThan">
      <formula>" "</formula>
    </cfRule>
  </conditionalFormatting>
  <conditionalFormatting sqref="T9">
    <cfRule type="cellIs" dxfId="580" priority="100" operator="greaterThan">
      <formula>0</formula>
    </cfRule>
    <cfRule type="cellIs" dxfId="579" priority="101" operator="greaterThan">
      <formula>" "</formula>
    </cfRule>
    <cfRule type="cellIs" dxfId="578" priority="102" operator="greaterThan">
      <formula>" "</formula>
    </cfRule>
    <cfRule type="cellIs" dxfId="577" priority="103" operator="greaterThan">
      <formula>" "</formula>
    </cfRule>
  </conditionalFormatting>
  <conditionalFormatting sqref="T20">
    <cfRule type="cellIs" dxfId="576" priority="58" operator="greaterThan">
      <formula>9</formula>
    </cfRule>
    <cfRule type="cellIs" dxfId="575" priority="59" operator="greaterThan">
      <formula>0</formula>
    </cfRule>
  </conditionalFormatting>
  <conditionalFormatting sqref="T25">
    <cfRule type="cellIs" dxfId="574" priority="61" operator="greaterThan">
      <formula>9</formula>
    </cfRule>
    <cfRule type="cellIs" dxfId="573" priority="62" operator="greaterThan">
      <formula>0</formula>
    </cfRule>
  </conditionalFormatting>
  <conditionalFormatting sqref="T30">
    <cfRule type="cellIs" dxfId="572" priority="10" operator="greaterThan">
      <formula>9</formula>
    </cfRule>
    <cfRule type="cellIs" dxfId="571" priority="11" operator="greaterThan">
      <formula>0</formula>
    </cfRule>
  </conditionalFormatting>
  <conditionalFormatting sqref="T35">
    <cfRule type="cellIs" dxfId="570" priority="13" operator="greaterThan">
      <formula>9</formula>
    </cfRule>
    <cfRule type="cellIs" dxfId="569" priority="14" operator="greaterThan">
      <formula>0</formula>
    </cfRule>
  </conditionalFormatting>
  <conditionalFormatting sqref="T20:V22">
    <cfRule type="cellIs" dxfId="568" priority="41" operator="greaterThan">
      <formula>$AC$20</formula>
    </cfRule>
  </conditionalFormatting>
  <conditionalFormatting sqref="T25:V26">
    <cfRule type="cellIs" dxfId="567" priority="40" operator="greaterThan">
      <formula>$AC$20</formula>
    </cfRule>
  </conditionalFormatting>
  <conditionalFormatting sqref="T30:V32">
    <cfRule type="cellIs" dxfId="566" priority="2" operator="greaterThan">
      <formula>$AC$20</formula>
    </cfRule>
  </conditionalFormatting>
  <conditionalFormatting sqref="T35:V36">
    <cfRule type="cellIs" dxfId="565" priority="1" operator="greaterThan">
      <formula>$AC$20</formula>
    </cfRule>
  </conditionalFormatting>
  <conditionalFormatting sqref="W28">
    <cfRule type="cellIs" dxfId="564" priority="37" operator="greaterThan">
      <formula>$O$27</formula>
    </cfRule>
  </conditionalFormatting>
  <conditionalFormatting sqref="W30">
    <cfRule type="cellIs" dxfId="563" priority="15" operator="equal">
      <formula>$D$108</formula>
    </cfRule>
    <cfRule type="cellIs" dxfId="562" priority="16" operator="equal">
      <formula>$F$17</formula>
    </cfRule>
  </conditionalFormatting>
  <conditionalFormatting sqref="Y9">
    <cfRule type="cellIs" dxfId="561" priority="96" operator="greaterThan">
      <formula>0</formula>
    </cfRule>
    <cfRule type="cellIs" dxfId="560" priority="97" operator="greaterThan">
      <formula>" "</formula>
    </cfRule>
    <cfRule type="cellIs" dxfId="559" priority="98" operator="greaterThan">
      <formula>" "</formula>
    </cfRule>
    <cfRule type="cellIs" dxfId="558" priority="99" operator="greaterThan">
      <formula>" "</formula>
    </cfRule>
  </conditionalFormatting>
  <conditionalFormatting sqref="Y20:AA20 X21:Z22">
    <cfRule type="cellIs" dxfId="557" priority="327" operator="greaterThan">
      <formula>#REF!</formula>
    </cfRule>
    <cfRule type="cellIs" dxfId="556" priority="328" operator="greaterThan">
      <formula>9</formula>
    </cfRule>
  </conditionalFormatting>
  <conditionalFormatting sqref="Y25:AA25 X26:Z26">
    <cfRule type="cellIs" dxfId="555" priority="331" operator="greaterThan">
      <formula>#REF!</formula>
    </cfRule>
  </conditionalFormatting>
  <conditionalFormatting sqref="Y30:AA30 X31:Z32">
    <cfRule type="cellIs" dxfId="554" priority="17" operator="greaterThan">
      <formula>#REF!</formula>
    </cfRule>
    <cfRule type="cellIs" dxfId="553" priority="18" operator="greaterThan">
      <formula>9</formula>
    </cfRule>
  </conditionalFormatting>
  <conditionalFormatting sqref="Y35:AA35 X36:Z36">
    <cfRule type="cellIs" dxfId="552" priority="19" operator="greaterThan">
      <formula>#REF!</formula>
    </cfRule>
  </conditionalFormatting>
  <conditionalFormatting sqref="AA20">
    <cfRule type="cellIs" dxfId="551" priority="48" operator="greaterThan">
      <formula>9</formula>
    </cfRule>
    <cfRule type="cellIs" dxfId="550" priority="49" operator="greaterThan">
      <formula>0</formula>
    </cfRule>
  </conditionalFormatting>
  <conditionalFormatting sqref="AA25">
    <cfRule type="cellIs" dxfId="549" priority="56" operator="greaterThan">
      <formula>9</formula>
    </cfRule>
    <cfRule type="cellIs" dxfId="548" priority="57" operator="greaterThan">
      <formula>0</formula>
    </cfRule>
    <cfRule type="cellIs" dxfId="547" priority="60" operator="greaterThan">
      <formula>0</formula>
    </cfRule>
  </conditionalFormatting>
  <conditionalFormatting sqref="AA30">
    <cfRule type="cellIs" dxfId="546" priority="6" operator="greaterThan">
      <formula>9</formula>
    </cfRule>
    <cfRule type="cellIs" dxfId="545" priority="7" operator="greaterThan">
      <formula>0</formula>
    </cfRule>
  </conditionalFormatting>
  <conditionalFormatting sqref="AA35">
    <cfRule type="cellIs" dxfId="544" priority="8" operator="greaterThan">
      <formula>9</formula>
    </cfRule>
    <cfRule type="cellIs" dxfId="543" priority="9" operator="greaterThan">
      <formula>0</formula>
    </cfRule>
    <cfRule type="cellIs" dxfId="542" priority="12" operator="greaterThan">
      <formula>0</formula>
    </cfRule>
  </conditionalFormatting>
  <conditionalFormatting sqref="AA20:AB22">
    <cfRule type="cellIs" dxfId="541" priority="43" operator="greaterThan">
      <formula>$AC$20</formula>
    </cfRule>
    <cfRule type="cellIs" dxfId="540" priority="44" operator="greaterThan">
      <formula>$AC$20</formula>
    </cfRule>
  </conditionalFormatting>
  <conditionalFormatting sqref="AA25:AB26">
    <cfRule type="cellIs" dxfId="539" priority="42" operator="greaterThan">
      <formula>$AC$20</formula>
    </cfRule>
  </conditionalFormatting>
  <conditionalFormatting sqref="AA30:AB32">
    <cfRule type="cellIs" dxfId="538" priority="4" operator="greaterThan">
      <formula>$AC$20</formula>
    </cfRule>
    <cfRule type="cellIs" dxfId="537" priority="5" operator="greaterThan">
      <formula>$AC$20</formula>
    </cfRule>
  </conditionalFormatting>
  <conditionalFormatting sqref="AA35:AB36">
    <cfRule type="cellIs" dxfId="536" priority="3" operator="greaterThan">
      <formula>$AC$20</formula>
    </cfRule>
  </conditionalFormatting>
  <conditionalFormatting sqref="AE25:AG25">
    <cfRule type="cellIs" dxfId="535" priority="320" operator="equal">
      <formula>$W$19</formula>
    </cfRule>
    <cfRule type="cellIs" dxfId="534" priority="321" operator="equal">
      <formula>$G$117</formula>
    </cfRule>
    <cfRule type="cellIs" priority="322" operator="equal">
      <formula>$G$117</formula>
    </cfRule>
    <cfRule type="cellIs" dxfId="533" priority="323" operator="equal">
      <formula>"G114"</formula>
    </cfRule>
    <cfRule type="cellIs" dxfId="532" priority="324" operator="equal">
      <formula>$D$107</formula>
    </cfRule>
  </conditionalFormatting>
  <conditionalFormatting sqref="AF18 AJ18 W20">
    <cfRule type="cellIs" dxfId="531" priority="183" operator="equal">
      <formula>$D$108</formula>
    </cfRule>
    <cfRule type="cellIs" dxfId="530" priority="184" operator="equal">
      <formula>$F$17</formula>
    </cfRule>
  </conditionalFormatting>
  <dataValidations disablePrompts="1" xWindow="432" yWindow="663" count="3">
    <dataValidation type="list" allowBlank="1" showInputMessage="1" showErrorMessage="1" sqref="F122" xr:uid="{00000000-0002-0000-0000-000000000000}">
      <formula1>Tab_Col</formula1>
    </dataValidation>
    <dataValidation type="list" allowBlank="1" showInputMessage="1" showErrorMessage="1" sqref="G13:H13" xr:uid="{8738C7FD-4E60-4D05-B7CF-D2532709B069}">
      <formula1>$A$17:$A$18</formula1>
    </dataValidation>
    <dataValidation type="list" allowBlank="1" showErrorMessage="1" error="Choisir parmi la liste proposée!_x000a_" prompt="Choisir votre couleur" sqref="L11:M12" xr:uid="{59CE1567-303C-4524-B08C-CB9DB383E461}">
      <formula1>$A$104:$A$108</formula1>
    </dataValidation>
  </dataValidations>
  <hyperlinks>
    <hyperlink ref="H3:I4" location="Licence!A1" display="Licence!A1" xr:uid="{33898112-5FF9-4CB8-AB88-EE919F7B2A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1A3-AEF0-4E1F-BD6B-1D8074022BE4}">
  <sheetPr>
    <tabColor rgb="FFFFFF00"/>
  </sheetPr>
  <dimension ref="A1:S27"/>
  <sheetViews>
    <sheetView zoomScale="132" zoomScaleNormal="200" workbookViewId="0">
      <selection sqref="A1:XFD1048576"/>
    </sheetView>
  </sheetViews>
  <sheetFormatPr baseColWidth="10" defaultColWidth="11.42578125" defaultRowHeight="15"/>
  <cols>
    <col min="1" max="3" width="11.42578125" style="134" customWidth="1"/>
    <col min="4" max="16384" width="11.42578125" style="134"/>
  </cols>
  <sheetData>
    <row r="1" spans="1:19">
      <c r="A1" s="134" t="s">
        <v>718</v>
      </c>
    </row>
    <row r="2" spans="1:19">
      <c r="B2" s="134" t="s">
        <v>719</v>
      </c>
      <c r="C2" s="134" t="s">
        <v>741</v>
      </c>
      <c r="D2" s="134" t="s">
        <v>526</v>
      </c>
    </row>
    <row r="3" spans="1:19">
      <c r="A3" s="134" t="s">
        <v>717</v>
      </c>
      <c r="B3" s="134">
        <f>IF(SUM(B5:B18)&lt;0,0,SUM(B5:B18))</f>
        <v>0</v>
      </c>
      <c r="C3" s="134">
        <f>SUM(C5:C18)</f>
        <v>0</v>
      </c>
      <c r="D3" s="134">
        <v>1400</v>
      </c>
      <c r="F3" s="134" t="str">
        <f>Dim_1_N!$I$7</f>
        <v>Environnement et Organisation du client</v>
      </c>
      <c r="J3" s="134" t="s">
        <v>256</v>
      </c>
      <c r="K3" s="134">
        <f t="shared" ref="K3:K14" si="0">B7</f>
        <v>0</v>
      </c>
      <c r="M3" s="134" t="str">
        <f t="shared" ref="M3:M14" si="1">J3</f>
        <v>Environnement</v>
      </c>
      <c r="N3" s="134">
        <f t="shared" ref="N3:N14" si="2">C7</f>
        <v>0</v>
      </c>
      <c r="Q3" s="134" t="str">
        <f t="shared" ref="Q3:Q14" si="3">M3</f>
        <v>Environnement</v>
      </c>
      <c r="R3" s="134">
        <f t="shared" ref="R3:R14" si="4">K3</f>
        <v>0</v>
      </c>
      <c r="S3" s="134">
        <f t="shared" ref="S3:S14" si="5">R3+N3</f>
        <v>0</v>
      </c>
    </row>
    <row r="4" spans="1:19">
      <c r="A4" s="134" t="s">
        <v>733</v>
      </c>
      <c r="B4" s="137">
        <f>IF(B3/D3&gt;85%,85%,B3/D3)</f>
        <v>0</v>
      </c>
      <c r="C4" s="137">
        <f>IF(C3/D3&gt;15%,15%,C3/D3)</f>
        <v>0</v>
      </c>
      <c r="F4" s="134" t="str">
        <f>Dim_2_N!I7</f>
        <v>Influenceurs et Recommandeurs</v>
      </c>
      <c r="J4" s="134" t="s">
        <v>257</v>
      </c>
      <c r="K4" s="134">
        <f t="shared" si="0"/>
        <v>0</v>
      </c>
      <c r="M4" s="134" t="str">
        <f t="shared" si="1"/>
        <v>Influenceurs</v>
      </c>
      <c r="N4" s="134">
        <f t="shared" si="2"/>
        <v>0</v>
      </c>
      <c r="Q4" s="134" t="str">
        <f t="shared" si="3"/>
        <v>Influenceurs</v>
      </c>
      <c r="R4" s="134">
        <f t="shared" si="4"/>
        <v>0</v>
      </c>
      <c r="S4" s="134">
        <f t="shared" si="5"/>
        <v>0</v>
      </c>
    </row>
    <row r="5" spans="1:19">
      <c r="A5" s="134" t="s">
        <v>720</v>
      </c>
      <c r="B5" s="134">
        <f>IF(Accueil!R13=" ",0,150)</f>
        <v>0</v>
      </c>
      <c r="C5" s="134">
        <v>0</v>
      </c>
      <c r="F5" s="134" t="str">
        <f>Dim_3_N!I7</f>
        <v>Le Décideur</v>
      </c>
      <c r="J5" s="134" t="s">
        <v>258</v>
      </c>
      <c r="K5" s="134">
        <f t="shared" si="0"/>
        <v>0</v>
      </c>
      <c r="M5" s="134" t="str">
        <f t="shared" si="1"/>
        <v>Décideur</v>
      </c>
      <c r="N5" s="134">
        <f t="shared" si="2"/>
        <v>0</v>
      </c>
      <c r="Q5" s="134" t="str">
        <f t="shared" si="3"/>
        <v>Décideur</v>
      </c>
      <c r="R5" s="134">
        <f t="shared" si="4"/>
        <v>0</v>
      </c>
      <c r="S5" s="134">
        <f t="shared" si="5"/>
        <v>0</v>
      </c>
    </row>
    <row r="6" spans="1:19">
      <c r="A6" s="134" t="s">
        <v>5</v>
      </c>
      <c r="B6" s="134">
        <v>0</v>
      </c>
      <c r="F6" s="134" t="str">
        <f>Dim_4_N!I7</f>
        <v>Les besoins du client</v>
      </c>
      <c r="J6" s="134" t="s">
        <v>259</v>
      </c>
      <c r="K6" s="134">
        <f t="shared" si="0"/>
        <v>0</v>
      </c>
      <c r="M6" s="134" t="str">
        <f t="shared" si="1"/>
        <v>Besoins</v>
      </c>
      <c r="N6" s="134">
        <f t="shared" si="2"/>
        <v>0</v>
      </c>
      <c r="Q6" s="134" t="str">
        <f t="shared" si="3"/>
        <v>Besoins</v>
      </c>
      <c r="R6" s="134">
        <f t="shared" si="4"/>
        <v>0</v>
      </c>
      <c r="S6" s="134">
        <f t="shared" si="5"/>
        <v>0</v>
      </c>
    </row>
    <row r="7" spans="1:19">
      <c r="A7" s="134" t="s">
        <v>721</v>
      </c>
      <c r="B7" s="134">
        <f>ptsdim1</f>
        <v>0</v>
      </c>
      <c r="C7" s="134">
        <v>0</v>
      </c>
      <c r="F7" s="134" t="str">
        <f>Dim_5_N!I7</f>
        <v>L'offre produit</v>
      </c>
      <c r="J7" s="134" t="s">
        <v>408</v>
      </c>
      <c r="K7" s="134">
        <f t="shared" si="0"/>
        <v>0</v>
      </c>
      <c r="M7" s="134" t="str">
        <f t="shared" si="1"/>
        <v>Offre</v>
      </c>
      <c r="N7" s="134">
        <f t="shared" si="2"/>
        <v>0</v>
      </c>
      <c r="Q7" s="134" t="str">
        <f t="shared" si="3"/>
        <v>Offre</v>
      </c>
      <c r="R7" s="134">
        <f t="shared" si="4"/>
        <v>0</v>
      </c>
      <c r="S7" s="134">
        <f t="shared" si="5"/>
        <v>0</v>
      </c>
    </row>
    <row r="8" spans="1:19">
      <c r="A8" s="134" t="s">
        <v>722</v>
      </c>
      <c r="B8" s="134">
        <f>ptsdim2</f>
        <v>0</v>
      </c>
      <c r="C8" s="134">
        <v>0</v>
      </c>
      <c r="F8" s="134" t="str">
        <f>Dim_6_N!I7</f>
        <v>Le rapport prix/performance</v>
      </c>
      <c r="J8" s="134" t="s">
        <v>735</v>
      </c>
      <c r="K8" s="134">
        <f t="shared" si="0"/>
        <v>0</v>
      </c>
      <c r="M8" s="134" t="str">
        <f t="shared" si="1"/>
        <v>Prix/Performance</v>
      </c>
      <c r="N8" s="134">
        <f t="shared" si="2"/>
        <v>0</v>
      </c>
      <c r="Q8" s="134" t="str">
        <f t="shared" si="3"/>
        <v>Prix/Performance</v>
      </c>
      <c r="R8" s="134">
        <f t="shared" si="4"/>
        <v>0</v>
      </c>
      <c r="S8" s="134">
        <f t="shared" si="5"/>
        <v>0</v>
      </c>
    </row>
    <row r="9" spans="1:19">
      <c r="A9" s="134" t="s">
        <v>723</v>
      </c>
      <c r="B9" s="134">
        <f>ptsdim3</f>
        <v>0</v>
      </c>
      <c r="C9" s="134">
        <v>0</v>
      </c>
      <c r="F9" s="134" t="str">
        <f>Dim_7_N!I7</f>
        <v>²</v>
      </c>
      <c r="J9" s="134" t="s">
        <v>736</v>
      </c>
      <c r="K9" s="134">
        <f t="shared" si="0"/>
        <v>0</v>
      </c>
      <c r="M9" s="134" t="str">
        <f t="shared" si="1"/>
        <v>Opinion</v>
      </c>
      <c r="N9" s="134">
        <f t="shared" si="2"/>
        <v>0</v>
      </c>
      <c r="Q9" s="134" t="str">
        <f t="shared" si="3"/>
        <v>Opinion</v>
      </c>
      <c r="R9" s="134">
        <f t="shared" si="4"/>
        <v>0</v>
      </c>
      <c r="S9" s="134">
        <f t="shared" si="5"/>
        <v>0</v>
      </c>
    </row>
    <row r="10" spans="1:19">
      <c r="A10" s="134" t="s">
        <v>724</v>
      </c>
      <c r="B10" s="134">
        <f>ptsdim4</f>
        <v>0</v>
      </c>
      <c r="C10" s="134">
        <v>0</v>
      </c>
      <c r="F10" s="134" t="str">
        <f>Dim_8_N!I7</f>
        <v>Le délai de prise de décision</v>
      </c>
      <c r="J10" s="134" t="s">
        <v>737</v>
      </c>
      <c r="K10" s="134">
        <f t="shared" si="0"/>
        <v>0</v>
      </c>
      <c r="M10" s="134" t="str">
        <f t="shared" si="1"/>
        <v>Délai</v>
      </c>
      <c r="N10" s="134">
        <f t="shared" si="2"/>
        <v>0</v>
      </c>
      <c r="Q10" s="134" t="str">
        <f t="shared" si="3"/>
        <v>Délai</v>
      </c>
      <c r="R10" s="134">
        <f t="shared" si="4"/>
        <v>0</v>
      </c>
      <c r="S10" s="134">
        <f t="shared" si="5"/>
        <v>0</v>
      </c>
    </row>
    <row r="11" spans="1:19">
      <c r="A11" s="134" t="s">
        <v>725</v>
      </c>
      <c r="B11" s="134">
        <f>ptsdim5</f>
        <v>0</v>
      </c>
      <c r="C11" s="134">
        <v>0</v>
      </c>
      <c r="F11" s="134" t="str">
        <f>Dim_9_N!I7</f>
        <v>Le rythme de la négociation</v>
      </c>
      <c r="J11" s="134" t="s">
        <v>738</v>
      </c>
      <c r="K11" s="134">
        <f t="shared" si="0"/>
        <v>0</v>
      </c>
      <c r="M11" s="134" t="str">
        <f t="shared" si="1"/>
        <v>Rythme</v>
      </c>
      <c r="N11" s="134">
        <f t="shared" si="2"/>
        <v>0</v>
      </c>
      <c r="Q11" s="134" t="str">
        <f t="shared" si="3"/>
        <v>Rythme</v>
      </c>
      <c r="R11" s="134">
        <f t="shared" si="4"/>
        <v>0</v>
      </c>
      <c r="S11" s="134">
        <f t="shared" si="5"/>
        <v>0</v>
      </c>
    </row>
    <row r="12" spans="1:19">
      <c r="A12" s="134" t="s">
        <v>726</v>
      </c>
      <c r="B12" s="134">
        <f>ptsdim6</f>
        <v>0</v>
      </c>
      <c r="C12" s="134">
        <v>0</v>
      </c>
      <c r="F12" s="134" t="str">
        <f>Dim_10_N!I7</f>
        <v>La relation avec le client</v>
      </c>
      <c r="J12" s="134" t="s">
        <v>260</v>
      </c>
      <c r="K12" s="134">
        <f t="shared" si="0"/>
        <v>0</v>
      </c>
      <c r="M12" s="134" t="str">
        <f t="shared" si="1"/>
        <v>Relation</v>
      </c>
      <c r="N12" s="134">
        <f t="shared" si="2"/>
        <v>0</v>
      </c>
      <c r="Q12" s="134" t="str">
        <f t="shared" si="3"/>
        <v>Relation</v>
      </c>
      <c r="R12" s="134">
        <f t="shared" si="4"/>
        <v>0</v>
      </c>
      <c r="S12" s="134">
        <f t="shared" si="5"/>
        <v>0</v>
      </c>
    </row>
    <row r="13" spans="1:19">
      <c r="A13" s="134" t="s">
        <v>727</v>
      </c>
      <c r="B13" s="134">
        <f>ptsdim7</f>
        <v>0</v>
      </c>
      <c r="C13" s="134">
        <v>0</v>
      </c>
      <c r="F13" s="134" t="str">
        <f>Dim_11_N!I7</f>
        <v>L'attitude du client</v>
      </c>
      <c r="J13" s="134" t="s">
        <v>739</v>
      </c>
      <c r="K13" s="134">
        <f t="shared" si="0"/>
        <v>0</v>
      </c>
      <c r="M13" s="134" t="str">
        <f t="shared" si="1"/>
        <v>Attitude</v>
      </c>
      <c r="N13" s="134">
        <f t="shared" si="2"/>
        <v>0</v>
      </c>
      <c r="Q13" s="134" t="str">
        <f t="shared" si="3"/>
        <v>Attitude</v>
      </c>
      <c r="R13" s="134">
        <f t="shared" si="4"/>
        <v>0</v>
      </c>
      <c r="S13" s="134">
        <f t="shared" si="5"/>
        <v>0</v>
      </c>
    </row>
    <row r="14" spans="1:19">
      <c r="A14" s="134" t="s">
        <v>728</v>
      </c>
      <c r="B14" s="134">
        <f>ptsdim8</f>
        <v>0</v>
      </c>
      <c r="C14" s="134">
        <v>0</v>
      </c>
      <c r="F14" s="134" t="str">
        <f>Dim_12_N!I7</f>
        <v>Les activités du client</v>
      </c>
      <c r="J14" s="134" t="s">
        <v>740</v>
      </c>
      <c r="K14" s="134">
        <f t="shared" si="0"/>
        <v>0</v>
      </c>
      <c r="M14" s="134" t="str">
        <f t="shared" si="1"/>
        <v>Activités</v>
      </c>
      <c r="N14" s="134">
        <f t="shared" si="2"/>
        <v>0</v>
      </c>
      <c r="Q14" s="134" t="str">
        <f t="shared" si="3"/>
        <v>Activités</v>
      </c>
      <c r="R14" s="134">
        <f t="shared" si="4"/>
        <v>0</v>
      </c>
      <c r="S14" s="134">
        <f t="shared" si="5"/>
        <v>0</v>
      </c>
    </row>
    <row r="15" spans="1:19">
      <c r="A15" s="134" t="s">
        <v>729</v>
      </c>
      <c r="B15" s="134">
        <f>ptsdim9</f>
        <v>0</v>
      </c>
      <c r="C15" s="134">
        <v>0</v>
      </c>
    </row>
    <row r="16" spans="1:19">
      <c r="A16" s="134" t="s">
        <v>730</v>
      </c>
      <c r="B16" s="134">
        <f>ptsdim10</f>
        <v>0</v>
      </c>
      <c r="C16" s="134">
        <v>0</v>
      </c>
    </row>
    <row r="17" spans="1:7">
      <c r="A17" s="134" t="s">
        <v>731</v>
      </c>
      <c r="B17" s="134">
        <f>ptsdim11</f>
        <v>0</v>
      </c>
      <c r="C17" s="134">
        <v>0</v>
      </c>
    </row>
    <row r="18" spans="1:7">
      <c r="A18" s="134" t="s">
        <v>732</v>
      </c>
      <c r="B18" s="134">
        <f>ptsdim12</f>
        <v>0</v>
      </c>
      <c r="C18" s="134">
        <v>0</v>
      </c>
    </row>
    <row r="21" spans="1:7">
      <c r="A21" s="171" t="s">
        <v>743</v>
      </c>
    </row>
    <row r="23" spans="1:7">
      <c r="A23" s="134" t="s">
        <v>748</v>
      </c>
      <c r="B23" s="265" t="e">
        <f>D23</f>
        <v>#REF!</v>
      </c>
      <c r="D23" s="134" t="e">
        <f>#REF!</f>
        <v>#REF!</v>
      </c>
      <c r="F23" s="134" t="s">
        <v>747</v>
      </c>
      <c r="G23" s="266" t="e">
        <f>B27</f>
        <v>#REF!</v>
      </c>
    </row>
    <row r="24" spans="1:7">
      <c r="A24" s="134" t="s">
        <v>262</v>
      </c>
      <c r="B24" s="265" t="e">
        <f>D24</f>
        <v>#REF!</v>
      </c>
      <c r="D24" s="134" t="e">
        <f>#REF!</f>
        <v>#REF!</v>
      </c>
      <c r="F24" s="134" t="s">
        <v>746</v>
      </c>
      <c r="G24" s="266" t="e">
        <f>B26</f>
        <v>#REF!</v>
      </c>
    </row>
    <row r="25" spans="1:7">
      <c r="A25" s="134" t="s">
        <v>409</v>
      </c>
      <c r="B25" s="265" t="e">
        <f>D25</f>
        <v>#REF!</v>
      </c>
      <c r="D25" s="134" t="e">
        <f>#REF!</f>
        <v>#REF!</v>
      </c>
      <c r="F25" s="134" t="s">
        <v>745</v>
      </c>
      <c r="G25" s="266" t="e">
        <f>B25</f>
        <v>#REF!</v>
      </c>
    </row>
    <row r="26" spans="1:7">
      <c r="A26" s="134" t="s">
        <v>411</v>
      </c>
      <c r="B26" s="265" t="e">
        <f>D26</f>
        <v>#REF!</v>
      </c>
      <c r="D26" s="134" t="e">
        <f>#REF!</f>
        <v>#REF!</v>
      </c>
      <c r="F26" s="134" t="s">
        <v>288</v>
      </c>
      <c r="G26" s="266" t="e">
        <f>B24</f>
        <v>#REF!</v>
      </c>
    </row>
    <row r="27" spans="1:7">
      <c r="A27" s="134" t="s">
        <v>410</v>
      </c>
      <c r="B27" s="265" t="e">
        <f>D27</f>
        <v>#REF!</v>
      </c>
      <c r="D27" s="134" t="e">
        <f>#REF!</f>
        <v>#REF!</v>
      </c>
      <c r="F27" s="134" t="s">
        <v>744</v>
      </c>
      <c r="G27" s="266" t="e">
        <f>B23</f>
        <v>#REF!</v>
      </c>
    </row>
  </sheetData>
  <sheetProtection algorithmName="SHA-512" hashValue="32pu/Hwve3oq83jdushViMyBOu1uQ8Q5r6PBaw0AarknBKSySiarUCm4+26v9yLYkHQ7SLKBl/WEngJy3hywIA==" saltValue="JzPHLsT7ZrBx0+chft4lU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BFD2-93E1-44A3-8078-E65A78F014F1}">
  <dimension ref="A1:S38"/>
  <sheetViews>
    <sheetView showGridLines="0" showRowColHeaders="0" workbookViewId="0"/>
  </sheetViews>
  <sheetFormatPr baseColWidth="10" defaultRowHeight="15"/>
  <cols>
    <col min="1" max="16384" width="11.42578125" style="9"/>
  </cols>
  <sheetData>
    <row r="1" spans="1:19" ht="15" customHeight="1">
      <c r="I1" s="475" t="s">
        <v>865</v>
      </c>
      <c r="J1" s="475"/>
      <c r="K1" s="475"/>
      <c r="L1" s="475"/>
      <c r="M1" s="475"/>
      <c r="N1" s="475"/>
      <c r="O1" s="475"/>
      <c r="P1" s="475"/>
      <c r="Q1" s="475"/>
      <c r="R1" s="475"/>
      <c r="S1" s="475"/>
    </row>
    <row r="2" spans="1:19" ht="15" customHeight="1">
      <c r="I2" s="475"/>
      <c r="J2" s="475"/>
      <c r="K2" s="475"/>
      <c r="L2" s="475"/>
      <c r="M2" s="475"/>
      <c r="N2" s="475"/>
      <c r="O2" s="475"/>
      <c r="P2" s="475"/>
      <c r="Q2" s="475"/>
      <c r="R2" s="475"/>
      <c r="S2" s="475"/>
    </row>
    <row r="3" spans="1:19" ht="15" customHeight="1">
      <c r="I3" s="475"/>
      <c r="J3" s="475"/>
      <c r="K3" s="475"/>
      <c r="L3" s="475"/>
      <c r="M3" s="475"/>
      <c r="N3" s="475"/>
      <c r="O3" s="475"/>
      <c r="P3" s="475"/>
      <c r="Q3" s="475"/>
      <c r="R3" s="475"/>
      <c r="S3" s="475"/>
    </row>
    <row r="4" spans="1:19" ht="15" customHeight="1">
      <c r="I4" s="475"/>
      <c r="J4" s="475"/>
      <c r="K4" s="475"/>
      <c r="L4" s="475"/>
      <c r="M4" s="475"/>
      <c r="N4" s="475"/>
      <c r="O4" s="475"/>
      <c r="P4" s="475"/>
      <c r="Q4" s="475"/>
      <c r="R4" s="475"/>
      <c r="S4" s="475"/>
    </row>
    <row r="5" spans="1:19">
      <c r="I5" s="475"/>
      <c r="J5" s="475"/>
      <c r="K5" s="475"/>
      <c r="L5" s="475"/>
      <c r="M5" s="475"/>
      <c r="N5" s="475"/>
      <c r="O5" s="475"/>
      <c r="P5" s="475"/>
      <c r="Q5" s="475"/>
      <c r="R5" s="475"/>
      <c r="S5" s="475"/>
    </row>
    <row r="6" spans="1:19" ht="36.75" customHeight="1">
      <c r="I6" s="475"/>
      <c r="J6" s="475"/>
      <c r="K6" s="475"/>
      <c r="L6" s="475"/>
      <c r="M6" s="475"/>
      <c r="N6" s="475"/>
      <c r="O6" s="475"/>
      <c r="P6" s="475"/>
      <c r="Q6" s="475"/>
      <c r="R6" s="475"/>
      <c r="S6" s="475"/>
    </row>
    <row r="7" spans="1:19" ht="15" customHeight="1">
      <c r="A7" s="476" t="s">
        <v>866</v>
      </c>
      <c r="B7" s="476"/>
      <c r="C7" s="476"/>
      <c r="D7" s="476"/>
      <c r="E7" s="476"/>
      <c r="F7" s="476"/>
      <c r="G7" s="476"/>
      <c r="H7" s="476"/>
      <c r="I7" s="478"/>
      <c r="J7" s="478"/>
      <c r="K7" s="478"/>
      <c r="L7" s="476" t="s">
        <v>867</v>
      </c>
      <c r="M7" s="476"/>
      <c r="N7" s="476"/>
      <c r="O7" s="476"/>
      <c r="P7" s="476"/>
      <c r="Q7" s="476"/>
      <c r="R7" s="476"/>
      <c r="S7" s="476"/>
    </row>
    <row r="8" spans="1:19" ht="15" customHeight="1">
      <c r="A8" s="476"/>
      <c r="B8" s="476"/>
      <c r="C8" s="476"/>
      <c r="D8" s="476"/>
      <c r="E8" s="476"/>
      <c r="F8" s="476"/>
      <c r="G8" s="476"/>
      <c r="H8" s="476"/>
      <c r="I8" s="478"/>
      <c r="J8" s="478"/>
      <c r="K8" s="478"/>
      <c r="L8" s="476"/>
      <c r="M8" s="476"/>
      <c r="N8" s="476"/>
      <c r="O8" s="476"/>
      <c r="P8" s="476"/>
      <c r="Q8" s="476"/>
      <c r="R8" s="476"/>
      <c r="S8" s="476"/>
    </row>
    <row r="9" spans="1:19" ht="15" customHeight="1">
      <c r="A9" s="476"/>
      <c r="B9" s="476"/>
      <c r="C9" s="476"/>
      <c r="D9" s="476"/>
      <c r="E9" s="476"/>
      <c r="F9" s="476"/>
      <c r="G9" s="476"/>
      <c r="H9" s="476"/>
      <c r="I9" s="478"/>
      <c r="J9" s="478"/>
      <c r="K9" s="478"/>
      <c r="L9" s="476"/>
      <c r="M9" s="476"/>
      <c r="N9" s="476"/>
      <c r="O9" s="476"/>
      <c r="P9" s="476"/>
      <c r="Q9" s="476"/>
      <c r="R9" s="476"/>
      <c r="S9" s="476"/>
    </row>
    <row r="10" spans="1:19" ht="15" customHeight="1">
      <c r="A10" s="476"/>
      <c r="B10" s="476"/>
      <c r="C10" s="476"/>
      <c r="D10" s="476"/>
      <c r="E10" s="476"/>
      <c r="F10" s="476"/>
      <c r="G10" s="476"/>
      <c r="H10" s="476"/>
      <c r="I10" s="478"/>
      <c r="J10" s="478"/>
      <c r="K10" s="478"/>
      <c r="L10" s="476"/>
      <c r="M10" s="476"/>
      <c r="N10" s="476"/>
      <c r="O10" s="476"/>
      <c r="P10" s="476"/>
      <c r="Q10" s="476"/>
      <c r="R10" s="476"/>
      <c r="S10" s="476"/>
    </row>
    <row r="11" spans="1:19" ht="15" customHeight="1">
      <c r="A11" s="476"/>
      <c r="B11" s="476"/>
      <c r="C11" s="476"/>
      <c r="D11" s="476"/>
      <c r="E11" s="476"/>
      <c r="F11" s="476"/>
      <c r="G11" s="476"/>
      <c r="H11" s="476"/>
      <c r="I11" s="478"/>
      <c r="J11" s="478"/>
      <c r="K11" s="478"/>
      <c r="L11" s="476"/>
      <c r="M11" s="476"/>
      <c r="N11" s="476"/>
      <c r="O11" s="476"/>
      <c r="P11" s="476"/>
      <c r="Q11" s="476"/>
      <c r="R11" s="476"/>
      <c r="S11" s="476"/>
    </row>
    <row r="12" spans="1:19" ht="15" customHeight="1">
      <c r="A12" s="476"/>
      <c r="B12" s="476"/>
      <c r="C12" s="476"/>
      <c r="D12" s="476"/>
      <c r="E12" s="476"/>
      <c r="F12" s="476"/>
      <c r="G12" s="476"/>
      <c r="H12" s="476"/>
      <c r="I12" s="478"/>
      <c r="J12" s="478"/>
      <c r="K12" s="478"/>
      <c r="L12" s="476"/>
      <c r="M12" s="476"/>
      <c r="N12" s="476"/>
      <c r="O12" s="476"/>
      <c r="P12" s="476"/>
      <c r="Q12" s="476"/>
      <c r="R12" s="476"/>
      <c r="S12" s="476"/>
    </row>
    <row r="13" spans="1:19" ht="15" customHeight="1">
      <c r="A13" s="476"/>
      <c r="B13" s="476"/>
      <c r="C13" s="476"/>
      <c r="D13" s="476"/>
      <c r="E13" s="476"/>
      <c r="F13" s="476"/>
      <c r="G13" s="476"/>
      <c r="H13" s="476"/>
      <c r="I13" s="478"/>
      <c r="J13" s="478"/>
      <c r="K13" s="478"/>
      <c r="L13" s="476"/>
      <c r="M13" s="476"/>
      <c r="N13" s="476"/>
      <c r="O13" s="476"/>
      <c r="P13" s="476"/>
      <c r="Q13" s="476"/>
      <c r="R13" s="476"/>
      <c r="S13" s="476"/>
    </row>
    <row r="14" spans="1:19" ht="15" customHeight="1">
      <c r="A14" s="476"/>
      <c r="B14" s="476"/>
      <c r="C14" s="476"/>
      <c r="D14" s="476"/>
      <c r="E14" s="476"/>
      <c r="F14" s="476"/>
      <c r="G14" s="476"/>
      <c r="H14" s="476"/>
      <c r="I14" s="478"/>
      <c r="J14" s="478"/>
      <c r="K14" s="478"/>
      <c r="L14" s="476"/>
      <c r="M14" s="476"/>
      <c r="N14" s="476"/>
      <c r="O14" s="476"/>
      <c r="P14" s="476"/>
      <c r="Q14" s="476"/>
      <c r="R14" s="476"/>
      <c r="S14" s="476"/>
    </row>
    <row r="15" spans="1:19" ht="15" customHeight="1">
      <c r="A15" s="476"/>
      <c r="B15" s="476"/>
      <c r="C15" s="476"/>
      <c r="D15" s="476"/>
      <c r="E15" s="476"/>
      <c r="F15" s="476"/>
      <c r="G15" s="476"/>
      <c r="H15" s="476"/>
      <c r="I15" s="478"/>
      <c r="J15" s="478"/>
      <c r="K15" s="478"/>
      <c r="L15" s="476"/>
      <c r="M15" s="476"/>
      <c r="N15" s="476"/>
      <c r="O15" s="476"/>
      <c r="P15" s="476"/>
      <c r="Q15" s="476"/>
      <c r="R15" s="476"/>
      <c r="S15" s="476"/>
    </row>
    <row r="16" spans="1:19" ht="15" customHeight="1">
      <c r="A16" s="476"/>
      <c r="B16" s="476"/>
      <c r="C16" s="476"/>
      <c r="D16" s="476"/>
      <c r="E16" s="476"/>
      <c r="F16" s="476"/>
      <c r="G16" s="476"/>
      <c r="H16" s="476"/>
      <c r="I16" s="478"/>
      <c r="J16" s="478"/>
      <c r="K16" s="478"/>
      <c r="L16" s="476"/>
      <c r="M16" s="476"/>
      <c r="N16" s="476"/>
      <c r="O16" s="476"/>
      <c r="P16" s="476"/>
      <c r="Q16" s="476"/>
      <c r="R16" s="476"/>
      <c r="S16" s="476"/>
    </row>
    <row r="17" spans="1:19" ht="15" customHeight="1">
      <c r="A17" s="476"/>
      <c r="B17" s="476"/>
      <c r="C17" s="476"/>
      <c r="D17" s="476"/>
      <c r="E17" s="476"/>
      <c r="F17" s="476"/>
      <c r="G17" s="476"/>
      <c r="H17" s="476"/>
      <c r="I17" s="478"/>
      <c r="J17" s="478"/>
      <c r="K17" s="478"/>
      <c r="L17" s="476"/>
      <c r="M17" s="476"/>
      <c r="N17" s="476"/>
      <c r="O17" s="476"/>
      <c r="P17" s="476"/>
      <c r="Q17" s="476"/>
      <c r="R17" s="476"/>
      <c r="S17" s="476"/>
    </row>
    <row r="18" spans="1:19" ht="15" customHeight="1">
      <c r="A18" s="476"/>
      <c r="B18" s="476"/>
      <c r="C18" s="476"/>
      <c r="D18" s="476"/>
      <c r="E18" s="476"/>
      <c r="F18" s="476"/>
      <c r="G18" s="476"/>
      <c r="H18" s="476"/>
      <c r="I18" s="478"/>
      <c r="J18" s="478"/>
      <c r="K18" s="478"/>
      <c r="L18" s="476"/>
      <c r="M18" s="476"/>
      <c r="N18" s="476"/>
      <c r="O18" s="476"/>
      <c r="P18" s="476"/>
      <c r="Q18" s="476"/>
      <c r="R18" s="476"/>
      <c r="S18" s="476"/>
    </row>
    <row r="19" spans="1:19" ht="15" customHeight="1">
      <c r="A19" s="476"/>
      <c r="B19" s="476"/>
      <c r="C19" s="476"/>
      <c r="D19" s="476"/>
      <c r="E19" s="476"/>
      <c r="F19" s="476"/>
      <c r="G19" s="476"/>
      <c r="H19" s="476"/>
      <c r="I19" s="478"/>
      <c r="J19" s="478"/>
      <c r="K19" s="478"/>
      <c r="L19" s="476"/>
      <c r="M19" s="476"/>
      <c r="N19" s="476"/>
      <c r="O19" s="476"/>
      <c r="P19" s="476"/>
      <c r="Q19" s="476"/>
      <c r="R19" s="476"/>
      <c r="S19" s="476"/>
    </row>
    <row r="20" spans="1:19" ht="15" customHeight="1">
      <c r="A20" s="476"/>
      <c r="B20" s="476"/>
      <c r="C20" s="476"/>
      <c r="D20" s="476"/>
      <c r="E20" s="476"/>
      <c r="F20" s="476"/>
      <c r="G20" s="476"/>
      <c r="H20" s="476"/>
      <c r="I20" s="478"/>
      <c r="J20" s="478"/>
      <c r="K20" s="478"/>
      <c r="L20" s="476"/>
      <c r="M20" s="476"/>
      <c r="N20" s="476"/>
      <c r="O20" s="476"/>
      <c r="P20" s="476"/>
      <c r="Q20" s="476"/>
      <c r="R20" s="476"/>
      <c r="S20" s="476"/>
    </row>
    <row r="21" spans="1:19" ht="15" customHeight="1">
      <c r="A21" s="476"/>
      <c r="B21" s="476"/>
      <c r="C21" s="476"/>
      <c r="D21" s="476"/>
      <c r="E21" s="476"/>
      <c r="F21" s="476"/>
      <c r="G21" s="476"/>
      <c r="H21" s="476"/>
      <c r="I21" s="478"/>
      <c r="J21" s="478"/>
      <c r="K21" s="478"/>
      <c r="L21" s="476"/>
      <c r="M21" s="476"/>
      <c r="N21" s="476"/>
      <c r="O21" s="476"/>
      <c r="P21" s="476"/>
      <c r="Q21" s="476"/>
      <c r="R21" s="476"/>
      <c r="S21" s="476"/>
    </row>
    <row r="22" spans="1:19" ht="15" customHeight="1">
      <c r="A22" s="476"/>
      <c r="B22" s="476"/>
      <c r="C22" s="476"/>
      <c r="D22" s="476"/>
      <c r="E22" s="476"/>
      <c r="F22" s="476"/>
      <c r="G22" s="476"/>
      <c r="H22" s="476"/>
      <c r="I22" s="478"/>
      <c r="J22" s="478"/>
      <c r="K22" s="478"/>
      <c r="L22" s="476"/>
      <c r="M22" s="476"/>
      <c r="N22" s="476"/>
      <c r="O22" s="476"/>
      <c r="P22" s="476"/>
      <c r="Q22" s="476"/>
      <c r="R22" s="476"/>
      <c r="S22" s="476"/>
    </row>
    <row r="23" spans="1:19" ht="15" customHeight="1">
      <c r="A23" s="476"/>
      <c r="B23" s="476"/>
      <c r="C23" s="476"/>
      <c r="D23" s="476"/>
      <c r="E23" s="476"/>
      <c r="F23" s="476"/>
      <c r="G23" s="476"/>
      <c r="H23" s="476"/>
      <c r="I23" s="478"/>
      <c r="J23" s="478"/>
      <c r="K23" s="478"/>
      <c r="L23" s="476"/>
      <c r="M23" s="476"/>
      <c r="N23" s="476"/>
      <c r="O23" s="476"/>
      <c r="P23" s="476"/>
      <c r="Q23" s="476"/>
      <c r="R23" s="476"/>
      <c r="S23" s="476"/>
    </row>
    <row r="24" spans="1:19" ht="15" customHeight="1">
      <c r="A24" s="476"/>
      <c r="B24" s="476"/>
      <c r="C24" s="476"/>
      <c r="D24" s="476"/>
      <c r="E24" s="476"/>
      <c r="F24" s="476"/>
      <c r="G24" s="476"/>
      <c r="H24" s="476"/>
      <c r="I24" s="478"/>
      <c r="J24" s="478"/>
      <c r="K24" s="478"/>
      <c r="L24" s="476"/>
      <c r="M24" s="476"/>
      <c r="N24" s="476"/>
      <c r="O24" s="476"/>
      <c r="P24" s="476"/>
      <c r="Q24" s="476"/>
      <c r="R24" s="476"/>
      <c r="S24" s="476"/>
    </row>
    <row r="25" spans="1:19" ht="15" customHeight="1">
      <c r="A25" s="476"/>
      <c r="B25" s="476"/>
      <c r="C25" s="476"/>
      <c r="D25" s="476"/>
      <c r="E25" s="476"/>
      <c r="F25" s="476"/>
      <c r="G25" s="476"/>
      <c r="H25" s="476"/>
      <c r="I25" s="478"/>
      <c r="J25" s="478"/>
      <c r="K25" s="478"/>
      <c r="L25" s="476"/>
      <c r="M25" s="476"/>
      <c r="N25" s="476"/>
      <c r="O25" s="476"/>
      <c r="P25" s="476"/>
      <c r="Q25" s="476"/>
      <c r="R25" s="476"/>
      <c r="S25" s="476"/>
    </row>
    <row r="26" spans="1:19" ht="15" customHeight="1">
      <c r="A26" s="476"/>
      <c r="B26" s="476"/>
      <c r="C26" s="476"/>
      <c r="D26" s="476"/>
      <c r="E26" s="476"/>
      <c r="F26" s="476"/>
      <c r="G26" s="476"/>
      <c r="H26" s="476"/>
      <c r="I26" s="478"/>
      <c r="J26" s="478"/>
      <c r="K26" s="478"/>
      <c r="L26" s="476"/>
      <c r="M26" s="476"/>
      <c r="N26" s="476"/>
      <c r="O26" s="476"/>
      <c r="P26" s="476"/>
      <c r="Q26" s="476"/>
      <c r="R26" s="476"/>
      <c r="S26" s="476"/>
    </row>
    <row r="27" spans="1:19" ht="15" customHeight="1">
      <c r="A27" s="476"/>
      <c r="B27" s="476"/>
      <c r="C27" s="476"/>
      <c r="D27" s="476"/>
      <c r="E27" s="476"/>
      <c r="F27" s="476"/>
      <c r="G27" s="476"/>
      <c r="H27" s="476"/>
      <c r="I27" s="478"/>
      <c r="J27" s="478"/>
      <c r="K27" s="478"/>
      <c r="L27" s="476"/>
      <c r="M27" s="476"/>
      <c r="N27" s="476"/>
      <c r="O27" s="476"/>
      <c r="P27" s="476"/>
      <c r="Q27" s="476"/>
      <c r="R27" s="476"/>
      <c r="S27" s="476"/>
    </row>
    <row r="28" spans="1:19" ht="15" customHeight="1">
      <c r="A28" s="476"/>
      <c r="B28" s="476"/>
      <c r="C28" s="476"/>
      <c r="D28" s="476"/>
      <c r="E28" s="476"/>
      <c r="F28" s="476"/>
      <c r="G28" s="476"/>
      <c r="H28" s="476"/>
      <c r="I28" s="478"/>
      <c r="J28" s="478"/>
      <c r="K28" s="478"/>
      <c r="L28" s="476"/>
      <c r="M28" s="476"/>
      <c r="N28" s="476"/>
      <c r="O28" s="476"/>
      <c r="P28" s="476"/>
      <c r="Q28" s="476"/>
      <c r="R28" s="476"/>
      <c r="S28" s="476"/>
    </row>
    <row r="29" spans="1:19" ht="15" customHeight="1">
      <c r="A29" s="476"/>
      <c r="B29" s="476"/>
      <c r="C29" s="476"/>
      <c r="D29" s="476"/>
      <c r="E29" s="476"/>
      <c r="F29" s="476"/>
      <c r="G29" s="476"/>
      <c r="H29" s="476"/>
      <c r="I29" s="478"/>
      <c r="J29" s="478"/>
      <c r="K29" s="478"/>
      <c r="L29" s="476"/>
      <c r="M29" s="476"/>
      <c r="N29" s="476"/>
      <c r="O29" s="476"/>
      <c r="P29" s="476"/>
      <c r="Q29" s="476"/>
      <c r="R29" s="476"/>
      <c r="S29" s="476"/>
    </row>
    <row r="31" spans="1:19" ht="15" customHeight="1">
      <c r="A31" s="476" t="s">
        <v>868</v>
      </c>
      <c r="B31" s="476"/>
      <c r="C31" s="476"/>
      <c r="D31" s="476"/>
      <c r="E31" s="476"/>
      <c r="F31" s="476"/>
      <c r="G31" s="476"/>
      <c r="H31" s="476"/>
      <c r="I31" s="476"/>
      <c r="J31" s="476"/>
      <c r="K31" s="476"/>
      <c r="L31" s="476"/>
      <c r="M31" s="476"/>
      <c r="N31" s="476"/>
      <c r="O31" s="476"/>
      <c r="P31" s="477"/>
      <c r="Q31" s="477"/>
      <c r="R31" s="477"/>
      <c r="S31" s="477"/>
    </row>
    <row r="32" spans="1:19" ht="15" customHeight="1">
      <c r="A32" s="476"/>
      <c r="B32" s="476"/>
      <c r="C32" s="476"/>
      <c r="D32" s="476"/>
      <c r="E32" s="476"/>
      <c r="F32" s="476"/>
      <c r="G32" s="476"/>
      <c r="H32" s="476"/>
      <c r="I32" s="476"/>
      <c r="J32" s="476"/>
      <c r="K32" s="476"/>
      <c r="L32" s="476"/>
      <c r="M32" s="476"/>
      <c r="N32" s="476"/>
      <c r="O32" s="476"/>
      <c r="P32" s="477"/>
      <c r="Q32" s="477"/>
      <c r="R32" s="477"/>
      <c r="S32" s="477"/>
    </row>
    <row r="33" spans="1:19" ht="15" customHeight="1">
      <c r="A33" s="476"/>
      <c r="B33" s="476"/>
      <c r="C33" s="476"/>
      <c r="D33" s="476"/>
      <c r="E33" s="476"/>
      <c r="F33" s="476"/>
      <c r="G33" s="476"/>
      <c r="H33" s="476"/>
      <c r="I33" s="476"/>
      <c r="J33" s="476"/>
      <c r="K33" s="476"/>
      <c r="L33" s="476"/>
      <c r="M33" s="476"/>
      <c r="N33" s="476"/>
      <c r="O33" s="476"/>
      <c r="P33" s="477"/>
      <c r="Q33" s="477"/>
      <c r="R33" s="477"/>
      <c r="S33" s="477"/>
    </row>
    <row r="34" spans="1:19" ht="15" customHeight="1">
      <c r="A34" s="476"/>
      <c r="B34" s="476"/>
      <c r="C34" s="476"/>
      <c r="D34" s="476"/>
      <c r="E34" s="476"/>
      <c r="F34" s="476"/>
      <c r="G34" s="476"/>
      <c r="H34" s="476"/>
      <c r="I34" s="476"/>
      <c r="J34" s="476"/>
      <c r="K34" s="476"/>
      <c r="L34" s="476"/>
      <c r="M34" s="476"/>
      <c r="N34" s="476"/>
      <c r="O34" s="476"/>
      <c r="P34" s="477"/>
      <c r="Q34" s="477"/>
      <c r="R34" s="477"/>
      <c r="S34" s="477"/>
    </row>
    <row r="35" spans="1:19" ht="15" customHeight="1">
      <c r="A35" s="476"/>
      <c r="B35" s="476"/>
      <c r="C35" s="476"/>
      <c r="D35" s="476"/>
      <c r="E35" s="476"/>
      <c r="F35" s="476"/>
      <c r="G35" s="476"/>
      <c r="H35" s="476"/>
      <c r="I35" s="476"/>
      <c r="J35" s="476"/>
      <c r="K35" s="476"/>
      <c r="L35" s="476"/>
      <c r="M35" s="476"/>
      <c r="N35" s="476"/>
      <c r="O35" s="476"/>
      <c r="P35" s="477"/>
      <c r="Q35" s="477"/>
      <c r="R35" s="477"/>
      <c r="S35" s="477"/>
    </row>
    <row r="36" spans="1:19" ht="15" customHeight="1">
      <c r="A36" s="476"/>
      <c r="B36" s="476"/>
      <c r="C36" s="476"/>
      <c r="D36" s="476"/>
      <c r="E36" s="476"/>
      <c r="F36" s="476"/>
      <c r="G36" s="476"/>
      <c r="H36" s="476"/>
      <c r="I36" s="476"/>
      <c r="J36" s="476"/>
      <c r="K36" s="476"/>
      <c r="L36" s="476"/>
      <c r="M36" s="476"/>
      <c r="N36" s="476"/>
      <c r="O36" s="476"/>
      <c r="P36" s="477"/>
      <c r="Q36" s="477"/>
      <c r="R36" s="477"/>
      <c r="S36" s="477"/>
    </row>
    <row r="37" spans="1:19" ht="15" customHeight="1">
      <c r="A37" s="476"/>
      <c r="B37" s="476"/>
      <c r="C37" s="476"/>
      <c r="D37" s="476"/>
      <c r="E37" s="476"/>
      <c r="F37" s="476"/>
      <c r="G37" s="476"/>
      <c r="H37" s="476"/>
      <c r="I37" s="476"/>
      <c r="J37" s="476"/>
      <c r="K37" s="476"/>
      <c r="L37" s="476"/>
      <c r="M37" s="476"/>
      <c r="N37" s="476"/>
      <c r="O37" s="476"/>
      <c r="P37" s="477"/>
      <c r="Q37" s="477"/>
      <c r="R37" s="477"/>
      <c r="S37" s="477"/>
    </row>
    <row r="38" spans="1:19" ht="15" customHeight="1">
      <c r="A38" s="476"/>
      <c r="B38" s="476"/>
      <c r="C38" s="476"/>
      <c r="D38" s="476"/>
      <c r="E38" s="476"/>
      <c r="F38" s="476"/>
      <c r="G38" s="476"/>
      <c r="H38" s="476"/>
      <c r="I38" s="476"/>
      <c r="J38" s="476"/>
      <c r="K38" s="476"/>
      <c r="L38" s="476"/>
      <c r="M38" s="476"/>
      <c r="N38" s="476"/>
      <c r="O38" s="476"/>
      <c r="P38" s="477"/>
      <c r="Q38" s="477"/>
      <c r="R38" s="477"/>
      <c r="S38" s="477"/>
    </row>
  </sheetData>
  <sheetProtection algorithmName="SHA-512" hashValue="R+kwg7RtnsbXnoV9/2gUz7z+wbKzQ+lNIWe+KEYTVd0PB2Fl4om5DJsyCdzBn7s8xj98wK2TMTgZ7eTj3STKUA==" saltValue="g0r+lIt87qu5saXMdAW4gw==" spinCount="100000" sheet="1" objects="1" scenarios="1"/>
  <mergeCells count="6">
    <mergeCell ref="I1:S6"/>
    <mergeCell ref="A31:O38"/>
    <mergeCell ref="P31:S38"/>
    <mergeCell ref="A7:H29"/>
    <mergeCell ref="I7:K29"/>
    <mergeCell ref="L7:S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B0A2-7EEF-4755-9D45-3BBEAB6881CC}">
  <sheetPr codeName="Feuil3">
    <pageSetUpPr fitToPage="1"/>
  </sheetPr>
  <dimension ref="A1:AK244"/>
  <sheetViews>
    <sheetView showGridLines="0" showRowColHeaders="0" zoomScaleNormal="100" workbookViewId="0"/>
  </sheetViews>
  <sheetFormatPr baseColWidth="10" defaultColWidth="9.140625" defaultRowHeight="15"/>
  <cols>
    <col min="1" max="1" width="1.5703125" style="1" customWidth="1"/>
    <col min="2" max="2" width="9.85546875" style="1" customWidth="1"/>
    <col min="3" max="9" width="5.7109375" style="1" customWidth="1"/>
    <col min="10" max="10" width="19" style="1" customWidth="1"/>
    <col min="11" max="11" width="17" style="1" customWidth="1"/>
    <col min="12" max="13" width="5.7109375" style="1" customWidth="1"/>
    <col min="14" max="14" width="1.5703125" style="1" customWidth="1"/>
    <col min="15" max="15" width="9.140625" style="1"/>
    <col min="16" max="16" width="1.42578125" style="13" customWidth="1"/>
    <col min="17" max="17" width="5.42578125" style="13" customWidth="1"/>
    <col min="18" max="37" width="9.140625" style="13"/>
  </cols>
  <sheetData>
    <row r="1" spans="1:37">
      <c r="A1" s="33"/>
      <c r="B1" s="33"/>
      <c r="C1" s="33"/>
      <c r="D1" s="33"/>
      <c r="E1" s="33"/>
      <c r="F1" s="33"/>
      <c r="G1" s="33"/>
      <c r="H1" s="33"/>
      <c r="I1" s="33"/>
      <c r="J1" s="33"/>
      <c r="K1" s="33"/>
      <c r="L1" s="33"/>
      <c r="M1" s="33"/>
      <c r="N1" s="33"/>
      <c r="O1" s="33"/>
    </row>
    <row r="2" spans="1:37">
      <c r="A2" s="33"/>
      <c r="B2" s="33"/>
      <c r="C2" s="33"/>
      <c r="D2" s="33"/>
      <c r="E2" s="33"/>
      <c r="F2" s="33"/>
      <c r="G2" s="33"/>
      <c r="H2" s="33"/>
      <c r="I2" s="33"/>
      <c r="J2" s="33"/>
      <c r="K2" s="33"/>
      <c r="L2" s="33"/>
      <c r="M2" s="33"/>
      <c r="N2" s="33"/>
      <c r="O2" s="33"/>
    </row>
    <row r="3" spans="1:37">
      <c r="A3" s="33"/>
      <c r="B3" s="33"/>
      <c r="C3" s="33"/>
      <c r="D3" s="33"/>
      <c r="E3" s="33"/>
      <c r="F3" s="33"/>
      <c r="G3" s="33"/>
      <c r="H3" s="33"/>
      <c r="I3" s="33"/>
      <c r="J3" s="33"/>
      <c r="K3" s="33"/>
      <c r="L3" s="33"/>
      <c r="M3" s="33"/>
      <c r="N3" s="33"/>
      <c r="O3" s="33"/>
    </row>
    <row r="4" spans="1:37">
      <c r="A4" s="33"/>
      <c r="B4" s="33"/>
      <c r="C4" s="33"/>
      <c r="D4" s="33"/>
      <c r="E4" s="33"/>
      <c r="F4" s="33"/>
      <c r="G4" s="33"/>
      <c r="H4" s="33"/>
      <c r="I4" s="33"/>
      <c r="J4" s="33"/>
      <c r="K4" s="33"/>
      <c r="L4" s="33"/>
      <c r="M4" s="33"/>
      <c r="N4" s="33"/>
      <c r="O4" s="33"/>
    </row>
    <row r="5" spans="1:37" ht="15" customHeight="1">
      <c r="A5" s="33"/>
      <c r="B5" s="33"/>
      <c r="C5" s="33"/>
      <c r="D5" s="33"/>
      <c r="E5" s="33"/>
      <c r="F5" s="33"/>
      <c r="G5" s="33"/>
      <c r="H5" s="33"/>
      <c r="I5" s="33"/>
      <c r="J5" s="33"/>
      <c r="K5" s="33"/>
      <c r="L5" s="33"/>
      <c r="M5" s="33"/>
      <c r="N5" s="33"/>
      <c r="O5" s="491" t="s">
        <v>484</v>
      </c>
      <c r="P5" s="491"/>
      <c r="Q5" s="491"/>
      <c r="R5" s="492" t="s">
        <v>642</v>
      </c>
      <c r="S5" s="492"/>
      <c r="T5" s="492"/>
      <c r="U5" s="490" t="str">
        <f>B70</f>
        <v>Veuillez lire les conditions d'utilisation de la plateforme COMPENTHO avec attention.</v>
      </c>
      <c r="V5" s="490"/>
      <c r="W5" s="490"/>
      <c r="X5" s="490"/>
      <c r="Y5" s="490"/>
      <c r="Z5" s="490"/>
      <c r="AA5" s="490"/>
      <c r="AB5" s="490"/>
      <c r="AC5" s="55"/>
      <c r="AE5" s="13" t="s">
        <v>462</v>
      </c>
    </row>
    <row r="6" spans="1:37" ht="15" customHeight="1">
      <c r="A6" s="33"/>
      <c r="B6" s="12"/>
      <c r="C6" s="33"/>
      <c r="D6" s="33"/>
      <c r="E6" s="33"/>
      <c r="F6" s="33"/>
      <c r="G6" s="33"/>
      <c r="H6" s="33"/>
      <c r="I6" s="33"/>
      <c r="J6" s="12"/>
      <c r="K6" s="33"/>
      <c r="L6" s="33"/>
      <c r="M6" s="12"/>
      <c r="N6" s="12"/>
      <c r="O6" s="491"/>
      <c r="P6" s="491"/>
      <c r="Q6" s="491"/>
      <c r="R6" s="492"/>
      <c r="S6" s="492"/>
      <c r="T6" s="492"/>
      <c r="U6" s="490"/>
      <c r="V6" s="490"/>
      <c r="W6" s="490"/>
      <c r="X6" s="490"/>
      <c r="Y6" s="490"/>
      <c r="Z6" s="490"/>
      <c r="AA6" s="490"/>
      <c r="AB6" s="490"/>
      <c r="AC6" s="55"/>
      <c r="AE6" s="13" t="s">
        <v>484</v>
      </c>
    </row>
    <row r="7" spans="1:37" ht="15" customHeight="1">
      <c r="A7" s="33"/>
      <c r="B7" s="33"/>
      <c r="C7" s="33"/>
      <c r="D7" s="33"/>
      <c r="E7" s="33"/>
      <c r="F7" s="33"/>
      <c r="G7" s="33"/>
      <c r="H7" s="33"/>
      <c r="I7" s="33"/>
      <c r="J7" s="33"/>
      <c r="K7" s="33"/>
      <c r="L7" s="33"/>
      <c r="M7" s="33"/>
      <c r="N7" s="33"/>
      <c r="O7" s="491"/>
      <c r="P7" s="491"/>
      <c r="Q7" s="491"/>
      <c r="R7" s="492"/>
      <c r="S7" s="492"/>
      <c r="T7" s="492"/>
      <c r="U7" s="490"/>
      <c r="V7" s="490"/>
      <c r="W7" s="490"/>
      <c r="X7" s="490"/>
      <c r="Y7" s="490"/>
      <c r="Z7" s="490"/>
      <c r="AA7" s="490"/>
      <c r="AB7" s="490"/>
      <c r="AC7" s="55"/>
      <c r="AE7" s="13" t="s">
        <v>483</v>
      </c>
      <c r="AK7" s="43"/>
    </row>
    <row r="8" spans="1:37" ht="15" customHeight="1">
      <c r="A8" s="33"/>
      <c r="B8" s="483" t="s">
        <v>715</v>
      </c>
      <c r="C8" s="483"/>
      <c r="D8" s="483"/>
      <c r="E8" s="483"/>
      <c r="F8" s="483"/>
      <c r="G8" s="483"/>
      <c r="H8" s="483"/>
      <c r="I8" s="483"/>
      <c r="J8" s="483"/>
      <c r="K8" s="483"/>
      <c r="L8" s="483"/>
      <c r="M8" s="483"/>
      <c r="N8" s="483"/>
      <c r="O8" s="483"/>
      <c r="P8" s="44"/>
      <c r="R8" s="492"/>
      <c r="S8" s="492"/>
      <c r="T8" s="492"/>
      <c r="U8" s="490"/>
      <c r="V8" s="490"/>
      <c r="W8" s="490"/>
      <c r="X8" s="490"/>
      <c r="Y8" s="490"/>
      <c r="Z8" s="490"/>
      <c r="AA8" s="490"/>
      <c r="AB8" s="490"/>
      <c r="AC8" s="55"/>
      <c r="AE8" s="54"/>
      <c r="AK8" s="43"/>
    </row>
    <row r="9" spans="1:37" ht="15" customHeight="1">
      <c r="A9" s="33"/>
      <c r="B9" s="483"/>
      <c r="C9" s="483"/>
      <c r="D9" s="483"/>
      <c r="E9" s="483"/>
      <c r="F9" s="483"/>
      <c r="G9" s="483"/>
      <c r="H9" s="483"/>
      <c r="I9" s="483"/>
      <c r="J9" s="483"/>
      <c r="K9" s="483"/>
      <c r="L9" s="483"/>
      <c r="M9" s="483"/>
      <c r="N9" s="483"/>
      <c r="O9" s="483"/>
      <c r="P9" s="44">
        <f>IF(O5=V7,0,1)</f>
        <v>1</v>
      </c>
      <c r="R9" s="492"/>
      <c r="S9" s="492"/>
      <c r="T9" s="492"/>
      <c r="U9" s="490" t="str">
        <f>IF(O11="?",B70,B71)</f>
        <v>L'acceptation des termes de la licence vous ouvre les portes vers l'ensemble des applications présentes dans la plateforme COMPENTHO.</v>
      </c>
      <c r="V9" s="490"/>
      <c r="W9" s="490"/>
      <c r="X9" s="490"/>
      <c r="Y9" s="490"/>
      <c r="Z9" s="490"/>
      <c r="AA9" s="490"/>
      <c r="AB9" s="490"/>
      <c r="AC9" s="55"/>
      <c r="AE9" s="54"/>
      <c r="AK9" s="43"/>
    </row>
    <row r="10" spans="1:37" ht="15" customHeight="1">
      <c r="A10" s="33"/>
      <c r="B10" s="483"/>
      <c r="C10" s="483"/>
      <c r="D10" s="483"/>
      <c r="E10" s="483"/>
      <c r="F10" s="483"/>
      <c r="G10" s="483"/>
      <c r="H10" s="483"/>
      <c r="I10" s="483"/>
      <c r="J10" s="483"/>
      <c r="K10" s="483"/>
      <c r="L10" s="483"/>
      <c r="M10" s="483"/>
      <c r="N10" s="483"/>
      <c r="O10" s="483"/>
      <c r="P10" s="44"/>
      <c r="R10" s="493" t="s">
        <v>626</v>
      </c>
      <c r="S10" s="493"/>
      <c r="T10" s="493"/>
      <c r="U10" s="490"/>
      <c r="V10" s="490"/>
      <c r="W10" s="490"/>
      <c r="X10" s="490"/>
      <c r="Y10" s="490"/>
      <c r="Z10" s="490"/>
      <c r="AA10" s="490"/>
      <c r="AB10" s="490"/>
      <c r="AC10" s="55"/>
      <c r="AK10" s="43"/>
    </row>
    <row r="11" spans="1:37" ht="15" customHeight="1">
      <c r="A11" s="33"/>
      <c r="B11" s="483"/>
      <c r="C11" s="483"/>
      <c r="D11" s="483"/>
      <c r="E11" s="483"/>
      <c r="F11" s="483"/>
      <c r="G11" s="483"/>
      <c r="H11" s="483"/>
      <c r="I11" s="483"/>
      <c r="J11" s="483"/>
      <c r="K11" s="483"/>
      <c r="L11" s="483"/>
      <c r="M11" s="483"/>
      <c r="N11" s="483"/>
      <c r="O11" s="483"/>
      <c r="P11" s="44"/>
      <c r="R11" s="493"/>
      <c r="S11" s="493"/>
      <c r="T11" s="493"/>
      <c r="U11" s="490"/>
      <c r="V11" s="490"/>
      <c r="W11" s="490"/>
      <c r="X11" s="490"/>
      <c r="Y11" s="490"/>
      <c r="Z11" s="490"/>
      <c r="AA11" s="490"/>
      <c r="AB11" s="490"/>
      <c r="AC11" s="55"/>
      <c r="AK11" s="43"/>
    </row>
    <row r="12" spans="1:37" ht="15" customHeight="1">
      <c r="A12" s="39"/>
      <c r="B12" s="483"/>
      <c r="C12" s="483"/>
      <c r="D12" s="483"/>
      <c r="E12" s="483"/>
      <c r="F12" s="483"/>
      <c r="G12" s="483"/>
      <c r="H12" s="483"/>
      <c r="I12" s="483"/>
      <c r="J12" s="483"/>
      <c r="K12" s="483"/>
      <c r="L12" s="483"/>
      <c r="M12" s="483"/>
      <c r="N12" s="483"/>
      <c r="O12" s="483"/>
      <c r="P12" s="44"/>
      <c r="R12" s="493"/>
      <c r="S12" s="493"/>
      <c r="T12" s="493"/>
      <c r="U12" s="490"/>
      <c r="V12" s="490"/>
      <c r="W12" s="490"/>
      <c r="X12" s="490"/>
      <c r="Y12" s="490"/>
      <c r="Z12" s="490"/>
      <c r="AA12" s="490"/>
      <c r="AB12" s="490"/>
      <c r="AC12" s="55"/>
      <c r="AK12" s="43"/>
    </row>
    <row r="13" spans="1:37" ht="15" customHeight="1">
      <c r="A13" s="33"/>
      <c r="B13" s="483"/>
      <c r="C13" s="483"/>
      <c r="D13" s="483"/>
      <c r="E13" s="483"/>
      <c r="F13" s="483"/>
      <c r="G13" s="483"/>
      <c r="H13" s="483"/>
      <c r="I13" s="483"/>
      <c r="J13" s="483"/>
      <c r="K13" s="483"/>
      <c r="L13" s="483"/>
      <c r="M13" s="483"/>
      <c r="N13" s="483"/>
      <c r="O13" s="483"/>
      <c r="P13" s="44"/>
      <c r="R13" s="40"/>
      <c r="S13" s="40"/>
      <c r="T13" s="40"/>
      <c r="U13" s="490"/>
      <c r="V13" s="490"/>
      <c r="W13" s="490"/>
      <c r="X13" s="490"/>
      <c r="Y13" s="490"/>
      <c r="Z13" s="490"/>
      <c r="AA13" s="490"/>
      <c r="AB13" s="490"/>
      <c r="AC13" s="55"/>
      <c r="AK13" s="43"/>
    </row>
    <row r="14" spans="1:37" ht="15" customHeight="1">
      <c r="A14" s="33"/>
      <c r="B14" s="483"/>
      <c r="C14" s="483"/>
      <c r="D14" s="483"/>
      <c r="E14" s="483"/>
      <c r="F14" s="483"/>
      <c r="G14" s="483"/>
      <c r="H14" s="483"/>
      <c r="I14" s="483"/>
      <c r="J14" s="483"/>
      <c r="K14" s="483"/>
      <c r="L14" s="483"/>
      <c r="M14" s="483"/>
      <c r="N14" s="483"/>
      <c r="O14" s="483"/>
      <c r="P14" s="44"/>
      <c r="R14" s="494" t="s">
        <v>643</v>
      </c>
      <c r="S14" s="494"/>
      <c r="T14" s="494"/>
      <c r="U14" s="490" t="str">
        <f>IF(O5="OUI","Merci d'avoir accepté les termes de la licence et en particulier les conditions de rémunération sur base du principe Gagnant - Gagnant"," ")</f>
        <v>Merci d'avoir accepté les termes de la licence et en particulier les conditions de rémunération sur base du principe Gagnant - Gagnant</v>
      </c>
      <c r="V14" s="490"/>
      <c r="W14" s="490"/>
      <c r="X14" s="490"/>
      <c r="Y14" s="490"/>
      <c r="Z14" s="490"/>
      <c r="AA14" s="490"/>
      <c r="AB14" s="490"/>
      <c r="AC14" s="55"/>
      <c r="AK14" s="43"/>
    </row>
    <row r="15" spans="1:37" ht="15" customHeight="1">
      <c r="A15" s="33"/>
      <c r="B15" s="483"/>
      <c r="C15" s="483"/>
      <c r="D15" s="483"/>
      <c r="E15" s="483"/>
      <c r="F15" s="483"/>
      <c r="G15" s="483"/>
      <c r="H15" s="483"/>
      <c r="I15" s="483"/>
      <c r="J15" s="483"/>
      <c r="K15" s="483"/>
      <c r="L15" s="483"/>
      <c r="M15" s="483"/>
      <c r="N15" s="483"/>
      <c r="O15" s="483"/>
      <c r="P15" s="44"/>
      <c r="R15" s="494"/>
      <c r="S15" s="494"/>
      <c r="T15" s="494"/>
      <c r="U15" s="490"/>
      <c r="V15" s="490"/>
      <c r="W15" s="490"/>
      <c r="X15" s="490"/>
      <c r="Y15" s="490"/>
      <c r="Z15" s="490"/>
      <c r="AA15" s="490"/>
      <c r="AB15" s="490"/>
      <c r="AC15" s="55"/>
      <c r="AK15" s="43"/>
    </row>
    <row r="16" spans="1:37" ht="15" customHeight="1">
      <c r="A16" s="33"/>
      <c r="B16" s="483"/>
      <c r="C16" s="483"/>
      <c r="D16" s="483"/>
      <c r="E16" s="483"/>
      <c r="F16" s="483"/>
      <c r="G16" s="483"/>
      <c r="H16" s="483"/>
      <c r="I16" s="483"/>
      <c r="J16" s="483"/>
      <c r="K16" s="483"/>
      <c r="L16" s="483"/>
      <c r="M16" s="483"/>
      <c r="N16" s="483"/>
      <c r="O16" s="483"/>
      <c r="P16" s="44"/>
      <c r="R16" s="494"/>
      <c r="S16" s="494"/>
      <c r="T16" s="494"/>
      <c r="U16" s="490"/>
      <c r="V16" s="490"/>
      <c r="W16" s="490"/>
      <c r="X16" s="490"/>
      <c r="Y16" s="490"/>
      <c r="Z16" s="490"/>
      <c r="AA16" s="490"/>
      <c r="AB16" s="490"/>
      <c r="AC16" s="55"/>
      <c r="AK16" s="43"/>
    </row>
    <row r="17" spans="1:37" ht="120.2" customHeight="1">
      <c r="A17" s="33"/>
      <c r="B17" s="483"/>
      <c r="C17" s="483"/>
      <c r="D17" s="483"/>
      <c r="E17" s="483"/>
      <c r="F17" s="483"/>
      <c r="G17" s="483"/>
      <c r="H17" s="483"/>
      <c r="I17" s="483"/>
      <c r="J17" s="483"/>
      <c r="K17" s="483"/>
      <c r="L17" s="483"/>
      <c r="M17" s="483"/>
      <c r="N17" s="483"/>
      <c r="O17" s="483"/>
      <c r="P17" s="44"/>
      <c r="R17" s="494"/>
      <c r="S17" s="494"/>
      <c r="T17" s="494"/>
      <c r="U17" s="490"/>
      <c r="V17" s="490"/>
      <c r="W17" s="490"/>
      <c r="X17" s="490"/>
      <c r="Y17" s="490"/>
      <c r="Z17" s="490"/>
      <c r="AA17" s="490"/>
      <c r="AB17" s="490"/>
      <c r="AC17" s="55"/>
      <c r="AK17" s="43"/>
    </row>
    <row r="18" spans="1:37" ht="15" customHeight="1">
      <c r="A18" s="33"/>
      <c r="B18" s="484" t="s">
        <v>756</v>
      </c>
      <c r="C18" s="484"/>
      <c r="D18" s="484"/>
      <c r="E18" s="484"/>
      <c r="F18" s="484"/>
      <c r="G18" s="484"/>
      <c r="H18" s="484"/>
      <c r="I18" s="484"/>
      <c r="J18" s="484"/>
      <c r="K18" s="484"/>
      <c r="L18" s="484"/>
      <c r="M18" s="484"/>
      <c r="N18" s="484"/>
      <c r="O18" s="484"/>
      <c r="P18" s="44"/>
      <c r="U18" s="495" t="str">
        <f>IF(O5="oui","Rendez-vous sur la page qui explique comment cette clause s'applique."," ")</f>
        <v>Rendez-vous sur la page qui explique comment cette clause s'applique.</v>
      </c>
      <c r="V18" s="495"/>
      <c r="W18" s="495"/>
      <c r="X18" s="495"/>
      <c r="Y18" s="495"/>
      <c r="Z18" s="495"/>
      <c r="AA18" s="495"/>
      <c r="AB18" s="495"/>
      <c r="AC18" s="55"/>
      <c r="AK18" s="43"/>
    </row>
    <row r="19" spans="1:37" ht="15" customHeight="1">
      <c r="A19" s="33"/>
      <c r="B19" s="484"/>
      <c r="C19" s="484"/>
      <c r="D19" s="484"/>
      <c r="E19" s="484"/>
      <c r="F19" s="484"/>
      <c r="G19" s="484"/>
      <c r="H19" s="484"/>
      <c r="I19" s="484"/>
      <c r="J19" s="484"/>
      <c r="K19" s="484"/>
      <c r="L19" s="484"/>
      <c r="M19" s="484"/>
      <c r="N19" s="484"/>
      <c r="O19" s="484"/>
      <c r="P19" s="44"/>
      <c r="U19" s="495"/>
      <c r="V19" s="495"/>
      <c r="W19" s="495"/>
      <c r="X19" s="495"/>
      <c r="Y19" s="495"/>
      <c r="Z19" s="495"/>
      <c r="AA19" s="495"/>
      <c r="AB19" s="495"/>
      <c r="AC19" s="112"/>
      <c r="AK19" s="43"/>
    </row>
    <row r="20" spans="1:37" ht="15" customHeight="1">
      <c r="A20" s="33"/>
      <c r="B20" s="484"/>
      <c r="C20" s="484"/>
      <c r="D20" s="484"/>
      <c r="E20" s="484"/>
      <c r="F20" s="484"/>
      <c r="G20" s="484"/>
      <c r="H20" s="484"/>
      <c r="I20" s="484"/>
      <c r="J20" s="484"/>
      <c r="K20" s="484"/>
      <c r="L20" s="484"/>
      <c r="M20" s="484"/>
      <c r="N20" s="484"/>
      <c r="O20" s="484"/>
      <c r="P20" s="44"/>
      <c r="U20" s="495"/>
      <c r="V20" s="495"/>
      <c r="W20" s="495"/>
      <c r="X20" s="495"/>
      <c r="Y20" s="495"/>
      <c r="Z20" s="495"/>
      <c r="AA20" s="495"/>
      <c r="AB20" s="495"/>
      <c r="AC20" s="112"/>
      <c r="AK20" s="43"/>
    </row>
    <row r="21" spans="1:37" ht="15" customHeight="1">
      <c r="A21" s="33"/>
      <c r="B21" s="484"/>
      <c r="C21" s="484"/>
      <c r="D21" s="484"/>
      <c r="E21" s="484"/>
      <c r="F21" s="484"/>
      <c r="G21" s="484"/>
      <c r="H21" s="484"/>
      <c r="I21" s="484"/>
      <c r="J21" s="484"/>
      <c r="K21" s="484"/>
      <c r="L21" s="484"/>
      <c r="M21" s="484"/>
      <c r="N21" s="484"/>
      <c r="O21" s="484"/>
      <c r="P21" s="44"/>
      <c r="U21" s="495"/>
      <c r="V21" s="495"/>
      <c r="W21" s="495"/>
      <c r="X21" s="495"/>
      <c r="Y21" s="495"/>
      <c r="Z21" s="495"/>
      <c r="AA21" s="495"/>
      <c r="AB21" s="495"/>
      <c r="AC21" s="112"/>
      <c r="AK21" s="43"/>
    </row>
    <row r="22" spans="1:37" ht="15" customHeight="1">
      <c r="A22" s="33"/>
      <c r="B22" s="484"/>
      <c r="C22" s="484"/>
      <c r="D22" s="484"/>
      <c r="E22" s="484"/>
      <c r="F22" s="484"/>
      <c r="G22" s="484"/>
      <c r="H22" s="484"/>
      <c r="I22" s="484"/>
      <c r="J22" s="484"/>
      <c r="K22" s="484"/>
      <c r="L22" s="484"/>
      <c r="M22" s="484"/>
      <c r="N22" s="484"/>
      <c r="O22" s="484"/>
      <c r="P22" s="44"/>
      <c r="U22" s="496" t="str">
        <f>IF(O5="non","Désolé de votre refus d'acceptation de nos conditions générales. L'accès aux applications sera dès lors restrictif et leur utilisation pratiquement impossible."," ")</f>
        <v xml:space="preserve"> </v>
      </c>
      <c r="V22" s="496"/>
      <c r="W22" s="496"/>
      <c r="X22" s="496"/>
      <c r="Y22" s="496"/>
      <c r="Z22" s="496"/>
      <c r="AA22" s="496"/>
      <c r="AB22" s="496"/>
      <c r="AK22" s="43"/>
    </row>
    <row r="23" spans="1:37" ht="15" customHeight="1">
      <c r="A23" s="33"/>
      <c r="B23" s="484"/>
      <c r="C23" s="484"/>
      <c r="D23" s="484"/>
      <c r="E23" s="484"/>
      <c r="F23" s="484"/>
      <c r="G23" s="484"/>
      <c r="H23" s="484"/>
      <c r="I23" s="484"/>
      <c r="J23" s="484"/>
      <c r="K23" s="484"/>
      <c r="L23" s="484"/>
      <c r="M23" s="484"/>
      <c r="N23" s="484"/>
      <c r="O23" s="484"/>
      <c r="P23" s="44"/>
      <c r="U23" s="496"/>
      <c r="V23" s="496"/>
      <c r="W23" s="496"/>
      <c r="X23" s="496"/>
      <c r="Y23" s="496"/>
      <c r="Z23" s="496"/>
      <c r="AA23" s="496"/>
      <c r="AB23" s="496"/>
      <c r="AK23" s="43"/>
    </row>
    <row r="24" spans="1:37" ht="15" customHeight="1">
      <c r="A24" s="33"/>
      <c r="B24" s="484"/>
      <c r="C24" s="484"/>
      <c r="D24" s="484"/>
      <c r="E24" s="484"/>
      <c r="F24" s="484"/>
      <c r="G24" s="484"/>
      <c r="H24" s="484"/>
      <c r="I24" s="484"/>
      <c r="J24" s="484"/>
      <c r="K24" s="484"/>
      <c r="L24" s="484"/>
      <c r="M24" s="484"/>
      <c r="N24" s="484"/>
      <c r="O24" s="484"/>
      <c r="P24" s="44"/>
      <c r="U24" s="496"/>
      <c r="V24" s="496"/>
      <c r="W24" s="496"/>
      <c r="X24" s="496"/>
      <c r="Y24" s="496"/>
      <c r="Z24" s="496"/>
      <c r="AA24" s="496"/>
      <c r="AB24" s="496"/>
      <c r="AK24" s="43"/>
    </row>
    <row r="25" spans="1:37" ht="15" customHeight="1">
      <c r="A25" s="33"/>
      <c r="B25" s="484"/>
      <c r="C25" s="484"/>
      <c r="D25" s="484"/>
      <c r="E25" s="484"/>
      <c r="F25" s="484"/>
      <c r="G25" s="484"/>
      <c r="H25" s="484"/>
      <c r="I25" s="484"/>
      <c r="J25" s="484"/>
      <c r="K25" s="484"/>
      <c r="L25" s="484"/>
      <c r="M25" s="484"/>
      <c r="N25" s="484"/>
      <c r="O25" s="484"/>
      <c r="P25" s="44"/>
      <c r="U25" s="496"/>
      <c r="V25" s="496"/>
      <c r="W25" s="496"/>
      <c r="X25" s="496"/>
      <c r="Y25" s="496"/>
      <c r="Z25" s="496"/>
      <c r="AA25" s="496"/>
      <c r="AB25" s="496"/>
      <c r="AK25" s="43"/>
    </row>
    <row r="26" spans="1:37" ht="76.7" customHeight="1">
      <c r="A26" s="33"/>
      <c r="B26" s="484"/>
      <c r="C26" s="484"/>
      <c r="D26" s="484"/>
      <c r="E26" s="484"/>
      <c r="F26" s="484"/>
      <c r="G26" s="484"/>
      <c r="H26" s="484"/>
      <c r="I26" s="484"/>
      <c r="J26" s="484"/>
      <c r="K26" s="484"/>
      <c r="L26" s="484"/>
      <c r="M26" s="484"/>
      <c r="N26" s="484"/>
      <c r="O26" s="484"/>
      <c r="P26" s="44"/>
      <c r="S26" s="30"/>
      <c r="U26" s="496"/>
      <c r="V26" s="496"/>
      <c r="W26" s="496"/>
      <c r="X26" s="496"/>
      <c r="Y26" s="496"/>
      <c r="Z26" s="496"/>
      <c r="AA26" s="496"/>
      <c r="AB26" s="496"/>
      <c r="AK26" s="43"/>
    </row>
    <row r="27" spans="1:37" ht="15" customHeight="1">
      <c r="A27" s="33"/>
      <c r="B27" s="485" t="s">
        <v>716</v>
      </c>
      <c r="C27" s="485"/>
      <c r="D27" s="485"/>
      <c r="E27" s="485"/>
      <c r="F27" s="485"/>
      <c r="G27" s="485"/>
      <c r="H27" s="485"/>
      <c r="I27" s="485"/>
      <c r="J27" s="485"/>
      <c r="K27" s="485"/>
      <c r="L27" s="485"/>
      <c r="M27" s="485"/>
      <c r="N27" s="485"/>
      <c r="O27" s="485"/>
      <c r="P27" s="485"/>
      <c r="AK27" s="43"/>
    </row>
    <row r="28" spans="1:37" ht="15" customHeight="1">
      <c r="A28" s="33"/>
      <c r="B28" s="485"/>
      <c r="C28" s="485"/>
      <c r="D28" s="485"/>
      <c r="E28" s="485"/>
      <c r="F28" s="485"/>
      <c r="G28" s="485"/>
      <c r="H28" s="485"/>
      <c r="I28" s="485"/>
      <c r="J28" s="485"/>
      <c r="K28" s="485"/>
      <c r="L28" s="485"/>
      <c r="M28" s="485"/>
      <c r="N28" s="485"/>
      <c r="O28" s="485"/>
      <c r="P28" s="485"/>
      <c r="AK28" s="43"/>
    </row>
    <row r="29" spans="1:37" ht="15" customHeight="1">
      <c r="A29" s="33"/>
      <c r="B29" s="485"/>
      <c r="C29" s="485"/>
      <c r="D29" s="485"/>
      <c r="E29" s="485"/>
      <c r="F29" s="485"/>
      <c r="G29" s="485"/>
      <c r="H29" s="485"/>
      <c r="I29" s="485"/>
      <c r="J29" s="485"/>
      <c r="K29" s="485"/>
      <c r="L29" s="485"/>
      <c r="M29" s="485"/>
      <c r="N29" s="485"/>
      <c r="O29" s="485"/>
      <c r="P29" s="485"/>
      <c r="AK29" s="43"/>
    </row>
    <row r="30" spans="1:37" ht="15" customHeight="1">
      <c r="A30" s="33"/>
      <c r="B30" s="485"/>
      <c r="C30" s="485"/>
      <c r="D30" s="485"/>
      <c r="E30" s="485"/>
      <c r="F30" s="485"/>
      <c r="G30" s="485"/>
      <c r="H30" s="485"/>
      <c r="I30" s="485"/>
      <c r="J30" s="485"/>
      <c r="K30" s="485"/>
      <c r="L30" s="485"/>
      <c r="M30" s="485"/>
      <c r="N30" s="485"/>
      <c r="O30" s="485"/>
      <c r="P30" s="485"/>
      <c r="AK30" s="43"/>
    </row>
    <row r="31" spans="1:37" ht="15" customHeight="1">
      <c r="A31" s="33"/>
      <c r="B31" s="485"/>
      <c r="C31" s="485"/>
      <c r="D31" s="485"/>
      <c r="E31" s="485"/>
      <c r="F31" s="485"/>
      <c r="G31" s="485"/>
      <c r="H31" s="485"/>
      <c r="I31" s="485"/>
      <c r="J31" s="485"/>
      <c r="K31" s="485"/>
      <c r="L31" s="485"/>
      <c r="M31" s="485"/>
      <c r="N31" s="485"/>
      <c r="O31" s="485"/>
      <c r="P31" s="485"/>
      <c r="AK31" s="43"/>
    </row>
    <row r="32" spans="1:37" ht="15" customHeight="1">
      <c r="A32" s="33"/>
      <c r="B32" s="485"/>
      <c r="C32" s="485"/>
      <c r="D32" s="485"/>
      <c r="E32" s="485"/>
      <c r="F32" s="485"/>
      <c r="G32" s="485"/>
      <c r="H32" s="485"/>
      <c r="I32" s="485"/>
      <c r="J32" s="485"/>
      <c r="K32" s="485"/>
      <c r="L32" s="485"/>
      <c r="M32" s="485"/>
      <c r="N32" s="485"/>
      <c r="O32" s="485"/>
      <c r="P32" s="485"/>
      <c r="AK32" s="43"/>
    </row>
    <row r="33" spans="1:37" ht="15" customHeight="1">
      <c r="A33" s="33"/>
      <c r="B33" s="485"/>
      <c r="C33" s="485"/>
      <c r="D33" s="485"/>
      <c r="E33" s="485"/>
      <c r="F33" s="485"/>
      <c r="G33" s="485"/>
      <c r="H33" s="485"/>
      <c r="I33" s="485"/>
      <c r="J33" s="485"/>
      <c r="K33" s="485"/>
      <c r="L33" s="485"/>
      <c r="M33" s="485"/>
      <c r="N33" s="485"/>
      <c r="O33" s="485"/>
      <c r="P33" s="485"/>
      <c r="AK33" s="43"/>
    </row>
    <row r="34" spans="1:37" ht="124.5" customHeight="1">
      <c r="A34" s="33"/>
      <c r="B34" s="485"/>
      <c r="C34" s="485"/>
      <c r="D34" s="485"/>
      <c r="E34" s="485"/>
      <c r="F34" s="485"/>
      <c r="G34" s="485"/>
      <c r="H34" s="485"/>
      <c r="I34" s="485"/>
      <c r="J34" s="485"/>
      <c r="K34" s="485"/>
      <c r="L34" s="485"/>
      <c r="M34" s="485"/>
      <c r="N34" s="485"/>
      <c r="O34" s="485"/>
      <c r="P34" s="485"/>
      <c r="AK34" s="43"/>
    </row>
    <row r="35" spans="1:37" ht="15" customHeight="1">
      <c r="A35" s="33"/>
      <c r="B35" s="485"/>
      <c r="C35" s="485"/>
      <c r="D35" s="485"/>
      <c r="E35" s="485"/>
      <c r="F35" s="485"/>
      <c r="G35" s="485"/>
      <c r="H35" s="485"/>
      <c r="I35" s="485"/>
      <c r="J35" s="485"/>
      <c r="K35" s="485"/>
      <c r="L35" s="485"/>
      <c r="M35" s="485"/>
      <c r="N35" s="485"/>
      <c r="O35" s="485"/>
      <c r="P35" s="485"/>
      <c r="AK35" s="43"/>
    </row>
    <row r="36" spans="1:37" ht="15" customHeight="1">
      <c r="A36" s="33"/>
      <c r="B36" s="485"/>
      <c r="C36" s="485"/>
      <c r="D36" s="485"/>
      <c r="E36" s="485"/>
      <c r="F36" s="485"/>
      <c r="G36" s="485"/>
      <c r="H36" s="485"/>
      <c r="I36" s="485"/>
      <c r="J36" s="485"/>
      <c r="K36" s="485"/>
      <c r="L36" s="485"/>
      <c r="M36" s="485"/>
      <c r="N36" s="485"/>
      <c r="O36" s="485"/>
      <c r="P36" s="485"/>
      <c r="AK36" s="43"/>
    </row>
    <row r="37" spans="1:37" ht="18.75" customHeight="1">
      <c r="A37" s="33"/>
      <c r="B37" s="485"/>
      <c r="C37" s="485"/>
      <c r="D37" s="485"/>
      <c r="E37" s="485"/>
      <c r="F37" s="485"/>
      <c r="G37" s="485"/>
      <c r="H37" s="485"/>
      <c r="I37" s="485"/>
      <c r="J37" s="485"/>
      <c r="K37" s="485"/>
      <c r="L37" s="485"/>
      <c r="M37" s="485"/>
      <c r="N37" s="485"/>
      <c r="O37" s="485"/>
      <c r="P37" s="485"/>
      <c r="AK37" s="43"/>
    </row>
    <row r="38" spans="1:37" ht="15" customHeight="1">
      <c r="A38" s="33"/>
      <c r="B38" s="485"/>
      <c r="C38" s="485"/>
      <c r="D38" s="485"/>
      <c r="E38" s="485"/>
      <c r="F38" s="485"/>
      <c r="G38" s="485"/>
      <c r="H38" s="485"/>
      <c r="I38" s="485"/>
      <c r="J38" s="485"/>
      <c r="K38" s="485"/>
      <c r="L38" s="485"/>
      <c r="M38" s="485"/>
      <c r="N38" s="485"/>
      <c r="O38" s="485"/>
      <c r="P38" s="485"/>
      <c r="AK38" s="43"/>
    </row>
    <row r="39" spans="1:37" ht="15" customHeight="1">
      <c r="A39" s="33"/>
      <c r="B39" s="485"/>
      <c r="C39" s="485"/>
      <c r="D39" s="485"/>
      <c r="E39" s="485"/>
      <c r="F39" s="485"/>
      <c r="G39" s="485"/>
      <c r="H39" s="485"/>
      <c r="I39" s="485"/>
      <c r="J39" s="485"/>
      <c r="K39" s="485"/>
      <c r="L39" s="485"/>
      <c r="M39" s="485"/>
      <c r="N39" s="485"/>
      <c r="O39" s="485"/>
      <c r="P39" s="485"/>
      <c r="AK39" s="43"/>
    </row>
    <row r="40" spans="1:37" ht="15" customHeight="1">
      <c r="A40" s="33"/>
      <c r="B40" s="485"/>
      <c r="C40" s="485"/>
      <c r="D40" s="485"/>
      <c r="E40" s="485"/>
      <c r="F40" s="485"/>
      <c r="G40" s="485"/>
      <c r="H40" s="485"/>
      <c r="I40" s="485"/>
      <c r="J40" s="485"/>
      <c r="K40" s="485"/>
      <c r="L40" s="485"/>
      <c r="M40" s="485"/>
      <c r="N40" s="485"/>
      <c r="O40" s="485"/>
      <c r="P40" s="485"/>
      <c r="AK40" s="43"/>
    </row>
    <row r="41" spans="1:37" ht="15" customHeight="1">
      <c r="A41" s="33"/>
      <c r="B41" s="485"/>
      <c r="C41" s="485"/>
      <c r="D41" s="485"/>
      <c r="E41" s="485"/>
      <c r="F41" s="485"/>
      <c r="G41" s="485"/>
      <c r="H41" s="485"/>
      <c r="I41" s="485"/>
      <c r="J41" s="485"/>
      <c r="K41" s="485"/>
      <c r="L41" s="485"/>
      <c r="M41" s="485"/>
      <c r="N41" s="485"/>
      <c r="O41" s="485"/>
      <c r="P41" s="485"/>
      <c r="AK41" s="43"/>
    </row>
    <row r="42" spans="1:37" ht="15" customHeight="1">
      <c r="A42" s="33"/>
      <c r="B42" s="485"/>
      <c r="C42" s="485"/>
      <c r="D42" s="485"/>
      <c r="E42" s="485"/>
      <c r="F42" s="485"/>
      <c r="G42" s="485"/>
      <c r="H42" s="485"/>
      <c r="I42" s="485"/>
      <c r="J42" s="485"/>
      <c r="K42" s="485"/>
      <c r="L42" s="485"/>
      <c r="M42" s="485"/>
      <c r="N42" s="485"/>
      <c r="O42" s="485"/>
      <c r="P42" s="485"/>
      <c r="AK42" s="43"/>
    </row>
    <row r="43" spans="1:37" ht="15" customHeight="1">
      <c r="A43" s="33"/>
      <c r="B43" s="485"/>
      <c r="C43" s="485"/>
      <c r="D43" s="485"/>
      <c r="E43" s="485"/>
      <c r="F43" s="485"/>
      <c r="G43" s="485"/>
      <c r="H43" s="485"/>
      <c r="I43" s="485"/>
      <c r="J43" s="485"/>
      <c r="K43" s="485"/>
      <c r="L43" s="485"/>
      <c r="M43" s="485"/>
      <c r="N43" s="485"/>
      <c r="O43" s="485"/>
      <c r="P43" s="485"/>
      <c r="AK43" s="43"/>
    </row>
    <row r="44" spans="1:37" ht="15" customHeight="1">
      <c r="A44" s="33"/>
      <c r="B44" s="485"/>
      <c r="C44" s="485"/>
      <c r="D44" s="485"/>
      <c r="E44" s="485"/>
      <c r="F44" s="485"/>
      <c r="G44" s="485"/>
      <c r="H44" s="485"/>
      <c r="I44" s="485"/>
      <c r="J44" s="485"/>
      <c r="K44" s="485"/>
      <c r="L44" s="485"/>
      <c r="M44" s="485"/>
      <c r="N44" s="485"/>
      <c r="O44" s="485"/>
      <c r="P44" s="485"/>
    </row>
    <row r="45" spans="1:37" ht="120.2" customHeight="1">
      <c r="A45" s="33"/>
      <c r="B45" s="485"/>
      <c r="C45" s="485"/>
      <c r="D45" s="485"/>
      <c r="E45" s="485"/>
      <c r="F45" s="485"/>
      <c r="G45" s="485"/>
      <c r="H45" s="485"/>
      <c r="I45" s="485"/>
      <c r="J45" s="485"/>
      <c r="K45" s="485"/>
      <c r="L45" s="485"/>
      <c r="M45" s="485"/>
      <c r="N45" s="485"/>
      <c r="O45" s="485"/>
      <c r="P45" s="485"/>
    </row>
    <row r="46" spans="1:37">
      <c r="A46" s="33"/>
      <c r="B46" s="43"/>
      <c r="C46" s="43"/>
      <c r="D46" s="43"/>
      <c r="E46" s="43"/>
      <c r="F46" s="43"/>
      <c r="G46" s="43"/>
      <c r="H46" s="43"/>
      <c r="I46" s="43"/>
      <c r="J46" s="43"/>
      <c r="K46" s="43"/>
      <c r="L46" s="43"/>
      <c r="M46" s="43"/>
      <c r="N46" s="43"/>
      <c r="O46" s="43"/>
    </row>
    <row r="47" spans="1:37">
      <c r="A47" s="33"/>
      <c r="B47" s="43"/>
      <c r="C47" s="43"/>
      <c r="D47" s="43"/>
      <c r="E47" s="43"/>
      <c r="F47" s="43"/>
      <c r="G47" s="43"/>
      <c r="H47" s="43"/>
      <c r="I47" s="43"/>
      <c r="J47" s="43"/>
      <c r="K47" s="43"/>
      <c r="L47" s="43"/>
      <c r="M47" s="43"/>
      <c r="N47" s="43"/>
      <c r="O47" s="43"/>
    </row>
    <row r="48" spans="1:37">
      <c r="A48" s="41"/>
      <c r="B48" s="43"/>
      <c r="C48" s="43"/>
      <c r="D48" s="43"/>
      <c r="E48" s="43"/>
      <c r="F48" s="43"/>
      <c r="G48" s="43"/>
      <c r="H48" s="43"/>
      <c r="I48" s="43"/>
      <c r="J48" s="43"/>
      <c r="K48" s="43"/>
      <c r="L48" s="43"/>
      <c r="M48" s="43"/>
      <c r="N48" s="43"/>
      <c r="O48" s="43"/>
    </row>
    <row r="49" spans="1:15">
      <c r="A49" s="33"/>
      <c r="B49" s="43"/>
      <c r="C49" s="43"/>
      <c r="D49" s="43"/>
      <c r="E49" s="43"/>
      <c r="F49" s="43"/>
      <c r="G49" s="43"/>
      <c r="H49" s="43"/>
      <c r="I49" s="43"/>
      <c r="J49" s="43"/>
      <c r="K49" s="43"/>
      <c r="L49" s="43"/>
      <c r="M49" s="43"/>
      <c r="N49" s="43"/>
      <c r="O49" s="43"/>
    </row>
    <row r="50" spans="1:15">
      <c r="A50" s="33"/>
      <c r="B50" s="43"/>
      <c r="C50" s="43"/>
      <c r="D50" s="43"/>
      <c r="E50" s="43"/>
      <c r="F50" s="43"/>
      <c r="G50" s="43"/>
      <c r="H50" s="43"/>
      <c r="I50" s="43"/>
      <c r="J50" s="43"/>
      <c r="K50" s="43"/>
      <c r="L50" s="43"/>
      <c r="M50" s="43"/>
      <c r="N50" s="43"/>
      <c r="O50" s="43"/>
    </row>
    <row r="51" spans="1:15">
      <c r="A51" s="33"/>
      <c r="B51" s="43"/>
      <c r="C51" s="43"/>
      <c r="D51" s="43"/>
      <c r="E51" s="43"/>
      <c r="F51" s="43"/>
      <c r="G51" s="43"/>
      <c r="H51" s="43"/>
      <c r="I51" s="43"/>
      <c r="J51" s="43"/>
      <c r="K51" s="43"/>
      <c r="L51" s="43"/>
      <c r="M51" s="43"/>
      <c r="N51" s="43"/>
      <c r="O51" s="43"/>
    </row>
    <row r="52" spans="1:15">
      <c r="A52" s="33"/>
      <c r="B52" s="43"/>
      <c r="C52" s="43"/>
      <c r="D52" s="43"/>
      <c r="E52" s="43"/>
      <c r="F52" s="43"/>
      <c r="G52" s="43"/>
      <c r="H52" s="43"/>
      <c r="I52" s="43"/>
      <c r="J52" s="43"/>
      <c r="K52" s="43"/>
      <c r="L52" s="43"/>
      <c r="M52" s="43"/>
      <c r="N52" s="43"/>
      <c r="O52" s="43"/>
    </row>
    <row r="53" spans="1:15">
      <c r="A53" s="33"/>
      <c r="B53" s="43"/>
      <c r="C53" s="43"/>
      <c r="D53" s="43"/>
      <c r="E53" s="43"/>
      <c r="F53" s="43"/>
      <c r="G53" s="43"/>
      <c r="H53" s="43"/>
      <c r="I53" s="43"/>
      <c r="J53" s="43"/>
      <c r="K53" s="43"/>
      <c r="L53" s="43"/>
      <c r="M53" s="43"/>
      <c r="N53" s="43"/>
      <c r="O53" s="43"/>
    </row>
    <row r="54" spans="1:15">
      <c r="A54" s="33"/>
      <c r="B54" s="43"/>
      <c r="C54" s="43"/>
      <c r="D54" s="43"/>
      <c r="E54" s="43"/>
      <c r="F54" s="43"/>
      <c r="G54" s="43"/>
      <c r="H54" s="43"/>
      <c r="I54" s="43"/>
      <c r="J54" s="43"/>
      <c r="K54" s="43"/>
      <c r="L54" s="43"/>
      <c r="M54" s="43"/>
      <c r="N54" s="43"/>
      <c r="O54" s="43"/>
    </row>
    <row r="55" spans="1:15">
      <c r="A55" s="33"/>
      <c r="B55" s="43"/>
      <c r="C55" s="43"/>
      <c r="D55" s="43"/>
      <c r="E55" s="43"/>
      <c r="F55" s="43"/>
      <c r="G55" s="43"/>
      <c r="H55" s="43"/>
      <c r="I55" s="43"/>
      <c r="J55" s="43"/>
      <c r="K55" s="43"/>
      <c r="L55" s="43"/>
      <c r="M55" s="43"/>
      <c r="N55" s="43"/>
      <c r="O55" s="43"/>
    </row>
    <row r="56" spans="1:15">
      <c r="A56" s="33"/>
      <c r="B56" s="43"/>
      <c r="C56" s="43"/>
      <c r="D56" s="43"/>
      <c r="E56" s="43"/>
      <c r="F56" s="43"/>
      <c r="G56" s="43"/>
      <c r="H56" s="43"/>
      <c r="I56" s="43"/>
      <c r="J56" s="43"/>
      <c r="K56" s="43"/>
      <c r="L56" s="43"/>
      <c r="M56" s="43"/>
      <c r="N56" s="43"/>
      <c r="O56" s="43"/>
    </row>
    <row r="57" spans="1:15">
      <c r="A57" s="33"/>
      <c r="B57" s="43"/>
      <c r="C57" s="43"/>
      <c r="D57" s="43"/>
      <c r="E57" s="43"/>
      <c r="F57" s="43"/>
      <c r="G57" s="43"/>
      <c r="H57" s="43"/>
      <c r="I57" s="43"/>
      <c r="J57" s="43"/>
      <c r="K57" s="43"/>
      <c r="L57" s="43"/>
      <c r="M57" s="43"/>
      <c r="N57" s="43"/>
      <c r="O57" s="43"/>
    </row>
    <row r="58" spans="1:15">
      <c r="A58" s="33"/>
      <c r="B58" s="43"/>
      <c r="C58" s="43"/>
      <c r="D58" s="43"/>
      <c r="E58" s="43"/>
      <c r="F58" s="43"/>
      <c r="G58" s="43"/>
      <c r="H58" s="43"/>
      <c r="I58" s="43"/>
      <c r="J58" s="43"/>
      <c r="K58" s="43"/>
      <c r="L58" s="43"/>
      <c r="M58" s="43"/>
      <c r="N58" s="43"/>
      <c r="O58" s="43"/>
    </row>
    <row r="59" spans="1:15">
      <c r="A59" s="33"/>
      <c r="B59" s="43"/>
      <c r="C59" s="43"/>
      <c r="D59" s="43"/>
      <c r="E59" s="43"/>
      <c r="F59" s="43"/>
      <c r="G59" s="43"/>
      <c r="H59" s="43"/>
      <c r="I59" s="43"/>
      <c r="J59" s="43"/>
      <c r="K59" s="43"/>
      <c r="L59" s="43"/>
      <c r="M59" s="43"/>
      <c r="N59" s="43"/>
      <c r="O59" s="43"/>
    </row>
    <row r="60" spans="1:15">
      <c r="A60" s="33"/>
      <c r="B60" s="43"/>
      <c r="C60" s="43"/>
      <c r="D60" s="43"/>
      <c r="E60" s="43"/>
      <c r="F60" s="43"/>
      <c r="G60" s="43"/>
      <c r="H60" s="43"/>
      <c r="I60" s="43"/>
      <c r="J60" s="43"/>
      <c r="K60" s="43"/>
      <c r="L60" s="43"/>
      <c r="M60" s="43"/>
      <c r="N60" s="43"/>
      <c r="O60" s="43"/>
    </row>
    <row r="61" spans="1:15">
      <c r="A61" s="33"/>
      <c r="B61" s="43"/>
      <c r="C61" s="43"/>
      <c r="D61" s="43"/>
      <c r="E61" s="43"/>
      <c r="F61" s="43"/>
      <c r="G61" s="43"/>
      <c r="H61" s="43"/>
      <c r="I61" s="43"/>
      <c r="J61" s="43"/>
      <c r="K61" s="43"/>
      <c r="L61" s="43"/>
      <c r="M61" s="43"/>
      <c r="N61" s="43"/>
      <c r="O61" s="43"/>
    </row>
    <row r="62" spans="1:15">
      <c r="A62" s="33"/>
      <c r="B62" s="43"/>
      <c r="C62" s="43"/>
      <c r="D62" s="43"/>
      <c r="E62" s="43"/>
      <c r="F62" s="43"/>
      <c r="G62" s="43"/>
      <c r="H62" s="43"/>
      <c r="I62" s="43"/>
      <c r="J62" s="43"/>
      <c r="K62" s="43"/>
      <c r="L62" s="43"/>
      <c r="M62" s="43"/>
      <c r="N62" s="43"/>
      <c r="O62" s="43"/>
    </row>
    <row r="63" spans="1:15">
      <c r="A63" s="33"/>
      <c r="B63" s="43"/>
      <c r="C63" s="43"/>
      <c r="D63" s="43"/>
      <c r="E63" s="43"/>
      <c r="F63" s="43"/>
      <c r="G63" s="43"/>
      <c r="H63" s="43"/>
      <c r="I63" s="43"/>
      <c r="J63" s="43"/>
      <c r="K63" s="43"/>
      <c r="L63" s="43"/>
      <c r="M63" s="43"/>
      <c r="N63" s="43"/>
      <c r="O63" s="43"/>
    </row>
    <row r="64" spans="1:15">
      <c r="A64" s="33"/>
      <c r="B64" s="33"/>
      <c r="C64" s="33"/>
      <c r="D64" s="33"/>
      <c r="E64" s="33"/>
      <c r="F64" s="33"/>
      <c r="G64" s="33"/>
      <c r="H64" s="33"/>
      <c r="I64" s="33"/>
      <c r="J64" s="33"/>
      <c r="K64" s="33"/>
      <c r="L64" s="33"/>
      <c r="M64" s="33"/>
      <c r="N64" s="33"/>
      <c r="O64" s="33"/>
    </row>
    <row r="65" spans="1:15">
      <c r="A65" s="33"/>
      <c r="B65" s="33"/>
      <c r="C65" s="33"/>
      <c r="D65" s="33"/>
      <c r="E65" s="33"/>
      <c r="F65" s="33"/>
      <c r="G65" s="33"/>
      <c r="H65" s="33"/>
      <c r="I65" s="33"/>
      <c r="J65" s="33"/>
      <c r="K65" s="33"/>
      <c r="L65" s="33"/>
      <c r="M65" s="33"/>
      <c r="N65" s="33"/>
      <c r="O65" s="33"/>
    </row>
    <row r="66" spans="1:15">
      <c r="A66" s="33"/>
      <c r="B66" s="33"/>
      <c r="C66" s="33"/>
      <c r="D66" s="33"/>
      <c r="E66" s="33"/>
      <c r="F66" s="33"/>
      <c r="G66" s="33"/>
      <c r="H66" s="33"/>
      <c r="I66" s="33"/>
      <c r="J66" s="33"/>
      <c r="K66" s="33"/>
      <c r="L66" s="33"/>
      <c r="M66" s="33"/>
      <c r="N66" s="33"/>
      <c r="O66" s="33"/>
    </row>
    <row r="67" spans="1:15">
      <c r="A67" s="33"/>
      <c r="B67" s="33"/>
      <c r="C67" s="33"/>
      <c r="D67" s="33"/>
      <c r="E67" s="33"/>
      <c r="F67" s="33"/>
      <c r="G67" s="33"/>
      <c r="H67" s="33"/>
      <c r="I67" s="33"/>
      <c r="J67" s="33"/>
      <c r="K67" s="33"/>
      <c r="L67" s="33"/>
      <c r="M67" s="33"/>
      <c r="N67" s="33"/>
      <c r="O67" s="33"/>
    </row>
    <row r="68" spans="1:15" ht="23.25">
      <c r="A68" s="33"/>
      <c r="B68" s="33"/>
      <c r="C68" s="33"/>
      <c r="D68" s="33"/>
      <c r="E68" s="33"/>
      <c r="F68" s="482"/>
      <c r="G68" s="482"/>
      <c r="H68" s="482"/>
      <c r="I68" s="482"/>
      <c r="J68" s="482"/>
      <c r="K68" s="482"/>
      <c r="L68" s="482"/>
      <c r="M68" s="482"/>
      <c r="N68" s="482"/>
      <c r="O68" s="482"/>
    </row>
    <row r="69" spans="1:15" ht="23.25">
      <c r="A69" s="33"/>
      <c r="B69" s="33"/>
      <c r="C69" s="33"/>
      <c r="D69" s="33"/>
      <c r="E69" s="33"/>
      <c r="F69" s="42"/>
      <c r="G69" s="33"/>
      <c r="H69" s="33"/>
      <c r="I69" s="33"/>
      <c r="J69" s="33"/>
      <c r="K69" s="33"/>
      <c r="L69" s="33"/>
      <c r="M69" s="33"/>
      <c r="N69" s="33"/>
      <c r="O69" s="33"/>
    </row>
    <row r="70" spans="1:15" ht="23.25">
      <c r="A70" s="4"/>
      <c r="B70" s="4" t="s">
        <v>653</v>
      </c>
      <c r="C70" s="33"/>
      <c r="D70" s="33"/>
      <c r="E70" s="33"/>
      <c r="F70" s="42"/>
      <c r="G70" s="33"/>
      <c r="H70" s="33"/>
      <c r="I70" s="33"/>
      <c r="J70" s="33"/>
      <c r="K70" s="33"/>
      <c r="L70" s="33"/>
      <c r="M70" s="33"/>
      <c r="N70" s="33"/>
      <c r="O70" s="33"/>
    </row>
    <row r="71" spans="1:15">
      <c r="A71" s="4"/>
      <c r="B71" s="4" t="s">
        <v>654</v>
      </c>
      <c r="C71" s="33"/>
      <c r="D71" s="33"/>
      <c r="E71" s="33"/>
      <c r="F71" s="33"/>
      <c r="G71" s="33"/>
      <c r="H71" s="33"/>
      <c r="I71" s="33"/>
      <c r="J71" s="33"/>
      <c r="K71" s="33"/>
      <c r="L71" s="33"/>
      <c r="M71" s="33"/>
      <c r="N71" s="33"/>
      <c r="O71" s="33"/>
    </row>
    <row r="72" spans="1:15">
      <c r="A72" s="33"/>
      <c r="B72" s="33"/>
      <c r="C72" s="33"/>
      <c r="D72" s="33"/>
      <c r="E72" s="33"/>
      <c r="F72" s="33"/>
      <c r="G72" s="33"/>
      <c r="H72" s="33"/>
      <c r="I72" s="33"/>
      <c r="J72" s="33"/>
      <c r="K72" s="33"/>
      <c r="L72" s="33"/>
      <c r="M72" s="33"/>
      <c r="N72" s="33"/>
      <c r="O72" s="33"/>
    </row>
    <row r="73" spans="1:15">
      <c r="A73" s="33"/>
      <c r="B73" s="33"/>
      <c r="C73" s="33"/>
      <c r="D73" s="33"/>
      <c r="E73" s="33"/>
      <c r="F73" s="33"/>
      <c r="G73" s="33"/>
      <c r="H73" s="33"/>
      <c r="I73" s="33"/>
      <c r="J73" s="33"/>
      <c r="K73" s="33"/>
      <c r="L73" s="33"/>
      <c r="M73" s="33"/>
      <c r="N73" s="33"/>
      <c r="O73" s="33"/>
    </row>
    <row r="74" spans="1:15">
      <c r="A74" s="33"/>
      <c r="B74" s="33"/>
      <c r="C74" s="33"/>
      <c r="D74" s="33"/>
      <c r="E74" s="33"/>
      <c r="F74" s="33"/>
      <c r="G74" s="33"/>
      <c r="H74" s="33"/>
      <c r="I74" s="33"/>
      <c r="J74" s="33"/>
      <c r="K74" s="33"/>
      <c r="L74" s="33"/>
      <c r="M74" s="33"/>
      <c r="N74" s="33"/>
      <c r="O74" s="33"/>
    </row>
    <row r="75" spans="1:15">
      <c r="A75" s="33"/>
      <c r="B75" s="33"/>
      <c r="C75" s="33"/>
      <c r="D75" s="33"/>
      <c r="E75" s="33"/>
      <c r="F75" s="33"/>
      <c r="G75" s="33"/>
      <c r="H75" s="33"/>
      <c r="I75" s="33"/>
      <c r="J75" s="33"/>
      <c r="K75" s="33"/>
      <c r="L75" s="33"/>
      <c r="M75" s="33"/>
      <c r="N75" s="33"/>
      <c r="O75" s="33"/>
    </row>
    <row r="76" spans="1:15">
      <c r="A76" s="33"/>
      <c r="B76" s="33"/>
      <c r="C76" s="33"/>
      <c r="D76" s="33"/>
      <c r="E76" s="33"/>
      <c r="F76" s="33"/>
      <c r="G76" s="33"/>
      <c r="H76" s="33"/>
      <c r="I76" s="33"/>
      <c r="J76" s="33"/>
      <c r="K76" s="33"/>
      <c r="L76" s="33"/>
      <c r="M76" s="33"/>
      <c r="N76" s="33"/>
      <c r="O76" s="33"/>
    </row>
    <row r="77" spans="1:15">
      <c r="A77" s="33"/>
      <c r="B77" s="33"/>
      <c r="C77" s="33"/>
      <c r="D77" s="33"/>
      <c r="E77" s="33"/>
      <c r="F77" s="33"/>
      <c r="G77" s="33"/>
      <c r="H77" s="33"/>
      <c r="I77" s="33"/>
      <c r="J77" s="33"/>
      <c r="K77" s="33"/>
      <c r="L77" s="33"/>
      <c r="M77" s="33"/>
      <c r="N77" s="33"/>
      <c r="O77" s="33"/>
    </row>
    <row r="78" spans="1:15">
      <c r="A78" s="33"/>
      <c r="B78" s="33"/>
      <c r="C78" s="33"/>
      <c r="D78" s="33"/>
      <c r="E78" s="33"/>
      <c r="F78" s="33"/>
      <c r="G78" s="33"/>
      <c r="H78" s="33"/>
      <c r="I78" s="33"/>
      <c r="J78" s="33"/>
      <c r="K78" s="33"/>
      <c r="L78" s="33"/>
      <c r="M78" s="33"/>
      <c r="N78" s="33"/>
      <c r="O78" s="33"/>
    </row>
    <row r="79" spans="1:15">
      <c r="A79" s="33"/>
      <c r="B79" s="33"/>
      <c r="C79" s="33"/>
      <c r="D79" s="33"/>
      <c r="E79" s="33"/>
      <c r="F79" s="33"/>
      <c r="G79" s="33"/>
      <c r="H79" s="33"/>
      <c r="I79" s="33"/>
      <c r="J79" s="33"/>
      <c r="K79" s="33"/>
      <c r="L79" s="33"/>
      <c r="M79" s="33"/>
      <c r="N79" s="33"/>
      <c r="O79" s="33"/>
    </row>
    <row r="80" spans="1:15">
      <c r="A80" s="33"/>
      <c r="B80" s="33"/>
      <c r="C80" s="33"/>
      <c r="D80" s="33"/>
      <c r="E80" s="33"/>
      <c r="F80" s="33"/>
      <c r="G80" s="33"/>
      <c r="H80" s="33"/>
      <c r="I80" s="33"/>
      <c r="J80" s="33"/>
      <c r="K80" s="33"/>
      <c r="L80" s="33"/>
      <c r="M80" s="33"/>
      <c r="N80" s="33"/>
      <c r="O80" s="33"/>
    </row>
    <row r="81" spans="1:15">
      <c r="A81" s="33"/>
      <c r="B81" s="33"/>
      <c r="C81" s="33"/>
      <c r="D81" s="33"/>
      <c r="E81" s="33"/>
      <c r="F81" s="33"/>
      <c r="G81" s="33"/>
      <c r="H81" s="33"/>
      <c r="I81" s="33"/>
      <c r="J81" s="33"/>
      <c r="K81" s="33"/>
      <c r="L81" s="33"/>
      <c r="M81" s="33"/>
      <c r="N81" s="33"/>
      <c r="O81" s="33"/>
    </row>
    <row r="82" spans="1:15">
      <c r="A82" s="33"/>
      <c r="B82" s="33"/>
      <c r="C82" s="33"/>
      <c r="D82" s="33"/>
      <c r="E82" s="33"/>
      <c r="F82" s="33"/>
      <c r="G82" s="33"/>
      <c r="H82" s="33"/>
      <c r="I82" s="33"/>
      <c r="J82" s="33"/>
      <c r="K82" s="33"/>
      <c r="L82" s="33"/>
      <c r="M82" s="33"/>
      <c r="N82" s="33"/>
      <c r="O82" s="33"/>
    </row>
    <row r="83" spans="1:15">
      <c r="A83" s="33"/>
      <c r="B83" s="33"/>
      <c r="C83" s="33"/>
      <c r="D83" s="33"/>
      <c r="E83" s="33"/>
      <c r="F83" s="33"/>
      <c r="G83" s="33"/>
      <c r="H83" s="33"/>
      <c r="I83" s="33"/>
      <c r="J83" s="33"/>
      <c r="K83" s="33"/>
      <c r="L83" s="33"/>
      <c r="M83" s="33"/>
      <c r="N83" s="33"/>
      <c r="O83" s="33"/>
    </row>
    <row r="84" spans="1:15">
      <c r="A84" s="33"/>
      <c r="B84" s="33"/>
      <c r="C84" s="33"/>
      <c r="D84" s="33"/>
      <c r="E84" s="33"/>
      <c r="F84" s="33"/>
      <c r="G84" s="33"/>
      <c r="H84" s="33"/>
      <c r="I84" s="33"/>
      <c r="J84" s="33"/>
      <c r="K84" s="33"/>
      <c r="L84" s="33"/>
      <c r="M84" s="33"/>
      <c r="N84" s="33"/>
      <c r="O84" s="33"/>
    </row>
    <row r="85" spans="1:15">
      <c r="A85" s="33"/>
      <c r="B85" s="33"/>
      <c r="C85" s="33"/>
      <c r="D85" s="33"/>
      <c r="E85" s="33"/>
      <c r="F85" s="33"/>
      <c r="G85" s="33"/>
      <c r="H85" s="33"/>
      <c r="I85" s="33"/>
      <c r="J85" s="33"/>
      <c r="K85" s="33"/>
      <c r="L85" s="33"/>
      <c r="M85" s="33"/>
      <c r="N85" s="33"/>
      <c r="O85" s="33"/>
    </row>
    <row r="86" spans="1:15">
      <c r="A86" s="33"/>
      <c r="B86" s="33"/>
      <c r="C86" s="33"/>
      <c r="D86" s="33"/>
      <c r="E86" s="33"/>
      <c r="F86" s="33"/>
      <c r="G86" s="33"/>
      <c r="H86" s="33"/>
      <c r="I86" s="33"/>
      <c r="J86" s="33"/>
      <c r="K86" s="33"/>
      <c r="L86" s="33"/>
      <c r="M86" s="33"/>
      <c r="N86" s="33"/>
      <c r="O86" s="33"/>
    </row>
    <row r="87" spans="1:15">
      <c r="B87" s="3"/>
      <c r="C87" s="3"/>
      <c r="D87" s="3"/>
      <c r="E87" s="3"/>
      <c r="F87" s="3"/>
      <c r="G87" s="3"/>
      <c r="H87" s="3"/>
      <c r="I87" s="3"/>
      <c r="J87" s="3"/>
      <c r="K87" s="3"/>
      <c r="L87" s="3"/>
      <c r="M87" s="3"/>
      <c r="N87" s="3"/>
      <c r="O87" s="3"/>
    </row>
    <row r="88" spans="1:15">
      <c r="B88" s="3"/>
      <c r="C88" s="3"/>
      <c r="D88" s="3"/>
      <c r="E88" s="3"/>
      <c r="F88" s="3"/>
      <c r="G88" s="3"/>
      <c r="H88" s="3"/>
      <c r="I88" s="3"/>
      <c r="J88" s="3"/>
      <c r="K88" s="3"/>
      <c r="L88" s="3"/>
      <c r="M88" s="3"/>
      <c r="N88" s="3"/>
      <c r="O88" s="3"/>
    </row>
    <row r="89" spans="1:15">
      <c r="B89" s="3"/>
      <c r="C89" s="105"/>
      <c r="D89" s="105"/>
      <c r="E89" s="3"/>
      <c r="F89" s="3"/>
      <c r="G89" s="3"/>
      <c r="H89" s="3"/>
      <c r="I89" s="3"/>
      <c r="J89" s="3"/>
      <c r="K89" s="3"/>
      <c r="L89" s="3"/>
      <c r="M89" s="3"/>
      <c r="N89" s="3"/>
      <c r="O89" s="3"/>
    </row>
    <row r="90" spans="1:15">
      <c r="B90" s="3"/>
      <c r="C90" s="105"/>
      <c r="D90" s="105"/>
      <c r="E90" s="3"/>
      <c r="F90" s="3"/>
      <c r="G90" s="3"/>
      <c r="H90" s="3"/>
      <c r="I90" s="3"/>
      <c r="J90" s="3"/>
      <c r="K90" s="3"/>
      <c r="L90" s="3"/>
      <c r="M90" s="3"/>
      <c r="N90" s="3"/>
      <c r="O90" s="3"/>
    </row>
    <row r="91" spans="1:15">
      <c r="B91" s="3"/>
      <c r="C91" s="3"/>
      <c r="D91" s="3"/>
      <c r="E91" s="3"/>
      <c r="F91" s="3"/>
      <c r="G91" s="3"/>
      <c r="H91" s="3"/>
      <c r="I91" s="3"/>
      <c r="J91" s="3"/>
      <c r="K91" s="3"/>
      <c r="L91" s="3"/>
      <c r="M91" s="3"/>
      <c r="N91" s="3"/>
      <c r="O91" s="3"/>
    </row>
    <row r="92" spans="1:15">
      <c r="B92" s="3"/>
      <c r="C92" s="3"/>
      <c r="D92" s="3"/>
      <c r="E92" s="3"/>
      <c r="F92" s="3"/>
      <c r="G92" s="3"/>
      <c r="H92" s="3"/>
      <c r="I92" s="3"/>
      <c r="J92" s="3"/>
      <c r="K92" s="3"/>
      <c r="L92" s="3"/>
      <c r="M92" s="3"/>
      <c r="N92" s="3"/>
      <c r="O92" s="3"/>
    </row>
    <row r="93" spans="1:15">
      <c r="B93" s="3"/>
      <c r="C93" s="3"/>
      <c r="D93" s="3"/>
      <c r="E93" s="3"/>
      <c r="F93" s="3"/>
      <c r="G93" s="3"/>
      <c r="H93" s="3"/>
      <c r="I93" s="3"/>
      <c r="J93" s="3"/>
      <c r="K93" s="3"/>
      <c r="L93" s="3"/>
      <c r="M93" s="3"/>
      <c r="N93" s="3"/>
      <c r="O93" s="3"/>
    </row>
    <row r="94" spans="1:15">
      <c r="B94" s="3"/>
      <c r="C94" s="3"/>
      <c r="D94" s="3"/>
      <c r="E94" s="3"/>
      <c r="F94" s="3"/>
      <c r="G94" s="3"/>
      <c r="H94" s="3"/>
      <c r="I94" s="3"/>
      <c r="J94" s="3"/>
      <c r="K94" s="3"/>
      <c r="L94" s="3"/>
      <c r="M94" s="3"/>
      <c r="N94" s="3"/>
      <c r="O94" s="3"/>
    </row>
    <row r="95" spans="1:15">
      <c r="B95" s="3"/>
      <c r="C95" s="3"/>
      <c r="D95" s="3"/>
      <c r="E95" s="3"/>
      <c r="F95" s="3"/>
      <c r="G95" s="3"/>
      <c r="H95" s="3"/>
      <c r="I95" s="3"/>
      <c r="J95" s="3"/>
      <c r="K95" s="3"/>
      <c r="L95" s="3"/>
      <c r="M95" s="3"/>
      <c r="N95" s="3"/>
      <c r="O95" s="3"/>
    </row>
    <row r="96" spans="1:15">
      <c r="B96" s="3"/>
      <c r="C96" s="3"/>
      <c r="D96" s="3"/>
      <c r="E96" s="3"/>
      <c r="F96" s="3"/>
      <c r="G96" s="3"/>
      <c r="H96" s="3"/>
      <c r="I96" s="3"/>
      <c r="J96" s="3"/>
      <c r="K96" s="3"/>
      <c r="L96" s="3"/>
      <c r="M96" s="3"/>
      <c r="N96" s="3"/>
      <c r="O96" s="3"/>
    </row>
    <row r="97" spans="2:15">
      <c r="B97" s="3"/>
      <c r="C97" s="3"/>
      <c r="D97" s="3"/>
      <c r="E97" s="3"/>
      <c r="F97" s="3"/>
      <c r="G97" s="3"/>
      <c r="H97" s="3"/>
      <c r="I97" s="3"/>
      <c r="J97" s="3"/>
      <c r="K97" s="3"/>
      <c r="L97" s="3"/>
      <c r="M97" s="3"/>
      <c r="N97" s="3"/>
      <c r="O97" s="3"/>
    </row>
    <row r="98" spans="2:15">
      <c r="B98" s="3"/>
      <c r="C98" s="3"/>
      <c r="D98" s="3"/>
      <c r="E98" s="3"/>
      <c r="F98" s="3"/>
      <c r="G98" s="3"/>
      <c r="H98" s="3"/>
      <c r="I98" s="3"/>
      <c r="J98" s="3"/>
      <c r="K98" s="3"/>
      <c r="L98" s="3"/>
      <c r="M98" s="3"/>
      <c r="N98" s="3"/>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c r="B101" s="3"/>
      <c r="C101" s="3"/>
      <c r="D101" s="3"/>
      <c r="E101" s="3"/>
      <c r="F101" s="3"/>
      <c r="G101" s="3"/>
      <c r="H101" s="3"/>
      <c r="I101" s="3"/>
      <c r="J101" s="3"/>
      <c r="K101" s="3"/>
      <c r="L101" s="3"/>
      <c r="M101" s="3"/>
      <c r="N101" s="3"/>
      <c r="O101" s="3"/>
    </row>
    <row r="102" spans="2:15">
      <c r="B102" s="3"/>
      <c r="C102" s="3"/>
      <c r="D102" s="3"/>
      <c r="E102" s="3"/>
      <c r="F102" s="3"/>
      <c r="G102" s="3"/>
      <c r="H102" s="3"/>
      <c r="I102" s="3"/>
      <c r="J102" s="3"/>
      <c r="K102" s="3"/>
      <c r="L102" s="3"/>
      <c r="M102" s="3"/>
      <c r="N102" s="3"/>
      <c r="O102" s="3"/>
    </row>
    <row r="103" spans="2:15">
      <c r="B103" s="3"/>
      <c r="C103" s="3"/>
      <c r="D103" s="3"/>
      <c r="E103" s="3"/>
      <c r="F103" s="3"/>
      <c r="G103" s="3"/>
      <c r="H103" s="3"/>
      <c r="I103" s="3"/>
      <c r="J103" s="3"/>
      <c r="K103" s="3"/>
      <c r="L103" s="3"/>
      <c r="M103" s="3"/>
      <c r="N103" s="3"/>
      <c r="O103" s="3"/>
    </row>
    <row r="104" spans="2:15">
      <c r="B104" s="3"/>
      <c r="C104" s="3"/>
      <c r="D104" s="3"/>
      <c r="E104" s="3"/>
      <c r="F104" s="3"/>
      <c r="G104" s="3"/>
      <c r="H104" s="3"/>
      <c r="I104" s="3"/>
      <c r="J104" s="3"/>
      <c r="K104" s="3"/>
      <c r="L104" s="3"/>
      <c r="M104" s="3"/>
      <c r="N104" s="3"/>
      <c r="O104" s="3"/>
    </row>
    <row r="105" spans="2:15">
      <c r="B105" s="3"/>
      <c r="C105" s="3"/>
      <c r="D105" s="3"/>
      <c r="E105" s="3"/>
      <c r="F105" s="3"/>
      <c r="G105" s="3"/>
      <c r="H105" s="3"/>
      <c r="I105" s="3"/>
      <c r="J105" s="3"/>
      <c r="K105" s="3"/>
      <c r="L105" s="3"/>
      <c r="M105" s="3"/>
      <c r="N105" s="3"/>
      <c r="O105" s="3"/>
    </row>
    <row r="106" spans="2:15">
      <c r="B106" s="3"/>
      <c r="C106" s="3"/>
      <c r="D106" s="3"/>
      <c r="E106" s="3"/>
      <c r="F106" s="3"/>
      <c r="G106" s="3"/>
      <c r="H106" s="3"/>
      <c r="I106" s="3"/>
      <c r="J106" s="3"/>
      <c r="K106" s="3"/>
      <c r="L106" s="3"/>
      <c r="M106" s="3"/>
      <c r="N106" s="3"/>
      <c r="O106" s="3"/>
    </row>
    <row r="107" spans="2:15">
      <c r="B107" s="3"/>
      <c r="C107" s="3"/>
      <c r="D107" s="3"/>
      <c r="E107" s="3"/>
      <c r="F107" s="3"/>
      <c r="G107" s="3"/>
      <c r="H107" s="3"/>
      <c r="I107" s="3"/>
      <c r="J107" s="3"/>
      <c r="K107" s="3"/>
      <c r="L107" s="3"/>
      <c r="M107" s="3"/>
      <c r="N107" s="3"/>
      <c r="O107" s="3"/>
    </row>
    <row r="108" spans="2:15">
      <c r="B108" s="3"/>
      <c r="C108" s="3"/>
      <c r="D108" s="3"/>
      <c r="E108" s="3"/>
      <c r="F108" s="3"/>
      <c r="G108" s="3"/>
      <c r="H108" s="3"/>
      <c r="I108" s="3"/>
      <c r="J108" s="3"/>
      <c r="K108" s="3"/>
      <c r="L108" s="3"/>
      <c r="M108" s="3"/>
      <c r="N108" s="3"/>
      <c r="O108" s="3"/>
    </row>
    <row r="109" spans="2:15">
      <c r="B109" s="3"/>
      <c r="C109" s="3"/>
      <c r="D109" s="3"/>
      <c r="E109" s="3"/>
      <c r="F109" s="3"/>
      <c r="G109" s="3"/>
      <c r="H109" s="3"/>
      <c r="I109" s="3"/>
      <c r="J109" s="3"/>
      <c r="K109" s="3"/>
      <c r="L109" s="3"/>
      <c r="M109" s="3"/>
      <c r="N109" s="3"/>
      <c r="O109" s="3"/>
    </row>
    <row r="110" spans="2:15">
      <c r="B110" s="3"/>
      <c r="C110" s="3"/>
      <c r="D110" s="3"/>
      <c r="E110" s="3"/>
      <c r="F110" s="3"/>
      <c r="G110" s="3"/>
      <c r="H110" s="3"/>
      <c r="I110" s="3"/>
      <c r="J110" s="3"/>
      <c r="K110" s="3"/>
      <c r="L110" s="3"/>
      <c r="M110" s="3"/>
      <c r="N110" s="3"/>
      <c r="O110" s="3"/>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1:15">
      <c r="B113" s="3"/>
      <c r="C113" s="3"/>
      <c r="D113" s="3"/>
      <c r="E113" s="3"/>
      <c r="F113" s="3"/>
      <c r="G113" s="3"/>
      <c r="H113" s="3"/>
      <c r="I113" s="3"/>
      <c r="J113" s="3"/>
      <c r="K113" s="3"/>
      <c r="L113" s="3"/>
      <c r="M113" s="3"/>
      <c r="N113" s="3"/>
      <c r="O113" s="3"/>
    </row>
    <row r="114" spans="1:15">
      <c r="B114" s="3"/>
      <c r="C114" s="3"/>
      <c r="D114" s="3"/>
      <c r="E114" s="3"/>
      <c r="F114" s="3"/>
      <c r="G114" s="3"/>
      <c r="H114" s="3"/>
      <c r="I114" s="3"/>
      <c r="J114" s="3"/>
      <c r="K114" s="3"/>
      <c r="L114" s="3"/>
      <c r="M114" s="3"/>
      <c r="N114" s="3"/>
      <c r="O114" s="3"/>
    </row>
    <row r="115" spans="1:15">
      <c r="B115" s="3"/>
      <c r="C115" s="3"/>
      <c r="D115" s="3"/>
      <c r="E115" s="3"/>
      <c r="F115" s="3"/>
      <c r="G115" s="3"/>
      <c r="H115" s="3"/>
      <c r="I115" s="3"/>
      <c r="J115" s="3"/>
      <c r="K115" s="3"/>
      <c r="L115" s="3"/>
      <c r="M115" s="3"/>
      <c r="N115" s="3"/>
      <c r="O115" s="3"/>
    </row>
    <row r="116" spans="1:15">
      <c r="B116" s="3"/>
      <c r="C116" s="3"/>
      <c r="D116" s="3"/>
      <c r="E116" s="3"/>
      <c r="F116" s="3"/>
      <c r="G116" s="3"/>
      <c r="H116" s="3"/>
      <c r="I116" s="3"/>
      <c r="J116" s="3"/>
      <c r="K116" s="3"/>
      <c r="L116" s="3"/>
      <c r="M116" s="3"/>
      <c r="N116" s="3"/>
      <c r="O116" s="3"/>
    </row>
    <row r="117" spans="1:15">
      <c r="B117" s="3"/>
      <c r="C117" s="3"/>
      <c r="D117" s="3"/>
      <c r="E117" s="3"/>
      <c r="F117" s="3"/>
      <c r="G117" s="3"/>
      <c r="H117" s="3"/>
      <c r="I117" s="3"/>
      <c r="J117" s="3"/>
      <c r="K117" s="3"/>
      <c r="L117" s="3"/>
      <c r="M117" s="3"/>
      <c r="N117" s="3"/>
      <c r="O117" s="3"/>
    </row>
    <row r="118" spans="1:15">
      <c r="B118" s="3"/>
      <c r="C118" s="3"/>
      <c r="D118" s="3"/>
      <c r="E118" s="3"/>
      <c r="F118" s="3"/>
      <c r="G118" s="3"/>
      <c r="H118" s="3"/>
      <c r="I118" s="3"/>
      <c r="J118" s="3"/>
      <c r="K118" s="3"/>
      <c r="L118" s="3"/>
      <c r="M118" s="3"/>
      <c r="N118" s="3"/>
      <c r="O118" s="3"/>
    </row>
    <row r="119" spans="1:15">
      <c r="A119" s="3"/>
      <c r="B119" s="3"/>
      <c r="C119" s="3"/>
      <c r="D119" s="3"/>
      <c r="E119" s="3"/>
      <c r="F119" s="3"/>
      <c r="G119" s="3"/>
      <c r="H119" s="3"/>
      <c r="I119" s="3"/>
      <c r="J119" s="3"/>
      <c r="K119" s="3"/>
      <c r="L119" s="3"/>
      <c r="M119" s="3"/>
      <c r="N119" s="3"/>
      <c r="O119" s="3"/>
    </row>
    <row r="120" spans="1:15">
      <c r="A120" s="3"/>
      <c r="B120" s="3"/>
      <c r="C120" s="3"/>
      <c r="D120" s="3"/>
      <c r="E120" s="3"/>
      <c r="F120" s="3"/>
      <c r="G120" s="3"/>
      <c r="H120" s="3"/>
      <c r="I120" s="3"/>
      <c r="J120" s="3"/>
      <c r="K120" s="3"/>
      <c r="L120" s="3"/>
      <c r="M120" s="3"/>
      <c r="N120" s="3"/>
      <c r="O120" s="3"/>
    </row>
    <row r="121" spans="1:15">
      <c r="A121" s="3"/>
      <c r="B121" s="3"/>
      <c r="C121" s="3"/>
      <c r="D121" s="3"/>
      <c r="E121" s="3"/>
      <c r="F121" s="3"/>
      <c r="G121" s="3"/>
      <c r="H121" s="3"/>
      <c r="I121" s="3"/>
      <c r="J121" s="3"/>
      <c r="K121" s="3"/>
      <c r="L121" s="3"/>
      <c r="M121" s="3"/>
      <c r="N121" s="3"/>
      <c r="O121" s="3"/>
    </row>
    <row r="122" spans="1:15">
      <c r="A122" s="3"/>
      <c r="B122" s="3"/>
      <c r="C122" s="3"/>
      <c r="D122" s="3"/>
      <c r="E122" s="3"/>
      <c r="F122" s="3"/>
      <c r="G122" s="3"/>
      <c r="H122" s="3"/>
      <c r="I122" s="3"/>
      <c r="J122" s="3"/>
      <c r="K122" s="3"/>
      <c r="L122" s="3"/>
      <c r="M122" s="3"/>
      <c r="N122" s="3"/>
      <c r="O122" s="3"/>
    </row>
    <row r="123" spans="1:15">
      <c r="A123" s="3"/>
      <c r="B123" s="3"/>
      <c r="C123" s="3"/>
      <c r="D123" s="3"/>
      <c r="E123" s="3"/>
      <c r="F123" s="3"/>
      <c r="G123" s="3"/>
      <c r="H123" s="3"/>
      <c r="I123" s="3"/>
      <c r="J123" s="3"/>
      <c r="K123" s="3"/>
      <c r="L123" s="3"/>
      <c r="M123" s="3"/>
      <c r="N123" s="3"/>
      <c r="O123" s="3"/>
    </row>
    <row r="124" spans="1:15">
      <c r="A124" s="3"/>
      <c r="B124" s="3"/>
      <c r="C124" s="3"/>
      <c r="D124" s="3"/>
      <c r="E124" s="3"/>
      <c r="F124" s="3"/>
      <c r="G124" s="3"/>
      <c r="H124" s="3"/>
      <c r="I124" s="3"/>
      <c r="J124" s="3"/>
      <c r="K124" s="3"/>
      <c r="L124" s="3"/>
      <c r="M124" s="3"/>
      <c r="N124" s="3"/>
      <c r="O124" s="3"/>
    </row>
    <row r="125" spans="1:15">
      <c r="A125" s="3"/>
      <c r="B125" s="3"/>
      <c r="C125" s="3"/>
      <c r="D125" s="3"/>
      <c r="E125" s="3"/>
      <c r="F125" s="3"/>
      <c r="G125" s="3"/>
      <c r="H125" s="3"/>
      <c r="I125" s="3"/>
      <c r="J125" s="3"/>
      <c r="K125" s="3"/>
      <c r="L125" s="3"/>
      <c r="M125" s="3"/>
      <c r="N125" s="3"/>
      <c r="O125" s="3"/>
    </row>
    <row r="126" spans="1:15">
      <c r="A126" s="3"/>
      <c r="B126" s="3"/>
      <c r="C126" s="3"/>
      <c r="D126" s="3"/>
      <c r="E126" s="3"/>
      <c r="F126" s="3"/>
      <c r="G126" s="3"/>
      <c r="H126" s="3"/>
      <c r="I126" s="3"/>
      <c r="J126" s="3"/>
      <c r="K126" s="3"/>
      <c r="L126" s="3"/>
      <c r="M126" s="3"/>
      <c r="N126" s="3"/>
      <c r="O126" s="3"/>
    </row>
    <row r="127" spans="1:15">
      <c r="A127" s="3"/>
      <c r="B127" s="3"/>
      <c r="C127" s="3"/>
      <c r="D127" s="3"/>
      <c r="E127" s="3"/>
      <c r="F127" s="3"/>
      <c r="G127" s="3"/>
      <c r="H127" s="3"/>
      <c r="I127" s="3"/>
      <c r="J127" s="3"/>
      <c r="K127" s="3"/>
      <c r="L127" s="3"/>
      <c r="M127" s="3"/>
      <c r="N127" s="3"/>
      <c r="O127" s="3"/>
    </row>
    <row r="128" spans="1:15">
      <c r="A128" s="3"/>
      <c r="B128" s="3"/>
      <c r="C128" s="3"/>
      <c r="D128" s="3"/>
      <c r="E128" s="3"/>
      <c r="F128" s="3"/>
      <c r="G128" s="3"/>
      <c r="H128" s="3"/>
      <c r="I128" s="3"/>
      <c r="J128" s="3"/>
      <c r="K128" s="3"/>
      <c r="L128" s="3"/>
      <c r="M128" s="3"/>
      <c r="N128" s="3"/>
      <c r="O128" s="3"/>
    </row>
    <row r="129" spans="1:22">
      <c r="A129" s="3"/>
      <c r="B129" s="3"/>
      <c r="C129" s="3"/>
      <c r="D129" s="3"/>
      <c r="E129" s="3"/>
      <c r="F129" s="3"/>
      <c r="G129" s="3"/>
      <c r="H129" s="3"/>
      <c r="I129" s="3"/>
      <c r="J129" s="3"/>
      <c r="K129" s="3"/>
      <c r="L129" s="3"/>
      <c r="M129" s="3"/>
      <c r="N129" s="3"/>
      <c r="O129" s="3"/>
    </row>
    <row r="130" spans="1:22">
      <c r="A130" s="3"/>
      <c r="B130" s="3"/>
      <c r="C130" s="3"/>
      <c r="D130" s="3"/>
      <c r="E130" s="3"/>
      <c r="F130" s="3"/>
      <c r="G130" s="3"/>
      <c r="H130" s="3"/>
      <c r="I130" s="3"/>
      <c r="J130" s="3"/>
      <c r="K130" s="3"/>
      <c r="L130" s="3"/>
      <c r="M130" s="3"/>
      <c r="N130" s="3"/>
      <c r="O130" s="3"/>
    </row>
    <row r="131" spans="1:22">
      <c r="A131" s="33"/>
      <c r="B131" s="33"/>
      <c r="C131" s="33"/>
      <c r="D131" s="33"/>
      <c r="E131" s="33"/>
      <c r="F131" s="33"/>
      <c r="G131" s="33"/>
      <c r="H131" s="33"/>
      <c r="I131" s="33"/>
      <c r="J131" s="33"/>
      <c r="K131" s="33"/>
      <c r="L131" s="33"/>
      <c r="M131" s="33"/>
      <c r="N131" s="33"/>
      <c r="O131" s="33"/>
    </row>
    <row r="132" spans="1:22">
      <c r="A132" s="33"/>
      <c r="B132" s="33"/>
      <c r="C132" s="33"/>
      <c r="D132" s="33"/>
      <c r="E132" s="33"/>
      <c r="F132" s="33"/>
      <c r="G132" s="33"/>
      <c r="H132" s="33"/>
      <c r="I132" s="33"/>
      <c r="J132" s="33"/>
      <c r="K132" s="33"/>
      <c r="L132" s="33"/>
      <c r="M132" s="33"/>
      <c r="N132" s="33"/>
      <c r="O132" s="33"/>
    </row>
    <row r="133" spans="1:22">
      <c r="A133" s="33"/>
      <c r="B133" s="33"/>
      <c r="C133" s="33"/>
      <c r="D133" s="33"/>
      <c r="E133" s="33"/>
      <c r="F133" s="33"/>
      <c r="G133" s="33"/>
      <c r="H133" s="33"/>
      <c r="I133" s="486" t="s">
        <v>664</v>
      </c>
      <c r="J133" s="486"/>
      <c r="K133" s="486"/>
      <c r="L133" s="486"/>
      <c r="M133" s="486"/>
      <c r="N133" s="486"/>
      <c r="O133" s="486"/>
      <c r="P133" s="486"/>
      <c r="Q133" s="486"/>
      <c r="R133" s="486"/>
      <c r="S133" s="486"/>
      <c r="T133" s="486"/>
      <c r="U133" s="486"/>
      <c r="V133" s="486"/>
    </row>
    <row r="134" spans="1:22">
      <c r="A134" s="33"/>
      <c r="B134" s="33"/>
      <c r="C134" s="33"/>
      <c r="D134" s="33"/>
      <c r="E134" s="33"/>
      <c r="F134" s="33"/>
      <c r="G134" s="33"/>
      <c r="H134" s="33"/>
      <c r="I134" s="486"/>
      <c r="J134" s="486"/>
      <c r="K134" s="486"/>
      <c r="L134" s="486"/>
      <c r="M134" s="486"/>
      <c r="N134" s="486"/>
      <c r="O134" s="486"/>
      <c r="P134" s="486"/>
      <c r="Q134" s="486"/>
      <c r="R134" s="486"/>
      <c r="S134" s="486"/>
      <c r="T134" s="486"/>
      <c r="U134" s="486"/>
      <c r="V134" s="486"/>
    </row>
    <row r="135" spans="1:22">
      <c r="A135" s="3"/>
      <c r="B135" s="3"/>
      <c r="C135" s="3"/>
      <c r="D135" s="3"/>
      <c r="E135" s="3"/>
      <c r="F135" s="3"/>
      <c r="G135" s="3"/>
      <c r="H135" s="3"/>
      <c r="I135" s="486"/>
      <c r="J135" s="486"/>
      <c r="K135" s="486"/>
      <c r="L135" s="486"/>
      <c r="M135" s="486"/>
      <c r="N135" s="486"/>
      <c r="O135" s="486"/>
      <c r="P135" s="486"/>
      <c r="Q135" s="486"/>
      <c r="R135" s="486"/>
      <c r="S135" s="486"/>
      <c r="T135" s="486"/>
      <c r="U135" s="486"/>
      <c r="V135" s="486"/>
    </row>
    <row r="136" spans="1:22">
      <c r="A136" s="3"/>
      <c r="B136" s="3"/>
      <c r="C136" s="3"/>
      <c r="D136" s="3"/>
      <c r="E136" s="3"/>
      <c r="F136" s="3"/>
      <c r="G136" s="3"/>
      <c r="H136" s="3"/>
      <c r="I136" s="486"/>
      <c r="J136" s="486"/>
      <c r="K136" s="486"/>
      <c r="L136" s="486"/>
      <c r="M136" s="486"/>
      <c r="N136" s="486"/>
      <c r="O136" s="486"/>
      <c r="P136" s="486"/>
      <c r="Q136" s="486"/>
      <c r="R136" s="486"/>
      <c r="S136" s="486"/>
      <c r="T136" s="486"/>
      <c r="U136" s="486"/>
      <c r="V136" s="486"/>
    </row>
    <row r="137" spans="1:22">
      <c r="A137" s="3"/>
      <c r="B137" s="3"/>
      <c r="C137" s="3"/>
      <c r="D137" s="3"/>
      <c r="E137" s="3"/>
      <c r="F137" s="3"/>
      <c r="G137" s="3"/>
      <c r="H137" s="3"/>
      <c r="I137" s="3"/>
      <c r="J137" s="3"/>
      <c r="K137" s="3"/>
      <c r="L137" s="3"/>
      <c r="M137" s="3"/>
      <c r="N137" s="3"/>
      <c r="O137" s="3"/>
    </row>
    <row r="138" spans="1:22">
      <c r="A138" s="3"/>
      <c r="B138" s="3"/>
      <c r="C138" s="487" t="s">
        <v>665</v>
      </c>
      <c r="D138" s="487"/>
      <c r="E138" s="487"/>
      <c r="F138" s="487"/>
      <c r="G138" s="487"/>
      <c r="H138" s="487"/>
      <c r="I138" s="487"/>
      <c r="J138" s="487"/>
      <c r="K138" s="487"/>
      <c r="L138" s="487"/>
      <c r="M138" s="487"/>
      <c r="N138" s="487"/>
      <c r="O138" s="487"/>
      <c r="P138" s="487"/>
      <c r="Q138" s="487"/>
      <c r="R138" s="487"/>
      <c r="S138" s="487"/>
      <c r="T138" s="487"/>
      <c r="U138" s="487"/>
      <c r="V138" s="487"/>
    </row>
    <row r="139" spans="1:22">
      <c r="A139" s="3"/>
      <c r="B139" s="3"/>
      <c r="C139" s="487"/>
      <c r="D139" s="487"/>
      <c r="E139" s="487"/>
      <c r="F139" s="487"/>
      <c r="G139" s="487"/>
      <c r="H139" s="487"/>
      <c r="I139" s="487"/>
      <c r="J139" s="487"/>
      <c r="K139" s="487"/>
      <c r="L139" s="487"/>
      <c r="M139" s="487"/>
      <c r="N139" s="487"/>
      <c r="O139" s="487"/>
      <c r="P139" s="487"/>
      <c r="Q139" s="487"/>
      <c r="R139" s="487"/>
      <c r="S139" s="487"/>
      <c r="T139" s="487"/>
      <c r="U139" s="487"/>
      <c r="V139" s="487"/>
    </row>
    <row r="140" spans="1:22">
      <c r="A140" s="3"/>
      <c r="B140" s="3"/>
      <c r="C140" s="487"/>
      <c r="D140" s="487"/>
      <c r="E140" s="487"/>
      <c r="F140" s="487"/>
      <c r="G140" s="487"/>
      <c r="H140" s="487"/>
      <c r="I140" s="487"/>
      <c r="J140" s="487"/>
      <c r="K140" s="487"/>
      <c r="L140" s="487"/>
      <c r="M140" s="487"/>
      <c r="N140" s="487"/>
      <c r="O140" s="487"/>
      <c r="P140" s="487"/>
      <c r="Q140" s="487"/>
      <c r="R140" s="487"/>
      <c r="S140" s="487"/>
      <c r="T140" s="487"/>
      <c r="U140" s="487"/>
      <c r="V140" s="487"/>
    </row>
    <row r="141" spans="1:22">
      <c r="A141" s="3"/>
      <c r="B141" s="3"/>
      <c r="C141" s="487"/>
      <c r="D141" s="487"/>
      <c r="E141" s="487"/>
      <c r="F141" s="487"/>
      <c r="G141" s="487"/>
      <c r="H141" s="487"/>
      <c r="I141" s="487"/>
      <c r="J141" s="487"/>
      <c r="K141" s="487"/>
      <c r="L141" s="487"/>
      <c r="M141" s="487"/>
      <c r="N141" s="487"/>
      <c r="O141" s="487"/>
      <c r="P141" s="487"/>
      <c r="Q141" s="487"/>
      <c r="R141" s="487"/>
      <c r="S141" s="487"/>
      <c r="T141" s="487"/>
      <c r="U141" s="487"/>
      <c r="V141" s="487"/>
    </row>
    <row r="142" spans="1:22">
      <c r="A142" s="3"/>
      <c r="B142" s="3"/>
      <c r="C142" s="3"/>
      <c r="D142" s="3"/>
      <c r="E142" s="3"/>
      <c r="F142" s="3"/>
      <c r="G142" s="3"/>
      <c r="H142" s="3"/>
      <c r="I142" s="3"/>
      <c r="J142" s="3"/>
      <c r="K142" s="3"/>
      <c r="L142" s="3"/>
      <c r="M142" s="3"/>
      <c r="N142" s="3"/>
      <c r="O142" s="3"/>
    </row>
    <row r="143" spans="1:22" ht="31.7" customHeight="1">
      <c r="A143" s="3"/>
      <c r="B143" s="3"/>
      <c r="C143" s="479" t="s">
        <v>680</v>
      </c>
      <c r="D143" s="479"/>
      <c r="E143" s="479"/>
      <c r="F143" s="479"/>
      <c r="G143" s="479"/>
      <c r="H143" s="479"/>
      <c r="I143" s="479"/>
      <c r="J143" s="479"/>
      <c r="K143" s="479"/>
      <c r="L143" s="479"/>
      <c r="M143" s="479"/>
      <c r="N143" s="479"/>
      <c r="O143" s="479"/>
      <c r="P143" s="479"/>
      <c r="Q143" s="479"/>
      <c r="R143" s="479"/>
      <c r="S143" s="479"/>
      <c r="T143" s="479"/>
      <c r="U143" s="479"/>
      <c r="V143" s="479"/>
    </row>
    <row r="144" spans="1:22" ht="31.7" customHeight="1">
      <c r="A144" s="3"/>
      <c r="B144" s="3"/>
      <c r="C144" s="479"/>
      <c r="D144" s="479"/>
      <c r="E144" s="479"/>
      <c r="F144" s="479"/>
      <c r="G144" s="479"/>
      <c r="H144" s="479"/>
      <c r="I144" s="479"/>
      <c r="J144" s="479"/>
      <c r="K144" s="479"/>
      <c r="L144" s="479"/>
      <c r="M144" s="479"/>
      <c r="N144" s="479"/>
      <c r="O144" s="479"/>
      <c r="P144" s="479"/>
      <c r="Q144" s="479"/>
      <c r="R144" s="479"/>
      <c r="S144" s="479"/>
      <c r="T144" s="479"/>
      <c r="U144" s="479"/>
      <c r="V144" s="479"/>
    </row>
    <row r="145" spans="1:22">
      <c r="A145" s="3"/>
      <c r="B145" s="3"/>
      <c r="C145" s="3"/>
      <c r="D145" s="3"/>
      <c r="E145" s="3"/>
      <c r="F145" s="3"/>
      <c r="G145" s="3"/>
      <c r="H145" s="3"/>
      <c r="I145" s="3"/>
      <c r="J145" s="3"/>
      <c r="K145" s="3"/>
      <c r="L145" s="3"/>
      <c r="M145" s="3"/>
      <c r="N145" s="3"/>
      <c r="O145" s="3"/>
    </row>
    <row r="146" spans="1:22">
      <c r="A146" s="3"/>
      <c r="B146" s="3"/>
      <c r="C146" s="489">
        <f>Accueil!AA6</f>
        <v>0</v>
      </c>
      <c r="D146" s="489"/>
      <c r="E146" s="489"/>
      <c r="F146" s="489"/>
      <c r="G146" s="489"/>
      <c r="H146" s="489"/>
      <c r="I146" s="489"/>
      <c r="J146" s="489"/>
      <c r="K146" s="489"/>
      <c r="L146" s="489"/>
      <c r="M146" s="489"/>
      <c r="N146" s="489"/>
      <c r="O146" s="489"/>
      <c r="P146" s="489"/>
      <c r="Q146" s="489"/>
      <c r="R146" s="489"/>
      <c r="S146" s="489"/>
      <c r="T146" s="489"/>
      <c r="U146" s="489"/>
      <c r="V146" s="489"/>
    </row>
    <row r="147" spans="1:22">
      <c r="A147" s="3"/>
      <c r="B147" s="3"/>
      <c r="C147" s="489"/>
      <c r="D147" s="489"/>
      <c r="E147" s="489"/>
      <c r="F147" s="489"/>
      <c r="G147" s="489"/>
      <c r="H147" s="489"/>
      <c r="I147" s="489"/>
      <c r="J147" s="489"/>
      <c r="K147" s="489"/>
      <c r="L147" s="489"/>
      <c r="M147" s="489"/>
      <c r="N147" s="489"/>
      <c r="O147" s="489"/>
      <c r="P147" s="489"/>
      <c r="Q147" s="489"/>
      <c r="R147" s="489"/>
      <c r="S147" s="489"/>
      <c r="T147" s="489"/>
      <c r="U147" s="489"/>
      <c r="V147" s="489"/>
    </row>
    <row r="148" spans="1:22">
      <c r="A148" s="3"/>
      <c r="B148" s="3"/>
      <c r="C148" s="3"/>
      <c r="D148" s="3"/>
      <c r="E148" s="3"/>
      <c r="F148" s="3"/>
      <c r="G148" s="3"/>
      <c r="H148" s="3"/>
      <c r="I148" s="3"/>
      <c r="J148" s="3"/>
      <c r="K148" s="3"/>
      <c r="L148" s="3"/>
      <c r="M148" s="3"/>
      <c r="N148" s="3"/>
      <c r="O148" s="3"/>
    </row>
    <row r="149" spans="1:22">
      <c r="A149" s="3"/>
      <c r="B149" s="3"/>
      <c r="C149" s="479" t="s">
        <v>667</v>
      </c>
      <c r="D149" s="479"/>
      <c r="E149" s="479"/>
      <c r="F149" s="479"/>
      <c r="G149" s="479"/>
      <c r="H149" s="479"/>
      <c r="I149" s="479"/>
      <c r="J149" s="479"/>
      <c r="K149" s="479"/>
      <c r="L149" s="479"/>
      <c r="M149" s="479"/>
      <c r="N149" s="479"/>
      <c r="O149" s="479"/>
      <c r="P149" s="479"/>
      <c r="Q149" s="479"/>
      <c r="R149" s="479"/>
      <c r="S149" s="479"/>
      <c r="T149" s="479"/>
      <c r="U149" s="479"/>
      <c r="V149" s="479"/>
    </row>
    <row r="150" spans="1:22">
      <c r="A150" s="3"/>
      <c r="B150" s="3"/>
      <c r="C150" s="479"/>
      <c r="D150" s="479"/>
      <c r="E150" s="479"/>
      <c r="F150" s="479"/>
      <c r="G150" s="479"/>
      <c r="H150" s="479"/>
      <c r="I150" s="479"/>
      <c r="J150" s="479"/>
      <c r="K150" s="479"/>
      <c r="L150" s="479"/>
      <c r="M150" s="479"/>
      <c r="N150" s="479"/>
      <c r="O150" s="479"/>
      <c r="P150" s="479"/>
      <c r="Q150" s="479"/>
      <c r="R150" s="479"/>
      <c r="S150" s="479"/>
      <c r="T150" s="479"/>
      <c r="U150" s="479"/>
      <c r="V150" s="479"/>
    </row>
    <row r="151" spans="1:22">
      <c r="A151" s="3"/>
      <c r="B151" s="3"/>
      <c r="C151" s="3"/>
      <c r="D151" s="3"/>
      <c r="E151" s="3"/>
      <c r="F151" s="3"/>
      <c r="G151" s="3"/>
      <c r="H151" s="3"/>
      <c r="I151" s="3"/>
      <c r="J151" s="3"/>
      <c r="K151" s="3"/>
      <c r="L151" s="3"/>
      <c r="M151" s="3"/>
      <c r="N151" s="3"/>
      <c r="O151" s="3"/>
    </row>
    <row r="152" spans="1:22">
      <c r="A152" s="3"/>
      <c r="B152" s="3"/>
      <c r="C152" s="488" t="s">
        <v>666</v>
      </c>
      <c r="D152" s="488"/>
      <c r="E152" s="488"/>
      <c r="F152" s="488"/>
      <c r="G152" s="488"/>
      <c r="H152" s="488"/>
      <c r="I152" s="488"/>
      <c r="J152" s="488"/>
      <c r="K152" s="488"/>
      <c r="L152" s="488"/>
      <c r="M152" s="488"/>
      <c r="N152" s="488"/>
      <c r="O152" s="488"/>
      <c r="P152" s="488"/>
      <c r="Q152" s="488"/>
      <c r="R152" s="488"/>
      <c r="S152" s="488"/>
      <c r="T152" s="488"/>
      <c r="U152" s="488"/>
      <c r="V152" s="488"/>
    </row>
    <row r="153" spans="1:22">
      <c r="A153" s="3"/>
      <c r="B153" s="3"/>
      <c r="C153" s="488"/>
      <c r="D153" s="488"/>
      <c r="E153" s="488"/>
      <c r="F153" s="488"/>
      <c r="G153" s="488"/>
      <c r="H153" s="488"/>
      <c r="I153" s="488"/>
      <c r="J153" s="488"/>
      <c r="K153" s="488"/>
      <c r="L153" s="488"/>
      <c r="M153" s="488"/>
      <c r="N153" s="488"/>
      <c r="O153" s="488"/>
      <c r="P153" s="488"/>
      <c r="Q153" s="488"/>
      <c r="R153" s="488"/>
      <c r="S153" s="488"/>
      <c r="T153" s="488"/>
      <c r="U153" s="488"/>
      <c r="V153" s="488"/>
    </row>
    <row r="154" spans="1:22">
      <c r="A154" s="3"/>
      <c r="B154" s="3"/>
      <c r="C154" s="3"/>
      <c r="D154" s="3"/>
      <c r="E154" s="3"/>
      <c r="F154" s="3"/>
      <c r="G154" s="3"/>
      <c r="H154" s="3"/>
      <c r="I154" s="3"/>
      <c r="J154" s="3"/>
      <c r="K154" s="3"/>
      <c r="L154" s="3"/>
      <c r="M154" s="3"/>
      <c r="N154" s="3"/>
      <c r="O154" s="3"/>
    </row>
    <row r="155" spans="1:22">
      <c r="A155" s="3"/>
      <c r="B155" s="3"/>
      <c r="C155" s="3"/>
      <c r="D155" s="3"/>
      <c r="E155" s="3"/>
      <c r="F155" s="3"/>
      <c r="G155" s="3"/>
      <c r="H155" s="3"/>
      <c r="I155" s="3"/>
      <c r="J155" s="3"/>
      <c r="K155" s="3"/>
      <c r="L155" s="3"/>
      <c r="M155" s="3"/>
      <c r="N155" s="3"/>
      <c r="O155" s="3"/>
    </row>
    <row r="156" spans="1:22">
      <c r="A156" s="3"/>
      <c r="B156" s="3"/>
      <c r="C156" s="479" t="s">
        <v>668</v>
      </c>
      <c r="D156" s="479"/>
      <c r="E156" s="479"/>
      <c r="F156" s="479"/>
      <c r="G156" s="479"/>
      <c r="H156" s="479"/>
      <c r="I156" s="479"/>
      <c r="J156" s="479"/>
      <c r="K156" s="479"/>
      <c r="L156" s="479"/>
      <c r="M156" s="479"/>
      <c r="N156" s="479"/>
      <c r="O156" s="479"/>
      <c r="P156" s="479"/>
      <c r="Q156" s="479"/>
      <c r="R156" s="479"/>
      <c r="S156" s="479"/>
      <c r="T156" s="479"/>
      <c r="U156" s="479"/>
      <c r="V156" s="479"/>
    </row>
    <row r="157" spans="1:22">
      <c r="A157" s="3"/>
      <c r="B157" s="3"/>
      <c r="C157" s="479"/>
      <c r="D157" s="479"/>
      <c r="E157" s="479"/>
      <c r="F157" s="479"/>
      <c r="G157" s="479"/>
      <c r="H157" s="479"/>
      <c r="I157" s="479"/>
      <c r="J157" s="479"/>
      <c r="K157" s="479"/>
      <c r="L157" s="479"/>
      <c r="M157" s="479"/>
      <c r="N157" s="479"/>
      <c r="O157" s="479"/>
      <c r="P157" s="479"/>
      <c r="Q157" s="479"/>
      <c r="R157" s="479"/>
      <c r="S157" s="479"/>
      <c r="T157" s="479"/>
      <c r="U157" s="479"/>
      <c r="V157" s="479"/>
    </row>
    <row r="158" spans="1:22">
      <c r="A158" s="3"/>
      <c r="B158" s="3"/>
      <c r="C158" s="3"/>
      <c r="D158" s="3"/>
      <c r="E158" s="3"/>
      <c r="F158" s="3"/>
      <c r="G158" s="3"/>
      <c r="H158" s="3"/>
      <c r="I158" s="3"/>
      <c r="J158" s="3"/>
      <c r="K158" s="3"/>
      <c r="L158" s="3"/>
      <c r="M158" s="3"/>
      <c r="N158" s="3"/>
      <c r="O158" s="3"/>
    </row>
    <row r="159" spans="1:22" ht="21.2" customHeight="1">
      <c r="B159" s="3"/>
      <c r="C159" s="480" t="s">
        <v>681</v>
      </c>
      <c r="D159" s="480"/>
      <c r="E159" s="480"/>
      <c r="F159" s="480"/>
      <c r="G159" s="480"/>
      <c r="H159" s="480"/>
      <c r="I159" s="480"/>
      <c r="J159" s="480"/>
      <c r="K159" s="480"/>
      <c r="L159" s="480"/>
      <c r="M159" s="480"/>
      <c r="N159" s="61"/>
      <c r="O159" s="61"/>
      <c r="P159" s="62"/>
      <c r="Q159" s="62"/>
      <c r="R159" s="62"/>
    </row>
    <row r="160" spans="1:22" ht="23.25" customHeight="1">
      <c r="A160" s="3"/>
      <c r="B160" s="3"/>
      <c r="C160" s="481"/>
      <c r="D160" s="481"/>
      <c r="E160" s="481"/>
      <c r="F160" s="481"/>
      <c r="G160" s="481"/>
      <c r="H160" s="481"/>
      <c r="I160" s="481"/>
      <c r="J160" s="481"/>
      <c r="K160" s="481"/>
      <c r="L160" s="481"/>
      <c r="M160" s="481"/>
      <c r="N160" s="61"/>
      <c r="O160" s="61"/>
      <c r="P160" s="62"/>
      <c r="Q160" s="62"/>
      <c r="R160" s="62"/>
    </row>
    <row r="161" spans="1:18" ht="23.25" customHeight="1">
      <c r="A161" s="3"/>
      <c r="B161" s="3"/>
      <c r="C161" s="481"/>
      <c r="D161" s="481"/>
      <c r="E161" s="481"/>
      <c r="F161" s="481"/>
      <c r="G161" s="481"/>
      <c r="H161" s="481"/>
      <c r="I161" s="481"/>
      <c r="J161" s="481"/>
      <c r="K161" s="481"/>
      <c r="L161" s="481"/>
      <c r="M161" s="481"/>
      <c r="N161" s="61"/>
      <c r="O161" s="61"/>
      <c r="P161" s="62"/>
      <c r="Q161" s="62"/>
      <c r="R161" s="62"/>
    </row>
    <row r="162" spans="1:18">
      <c r="A162" s="3"/>
      <c r="B162" s="3"/>
      <c r="C162" s="3"/>
      <c r="D162" s="3"/>
      <c r="E162" s="3"/>
      <c r="F162" s="3"/>
      <c r="G162" s="3"/>
      <c r="H162" s="3"/>
      <c r="I162" s="3"/>
      <c r="J162" s="3"/>
      <c r="K162" s="3"/>
      <c r="L162" s="3"/>
      <c r="M162" s="3"/>
      <c r="N162" s="3"/>
      <c r="O162" s="3"/>
    </row>
    <row r="163" spans="1:18">
      <c r="A163" s="3"/>
      <c r="B163" s="3"/>
      <c r="C163" s="3"/>
      <c r="D163" s="3"/>
      <c r="E163" s="3"/>
      <c r="F163" s="3"/>
      <c r="G163" s="3"/>
      <c r="H163" s="3"/>
      <c r="I163" s="3"/>
      <c r="J163" s="3"/>
      <c r="K163" s="3"/>
      <c r="L163" s="3"/>
      <c r="M163" s="3"/>
      <c r="N163" s="3"/>
      <c r="O163" s="3"/>
    </row>
    <row r="164" spans="1:18">
      <c r="A164" s="60">
        <f>B4</f>
        <v>0</v>
      </c>
      <c r="B164" s="3"/>
      <c r="C164" s="3"/>
      <c r="D164" s="3"/>
      <c r="E164" s="3"/>
      <c r="F164" s="3"/>
      <c r="G164" s="3"/>
      <c r="H164" s="3"/>
      <c r="I164" s="3"/>
      <c r="J164" s="3"/>
      <c r="K164" s="3"/>
      <c r="L164" s="3"/>
      <c r="M164" s="3"/>
      <c r="N164" s="3"/>
      <c r="O164" s="3"/>
    </row>
    <row r="165" spans="1:18">
      <c r="A165" s="3"/>
      <c r="B165" s="3"/>
      <c r="C165" s="3"/>
      <c r="D165" s="3"/>
      <c r="E165" s="3"/>
      <c r="F165" s="3"/>
      <c r="G165" s="3"/>
      <c r="H165" s="3"/>
      <c r="I165" s="3"/>
      <c r="J165" s="3"/>
      <c r="K165" s="3"/>
      <c r="L165" s="3"/>
      <c r="M165" s="3"/>
      <c r="N165" s="3"/>
      <c r="O165" s="3"/>
    </row>
    <row r="166" spans="1:18">
      <c r="A166" s="3"/>
      <c r="B166" s="3"/>
      <c r="C166" s="3"/>
      <c r="D166" s="3"/>
      <c r="E166" s="3"/>
      <c r="F166" s="3"/>
      <c r="G166" s="3"/>
      <c r="H166" s="3"/>
      <c r="I166" s="3"/>
      <c r="J166" s="3"/>
      <c r="K166" s="3"/>
      <c r="L166" s="3"/>
      <c r="M166" s="3"/>
      <c r="N166" s="3"/>
      <c r="O166" s="3"/>
    </row>
    <row r="167" spans="1:18">
      <c r="A167" s="3"/>
      <c r="B167" s="3"/>
      <c r="C167" s="3"/>
      <c r="D167" s="3"/>
      <c r="E167" s="3"/>
      <c r="F167" s="3"/>
      <c r="G167" s="3"/>
      <c r="H167" s="3"/>
      <c r="I167" s="3"/>
      <c r="J167" s="3"/>
      <c r="K167" s="3"/>
      <c r="L167" s="3"/>
      <c r="M167" s="3"/>
      <c r="N167" s="3"/>
      <c r="O167" s="3"/>
    </row>
    <row r="168" spans="1:18">
      <c r="A168" s="3"/>
      <c r="B168" s="3"/>
      <c r="C168" s="3"/>
      <c r="D168" s="3"/>
      <c r="E168" s="3"/>
      <c r="F168" s="3"/>
      <c r="G168" s="3"/>
      <c r="H168" s="3"/>
      <c r="I168" s="3"/>
      <c r="J168" s="3"/>
      <c r="K168" s="3"/>
      <c r="L168" s="3"/>
      <c r="M168" s="3"/>
      <c r="N168" s="3"/>
      <c r="O168" s="3"/>
    </row>
    <row r="169" spans="1:18">
      <c r="A169" s="3"/>
      <c r="B169" s="3"/>
      <c r="C169" s="3"/>
      <c r="D169" s="3"/>
      <c r="E169" s="3"/>
      <c r="F169" s="3"/>
      <c r="G169" s="3"/>
      <c r="H169" s="3"/>
      <c r="I169" s="3"/>
      <c r="J169" s="3"/>
      <c r="K169" s="3"/>
      <c r="L169" s="3"/>
      <c r="M169" s="3"/>
      <c r="N169" s="3"/>
      <c r="O169" s="3"/>
    </row>
    <row r="170" spans="1:18">
      <c r="A170" s="3"/>
      <c r="B170" s="3"/>
      <c r="C170" s="3"/>
      <c r="D170" s="3"/>
      <c r="E170" s="3"/>
      <c r="F170" s="3"/>
      <c r="G170" s="3"/>
      <c r="H170" s="3"/>
      <c r="I170" s="3"/>
      <c r="J170" s="3"/>
      <c r="K170" s="3"/>
      <c r="L170" s="3"/>
      <c r="M170" s="3"/>
      <c r="N170" s="3"/>
      <c r="O170" s="3"/>
    </row>
    <row r="171" spans="1:18">
      <c r="A171" s="3"/>
      <c r="B171" s="3"/>
      <c r="C171" s="3"/>
      <c r="D171" s="3"/>
      <c r="E171" s="3"/>
      <c r="F171" s="3"/>
      <c r="G171" s="3"/>
      <c r="H171" s="3"/>
      <c r="I171" s="3"/>
      <c r="J171" s="3"/>
      <c r="K171" s="3"/>
      <c r="L171" s="3"/>
      <c r="M171" s="3"/>
      <c r="N171" s="3"/>
      <c r="O171" s="3"/>
    </row>
    <row r="172" spans="1:18">
      <c r="A172" s="3"/>
      <c r="B172" s="3"/>
      <c r="C172" s="3"/>
      <c r="D172" s="3"/>
      <c r="E172" s="3"/>
      <c r="F172" s="3"/>
      <c r="G172" s="3"/>
      <c r="H172" s="3"/>
      <c r="I172" s="3"/>
      <c r="J172" s="3"/>
      <c r="K172" s="3"/>
      <c r="L172" s="3"/>
      <c r="M172" s="3"/>
      <c r="N172" s="3"/>
      <c r="O172" s="3"/>
    </row>
    <row r="173" spans="1:18">
      <c r="A173" s="3"/>
      <c r="B173" s="3"/>
      <c r="C173" s="3"/>
      <c r="D173" s="3"/>
      <c r="E173" s="3"/>
      <c r="F173" s="3"/>
      <c r="G173" s="3"/>
      <c r="H173" s="3"/>
      <c r="I173" s="3"/>
      <c r="J173" s="3"/>
      <c r="K173" s="3"/>
      <c r="L173" s="3"/>
      <c r="M173" s="3"/>
      <c r="N173" s="3"/>
      <c r="O173" s="3"/>
    </row>
    <row r="174" spans="1:18">
      <c r="A174" s="3"/>
      <c r="B174" s="3"/>
      <c r="C174" s="3"/>
      <c r="D174" s="3"/>
      <c r="E174" s="3"/>
      <c r="F174" s="3"/>
      <c r="G174" s="3"/>
      <c r="H174" s="3"/>
      <c r="I174" s="3"/>
      <c r="J174" s="3"/>
      <c r="K174" s="3"/>
      <c r="L174" s="3"/>
      <c r="M174" s="3"/>
      <c r="N174" s="3"/>
      <c r="O174" s="3"/>
    </row>
    <row r="175" spans="1:18">
      <c r="A175" s="3"/>
      <c r="B175" s="3"/>
      <c r="C175" s="3"/>
      <c r="D175" s="3"/>
      <c r="E175" s="3"/>
      <c r="F175" s="3"/>
      <c r="G175" s="3"/>
      <c r="H175" s="3"/>
      <c r="I175" s="3"/>
      <c r="J175" s="3"/>
      <c r="K175" s="3"/>
      <c r="L175" s="3"/>
      <c r="M175" s="3"/>
      <c r="N175" s="3"/>
      <c r="O175" s="3"/>
    </row>
    <row r="176" spans="1:18">
      <c r="A176" s="3"/>
      <c r="B176" s="3"/>
      <c r="C176" s="3"/>
      <c r="D176" s="3"/>
      <c r="E176" s="3"/>
      <c r="F176" s="3"/>
      <c r="G176" s="3"/>
      <c r="H176" s="3"/>
      <c r="I176" s="3"/>
      <c r="J176" s="3"/>
      <c r="K176" s="3"/>
      <c r="L176" s="3"/>
      <c r="M176" s="3"/>
      <c r="N176" s="3"/>
      <c r="O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sheetData>
  <sheetProtection algorithmName="SHA-512" hashValue="ll+U85uVTxM0GysGif51okbK4pFWjQ8XX7kom5PgwfV2yKHaUabzd7xyOvF48g0miC5KvAa+AykfyGAG1lBhFg==" saltValue="5FtgZ8t2kl9DvdntlHM9Tw==" spinCount="100000" sheet="1" objects="1" scenarios="1"/>
  <mergeCells count="21">
    <mergeCell ref="R5:T9"/>
    <mergeCell ref="R10:T12"/>
    <mergeCell ref="R14:T17"/>
    <mergeCell ref="U18:AB21"/>
    <mergeCell ref="U22:AB26"/>
    <mergeCell ref="C156:V157"/>
    <mergeCell ref="C159:M161"/>
    <mergeCell ref="F68:O68"/>
    <mergeCell ref="B8:O17"/>
    <mergeCell ref="B18:O26"/>
    <mergeCell ref="B27:P45"/>
    <mergeCell ref="I133:V136"/>
    <mergeCell ref="C138:V141"/>
    <mergeCell ref="C152:V153"/>
    <mergeCell ref="C146:V147"/>
    <mergeCell ref="C143:V144"/>
    <mergeCell ref="C149:V150"/>
    <mergeCell ref="U5:AB8"/>
    <mergeCell ref="U9:AB13"/>
    <mergeCell ref="U14:AB17"/>
    <mergeCell ref="O5:Q7"/>
  </mergeCells>
  <conditionalFormatting sqref="U22:AB26">
    <cfRule type="containsText" dxfId="529" priority="1" operator="containsText" text="Désolé">
      <formula>NOT(ISERROR(SEARCH("Désolé",U22)))</formula>
    </cfRule>
  </conditionalFormatting>
  <dataValidations count="1">
    <dataValidation type="list" allowBlank="1" showInputMessage="1" showErrorMessage="1" sqref="O5" xr:uid="{53028014-FA2C-41DE-B6F5-3ADA94E2693B}">
      <formula1>$AE$5:$AE$7</formula1>
    </dataValidation>
  </dataValidations>
  <hyperlinks>
    <hyperlink ref="C152" r:id="rId1" xr:uid="{96E6A271-DA66-4380-9C1D-146E3D058921}"/>
  </hyperlinks>
  <pageMargins left="0.7" right="0.7" top="0.75" bottom="0.75" header="0.3" footer="0.3"/>
  <pageSetup paperSize="9" scale="81"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0000"/>
  </sheetPr>
  <dimension ref="A2:Q77"/>
  <sheetViews>
    <sheetView zoomScaleNormal="100" workbookViewId="0">
      <selection sqref="A1:XFD1048576"/>
    </sheetView>
  </sheetViews>
  <sheetFormatPr baseColWidth="10" defaultColWidth="11.42578125" defaultRowHeight="15"/>
  <cols>
    <col min="1" max="1" width="23.85546875" style="201" customWidth="1"/>
    <col min="2" max="2" width="6.42578125" style="134" customWidth="1"/>
    <col min="3" max="3" width="11.42578125" style="134"/>
    <col min="4" max="4" width="30.140625" style="134" customWidth="1"/>
    <col min="5" max="5" width="11.5703125" style="134" bestFit="1" customWidth="1"/>
    <col min="6" max="6" width="24" style="134" bestFit="1" customWidth="1"/>
    <col min="7" max="17" width="11.5703125" style="134" bestFit="1" customWidth="1"/>
    <col min="18" max="16384" width="11.42578125" style="134"/>
  </cols>
  <sheetData>
    <row r="2" spans="1:12">
      <c r="A2" s="200" t="s">
        <v>613</v>
      </c>
      <c r="C2" s="171" t="s">
        <v>614</v>
      </c>
    </row>
    <row r="3" spans="1:12">
      <c r="A3" s="201" t="s">
        <v>463</v>
      </c>
      <c r="B3" s="134">
        <v>1</v>
      </c>
      <c r="D3" s="171" t="s">
        <v>615</v>
      </c>
      <c r="E3" s="134" t="s">
        <v>616</v>
      </c>
      <c r="J3" s="134" t="s">
        <v>617</v>
      </c>
    </row>
    <row r="4" spans="1:12">
      <c r="A4" s="201" t="s">
        <v>464</v>
      </c>
      <c r="B4" s="134">
        <v>2</v>
      </c>
      <c r="C4" s="134" t="s">
        <v>473</v>
      </c>
      <c r="D4" s="134">
        <f>Accueil!G7</f>
        <v>0</v>
      </c>
      <c r="E4" s="135" t="str">
        <f>MID(D4,2,1)</f>
        <v/>
      </c>
      <c r="F4" s="135" t="str">
        <f>MID(D4,3,1)</f>
        <v/>
      </c>
      <c r="G4" s="134">
        <f>IF(E4=" ",90,VLOOKUP(E10,Table_Car,2))</f>
        <v>10</v>
      </c>
      <c r="H4" s="134">
        <f>VLOOKUP(F10,Table_Car,2)</f>
        <v>10</v>
      </c>
      <c r="J4" s="134">
        <f>G4+H4</f>
        <v>20</v>
      </c>
    </row>
    <row r="5" spans="1:12">
      <c r="A5" s="201" t="s">
        <v>465</v>
      </c>
      <c r="B5" s="134">
        <v>3</v>
      </c>
      <c r="C5" s="134" t="s">
        <v>474</v>
      </c>
      <c r="D5" s="134">
        <f>Accueil!G8</f>
        <v>0</v>
      </c>
      <c r="E5" s="134" t="str">
        <f>MID(D5,2,1)</f>
        <v/>
      </c>
      <c r="F5" s="134" t="str">
        <f>MID(D5,3,1)</f>
        <v/>
      </c>
      <c r="G5" s="134">
        <f>VLOOKUP(E12,Table_Car,2)</f>
        <v>10</v>
      </c>
      <c r="H5" s="134">
        <f>VLOOKUP(F12,Table_Car,2)</f>
        <v>10</v>
      </c>
      <c r="J5" s="134">
        <f t="shared" ref="J5:J7" si="0">G5+H5</f>
        <v>20</v>
      </c>
      <c r="K5" s="134">
        <f>J4+J5</f>
        <v>40</v>
      </c>
    </row>
    <row r="6" spans="1:12">
      <c r="A6" s="201" t="s">
        <v>466</v>
      </c>
      <c r="B6" s="134">
        <v>4</v>
      </c>
      <c r="C6" s="134" t="s">
        <v>469</v>
      </c>
      <c r="D6" s="134">
        <f>Accueil!G9</f>
        <v>0</v>
      </c>
      <c r="E6" s="134" t="str">
        <f>MID(D6,2,1)</f>
        <v/>
      </c>
      <c r="F6" s="134" t="str">
        <f>MID(D6,3,1)</f>
        <v/>
      </c>
      <c r="G6" s="134">
        <f>VLOOKUP(E14,Table_Car,2)</f>
        <v>10</v>
      </c>
      <c r="H6" s="134">
        <f>VLOOKUP(F14,Table_Car,2)</f>
        <v>10</v>
      </c>
      <c r="J6" s="134">
        <f t="shared" si="0"/>
        <v>20</v>
      </c>
    </row>
    <row r="7" spans="1:12">
      <c r="C7" s="134" t="s">
        <v>477</v>
      </c>
      <c r="D7" s="134">
        <f>Accueil!G10</f>
        <v>0</v>
      </c>
      <c r="E7" s="134" t="str">
        <f>MID(D7,2,1)</f>
        <v/>
      </c>
      <c r="F7" s="134" t="str">
        <f>MID(D7,3,1)</f>
        <v/>
      </c>
      <c r="G7" s="134">
        <f>VLOOKUP(E16,Table_Car,2)</f>
        <v>10</v>
      </c>
      <c r="H7" s="134">
        <f>VLOOKUP(F16,Table_Car,2)</f>
        <v>10</v>
      </c>
      <c r="J7" s="134">
        <f t="shared" si="0"/>
        <v>20</v>
      </c>
      <c r="K7" s="134">
        <f>J6+J7</f>
        <v>40</v>
      </c>
    </row>
    <row r="8" spans="1:12">
      <c r="C8" s="134" t="s">
        <v>618</v>
      </c>
      <c r="D8" s="134">
        <f>Accueil!L11</f>
        <v>0</v>
      </c>
      <c r="E8" s="134">
        <f>IF(D8=0,0,VLOOKUP(D8,Table_Color_2,2))</f>
        <v>0</v>
      </c>
      <c r="G8" s="134">
        <f>SUM(G4:G7)</f>
        <v>40</v>
      </c>
      <c r="H8" s="134">
        <f>SUM(H4:H7)</f>
        <v>40</v>
      </c>
      <c r="K8" s="134">
        <f>K7-E8</f>
        <v>40</v>
      </c>
    </row>
    <row r="9" spans="1:12" ht="18.75">
      <c r="E9" s="134" t="str">
        <f>E4</f>
        <v/>
      </c>
      <c r="F9" s="134" t="str">
        <f>F4</f>
        <v/>
      </c>
      <c r="G9" s="134">
        <f>G8+H8+E8</f>
        <v>80</v>
      </c>
      <c r="J9" s="134" t="s">
        <v>619</v>
      </c>
      <c r="K9" s="134" t="str">
        <f>CONCATENATE(K5,K8)</f>
        <v>4040</v>
      </c>
      <c r="L9" s="202">
        <f>IF(Accueil!G14=0,0,CONCATENATE(K9,"-",L11))</f>
        <v>0</v>
      </c>
    </row>
    <row r="10" spans="1:12">
      <c r="A10" s="200" t="s">
        <v>620</v>
      </c>
      <c r="E10" s="201">
        <f>IF(E9&lt;" ",0,E9)</f>
        <v>0</v>
      </c>
      <c r="F10" s="201">
        <f>IF(F9&lt;" ",0,F9)</f>
        <v>0</v>
      </c>
      <c r="J10" s="134" t="s">
        <v>621</v>
      </c>
      <c r="K10" s="134">
        <f>ROUNDUP(K9/9,0)</f>
        <v>449</v>
      </c>
      <c r="L10" s="134">
        <f>K11-K9</f>
        <v>1</v>
      </c>
    </row>
    <row r="11" spans="1:12">
      <c r="A11" s="200" t="s">
        <v>622</v>
      </c>
      <c r="E11" s="201" t="str">
        <f>E5</f>
        <v/>
      </c>
      <c r="F11" s="201" t="str">
        <f>F5</f>
        <v/>
      </c>
      <c r="K11" s="134">
        <f>K10*9</f>
        <v>4041</v>
      </c>
      <c r="L11" s="134">
        <f>IF(L10=0,9,L10)</f>
        <v>1</v>
      </c>
    </row>
    <row r="12" spans="1:12">
      <c r="E12" s="134">
        <f>IF(E11&lt;" ",0,E11)</f>
        <v>0</v>
      </c>
      <c r="F12" s="134">
        <f>IF(F11&lt;" ",0,F11)</f>
        <v>0</v>
      </c>
      <c r="G12" s="497" t="s">
        <v>757</v>
      </c>
      <c r="H12" s="497"/>
      <c r="I12" s="497"/>
    </row>
    <row r="13" spans="1:12" ht="18.75">
      <c r="A13" s="201">
        <v>0</v>
      </c>
      <c r="B13" s="134">
        <v>10</v>
      </c>
      <c r="E13" s="203" t="str">
        <f>E6</f>
        <v/>
      </c>
      <c r="F13" s="203" t="str">
        <f>F6</f>
        <v/>
      </c>
      <c r="G13" s="497"/>
      <c r="H13" s="497"/>
      <c r="I13" s="497"/>
      <c r="J13" s="134" t="s">
        <v>758</v>
      </c>
      <c r="L13" s="202">
        <f>IF(O19="E",O27,Clé_activation)</f>
        <v>0</v>
      </c>
    </row>
    <row r="14" spans="1:12">
      <c r="A14" s="201">
        <v>1</v>
      </c>
      <c r="B14" s="134">
        <f>B13+1</f>
        <v>11</v>
      </c>
      <c r="E14" s="203">
        <f>IF(E13&lt;" ",0,E13)</f>
        <v>0</v>
      </c>
      <c r="F14" s="203">
        <f>IF(F13&lt;" ",0,F13)</f>
        <v>0</v>
      </c>
      <c r="K14" s="204"/>
      <c r="L14" s="205"/>
    </row>
    <row r="15" spans="1:12">
      <c r="A15" s="201">
        <v>2</v>
      </c>
      <c r="B15" s="134">
        <f t="shared" ref="B15:B22" si="1">B14+1</f>
        <v>12</v>
      </c>
      <c r="E15" s="203" t="str">
        <f>E7</f>
        <v/>
      </c>
      <c r="F15" s="203" t="str">
        <f>F7</f>
        <v/>
      </c>
      <c r="H15" s="206"/>
    </row>
    <row r="16" spans="1:12">
      <c r="A16" s="201">
        <v>3</v>
      </c>
      <c r="B16" s="134">
        <f t="shared" si="1"/>
        <v>13</v>
      </c>
      <c r="E16" s="203">
        <f>IF(E15&lt;" ",0,E15)</f>
        <v>0</v>
      </c>
      <c r="F16" s="203">
        <f>IF(F15&lt;" ",0,F15)</f>
        <v>0</v>
      </c>
      <c r="H16" s="206"/>
    </row>
    <row r="17" spans="1:17" ht="15" customHeight="1">
      <c r="A17" s="201">
        <v>4</v>
      </c>
      <c r="B17" s="134">
        <f t="shared" si="1"/>
        <v>14</v>
      </c>
      <c r="L17" s="207"/>
    </row>
    <row r="18" spans="1:17" ht="15" customHeight="1">
      <c r="A18" s="201">
        <v>5</v>
      </c>
      <c r="B18" s="134">
        <f t="shared" si="1"/>
        <v>15</v>
      </c>
      <c r="D18" s="500" t="s">
        <v>759</v>
      </c>
      <c r="E18" s="501" t="str">
        <f>O24</f>
        <v/>
      </c>
      <c r="F18" s="501" t="e">
        <f>5*E18</f>
        <v>#VALUE!</v>
      </c>
      <c r="J18" s="172" t="str">
        <f>MID(M19,1,1)</f>
        <v/>
      </c>
      <c r="K18" s="497" t="s">
        <v>760</v>
      </c>
      <c r="L18" s="497"/>
      <c r="M18" s="497"/>
      <c r="O18" s="134">
        <f>Accueil!G14</f>
        <v>0</v>
      </c>
    </row>
    <row r="19" spans="1:17">
      <c r="A19" s="201">
        <v>6</v>
      </c>
      <c r="B19" s="134">
        <f t="shared" si="1"/>
        <v>16</v>
      </c>
      <c r="D19" s="500"/>
      <c r="E19" s="501"/>
      <c r="F19" s="501"/>
      <c r="K19" s="497"/>
      <c r="L19" s="497"/>
      <c r="M19" s="497"/>
      <c r="O19" s="201" t="str">
        <f>MID(O18,1,1)</f>
        <v>0</v>
      </c>
    </row>
    <row r="20" spans="1:17">
      <c r="A20" s="201">
        <v>7</v>
      </c>
      <c r="B20" s="134">
        <f t="shared" si="1"/>
        <v>17</v>
      </c>
      <c r="D20" s="500"/>
      <c r="E20" s="501"/>
      <c r="F20" s="501"/>
      <c r="I20" s="208" t="str">
        <f>MID(M19,3,6)</f>
        <v/>
      </c>
      <c r="J20" s="172"/>
      <c r="K20" s="209"/>
      <c r="O20" s="201">
        <f>IF(O18&gt;0,MID(O18,3,4),0)</f>
        <v>0</v>
      </c>
      <c r="P20" s="134">
        <f>ROUNDUP(O22/9,0)</f>
        <v>0</v>
      </c>
      <c r="Q20" s="134">
        <f>P21-O22</f>
        <v>0</v>
      </c>
    </row>
    <row r="21" spans="1:17">
      <c r="A21" s="201">
        <v>8</v>
      </c>
      <c r="B21" s="134">
        <f t="shared" si="1"/>
        <v>18</v>
      </c>
      <c r="D21" s="134" t="s">
        <v>761</v>
      </c>
      <c r="E21" s="498"/>
      <c r="F21" s="498"/>
      <c r="J21" s="172"/>
      <c r="K21" s="209"/>
      <c r="M21" s="275"/>
      <c r="O21" s="201" t="str">
        <f>MID(G9,2,2)</f>
        <v>0</v>
      </c>
      <c r="P21" s="134">
        <f>P20*9</f>
        <v>0</v>
      </c>
      <c r="Q21" s="134">
        <f>IF(Q20=0,9,Q20)</f>
        <v>9</v>
      </c>
    </row>
    <row r="22" spans="1:17">
      <c r="A22" s="201">
        <v>9</v>
      </c>
      <c r="B22" s="134">
        <f t="shared" si="1"/>
        <v>19</v>
      </c>
      <c r="E22" s="499"/>
      <c r="F22" s="499"/>
      <c r="I22" s="210"/>
      <c r="J22" s="207"/>
      <c r="K22" s="207"/>
      <c r="M22" s="275"/>
      <c r="N22" s="275" t="str">
        <f>O22</f>
        <v>00</v>
      </c>
      <c r="O22" s="201" t="str">
        <f>CONCATENATE(O20,O21)</f>
        <v>00</v>
      </c>
    </row>
    <row r="23" spans="1:17">
      <c r="A23" s="201" t="s">
        <v>333</v>
      </c>
      <c r="B23" s="134">
        <v>90</v>
      </c>
      <c r="O23" s="201">
        <f>Q21</f>
        <v>9</v>
      </c>
    </row>
    <row r="24" spans="1:17">
      <c r="A24" s="201" t="s">
        <v>414</v>
      </c>
      <c r="B24" s="134">
        <v>20</v>
      </c>
      <c r="O24" s="201" t="str">
        <f>MID(O18,11,1)</f>
        <v/>
      </c>
    </row>
    <row r="25" spans="1:17" ht="18.75">
      <c r="A25" s="201" t="s">
        <v>623</v>
      </c>
      <c r="B25" s="134">
        <v>21</v>
      </c>
      <c r="L25" s="202" t="str">
        <f>IF(O19&lt;" ",CONCATENATE(O19,"-",O22,O23,"-",O24)," ")</f>
        <v xml:space="preserve"> </v>
      </c>
      <c r="O25" s="201">
        <f>ROUNDUP((O20+40000),0)</f>
        <v>40000</v>
      </c>
      <c r="P25" s="211">
        <f>O25</f>
        <v>40000</v>
      </c>
    </row>
    <row r="26" spans="1:17">
      <c r="A26" s="201" t="s">
        <v>416</v>
      </c>
      <c r="B26" s="134">
        <v>30</v>
      </c>
    </row>
    <row r="27" spans="1:17" ht="21">
      <c r="A27" s="201" t="s">
        <v>399</v>
      </c>
      <c r="B27" s="134">
        <f>B26</f>
        <v>30</v>
      </c>
      <c r="O27" s="212" t="str">
        <f>CONCATENATE(O19,"-",O20,O21,O23,"-",O24)</f>
        <v>0-009-</v>
      </c>
    </row>
    <row r="28" spans="1:17">
      <c r="A28" s="201" t="s">
        <v>417</v>
      </c>
      <c r="B28" s="134">
        <f>B26+1</f>
        <v>31</v>
      </c>
    </row>
    <row r="29" spans="1:17">
      <c r="A29" s="201" t="s">
        <v>402</v>
      </c>
      <c r="B29" s="134">
        <f>B28</f>
        <v>31</v>
      </c>
    </row>
    <row r="30" spans="1:17">
      <c r="A30" s="201" t="s">
        <v>418</v>
      </c>
      <c r="B30" s="134">
        <f>B28+1</f>
        <v>32</v>
      </c>
    </row>
    <row r="31" spans="1:17">
      <c r="A31" s="201" t="s">
        <v>403</v>
      </c>
      <c r="B31" s="134">
        <f>B30</f>
        <v>32</v>
      </c>
    </row>
    <row r="32" spans="1:17">
      <c r="A32" s="201" t="s">
        <v>419</v>
      </c>
      <c r="B32" s="134">
        <f t="shared" ref="B32" si="2">B30+1</f>
        <v>33</v>
      </c>
    </row>
    <row r="33" spans="1:2">
      <c r="A33" s="201" t="s">
        <v>407</v>
      </c>
      <c r="B33" s="134">
        <f t="shared" ref="B33" si="3">B32</f>
        <v>33</v>
      </c>
    </row>
    <row r="34" spans="1:2">
      <c r="A34" s="201" t="s">
        <v>420</v>
      </c>
      <c r="B34" s="134">
        <f t="shared" ref="B34" si="4">B32+1</f>
        <v>34</v>
      </c>
    </row>
    <row r="35" spans="1:2">
      <c r="A35" s="201" t="s">
        <v>404</v>
      </c>
      <c r="B35" s="134">
        <f t="shared" ref="B35" si="5">B34</f>
        <v>34</v>
      </c>
    </row>
    <row r="36" spans="1:2">
      <c r="A36" s="201" t="s">
        <v>421</v>
      </c>
      <c r="B36" s="134">
        <f t="shared" ref="B36" si="6">B34+1</f>
        <v>35</v>
      </c>
    </row>
    <row r="37" spans="1:2">
      <c r="A37" s="201" t="s">
        <v>405</v>
      </c>
      <c r="B37" s="134">
        <f t="shared" ref="B37" si="7">B36</f>
        <v>35</v>
      </c>
    </row>
    <row r="38" spans="1:2">
      <c r="A38" s="201" t="s">
        <v>422</v>
      </c>
      <c r="B38" s="134">
        <f t="shared" ref="B38" si="8">B36+1</f>
        <v>36</v>
      </c>
    </row>
    <row r="39" spans="1:2">
      <c r="A39" s="201" t="s">
        <v>406</v>
      </c>
      <c r="B39" s="134">
        <f t="shared" ref="B39" si="9">B38</f>
        <v>36</v>
      </c>
    </row>
    <row r="40" spans="1:2">
      <c r="A40" s="201" t="s">
        <v>423</v>
      </c>
      <c r="B40" s="134">
        <f t="shared" ref="B40:B46" si="10">B38+1</f>
        <v>37</v>
      </c>
    </row>
    <row r="41" spans="1:2">
      <c r="A41" s="201" t="s">
        <v>424</v>
      </c>
      <c r="B41" s="134">
        <f t="shared" ref="B41:B47" si="11">B40</f>
        <v>37</v>
      </c>
    </row>
    <row r="42" spans="1:2">
      <c r="A42" s="201" t="s">
        <v>425</v>
      </c>
      <c r="B42" s="134">
        <f t="shared" si="10"/>
        <v>38</v>
      </c>
    </row>
    <row r="43" spans="1:2">
      <c r="A43" s="201" t="s">
        <v>426</v>
      </c>
      <c r="B43" s="134">
        <f t="shared" si="11"/>
        <v>38</v>
      </c>
    </row>
    <row r="44" spans="1:2">
      <c r="A44" s="201" t="s">
        <v>427</v>
      </c>
      <c r="B44" s="134">
        <f t="shared" si="10"/>
        <v>39</v>
      </c>
    </row>
    <row r="45" spans="1:2">
      <c r="A45" s="201" t="s">
        <v>428</v>
      </c>
      <c r="B45" s="134">
        <f t="shared" si="11"/>
        <v>39</v>
      </c>
    </row>
    <row r="46" spans="1:2">
      <c r="A46" s="201" t="s">
        <v>429</v>
      </c>
      <c r="B46" s="134">
        <f t="shared" si="10"/>
        <v>40</v>
      </c>
    </row>
    <row r="47" spans="1:2">
      <c r="A47" s="201" t="s">
        <v>430</v>
      </c>
      <c r="B47" s="134">
        <f t="shared" si="11"/>
        <v>40</v>
      </c>
    </row>
    <row r="48" spans="1:2">
      <c r="A48" s="201" t="s">
        <v>431</v>
      </c>
      <c r="B48" s="134">
        <f>B46+1</f>
        <v>41</v>
      </c>
    </row>
    <row r="49" spans="1:2">
      <c r="A49" s="201" t="s">
        <v>432</v>
      </c>
      <c r="B49" s="134">
        <f>B48</f>
        <v>41</v>
      </c>
    </row>
    <row r="50" spans="1:2">
      <c r="A50" s="201" t="s">
        <v>433</v>
      </c>
      <c r="B50" s="134">
        <f>B48+1</f>
        <v>42</v>
      </c>
    </row>
    <row r="51" spans="1:2">
      <c r="A51" s="201" t="s">
        <v>434</v>
      </c>
      <c r="B51" s="134">
        <f>B50</f>
        <v>42</v>
      </c>
    </row>
    <row r="52" spans="1:2">
      <c r="A52" s="201" t="s">
        <v>435</v>
      </c>
      <c r="B52" s="134">
        <f t="shared" ref="B52" si="12">B50+1</f>
        <v>43</v>
      </c>
    </row>
    <row r="53" spans="1:2">
      <c r="A53" s="201" t="s">
        <v>436</v>
      </c>
      <c r="B53" s="134">
        <f t="shared" ref="B53" si="13">B52</f>
        <v>43</v>
      </c>
    </row>
    <row r="54" spans="1:2">
      <c r="A54" s="201" t="s">
        <v>437</v>
      </c>
      <c r="B54" s="134">
        <f t="shared" ref="B54" si="14">B52+1</f>
        <v>44</v>
      </c>
    </row>
    <row r="55" spans="1:2">
      <c r="A55" s="201" t="s">
        <v>438</v>
      </c>
      <c r="B55" s="134">
        <f t="shared" ref="B55" si="15">B54</f>
        <v>44</v>
      </c>
    </row>
    <row r="56" spans="1:2">
      <c r="A56" s="201" t="s">
        <v>439</v>
      </c>
      <c r="B56" s="134">
        <f t="shared" ref="B56" si="16">B54+1</f>
        <v>45</v>
      </c>
    </row>
    <row r="57" spans="1:2">
      <c r="A57" s="201" t="s">
        <v>440</v>
      </c>
      <c r="B57" s="134">
        <f t="shared" ref="B57" si="17">B56</f>
        <v>45</v>
      </c>
    </row>
    <row r="58" spans="1:2">
      <c r="A58" s="201" t="s">
        <v>441</v>
      </c>
      <c r="B58" s="134">
        <f t="shared" ref="B58" si="18">B56+1</f>
        <v>46</v>
      </c>
    </row>
    <row r="59" spans="1:2">
      <c r="A59" s="201" t="s">
        <v>442</v>
      </c>
      <c r="B59" s="134">
        <f t="shared" ref="B59" si="19">B58</f>
        <v>46</v>
      </c>
    </row>
    <row r="60" spans="1:2">
      <c r="A60" s="201" t="s">
        <v>443</v>
      </c>
      <c r="B60" s="134">
        <f t="shared" ref="B60:B66" si="20">B58+1</f>
        <v>47</v>
      </c>
    </row>
    <row r="61" spans="1:2">
      <c r="A61" s="201" t="s">
        <v>444</v>
      </c>
      <c r="B61" s="134">
        <f t="shared" ref="B61:B67" si="21">B60</f>
        <v>47</v>
      </c>
    </row>
    <row r="62" spans="1:2">
      <c r="A62" s="201" t="s">
        <v>445</v>
      </c>
      <c r="B62" s="134">
        <f t="shared" si="20"/>
        <v>48</v>
      </c>
    </row>
    <row r="63" spans="1:2">
      <c r="A63" s="201" t="s">
        <v>446</v>
      </c>
      <c r="B63" s="134">
        <f t="shared" si="21"/>
        <v>48</v>
      </c>
    </row>
    <row r="64" spans="1:2">
      <c r="A64" s="201" t="s">
        <v>447</v>
      </c>
      <c r="B64" s="134">
        <f t="shared" si="20"/>
        <v>49</v>
      </c>
    </row>
    <row r="65" spans="1:2">
      <c r="A65" s="201" t="s">
        <v>448</v>
      </c>
      <c r="B65" s="134">
        <f t="shared" si="21"/>
        <v>49</v>
      </c>
    </row>
    <row r="66" spans="1:2">
      <c r="A66" s="201" t="s">
        <v>449</v>
      </c>
      <c r="B66" s="134">
        <f t="shared" si="20"/>
        <v>50</v>
      </c>
    </row>
    <row r="67" spans="1:2">
      <c r="A67" s="201" t="s">
        <v>450</v>
      </c>
      <c r="B67" s="134">
        <f t="shared" si="21"/>
        <v>50</v>
      </c>
    </row>
    <row r="68" spans="1:2">
      <c r="A68" s="201" t="s">
        <v>451</v>
      </c>
      <c r="B68" s="134">
        <f>B66+1</f>
        <v>51</v>
      </c>
    </row>
    <row r="69" spans="1:2">
      <c r="A69" s="201" t="s">
        <v>452</v>
      </c>
      <c r="B69" s="134">
        <f>B68</f>
        <v>51</v>
      </c>
    </row>
    <row r="70" spans="1:2">
      <c r="A70" s="201" t="s">
        <v>453</v>
      </c>
      <c r="B70" s="134">
        <f>B68+1</f>
        <v>52</v>
      </c>
    </row>
    <row r="71" spans="1:2">
      <c r="A71" s="201" t="s">
        <v>454</v>
      </c>
      <c r="B71" s="134">
        <f>B70</f>
        <v>52</v>
      </c>
    </row>
    <row r="72" spans="1:2">
      <c r="A72" s="201" t="s">
        <v>455</v>
      </c>
      <c r="B72" s="134">
        <f t="shared" ref="B72" si="22">B70+1</f>
        <v>53</v>
      </c>
    </row>
    <row r="73" spans="1:2">
      <c r="A73" s="201" t="s">
        <v>456</v>
      </c>
      <c r="B73" s="134">
        <f t="shared" ref="B73" si="23">B72</f>
        <v>53</v>
      </c>
    </row>
    <row r="74" spans="1:2">
      <c r="A74" s="201" t="s">
        <v>457</v>
      </c>
      <c r="B74" s="134">
        <f t="shared" ref="B74" si="24">B72+1</f>
        <v>54</v>
      </c>
    </row>
    <row r="75" spans="1:2">
      <c r="A75" s="201" t="s">
        <v>458</v>
      </c>
      <c r="B75" s="134">
        <f t="shared" ref="B75" si="25">B74</f>
        <v>54</v>
      </c>
    </row>
    <row r="76" spans="1:2">
      <c r="A76" s="201" t="s">
        <v>459</v>
      </c>
      <c r="B76" s="134">
        <f t="shared" ref="B76" si="26">B74+1</f>
        <v>55</v>
      </c>
    </row>
    <row r="77" spans="1:2">
      <c r="A77" s="201" t="s">
        <v>460</v>
      </c>
      <c r="B77" s="134">
        <f t="shared" ref="B77" si="27">B76</f>
        <v>55</v>
      </c>
    </row>
  </sheetData>
  <sheetProtection algorithmName="SHA-512" hashValue="6YgLoNfBdFT580HMrKbNncVMDQWMlmyruUhYnQbx6bAg+e/vesEi1cUfCSvGEyw8XB9FFAfy89qZ0gLRbN89bw==" saltValue="WbW9/BbsBSYz8QyBXTHA9w==" spinCount="100000" sheet="1" objects="1" scenarios="1"/>
  <mergeCells count="7">
    <mergeCell ref="K18:M19"/>
    <mergeCell ref="E21:F21"/>
    <mergeCell ref="E22:F22"/>
    <mergeCell ref="G12:I13"/>
    <mergeCell ref="D18:D20"/>
    <mergeCell ref="E18:E20"/>
    <mergeCell ref="F18: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AH31"/>
  <sheetViews>
    <sheetView showGridLines="0" showRowColHeaders="0" zoomScaleNormal="100" workbookViewId="0"/>
  </sheetViews>
  <sheetFormatPr baseColWidth="10" defaultColWidth="11.42578125" defaultRowHeight="15"/>
  <cols>
    <col min="1" max="1" width="3.28515625" style="3" customWidth="1"/>
    <col min="2" max="8" width="11.28515625" style="3" customWidth="1"/>
    <col min="9" max="9" width="10.140625" style="3" customWidth="1"/>
    <col min="10" max="10" width="7.42578125" style="3" customWidth="1"/>
    <col min="11" max="11" width="20.28515625" style="3" customWidth="1"/>
    <col min="12" max="12" width="4" style="3" customWidth="1"/>
    <col min="13" max="14" width="11.28515625" style="3" customWidth="1"/>
    <col min="15" max="15" width="9.85546875" style="3" customWidth="1"/>
    <col min="16" max="16" width="10.5703125" style="3" customWidth="1"/>
    <col min="17" max="17" width="6.28515625" style="3" customWidth="1"/>
    <col min="18" max="18" width="8.7109375" style="3" customWidth="1"/>
    <col min="19" max="19" width="3.42578125" style="3" customWidth="1"/>
    <col min="20" max="21" width="11.28515625" style="3" customWidth="1"/>
    <col min="22" max="16384" width="11.42578125" style="3"/>
  </cols>
  <sheetData>
    <row r="1" spans="1:34" s="30" customFormat="1" ht="38.25" customHeight="1">
      <c r="A1" s="132" t="s">
        <v>100</v>
      </c>
      <c r="B1" s="3" t="s">
        <v>812</v>
      </c>
      <c r="U1" s="31"/>
      <c r="V1" s="31"/>
      <c r="W1" s="31"/>
      <c r="X1" s="31"/>
      <c r="Y1" s="32"/>
      <c r="Z1" s="32"/>
      <c r="AC1" s="37" t="e">
        <f>IF(#REF!=#REF!,0,1)</f>
        <v>#REF!</v>
      </c>
      <c r="AD1" s="4"/>
      <c r="AE1" s="4"/>
      <c r="AF1" s="4"/>
      <c r="AG1" s="4"/>
      <c r="AH1" s="4"/>
    </row>
    <row r="2" spans="1:34" s="30" customFormat="1" ht="18" customHeight="1">
      <c r="A2" s="7"/>
      <c r="U2" s="31"/>
      <c r="V2" s="31"/>
      <c r="W2" s="31"/>
      <c r="X2" s="31"/>
      <c r="Y2" s="32"/>
      <c r="Z2" s="32"/>
      <c r="AC2" s="4"/>
      <c r="AD2" s="4"/>
      <c r="AE2" s="4"/>
      <c r="AF2" s="4"/>
      <c r="AG2" s="4"/>
      <c r="AH2" s="4"/>
    </row>
    <row r="3" spans="1:34" ht="15" customHeight="1">
      <c r="B3" s="6"/>
      <c r="C3" s="6"/>
      <c r="D3" s="6"/>
      <c r="E3" s="6"/>
      <c r="F3" s="6"/>
      <c r="G3" s="274"/>
      <c r="H3" s="274"/>
      <c r="I3" s="274"/>
      <c r="J3" s="503" t="s">
        <v>823</v>
      </c>
      <c r="K3" s="503"/>
      <c r="L3" s="503"/>
      <c r="M3" s="503"/>
      <c r="N3" s="503"/>
      <c r="O3" s="503"/>
      <c r="P3" s="503"/>
      <c r="Q3" s="248"/>
      <c r="R3" s="504" t="str">
        <f>Dim_12_N!N1</f>
        <v>Inactif</v>
      </c>
      <c r="S3" s="504"/>
      <c r="T3" s="504"/>
      <c r="U3" s="504"/>
      <c r="V3" s="6"/>
    </row>
    <row r="4" spans="1:34" ht="17.45" customHeight="1">
      <c r="B4" s="14"/>
      <c r="C4" s="6"/>
      <c r="D4" s="15"/>
      <c r="E4" s="15"/>
      <c r="F4" s="6"/>
      <c r="G4" s="274"/>
      <c r="H4" s="274"/>
      <c r="I4" s="274"/>
      <c r="J4" s="503"/>
      <c r="K4" s="503"/>
      <c r="L4" s="503"/>
      <c r="M4" s="503"/>
      <c r="N4" s="503"/>
      <c r="O4" s="503"/>
      <c r="P4" s="503"/>
      <c r="Q4" s="248"/>
      <c r="R4" s="504"/>
      <c r="S4" s="504"/>
      <c r="T4" s="504"/>
      <c r="U4" s="504"/>
      <c r="V4" s="6"/>
    </row>
    <row r="5" spans="1:34" ht="17.45" customHeight="1">
      <c r="B5" s="6"/>
      <c r="C5" s="15"/>
      <c r="D5" s="15"/>
      <c r="E5" s="15"/>
      <c r="F5" s="6"/>
      <c r="G5" s="274"/>
      <c r="H5" s="274"/>
      <c r="I5" s="274"/>
      <c r="J5" s="503"/>
      <c r="K5" s="503"/>
      <c r="L5" s="503"/>
      <c r="M5" s="503"/>
      <c r="N5" s="503"/>
      <c r="O5" s="503"/>
      <c r="P5" s="503"/>
      <c r="Q5" s="248"/>
      <c r="R5" s="505" t="str">
        <f ca="1">Dim_12_N!N2</f>
        <v xml:space="preserve"> </v>
      </c>
      <c r="S5" s="505"/>
      <c r="T5" s="505"/>
      <c r="U5" s="505"/>
      <c r="V5" s="6"/>
    </row>
    <row r="6" spans="1:34" ht="23.25" customHeight="1">
      <c r="B6" s="6"/>
      <c r="C6" s="6"/>
      <c r="D6" s="6"/>
      <c r="E6" s="6"/>
      <c r="F6" s="6"/>
      <c r="G6" s="274"/>
      <c r="H6" s="274"/>
      <c r="I6" s="274"/>
      <c r="J6" s="503"/>
      <c r="K6" s="503"/>
      <c r="L6" s="503"/>
      <c r="M6" s="503"/>
      <c r="N6" s="503"/>
      <c r="O6" s="503"/>
      <c r="P6" s="503"/>
      <c r="Q6" s="6"/>
      <c r="R6" s="505"/>
      <c r="S6" s="505"/>
      <c r="T6" s="505"/>
      <c r="U6" s="505"/>
      <c r="V6" s="6"/>
    </row>
    <row r="8" spans="1:34" s="7" customFormat="1" ht="15" customHeight="1">
      <c r="F8" s="506" t="s">
        <v>862</v>
      </c>
      <c r="G8" s="506"/>
      <c r="H8" s="506"/>
      <c r="I8" s="506"/>
      <c r="J8" s="506"/>
      <c r="K8" s="506"/>
      <c r="L8" s="506"/>
      <c r="M8" s="506"/>
      <c r="N8" s="506"/>
      <c r="O8" s="506"/>
      <c r="P8" s="506"/>
      <c r="Q8" s="506"/>
      <c r="R8" s="506"/>
      <c r="S8" s="506"/>
      <c r="T8" s="506"/>
      <c r="U8" s="506"/>
      <c r="V8" s="506"/>
    </row>
    <row r="9" spans="1:34">
      <c r="F9" s="506"/>
      <c r="G9" s="506"/>
      <c r="H9" s="506"/>
      <c r="I9" s="506"/>
      <c r="J9" s="506"/>
      <c r="K9" s="506"/>
      <c r="L9" s="506"/>
      <c r="M9" s="506"/>
      <c r="N9" s="506"/>
      <c r="O9" s="506"/>
      <c r="P9" s="506"/>
      <c r="Q9" s="506"/>
      <c r="R9" s="506"/>
      <c r="S9" s="506"/>
      <c r="T9" s="506"/>
      <c r="U9" s="506"/>
      <c r="V9" s="506"/>
    </row>
    <row r="10" spans="1:34">
      <c r="F10" s="506"/>
      <c r="G10" s="506"/>
      <c r="H10" s="506"/>
      <c r="I10" s="506"/>
      <c r="J10" s="506"/>
      <c r="K10" s="506"/>
      <c r="L10" s="506"/>
      <c r="M10" s="506"/>
      <c r="N10" s="506"/>
      <c r="O10" s="506"/>
      <c r="P10" s="506"/>
      <c r="Q10" s="506"/>
      <c r="R10" s="506"/>
      <c r="S10" s="506"/>
      <c r="T10" s="506"/>
      <c r="U10" s="506"/>
      <c r="V10" s="506"/>
    </row>
    <row r="11" spans="1:34">
      <c r="F11" s="506"/>
      <c r="G11" s="506"/>
      <c r="H11" s="506"/>
      <c r="I11" s="506"/>
      <c r="J11" s="506"/>
      <c r="K11" s="506"/>
      <c r="L11" s="506"/>
      <c r="M11" s="506"/>
      <c r="N11" s="506"/>
      <c r="O11" s="506"/>
      <c r="P11" s="506"/>
      <c r="Q11" s="506"/>
      <c r="R11" s="506"/>
      <c r="S11" s="506"/>
      <c r="T11" s="506"/>
      <c r="U11" s="506"/>
      <c r="V11" s="506"/>
    </row>
    <row r="12" spans="1:34">
      <c r="F12" s="506"/>
      <c r="G12" s="506"/>
      <c r="H12" s="506"/>
      <c r="I12" s="506"/>
      <c r="J12" s="506"/>
      <c r="K12" s="506"/>
      <c r="L12" s="506"/>
      <c r="M12" s="506"/>
      <c r="N12" s="506"/>
      <c r="O12" s="506"/>
      <c r="P12" s="506"/>
      <c r="Q12" s="506"/>
      <c r="R12" s="506"/>
      <c r="S12" s="506"/>
      <c r="T12" s="506"/>
      <c r="U12" s="506"/>
      <c r="V12" s="506"/>
    </row>
    <row r="13" spans="1:34">
      <c r="F13" s="506"/>
      <c r="G13" s="506"/>
      <c r="H13" s="506"/>
      <c r="I13" s="506"/>
      <c r="J13" s="506"/>
      <c r="K13" s="506"/>
      <c r="L13" s="506"/>
      <c r="M13" s="506"/>
      <c r="N13" s="506"/>
      <c r="O13" s="506"/>
      <c r="P13" s="506"/>
      <c r="Q13" s="506"/>
      <c r="R13" s="506"/>
      <c r="S13" s="506"/>
      <c r="T13" s="506"/>
      <c r="U13" s="506"/>
      <c r="V13" s="506"/>
    </row>
    <row r="14" spans="1:34">
      <c r="F14" s="506"/>
      <c r="G14" s="506"/>
      <c r="H14" s="506"/>
      <c r="I14" s="506"/>
      <c r="J14" s="506"/>
      <c r="K14" s="506"/>
      <c r="L14" s="506"/>
      <c r="M14" s="506"/>
      <c r="N14" s="506"/>
      <c r="O14" s="506"/>
      <c r="P14" s="506"/>
      <c r="Q14" s="506"/>
      <c r="R14" s="506"/>
      <c r="S14" s="506"/>
      <c r="T14" s="506"/>
      <c r="U14" s="506"/>
      <c r="V14" s="506"/>
    </row>
    <row r="15" spans="1:34">
      <c r="F15" s="506"/>
      <c r="G15" s="506"/>
      <c r="H15" s="506"/>
      <c r="I15" s="506"/>
      <c r="J15" s="506"/>
      <c r="K15" s="506"/>
      <c r="L15" s="506"/>
      <c r="M15" s="506"/>
      <c r="N15" s="506"/>
      <c r="O15" s="506"/>
      <c r="P15" s="506"/>
      <c r="Q15" s="506"/>
      <c r="R15" s="506"/>
      <c r="S15" s="506"/>
      <c r="T15" s="506"/>
      <c r="U15" s="506"/>
      <c r="V15" s="506"/>
    </row>
    <row r="16" spans="1:34">
      <c r="F16" s="506"/>
      <c r="G16" s="506"/>
      <c r="H16" s="506"/>
      <c r="I16" s="506"/>
      <c r="J16" s="506"/>
      <c r="K16" s="506"/>
      <c r="L16" s="506"/>
      <c r="M16" s="506"/>
      <c r="N16" s="506"/>
      <c r="O16" s="506"/>
      <c r="P16" s="506"/>
      <c r="Q16" s="506"/>
      <c r="R16" s="506"/>
      <c r="S16" s="506"/>
      <c r="T16" s="506"/>
      <c r="U16" s="506"/>
      <c r="V16" s="506"/>
    </row>
    <row r="17" spans="6:22">
      <c r="F17" s="506"/>
      <c r="G17" s="506"/>
      <c r="H17" s="506"/>
      <c r="I17" s="506"/>
      <c r="J17" s="506"/>
      <c r="K17" s="506"/>
      <c r="L17" s="506"/>
      <c r="M17" s="506"/>
      <c r="N17" s="506"/>
      <c r="O17" s="506"/>
      <c r="P17" s="506"/>
      <c r="Q17" s="506"/>
      <c r="R17" s="506"/>
      <c r="S17" s="506"/>
      <c r="T17" s="506"/>
      <c r="U17" s="506"/>
      <c r="V17" s="506"/>
    </row>
    <row r="18" spans="6:22" ht="15" customHeight="1">
      <c r="F18" s="506"/>
      <c r="G18" s="506"/>
      <c r="H18" s="506"/>
      <c r="I18" s="506"/>
      <c r="J18" s="506"/>
      <c r="K18" s="506"/>
      <c r="L18" s="506"/>
      <c r="M18" s="506"/>
      <c r="N18" s="506"/>
      <c r="O18" s="506"/>
      <c r="P18" s="506"/>
      <c r="Q18" s="506"/>
      <c r="R18" s="506"/>
      <c r="S18" s="506"/>
      <c r="T18" s="506"/>
      <c r="U18" s="506"/>
      <c r="V18" s="506"/>
    </row>
    <row r="19" spans="6:22" ht="30.2" customHeight="1">
      <c r="F19" s="506"/>
      <c r="G19" s="506"/>
      <c r="H19" s="506"/>
      <c r="I19" s="506"/>
      <c r="J19" s="506"/>
      <c r="K19" s="506"/>
      <c r="L19" s="506"/>
      <c r="M19" s="506"/>
      <c r="N19" s="506"/>
      <c r="O19" s="506"/>
      <c r="P19" s="506"/>
      <c r="Q19" s="506"/>
      <c r="R19" s="506"/>
      <c r="S19" s="506"/>
      <c r="T19" s="506"/>
      <c r="U19" s="506"/>
      <c r="V19" s="506"/>
    </row>
    <row r="20" spans="6:22" ht="23.25" customHeight="1">
      <c r="F20" s="506"/>
      <c r="G20" s="506"/>
      <c r="H20" s="506"/>
      <c r="I20" s="506"/>
      <c r="J20" s="506"/>
      <c r="K20" s="506"/>
      <c r="L20" s="506"/>
      <c r="M20" s="506"/>
      <c r="N20" s="506"/>
      <c r="O20" s="506"/>
      <c r="P20" s="506"/>
      <c r="Q20" s="506"/>
      <c r="R20" s="506"/>
      <c r="S20" s="506"/>
      <c r="T20" s="506"/>
      <c r="U20" s="506"/>
      <c r="V20" s="506"/>
    </row>
    <row r="21" spans="6:22" ht="15" customHeight="1">
      <c r="F21" s="506"/>
      <c r="G21" s="506"/>
      <c r="H21" s="506"/>
      <c r="I21" s="506"/>
      <c r="J21" s="506"/>
      <c r="K21" s="506"/>
      <c r="L21" s="506"/>
      <c r="M21" s="506"/>
      <c r="N21" s="506"/>
      <c r="O21" s="506"/>
      <c r="P21" s="506"/>
      <c r="Q21" s="506"/>
      <c r="R21" s="506"/>
      <c r="S21" s="506"/>
      <c r="T21" s="506"/>
      <c r="U21" s="506"/>
      <c r="V21" s="506"/>
    </row>
    <row r="22" spans="6:22" ht="23.25" customHeight="1">
      <c r="F22" s="506"/>
      <c r="G22" s="506"/>
      <c r="H22" s="506"/>
      <c r="I22" s="506"/>
      <c r="J22" s="506"/>
      <c r="K22" s="506"/>
      <c r="L22" s="506"/>
      <c r="M22" s="506"/>
      <c r="N22" s="506"/>
      <c r="O22" s="506"/>
      <c r="P22" s="506"/>
      <c r="Q22" s="506"/>
      <c r="R22" s="506"/>
      <c r="S22" s="506"/>
      <c r="T22" s="506"/>
      <c r="U22" s="506"/>
      <c r="V22" s="506"/>
    </row>
    <row r="23" spans="6:22" ht="23.25" customHeight="1">
      <c r="F23" s="506"/>
      <c r="G23" s="506"/>
      <c r="H23" s="506"/>
      <c r="I23" s="506"/>
      <c r="J23" s="506"/>
      <c r="K23" s="506"/>
      <c r="L23" s="506"/>
      <c r="M23" s="506"/>
      <c r="N23" s="506"/>
      <c r="O23" s="506"/>
      <c r="P23" s="506"/>
      <c r="Q23" s="506"/>
      <c r="R23" s="506"/>
      <c r="S23" s="506"/>
      <c r="T23" s="506"/>
      <c r="U23" s="506"/>
      <c r="V23" s="506"/>
    </row>
    <row r="24" spans="6:22" ht="38.25" customHeight="1">
      <c r="F24" s="420"/>
      <c r="G24" s="420"/>
      <c r="H24" s="420"/>
      <c r="I24" s="420"/>
      <c r="J24" s="420"/>
      <c r="K24" s="420"/>
      <c r="L24" s="420"/>
      <c r="M24" s="420"/>
      <c r="N24" s="420"/>
      <c r="O24" s="420"/>
      <c r="P24" s="420"/>
      <c r="Q24" s="420"/>
      <c r="R24" s="420"/>
      <c r="T24" s="421"/>
      <c r="U24" s="421"/>
      <c r="V24" s="421"/>
    </row>
    <row r="25" spans="6:22" ht="23.25" customHeight="1">
      <c r="F25" s="420"/>
      <c r="G25" s="420"/>
      <c r="H25" s="420"/>
      <c r="I25" s="420"/>
      <c r="J25" s="420"/>
      <c r="K25" s="420"/>
      <c r="L25" s="420"/>
      <c r="M25" s="420"/>
      <c r="N25" s="420"/>
      <c r="O25" s="420"/>
      <c r="P25" s="420"/>
      <c r="Q25" s="420"/>
      <c r="R25" s="420"/>
      <c r="S25" s="421"/>
      <c r="T25" s="421"/>
      <c r="U25" s="421"/>
      <c r="V25" s="421"/>
    </row>
    <row r="26" spans="6:22" ht="15" customHeight="1">
      <c r="S26" s="421"/>
      <c r="T26" s="421"/>
      <c r="U26" s="421"/>
      <c r="V26" s="421"/>
    </row>
    <row r="27" spans="6:22" ht="15" customHeight="1">
      <c r="G27" s="422"/>
      <c r="H27" s="422"/>
      <c r="I27" s="422"/>
      <c r="J27" s="422"/>
      <c r="K27" s="422"/>
      <c r="L27" s="422"/>
      <c r="M27" s="422"/>
      <c r="N27" s="422"/>
      <c r="O27" s="422"/>
      <c r="P27" s="422"/>
      <c r="Q27" s="422"/>
      <c r="R27" s="422"/>
      <c r="S27" s="421"/>
      <c r="T27" s="421"/>
      <c r="U27" s="421"/>
      <c r="V27" s="421"/>
    </row>
    <row r="28" spans="6:22" ht="15" customHeight="1">
      <c r="F28" s="422"/>
      <c r="G28" s="422"/>
      <c r="H28" s="422"/>
      <c r="I28" s="422"/>
      <c r="J28" s="422"/>
      <c r="K28" s="422"/>
      <c r="L28" s="422"/>
      <c r="M28" s="422"/>
      <c r="N28" s="422"/>
      <c r="O28" s="422"/>
      <c r="P28" s="422"/>
      <c r="Q28" s="422"/>
      <c r="R28" s="422"/>
      <c r="S28" s="421"/>
      <c r="T28" s="421"/>
      <c r="U28" s="421"/>
      <c r="V28" s="421"/>
    </row>
    <row r="29" spans="6:22" ht="15" customHeight="1">
      <c r="F29" s="422"/>
      <c r="G29" s="422"/>
      <c r="H29" s="422"/>
      <c r="I29" s="422"/>
      <c r="J29" s="422"/>
      <c r="K29" s="422"/>
      <c r="L29" s="422"/>
      <c r="M29" s="422"/>
      <c r="N29" s="422"/>
      <c r="O29" s="422"/>
      <c r="P29" s="422"/>
      <c r="Q29" s="422"/>
      <c r="R29" s="422"/>
      <c r="S29" s="421"/>
      <c r="T29" s="421"/>
      <c r="U29" s="421"/>
      <c r="V29" s="421"/>
    </row>
    <row r="31" spans="6:22" ht="70.5" customHeight="1">
      <c r="F31" s="502" t="s">
        <v>863</v>
      </c>
      <c r="G31" s="502"/>
      <c r="H31" s="502"/>
      <c r="I31" s="502"/>
      <c r="J31" s="502"/>
      <c r="K31" s="502"/>
      <c r="L31" s="502"/>
      <c r="M31" s="502"/>
      <c r="N31" s="502"/>
      <c r="O31" s="502"/>
      <c r="P31" s="502"/>
      <c r="Q31" s="502"/>
      <c r="R31" s="502"/>
      <c r="S31" s="502"/>
      <c r="T31" s="502"/>
      <c r="U31" s="502"/>
      <c r="V31" s="502"/>
    </row>
  </sheetData>
  <sheetProtection algorithmName="SHA-512" hashValue="6uaz8bP7LUhTACId2qEntOAjYHDPkNvQi0H1L1X/uxSJT7MaHRR3Dtl5GaztTZx1OeiXsJtkBpzvEbmR7PlHJA==" saltValue="JKNi2R5ABIVUryVQ9n9v0A==" spinCount="100000" sheet="1" objects="1" scenarios="1"/>
  <mergeCells count="5">
    <mergeCell ref="F31:V31"/>
    <mergeCell ref="J3:P6"/>
    <mergeCell ref="R3:U4"/>
    <mergeCell ref="R5:U6"/>
    <mergeCell ref="F8:V23"/>
  </mergeCells>
  <conditionalFormatting sqref="R3">
    <cfRule type="containsText" dxfId="528" priority="1" operator="containsText" text="expiré">
      <formula>NOT(ISERROR(SEARCH("expiré",R3)))</formula>
    </cfRule>
    <cfRule type="containsText" dxfId="527" priority="2" operator="containsText" text="non">
      <formula>NOT(ISERROR(SEARCH("non",R3)))</formula>
    </cfRule>
    <cfRule type="containsText" dxfId="526" priority="3" operator="containsText" text="OK">
      <formula>NOT(ISERROR(SEARCH("OK",R3)))</formula>
    </cfRule>
  </conditionalFormatting>
  <conditionalFormatting sqref="R5">
    <cfRule type="containsText" dxfId="525" priority="4" operator="containsText" text="non">
      <formula>NOT(ISERROR(SEARCH("non",R5)))</formula>
    </cfRule>
    <cfRule type="containsText" dxfId="524" priority="5" operator="containsText" text="OK">
      <formula>NOT(ISERROR(SEARCH("OK",R5)))</formula>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FFEE-7A8B-471F-A658-62D08231400B}">
  <sheetPr>
    <tabColor theme="0"/>
  </sheetPr>
  <dimension ref="A3:XFD50"/>
  <sheetViews>
    <sheetView showGridLines="0" showRowColHeaders="0" zoomScaleNormal="100" workbookViewId="0">
      <selection activeCell="J17" sqref="J17"/>
    </sheetView>
  </sheetViews>
  <sheetFormatPr baseColWidth="10" defaultColWidth="9.140625" defaultRowHeight="15"/>
  <cols>
    <col min="1" max="1" width="2.7109375" style="9" customWidth="1"/>
    <col min="2" max="2" width="18.5703125" style="9" customWidth="1"/>
    <col min="3" max="3" width="9.140625" style="9"/>
    <col min="4" max="4" width="18" style="9" customWidth="1"/>
    <col min="5" max="5" width="15.140625" style="9" customWidth="1"/>
    <col min="6" max="6" width="8.85546875" style="9" customWidth="1"/>
    <col min="7" max="7" width="12.28515625" style="9" customWidth="1"/>
    <col min="8" max="8" width="7.42578125" style="9" customWidth="1"/>
    <col min="9" max="9" width="9.140625" style="9"/>
    <col min="10" max="10" width="6.140625" style="9" customWidth="1"/>
    <col min="11" max="11" width="15.140625" style="9" customWidth="1"/>
    <col min="12" max="13" width="9.140625" style="9"/>
    <col min="14" max="14" width="17.5703125" style="9" bestFit="1" customWidth="1"/>
    <col min="15" max="15" width="12" style="9" customWidth="1"/>
    <col min="16" max="16" width="8.28515625" style="9" customWidth="1"/>
    <col min="17" max="17" width="2.7109375" style="9" customWidth="1"/>
    <col min="18" max="18" width="10" style="9" customWidth="1"/>
    <col min="19" max="19" width="18.5703125" style="9" customWidth="1"/>
    <col min="20" max="20" width="9.28515625" style="9" customWidth="1"/>
    <col min="21" max="21" width="10.5703125" style="9" customWidth="1"/>
    <col min="22" max="22" width="16.140625" style="13" customWidth="1"/>
    <col min="23" max="23" width="12.28515625" style="13" customWidth="1"/>
    <col min="24" max="24" width="7.42578125" style="13" customWidth="1"/>
    <col min="25" max="25" width="9.140625" style="13"/>
    <col min="26" max="26" width="12.42578125" style="13" customWidth="1"/>
    <col min="27" max="27" width="7.42578125" style="13" customWidth="1"/>
    <col min="28" max="28" width="20.42578125" style="13" bestFit="1" customWidth="1"/>
    <col min="29" max="29" width="18.5703125" style="13" bestFit="1" customWidth="1"/>
    <col min="30" max="30" width="11.5703125" style="13" bestFit="1" customWidth="1"/>
    <col min="31" max="31" width="12" style="13" customWidth="1"/>
    <col min="32" max="32" width="8.28515625" style="13" customWidth="1"/>
    <col min="33" max="33" width="2.7109375" style="170" customWidth="1"/>
    <col min="34" max="34" width="18.5703125" style="170" customWidth="1"/>
    <col min="35" max="35" width="9.140625" style="170"/>
    <col min="36" max="36" width="18" style="170" customWidth="1"/>
    <col min="37" max="37" width="15.140625" style="170" customWidth="1"/>
    <col min="38" max="38" width="8.85546875" style="170" customWidth="1"/>
    <col min="39" max="39" width="12.28515625" style="170" customWidth="1"/>
    <col min="40" max="40" width="7.42578125" style="170" customWidth="1"/>
    <col min="41" max="41" width="9.140625" style="170"/>
    <col min="42" max="42" width="12.42578125" style="13" customWidth="1"/>
    <col min="43" max="43" width="7.42578125" style="13" customWidth="1"/>
    <col min="44" max="45" width="9.140625" style="13"/>
    <col min="46" max="46" width="11.5703125" style="13" bestFit="1" customWidth="1"/>
    <col min="47" max="47" width="12" style="9" customWidth="1"/>
    <col min="48" max="48" width="8.28515625" style="9" customWidth="1"/>
    <col min="49" max="49" width="2.7109375" style="9" customWidth="1"/>
    <col min="50" max="50" width="18.5703125" style="9" customWidth="1"/>
    <col min="51" max="51" width="9.140625" style="9"/>
    <col min="52" max="52" width="18" style="9" customWidth="1"/>
    <col min="53" max="53" width="15.140625" style="9" customWidth="1"/>
    <col min="54" max="54" width="8.85546875" style="9" customWidth="1"/>
    <col min="55" max="55" width="12.28515625" style="9" customWidth="1"/>
    <col min="56" max="56" width="7.42578125" style="9" customWidth="1"/>
    <col min="57" max="431" width="9.140625" style="9"/>
    <col min="432" max="432" width="8.28515625" style="9" customWidth="1"/>
    <col min="433" max="433" width="2.7109375" style="9" customWidth="1"/>
    <col min="434" max="434" width="18.5703125" style="9" customWidth="1"/>
    <col min="435" max="435" width="9.140625" style="9"/>
    <col min="436" max="436" width="18" style="9" customWidth="1"/>
    <col min="437" max="437" width="15.140625" style="9" customWidth="1"/>
    <col min="438" max="438" width="8.85546875" style="9" customWidth="1"/>
    <col min="439" max="439" width="12.28515625" style="9" customWidth="1"/>
    <col min="440" max="440" width="7.42578125" style="9" customWidth="1"/>
    <col min="441" max="441" width="9.140625" style="9"/>
    <col min="442" max="442" width="12.42578125" style="9" customWidth="1"/>
    <col min="443" max="443" width="7.42578125" style="9" customWidth="1"/>
    <col min="444" max="445" width="9.140625" style="9"/>
    <col min="446" max="446" width="11.5703125" style="9" bestFit="1" customWidth="1"/>
    <col min="447" max="447" width="12" style="9" customWidth="1"/>
    <col min="448" max="448" width="8.28515625" style="9" customWidth="1"/>
    <col min="449" max="449" width="2.7109375" style="9" customWidth="1"/>
    <col min="450" max="450" width="18.5703125" style="9" customWidth="1"/>
    <col min="451" max="451" width="9.140625" style="9"/>
    <col min="452" max="452" width="18" style="9" customWidth="1"/>
    <col min="453" max="453" width="15.140625" style="9" customWidth="1"/>
    <col min="454" max="454" width="8.85546875" style="9" customWidth="1"/>
    <col min="455" max="455" width="12.28515625" style="9" customWidth="1"/>
    <col min="456" max="456" width="7.42578125" style="9" customWidth="1"/>
    <col min="457" max="457" width="9.140625" style="9"/>
    <col min="458" max="458" width="12.42578125" style="9" customWidth="1"/>
    <col min="459" max="459" width="7.42578125" style="9" customWidth="1"/>
    <col min="460" max="461" width="9.140625" style="9"/>
    <col min="462" max="462" width="11.5703125" style="9" bestFit="1" customWidth="1"/>
    <col min="463" max="463" width="12" style="9" customWidth="1"/>
    <col min="464" max="464" width="8.28515625" style="9" customWidth="1"/>
    <col min="465" max="465" width="2.7109375" style="9" customWidth="1"/>
    <col min="466" max="466" width="18.5703125" style="9" customWidth="1"/>
    <col min="467" max="467" width="9.140625" style="9"/>
    <col min="468" max="468" width="18" style="9" customWidth="1"/>
    <col min="469" max="469" width="15.140625" style="9" customWidth="1"/>
    <col min="470" max="470" width="8.85546875" style="9" customWidth="1"/>
    <col min="471" max="471" width="12.28515625" style="9" customWidth="1"/>
    <col min="472" max="472" width="7.42578125" style="9" customWidth="1"/>
    <col min="473" max="473" width="9.140625" style="9"/>
    <col min="474" max="474" width="12.42578125" style="9" customWidth="1"/>
    <col min="475" max="475" width="7.42578125" style="9" customWidth="1"/>
    <col min="476" max="477" width="9.140625" style="9"/>
    <col min="478" max="478" width="11.5703125" style="9" bestFit="1" customWidth="1"/>
    <col min="479" max="479" width="12" style="9" customWidth="1"/>
    <col min="480" max="480" width="8.28515625" style="9" customWidth="1"/>
    <col min="481" max="481" width="2.7109375" style="9" customWidth="1"/>
    <col min="482" max="482" width="18.5703125" style="9" customWidth="1"/>
    <col min="483" max="483" width="9.140625" style="9"/>
    <col min="484" max="484" width="18" style="9" customWidth="1"/>
    <col min="485" max="485" width="15.140625" style="9" customWidth="1"/>
    <col min="486" max="486" width="8.85546875" style="9" customWidth="1"/>
    <col min="487" max="487" width="12.28515625" style="9" customWidth="1"/>
    <col min="488" max="488" width="7.42578125" style="9" customWidth="1"/>
    <col min="489" max="489" width="9.140625" style="9"/>
    <col min="490" max="490" width="12.42578125" style="9" customWidth="1"/>
    <col min="491" max="491" width="7.42578125" style="9" customWidth="1"/>
    <col min="492" max="493" width="9.140625" style="9"/>
    <col min="494" max="494" width="11.5703125" style="9" bestFit="1" customWidth="1"/>
    <col min="495" max="495" width="12" style="9" customWidth="1"/>
    <col min="496" max="496" width="8.28515625" style="9" customWidth="1"/>
    <col min="497" max="497" width="2.7109375" style="9" customWidth="1"/>
    <col min="498" max="498" width="18.5703125" style="9" customWidth="1"/>
    <col min="499" max="499" width="9.140625" style="9"/>
    <col min="500" max="500" width="18" style="9" customWidth="1"/>
    <col min="501" max="501" width="15.140625" style="9" customWidth="1"/>
    <col min="502" max="502" width="8.85546875" style="9" customWidth="1"/>
    <col min="503" max="503" width="12.28515625" style="9" customWidth="1"/>
    <col min="504" max="504" width="7.42578125" style="9" customWidth="1"/>
    <col min="505" max="505" width="9.140625" style="9"/>
    <col min="506" max="506" width="12.42578125" style="9" customWidth="1"/>
    <col min="507" max="507" width="7.42578125" style="9" customWidth="1"/>
    <col min="508" max="509" width="9.140625" style="9"/>
    <col min="510" max="510" width="11.5703125" style="9" bestFit="1" customWidth="1"/>
    <col min="511" max="511" width="12" style="9" customWidth="1"/>
    <col min="512" max="512" width="8.28515625" style="9" customWidth="1"/>
    <col min="513" max="513" width="2.7109375" style="9" customWidth="1"/>
    <col min="514" max="514" width="18.5703125" style="9" customWidth="1"/>
    <col min="515" max="515" width="9.140625" style="9"/>
    <col min="516" max="516" width="18" style="9" customWidth="1"/>
    <col min="517" max="517" width="15.140625" style="9" customWidth="1"/>
    <col min="518" max="518" width="8.85546875" style="9" customWidth="1"/>
    <col min="519" max="519" width="12.28515625" style="9" customWidth="1"/>
    <col min="520" max="520" width="7.42578125" style="9" customWidth="1"/>
    <col min="521" max="521" width="9.140625" style="9"/>
    <col min="522" max="522" width="12.42578125" style="9" customWidth="1"/>
    <col min="523" max="523" width="7.42578125" style="9" customWidth="1"/>
    <col min="524" max="525" width="9.140625" style="9"/>
    <col min="526" max="526" width="11.5703125" style="9" bestFit="1" customWidth="1"/>
    <col min="527" max="527" width="12" style="9" customWidth="1"/>
    <col min="528" max="528" width="8.28515625" style="9" customWidth="1"/>
    <col min="529" max="529" width="2.7109375" style="9" customWidth="1"/>
    <col min="530" max="530" width="18.5703125" style="9" customWidth="1"/>
    <col min="531" max="531" width="9.140625" style="9"/>
    <col min="532" max="532" width="18" style="9" customWidth="1"/>
    <col min="533" max="533" width="15.140625" style="9" customWidth="1"/>
    <col min="534" max="534" width="8.85546875" style="9" customWidth="1"/>
    <col min="535" max="535" width="12.28515625" style="9" customWidth="1"/>
    <col min="536" max="536" width="7.42578125" style="9" customWidth="1"/>
    <col min="537" max="537" width="9.140625" style="9"/>
    <col min="538" max="538" width="12.42578125" style="9" customWidth="1"/>
    <col min="539" max="539" width="7.42578125" style="9" customWidth="1"/>
    <col min="540" max="541" width="9.140625" style="9"/>
    <col min="542" max="542" width="11.5703125" style="9" bestFit="1" customWidth="1"/>
    <col min="543" max="543" width="12" style="9" customWidth="1"/>
    <col min="544" max="544" width="8.28515625" style="9" customWidth="1"/>
    <col min="545" max="545" width="2.7109375" style="9" customWidth="1"/>
    <col min="546" max="546" width="18.5703125" style="9" customWidth="1"/>
    <col min="547" max="547" width="9.140625" style="9"/>
    <col min="548" max="548" width="18" style="9" customWidth="1"/>
    <col min="549" max="549" width="15.140625" style="9" customWidth="1"/>
    <col min="550" max="550" width="8.85546875" style="9" customWidth="1"/>
    <col min="551" max="551" width="12.28515625" style="9" customWidth="1"/>
    <col min="552" max="552" width="7.42578125" style="9" customWidth="1"/>
    <col min="553" max="553" width="9.140625" style="9"/>
    <col min="554" max="554" width="12.42578125" style="9" customWidth="1"/>
    <col min="555" max="555" width="7.42578125" style="9" customWidth="1"/>
    <col min="556" max="557" width="9.140625" style="9"/>
    <col min="558" max="558" width="11.5703125" style="9" bestFit="1" customWidth="1"/>
    <col min="559" max="559" width="12" style="9" customWidth="1"/>
    <col min="560" max="560" width="8.28515625" style="9" customWidth="1"/>
    <col min="561" max="561" width="2.7109375" style="9" customWidth="1"/>
    <col min="562" max="562" width="18.5703125" style="9" customWidth="1"/>
    <col min="563" max="563" width="9.140625" style="9"/>
    <col min="564" max="564" width="18" style="9" customWidth="1"/>
    <col min="565" max="565" width="15.140625" style="9" customWidth="1"/>
    <col min="566" max="566" width="8.85546875" style="9" customWidth="1"/>
    <col min="567" max="567" width="12.28515625" style="9" customWidth="1"/>
    <col min="568" max="568" width="7.42578125" style="9" customWidth="1"/>
    <col min="569" max="569" width="9.140625" style="9"/>
    <col min="570" max="570" width="12.42578125" style="9" customWidth="1"/>
    <col min="571" max="571" width="7.42578125" style="9" customWidth="1"/>
    <col min="572" max="573" width="9.140625" style="9"/>
    <col min="574" max="574" width="11.5703125" style="9" bestFit="1" customWidth="1"/>
    <col min="575" max="575" width="12" style="9" customWidth="1"/>
    <col min="576" max="576" width="8.28515625" style="9" customWidth="1"/>
    <col min="577" max="577" width="2.7109375" style="9" customWidth="1"/>
    <col min="578" max="578" width="18.5703125" style="9" customWidth="1"/>
    <col min="579" max="579" width="9.140625" style="9"/>
    <col min="580" max="580" width="18" style="9" customWidth="1"/>
    <col min="581" max="581" width="15.140625" style="9" customWidth="1"/>
    <col min="582" max="582" width="8.85546875" style="9" customWidth="1"/>
    <col min="583" max="583" width="12.28515625" style="9" customWidth="1"/>
    <col min="584" max="584" width="7.42578125" style="9" customWidth="1"/>
    <col min="585" max="585" width="9.140625" style="9"/>
    <col min="586" max="586" width="12.42578125" style="9" customWidth="1"/>
    <col min="587" max="587" width="7.42578125" style="9" customWidth="1"/>
    <col min="588" max="589" width="9.140625" style="9"/>
    <col min="590" max="590" width="11.5703125" style="9" bestFit="1" customWidth="1"/>
    <col min="591" max="591" width="12" style="9" customWidth="1"/>
    <col min="592" max="592" width="8.28515625" style="9" customWidth="1"/>
    <col min="593" max="593" width="2.7109375" style="9" customWidth="1"/>
    <col min="594" max="594" width="18.5703125" style="9" customWidth="1"/>
    <col min="595" max="595" width="9.140625" style="9"/>
    <col min="596" max="596" width="18" style="9" customWidth="1"/>
    <col min="597" max="597" width="15.140625" style="9" customWidth="1"/>
    <col min="598" max="598" width="8.85546875" style="9" customWidth="1"/>
    <col min="599" max="599" width="12.28515625" style="9" customWidth="1"/>
    <col min="600" max="600" width="7.42578125" style="9" customWidth="1"/>
    <col min="601" max="601" width="9.140625" style="9"/>
    <col min="602" max="602" width="12.42578125" style="9" customWidth="1"/>
    <col min="603" max="603" width="7.42578125" style="9" customWidth="1"/>
    <col min="604" max="605" width="9.140625" style="9"/>
    <col min="606" max="606" width="11.5703125" style="9" bestFit="1" customWidth="1"/>
    <col min="607" max="607" width="12" style="9" customWidth="1"/>
    <col min="608" max="608" width="8.28515625" style="9" customWidth="1"/>
    <col min="609" max="609" width="2.7109375" style="9" customWidth="1"/>
    <col min="610" max="610" width="18.5703125" style="9" customWidth="1"/>
    <col min="611" max="611" width="9.140625" style="9"/>
    <col min="612" max="612" width="18" style="9" customWidth="1"/>
    <col min="613" max="613" width="15.140625" style="9" customWidth="1"/>
    <col min="614" max="614" width="8.85546875" style="9" customWidth="1"/>
    <col min="615" max="615" width="12.28515625" style="9" customWidth="1"/>
    <col min="616" max="616" width="7.42578125" style="9" customWidth="1"/>
    <col min="617" max="617" width="9.140625" style="9"/>
    <col min="618" max="618" width="12.42578125" style="9" customWidth="1"/>
    <col min="619" max="619" width="7.42578125" style="9" customWidth="1"/>
    <col min="620" max="621" width="9.140625" style="9"/>
    <col min="622" max="622" width="11.5703125" style="9" bestFit="1" customWidth="1"/>
    <col min="623" max="623" width="12" style="9" customWidth="1"/>
    <col min="624" max="624" width="8.28515625" style="9" customWidth="1"/>
    <col min="625" max="625" width="2.7109375" style="9" customWidth="1"/>
    <col min="626" max="626" width="18.5703125" style="9" customWidth="1"/>
    <col min="627" max="627" width="9.140625" style="9"/>
    <col min="628" max="628" width="18" style="9" customWidth="1"/>
    <col min="629" max="629" width="15.140625" style="9" customWidth="1"/>
    <col min="630" max="630" width="8.85546875" style="9" customWidth="1"/>
    <col min="631" max="631" width="12.28515625" style="9" customWidth="1"/>
    <col min="632" max="632" width="7.42578125" style="9" customWidth="1"/>
    <col min="633" max="633" width="9.140625" style="9"/>
    <col min="634" max="634" width="12.42578125" style="9" customWidth="1"/>
    <col min="635" max="635" width="7.42578125" style="9" customWidth="1"/>
    <col min="636" max="637" width="9.140625" style="9"/>
    <col min="638" max="638" width="11.5703125" style="9" bestFit="1" customWidth="1"/>
    <col min="639" max="639" width="12" style="9" customWidth="1"/>
    <col min="640" max="640" width="8.28515625" style="9" customWidth="1"/>
    <col min="641" max="641" width="2.7109375" style="9" customWidth="1"/>
    <col min="642" max="642" width="18.5703125" style="9" customWidth="1"/>
    <col min="643" max="643" width="9.140625" style="9"/>
    <col min="644" max="644" width="18" style="9" customWidth="1"/>
    <col min="645" max="645" width="15.140625" style="9" customWidth="1"/>
    <col min="646" max="646" width="8.85546875" style="9" customWidth="1"/>
    <col min="647" max="647" width="12.28515625" style="9" customWidth="1"/>
    <col min="648" max="648" width="7.42578125" style="9" customWidth="1"/>
    <col min="649" max="649" width="9.140625" style="9"/>
    <col min="650" max="650" width="12.42578125" style="9" customWidth="1"/>
    <col min="651" max="651" width="7.42578125" style="9" customWidth="1"/>
    <col min="652" max="653" width="9.140625" style="9"/>
    <col min="654" max="654" width="11.5703125" style="9" bestFit="1" customWidth="1"/>
    <col min="655" max="655" width="12" style="9" customWidth="1"/>
    <col min="656" max="656" width="8.28515625" style="9" customWidth="1"/>
    <col min="657" max="657" width="2.7109375" style="9" customWidth="1"/>
    <col min="658" max="658" width="18.5703125" style="9" customWidth="1"/>
    <col min="659" max="659" width="9.140625" style="9"/>
    <col min="660" max="660" width="18" style="9" customWidth="1"/>
    <col min="661" max="661" width="15.140625" style="9" customWidth="1"/>
    <col min="662" max="662" width="8.85546875" style="9" customWidth="1"/>
    <col min="663" max="663" width="12.28515625" style="9" customWidth="1"/>
    <col min="664" max="664" width="7.42578125" style="9" customWidth="1"/>
    <col min="665" max="665" width="9.140625" style="9"/>
    <col min="666" max="666" width="12.42578125" style="9" customWidth="1"/>
    <col min="667" max="667" width="7.42578125" style="9" customWidth="1"/>
    <col min="668" max="669" width="9.140625" style="9"/>
    <col min="670" max="670" width="11.5703125" style="9" bestFit="1" customWidth="1"/>
    <col min="671" max="671" width="12" style="9" customWidth="1"/>
    <col min="672" max="672" width="8.28515625" style="9" customWidth="1"/>
    <col min="673" max="673" width="2.7109375" style="9" customWidth="1"/>
    <col min="674" max="674" width="18.5703125" style="9" customWidth="1"/>
    <col min="675" max="675" width="9.140625" style="9"/>
    <col min="676" max="676" width="18" style="9" customWidth="1"/>
    <col min="677" max="677" width="15.140625" style="9" customWidth="1"/>
    <col min="678" max="678" width="8.85546875" style="9" customWidth="1"/>
    <col min="679" max="679" width="12.28515625" style="9" customWidth="1"/>
    <col min="680" max="680" width="7.42578125" style="9" customWidth="1"/>
    <col min="681" max="681" width="9.140625" style="9"/>
    <col min="682" max="682" width="12.42578125" style="9" customWidth="1"/>
    <col min="683" max="683" width="7.42578125" style="9" customWidth="1"/>
    <col min="684" max="685" width="9.140625" style="9"/>
    <col min="686" max="686" width="11.5703125" style="9" bestFit="1" customWidth="1"/>
    <col min="687" max="687" width="12" style="9" customWidth="1"/>
    <col min="688" max="688" width="8.28515625" style="9" customWidth="1"/>
    <col min="689" max="689" width="2.7109375" style="9" customWidth="1"/>
    <col min="690" max="690" width="18.5703125" style="9" customWidth="1"/>
    <col min="691" max="691" width="9.140625" style="9"/>
    <col min="692" max="692" width="18" style="9" customWidth="1"/>
    <col min="693" max="693" width="15.140625" style="9" customWidth="1"/>
    <col min="694" max="694" width="8.85546875" style="9" customWidth="1"/>
    <col min="695" max="695" width="12.28515625" style="9" customWidth="1"/>
    <col min="696" max="696" width="7.42578125" style="9" customWidth="1"/>
    <col min="697" max="697" width="9.140625" style="9"/>
    <col min="698" max="698" width="12.42578125" style="9" customWidth="1"/>
    <col min="699" max="699" width="7.42578125" style="9" customWidth="1"/>
    <col min="700" max="701" width="9.140625" style="9"/>
    <col min="702" max="702" width="11.5703125" style="9" bestFit="1" customWidth="1"/>
    <col min="703" max="703" width="12" style="9" customWidth="1"/>
    <col min="704" max="704" width="8.28515625" style="9" customWidth="1"/>
    <col min="705" max="705" width="2.7109375" style="9" customWidth="1"/>
    <col min="706" max="706" width="18.5703125" style="9" customWidth="1"/>
    <col min="707" max="707" width="9.140625" style="9"/>
    <col min="708" max="708" width="18" style="9" customWidth="1"/>
    <col min="709" max="709" width="15.140625" style="9" customWidth="1"/>
    <col min="710" max="710" width="8.85546875" style="9" customWidth="1"/>
    <col min="711" max="711" width="12.28515625" style="9" customWidth="1"/>
    <col min="712" max="712" width="7.42578125" style="9" customWidth="1"/>
    <col min="713" max="713" width="9.140625" style="9"/>
    <col min="714" max="714" width="12.42578125" style="9" customWidth="1"/>
    <col min="715" max="715" width="7.42578125" style="9" customWidth="1"/>
    <col min="716" max="717" width="9.140625" style="9"/>
    <col min="718" max="718" width="11.5703125" style="9" bestFit="1" customWidth="1"/>
    <col min="719" max="719" width="12" style="9" customWidth="1"/>
    <col min="720" max="720" width="8.28515625" style="9" customWidth="1"/>
    <col min="721" max="721" width="2.7109375" style="9" customWidth="1"/>
    <col min="722" max="722" width="18.5703125" style="9" customWidth="1"/>
    <col min="723" max="723" width="9.140625" style="9"/>
    <col min="724" max="724" width="18" style="9" customWidth="1"/>
    <col min="725" max="725" width="15.140625" style="9" customWidth="1"/>
    <col min="726" max="726" width="8.85546875" style="9" customWidth="1"/>
    <col min="727" max="727" width="12.28515625" style="9" customWidth="1"/>
    <col min="728" max="728" width="7.42578125" style="9" customWidth="1"/>
    <col min="729" max="729" width="9.140625" style="9"/>
    <col min="730" max="730" width="12.42578125" style="9" customWidth="1"/>
    <col min="731" max="731" width="7.42578125" style="9" customWidth="1"/>
    <col min="732" max="733" width="9.140625" style="9"/>
    <col min="734" max="734" width="11.5703125" style="9" bestFit="1" customWidth="1"/>
    <col min="735" max="735" width="12" style="9" customWidth="1"/>
    <col min="736" max="736" width="8.28515625" style="9" customWidth="1"/>
    <col min="737" max="737" width="2.7109375" style="9" customWidth="1"/>
    <col min="738" max="738" width="18.5703125" style="9" customWidth="1"/>
    <col min="739" max="739" width="9.140625" style="9"/>
    <col min="740" max="740" width="18" style="9" customWidth="1"/>
    <col min="741" max="741" width="15.140625" style="9" customWidth="1"/>
    <col min="742" max="742" width="8.85546875" style="9" customWidth="1"/>
    <col min="743" max="743" width="12.28515625" style="9" customWidth="1"/>
    <col min="744" max="744" width="7.42578125" style="9" customWidth="1"/>
    <col min="745" max="745" width="9.140625" style="9"/>
    <col min="746" max="746" width="12.42578125" style="9" customWidth="1"/>
    <col min="747" max="747" width="7.42578125" style="9" customWidth="1"/>
    <col min="748" max="749" width="9.140625" style="9"/>
    <col min="750" max="750" width="11.5703125" style="9" bestFit="1" customWidth="1"/>
    <col min="751" max="751" width="12" style="9" customWidth="1"/>
    <col min="752" max="752" width="8.28515625" style="9" customWidth="1"/>
    <col min="753" max="753" width="2.7109375" style="9" customWidth="1"/>
    <col min="754" max="754" width="18.5703125" style="9" customWidth="1"/>
    <col min="755" max="755" width="9.140625" style="9"/>
    <col min="756" max="756" width="18" style="9" customWidth="1"/>
    <col min="757" max="757" width="15.140625" style="9" customWidth="1"/>
    <col min="758" max="758" width="8.85546875" style="9" customWidth="1"/>
    <col min="759" max="759" width="12.28515625" style="9" customWidth="1"/>
    <col min="760" max="760" width="7.42578125" style="9" customWidth="1"/>
    <col min="761" max="761" width="9.140625" style="9"/>
    <col min="762" max="762" width="12.42578125" style="9" customWidth="1"/>
    <col min="763" max="763" width="7.42578125" style="9" customWidth="1"/>
    <col min="764" max="765" width="9.140625" style="9"/>
    <col min="766" max="766" width="11.5703125" style="9" bestFit="1" customWidth="1"/>
    <col min="767" max="767" width="12" style="9" customWidth="1"/>
    <col min="768" max="768" width="8.28515625" style="9" customWidth="1"/>
    <col min="769" max="769" width="2.7109375" style="9" customWidth="1"/>
    <col min="770" max="770" width="18.5703125" style="9" customWidth="1"/>
    <col min="771" max="771" width="9.140625" style="9"/>
    <col min="772" max="772" width="18" style="9" customWidth="1"/>
    <col min="773" max="773" width="15.140625" style="9" customWidth="1"/>
    <col min="774" max="774" width="8.85546875" style="9" customWidth="1"/>
    <col min="775" max="775" width="12.28515625" style="9" customWidth="1"/>
    <col min="776" max="776" width="7.42578125" style="9" customWidth="1"/>
    <col min="777" max="777" width="9.140625" style="9"/>
    <col min="778" max="778" width="12.42578125" style="9" customWidth="1"/>
    <col min="779" max="779" width="7.42578125" style="9" customWidth="1"/>
    <col min="780" max="781" width="9.140625" style="9"/>
    <col min="782" max="782" width="11.5703125" style="9" bestFit="1" customWidth="1"/>
    <col min="783" max="783" width="12" style="9" customWidth="1"/>
    <col min="784" max="784" width="8.28515625" style="9" customWidth="1"/>
    <col min="785" max="785" width="2.7109375" style="9" customWidth="1"/>
    <col min="786" max="786" width="18.5703125" style="9" customWidth="1"/>
    <col min="787" max="787" width="9.140625" style="9"/>
    <col min="788" max="788" width="18" style="9" customWidth="1"/>
    <col min="789" max="789" width="15.140625" style="9" customWidth="1"/>
    <col min="790" max="790" width="8.85546875" style="9" customWidth="1"/>
    <col min="791" max="791" width="12.28515625" style="9" customWidth="1"/>
    <col min="792" max="792" width="7.42578125" style="9" customWidth="1"/>
    <col min="793" max="793" width="9.140625" style="9"/>
    <col min="794" max="794" width="12.42578125" style="9" customWidth="1"/>
    <col min="795" max="795" width="7.42578125" style="9" customWidth="1"/>
    <col min="796" max="797" width="9.140625" style="9"/>
    <col min="798" max="798" width="11.5703125" style="9" bestFit="1" customWidth="1"/>
    <col min="799" max="799" width="12" style="9" customWidth="1"/>
    <col min="800" max="800" width="8.28515625" style="9" customWidth="1"/>
    <col min="801" max="801" width="2.7109375" style="9" customWidth="1"/>
    <col min="802" max="802" width="18.5703125" style="9" customWidth="1"/>
    <col min="803" max="803" width="9.140625" style="9"/>
    <col min="804" max="804" width="18" style="9" customWidth="1"/>
    <col min="805" max="805" width="15.140625" style="9" customWidth="1"/>
    <col min="806" max="806" width="8.85546875" style="9" customWidth="1"/>
    <col min="807" max="807" width="12.28515625" style="9" customWidth="1"/>
    <col min="808" max="808" width="7.42578125" style="9" customWidth="1"/>
    <col min="809" max="809" width="9.140625" style="9"/>
    <col min="810" max="810" width="12.42578125" style="9" customWidth="1"/>
    <col min="811" max="811" width="7.42578125" style="9" customWidth="1"/>
    <col min="812" max="813" width="9.140625" style="9"/>
    <col min="814" max="814" width="11.5703125" style="9" bestFit="1" customWidth="1"/>
    <col min="815" max="815" width="12" style="9" customWidth="1"/>
    <col min="816" max="816" width="8.28515625" style="9" customWidth="1"/>
    <col min="817" max="817" width="2.7109375" style="9" customWidth="1"/>
    <col min="818" max="818" width="18.5703125" style="9" customWidth="1"/>
    <col min="819" max="819" width="9.140625" style="9"/>
    <col min="820" max="820" width="18" style="9" customWidth="1"/>
    <col min="821" max="821" width="15.140625" style="9" customWidth="1"/>
    <col min="822" max="822" width="8.85546875" style="9" customWidth="1"/>
    <col min="823" max="823" width="12.28515625" style="9" customWidth="1"/>
    <col min="824" max="824" width="7.42578125" style="9" customWidth="1"/>
    <col min="825" max="825" width="9.140625" style="9"/>
    <col min="826" max="826" width="12.42578125" style="9" customWidth="1"/>
    <col min="827" max="827" width="7.42578125" style="9" customWidth="1"/>
    <col min="828" max="829" width="9.140625" style="9"/>
    <col min="830" max="830" width="11.5703125" style="9" bestFit="1" customWidth="1"/>
    <col min="831" max="831" width="12" style="9" customWidth="1"/>
    <col min="832" max="832" width="8.28515625" style="9" customWidth="1"/>
    <col min="833" max="833" width="2.7109375" style="9" customWidth="1"/>
    <col min="834" max="834" width="18.5703125" style="9" customWidth="1"/>
    <col min="835" max="835" width="9.140625" style="9"/>
    <col min="836" max="836" width="18" style="9" customWidth="1"/>
    <col min="837" max="837" width="15.140625" style="9" customWidth="1"/>
    <col min="838" max="838" width="8.85546875" style="9" customWidth="1"/>
    <col min="839" max="839" width="12.28515625" style="9" customWidth="1"/>
    <col min="840" max="840" width="7.42578125" style="9" customWidth="1"/>
    <col min="841" max="841" width="9.140625" style="9"/>
    <col min="842" max="842" width="12.42578125" style="9" customWidth="1"/>
    <col min="843" max="843" width="7.42578125" style="9" customWidth="1"/>
    <col min="844" max="845" width="9.140625" style="9"/>
    <col min="846" max="846" width="11.5703125" style="9" bestFit="1" customWidth="1"/>
    <col min="847" max="847" width="12" style="9" customWidth="1"/>
    <col min="848" max="848" width="8.28515625" style="9" customWidth="1"/>
    <col min="849" max="849" width="2.7109375" style="9" customWidth="1"/>
    <col min="850" max="850" width="18.5703125" style="9" customWidth="1"/>
    <col min="851" max="851" width="9.140625" style="9"/>
    <col min="852" max="852" width="18" style="9" customWidth="1"/>
    <col min="853" max="853" width="15.140625" style="9" customWidth="1"/>
    <col min="854" max="854" width="8.85546875" style="9" customWidth="1"/>
    <col min="855" max="855" width="12.28515625" style="9" customWidth="1"/>
    <col min="856" max="856" width="7.42578125" style="9" customWidth="1"/>
    <col min="857" max="857" width="9.140625" style="9"/>
    <col min="858" max="858" width="12.42578125" style="9" customWidth="1"/>
    <col min="859" max="859" width="7.42578125" style="9" customWidth="1"/>
    <col min="860" max="861" width="9.140625" style="9"/>
    <col min="862" max="862" width="11.5703125" style="9" bestFit="1" customWidth="1"/>
    <col min="863" max="863" width="12" style="9" customWidth="1"/>
    <col min="864" max="864" width="8.28515625" style="9" customWidth="1"/>
    <col min="865" max="865" width="2.7109375" style="9" customWidth="1"/>
    <col min="866" max="866" width="18.5703125" style="9" customWidth="1"/>
    <col min="867" max="867" width="9.140625" style="9"/>
    <col min="868" max="868" width="18" style="9" customWidth="1"/>
    <col min="869" max="869" width="15.140625" style="9" customWidth="1"/>
    <col min="870" max="870" width="8.85546875" style="9" customWidth="1"/>
    <col min="871" max="871" width="12.28515625" style="9" customWidth="1"/>
    <col min="872" max="872" width="7.42578125" style="9" customWidth="1"/>
    <col min="873" max="873" width="9.140625" style="9"/>
    <col min="874" max="874" width="12.42578125" style="9" customWidth="1"/>
    <col min="875" max="875" width="7.42578125" style="9" customWidth="1"/>
    <col min="876" max="877" width="9.140625" style="9"/>
    <col min="878" max="878" width="11.5703125" style="9" bestFit="1" customWidth="1"/>
    <col min="879" max="879" width="12" style="9" customWidth="1"/>
    <col min="880" max="880" width="8.28515625" style="9" customWidth="1"/>
    <col min="881" max="881" width="2.7109375" style="9" customWidth="1"/>
    <col min="882" max="882" width="18.5703125" style="9" customWidth="1"/>
    <col min="883" max="883" width="9.140625" style="9"/>
    <col min="884" max="884" width="18" style="9" customWidth="1"/>
    <col min="885" max="885" width="15.140625" style="9" customWidth="1"/>
    <col min="886" max="886" width="8.85546875" style="9" customWidth="1"/>
    <col min="887" max="887" width="12.28515625" style="9" customWidth="1"/>
    <col min="888" max="888" width="7.42578125" style="9" customWidth="1"/>
    <col min="889" max="889" width="9.140625" style="9"/>
    <col min="890" max="890" width="12.42578125" style="9" customWidth="1"/>
    <col min="891" max="891" width="7.42578125" style="9" customWidth="1"/>
    <col min="892" max="893" width="9.140625" style="9"/>
    <col min="894" max="894" width="11.5703125" style="9" bestFit="1" customWidth="1"/>
    <col min="895" max="895" width="12" style="9" customWidth="1"/>
    <col min="896" max="896" width="8.28515625" style="9" customWidth="1"/>
    <col min="897" max="897" width="2.7109375" style="9" customWidth="1"/>
    <col min="898" max="898" width="18.5703125" style="9" customWidth="1"/>
    <col min="899" max="899" width="9.140625" style="9"/>
    <col min="900" max="900" width="18" style="9" customWidth="1"/>
    <col min="901" max="901" width="15.140625" style="9" customWidth="1"/>
    <col min="902" max="902" width="8.85546875" style="9" customWidth="1"/>
    <col min="903" max="903" width="12.28515625" style="9" customWidth="1"/>
    <col min="904" max="904" width="7.42578125" style="9" customWidth="1"/>
    <col min="905" max="905" width="9.140625" style="9"/>
    <col min="906" max="906" width="12.42578125" style="9" customWidth="1"/>
    <col min="907" max="907" width="7.42578125" style="9" customWidth="1"/>
    <col min="908" max="909" width="9.140625" style="9"/>
    <col min="910" max="910" width="11.5703125" style="9" bestFit="1" customWidth="1"/>
    <col min="911" max="911" width="12" style="9" customWidth="1"/>
    <col min="912" max="912" width="8.28515625" style="9" customWidth="1"/>
    <col min="913" max="913" width="2.7109375" style="9" customWidth="1"/>
    <col min="914" max="914" width="18.5703125" style="9" customWidth="1"/>
    <col min="915" max="915" width="9.140625" style="9"/>
    <col min="916" max="916" width="18" style="9" customWidth="1"/>
    <col min="917" max="917" width="15.140625" style="9" customWidth="1"/>
    <col min="918" max="918" width="8.85546875" style="9" customWidth="1"/>
    <col min="919" max="919" width="12.28515625" style="9" customWidth="1"/>
    <col min="920" max="920" width="7.42578125" style="9" customWidth="1"/>
    <col min="921" max="921" width="9.140625" style="9"/>
    <col min="922" max="922" width="12.42578125" style="9" customWidth="1"/>
    <col min="923" max="923" width="7.42578125" style="9" customWidth="1"/>
    <col min="924" max="925" width="9.140625" style="9"/>
    <col min="926" max="926" width="11.5703125" style="9" bestFit="1" customWidth="1"/>
    <col min="927" max="927" width="12" style="9" customWidth="1"/>
    <col min="928" max="928" width="8.28515625" style="9" customWidth="1"/>
    <col min="929" max="929" width="2.7109375" style="9" customWidth="1"/>
    <col min="930" max="930" width="18.5703125" style="9" customWidth="1"/>
    <col min="931" max="931" width="9.140625" style="9"/>
    <col min="932" max="932" width="18" style="9" customWidth="1"/>
    <col min="933" max="933" width="15.140625" style="9" customWidth="1"/>
    <col min="934" max="934" width="8.85546875" style="9" customWidth="1"/>
    <col min="935" max="935" width="12.28515625" style="9" customWidth="1"/>
    <col min="936" max="936" width="7.42578125" style="9" customWidth="1"/>
    <col min="937" max="937" width="9.140625" style="9"/>
    <col min="938" max="938" width="12.42578125" style="9" customWidth="1"/>
    <col min="939" max="939" width="7.42578125" style="9" customWidth="1"/>
    <col min="940" max="941" width="9.140625" style="9"/>
    <col min="942" max="942" width="11.5703125" style="9" bestFit="1" customWidth="1"/>
    <col min="943" max="943" width="12" style="9" customWidth="1"/>
    <col min="944" max="944" width="8.28515625" style="9" customWidth="1"/>
    <col min="945" max="945" width="2.7109375" style="9" customWidth="1"/>
    <col min="946" max="946" width="18.5703125" style="9" customWidth="1"/>
    <col min="947" max="947" width="9.140625" style="9"/>
    <col min="948" max="948" width="18" style="9" customWidth="1"/>
    <col min="949" max="949" width="15.140625" style="9" customWidth="1"/>
    <col min="950" max="950" width="8.85546875" style="9" customWidth="1"/>
    <col min="951" max="951" width="12.28515625" style="9" customWidth="1"/>
    <col min="952" max="952" width="7.42578125" style="9" customWidth="1"/>
    <col min="953" max="953" width="9.140625" style="9"/>
    <col min="954" max="954" width="12.42578125" style="9" customWidth="1"/>
    <col min="955" max="955" width="7.42578125" style="9" customWidth="1"/>
    <col min="956" max="957" width="9.140625" style="9"/>
    <col min="958" max="958" width="11.5703125" style="9" bestFit="1" customWidth="1"/>
    <col min="959" max="959" width="12" style="9" customWidth="1"/>
    <col min="960" max="960" width="8.28515625" style="9" customWidth="1"/>
    <col min="961" max="961" width="2.7109375" style="9" customWidth="1"/>
    <col min="962" max="962" width="18.5703125" style="9" customWidth="1"/>
    <col min="963" max="963" width="9.140625" style="9"/>
    <col min="964" max="964" width="18" style="9" customWidth="1"/>
    <col min="965" max="965" width="15.140625" style="9" customWidth="1"/>
    <col min="966" max="966" width="8.85546875" style="9" customWidth="1"/>
    <col min="967" max="967" width="12.28515625" style="9" customWidth="1"/>
    <col min="968" max="968" width="7.42578125" style="9" customWidth="1"/>
    <col min="969" max="969" width="9.140625" style="9"/>
    <col min="970" max="970" width="12.42578125" style="9" customWidth="1"/>
    <col min="971" max="971" width="7.42578125" style="9" customWidth="1"/>
    <col min="972" max="973" width="9.140625" style="9"/>
    <col min="974" max="974" width="11.5703125" style="9" bestFit="1" customWidth="1"/>
    <col min="975" max="975" width="12" style="9" customWidth="1"/>
    <col min="976" max="976" width="8.28515625" style="9" customWidth="1"/>
    <col min="977" max="977" width="2.7109375" style="9" customWidth="1"/>
    <col min="978" max="978" width="18.5703125" style="9" customWidth="1"/>
    <col min="979" max="979" width="9.140625" style="9"/>
    <col min="980" max="980" width="18" style="9" customWidth="1"/>
    <col min="981" max="981" width="15.140625" style="9" customWidth="1"/>
    <col min="982" max="982" width="8.85546875" style="9" customWidth="1"/>
    <col min="983" max="983" width="12.28515625" style="9" customWidth="1"/>
    <col min="984" max="984" width="7.42578125" style="9" customWidth="1"/>
    <col min="985" max="985" width="9.140625" style="9"/>
    <col min="986" max="986" width="12.42578125" style="9" customWidth="1"/>
    <col min="987" max="987" width="7.42578125" style="9" customWidth="1"/>
    <col min="988" max="989" width="9.140625" style="9"/>
    <col min="990" max="990" width="11.5703125" style="9" bestFit="1" customWidth="1"/>
    <col min="991" max="991" width="12" style="9" customWidth="1"/>
    <col min="992" max="992" width="8.28515625" style="9" customWidth="1"/>
    <col min="993" max="993" width="2.7109375" style="9" customWidth="1"/>
    <col min="994" max="994" width="18.5703125" style="9" customWidth="1"/>
    <col min="995" max="995" width="9.140625" style="9"/>
    <col min="996" max="996" width="18" style="9" customWidth="1"/>
    <col min="997" max="997" width="15.140625" style="9" customWidth="1"/>
    <col min="998" max="998" width="8.85546875" style="9" customWidth="1"/>
    <col min="999" max="999" width="12.28515625" style="9" customWidth="1"/>
    <col min="1000" max="1000" width="7.42578125" style="9" customWidth="1"/>
    <col min="1001" max="1001" width="9.140625" style="9"/>
    <col min="1002" max="1002" width="12.42578125" style="9" customWidth="1"/>
    <col min="1003" max="1003" width="7.42578125" style="9" customWidth="1"/>
    <col min="1004" max="1005" width="9.140625" style="9"/>
    <col min="1006" max="1006" width="11.5703125" style="9" bestFit="1" customWidth="1"/>
    <col min="1007" max="1007" width="12" style="9" customWidth="1"/>
    <col min="1008" max="1008" width="8.28515625" style="9" customWidth="1"/>
    <col min="1009" max="1009" width="2.7109375" style="9" customWidth="1"/>
    <col min="1010" max="1010" width="18.5703125" style="9" customWidth="1"/>
    <col min="1011" max="1011" width="9.140625" style="9"/>
    <col min="1012" max="1012" width="18" style="9" customWidth="1"/>
    <col min="1013" max="1013" width="15.140625" style="9" customWidth="1"/>
    <col min="1014" max="1014" width="8.85546875" style="9" customWidth="1"/>
    <col min="1015" max="1015" width="12.28515625" style="9" customWidth="1"/>
    <col min="1016" max="1016" width="7.42578125" style="9" customWidth="1"/>
    <col min="1017" max="1017" width="9.140625" style="9"/>
    <col min="1018" max="1018" width="12.42578125" style="9" customWidth="1"/>
    <col min="1019" max="1019" width="7.42578125" style="9" customWidth="1"/>
    <col min="1020" max="1021" width="9.140625" style="9"/>
    <col min="1022" max="1022" width="11.5703125" style="9" bestFit="1" customWidth="1"/>
    <col min="1023" max="1023" width="12" style="9" customWidth="1"/>
    <col min="1024" max="1024" width="8.28515625" style="9" customWidth="1"/>
    <col min="1025" max="1025" width="2.7109375" style="9" customWidth="1"/>
    <col min="1026" max="1026" width="18.5703125" style="9" customWidth="1"/>
    <col min="1027" max="1027" width="9.140625" style="9"/>
    <col min="1028" max="1028" width="18" style="9" customWidth="1"/>
    <col min="1029" max="1029" width="15.140625" style="9" customWidth="1"/>
    <col min="1030" max="1030" width="8.85546875" style="9" customWidth="1"/>
    <col min="1031" max="1031" width="12.28515625" style="9" customWidth="1"/>
    <col min="1032" max="1032" width="7.42578125" style="9" customWidth="1"/>
    <col min="1033" max="1033" width="9.140625" style="9"/>
    <col min="1034" max="1034" width="12.42578125" style="9" customWidth="1"/>
    <col min="1035" max="1035" width="7.42578125" style="9" customWidth="1"/>
    <col min="1036" max="1037" width="9.140625" style="9"/>
    <col min="1038" max="1038" width="11.5703125" style="9" bestFit="1" customWidth="1"/>
    <col min="1039" max="1039" width="12" style="9" customWidth="1"/>
    <col min="1040" max="1040" width="8.28515625" style="9" customWidth="1"/>
    <col min="1041" max="1041" width="2.7109375" style="9" customWidth="1"/>
    <col min="1042" max="1042" width="18.5703125" style="9" customWidth="1"/>
    <col min="1043" max="1043" width="9.140625" style="9"/>
    <col min="1044" max="1044" width="18" style="9" customWidth="1"/>
    <col min="1045" max="1045" width="15.140625" style="9" customWidth="1"/>
    <col min="1046" max="1046" width="8.85546875" style="9" customWidth="1"/>
    <col min="1047" max="1047" width="12.28515625" style="9" customWidth="1"/>
    <col min="1048" max="1048" width="7.42578125" style="9" customWidth="1"/>
    <col min="1049" max="1049" width="9.140625" style="9"/>
    <col min="1050" max="1050" width="12.42578125" style="9" customWidth="1"/>
    <col min="1051" max="1051" width="7.42578125" style="9" customWidth="1"/>
    <col min="1052" max="1053" width="9.140625" style="9"/>
    <col min="1054" max="1054" width="11.5703125" style="9" bestFit="1" customWidth="1"/>
    <col min="1055" max="1055" width="12" style="9" customWidth="1"/>
    <col min="1056" max="1056" width="8.28515625" style="9" customWidth="1"/>
    <col min="1057" max="1057" width="2.7109375" style="9" customWidth="1"/>
    <col min="1058" max="1058" width="18.5703125" style="9" customWidth="1"/>
    <col min="1059" max="1059" width="9.140625" style="9"/>
    <col min="1060" max="1060" width="18" style="9" customWidth="1"/>
    <col min="1061" max="1061" width="15.140625" style="9" customWidth="1"/>
    <col min="1062" max="1062" width="8.85546875" style="9" customWidth="1"/>
    <col min="1063" max="1063" width="12.28515625" style="9" customWidth="1"/>
    <col min="1064" max="1064" width="7.42578125" style="9" customWidth="1"/>
    <col min="1065" max="1065" width="9.140625" style="9"/>
    <col min="1066" max="1066" width="12.42578125" style="9" customWidth="1"/>
    <col min="1067" max="1067" width="7.42578125" style="9" customWidth="1"/>
    <col min="1068" max="1069" width="9.140625" style="9"/>
    <col min="1070" max="1070" width="11.5703125" style="9" bestFit="1" customWidth="1"/>
    <col min="1071" max="1071" width="12" style="9" customWidth="1"/>
    <col min="1072" max="1072" width="8.28515625" style="9" customWidth="1"/>
    <col min="1073" max="1073" width="2.7109375" style="9" customWidth="1"/>
    <col min="1074" max="1074" width="18.5703125" style="9" customWidth="1"/>
    <col min="1075" max="1075" width="9.140625" style="9"/>
    <col min="1076" max="1076" width="18" style="9" customWidth="1"/>
    <col min="1077" max="1077" width="15.140625" style="9" customWidth="1"/>
    <col min="1078" max="1078" width="8.85546875" style="9" customWidth="1"/>
    <col min="1079" max="1079" width="12.28515625" style="9" customWidth="1"/>
    <col min="1080" max="1080" width="7.42578125" style="9" customWidth="1"/>
    <col min="1081" max="1081" width="9.140625" style="9"/>
    <col min="1082" max="1082" width="12.42578125" style="9" customWidth="1"/>
    <col min="1083" max="1083" width="7.42578125" style="9" customWidth="1"/>
    <col min="1084" max="1085" width="9.140625" style="9"/>
    <col min="1086" max="1086" width="11.5703125" style="9" bestFit="1" customWidth="1"/>
    <col min="1087" max="1087" width="12" style="9" customWidth="1"/>
    <col min="1088" max="1088" width="8.28515625" style="9" customWidth="1"/>
    <col min="1089" max="1089" width="2.7109375" style="9" customWidth="1"/>
    <col min="1090" max="1090" width="18.5703125" style="9" customWidth="1"/>
    <col min="1091" max="1091" width="9.140625" style="9"/>
    <col min="1092" max="1092" width="18" style="9" customWidth="1"/>
    <col min="1093" max="1093" width="15.140625" style="9" customWidth="1"/>
    <col min="1094" max="1094" width="8.85546875" style="9" customWidth="1"/>
    <col min="1095" max="1095" width="12.28515625" style="9" customWidth="1"/>
    <col min="1096" max="1096" width="7.42578125" style="9" customWidth="1"/>
    <col min="1097" max="1097" width="9.140625" style="9"/>
    <col min="1098" max="1098" width="12.42578125" style="9" customWidth="1"/>
    <col min="1099" max="1099" width="7.42578125" style="9" customWidth="1"/>
    <col min="1100" max="1101" width="9.140625" style="9"/>
    <col min="1102" max="1102" width="11.5703125" style="9" bestFit="1" customWidth="1"/>
    <col min="1103" max="1103" width="12" style="9" customWidth="1"/>
    <col min="1104" max="1104" width="8.28515625" style="9" customWidth="1"/>
    <col min="1105" max="1105" width="2.7109375" style="9" customWidth="1"/>
    <col min="1106" max="1106" width="18.5703125" style="9" customWidth="1"/>
    <col min="1107" max="1107" width="9.140625" style="9"/>
    <col min="1108" max="1108" width="18" style="9" customWidth="1"/>
    <col min="1109" max="1109" width="15.140625" style="9" customWidth="1"/>
    <col min="1110" max="1110" width="8.85546875" style="9" customWidth="1"/>
    <col min="1111" max="1111" width="12.28515625" style="9" customWidth="1"/>
    <col min="1112" max="1112" width="7.42578125" style="9" customWidth="1"/>
    <col min="1113" max="1113" width="9.140625" style="9"/>
    <col min="1114" max="1114" width="12.42578125" style="9" customWidth="1"/>
    <col min="1115" max="1115" width="7.42578125" style="9" customWidth="1"/>
    <col min="1116" max="1117" width="9.140625" style="9"/>
    <col min="1118" max="1118" width="11.5703125" style="9" bestFit="1" customWidth="1"/>
    <col min="1119" max="1119" width="12" style="9" customWidth="1"/>
    <col min="1120" max="1120" width="8.28515625" style="9" customWidth="1"/>
    <col min="1121" max="1121" width="2.7109375" style="9" customWidth="1"/>
    <col min="1122" max="1122" width="18.5703125" style="9" customWidth="1"/>
    <col min="1123" max="1123" width="9.140625" style="9"/>
    <col min="1124" max="1124" width="18" style="9" customWidth="1"/>
    <col min="1125" max="1125" width="15.140625" style="9" customWidth="1"/>
    <col min="1126" max="1126" width="8.85546875" style="9" customWidth="1"/>
    <col min="1127" max="1127" width="12.28515625" style="9" customWidth="1"/>
    <col min="1128" max="1128" width="7.42578125" style="9" customWidth="1"/>
    <col min="1129" max="1129" width="9.140625" style="9"/>
    <col min="1130" max="1130" width="12.42578125" style="9" customWidth="1"/>
    <col min="1131" max="1131" width="7.42578125" style="9" customWidth="1"/>
    <col min="1132" max="1133" width="9.140625" style="9"/>
    <col min="1134" max="1134" width="11.5703125" style="9" bestFit="1" customWidth="1"/>
    <col min="1135" max="1135" width="12" style="9" customWidth="1"/>
    <col min="1136" max="1136" width="8.28515625" style="9" customWidth="1"/>
    <col min="1137" max="1137" width="2.7109375" style="9" customWidth="1"/>
    <col min="1138" max="1138" width="18.5703125" style="9" customWidth="1"/>
    <col min="1139" max="1139" width="9.140625" style="9"/>
    <col min="1140" max="1140" width="18" style="9" customWidth="1"/>
    <col min="1141" max="1141" width="15.140625" style="9" customWidth="1"/>
    <col min="1142" max="1142" width="8.85546875" style="9" customWidth="1"/>
    <col min="1143" max="1143" width="12.28515625" style="9" customWidth="1"/>
    <col min="1144" max="1144" width="7.42578125" style="9" customWidth="1"/>
    <col min="1145" max="1145" width="9.140625" style="9"/>
    <col min="1146" max="1146" width="12.42578125" style="9" customWidth="1"/>
    <col min="1147" max="1147" width="7.42578125" style="9" customWidth="1"/>
    <col min="1148" max="1149" width="9.140625" style="9"/>
    <col min="1150" max="1150" width="11.5703125" style="9" bestFit="1" customWidth="1"/>
    <col min="1151" max="1151" width="12" style="9" customWidth="1"/>
    <col min="1152" max="1152" width="8.28515625" style="9" customWidth="1"/>
    <col min="1153" max="1153" width="2.7109375" style="9" customWidth="1"/>
    <col min="1154" max="1154" width="18.5703125" style="9" customWidth="1"/>
    <col min="1155" max="1155" width="9.140625" style="9"/>
    <col min="1156" max="1156" width="18" style="9" customWidth="1"/>
    <col min="1157" max="1157" width="15.140625" style="9" customWidth="1"/>
    <col min="1158" max="1158" width="8.85546875" style="9" customWidth="1"/>
    <col min="1159" max="1159" width="12.28515625" style="9" customWidth="1"/>
    <col min="1160" max="1160" width="7.42578125" style="9" customWidth="1"/>
    <col min="1161" max="1161" width="9.140625" style="9"/>
    <col min="1162" max="1162" width="12.42578125" style="9" customWidth="1"/>
    <col min="1163" max="1163" width="7.42578125" style="9" customWidth="1"/>
    <col min="1164" max="1165" width="9.140625" style="9"/>
    <col min="1166" max="1166" width="11.5703125" style="9" bestFit="1" customWidth="1"/>
    <col min="1167" max="1167" width="12" style="9" customWidth="1"/>
    <col min="1168" max="1168" width="8.28515625" style="9" customWidth="1"/>
    <col min="1169" max="1169" width="2.7109375" style="9" customWidth="1"/>
    <col min="1170" max="1170" width="18.5703125" style="9" customWidth="1"/>
    <col min="1171" max="1171" width="9.140625" style="9"/>
    <col min="1172" max="1172" width="18" style="9" customWidth="1"/>
    <col min="1173" max="1173" width="15.140625" style="9" customWidth="1"/>
    <col min="1174" max="1174" width="8.85546875" style="9" customWidth="1"/>
    <col min="1175" max="1175" width="12.28515625" style="9" customWidth="1"/>
    <col min="1176" max="1176" width="7.42578125" style="9" customWidth="1"/>
    <col min="1177" max="1177" width="9.140625" style="9"/>
    <col min="1178" max="1178" width="12.42578125" style="9" customWidth="1"/>
    <col min="1179" max="1179" width="7.42578125" style="9" customWidth="1"/>
    <col min="1180" max="1181" width="9.140625" style="9"/>
    <col min="1182" max="1182" width="11.5703125" style="9" bestFit="1" customWidth="1"/>
    <col min="1183" max="1183" width="12" style="9" customWidth="1"/>
    <col min="1184" max="1184" width="8.28515625" style="9" customWidth="1"/>
    <col min="1185" max="1185" width="2.7109375" style="9" customWidth="1"/>
    <col min="1186" max="1186" width="18.5703125" style="9" customWidth="1"/>
    <col min="1187" max="1187" width="9.140625" style="9"/>
    <col min="1188" max="1188" width="18" style="9" customWidth="1"/>
    <col min="1189" max="1189" width="15.140625" style="9" customWidth="1"/>
    <col min="1190" max="1190" width="8.85546875" style="9" customWidth="1"/>
    <col min="1191" max="1191" width="12.28515625" style="9" customWidth="1"/>
    <col min="1192" max="1192" width="7.42578125" style="9" customWidth="1"/>
    <col min="1193" max="1193" width="9.140625" style="9"/>
    <col min="1194" max="1194" width="12.42578125" style="9" customWidth="1"/>
    <col min="1195" max="1195" width="7.42578125" style="9" customWidth="1"/>
    <col min="1196" max="1197" width="9.140625" style="9"/>
    <col min="1198" max="1198" width="11.5703125" style="9" bestFit="1" customWidth="1"/>
    <col min="1199" max="1199" width="12" style="9" customWidth="1"/>
    <col min="1200" max="1200" width="8.28515625" style="9" customWidth="1"/>
    <col min="1201" max="1201" width="2.7109375" style="9" customWidth="1"/>
    <col min="1202" max="1202" width="18.5703125" style="9" customWidth="1"/>
    <col min="1203" max="1203" width="9.140625" style="9"/>
    <col min="1204" max="1204" width="18" style="9" customWidth="1"/>
    <col min="1205" max="1205" width="15.140625" style="9" customWidth="1"/>
    <col min="1206" max="1206" width="8.85546875" style="9" customWidth="1"/>
    <col min="1207" max="1207" width="12.28515625" style="9" customWidth="1"/>
    <col min="1208" max="1208" width="7.42578125" style="9" customWidth="1"/>
    <col min="1209" max="1209" width="9.140625" style="9"/>
    <col min="1210" max="1210" width="12.42578125" style="9" customWidth="1"/>
    <col min="1211" max="1211" width="7.42578125" style="9" customWidth="1"/>
    <col min="1212" max="1213" width="9.140625" style="9"/>
    <col min="1214" max="1214" width="11.5703125" style="9" bestFit="1" customWidth="1"/>
    <col min="1215" max="1215" width="12" style="9" customWidth="1"/>
    <col min="1216" max="1216" width="8.28515625" style="9" customWidth="1"/>
    <col min="1217" max="1217" width="2.7109375" style="9" customWidth="1"/>
    <col min="1218" max="1218" width="18.5703125" style="9" customWidth="1"/>
    <col min="1219" max="1219" width="9.140625" style="9"/>
    <col min="1220" max="1220" width="18" style="9" customWidth="1"/>
    <col min="1221" max="1221" width="15.140625" style="9" customWidth="1"/>
    <col min="1222" max="1222" width="8.85546875" style="9" customWidth="1"/>
    <col min="1223" max="1223" width="12.28515625" style="9" customWidth="1"/>
    <col min="1224" max="1224" width="7.42578125" style="9" customWidth="1"/>
    <col min="1225" max="1225" width="9.140625" style="9"/>
    <col min="1226" max="1226" width="12.42578125" style="9" customWidth="1"/>
    <col min="1227" max="1227" width="7.42578125" style="9" customWidth="1"/>
    <col min="1228" max="1229" width="9.140625" style="9"/>
    <col min="1230" max="1230" width="11.5703125" style="9" bestFit="1" customWidth="1"/>
    <col min="1231" max="1231" width="12" style="9" customWidth="1"/>
    <col min="1232" max="1232" width="8.28515625" style="9" customWidth="1"/>
    <col min="1233" max="1233" width="2.7109375" style="9" customWidth="1"/>
    <col min="1234" max="1234" width="18.5703125" style="9" customWidth="1"/>
    <col min="1235" max="1235" width="9.140625" style="9"/>
    <col min="1236" max="1236" width="18" style="9" customWidth="1"/>
    <col min="1237" max="1237" width="15.140625" style="9" customWidth="1"/>
    <col min="1238" max="1238" width="8.85546875" style="9" customWidth="1"/>
    <col min="1239" max="1239" width="12.28515625" style="9" customWidth="1"/>
    <col min="1240" max="1240" width="7.42578125" style="9" customWidth="1"/>
    <col min="1241" max="1241" width="9.140625" style="9"/>
    <col min="1242" max="1242" width="12.42578125" style="9" customWidth="1"/>
    <col min="1243" max="1243" width="7.42578125" style="9" customWidth="1"/>
    <col min="1244" max="1245" width="9.140625" style="9"/>
    <col min="1246" max="1246" width="11.5703125" style="9" bestFit="1" customWidth="1"/>
    <col min="1247" max="1247" width="12" style="9" customWidth="1"/>
    <col min="1248" max="1248" width="8.28515625" style="9" customWidth="1"/>
    <col min="1249" max="1249" width="2.7109375" style="9" customWidth="1"/>
    <col min="1250" max="1250" width="18.5703125" style="9" customWidth="1"/>
    <col min="1251" max="1251" width="9.140625" style="9"/>
    <col min="1252" max="1252" width="18" style="9" customWidth="1"/>
    <col min="1253" max="1253" width="15.140625" style="9" customWidth="1"/>
    <col min="1254" max="1254" width="8.85546875" style="9" customWidth="1"/>
    <col min="1255" max="1255" width="12.28515625" style="9" customWidth="1"/>
    <col min="1256" max="1256" width="7.42578125" style="9" customWidth="1"/>
    <col min="1257" max="1257" width="9.140625" style="9"/>
    <col min="1258" max="1258" width="12.42578125" style="9" customWidth="1"/>
    <col min="1259" max="1259" width="7.42578125" style="9" customWidth="1"/>
    <col min="1260" max="1261" width="9.140625" style="9"/>
    <col min="1262" max="1262" width="11.5703125" style="9" bestFit="1" customWidth="1"/>
    <col min="1263" max="1263" width="12" style="9" customWidth="1"/>
    <col min="1264" max="1264" width="8.28515625" style="9" customWidth="1"/>
    <col min="1265" max="1265" width="2.7109375" style="9" customWidth="1"/>
    <col min="1266" max="1266" width="18.5703125" style="9" customWidth="1"/>
    <col min="1267" max="1267" width="9.140625" style="9"/>
    <col min="1268" max="1268" width="18" style="9" customWidth="1"/>
    <col min="1269" max="1269" width="15.140625" style="9" customWidth="1"/>
    <col min="1270" max="1270" width="8.85546875" style="9" customWidth="1"/>
    <col min="1271" max="1271" width="12.28515625" style="9" customWidth="1"/>
    <col min="1272" max="1272" width="7.42578125" style="9" customWidth="1"/>
    <col min="1273" max="1273" width="9.140625" style="9"/>
    <col min="1274" max="1274" width="12.42578125" style="9" customWidth="1"/>
    <col min="1275" max="1275" width="7.42578125" style="9" customWidth="1"/>
    <col min="1276" max="1277" width="9.140625" style="9"/>
    <col min="1278" max="1278" width="11.5703125" style="9" bestFit="1" customWidth="1"/>
    <col min="1279" max="1279" width="12" style="9" customWidth="1"/>
    <col min="1280" max="1280" width="8.28515625" style="9" customWidth="1"/>
    <col min="1281" max="1281" width="2.7109375" style="9" customWidth="1"/>
    <col min="1282" max="1282" width="18.5703125" style="9" customWidth="1"/>
    <col min="1283" max="1283" width="9.140625" style="9"/>
    <col min="1284" max="1284" width="18" style="9" customWidth="1"/>
    <col min="1285" max="1285" width="15.140625" style="9" customWidth="1"/>
    <col min="1286" max="1286" width="8.85546875" style="9" customWidth="1"/>
    <col min="1287" max="1287" width="12.28515625" style="9" customWidth="1"/>
    <col min="1288" max="1288" width="7.42578125" style="9" customWidth="1"/>
    <col min="1289" max="1289" width="9.140625" style="9"/>
    <col min="1290" max="1290" width="12.42578125" style="9" customWidth="1"/>
    <col min="1291" max="1291" width="7.42578125" style="9" customWidth="1"/>
    <col min="1292" max="1293" width="9.140625" style="9"/>
    <col min="1294" max="1294" width="11.5703125" style="9" bestFit="1" customWidth="1"/>
    <col min="1295" max="1295" width="12" style="9" customWidth="1"/>
    <col min="1296" max="1296" width="8.28515625" style="9" customWidth="1"/>
    <col min="1297" max="1297" width="2.7109375" style="9" customWidth="1"/>
    <col min="1298" max="1298" width="18.5703125" style="9" customWidth="1"/>
    <col min="1299" max="1299" width="9.140625" style="9"/>
    <col min="1300" max="1300" width="18" style="9" customWidth="1"/>
    <col min="1301" max="1301" width="15.140625" style="9" customWidth="1"/>
    <col min="1302" max="1302" width="8.85546875" style="9" customWidth="1"/>
    <col min="1303" max="1303" width="12.28515625" style="9" customWidth="1"/>
    <col min="1304" max="1304" width="7.42578125" style="9" customWidth="1"/>
    <col min="1305" max="1305" width="9.140625" style="9"/>
    <col min="1306" max="1306" width="12.42578125" style="9" customWidth="1"/>
    <col min="1307" max="1307" width="7.42578125" style="9" customWidth="1"/>
    <col min="1308" max="1309" width="9.140625" style="9"/>
    <col min="1310" max="1310" width="11.5703125" style="9" bestFit="1" customWidth="1"/>
    <col min="1311" max="1311" width="12" style="9" customWidth="1"/>
    <col min="1312" max="1312" width="8.28515625" style="9" customWidth="1"/>
    <col min="1313" max="1313" width="2.7109375" style="9" customWidth="1"/>
    <col min="1314" max="1314" width="18.5703125" style="9" customWidth="1"/>
    <col min="1315" max="1315" width="9.140625" style="9"/>
    <col min="1316" max="1316" width="18" style="9" customWidth="1"/>
    <col min="1317" max="1317" width="15.140625" style="9" customWidth="1"/>
    <col min="1318" max="1318" width="8.85546875" style="9" customWidth="1"/>
    <col min="1319" max="1319" width="12.28515625" style="9" customWidth="1"/>
    <col min="1320" max="1320" width="7.42578125" style="9" customWidth="1"/>
    <col min="1321" max="1321" width="9.140625" style="9"/>
    <col min="1322" max="1322" width="12.42578125" style="9" customWidth="1"/>
    <col min="1323" max="1323" width="7.42578125" style="9" customWidth="1"/>
    <col min="1324" max="1325" width="9.140625" style="9"/>
    <col min="1326" max="1326" width="11.5703125" style="9" bestFit="1" customWidth="1"/>
    <col min="1327" max="1327" width="12" style="9" customWidth="1"/>
    <col min="1328" max="1328" width="8.28515625" style="9" customWidth="1"/>
    <col min="1329" max="1329" width="2.7109375" style="9" customWidth="1"/>
    <col min="1330" max="1330" width="18.5703125" style="9" customWidth="1"/>
    <col min="1331" max="1331" width="9.140625" style="9"/>
    <col min="1332" max="1332" width="18" style="9" customWidth="1"/>
    <col min="1333" max="1333" width="15.140625" style="9" customWidth="1"/>
    <col min="1334" max="1334" width="8.85546875" style="9" customWidth="1"/>
    <col min="1335" max="1335" width="12.28515625" style="9" customWidth="1"/>
    <col min="1336" max="1336" width="7.42578125" style="9" customWidth="1"/>
    <col min="1337" max="1337" width="9.140625" style="9"/>
    <col min="1338" max="1338" width="12.42578125" style="9" customWidth="1"/>
    <col min="1339" max="1339" width="7.42578125" style="9" customWidth="1"/>
    <col min="1340" max="1341" width="9.140625" style="9"/>
    <col min="1342" max="1342" width="11.5703125" style="9" bestFit="1" customWidth="1"/>
    <col min="1343" max="1343" width="12" style="9" customWidth="1"/>
    <col min="1344" max="1344" width="8.28515625" style="9" customWidth="1"/>
    <col min="1345" max="1345" width="2.7109375" style="9" customWidth="1"/>
    <col min="1346" max="1346" width="18.5703125" style="9" customWidth="1"/>
    <col min="1347" max="1347" width="9.140625" style="9"/>
    <col min="1348" max="1348" width="18" style="9" customWidth="1"/>
    <col min="1349" max="1349" width="15.140625" style="9" customWidth="1"/>
    <col min="1350" max="1350" width="8.85546875" style="9" customWidth="1"/>
    <col min="1351" max="1351" width="12.28515625" style="9" customWidth="1"/>
    <col min="1352" max="1352" width="7.42578125" style="9" customWidth="1"/>
    <col min="1353" max="1353" width="9.140625" style="9"/>
    <col min="1354" max="1354" width="12.42578125" style="9" customWidth="1"/>
    <col min="1355" max="1355" width="7.42578125" style="9" customWidth="1"/>
    <col min="1356" max="1357" width="9.140625" style="9"/>
    <col min="1358" max="1358" width="11.5703125" style="9" bestFit="1" customWidth="1"/>
    <col min="1359" max="1359" width="12" style="9" customWidth="1"/>
    <col min="1360" max="1360" width="8.28515625" style="9" customWidth="1"/>
    <col min="1361" max="1361" width="2.7109375" style="9" customWidth="1"/>
    <col min="1362" max="1362" width="18.5703125" style="9" customWidth="1"/>
    <col min="1363" max="1363" width="9.140625" style="9"/>
    <col min="1364" max="1364" width="18" style="9" customWidth="1"/>
    <col min="1365" max="1365" width="15.140625" style="9" customWidth="1"/>
    <col min="1366" max="1366" width="8.85546875" style="9" customWidth="1"/>
    <col min="1367" max="1367" width="12.28515625" style="9" customWidth="1"/>
    <col min="1368" max="1368" width="7.42578125" style="9" customWidth="1"/>
    <col min="1369" max="1369" width="9.140625" style="9"/>
    <col min="1370" max="1370" width="12.42578125" style="9" customWidth="1"/>
    <col min="1371" max="1371" width="7.42578125" style="9" customWidth="1"/>
    <col min="1372" max="1373" width="9.140625" style="9"/>
    <col min="1374" max="1374" width="11.5703125" style="9" bestFit="1" customWidth="1"/>
    <col min="1375" max="1375" width="12" style="9" customWidth="1"/>
    <col min="1376" max="1376" width="8.28515625" style="9" customWidth="1"/>
    <col min="1377" max="1377" width="2.7109375" style="9" customWidth="1"/>
    <col min="1378" max="1378" width="18.5703125" style="9" customWidth="1"/>
    <col min="1379" max="1379" width="9.140625" style="9"/>
    <col min="1380" max="1380" width="18" style="9" customWidth="1"/>
    <col min="1381" max="1381" width="15.140625" style="9" customWidth="1"/>
    <col min="1382" max="1382" width="8.85546875" style="9" customWidth="1"/>
    <col min="1383" max="1383" width="12.28515625" style="9" customWidth="1"/>
    <col min="1384" max="1384" width="7.42578125" style="9" customWidth="1"/>
    <col min="1385" max="1385" width="9.140625" style="9"/>
    <col min="1386" max="1386" width="12.42578125" style="9" customWidth="1"/>
    <col min="1387" max="1387" width="7.42578125" style="9" customWidth="1"/>
    <col min="1388" max="1389" width="9.140625" style="9"/>
    <col min="1390" max="1390" width="11.5703125" style="9" bestFit="1" customWidth="1"/>
    <col min="1391" max="1391" width="12" style="9" customWidth="1"/>
    <col min="1392" max="1392" width="8.28515625" style="9" customWidth="1"/>
    <col min="1393" max="1393" width="2.7109375" style="9" customWidth="1"/>
    <col min="1394" max="1394" width="18.5703125" style="9" customWidth="1"/>
    <col min="1395" max="1395" width="9.140625" style="9"/>
    <col min="1396" max="1396" width="18" style="9" customWidth="1"/>
    <col min="1397" max="1397" width="15.140625" style="9" customWidth="1"/>
    <col min="1398" max="1398" width="8.85546875" style="9" customWidth="1"/>
    <col min="1399" max="1399" width="12.28515625" style="9" customWidth="1"/>
    <col min="1400" max="1400" width="7.42578125" style="9" customWidth="1"/>
    <col min="1401" max="1401" width="9.140625" style="9"/>
    <col min="1402" max="1402" width="12.42578125" style="9" customWidth="1"/>
    <col min="1403" max="1403" width="7.42578125" style="9" customWidth="1"/>
    <col min="1404" max="1405" width="9.140625" style="9"/>
    <col min="1406" max="1406" width="11.5703125" style="9" bestFit="1" customWidth="1"/>
    <col min="1407" max="1407" width="12" style="9" customWidth="1"/>
    <col min="1408" max="1408" width="8.28515625" style="9" customWidth="1"/>
    <col min="1409" max="1409" width="2.7109375" style="9" customWidth="1"/>
    <col min="1410" max="1410" width="18.5703125" style="9" customWidth="1"/>
    <col min="1411" max="1411" width="9.140625" style="9"/>
    <col min="1412" max="1412" width="18" style="9" customWidth="1"/>
    <col min="1413" max="1413" width="15.140625" style="9" customWidth="1"/>
    <col min="1414" max="1414" width="8.85546875" style="9" customWidth="1"/>
    <col min="1415" max="1415" width="12.28515625" style="9" customWidth="1"/>
    <col min="1416" max="1416" width="7.42578125" style="9" customWidth="1"/>
    <col min="1417" max="1417" width="9.140625" style="9"/>
    <col min="1418" max="1418" width="12.42578125" style="9" customWidth="1"/>
    <col min="1419" max="1419" width="7.42578125" style="9" customWidth="1"/>
    <col min="1420" max="1421" width="9.140625" style="9"/>
    <col min="1422" max="1422" width="11.5703125" style="9" bestFit="1" customWidth="1"/>
    <col min="1423" max="1423" width="12" style="9" customWidth="1"/>
    <col min="1424" max="1424" width="8.28515625" style="9" customWidth="1"/>
    <col min="1425" max="1425" width="2.7109375" style="9" customWidth="1"/>
    <col min="1426" max="1426" width="18.5703125" style="9" customWidth="1"/>
    <col min="1427" max="1427" width="9.140625" style="9"/>
    <col min="1428" max="1428" width="18" style="9" customWidth="1"/>
    <col min="1429" max="1429" width="15.140625" style="9" customWidth="1"/>
    <col min="1430" max="1430" width="8.85546875" style="9" customWidth="1"/>
    <col min="1431" max="1431" width="12.28515625" style="9" customWidth="1"/>
    <col min="1432" max="1432" width="7.42578125" style="9" customWidth="1"/>
    <col min="1433" max="1433" width="9.140625" style="9"/>
    <col min="1434" max="1434" width="12.42578125" style="9" customWidth="1"/>
    <col min="1435" max="1435" width="7.42578125" style="9" customWidth="1"/>
    <col min="1436" max="1437" width="9.140625" style="9"/>
    <col min="1438" max="1438" width="11.5703125" style="9" bestFit="1" customWidth="1"/>
    <col min="1439" max="1439" width="12" style="9" customWidth="1"/>
    <col min="1440" max="1440" width="8.28515625" style="9" customWidth="1"/>
    <col min="1441" max="1441" width="2.7109375" style="9" customWidth="1"/>
    <col min="1442" max="1442" width="18.5703125" style="9" customWidth="1"/>
    <col min="1443" max="1443" width="9.140625" style="9"/>
    <col min="1444" max="1444" width="18" style="9" customWidth="1"/>
    <col min="1445" max="1445" width="15.140625" style="9" customWidth="1"/>
    <col min="1446" max="1446" width="8.85546875" style="9" customWidth="1"/>
    <col min="1447" max="1447" width="12.28515625" style="9" customWidth="1"/>
    <col min="1448" max="1448" width="7.42578125" style="9" customWidth="1"/>
    <col min="1449" max="1449" width="9.140625" style="9"/>
    <col min="1450" max="1450" width="12.42578125" style="9" customWidth="1"/>
    <col min="1451" max="1451" width="7.42578125" style="9" customWidth="1"/>
    <col min="1452" max="1453" width="9.140625" style="9"/>
    <col min="1454" max="1454" width="11.5703125" style="9" bestFit="1" customWidth="1"/>
    <col min="1455" max="1455" width="12" style="9" customWidth="1"/>
    <col min="1456" max="1456" width="8.28515625" style="9" customWidth="1"/>
    <col min="1457" max="1457" width="2.7109375" style="9" customWidth="1"/>
    <col min="1458" max="1458" width="18.5703125" style="9" customWidth="1"/>
    <col min="1459" max="1459" width="9.140625" style="9"/>
    <col min="1460" max="1460" width="18" style="9" customWidth="1"/>
    <col min="1461" max="1461" width="15.140625" style="9" customWidth="1"/>
    <col min="1462" max="1462" width="8.85546875" style="9" customWidth="1"/>
    <col min="1463" max="1463" width="12.28515625" style="9" customWidth="1"/>
    <col min="1464" max="1464" width="7.42578125" style="9" customWidth="1"/>
    <col min="1465" max="1465" width="9.140625" style="9"/>
    <col min="1466" max="1466" width="12.42578125" style="9" customWidth="1"/>
    <col min="1467" max="1467" width="7.42578125" style="9" customWidth="1"/>
    <col min="1468" max="1469" width="9.140625" style="9"/>
    <col min="1470" max="1470" width="11.5703125" style="9" bestFit="1" customWidth="1"/>
    <col min="1471" max="1471" width="12" style="9" customWidth="1"/>
    <col min="1472" max="1472" width="8.28515625" style="9" customWidth="1"/>
    <col min="1473" max="1473" width="2.7109375" style="9" customWidth="1"/>
    <col min="1474" max="1474" width="18.5703125" style="9" customWidth="1"/>
    <col min="1475" max="1475" width="9.140625" style="9"/>
    <col min="1476" max="1476" width="18" style="9" customWidth="1"/>
    <col min="1477" max="1477" width="15.140625" style="9" customWidth="1"/>
    <col min="1478" max="1478" width="8.85546875" style="9" customWidth="1"/>
    <col min="1479" max="1479" width="12.28515625" style="9" customWidth="1"/>
    <col min="1480" max="1480" width="7.42578125" style="9" customWidth="1"/>
    <col min="1481" max="1481" width="9.140625" style="9"/>
    <col min="1482" max="1482" width="12.42578125" style="9" customWidth="1"/>
    <col min="1483" max="1483" width="7.42578125" style="9" customWidth="1"/>
    <col min="1484" max="1485" width="9.140625" style="9"/>
    <col min="1486" max="1486" width="11.5703125" style="9" bestFit="1" customWidth="1"/>
    <col min="1487" max="1487" width="12" style="9" customWidth="1"/>
    <col min="1488" max="1488" width="8.28515625" style="9" customWidth="1"/>
    <col min="1489" max="1489" width="2.7109375" style="9" customWidth="1"/>
    <col min="1490" max="1490" width="18.5703125" style="9" customWidth="1"/>
    <col min="1491" max="1491" width="9.140625" style="9"/>
    <col min="1492" max="1492" width="18" style="9" customWidth="1"/>
    <col min="1493" max="1493" width="15.140625" style="9" customWidth="1"/>
    <col min="1494" max="1494" width="8.85546875" style="9" customWidth="1"/>
    <col min="1495" max="1495" width="12.28515625" style="9" customWidth="1"/>
    <col min="1496" max="1496" width="7.42578125" style="9" customWidth="1"/>
    <col min="1497" max="1497" width="9.140625" style="9"/>
    <col min="1498" max="1498" width="12.42578125" style="9" customWidth="1"/>
    <col min="1499" max="1499" width="7.42578125" style="9" customWidth="1"/>
    <col min="1500" max="1501" width="9.140625" style="9"/>
    <col min="1502" max="1502" width="11.5703125" style="9" bestFit="1" customWidth="1"/>
    <col min="1503" max="1503" width="12" style="9" customWidth="1"/>
    <col min="1504" max="1504" width="8.28515625" style="9" customWidth="1"/>
    <col min="1505" max="1505" width="2.7109375" style="9" customWidth="1"/>
    <col min="1506" max="1506" width="18.5703125" style="9" customWidth="1"/>
    <col min="1507" max="1507" width="9.140625" style="9"/>
    <col min="1508" max="1508" width="18" style="9" customWidth="1"/>
    <col min="1509" max="1509" width="15.140625" style="9" customWidth="1"/>
    <col min="1510" max="1510" width="8.85546875" style="9" customWidth="1"/>
    <col min="1511" max="1511" width="12.28515625" style="9" customWidth="1"/>
    <col min="1512" max="1512" width="7.42578125" style="9" customWidth="1"/>
    <col min="1513" max="1513" width="9.140625" style="9"/>
    <col min="1514" max="1514" width="12.42578125" style="9" customWidth="1"/>
    <col min="1515" max="1515" width="7.42578125" style="9" customWidth="1"/>
    <col min="1516" max="1517" width="9.140625" style="9"/>
    <col min="1518" max="1518" width="11.5703125" style="9" bestFit="1" customWidth="1"/>
    <col min="1519" max="1519" width="12" style="9" customWidth="1"/>
    <col min="1520" max="1520" width="8.28515625" style="9" customWidth="1"/>
    <col min="1521" max="1521" width="2.7109375" style="9" customWidth="1"/>
    <col min="1522" max="1522" width="18.5703125" style="9" customWidth="1"/>
    <col min="1523" max="1523" width="9.140625" style="9"/>
    <col min="1524" max="1524" width="18" style="9" customWidth="1"/>
    <col min="1525" max="1525" width="15.140625" style="9" customWidth="1"/>
    <col min="1526" max="1526" width="8.85546875" style="9" customWidth="1"/>
    <col min="1527" max="1527" width="12.28515625" style="9" customWidth="1"/>
    <col min="1528" max="1528" width="7.42578125" style="9" customWidth="1"/>
    <col min="1529" max="1529" width="9.140625" style="9"/>
    <col min="1530" max="1530" width="12.42578125" style="9" customWidth="1"/>
    <col min="1531" max="1531" width="7.42578125" style="9" customWidth="1"/>
    <col min="1532" max="1533" width="9.140625" style="9"/>
    <col min="1534" max="1534" width="11.5703125" style="9" bestFit="1" customWidth="1"/>
    <col min="1535" max="1535" width="12" style="9" customWidth="1"/>
    <col min="1536" max="1536" width="8.28515625" style="9" customWidth="1"/>
    <col min="1537" max="1537" width="2.7109375" style="9" customWidth="1"/>
    <col min="1538" max="1538" width="18.5703125" style="9" customWidth="1"/>
    <col min="1539" max="1539" width="9.140625" style="9"/>
    <col min="1540" max="1540" width="18" style="9" customWidth="1"/>
    <col min="1541" max="1541" width="15.140625" style="9" customWidth="1"/>
    <col min="1542" max="1542" width="8.85546875" style="9" customWidth="1"/>
    <col min="1543" max="1543" width="12.28515625" style="9" customWidth="1"/>
    <col min="1544" max="1544" width="7.42578125" style="9" customWidth="1"/>
    <col min="1545" max="1545" width="9.140625" style="9"/>
    <col min="1546" max="1546" width="12.42578125" style="9" customWidth="1"/>
    <col min="1547" max="1547" width="7.42578125" style="9" customWidth="1"/>
    <col min="1548" max="1549" width="9.140625" style="9"/>
    <col min="1550" max="1550" width="11.5703125" style="9" bestFit="1" customWidth="1"/>
    <col min="1551" max="1551" width="12" style="9" customWidth="1"/>
    <col min="1552" max="1552" width="8.28515625" style="9" customWidth="1"/>
    <col min="1553" max="1553" width="2.7109375" style="9" customWidth="1"/>
    <col min="1554" max="1554" width="18.5703125" style="9" customWidth="1"/>
    <col min="1555" max="1555" width="9.140625" style="9"/>
    <col min="1556" max="1556" width="18" style="9" customWidth="1"/>
    <col min="1557" max="1557" width="15.140625" style="9" customWidth="1"/>
    <col min="1558" max="1558" width="8.85546875" style="9" customWidth="1"/>
    <col min="1559" max="1559" width="12.28515625" style="9" customWidth="1"/>
    <col min="1560" max="1560" width="7.42578125" style="9" customWidth="1"/>
    <col min="1561" max="1561" width="9.140625" style="9"/>
    <col min="1562" max="1562" width="12.42578125" style="9" customWidth="1"/>
    <col min="1563" max="1563" width="7.42578125" style="9" customWidth="1"/>
    <col min="1564" max="1565" width="9.140625" style="9"/>
    <col min="1566" max="1566" width="11.5703125" style="9" bestFit="1" customWidth="1"/>
    <col min="1567" max="1567" width="12" style="9" customWidth="1"/>
    <col min="1568" max="1568" width="8.28515625" style="9" customWidth="1"/>
    <col min="1569" max="1569" width="2.7109375" style="9" customWidth="1"/>
    <col min="1570" max="1570" width="18.5703125" style="9" customWidth="1"/>
    <col min="1571" max="1571" width="9.140625" style="9"/>
    <col min="1572" max="1572" width="18" style="9" customWidth="1"/>
    <col min="1573" max="1573" width="15.140625" style="9" customWidth="1"/>
    <col min="1574" max="1574" width="8.85546875" style="9" customWidth="1"/>
    <col min="1575" max="1575" width="12.28515625" style="9" customWidth="1"/>
    <col min="1576" max="1576" width="7.42578125" style="9" customWidth="1"/>
    <col min="1577" max="1577" width="9.140625" style="9"/>
    <col min="1578" max="1578" width="12.42578125" style="9" customWidth="1"/>
    <col min="1579" max="1579" width="7.42578125" style="9" customWidth="1"/>
    <col min="1580" max="1581" width="9.140625" style="9"/>
    <col min="1582" max="1582" width="11.5703125" style="9" bestFit="1" customWidth="1"/>
    <col min="1583" max="1583" width="12" style="9" customWidth="1"/>
    <col min="1584" max="1584" width="8.28515625" style="9" customWidth="1"/>
    <col min="1585" max="1585" width="2.7109375" style="9" customWidth="1"/>
    <col min="1586" max="1586" width="18.5703125" style="9" customWidth="1"/>
    <col min="1587" max="1587" width="9.140625" style="9"/>
    <col min="1588" max="1588" width="18" style="9" customWidth="1"/>
    <col min="1589" max="1589" width="15.140625" style="9" customWidth="1"/>
    <col min="1590" max="1590" width="8.85546875" style="9" customWidth="1"/>
    <col min="1591" max="1591" width="12.28515625" style="9" customWidth="1"/>
    <col min="1592" max="1592" width="7.42578125" style="9" customWidth="1"/>
    <col min="1593" max="1593" width="9.140625" style="9"/>
    <col min="1594" max="1594" width="12.42578125" style="9" customWidth="1"/>
    <col min="1595" max="1595" width="7.42578125" style="9" customWidth="1"/>
    <col min="1596" max="1597" width="9.140625" style="9"/>
    <col min="1598" max="1598" width="11.5703125" style="9" bestFit="1" customWidth="1"/>
    <col min="1599" max="1599" width="12" style="9" customWidth="1"/>
    <col min="1600" max="1600" width="8.28515625" style="9" customWidth="1"/>
    <col min="1601" max="1601" width="2.7109375" style="9" customWidth="1"/>
    <col min="1602" max="1602" width="18.5703125" style="9" customWidth="1"/>
    <col min="1603" max="1603" width="9.140625" style="9"/>
    <col min="1604" max="1604" width="18" style="9" customWidth="1"/>
    <col min="1605" max="1605" width="15.140625" style="9" customWidth="1"/>
    <col min="1606" max="1606" width="8.85546875" style="9" customWidth="1"/>
    <col min="1607" max="1607" width="12.28515625" style="9" customWidth="1"/>
    <col min="1608" max="1608" width="7.42578125" style="9" customWidth="1"/>
    <col min="1609" max="1609" width="9.140625" style="9"/>
    <col min="1610" max="1610" width="12.42578125" style="9" customWidth="1"/>
    <col min="1611" max="1611" width="7.42578125" style="9" customWidth="1"/>
    <col min="1612" max="1613" width="9.140625" style="9"/>
    <col min="1614" max="1614" width="11.5703125" style="9" bestFit="1" customWidth="1"/>
    <col min="1615" max="1615" width="12" style="9" customWidth="1"/>
    <col min="1616" max="1616" width="8.28515625" style="9" customWidth="1"/>
    <col min="1617" max="1617" width="2.7109375" style="9" customWidth="1"/>
    <col min="1618" max="1618" width="18.5703125" style="9" customWidth="1"/>
    <col min="1619" max="1619" width="9.140625" style="9"/>
    <col min="1620" max="1620" width="18" style="9" customWidth="1"/>
    <col min="1621" max="1621" width="15.140625" style="9" customWidth="1"/>
    <col min="1622" max="1622" width="8.85546875" style="9" customWidth="1"/>
    <col min="1623" max="1623" width="12.28515625" style="9" customWidth="1"/>
    <col min="1624" max="1624" width="7.42578125" style="9" customWidth="1"/>
    <col min="1625" max="1625" width="9.140625" style="9"/>
    <col min="1626" max="1626" width="12.42578125" style="9" customWidth="1"/>
    <col min="1627" max="1627" width="7.42578125" style="9" customWidth="1"/>
    <col min="1628" max="1629" width="9.140625" style="9"/>
    <col min="1630" max="1630" width="11.5703125" style="9" bestFit="1" customWidth="1"/>
    <col min="1631" max="1631" width="12" style="9" customWidth="1"/>
    <col min="1632" max="1632" width="8.28515625" style="9" customWidth="1"/>
    <col min="1633" max="1633" width="2.7109375" style="9" customWidth="1"/>
    <col min="1634" max="1634" width="18.5703125" style="9" customWidth="1"/>
    <col min="1635" max="1635" width="9.140625" style="9"/>
    <col min="1636" max="1636" width="18" style="9" customWidth="1"/>
    <col min="1637" max="1637" width="15.140625" style="9" customWidth="1"/>
    <col min="1638" max="1638" width="8.85546875" style="9" customWidth="1"/>
    <col min="1639" max="1639" width="12.28515625" style="9" customWidth="1"/>
    <col min="1640" max="1640" width="7.42578125" style="9" customWidth="1"/>
    <col min="1641" max="1641" width="9.140625" style="9"/>
    <col min="1642" max="1642" width="12.42578125" style="9" customWidth="1"/>
    <col min="1643" max="1643" width="7.42578125" style="9" customWidth="1"/>
    <col min="1644" max="1645" width="9.140625" style="9"/>
    <col min="1646" max="1646" width="11.5703125" style="9" bestFit="1" customWidth="1"/>
    <col min="1647" max="1647" width="12" style="9" customWidth="1"/>
    <col min="1648" max="1648" width="8.28515625" style="9" customWidth="1"/>
    <col min="1649" max="1649" width="2.7109375" style="9" customWidth="1"/>
    <col min="1650" max="1650" width="18.5703125" style="9" customWidth="1"/>
    <col min="1651" max="1651" width="9.140625" style="9"/>
    <col min="1652" max="1652" width="18" style="9" customWidth="1"/>
    <col min="1653" max="1653" width="15.140625" style="9" customWidth="1"/>
    <col min="1654" max="1654" width="8.85546875" style="9" customWidth="1"/>
    <col min="1655" max="1655" width="12.28515625" style="9" customWidth="1"/>
    <col min="1656" max="1656" width="7.42578125" style="9" customWidth="1"/>
    <col min="1657" max="1657" width="9.140625" style="9"/>
    <col min="1658" max="1658" width="12.42578125" style="9" customWidth="1"/>
    <col min="1659" max="1659" width="7.42578125" style="9" customWidth="1"/>
    <col min="1660" max="1661" width="9.140625" style="9"/>
    <col min="1662" max="1662" width="11.5703125" style="9" bestFit="1" customWidth="1"/>
    <col min="1663" max="1663" width="12" style="9" customWidth="1"/>
    <col min="1664" max="1664" width="8.28515625" style="9" customWidth="1"/>
    <col min="1665" max="1665" width="2.7109375" style="9" customWidth="1"/>
    <col min="1666" max="1666" width="18.5703125" style="9" customWidth="1"/>
    <col min="1667" max="1667" width="9.140625" style="9"/>
    <col min="1668" max="1668" width="18" style="9" customWidth="1"/>
    <col min="1669" max="1669" width="15.140625" style="9" customWidth="1"/>
    <col min="1670" max="1670" width="8.85546875" style="9" customWidth="1"/>
    <col min="1671" max="1671" width="12.28515625" style="9" customWidth="1"/>
    <col min="1672" max="1672" width="7.42578125" style="9" customWidth="1"/>
    <col min="1673" max="1673" width="9.140625" style="9"/>
    <col min="1674" max="1674" width="12.42578125" style="9" customWidth="1"/>
    <col min="1675" max="1675" width="7.42578125" style="9" customWidth="1"/>
    <col min="1676" max="1677" width="9.140625" style="9"/>
    <col min="1678" max="1678" width="11.5703125" style="9" bestFit="1" customWidth="1"/>
    <col min="1679" max="1679" width="12" style="9" customWidth="1"/>
    <col min="1680" max="1680" width="8.28515625" style="9" customWidth="1"/>
    <col min="1681" max="1681" width="2.7109375" style="9" customWidth="1"/>
    <col min="1682" max="1682" width="18.5703125" style="9" customWidth="1"/>
    <col min="1683" max="1683" width="9.140625" style="9"/>
    <col min="1684" max="1684" width="18" style="9" customWidth="1"/>
    <col min="1685" max="1685" width="15.140625" style="9" customWidth="1"/>
    <col min="1686" max="1686" width="8.85546875" style="9" customWidth="1"/>
    <col min="1687" max="1687" width="12.28515625" style="9" customWidth="1"/>
    <col min="1688" max="1688" width="7.42578125" style="9" customWidth="1"/>
    <col min="1689" max="1689" width="9.140625" style="9"/>
    <col min="1690" max="1690" width="12.42578125" style="9" customWidth="1"/>
    <col min="1691" max="1691" width="7.42578125" style="9" customWidth="1"/>
    <col min="1692" max="1693" width="9.140625" style="9"/>
    <col min="1694" max="1694" width="11.5703125" style="9" bestFit="1" customWidth="1"/>
    <col min="1695" max="1695" width="12" style="9" customWidth="1"/>
    <col min="1696" max="1696" width="8.28515625" style="9" customWidth="1"/>
    <col min="1697" max="1697" width="2.7109375" style="9" customWidth="1"/>
    <col min="1698" max="1698" width="18.5703125" style="9" customWidth="1"/>
    <col min="1699" max="1699" width="9.140625" style="9"/>
    <col min="1700" max="1700" width="18" style="9" customWidth="1"/>
    <col min="1701" max="1701" width="15.140625" style="9" customWidth="1"/>
    <col min="1702" max="1702" width="8.85546875" style="9" customWidth="1"/>
    <col min="1703" max="1703" width="12.28515625" style="9" customWidth="1"/>
    <col min="1704" max="1704" width="7.42578125" style="9" customWidth="1"/>
    <col min="1705" max="1705" width="9.140625" style="9"/>
    <col min="1706" max="1706" width="12.42578125" style="9" customWidth="1"/>
    <col min="1707" max="1707" width="7.42578125" style="9" customWidth="1"/>
    <col min="1708" max="1709" width="9.140625" style="9"/>
    <col min="1710" max="1710" width="11.5703125" style="9" bestFit="1" customWidth="1"/>
    <col min="1711" max="1711" width="12" style="9" customWidth="1"/>
    <col min="1712" max="1712" width="8.28515625" style="9" customWidth="1"/>
    <col min="1713" max="1713" width="2.7109375" style="9" customWidth="1"/>
    <col min="1714" max="1714" width="18.5703125" style="9" customWidth="1"/>
    <col min="1715" max="1715" width="9.140625" style="9"/>
    <col min="1716" max="1716" width="18" style="9" customWidth="1"/>
    <col min="1717" max="1717" width="15.140625" style="9" customWidth="1"/>
    <col min="1718" max="1718" width="8.85546875" style="9" customWidth="1"/>
    <col min="1719" max="1719" width="12.28515625" style="9" customWidth="1"/>
    <col min="1720" max="1720" width="7.42578125" style="9" customWidth="1"/>
    <col min="1721" max="1721" width="9.140625" style="9"/>
    <col min="1722" max="1722" width="12.42578125" style="9" customWidth="1"/>
    <col min="1723" max="1723" width="7.42578125" style="9" customWidth="1"/>
    <col min="1724" max="1725" width="9.140625" style="9"/>
    <col min="1726" max="1726" width="11.5703125" style="9" bestFit="1" customWidth="1"/>
    <col min="1727" max="1727" width="12" style="9" customWidth="1"/>
    <col min="1728" max="1728" width="8.28515625" style="9" customWidth="1"/>
    <col min="1729" max="1729" width="2.7109375" style="9" customWidth="1"/>
    <col min="1730" max="1730" width="18.5703125" style="9" customWidth="1"/>
    <col min="1731" max="1731" width="9.140625" style="9"/>
    <col min="1732" max="1732" width="18" style="9" customWidth="1"/>
    <col min="1733" max="1733" width="15.140625" style="9" customWidth="1"/>
    <col min="1734" max="1734" width="8.85546875" style="9" customWidth="1"/>
    <col min="1735" max="1735" width="12.28515625" style="9" customWidth="1"/>
    <col min="1736" max="1736" width="7.42578125" style="9" customWidth="1"/>
    <col min="1737" max="1737" width="9.140625" style="9"/>
    <col min="1738" max="1738" width="12.42578125" style="9" customWidth="1"/>
    <col min="1739" max="1739" width="7.42578125" style="9" customWidth="1"/>
    <col min="1740" max="1741" width="9.140625" style="9"/>
    <col min="1742" max="1742" width="11.5703125" style="9" bestFit="1" customWidth="1"/>
    <col min="1743" max="1743" width="12" style="9" customWidth="1"/>
    <col min="1744" max="1744" width="8.28515625" style="9" customWidth="1"/>
    <col min="1745" max="1745" width="2.7109375" style="9" customWidth="1"/>
    <col min="1746" max="1746" width="18.5703125" style="9" customWidth="1"/>
    <col min="1747" max="1747" width="9.140625" style="9"/>
    <col min="1748" max="1748" width="18" style="9" customWidth="1"/>
    <col min="1749" max="1749" width="15.140625" style="9" customWidth="1"/>
    <col min="1750" max="1750" width="8.85546875" style="9" customWidth="1"/>
    <col min="1751" max="1751" width="12.28515625" style="9" customWidth="1"/>
    <col min="1752" max="1752" width="7.42578125" style="9" customWidth="1"/>
    <col min="1753" max="1753" width="9.140625" style="9"/>
    <col min="1754" max="1754" width="12.42578125" style="9" customWidth="1"/>
    <col min="1755" max="1755" width="7.42578125" style="9" customWidth="1"/>
    <col min="1756" max="1757" width="9.140625" style="9"/>
    <col min="1758" max="1758" width="11.5703125" style="9" bestFit="1" customWidth="1"/>
    <col min="1759" max="1759" width="12" style="9" customWidth="1"/>
    <col min="1760" max="1760" width="8.28515625" style="9" customWidth="1"/>
    <col min="1761" max="1761" width="2.7109375" style="9" customWidth="1"/>
    <col min="1762" max="1762" width="18.5703125" style="9" customWidth="1"/>
    <col min="1763" max="1763" width="9.140625" style="9"/>
    <col min="1764" max="1764" width="18" style="9" customWidth="1"/>
    <col min="1765" max="1765" width="15.140625" style="9" customWidth="1"/>
    <col min="1766" max="1766" width="8.85546875" style="9" customWidth="1"/>
    <col min="1767" max="1767" width="12.28515625" style="9" customWidth="1"/>
    <col min="1768" max="1768" width="7.42578125" style="9" customWidth="1"/>
    <col min="1769" max="1769" width="9.140625" style="9"/>
    <col min="1770" max="1770" width="12.42578125" style="9" customWidth="1"/>
    <col min="1771" max="1771" width="7.42578125" style="9" customWidth="1"/>
    <col min="1772" max="1773" width="9.140625" style="9"/>
    <col min="1774" max="1774" width="11.5703125" style="9" bestFit="1" customWidth="1"/>
    <col min="1775" max="1775" width="12" style="9" customWidth="1"/>
    <col min="1776" max="1776" width="8.28515625" style="9" customWidth="1"/>
    <col min="1777" max="1777" width="2.7109375" style="9" customWidth="1"/>
    <col min="1778" max="1778" width="18.5703125" style="9" customWidth="1"/>
    <col min="1779" max="1779" width="9.140625" style="9"/>
    <col min="1780" max="1780" width="18" style="9" customWidth="1"/>
    <col min="1781" max="1781" width="15.140625" style="9" customWidth="1"/>
    <col min="1782" max="1782" width="8.85546875" style="9" customWidth="1"/>
    <col min="1783" max="1783" width="12.28515625" style="9" customWidth="1"/>
    <col min="1784" max="1784" width="7.42578125" style="9" customWidth="1"/>
    <col min="1785" max="1785" width="9.140625" style="9"/>
    <col min="1786" max="1786" width="12.42578125" style="9" customWidth="1"/>
    <col min="1787" max="1787" width="7.42578125" style="9" customWidth="1"/>
    <col min="1788" max="1789" width="9.140625" style="9"/>
    <col min="1790" max="1790" width="11.5703125" style="9" bestFit="1" customWidth="1"/>
    <col min="1791" max="1791" width="12" style="9" customWidth="1"/>
    <col min="1792" max="1792" width="8.28515625" style="9" customWidth="1"/>
    <col min="1793" max="1793" width="2.7109375" style="9" customWidth="1"/>
    <col min="1794" max="1794" width="18.5703125" style="9" customWidth="1"/>
    <col min="1795" max="1795" width="9.140625" style="9"/>
    <col min="1796" max="1796" width="18" style="9" customWidth="1"/>
    <col min="1797" max="1797" width="15.140625" style="9" customWidth="1"/>
    <col min="1798" max="1798" width="8.85546875" style="9" customWidth="1"/>
    <col min="1799" max="1799" width="12.28515625" style="9" customWidth="1"/>
    <col min="1800" max="1800" width="7.42578125" style="9" customWidth="1"/>
    <col min="1801" max="1801" width="9.140625" style="9"/>
    <col min="1802" max="1802" width="12.42578125" style="9" customWidth="1"/>
    <col min="1803" max="1803" width="7.42578125" style="9" customWidth="1"/>
    <col min="1804" max="1805" width="9.140625" style="9"/>
    <col min="1806" max="1806" width="11.5703125" style="9" bestFit="1" customWidth="1"/>
    <col min="1807" max="1807" width="12" style="9" customWidth="1"/>
    <col min="1808" max="1808" width="8.28515625" style="9" customWidth="1"/>
    <col min="1809" max="1809" width="2.7109375" style="9" customWidth="1"/>
    <col min="1810" max="1810" width="18.5703125" style="9" customWidth="1"/>
    <col min="1811" max="1811" width="9.140625" style="9"/>
    <col min="1812" max="1812" width="18" style="9" customWidth="1"/>
    <col min="1813" max="1813" width="15.140625" style="9" customWidth="1"/>
    <col min="1814" max="1814" width="8.85546875" style="9" customWidth="1"/>
    <col min="1815" max="1815" width="12.28515625" style="9" customWidth="1"/>
    <col min="1816" max="1816" width="7.42578125" style="9" customWidth="1"/>
    <col min="1817" max="1817" width="9.140625" style="9"/>
    <col min="1818" max="1818" width="12.42578125" style="9" customWidth="1"/>
    <col min="1819" max="1819" width="7.42578125" style="9" customWidth="1"/>
    <col min="1820" max="1821" width="9.140625" style="9"/>
    <col min="1822" max="1822" width="11.5703125" style="9" bestFit="1" customWidth="1"/>
    <col min="1823" max="1823" width="12" style="9" customWidth="1"/>
    <col min="1824" max="1824" width="8.28515625" style="9" customWidth="1"/>
    <col min="1825" max="1825" width="2.7109375" style="9" customWidth="1"/>
    <col min="1826" max="1826" width="18.5703125" style="9" customWidth="1"/>
    <col min="1827" max="1827" width="9.140625" style="9"/>
    <col min="1828" max="1828" width="18" style="9" customWidth="1"/>
    <col min="1829" max="1829" width="15.140625" style="9" customWidth="1"/>
    <col min="1830" max="1830" width="8.85546875" style="9" customWidth="1"/>
    <col min="1831" max="1831" width="12.28515625" style="9" customWidth="1"/>
    <col min="1832" max="1832" width="7.42578125" style="9" customWidth="1"/>
    <col min="1833" max="1833" width="9.140625" style="9"/>
    <col min="1834" max="1834" width="12.42578125" style="9" customWidth="1"/>
    <col min="1835" max="1835" width="7.42578125" style="9" customWidth="1"/>
    <col min="1836" max="1837" width="9.140625" style="9"/>
    <col min="1838" max="1838" width="11.5703125" style="9" bestFit="1" customWidth="1"/>
    <col min="1839" max="1839" width="12" style="9" customWidth="1"/>
    <col min="1840" max="1840" width="8.28515625" style="9" customWidth="1"/>
    <col min="1841" max="1841" width="2.7109375" style="9" customWidth="1"/>
    <col min="1842" max="1842" width="18.5703125" style="9" customWidth="1"/>
    <col min="1843" max="1843" width="9.140625" style="9"/>
    <col min="1844" max="1844" width="18" style="9" customWidth="1"/>
    <col min="1845" max="1845" width="15.140625" style="9" customWidth="1"/>
    <col min="1846" max="1846" width="8.85546875" style="9" customWidth="1"/>
    <col min="1847" max="1847" width="12.28515625" style="9" customWidth="1"/>
    <col min="1848" max="1848" width="7.42578125" style="9" customWidth="1"/>
    <col min="1849" max="1849" width="9.140625" style="9"/>
    <col min="1850" max="1850" width="12.42578125" style="9" customWidth="1"/>
    <col min="1851" max="1851" width="7.42578125" style="9" customWidth="1"/>
    <col min="1852" max="1853" width="9.140625" style="9"/>
    <col min="1854" max="1854" width="11.5703125" style="9" bestFit="1" customWidth="1"/>
    <col min="1855" max="1855" width="12" style="9" customWidth="1"/>
    <col min="1856" max="1856" width="8.28515625" style="9" customWidth="1"/>
    <col min="1857" max="1857" width="2.7109375" style="9" customWidth="1"/>
    <col min="1858" max="1858" width="18.5703125" style="9" customWidth="1"/>
    <col min="1859" max="1859" width="9.140625" style="9"/>
    <col min="1860" max="1860" width="18" style="9" customWidth="1"/>
    <col min="1861" max="1861" width="15.140625" style="9" customWidth="1"/>
    <col min="1862" max="1862" width="8.85546875" style="9" customWidth="1"/>
    <col min="1863" max="1863" width="12.28515625" style="9" customWidth="1"/>
    <col min="1864" max="1864" width="7.42578125" style="9" customWidth="1"/>
    <col min="1865" max="1865" width="9.140625" style="9"/>
    <col min="1866" max="1866" width="12.42578125" style="9" customWidth="1"/>
    <col min="1867" max="1867" width="7.42578125" style="9" customWidth="1"/>
    <col min="1868" max="1869" width="9.140625" style="9"/>
    <col min="1870" max="1870" width="11.5703125" style="9" bestFit="1" customWidth="1"/>
    <col min="1871" max="1871" width="12" style="9" customWidth="1"/>
    <col min="1872" max="1872" width="8.28515625" style="9" customWidth="1"/>
    <col min="1873" max="1873" width="2.7109375" style="9" customWidth="1"/>
    <col min="1874" max="1874" width="18.5703125" style="9" customWidth="1"/>
    <col min="1875" max="1875" width="9.140625" style="9"/>
    <col min="1876" max="1876" width="18" style="9" customWidth="1"/>
    <col min="1877" max="1877" width="15.140625" style="9" customWidth="1"/>
    <col min="1878" max="1878" width="8.85546875" style="9" customWidth="1"/>
    <col min="1879" max="1879" width="12.28515625" style="9" customWidth="1"/>
    <col min="1880" max="1880" width="7.42578125" style="9" customWidth="1"/>
    <col min="1881" max="1881" width="9.140625" style="9"/>
    <col min="1882" max="1882" width="12.42578125" style="9" customWidth="1"/>
    <col min="1883" max="1883" width="7.42578125" style="9" customWidth="1"/>
    <col min="1884" max="1885" width="9.140625" style="9"/>
    <col min="1886" max="1886" width="11.5703125" style="9" bestFit="1" customWidth="1"/>
    <col min="1887" max="1887" width="12" style="9" customWidth="1"/>
    <col min="1888" max="1888" width="8.28515625" style="9" customWidth="1"/>
    <col min="1889" max="1889" width="2.7109375" style="9" customWidth="1"/>
    <col min="1890" max="1890" width="18.5703125" style="9" customWidth="1"/>
    <col min="1891" max="1891" width="9.140625" style="9"/>
    <col min="1892" max="1892" width="18" style="9" customWidth="1"/>
    <col min="1893" max="1893" width="15.140625" style="9" customWidth="1"/>
    <col min="1894" max="1894" width="8.85546875" style="9" customWidth="1"/>
    <col min="1895" max="1895" width="12.28515625" style="9" customWidth="1"/>
    <col min="1896" max="1896" width="7.42578125" style="9" customWidth="1"/>
    <col min="1897" max="1897" width="9.140625" style="9"/>
    <col min="1898" max="1898" width="12.42578125" style="9" customWidth="1"/>
    <col min="1899" max="1899" width="7.42578125" style="9" customWidth="1"/>
    <col min="1900" max="1901" width="9.140625" style="9"/>
    <col min="1902" max="1902" width="11.5703125" style="9" bestFit="1" customWidth="1"/>
    <col min="1903" max="1903" width="12" style="9" customWidth="1"/>
    <col min="1904" max="1904" width="8.28515625" style="9" customWidth="1"/>
    <col min="1905" max="1905" width="2.7109375" style="9" customWidth="1"/>
    <col min="1906" max="1906" width="18.5703125" style="9" customWidth="1"/>
    <col min="1907" max="1907" width="9.140625" style="9"/>
    <col min="1908" max="1908" width="18" style="9" customWidth="1"/>
    <col min="1909" max="1909" width="15.140625" style="9" customWidth="1"/>
    <col min="1910" max="1910" width="8.85546875" style="9" customWidth="1"/>
    <col min="1911" max="1911" width="12.28515625" style="9" customWidth="1"/>
    <col min="1912" max="1912" width="7.42578125" style="9" customWidth="1"/>
    <col min="1913" max="1913" width="9.140625" style="9"/>
    <col min="1914" max="1914" width="12.42578125" style="9" customWidth="1"/>
    <col min="1915" max="1915" width="7.42578125" style="9" customWidth="1"/>
    <col min="1916" max="1917" width="9.140625" style="9"/>
    <col min="1918" max="1918" width="11.5703125" style="9" bestFit="1" customWidth="1"/>
    <col min="1919" max="1919" width="12" style="9" customWidth="1"/>
    <col min="1920" max="1920" width="8.28515625" style="9" customWidth="1"/>
    <col min="1921" max="1921" width="2.7109375" style="9" customWidth="1"/>
    <col min="1922" max="1922" width="18.5703125" style="9" customWidth="1"/>
    <col min="1923" max="1923" width="9.140625" style="9"/>
    <col min="1924" max="1924" width="18" style="9" customWidth="1"/>
    <col min="1925" max="1925" width="15.140625" style="9" customWidth="1"/>
    <col min="1926" max="1926" width="8.85546875" style="9" customWidth="1"/>
    <col min="1927" max="1927" width="12.28515625" style="9" customWidth="1"/>
    <col min="1928" max="1928" width="7.42578125" style="9" customWidth="1"/>
    <col min="1929" max="1929" width="9.140625" style="9"/>
    <col min="1930" max="1930" width="12.42578125" style="9" customWidth="1"/>
    <col min="1931" max="1931" width="7.42578125" style="9" customWidth="1"/>
    <col min="1932" max="1933" width="9.140625" style="9"/>
    <col min="1934" max="1934" width="11.5703125" style="9" bestFit="1" customWidth="1"/>
    <col min="1935" max="1935" width="12" style="9" customWidth="1"/>
    <col min="1936" max="1936" width="8.28515625" style="9" customWidth="1"/>
    <col min="1937" max="1937" width="2.7109375" style="9" customWidth="1"/>
    <col min="1938" max="1938" width="18.5703125" style="9" customWidth="1"/>
    <col min="1939" max="1939" width="9.140625" style="9"/>
    <col min="1940" max="1940" width="18" style="9" customWidth="1"/>
    <col min="1941" max="1941" width="15.140625" style="9" customWidth="1"/>
    <col min="1942" max="1942" width="8.85546875" style="9" customWidth="1"/>
    <col min="1943" max="1943" width="12.28515625" style="9" customWidth="1"/>
    <col min="1944" max="1944" width="7.42578125" style="9" customWidth="1"/>
    <col min="1945" max="1945" width="9.140625" style="9"/>
    <col min="1946" max="1946" width="12.42578125" style="9" customWidth="1"/>
    <col min="1947" max="1947" width="7.42578125" style="9" customWidth="1"/>
    <col min="1948" max="1949" width="9.140625" style="9"/>
    <col min="1950" max="1950" width="11.5703125" style="9" bestFit="1" customWidth="1"/>
    <col min="1951" max="1951" width="12" style="9" customWidth="1"/>
    <col min="1952" max="1952" width="8.28515625" style="9" customWidth="1"/>
    <col min="1953" max="1953" width="2.7109375" style="9" customWidth="1"/>
    <col min="1954" max="1954" width="18.5703125" style="9" customWidth="1"/>
    <col min="1955" max="1955" width="9.140625" style="9"/>
    <col min="1956" max="1956" width="18" style="9" customWidth="1"/>
    <col min="1957" max="1957" width="15.140625" style="9" customWidth="1"/>
    <col min="1958" max="1958" width="8.85546875" style="9" customWidth="1"/>
    <col min="1959" max="1959" width="12.28515625" style="9" customWidth="1"/>
    <col min="1960" max="1960" width="7.42578125" style="9" customWidth="1"/>
    <col min="1961" max="1961" width="9.140625" style="9"/>
    <col min="1962" max="1962" width="12.42578125" style="9" customWidth="1"/>
    <col min="1963" max="1963" width="7.42578125" style="9" customWidth="1"/>
    <col min="1964" max="1965" width="9.140625" style="9"/>
    <col min="1966" max="1966" width="11.5703125" style="9" bestFit="1" customWidth="1"/>
    <col min="1967" max="1967" width="12" style="9" customWidth="1"/>
    <col min="1968" max="1968" width="8.28515625" style="9" customWidth="1"/>
    <col min="1969" max="1969" width="2.7109375" style="9" customWidth="1"/>
    <col min="1970" max="1970" width="18.5703125" style="9" customWidth="1"/>
    <col min="1971" max="1971" width="9.140625" style="9"/>
    <col min="1972" max="1972" width="18" style="9" customWidth="1"/>
    <col min="1973" max="1973" width="15.140625" style="9" customWidth="1"/>
    <col min="1974" max="1974" width="8.85546875" style="9" customWidth="1"/>
    <col min="1975" max="1975" width="12.28515625" style="9" customWidth="1"/>
    <col min="1976" max="1976" width="7.42578125" style="9" customWidth="1"/>
    <col min="1977" max="1977" width="9.140625" style="9"/>
    <col min="1978" max="1978" width="12.42578125" style="9" customWidth="1"/>
    <col min="1979" max="1979" width="7.42578125" style="9" customWidth="1"/>
    <col min="1980" max="1981" width="9.140625" style="9"/>
    <col min="1982" max="1982" width="11.5703125" style="9" bestFit="1" customWidth="1"/>
    <col min="1983" max="1983" width="12" style="9" customWidth="1"/>
    <col min="1984" max="1984" width="8.28515625" style="9" customWidth="1"/>
    <col min="1985" max="1985" width="2.7109375" style="9" customWidth="1"/>
    <col min="1986" max="1986" width="18.5703125" style="9" customWidth="1"/>
    <col min="1987" max="1987" width="9.140625" style="9"/>
    <col min="1988" max="1988" width="18" style="9" customWidth="1"/>
    <col min="1989" max="1989" width="15.140625" style="9" customWidth="1"/>
    <col min="1990" max="1990" width="8.85546875" style="9" customWidth="1"/>
    <col min="1991" max="1991" width="12.28515625" style="9" customWidth="1"/>
    <col min="1992" max="1992" width="7.42578125" style="9" customWidth="1"/>
    <col min="1993" max="1993" width="9.140625" style="9"/>
    <col min="1994" max="1994" width="12.42578125" style="9" customWidth="1"/>
    <col min="1995" max="1995" width="7.42578125" style="9" customWidth="1"/>
    <col min="1996" max="1997" width="9.140625" style="9"/>
    <col min="1998" max="1998" width="11.5703125" style="9" bestFit="1" customWidth="1"/>
    <col min="1999" max="1999" width="12" style="9" customWidth="1"/>
    <col min="2000" max="2000" width="8.28515625" style="9" customWidth="1"/>
    <col min="2001" max="2001" width="2.7109375" style="9" customWidth="1"/>
    <col min="2002" max="2002" width="18.5703125" style="9" customWidth="1"/>
    <col min="2003" max="2003" width="9.140625" style="9"/>
    <col min="2004" max="2004" width="18" style="9" customWidth="1"/>
    <col min="2005" max="2005" width="15.140625" style="9" customWidth="1"/>
    <col min="2006" max="2006" width="8.85546875" style="9" customWidth="1"/>
    <col min="2007" max="2007" width="12.28515625" style="9" customWidth="1"/>
    <col min="2008" max="2008" width="7.42578125" style="9" customWidth="1"/>
    <col min="2009" max="2009" width="9.140625" style="9"/>
    <col min="2010" max="2010" width="12.42578125" style="9" customWidth="1"/>
    <col min="2011" max="2011" width="7.42578125" style="9" customWidth="1"/>
    <col min="2012" max="2013" width="9.140625" style="9"/>
    <col min="2014" max="2014" width="11.5703125" style="9" bestFit="1" customWidth="1"/>
    <col min="2015" max="2015" width="12" style="9" customWidth="1"/>
    <col min="2016" max="2016" width="8.28515625" style="9" customWidth="1"/>
    <col min="2017" max="2017" width="2.7109375" style="9" customWidth="1"/>
    <col min="2018" max="2018" width="18.5703125" style="9" customWidth="1"/>
    <col min="2019" max="2019" width="9.140625" style="9"/>
    <col min="2020" max="2020" width="18" style="9" customWidth="1"/>
    <col min="2021" max="2021" width="15.140625" style="9" customWidth="1"/>
    <col min="2022" max="2022" width="8.85546875" style="9" customWidth="1"/>
    <col min="2023" max="2023" width="12.28515625" style="9" customWidth="1"/>
    <col min="2024" max="2024" width="7.42578125" style="9" customWidth="1"/>
    <col min="2025" max="2025" width="9.140625" style="9"/>
    <col min="2026" max="2026" width="12.42578125" style="9" customWidth="1"/>
    <col min="2027" max="2027" width="7.42578125" style="9" customWidth="1"/>
    <col min="2028" max="2029" width="9.140625" style="9"/>
    <col min="2030" max="2030" width="11.5703125" style="9" bestFit="1" customWidth="1"/>
    <col min="2031" max="2031" width="12" style="9" customWidth="1"/>
    <col min="2032" max="2032" width="8.28515625" style="9" customWidth="1"/>
    <col min="2033" max="2033" width="2.7109375" style="9" customWidth="1"/>
    <col min="2034" max="2034" width="18.5703125" style="9" customWidth="1"/>
    <col min="2035" max="2035" width="9.140625" style="9"/>
    <col min="2036" max="2036" width="18" style="9" customWidth="1"/>
    <col min="2037" max="2037" width="15.140625" style="9" customWidth="1"/>
    <col min="2038" max="2038" width="8.85546875" style="9" customWidth="1"/>
    <col min="2039" max="2039" width="12.28515625" style="9" customWidth="1"/>
    <col min="2040" max="2040" width="7.42578125" style="9" customWidth="1"/>
    <col min="2041" max="2041" width="9.140625" style="9"/>
    <col min="2042" max="2042" width="12.42578125" style="9" customWidth="1"/>
    <col min="2043" max="2043" width="7.42578125" style="9" customWidth="1"/>
    <col min="2044" max="2045" width="9.140625" style="9"/>
    <col min="2046" max="2046" width="11.5703125" style="9" bestFit="1" customWidth="1"/>
    <col min="2047" max="2047" width="12" style="9" customWidth="1"/>
    <col min="2048" max="2048" width="8.28515625" style="9" customWidth="1"/>
    <col min="2049" max="2049" width="2.7109375" style="9" customWidth="1"/>
    <col min="2050" max="2050" width="18.5703125" style="9" customWidth="1"/>
    <col min="2051" max="2051" width="9.140625" style="9"/>
    <col min="2052" max="2052" width="18" style="9" customWidth="1"/>
    <col min="2053" max="2053" width="15.140625" style="9" customWidth="1"/>
    <col min="2054" max="2054" width="8.85546875" style="9" customWidth="1"/>
    <col min="2055" max="2055" width="12.28515625" style="9" customWidth="1"/>
    <col min="2056" max="2056" width="7.42578125" style="9" customWidth="1"/>
    <col min="2057" max="2057" width="9.140625" style="9"/>
    <col min="2058" max="2058" width="12.42578125" style="9" customWidth="1"/>
    <col min="2059" max="2059" width="7.42578125" style="9" customWidth="1"/>
    <col min="2060" max="2061" width="9.140625" style="9"/>
    <col min="2062" max="2062" width="11.5703125" style="9" bestFit="1" customWidth="1"/>
    <col min="2063" max="2063" width="12" style="9" customWidth="1"/>
    <col min="2064" max="2064" width="8.28515625" style="9" customWidth="1"/>
    <col min="2065" max="2065" width="2.7109375" style="9" customWidth="1"/>
    <col min="2066" max="2066" width="18.5703125" style="9" customWidth="1"/>
    <col min="2067" max="2067" width="9.140625" style="9"/>
    <col min="2068" max="2068" width="18" style="9" customWidth="1"/>
    <col min="2069" max="2069" width="15.140625" style="9" customWidth="1"/>
    <col min="2070" max="2070" width="8.85546875" style="9" customWidth="1"/>
    <col min="2071" max="2071" width="12.28515625" style="9" customWidth="1"/>
    <col min="2072" max="2072" width="7.42578125" style="9" customWidth="1"/>
    <col min="2073" max="2073" width="9.140625" style="9"/>
    <col min="2074" max="2074" width="12.42578125" style="9" customWidth="1"/>
    <col min="2075" max="2075" width="7.42578125" style="9" customWidth="1"/>
    <col min="2076" max="2077" width="9.140625" style="9"/>
    <col min="2078" max="2078" width="11.5703125" style="9" bestFit="1" customWidth="1"/>
    <col min="2079" max="2079" width="12" style="9" customWidth="1"/>
    <col min="2080" max="2080" width="8.28515625" style="9" customWidth="1"/>
    <col min="2081" max="2081" width="2.7109375" style="9" customWidth="1"/>
    <col min="2082" max="2082" width="18.5703125" style="9" customWidth="1"/>
    <col min="2083" max="2083" width="9.140625" style="9"/>
    <col min="2084" max="2084" width="18" style="9" customWidth="1"/>
    <col min="2085" max="2085" width="15.140625" style="9" customWidth="1"/>
    <col min="2086" max="2086" width="8.85546875" style="9" customWidth="1"/>
    <col min="2087" max="2087" width="12.28515625" style="9" customWidth="1"/>
    <col min="2088" max="2088" width="7.42578125" style="9" customWidth="1"/>
    <col min="2089" max="2089" width="9.140625" style="9"/>
    <col min="2090" max="2090" width="12.42578125" style="9" customWidth="1"/>
    <col min="2091" max="2091" width="7.42578125" style="9" customWidth="1"/>
    <col min="2092" max="2093" width="9.140625" style="9"/>
    <col min="2094" max="2094" width="11.5703125" style="9" bestFit="1" customWidth="1"/>
    <col min="2095" max="2095" width="12" style="9" customWidth="1"/>
    <col min="2096" max="2096" width="8.28515625" style="9" customWidth="1"/>
    <col min="2097" max="2097" width="2.7109375" style="9" customWidth="1"/>
    <col min="2098" max="2098" width="18.5703125" style="9" customWidth="1"/>
    <col min="2099" max="2099" width="9.140625" style="9"/>
    <col min="2100" max="2100" width="18" style="9" customWidth="1"/>
    <col min="2101" max="2101" width="15.140625" style="9" customWidth="1"/>
    <col min="2102" max="2102" width="8.85546875" style="9" customWidth="1"/>
    <col min="2103" max="2103" width="12.28515625" style="9" customWidth="1"/>
    <col min="2104" max="2104" width="7.42578125" style="9" customWidth="1"/>
    <col min="2105" max="2105" width="9.140625" style="9"/>
    <col min="2106" max="2106" width="12.42578125" style="9" customWidth="1"/>
    <col min="2107" max="2107" width="7.42578125" style="9" customWidth="1"/>
    <col min="2108" max="2109" width="9.140625" style="9"/>
    <col min="2110" max="2110" width="11.5703125" style="9" bestFit="1" customWidth="1"/>
    <col min="2111" max="2111" width="12" style="9" customWidth="1"/>
    <col min="2112" max="2112" width="8.28515625" style="9" customWidth="1"/>
    <col min="2113" max="2113" width="2.7109375" style="9" customWidth="1"/>
    <col min="2114" max="2114" width="18.5703125" style="9" customWidth="1"/>
    <col min="2115" max="2115" width="9.140625" style="9"/>
    <col min="2116" max="2116" width="18" style="9" customWidth="1"/>
    <col min="2117" max="2117" width="15.140625" style="9" customWidth="1"/>
    <col min="2118" max="2118" width="8.85546875" style="9" customWidth="1"/>
    <col min="2119" max="2119" width="12.28515625" style="9" customWidth="1"/>
    <col min="2120" max="2120" width="7.42578125" style="9" customWidth="1"/>
    <col min="2121" max="2121" width="9.140625" style="9"/>
    <col min="2122" max="2122" width="12.42578125" style="9" customWidth="1"/>
    <col min="2123" max="2123" width="7.42578125" style="9" customWidth="1"/>
    <col min="2124" max="2125" width="9.140625" style="9"/>
    <col min="2126" max="2126" width="11.5703125" style="9" bestFit="1" customWidth="1"/>
    <col min="2127" max="2127" width="12" style="9" customWidth="1"/>
    <col min="2128" max="2128" width="8.28515625" style="9" customWidth="1"/>
    <col min="2129" max="2129" width="2.7109375" style="9" customWidth="1"/>
    <col min="2130" max="2130" width="18.5703125" style="9" customWidth="1"/>
    <col min="2131" max="2131" width="9.140625" style="9"/>
    <col min="2132" max="2132" width="18" style="9" customWidth="1"/>
    <col min="2133" max="2133" width="15.140625" style="9" customWidth="1"/>
    <col min="2134" max="2134" width="8.85546875" style="9" customWidth="1"/>
    <col min="2135" max="2135" width="12.28515625" style="9" customWidth="1"/>
    <col min="2136" max="2136" width="7.42578125" style="9" customWidth="1"/>
    <col min="2137" max="2137" width="9.140625" style="9"/>
    <col min="2138" max="2138" width="12.42578125" style="9" customWidth="1"/>
    <col min="2139" max="2139" width="7.42578125" style="9" customWidth="1"/>
    <col min="2140" max="2141" width="9.140625" style="9"/>
    <col min="2142" max="2142" width="11.5703125" style="9" bestFit="1" customWidth="1"/>
    <col min="2143" max="2143" width="12" style="9" customWidth="1"/>
    <col min="2144" max="2144" width="8.28515625" style="9" customWidth="1"/>
    <col min="2145" max="2145" width="2.7109375" style="9" customWidth="1"/>
    <col min="2146" max="2146" width="18.5703125" style="9" customWidth="1"/>
    <col min="2147" max="2147" width="9.140625" style="9"/>
    <col min="2148" max="2148" width="18" style="9" customWidth="1"/>
    <col min="2149" max="2149" width="15.140625" style="9" customWidth="1"/>
    <col min="2150" max="2150" width="8.85546875" style="9" customWidth="1"/>
    <col min="2151" max="2151" width="12.28515625" style="9" customWidth="1"/>
    <col min="2152" max="2152" width="7.42578125" style="9" customWidth="1"/>
    <col min="2153" max="2153" width="9.140625" style="9"/>
    <col min="2154" max="2154" width="12.42578125" style="9" customWidth="1"/>
    <col min="2155" max="2155" width="7.42578125" style="9" customWidth="1"/>
    <col min="2156" max="2157" width="9.140625" style="9"/>
    <col min="2158" max="2158" width="11.5703125" style="9" bestFit="1" customWidth="1"/>
    <col min="2159" max="2159" width="12" style="9" customWidth="1"/>
    <col min="2160" max="2160" width="8.28515625" style="9" customWidth="1"/>
    <col min="2161" max="2161" width="2.7109375" style="9" customWidth="1"/>
    <col min="2162" max="2162" width="18.5703125" style="9" customWidth="1"/>
    <col min="2163" max="2163" width="9.140625" style="9"/>
    <col min="2164" max="2164" width="18" style="9" customWidth="1"/>
    <col min="2165" max="2165" width="15.140625" style="9" customWidth="1"/>
    <col min="2166" max="2166" width="8.85546875" style="9" customWidth="1"/>
    <col min="2167" max="2167" width="12.28515625" style="9" customWidth="1"/>
    <col min="2168" max="2168" width="7.42578125" style="9" customWidth="1"/>
    <col min="2169" max="2169" width="9.140625" style="9"/>
    <col min="2170" max="2170" width="12.42578125" style="9" customWidth="1"/>
    <col min="2171" max="2171" width="7.42578125" style="9" customWidth="1"/>
    <col min="2172" max="2173" width="9.140625" style="9"/>
    <col min="2174" max="2174" width="11.5703125" style="9" bestFit="1" customWidth="1"/>
    <col min="2175" max="2175" width="12" style="9" customWidth="1"/>
    <col min="2176" max="2176" width="8.28515625" style="9" customWidth="1"/>
    <col min="2177" max="2177" width="2.7109375" style="9" customWidth="1"/>
    <col min="2178" max="2178" width="18.5703125" style="9" customWidth="1"/>
    <col min="2179" max="2179" width="9.140625" style="9"/>
    <col min="2180" max="2180" width="18" style="9" customWidth="1"/>
    <col min="2181" max="2181" width="15.140625" style="9" customWidth="1"/>
    <col min="2182" max="2182" width="8.85546875" style="9" customWidth="1"/>
    <col min="2183" max="2183" width="12.28515625" style="9" customWidth="1"/>
    <col min="2184" max="2184" width="7.42578125" style="9" customWidth="1"/>
    <col min="2185" max="2185" width="9.140625" style="9"/>
    <col min="2186" max="2186" width="12.42578125" style="9" customWidth="1"/>
    <col min="2187" max="2187" width="7.42578125" style="9" customWidth="1"/>
    <col min="2188" max="2189" width="9.140625" style="9"/>
    <col min="2190" max="2190" width="11.5703125" style="9" bestFit="1" customWidth="1"/>
    <col min="2191" max="2191" width="12" style="9" customWidth="1"/>
    <col min="2192" max="2192" width="8.28515625" style="9" customWidth="1"/>
    <col min="2193" max="2193" width="2.7109375" style="9" customWidth="1"/>
    <col min="2194" max="2194" width="18.5703125" style="9" customWidth="1"/>
    <col min="2195" max="2195" width="9.140625" style="9"/>
    <col min="2196" max="2196" width="18" style="9" customWidth="1"/>
    <col min="2197" max="2197" width="15.140625" style="9" customWidth="1"/>
    <col min="2198" max="2198" width="8.85546875" style="9" customWidth="1"/>
    <col min="2199" max="2199" width="12.28515625" style="9" customWidth="1"/>
    <col min="2200" max="2200" width="7.42578125" style="9" customWidth="1"/>
    <col min="2201" max="2201" width="9.140625" style="9"/>
    <col min="2202" max="2202" width="12.42578125" style="9" customWidth="1"/>
    <col min="2203" max="2203" width="7.42578125" style="9" customWidth="1"/>
    <col min="2204" max="2205" width="9.140625" style="9"/>
    <col min="2206" max="2206" width="11.5703125" style="9" bestFit="1" customWidth="1"/>
    <col min="2207" max="2207" width="12" style="9" customWidth="1"/>
    <col min="2208" max="2208" width="8.28515625" style="9" customWidth="1"/>
    <col min="2209" max="2209" width="2.7109375" style="9" customWidth="1"/>
    <col min="2210" max="2210" width="18.5703125" style="9" customWidth="1"/>
    <col min="2211" max="2211" width="9.140625" style="9"/>
    <col min="2212" max="2212" width="18" style="9" customWidth="1"/>
    <col min="2213" max="2213" width="15.140625" style="9" customWidth="1"/>
    <col min="2214" max="2214" width="8.85546875" style="9" customWidth="1"/>
    <col min="2215" max="2215" width="12.28515625" style="9" customWidth="1"/>
    <col min="2216" max="2216" width="7.42578125" style="9" customWidth="1"/>
    <col min="2217" max="2217" width="9.140625" style="9"/>
    <col min="2218" max="2218" width="12.42578125" style="9" customWidth="1"/>
    <col min="2219" max="2219" width="7.42578125" style="9" customWidth="1"/>
    <col min="2220" max="2221" width="9.140625" style="9"/>
    <col min="2222" max="2222" width="11.5703125" style="9" bestFit="1" customWidth="1"/>
    <col min="2223" max="2223" width="12" style="9" customWidth="1"/>
    <col min="2224" max="2224" width="8.28515625" style="9" customWidth="1"/>
    <col min="2225" max="2225" width="2.7109375" style="9" customWidth="1"/>
    <col min="2226" max="2226" width="18.5703125" style="9" customWidth="1"/>
    <col min="2227" max="2227" width="9.140625" style="9"/>
    <col min="2228" max="2228" width="18" style="9" customWidth="1"/>
    <col min="2229" max="2229" width="15.140625" style="9" customWidth="1"/>
    <col min="2230" max="2230" width="8.85546875" style="9" customWidth="1"/>
    <col min="2231" max="2231" width="12.28515625" style="9" customWidth="1"/>
    <col min="2232" max="2232" width="7.42578125" style="9" customWidth="1"/>
    <col min="2233" max="2233" width="9.140625" style="9"/>
    <col min="2234" max="2234" width="12.42578125" style="9" customWidth="1"/>
    <col min="2235" max="2235" width="7.42578125" style="9" customWidth="1"/>
    <col min="2236" max="2237" width="9.140625" style="9"/>
    <col min="2238" max="2238" width="11.5703125" style="9" bestFit="1" customWidth="1"/>
    <col min="2239" max="2239" width="12" style="9" customWidth="1"/>
    <col min="2240" max="2240" width="8.28515625" style="9" customWidth="1"/>
    <col min="2241" max="2241" width="2.7109375" style="9" customWidth="1"/>
    <col min="2242" max="2242" width="18.5703125" style="9" customWidth="1"/>
    <col min="2243" max="2243" width="9.140625" style="9"/>
    <col min="2244" max="2244" width="18" style="9" customWidth="1"/>
    <col min="2245" max="2245" width="15.140625" style="9" customWidth="1"/>
    <col min="2246" max="2246" width="8.85546875" style="9" customWidth="1"/>
    <col min="2247" max="2247" width="12.28515625" style="9" customWidth="1"/>
    <col min="2248" max="2248" width="7.42578125" style="9" customWidth="1"/>
    <col min="2249" max="2249" width="9.140625" style="9"/>
    <col min="2250" max="2250" width="12.42578125" style="9" customWidth="1"/>
    <col min="2251" max="2251" width="7.42578125" style="9" customWidth="1"/>
    <col min="2252" max="2253" width="9.140625" style="9"/>
    <col min="2254" max="2254" width="11.5703125" style="9" bestFit="1" customWidth="1"/>
    <col min="2255" max="2255" width="12" style="9" customWidth="1"/>
    <col min="2256" max="2256" width="8.28515625" style="9" customWidth="1"/>
    <col min="2257" max="2257" width="2.7109375" style="9" customWidth="1"/>
    <col min="2258" max="2258" width="18.5703125" style="9" customWidth="1"/>
    <col min="2259" max="2259" width="9.140625" style="9"/>
    <col min="2260" max="2260" width="18" style="9" customWidth="1"/>
    <col min="2261" max="2261" width="15.140625" style="9" customWidth="1"/>
    <col min="2262" max="2262" width="8.85546875" style="9" customWidth="1"/>
    <col min="2263" max="2263" width="12.28515625" style="9" customWidth="1"/>
    <col min="2264" max="2264" width="7.42578125" style="9" customWidth="1"/>
    <col min="2265" max="2265" width="9.140625" style="9"/>
    <col min="2266" max="2266" width="12.42578125" style="9" customWidth="1"/>
    <col min="2267" max="2267" width="7.42578125" style="9" customWidth="1"/>
    <col min="2268" max="2269" width="9.140625" style="9"/>
    <col min="2270" max="2270" width="11.5703125" style="9" bestFit="1" customWidth="1"/>
    <col min="2271" max="2271" width="12" style="9" customWidth="1"/>
    <col min="2272" max="2272" width="8.28515625" style="9" customWidth="1"/>
    <col min="2273" max="2273" width="2.7109375" style="9" customWidth="1"/>
    <col min="2274" max="2274" width="18.5703125" style="9" customWidth="1"/>
    <col min="2275" max="2275" width="9.140625" style="9"/>
    <col min="2276" max="2276" width="18" style="9" customWidth="1"/>
    <col min="2277" max="2277" width="15.140625" style="9" customWidth="1"/>
    <col min="2278" max="2278" width="8.85546875" style="9" customWidth="1"/>
    <col min="2279" max="2279" width="12.28515625" style="9" customWidth="1"/>
    <col min="2280" max="2280" width="7.42578125" style="9" customWidth="1"/>
    <col min="2281" max="2281" width="9.140625" style="9"/>
    <col min="2282" max="2282" width="12.42578125" style="9" customWidth="1"/>
    <col min="2283" max="2283" width="7.42578125" style="9" customWidth="1"/>
    <col min="2284" max="2285" width="9.140625" style="9"/>
    <col min="2286" max="2286" width="11.5703125" style="9" bestFit="1" customWidth="1"/>
    <col min="2287" max="2287" width="12" style="9" customWidth="1"/>
    <col min="2288" max="2288" width="8.28515625" style="9" customWidth="1"/>
    <col min="2289" max="2289" width="2.7109375" style="9" customWidth="1"/>
    <col min="2290" max="2290" width="18.5703125" style="9" customWidth="1"/>
    <col min="2291" max="2291" width="9.140625" style="9"/>
    <col min="2292" max="2292" width="18" style="9" customWidth="1"/>
    <col min="2293" max="2293" width="15.140625" style="9" customWidth="1"/>
    <col min="2294" max="2294" width="8.85546875" style="9" customWidth="1"/>
    <col min="2295" max="2295" width="12.28515625" style="9" customWidth="1"/>
    <col min="2296" max="2296" width="7.42578125" style="9" customWidth="1"/>
    <col min="2297" max="2297" width="9.140625" style="9"/>
    <col min="2298" max="2298" width="12.42578125" style="9" customWidth="1"/>
    <col min="2299" max="2299" width="7.42578125" style="9" customWidth="1"/>
    <col min="2300" max="2301" width="9.140625" style="9"/>
    <col min="2302" max="2302" width="11.5703125" style="9" bestFit="1" customWidth="1"/>
    <col min="2303" max="2303" width="12" style="9" customWidth="1"/>
    <col min="2304" max="2304" width="8.28515625" style="9" customWidth="1"/>
    <col min="2305" max="2305" width="2.7109375" style="9" customWidth="1"/>
    <col min="2306" max="2306" width="18.5703125" style="9" customWidth="1"/>
    <col min="2307" max="2307" width="9.140625" style="9"/>
    <col min="2308" max="2308" width="18" style="9" customWidth="1"/>
    <col min="2309" max="2309" width="15.140625" style="9" customWidth="1"/>
    <col min="2310" max="2310" width="8.85546875" style="9" customWidth="1"/>
    <col min="2311" max="2311" width="12.28515625" style="9" customWidth="1"/>
    <col min="2312" max="2312" width="7.42578125" style="9" customWidth="1"/>
    <col min="2313" max="2313" width="9.140625" style="9"/>
    <col min="2314" max="2314" width="12.42578125" style="9" customWidth="1"/>
    <col min="2315" max="2315" width="7.42578125" style="9" customWidth="1"/>
    <col min="2316" max="2317" width="9.140625" style="9"/>
    <col min="2318" max="2318" width="11.5703125" style="9" bestFit="1" customWidth="1"/>
    <col min="2319" max="2319" width="12" style="9" customWidth="1"/>
    <col min="2320" max="2320" width="8.28515625" style="9" customWidth="1"/>
    <col min="2321" max="2321" width="2.7109375" style="9" customWidth="1"/>
    <col min="2322" max="2322" width="18.5703125" style="9" customWidth="1"/>
    <col min="2323" max="2323" width="9.140625" style="9"/>
    <col min="2324" max="2324" width="18" style="9" customWidth="1"/>
    <col min="2325" max="2325" width="15.140625" style="9" customWidth="1"/>
    <col min="2326" max="2326" width="8.85546875" style="9" customWidth="1"/>
    <col min="2327" max="2327" width="12.28515625" style="9" customWidth="1"/>
    <col min="2328" max="2328" width="7.42578125" style="9" customWidth="1"/>
    <col min="2329" max="2329" width="9.140625" style="9"/>
    <col min="2330" max="2330" width="12.42578125" style="9" customWidth="1"/>
    <col min="2331" max="2331" width="7.42578125" style="9" customWidth="1"/>
    <col min="2332" max="2333" width="9.140625" style="9"/>
    <col min="2334" max="2334" width="11.5703125" style="9" bestFit="1" customWidth="1"/>
    <col min="2335" max="2335" width="12" style="9" customWidth="1"/>
    <col min="2336" max="2336" width="8.28515625" style="9" customWidth="1"/>
    <col min="2337" max="2337" width="2.7109375" style="9" customWidth="1"/>
    <col min="2338" max="2338" width="18.5703125" style="9" customWidth="1"/>
    <col min="2339" max="2339" width="9.140625" style="9"/>
    <col min="2340" max="2340" width="18" style="9" customWidth="1"/>
    <col min="2341" max="2341" width="15.140625" style="9" customWidth="1"/>
    <col min="2342" max="2342" width="8.85546875" style="9" customWidth="1"/>
    <col min="2343" max="2343" width="12.28515625" style="9" customWidth="1"/>
    <col min="2344" max="2344" width="7.42578125" style="9" customWidth="1"/>
    <col min="2345" max="2345" width="9.140625" style="9"/>
    <col min="2346" max="2346" width="12.42578125" style="9" customWidth="1"/>
    <col min="2347" max="2347" width="7.42578125" style="9" customWidth="1"/>
    <col min="2348" max="2349" width="9.140625" style="9"/>
    <col min="2350" max="2350" width="11.5703125" style="9" bestFit="1" customWidth="1"/>
    <col min="2351" max="2351" width="12" style="9" customWidth="1"/>
    <col min="2352" max="2352" width="8.28515625" style="9" customWidth="1"/>
    <col min="2353" max="2353" width="2.7109375" style="9" customWidth="1"/>
    <col min="2354" max="2354" width="18.5703125" style="9" customWidth="1"/>
    <col min="2355" max="2355" width="9.140625" style="9"/>
    <col min="2356" max="2356" width="18" style="9" customWidth="1"/>
    <col min="2357" max="2357" width="15.140625" style="9" customWidth="1"/>
    <col min="2358" max="2358" width="8.85546875" style="9" customWidth="1"/>
    <col min="2359" max="2359" width="12.28515625" style="9" customWidth="1"/>
    <col min="2360" max="2360" width="7.42578125" style="9" customWidth="1"/>
    <col min="2361" max="2361" width="9.140625" style="9"/>
    <col min="2362" max="2362" width="12.42578125" style="9" customWidth="1"/>
    <col min="2363" max="2363" width="7.42578125" style="9" customWidth="1"/>
    <col min="2364" max="2365" width="9.140625" style="9"/>
    <col min="2366" max="2366" width="11.5703125" style="9" bestFit="1" customWidth="1"/>
    <col min="2367" max="2367" width="12" style="9" customWidth="1"/>
    <col min="2368" max="2368" width="8.28515625" style="9" customWidth="1"/>
    <col min="2369" max="2369" width="2.7109375" style="9" customWidth="1"/>
    <col min="2370" max="2370" width="18.5703125" style="9" customWidth="1"/>
    <col min="2371" max="2371" width="9.140625" style="9"/>
    <col min="2372" max="2372" width="18" style="9" customWidth="1"/>
    <col min="2373" max="2373" width="15.140625" style="9" customWidth="1"/>
    <col min="2374" max="2374" width="8.85546875" style="9" customWidth="1"/>
    <col min="2375" max="2375" width="12.28515625" style="9" customWidth="1"/>
    <col min="2376" max="2376" width="7.42578125" style="9" customWidth="1"/>
    <col min="2377" max="2377" width="9.140625" style="9"/>
    <col min="2378" max="2378" width="12.42578125" style="9" customWidth="1"/>
    <col min="2379" max="2379" width="7.42578125" style="9" customWidth="1"/>
    <col min="2380" max="2381" width="9.140625" style="9"/>
    <col min="2382" max="2382" width="11.5703125" style="9" bestFit="1" customWidth="1"/>
    <col min="2383" max="2383" width="12" style="9" customWidth="1"/>
    <col min="2384" max="2384" width="8.28515625" style="9" customWidth="1"/>
    <col min="2385" max="2385" width="2.7109375" style="9" customWidth="1"/>
    <col min="2386" max="2386" width="18.5703125" style="9" customWidth="1"/>
    <col min="2387" max="2387" width="9.140625" style="9"/>
    <col min="2388" max="2388" width="18" style="9" customWidth="1"/>
    <col min="2389" max="2389" width="15.140625" style="9" customWidth="1"/>
    <col min="2390" max="2390" width="8.85546875" style="9" customWidth="1"/>
    <col min="2391" max="2391" width="12.28515625" style="9" customWidth="1"/>
    <col min="2392" max="2392" width="7.42578125" style="9" customWidth="1"/>
    <col min="2393" max="2393" width="9.140625" style="9"/>
    <col min="2394" max="2394" width="12.42578125" style="9" customWidth="1"/>
    <col min="2395" max="2395" width="7.42578125" style="9" customWidth="1"/>
    <col min="2396" max="2397" width="9.140625" style="9"/>
    <col min="2398" max="2398" width="11.5703125" style="9" bestFit="1" customWidth="1"/>
    <col min="2399" max="2399" width="12" style="9" customWidth="1"/>
    <col min="2400" max="2400" width="8.28515625" style="9" customWidth="1"/>
    <col min="2401" max="2401" width="2.7109375" style="9" customWidth="1"/>
    <col min="2402" max="2402" width="18.5703125" style="9" customWidth="1"/>
    <col min="2403" max="2403" width="9.140625" style="9"/>
    <col min="2404" max="2404" width="18" style="9" customWidth="1"/>
    <col min="2405" max="2405" width="15.140625" style="9" customWidth="1"/>
    <col min="2406" max="2406" width="8.85546875" style="9" customWidth="1"/>
    <col min="2407" max="2407" width="12.28515625" style="9" customWidth="1"/>
    <col min="2408" max="2408" width="7.42578125" style="9" customWidth="1"/>
    <col min="2409" max="2409" width="9.140625" style="9"/>
    <col min="2410" max="2410" width="12.42578125" style="9" customWidth="1"/>
    <col min="2411" max="2411" width="7.42578125" style="9" customWidth="1"/>
    <col min="2412" max="2413" width="9.140625" style="9"/>
    <col min="2414" max="2414" width="11.5703125" style="9" bestFit="1" customWidth="1"/>
    <col min="2415" max="2415" width="12" style="9" customWidth="1"/>
    <col min="2416" max="2416" width="8.28515625" style="9" customWidth="1"/>
    <col min="2417" max="2417" width="2.7109375" style="9" customWidth="1"/>
    <col min="2418" max="2418" width="18.5703125" style="9" customWidth="1"/>
    <col min="2419" max="2419" width="9.140625" style="9"/>
    <col min="2420" max="2420" width="18" style="9" customWidth="1"/>
    <col min="2421" max="2421" width="15.140625" style="9" customWidth="1"/>
    <col min="2422" max="2422" width="8.85546875" style="9" customWidth="1"/>
    <col min="2423" max="2423" width="12.28515625" style="9" customWidth="1"/>
    <col min="2424" max="2424" width="7.42578125" style="9" customWidth="1"/>
    <col min="2425" max="2425" width="9.140625" style="9"/>
    <col min="2426" max="2426" width="12.42578125" style="9" customWidth="1"/>
    <col min="2427" max="2427" width="7.42578125" style="9" customWidth="1"/>
    <col min="2428" max="2429" width="9.140625" style="9"/>
    <col min="2430" max="2430" width="11.5703125" style="9" bestFit="1" customWidth="1"/>
    <col min="2431" max="2431" width="12" style="9" customWidth="1"/>
    <col min="2432" max="2432" width="8.28515625" style="9" customWidth="1"/>
    <col min="2433" max="2433" width="2.7109375" style="9" customWidth="1"/>
    <col min="2434" max="2434" width="18.5703125" style="9" customWidth="1"/>
    <col min="2435" max="2435" width="9.140625" style="9"/>
    <col min="2436" max="2436" width="18" style="9" customWidth="1"/>
    <col min="2437" max="2437" width="15.140625" style="9" customWidth="1"/>
    <col min="2438" max="2438" width="8.85546875" style="9" customWidth="1"/>
    <col min="2439" max="2439" width="12.28515625" style="9" customWidth="1"/>
    <col min="2440" max="2440" width="7.42578125" style="9" customWidth="1"/>
    <col min="2441" max="2441" width="9.140625" style="9"/>
    <col min="2442" max="2442" width="12.42578125" style="9" customWidth="1"/>
    <col min="2443" max="2443" width="7.42578125" style="9" customWidth="1"/>
    <col min="2444" max="2445" width="9.140625" style="9"/>
    <col min="2446" max="2446" width="11.5703125" style="9" bestFit="1" customWidth="1"/>
    <col min="2447" max="2447" width="12" style="9" customWidth="1"/>
    <col min="2448" max="2448" width="8.28515625" style="9" customWidth="1"/>
    <col min="2449" max="2449" width="2.7109375" style="9" customWidth="1"/>
    <col min="2450" max="2450" width="18.5703125" style="9" customWidth="1"/>
    <col min="2451" max="2451" width="9.140625" style="9"/>
    <col min="2452" max="2452" width="18" style="9" customWidth="1"/>
    <col min="2453" max="2453" width="15.140625" style="9" customWidth="1"/>
    <col min="2454" max="2454" width="8.85546875" style="9" customWidth="1"/>
    <col min="2455" max="2455" width="12.28515625" style="9" customWidth="1"/>
    <col min="2456" max="2456" width="7.42578125" style="9" customWidth="1"/>
    <col min="2457" max="2457" width="9.140625" style="9"/>
    <col min="2458" max="2458" width="12.42578125" style="9" customWidth="1"/>
    <col min="2459" max="2459" width="7.42578125" style="9" customWidth="1"/>
    <col min="2460" max="2461" width="9.140625" style="9"/>
    <col min="2462" max="2462" width="11.5703125" style="9" bestFit="1" customWidth="1"/>
    <col min="2463" max="2463" width="12" style="9" customWidth="1"/>
    <col min="2464" max="2464" width="8.28515625" style="9" customWidth="1"/>
    <col min="2465" max="2465" width="2.7109375" style="9" customWidth="1"/>
    <col min="2466" max="2466" width="18.5703125" style="9" customWidth="1"/>
    <col min="2467" max="2467" width="9.140625" style="9"/>
    <col min="2468" max="2468" width="18" style="9" customWidth="1"/>
    <col min="2469" max="2469" width="15.140625" style="9" customWidth="1"/>
    <col min="2470" max="2470" width="8.85546875" style="9" customWidth="1"/>
    <col min="2471" max="2471" width="12.28515625" style="9" customWidth="1"/>
    <col min="2472" max="2472" width="7.42578125" style="9" customWidth="1"/>
    <col min="2473" max="2473" width="9.140625" style="9"/>
    <col min="2474" max="2474" width="12.42578125" style="9" customWidth="1"/>
    <col min="2475" max="2475" width="7.42578125" style="9" customWidth="1"/>
    <col min="2476" max="2477" width="9.140625" style="9"/>
    <col min="2478" max="2478" width="11.5703125" style="9" bestFit="1" customWidth="1"/>
    <col min="2479" max="2479" width="12" style="9" customWidth="1"/>
    <col min="2480" max="2480" width="8.28515625" style="9" customWidth="1"/>
    <col min="2481" max="2481" width="2.7109375" style="9" customWidth="1"/>
    <col min="2482" max="2482" width="18.5703125" style="9" customWidth="1"/>
    <col min="2483" max="2483" width="9.140625" style="9"/>
    <col min="2484" max="2484" width="18" style="9" customWidth="1"/>
    <col min="2485" max="2485" width="15.140625" style="9" customWidth="1"/>
    <col min="2486" max="2486" width="8.85546875" style="9" customWidth="1"/>
    <col min="2487" max="2487" width="12.28515625" style="9" customWidth="1"/>
    <col min="2488" max="2488" width="7.42578125" style="9" customWidth="1"/>
    <col min="2489" max="2489" width="9.140625" style="9"/>
    <col min="2490" max="2490" width="12.42578125" style="9" customWidth="1"/>
    <col min="2491" max="2491" width="7.42578125" style="9" customWidth="1"/>
    <col min="2492" max="2493" width="9.140625" style="9"/>
    <col min="2494" max="2494" width="11.5703125" style="9" bestFit="1" customWidth="1"/>
    <col min="2495" max="2495" width="12" style="9" customWidth="1"/>
    <col min="2496" max="2496" width="8.28515625" style="9" customWidth="1"/>
    <col min="2497" max="2497" width="2.7109375" style="9" customWidth="1"/>
    <col min="2498" max="2498" width="18.5703125" style="9" customWidth="1"/>
    <col min="2499" max="2499" width="9.140625" style="9"/>
    <col min="2500" max="2500" width="18" style="9" customWidth="1"/>
    <col min="2501" max="2501" width="15.140625" style="9" customWidth="1"/>
    <col min="2502" max="2502" width="8.85546875" style="9" customWidth="1"/>
    <col min="2503" max="2503" width="12.28515625" style="9" customWidth="1"/>
    <col min="2504" max="2504" width="7.42578125" style="9" customWidth="1"/>
    <col min="2505" max="2505" width="9.140625" style="9"/>
    <col min="2506" max="2506" width="12.42578125" style="9" customWidth="1"/>
    <col min="2507" max="2507" width="7.42578125" style="9" customWidth="1"/>
    <col min="2508" max="2509" width="9.140625" style="9"/>
    <col min="2510" max="2510" width="11.5703125" style="9" bestFit="1" customWidth="1"/>
    <col min="2511" max="2511" width="12" style="9" customWidth="1"/>
    <col min="2512" max="2512" width="8.28515625" style="9" customWidth="1"/>
    <col min="2513" max="2513" width="2.7109375" style="9" customWidth="1"/>
    <col min="2514" max="2514" width="18.5703125" style="9" customWidth="1"/>
    <col min="2515" max="2515" width="9.140625" style="9"/>
    <col min="2516" max="2516" width="18" style="9" customWidth="1"/>
    <col min="2517" max="2517" width="15.140625" style="9" customWidth="1"/>
    <col min="2518" max="2518" width="8.85546875" style="9" customWidth="1"/>
    <col min="2519" max="2519" width="12.28515625" style="9" customWidth="1"/>
    <col min="2520" max="2520" width="7.42578125" style="9" customWidth="1"/>
    <col min="2521" max="2521" width="9.140625" style="9"/>
    <col min="2522" max="2522" width="12.42578125" style="9" customWidth="1"/>
    <col min="2523" max="2523" width="7.42578125" style="9" customWidth="1"/>
    <col min="2524" max="2525" width="9.140625" style="9"/>
    <col min="2526" max="2526" width="11.5703125" style="9" bestFit="1" customWidth="1"/>
    <col min="2527" max="2527" width="12" style="9" customWidth="1"/>
    <col min="2528" max="2528" width="8.28515625" style="9" customWidth="1"/>
    <col min="2529" max="2529" width="2.7109375" style="9" customWidth="1"/>
    <col min="2530" max="2530" width="18.5703125" style="9" customWidth="1"/>
    <col min="2531" max="2531" width="9.140625" style="9"/>
    <col min="2532" max="2532" width="18" style="9" customWidth="1"/>
    <col min="2533" max="2533" width="15.140625" style="9" customWidth="1"/>
    <col min="2534" max="2534" width="8.85546875" style="9" customWidth="1"/>
    <col min="2535" max="2535" width="12.28515625" style="9" customWidth="1"/>
    <col min="2536" max="2536" width="7.42578125" style="9" customWidth="1"/>
    <col min="2537" max="2537" width="9.140625" style="9"/>
    <col min="2538" max="2538" width="12.42578125" style="9" customWidth="1"/>
    <col min="2539" max="2539" width="7.42578125" style="9" customWidth="1"/>
    <col min="2540" max="2541" width="9.140625" style="9"/>
    <col min="2542" max="2542" width="11.5703125" style="9" bestFit="1" customWidth="1"/>
    <col min="2543" max="2543" width="12" style="9" customWidth="1"/>
    <col min="2544" max="2544" width="8.28515625" style="9" customWidth="1"/>
    <col min="2545" max="2545" width="2.7109375" style="9" customWidth="1"/>
    <col min="2546" max="2546" width="18.5703125" style="9" customWidth="1"/>
    <col min="2547" max="2547" width="9.140625" style="9"/>
    <col min="2548" max="2548" width="18" style="9" customWidth="1"/>
    <col min="2549" max="2549" width="15.140625" style="9" customWidth="1"/>
    <col min="2550" max="2550" width="8.85546875" style="9" customWidth="1"/>
    <col min="2551" max="2551" width="12.28515625" style="9" customWidth="1"/>
    <col min="2552" max="2552" width="7.42578125" style="9" customWidth="1"/>
    <col min="2553" max="2553" width="9.140625" style="9"/>
    <col min="2554" max="2554" width="12.42578125" style="9" customWidth="1"/>
    <col min="2555" max="2555" width="7.42578125" style="9" customWidth="1"/>
    <col min="2556" max="2557" width="9.140625" style="9"/>
    <col min="2558" max="2558" width="11.5703125" style="9" bestFit="1" customWidth="1"/>
    <col min="2559" max="2559" width="12" style="9" customWidth="1"/>
    <col min="2560" max="2560" width="8.28515625" style="9" customWidth="1"/>
    <col min="2561" max="2561" width="2.7109375" style="9" customWidth="1"/>
    <col min="2562" max="2562" width="18.5703125" style="9" customWidth="1"/>
    <col min="2563" max="2563" width="9.140625" style="9"/>
    <col min="2564" max="2564" width="18" style="9" customWidth="1"/>
    <col min="2565" max="2565" width="15.140625" style="9" customWidth="1"/>
    <col min="2566" max="2566" width="8.85546875" style="9" customWidth="1"/>
    <col min="2567" max="2567" width="12.28515625" style="9" customWidth="1"/>
    <col min="2568" max="2568" width="7.42578125" style="9" customWidth="1"/>
    <col min="2569" max="2569" width="9.140625" style="9"/>
    <col min="2570" max="2570" width="12.42578125" style="9" customWidth="1"/>
    <col min="2571" max="2571" width="7.42578125" style="9" customWidth="1"/>
    <col min="2572" max="2573" width="9.140625" style="9"/>
    <col min="2574" max="2574" width="11.5703125" style="9" bestFit="1" customWidth="1"/>
    <col min="2575" max="2575" width="12" style="9" customWidth="1"/>
    <col min="2576" max="2576" width="8.28515625" style="9" customWidth="1"/>
    <col min="2577" max="2577" width="2.7109375" style="9" customWidth="1"/>
    <col min="2578" max="2578" width="18.5703125" style="9" customWidth="1"/>
    <col min="2579" max="2579" width="9.140625" style="9"/>
    <col min="2580" max="2580" width="18" style="9" customWidth="1"/>
    <col min="2581" max="2581" width="15.140625" style="9" customWidth="1"/>
    <col min="2582" max="2582" width="8.85546875" style="9" customWidth="1"/>
    <col min="2583" max="2583" width="12.28515625" style="9" customWidth="1"/>
    <col min="2584" max="2584" width="7.42578125" style="9" customWidth="1"/>
    <col min="2585" max="2585" width="9.140625" style="9"/>
    <col min="2586" max="2586" width="12.42578125" style="9" customWidth="1"/>
    <col min="2587" max="2587" width="7.42578125" style="9" customWidth="1"/>
    <col min="2588" max="2589" width="9.140625" style="9"/>
    <col min="2590" max="2590" width="11.5703125" style="9" bestFit="1" customWidth="1"/>
    <col min="2591" max="2591" width="12" style="9" customWidth="1"/>
    <col min="2592" max="2592" width="8.28515625" style="9" customWidth="1"/>
    <col min="2593" max="2593" width="2.7109375" style="9" customWidth="1"/>
    <col min="2594" max="2594" width="18.5703125" style="9" customWidth="1"/>
    <col min="2595" max="2595" width="9.140625" style="9"/>
    <col min="2596" max="2596" width="18" style="9" customWidth="1"/>
    <col min="2597" max="2597" width="15.140625" style="9" customWidth="1"/>
    <col min="2598" max="2598" width="8.85546875" style="9" customWidth="1"/>
    <col min="2599" max="2599" width="12.28515625" style="9" customWidth="1"/>
    <col min="2600" max="2600" width="7.42578125" style="9" customWidth="1"/>
    <col min="2601" max="2601" width="9.140625" style="9"/>
    <col min="2602" max="2602" width="12.42578125" style="9" customWidth="1"/>
    <col min="2603" max="2603" width="7.42578125" style="9" customWidth="1"/>
    <col min="2604" max="2605" width="9.140625" style="9"/>
    <col min="2606" max="2606" width="11.5703125" style="9" bestFit="1" customWidth="1"/>
    <col min="2607" max="2607" width="12" style="9" customWidth="1"/>
    <col min="2608" max="2608" width="8.28515625" style="9" customWidth="1"/>
    <col min="2609" max="2609" width="2.7109375" style="9" customWidth="1"/>
    <col min="2610" max="2610" width="18.5703125" style="9" customWidth="1"/>
    <col min="2611" max="2611" width="9.140625" style="9"/>
    <col min="2612" max="2612" width="18" style="9" customWidth="1"/>
    <col min="2613" max="2613" width="15.140625" style="9" customWidth="1"/>
    <col min="2614" max="2614" width="8.85546875" style="9" customWidth="1"/>
    <col min="2615" max="2615" width="12.28515625" style="9" customWidth="1"/>
    <col min="2616" max="2616" width="7.42578125" style="9" customWidth="1"/>
    <col min="2617" max="2617" width="9.140625" style="9"/>
    <col min="2618" max="2618" width="12.42578125" style="9" customWidth="1"/>
    <col min="2619" max="2619" width="7.42578125" style="9" customWidth="1"/>
    <col min="2620" max="2621" width="9.140625" style="9"/>
    <col min="2622" max="2622" width="11.5703125" style="9" bestFit="1" customWidth="1"/>
    <col min="2623" max="2623" width="12" style="9" customWidth="1"/>
    <col min="2624" max="2624" width="8.28515625" style="9" customWidth="1"/>
    <col min="2625" max="2625" width="2.7109375" style="9" customWidth="1"/>
    <col min="2626" max="2626" width="18.5703125" style="9" customWidth="1"/>
    <col min="2627" max="2627" width="9.140625" style="9"/>
    <col min="2628" max="2628" width="18" style="9" customWidth="1"/>
    <col min="2629" max="2629" width="15.140625" style="9" customWidth="1"/>
    <col min="2630" max="2630" width="8.85546875" style="9" customWidth="1"/>
    <col min="2631" max="2631" width="12.28515625" style="9" customWidth="1"/>
    <col min="2632" max="2632" width="7.42578125" style="9" customWidth="1"/>
    <col min="2633" max="2633" width="9.140625" style="9"/>
    <col min="2634" max="2634" width="12.42578125" style="9" customWidth="1"/>
    <col min="2635" max="2635" width="7.42578125" style="9" customWidth="1"/>
    <col min="2636" max="2637" width="9.140625" style="9"/>
    <col min="2638" max="2638" width="11.5703125" style="9" bestFit="1" customWidth="1"/>
    <col min="2639" max="2639" width="12" style="9" customWidth="1"/>
    <col min="2640" max="2640" width="8.28515625" style="9" customWidth="1"/>
    <col min="2641" max="2641" width="2.7109375" style="9" customWidth="1"/>
    <col min="2642" max="2642" width="18.5703125" style="9" customWidth="1"/>
    <col min="2643" max="2643" width="9.140625" style="9"/>
    <col min="2644" max="2644" width="18" style="9" customWidth="1"/>
    <col min="2645" max="2645" width="15.140625" style="9" customWidth="1"/>
    <col min="2646" max="2646" width="8.85546875" style="9" customWidth="1"/>
    <col min="2647" max="2647" width="12.28515625" style="9" customWidth="1"/>
    <col min="2648" max="2648" width="7.42578125" style="9" customWidth="1"/>
    <col min="2649" max="2649" width="9.140625" style="9"/>
    <col min="2650" max="2650" width="12.42578125" style="9" customWidth="1"/>
    <col min="2651" max="2651" width="7.42578125" style="9" customWidth="1"/>
    <col min="2652" max="2653" width="9.140625" style="9"/>
    <col min="2654" max="2654" width="11.5703125" style="9" bestFit="1" customWidth="1"/>
    <col min="2655" max="2655" width="12" style="9" customWidth="1"/>
    <col min="2656" max="2656" width="8.28515625" style="9" customWidth="1"/>
    <col min="2657" max="2657" width="2.7109375" style="9" customWidth="1"/>
    <col min="2658" max="2658" width="18.5703125" style="9" customWidth="1"/>
    <col min="2659" max="2659" width="9.140625" style="9"/>
    <col min="2660" max="2660" width="18" style="9" customWidth="1"/>
    <col min="2661" max="2661" width="15.140625" style="9" customWidth="1"/>
    <col min="2662" max="2662" width="8.85546875" style="9" customWidth="1"/>
    <col min="2663" max="2663" width="12.28515625" style="9" customWidth="1"/>
    <col min="2664" max="2664" width="7.42578125" style="9" customWidth="1"/>
    <col min="2665" max="2665" width="9.140625" style="9"/>
    <col min="2666" max="2666" width="12.42578125" style="9" customWidth="1"/>
    <col min="2667" max="2667" width="7.42578125" style="9" customWidth="1"/>
    <col min="2668" max="2669" width="9.140625" style="9"/>
    <col min="2670" max="2670" width="11.5703125" style="9" bestFit="1" customWidth="1"/>
    <col min="2671" max="2671" width="12" style="9" customWidth="1"/>
    <col min="2672" max="2672" width="8.28515625" style="9" customWidth="1"/>
    <col min="2673" max="2673" width="2.7109375" style="9" customWidth="1"/>
    <col min="2674" max="2674" width="18.5703125" style="9" customWidth="1"/>
    <col min="2675" max="2675" width="9.140625" style="9"/>
    <col min="2676" max="2676" width="18" style="9" customWidth="1"/>
    <col min="2677" max="2677" width="15.140625" style="9" customWidth="1"/>
    <col min="2678" max="2678" width="8.85546875" style="9" customWidth="1"/>
    <col min="2679" max="2679" width="12.28515625" style="9" customWidth="1"/>
    <col min="2680" max="2680" width="7.42578125" style="9" customWidth="1"/>
    <col min="2681" max="2681" width="9.140625" style="9"/>
    <col min="2682" max="2682" width="12.42578125" style="9" customWidth="1"/>
    <col min="2683" max="2683" width="7.42578125" style="9" customWidth="1"/>
    <col min="2684" max="2685" width="9.140625" style="9"/>
    <col min="2686" max="2686" width="11.5703125" style="9" bestFit="1" customWidth="1"/>
    <col min="2687" max="2687" width="12" style="9" customWidth="1"/>
    <col min="2688" max="2688" width="8.28515625" style="9" customWidth="1"/>
    <col min="2689" max="2689" width="2.7109375" style="9" customWidth="1"/>
    <col min="2690" max="2690" width="18.5703125" style="9" customWidth="1"/>
    <col min="2691" max="2691" width="9.140625" style="9"/>
    <col min="2692" max="2692" width="18" style="9" customWidth="1"/>
    <col min="2693" max="2693" width="15.140625" style="9" customWidth="1"/>
    <col min="2694" max="2694" width="8.85546875" style="9" customWidth="1"/>
    <col min="2695" max="2695" width="12.28515625" style="9" customWidth="1"/>
    <col min="2696" max="2696" width="7.42578125" style="9" customWidth="1"/>
    <col min="2697" max="2697" width="9.140625" style="9"/>
    <col min="2698" max="2698" width="12.42578125" style="9" customWidth="1"/>
    <col min="2699" max="2699" width="7.42578125" style="9" customWidth="1"/>
    <col min="2700" max="2701" width="9.140625" style="9"/>
    <col min="2702" max="2702" width="11.5703125" style="9" bestFit="1" customWidth="1"/>
    <col min="2703" max="2703" width="12" style="9" customWidth="1"/>
    <col min="2704" max="2704" width="8.28515625" style="9" customWidth="1"/>
    <col min="2705" max="2705" width="2.7109375" style="9" customWidth="1"/>
    <col min="2706" max="2706" width="18.5703125" style="9" customWidth="1"/>
    <col min="2707" max="2707" width="9.140625" style="9"/>
    <col min="2708" max="2708" width="18" style="9" customWidth="1"/>
    <col min="2709" max="2709" width="15.140625" style="9" customWidth="1"/>
    <col min="2710" max="2710" width="8.85546875" style="9" customWidth="1"/>
    <col min="2711" max="2711" width="12.28515625" style="9" customWidth="1"/>
    <col min="2712" max="2712" width="7.42578125" style="9" customWidth="1"/>
    <col min="2713" max="2713" width="9.140625" style="9"/>
    <col min="2714" max="2714" width="12.42578125" style="9" customWidth="1"/>
    <col min="2715" max="2715" width="7.42578125" style="9" customWidth="1"/>
    <col min="2716" max="2717" width="9.140625" style="9"/>
    <col min="2718" max="2718" width="11.5703125" style="9" bestFit="1" customWidth="1"/>
    <col min="2719" max="2719" width="12" style="9" customWidth="1"/>
    <col min="2720" max="2720" width="8.28515625" style="9" customWidth="1"/>
    <col min="2721" max="2721" width="2.7109375" style="9" customWidth="1"/>
    <col min="2722" max="2722" width="18.5703125" style="9" customWidth="1"/>
    <col min="2723" max="2723" width="9.140625" style="9"/>
    <col min="2724" max="2724" width="18" style="9" customWidth="1"/>
    <col min="2725" max="2725" width="15.140625" style="9" customWidth="1"/>
    <col min="2726" max="2726" width="8.85546875" style="9" customWidth="1"/>
    <col min="2727" max="2727" width="12.28515625" style="9" customWidth="1"/>
    <col min="2728" max="2728" width="7.42578125" style="9" customWidth="1"/>
    <col min="2729" max="2729" width="9.140625" style="9"/>
    <col min="2730" max="2730" width="12.42578125" style="9" customWidth="1"/>
    <col min="2731" max="2731" width="7.42578125" style="9" customWidth="1"/>
    <col min="2732" max="2733" width="9.140625" style="9"/>
    <col min="2734" max="2734" width="11.5703125" style="9" bestFit="1" customWidth="1"/>
    <col min="2735" max="2735" width="12" style="9" customWidth="1"/>
    <col min="2736" max="2736" width="8.28515625" style="9" customWidth="1"/>
    <col min="2737" max="2737" width="2.7109375" style="9" customWidth="1"/>
    <col min="2738" max="2738" width="18.5703125" style="9" customWidth="1"/>
    <col min="2739" max="2739" width="9.140625" style="9"/>
    <col min="2740" max="2740" width="18" style="9" customWidth="1"/>
    <col min="2741" max="2741" width="15.140625" style="9" customWidth="1"/>
    <col min="2742" max="2742" width="8.85546875" style="9" customWidth="1"/>
    <col min="2743" max="2743" width="12.28515625" style="9" customWidth="1"/>
    <col min="2744" max="2744" width="7.42578125" style="9" customWidth="1"/>
    <col min="2745" max="2745" width="9.140625" style="9"/>
    <col min="2746" max="2746" width="12.42578125" style="9" customWidth="1"/>
    <col min="2747" max="2747" width="7.42578125" style="9" customWidth="1"/>
    <col min="2748" max="2749" width="9.140625" style="9"/>
    <col min="2750" max="2750" width="11.5703125" style="9" bestFit="1" customWidth="1"/>
    <col min="2751" max="2751" width="12" style="9" customWidth="1"/>
    <col min="2752" max="2752" width="8.28515625" style="9" customWidth="1"/>
    <col min="2753" max="2753" width="2.7109375" style="9" customWidth="1"/>
    <col min="2754" max="2754" width="18.5703125" style="9" customWidth="1"/>
    <col min="2755" max="2755" width="9.140625" style="9"/>
    <col min="2756" max="2756" width="18" style="9" customWidth="1"/>
    <col min="2757" max="2757" width="15.140625" style="9" customWidth="1"/>
    <col min="2758" max="2758" width="8.85546875" style="9" customWidth="1"/>
    <col min="2759" max="2759" width="12.28515625" style="9" customWidth="1"/>
    <col min="2760" max="2760" width="7.42578125" style="9" customWidth="1"/>
    <col min="2761" max="2761" width="9.140625" style="9"/>
    <col min="2762" max="2762" width="12.42578125" style="9" customWidth="1"/>
    <col min="2763" max="2763" width="7.42578125" style="9" customWidth="1"/>
    <col min="2764" max="2765" width="9.140625" style="9"/>
    <col min="2766" max="2766" width="11.5703125" style="9" bestFit="1" customWidth="1"/>
    <col min="2767" max="2767" width="12" style="9" customWidth="1"/>
    <col min="2768" max="2768" width="8.28515625" style="9" customWidth="1"/>
    <col min="2769" max="2769" width="2.7109375" style="9" customWidth="1"/>
    <col min="2770" max="2770" width="18.5703125" style="9" customWidth="1"/>
    <col min="2771" max="2771" width="9.140625" style="9"/>
    <col min="2772" max="2772" width="18" style="9" customWidth="1"/>
    <col min="2773" max="2773" width="15.140625" style="9" customWidth="1"/>
    <col min="2774" max="2774" width="8.85546875" style="9" customWidth="1"/>
    <col min="2775" max="2775" width="12.28515625" style="9" customWidth="1"/>
    <col min="2776" max="2776" width="7.42578125" style="9" customWidth="1"/>
    <col min="2777" max="2777" width="9.140625" style="9"/>
    <col min="2778" max="2778" width="12.42578125" style="9" customWidth="1"/>
    <col min="2779" max="2779" width="7.42578125" style="9" customWidth="1"/>
    <col min="2780" max="2781" width="9.140625" style="9"/>
    <col min="2782" max="2782" width="11.5703125" style="9" bestFit="1" customWidth="1"/>
    <col min="2783" max="2783" width="12" style="9" customWidth="1"/>
    <col min="2784" max="2784" width="8.28515625" style="9" customWidth="1"/>
    <col min="2785" max="2785" width="2.7109375" style="9" customWidth="1"/>
    <col min="2786" max="2786" width="18.5703125" style="9" customWidth="1"/>
    <col min="2787" max="2787" width="9.140625" style="9"/>
    <col min="2788" max="2788" width="18" style="9" customWidth="1"/>
    <col min="2789" max="2789" width="15.140625" style="9" customWidth="1"/>
    <col min="2790" max="2790" width="8.85546875" style="9" customWidth="1"/>
    <col min="2791" max="2791" width="12.28515625" style="9" customWidth="1"/>
    <col min="2792" max="2792" width="7.42578125" style="9" customWidth="1"/>
    <col min="2793" max="2793" width="9.140625" style="9"/>
    <col min="2794" max="2794" width="12.42578125" style="9" customWidth="1"/>
    <col min="2795" max="2795" width="7.42578125" style="9" customWidth="1"/>
    <col min="2796" max="2797" width="9.140625" style="9"/>
    <col min="2798" max="2798" width="11.5703125" style="9" bestFit="1" customWidth="1"/>
    <col min="2799" max="2799" width="12" style="9" customWidth="1"/>
    <col min="2800" max="2800" width="8.28515625" style="9" customWidth="1"/>
    <col min="2801" max="2801" width="2.7109375" style="9" customWidth="1"/>
    <col min="2802" max="2802" width="18.5703125" style="9" customWidth="1"/>
    <col min="2803" max="2803" width="9.140625" style="9"/>
    <col min="2804" max="2804" width="18" style="9" customWidth="1"/>
    <col min="2805" max="2805" width="15.140625" style="9" customWidth="1"/>
    <col min="2806" max="2806" width="8.85546875" style="9" customWidth="1"/>
    <col min="2807" max="2807" width="12.28515625" style="9" customWidth="1"/>
    <col min="2808" max="2808" width="7.42578125" style="9" customWidth="1"/>
    <col min="2809" max="2809" width="9.140625" style="9"/>
    <col min="2810" max="2810" width="12.42578125" style="9" customWidth="1"/>
    <col min="2811" max="2811" width="7.42578125" style="9" customWidth="1"/>
    <col min="2812" max="2813" width="9.140625" style="9"/>
    <col min="2814" max="2814" width="11.5703125" style="9" bestFit="1" customWidth="1"/>
    <col min="2815" max="2815" width="12" style="9" customWidth="1"/>
    <col min="2816" max="2816" width="8.28515625" style="9" customWidth="1"/>
    <col min="2817" max="2817" width="2.7109375" style="9" customWidth="1"/>
    <col min="2818" max="2818" width="18.5703125" style="9" customWidth="1"/>
    <col min="2819" max="2819" width="9.140625" style="9"/>
    <col min="2820" max="2820" width="18" style="9" customWidth="1"/>
    <col min="2821" max="2821" width="15.140625" style="9" customWidth="1"/>
    <col min="2822" max="2822" width="8.85546875" style="9" customWidth="1"/>
    <col min="2823" max="2823" width="12.28515625" style="9" customWidth="1"/>
    <col min="2824" max="2824" width="7.42578125" style="9" customWidth="1"/>
    <col min="2825" max="2825" width="9.140625" style="9"/>
    <col min="2826" max="2826" width="12.42578125" style="9" customWidth="1"/>
    <col min="2827" max="2827" width="7.42578125" style="9" customWidth="1"/>
    <col min="2828" max="2829" width="9.140625" style="9"/>
    <col min="2830" max="2830" width="11.5703125" style="9" bestFit="1" customWidth="1"/>
    <col min="2831" max="2831" width="12" style="9" customWidth="1"/>
    <col min="2832" max="2832" width="8.28515625" style="9" customWidth="1"/>
    <col min="2833" max="2833" width="2.7109375" style="9" customWidth="1"/>
    <col min="2834" max="2834" width="18.5703125" style="9" customWidth="1"/>
    <col min="2835" max="2835" width="9.140625" style="9"/>
    <col min="2836" max="2836" width="18" style="9" customWidth="1"/>
    <col min="2837" max="2837" width="15.140625" style="9" customWidth="1"/>
    <col min="2838" max="2838" width="8.85546875" style="9" customWidth="1"/>
    <col min="2839" max="2839" width="12.28515625" style="9" customWidth="1"/>
    <col min="2840" max="2840" width="7.42578125" style="9" customWidth="1"/>
    <col min="2841" max="2841" width="9.140625" style="9"/>
    <col min="2842" max="2842" width="12.42578125" style="9" customWidth="1"/>
    <col min="2843" max="2843" width="7.42578125" style="9" customWidth="1"/>
    <col min="2844" max="2845" width="9.140625" style="9"/>
    <col min="2846" max="2846" width="11.5703125" style="9" bestFit="1" customWidth="1"/>
    <col min="2847" max="2847" width="12" style="9" customWidth="1"/>
    <col min="2848" max="2848" width="8.28515625" style="9" customWidth="1"/>
    <col min="2849" max="2849" width="2.7109375" style="9" customWidth="1"/>
    <col min="2850" max="2850" width="18.5703125" style="9" customWidth="1"/>
    <col min="2851" max="2851" width="9.140625" style="9"/>
    <col min="2852" max="2852" width="18" style="9" customWidth="1"/>
    <col min="2853" max="2853" width="15.140625" style="9" customWidth="1"/>
    <col min="2854" max="2854" width="8.85546875" style="9" customWidth="1"/>
    <col min="2855" max="2855" width="12.28515625" style="9" customWidth="1"/>
    <col min="2856" max="2856" width="7.42578125" style="9" customWidth="1"/>
    <col min="2857" max="2857" width="9.140625" style="9"/>
    <col min="2858" max="2858" width="12.42578125" style="9" customWidth="1"/>
    <col min="2859" max="2859" width="7.42578125" style="9" customWidth="1"/>
    <col min="2860" max="2861" width="9.140625" style="9"/>
    <col min="2862" max="2862" width="11.5703125" style="9" bestFit="1" customWidth="1"/>
    <col min="2863" max="2863" width="12" style="9" customWidth="1"/>
    <col min="2864" max="2864" width="8.28515625" style="9" customWidth="1"/>
    <col min="2865" max="2865" width="2.7109375" style="9" customWidth="1"/>
    <col min="2866" max="2866" width="18.5703125" style="9" customWidth="1"/>
    <col min="2867" max="2867" width="9.140625" style="9"/>
    <col min="2868" max="2868" width="18" style="9" customWidth="1"/>
    <col min="2869" max="2869" width="15.140625" style="9" customWidth="1"/>
    <col min="2870" max="2870" width="8.85546875" style="9" customWidth="1"/>
    <col min="2871" max="2871" width="12.28515625" style="9" customWidth="1"/>
    <col min="2872" max="2872" width="7.42578125" style="9" customWidth="1"/>
    <col min="2873" max="2873" width="9.140625" style="9"/>
    <col min="2874" max="2874" width="12.42578125" style="9" customWidth="1"/>
    <col min="2875" max="2875" width="7.42578125" style="9" customWidth="1"/>
    <col min="2876" max="2877" width="9.140625" style="9"/>
    <col min="2878" max="2878" width="11.5703125" style="9" bestFit="1" customWidth="1"/>
    <col min="2879" max="2879" width="12" style="9" customWidth="1"/>
    <col min="2880" max="2880" width="8.28515625" style="9" customWidth="1"/>
    <col min="2881" max="2881" width="2.7109375" style="9" customWidth="1"/>
    <col min="2882" max="2882" width="18.5703125" style="9" customWidth="1"/>
    <col min="2883" max="2883" width="9.140625" style="9"/>
    <col min="2884" max="2884" width="18" style="9" customWidth="1"/>
    <col min="2885" max="2885" width="15.140625" style="9" customWidth="1"/>
    <col min="2886" max="2886" width="8.85546875" style="9" customWidth="1"/>
    <col min="2887" max="2887" width="12.28515625" style="9" customWidth="1"/>
    <col min="2888" max="2888" width="7.42578125" style="9" customWidth="1"/>
    <col min="2889" max="2889" width="9.140625" style="9"/>
    <col min="2890" max="2890" width="12.42578125" style="9" customWidth="1"/>
    <col min="2891" max="2891" width="7.42578125" style="9" customWidth="1"/>
    <col min="2892" max="2893" width="9.140625" style="9"/>
    <col min="2894" max="2894" width="11.5703125" style="9" bestFit="1" customWidth="1"/>
    <col min="2895" max="2895" width="12" style="9" customWidth="1"/>
    <col min="2896" max="2896" width="8.28515625" style="9" customWidth="1"/>
    <col min="2897" max="2897" width="2.7109375" style="9" customWidth="1"/>
    <col min="2898" max="2898" width="18.5703125" style="9" customWidth="1"/>
    <col min="2899" max="2899" width="9.140625" style="9"/>
    <col min="2900" max="2900" width="18" style="9" customWidth="1"/>
    <col min="2901" max="2901" width="15.140625" style="9" customWidth="1"/>
    <col min="2902" max="2902" width="8.85546875" style="9" customWidth="1"/>
    <col min="2903" max="2903" width="12.28515625" style="9" customWidth="1"/>
    <col min="2904" max="2904" width="7.42578125" style="9" customWidth="1"/>
    <col min="2905" max="2905" width="9.140625" style="9"/>
    <col min="2906" max="2906" width="12.42578125" style="9" customWidth="1"/>
    <col min="2907" max="2907" width="7.42578125" style="9" customWidth="1"/>
    <col min="2908" max="2909" width="9.140625" style="9"/>
    <col min="2910" max="2910" width="11.5703125" style="9" bestFit="1" customWidth="1"/>
    <col min="2911" max="2911" width="12" style="9" customWidth="1"/>
    <col min="2912" max="2912" width="8.28515625" style="9" customWidth="1"/>
    <col min="2913" max="2913" width="2.7109375" style="9" customWidth="1"/>
    <col min="2914" max="2914" width="18.5703125" style="9" customWidth="1"/>
    <col min="2915" max="2915" width="9.140625" style="9"/>
    <col min="2916" max="2916" width="18" style="9" customWidth="1"/>
    <col min="2917" max="2917" width="15.140625" style="9" customWidth="1"/>
    <col min="2918" max="2918" width="8.85546875" style="9" customWidth="1"/>
    <col min="2919" max="2919" width="12.28515625" style="9" customWidth="1"/>
    <col min="2920" max="2920" width="7.42578125" style="9" customWidth="1"/>
    <col min="2921" max="2921" width="9.140625" style="9"/>
    <col min="2922" max="2922" width="12.42578125" style="9" customWidth="1"/>
    <col min="2923" max="2923" width="7.42578125" style="9" customWidth="1"/>
    <col min="2924" max="2925" width="9.140625" style="9"/>
    <col min="2926" max="2926" width="11.5703125" style="9" bestFit="1" customWidth="1"/>
    <col min="2927" max="2927" width="12" style="9" customWidth="1"/>
    <col min="2928" max="2928" width="8.28515625" style="9" customWidth="1"/>
    <col min="2929" max="2929" width="2.7109375" style="9" customWidth="1"/>
    <col min="2930" max="2930" width="18.5703125" style="9" customWidth="1"/>
    <col min="2931" max="2931" width="9.140625" style="9"/>
    <col min="2932" max="2932" width="18" style="9" customWidth="1"/>
    <col min="2933" max="2933" width="15.140625" style="9" customWidth="1"/>
    <col min="2934" max="2934" width="8.85546875" style="9" customWidth="1"/>
    <col min="2935" max="2935" width="12.28515625" style="9" customWidth="1"/>
    <col min="2936" max="2936" width="7.42578125" style="9" customWidth="1"/>
    <col min="2937" max="2937" width="9.140625" style="9"/>
    <col min="2938" max="2938" width="12.42578125" style="9" customWidth="1"/>
    <col min="2939" max="2939" width="7.42578125" style="9" customWidth="1"/>
    <col min="2940" max="2941" width="9.140625" style="9"/>
    <col min="2942" max="2942" width="11.5703125" style="9" bestFit="1" customWidth="1"/>
    <col min="2943" max="2943" width="12" style="9" customWidth="1"/>
    <col min="2944" max="2944" width="8.28515625" style="9" customWidth="1"/>
    <col min="2945" max="2945" width="2.7109375" style="9" customWidth="1"/>
    <col min="2946" max="2946" width="18.5703125" style="9" customWidth="1"/>
    <col min="2947" max="2947" width="9.140625" style="9"/>
    <col min="2948" max="2948" width="18" style="9" customWidth="1"/>
    <col min="2949" max="2949" width="15.140625" style="9" customWidth="1"/>
    <col min="2950" max="2950" width="8.85546875" style="9" customWidth="1"/>
    <col min="2951" max="2951" width="12.28515625" style="9" customWidth="1"/>
    <col min="2952" max="2952" width="7.42578125" style="9" customWidth="1"/>
    <col min="2953" max="2953" width="9.140625" style="9"/>
    <col min="2954" max="2954" width="12.42578125" style="9" customWidth="1"/>
    <col min="2955" max="2955" width="7.42578125" style="9" customWidth="1"/>
    <col min="2956" max="2957" width="9.140625" style="9"/>
    <col min="2958" max="2958" width="11.5703125" style="9" bestFit="1" customWidth="1"/>
    <col min="2959" max="2959" width="12" style="9" customWidth="1"/>
    <col min="2960" max="2960" width="8.28515625" style="9" customWidth="1"/>
    <col min="2961" max="2961" width="2.7109375" style="9" customWidth="1"/>
    <col min="2962" max="2962" width="18.5703125" style="9" customWidth="1"/>
    <col min="2963" max="2963" width="9.140625" style="9"/>
    <col min="2964" max="2964" width="18" style="9" customWidth="1"/>
    <col min="2965" max="2965" width="15.140625" style="9" customWidth="1"/>
    <col min="2966" max="2966" width="8.85546875" style="9" customWidth="1"/>
    <col min="2967" max="2967" width="12.28515625" style="9" customWidth="1"/>
    <col min="2968" max="2968" width="7.42578125" style="9" customWidth="1"/>
    <col min="2969" max="2969" width="9.140625" style="9"/>
    <col min="2970" max="2970" width="12.42578125" style="9" customWidth="1"/>
    <col min="2971" max="2971" width="7.42578125" style="9" customWidth="1"/>
    <col min="2972" max="2973" width="9.140625" style="9"/>
    <col min="2974" max="2974" width="11.5703125" style="9" bestFit="1" customWidth="1"/>
    <col min="2975" max="2975" width="12" style="9" customWidth="1"/>
    <col min="2976" max="2976" width="8.28515625" style="9" customWidth="1"/>
    <col min="2977" max="2977" width="2.7109375" style="9" customWidth="1"/>
    <col min="2978" max="2978" width="18.5703125" style="9" customWidth="1"/>
    <col min="2979" max="2979" width="9.140625" style="9"/>
    <col min="2980" max="2980" width="18" style="9" customWidth="1"/>
    <col min="2981" max="2981" width="15.140625" style="9" customWidth="1"/>
    <col min="2982" max="2982" width="8.85546875" style="9" customWidth="1"/>
    <col min="2983" max="2983" width="12.28515625" style="9" customWidth="1"/>
    <col min="2984" max="2984" width="7.42578125" style="9" customWidth="1"/>
    <col min="2985" max="2985" width="9.140625" style="9"/>
    <col min="2986" max="2986" width="12.42578125" style="9" customWidth="1"/>
    <col min="2987" max="2987" width="7.42578125" style="9" customWidth="1"/>
    <col min="2988" max="2989" width="9.140625" style="9"/>
    <col min="2990" max="2990" width="11.5703125" style="9" bestFit="1" customWidth="1"/>
    <col min="2991" max="2991" width="12" style="9" customWidth="1"/>
    <col min="2992" max="2992" width="8.28515625" style="9" customWidth="1"/>
    <col min="2993" max="2993" width="2.7109375" style="9" customWidth="1"/>
    <col min="2994" max="2994" width="18.5703125" style="9" customWidth="1"/>
    <col min="2995" max="2995" width="9.140625" style="9"/>
    <col min="2996" max="2996" width="18" style="9" customWidth="1"/>
    <col min="2997" max="2997" width="15.140625" style="9" customWidth="1"/>
    <col min="2998" max="2998" width="8.85546875" style="9" customWidth="1"/>
    <col min="2999" max="2999" width="12.28515625" style="9" customWidth="1"/>
    <col min="3000" max="3000" width="7.42578125" style="9" customWidth="1"/>
    <col min="3001" max="3001" width="9.140625" style="9"/>
    <col min="3002" max="3002" width="12.42578125" style="9" customWidth="1"/>
    <col min="3003" max="3003" width="7.42578125" style="9" customWidth="1"/>
    <col min="3004" max="3005" width="9.140625" style="9"/>
    <col min="3006" max="3006" width="11.5703125" style="9" bestFit="1" customWidth="1"/>
    <col min="3007" max="3007" width="12" style="9" customWidth="1"/>
    <col min="3008" max="3008" width="8.28515625" style="9" customWidth="1"/>
    <col min="3009" max="3009" width="2.7109375" style="9" customWidth="1"/>
    <col min="3010" max="3010" width="18.5703125" style="9" customWidth="1"/>
    <col min="3011" max="3011" width="9.140625" style="9"/>
    <col min="3012" max="3012" width="18" style="9" customWidth="1"/>
    <col min="3013" max="3013" width="15.140625" style="9" customWidth="1"/>
    <col min="3014" max="3014" width="8.85546875" style="9" customWidth="1"/>
    <col min="3015" max="3015" width="12.28515625" style="9" customWidth="1"/>
    <col min="3016" max="3016" width="7.42578125" style="9" customWidth="1"/>
    <col min="3017" max="3017" width="9.140625" style="9"/>
    <col min="3018" max="3018" width="12.42578125" style="9" customWidth="1"/>
    <col min="3019" max="3019" width="7.42578125" style="9" customWidth="1"/>
    <col min="3020" max="3021" width="9.140625" style="9"/>
    <col min="3022" max="3022" width="11.5703125" style="9" bestFit="1" customWidth="1"/>
    <col min="3023" max="3023" width="12" style="9" customWidth="1"/>
    <col min="3024" max="3024" width="8.28515625" style="9" customWidth="1"/>
    <col min="3025" max="3025" width="2.7109375" style="9" customWidth="1"/>
    <col min="3026" max="3026" width="18.5703125" style="9" customWidth="1"/>
    <col min="3027" max="3027" width="9.140625" style="9"/>
    <col min="3028" max="3028" width="18" style="9" customWidth="1"/>
    <col min="3029" max="3029" width="15.140625" style="9" customWidth="1"/>
    <col min="3030" max="3030" width="8.85546875" style="9" customWidth="1"/>
    <col min="3031" max="3031" width="12.28515625" style="9" customWidth="1"/>
    <col min="3032" max="3032" width="7.42578125" style="9" customWidth="1"/>
    <col min="3033" max="3033" width="9.140625" style="9"/>
    <col min="3034" max="3034" width="12.42578125" style="9" customWidth="1"/>
    <col min="3035" max="3035" width="7.42578125" style="9" customWidth="1"/>
    <col min="3036" max="3037" width="9.140625" style="9"/>
    <col min="3038" max="3038" width="11.5703125" style="9" bestFit="1" customWidth="1"/>
    <col min="3039" max="3039" width="12" style="9" customWidth="1"/>
    <col min="3040" max="3040" width="8.28515625" style="9" customWidth="1"/>
    <col min="3041" max="3041" width="2.7109375" style="9" customWidth="1"/>
    <col min="3042" max="3042" width="18.5703125" style="9" customWidth="1"/>
    <col min="3043" max="3043" width="9.140625" style="9"/>
    <col min="3044" max="3044" width="18" style="9" customWidth="1"/>
    <col min="3045" max="3045" width="15.140625" style="9" customWidth="1"/>
    <col min="3046" max="3046" width="8.85546875" style="9" customWidth="1"/>
    <col min="3047" max="3047" width="12.28515625" style="9" customWidth="1"/>
    <col min="3048" max="3048" width="7.42578125" style="9" customWidth="1"/>
    <col min="3049" max="3049" width="9.140625" style="9"/>
    <col min="3050" max="3050" width="12.42578125" style="9" customWidth="1"/>
    <col min="3051" max="3051" width="7.42578125" style="9" customWidth="1"/>
    <col min="3052" max="3053" width="9.140625" style="9"/>
    <col min="3054" max="3054" width="11.5703125" style="9" bestFit="1" customWidth="1"/>
    <col min="3055" max="3055" width="12" style="9" customWidth="1"/>
    <col min="3056" max="3056" width="8.28515625" style="9" customWidth="1"/>
    <col min="3057" max="3057" width="2.7109375" style="9" customWidth="1"/>
    <col min="3058" max="3058" width="18.5703125" style="9" customWidth="1"/>
    <col min="3059" max="3059" width="9.140625" style="9"/>
    <col min="3060" max="3060" width="18" style="9" customWidth="1"/>
    <col min="3061" max="3061" width="15.140625" style="9" customWidth="1"/>
    <col min="3062" max="3062" width="8.85546875" style="9" customWidth="1"/>
    <col min="3063" max="3063" width="12.28515625" style="9" customWidth="1"/>
    <col min="3064" max="3064" width="7.42578125" style="9" customWidth="1"/>
    <col min="3065" max="3065" width="9.140625" style="9"/>
    <col min="3066" max="3066" width="12.42578125" style="9" customWidth="1"/>
    <col min="3067" max="3067" width="7.42578125" style="9" customWidth="1"/>
    <col min="3068" max="3069" width="9.140625" style="9"/>
    <col min="3070" max="3070" width="11.5703125" style="9" bestFit="1" customWidth="1"/>
    <col min="3071" max="3071" width="12" style="9" customWidth="1"/>
    <col min="3072" max="3072" width="8.28515625" style="9" customWidth="1"/>
    <col min="3073" max="3073" width="2.7109375" style="9" customWidth="1"/>
    <col min="3074" max="3074" width="18.5703125" style="9" customWidth="1"/>
    <col min="3075" max="3075" width="9.140625" style="9"/>
    <col min="3076" max="3076" width="18" style="9" customWidth="1"/>
    <col min="3077" max="3077" width="15.140625" style="9" customWidth="1"/>
    <col min="3078" max="3078" width="8.85546875" style="9" customWidth="1"/>
    <col min="3079" max="3079" width="12.28515625" style="9" customWidth="1"/>
    <col min="3080" max="3080" width="7.42578125" style="9" customWidth="1"/>
    <col min="3081" max="3081" width="9.140625" style="9"/>
    <col min="3082" max="3082" width="12.42578125" style="9" customWidth="1"/>
    <col min="3083" max="3083" width="7.42578125" style="9" customWidth="1"/>
    <col min="3084" max="3085" width="9.140625" style="9"/>
    <col min="3086" max="3086" width="11.5703125" style="9" bestFit="1" customWidth="1"/>
    <col min="3087" max="3087" width="12" style="9" customWidth="1"/>
    <col min="3088" max="3088" width="8.28515625" style="9" customWidth="1"/>
    <col min="3089" max="3089" width="2.7109375" style="9" customWidth="1"/>
    <col min="3090" max="3090" width="18.5703125" style="9" customWidth="1"/>
    <col min="3091" max="3091" width="9.140625" style="9"/>
    <col min="3092" max="3092" width="18" style="9" customWidth="1"/>
    <col min="3093" max="3093" width="15.140625" style="9" customWidth="1"/>
    <col min="3094" max="3094" width="8.85546875" style="9" customWidth="1"/>
    <col min="3095" max="3095" width="12.28515625" style="9" customWidth="1"/>
    <col min="3096" max="3096" width="7.42578125" style="9" customWidth="1"/>
    <col min="3097" max="3097" width="9.140625" style="9"/>
    <col min="3098" max="3098" width="12.42578125" style="9" customWidth="1"/>
    <col min="3099" max="3099" width="7.42578125" style="9" customWidth="1"/>
    <col min="3100" max="3101" width="9.140625" style="9"/>
    <col min="3102" max="3102" width="11.5703125" style="9" bestFit="1" customWidth="1"/>
    <col min="3103" max="3103" width="12" style="9" customWidth="1"/>
    <col min="3104" max="3104" width="8.28515625" style="9" customWidth="1"/>
    <col min="3105" max="3105" width="2.7109375" style="9" customWidth="1"/>
    <col min="3106" max="3106" width="18.5703125" style="9" customWidth="1"/>
    <col min="3107" max="3107" width="9.140625" style="9"/>
    <col min="3108" max="3108" width="18" style="9" customWidth="1"/>
    <col min="3109" max="3109" width="15.140625" style="9" customWidth="1"/>
    <col min="3110" max="3110" width="8.85546875" style="9" customWidth="1"/>
    <col min="3111" max="3111" width="12.28515625" style="9" customWidth="1"/>
    <col min="3112" max="3112" width="7.42578125" style="9" customWidth="1"/>
    <col min="3113" max="3113" width="9.140625" style="9"/>
    <col min="3114" max="3114" width="12.42578125" style="9" customWidth="1"/>
    <col min="3115" max="3115" width="7.42578125" style="9" customWidth="1"/>
    <col min="3116" max="3117" width="9.140625" style="9"/>
    <col min="3118" max="3118" width="11.5703125" style="9" bestFit="1" customWidth="1"/>
    <col min="3119" max="3119" width="12" style="9" customWidth="1"/>
    <col min="3120" max="3120" width="8.28515625" style="9" customWidth="1"/>
    <col min="3121" max="3121" width="2.7109375" style="9" customWidth="1"/>
    <col min="3122" max="3122" width="18.5703125" style="9" customWidth="1"/>
    <col min="3123" max="3123" width="9.140625" style="9"/>
    <col min="3124" max="3124" width="18" style="9" customWidth="1"/>
    <col min="3125" max="3125" width="15.140625" style="9" customWidth="1"/>
    <col min="3126" max="3126" width="8.85546875" style="9" customWidth="1"/>
    <col min="3127" max="3127" width="12.28515625" style="9" customWidth="1"/>
    <col min="3128" max="3128" width="7.42578125" style="9" customWidth="1"/>
    <col min="3129" max="3129" width="9.140625" style="9"/>
    <col min="3130" max="3130" width="12.42578125" style="9" customWidth="1"/>
    <col min="3131" max="3131" width="7.42578125" style="9" customWidth="1"/>
    <col min="3132" max="3133" width="9.140625" style="9"/>
    <col min="3134" max="3134" width="11.5703125" style="9" bestFit="1" customWidth="1"/>
    <col min="3135" max="3135" width="12" style="9" customWidth="1"/>
    <col min="3136" max="3136" width="8.28515625" style="9" customWidth="1"/>
    <col min="3137" max="3137" width="2.7109375" style="9" customWidth="1"/>
    <col min="3138" max="3138" width="18.5703125" style="9" customWidth="1"/>
    <col min="3139" max="3139" width="9.140625" style="9"/>
    <col min="3140" max="3140" width="18" style="9" customWidth="1"/>
    <col min="3141" max="3141" width="15.140625" style="9" customWidth="1"/>
    <col min="3142" max="3142" width="8.85546875" style="9" customWidth="1"/>
    <col min="3143" max="3143" width="12.28515625" style="9" customWidth="1"/>
    <col min="3144" max="3144" width="7.42578125" style="9" customWidth="1"/>
    <col min="3145" max="3145" width="9.140625" style="9"/>
    <col min="3146" max="3146" width="12.42578125" style="9" customWidth="1"/>
    <col min="3147" max="3147" width="7.42578125" style="9" customWidth="1"/>
    <col min="3148" max="3149" width="9.140625" style="9"/>
    <col min="3150" max="3150" width="11.5703125" style="9" bestFit="1" customWidth="1"/>
    <col min="3151" max="3151" width="12" style="9" customWidth="1"/>
    <col min="3152" max="3152" width="8.28515625" style="9" customWidth="1"/>
    <col min="3153" max="3153" width="2.7109375" style="9" customWidth="1"/>
    <col min="3154" max="3154" width="18.5703125" style="9" customWidth="1"/>
    <col min="3155" max="3155" width="9.140625" style="9"/>
    <col min="3156" max="3156" width="18" style="9" customWidth="1"/>
    <col min="3157" max="3157" width="15.140625" style="9" customWidth="1"/>
    <col min="3158" max="3158" width="8.85546875" style="9" customWidth="1"/>
    <col min="3159" max="3159" width="12.28515625" style="9" customWidth="1"/>
    <col min="3160" max="3160" width="7.42578125" style="9" customWidth="1"/>
    <col min="3161" max="3161" width="9.140625" style="9"/>
    <col min="3162" max="3162" width="12.42578125" style="9" customWidth="1"/>
    <col min="3163" max="3163" width="7.42578125" style="9" customWidth="1"/>
    <col min="3164" max="3165" width="9.140625" style="9"/>
    <col min="3166" max="3166" width="11.5703125" style="9" bestFit="1" customWidth="1"/>
    <col min="3167" max="3167" width="12" style="9" customWidth="1"/>
    <col min="3168" max="3168" width="8.28515625" style="9" customWidth="1"/>
    <col min="3169" max="3169" width="2.7109375" style="9" customWidth="1"/>
    <col min="3170" max="3170" width="18.5703125" style="9" customWidth="1"/>
    <col min="3171" max="3171" width="9.140625" style="9"/>
    <col min="3172" max="3172" width="18" style="9" customWidth="1"/>
    <col min="3173" max="3173" width="15.140625" style="9" customWidth="1"/>
    <col min="3174" max="3174" width="8.85546875" style="9" customWidth="1"/>
    <col min="3175" max="3175" width="12.28515625" style="9" customWidth="1"/>
    <col min="3176" max="3176" width="7.42578125" style="9" customWidth="1"/>
    <col min="3177" max="3177" width="9.140625" style="9"/>
    <col min="3178" max="3178" width="12.42578125" style="9" customWidth="1"/>
    <col min="3179" max="3179" width="7.42578125" style="9" customWidth="1"/>
    <col min="3180" max="3181" width="9.140625" style="9"/>
    <col min="3182" max="3182" width="11.5703125" style="9" bestFit="1" customWidth="1"/>
    <col min="3183" max="3183" width="12" style="9" customWidth="1"/>
    <col min="3184" max="3184" width="8.28515625" style="9" customWidth="1"/>
    <col min="3185" max="3185" width="2.7109375" style="9" customWidth="1"/>
    <col min="3186" max="3186" width="18.5703125" style="9" customWidth="1"/>
    <col min="3187" max="3187" width="9.140625" style="9"/>
    <col min="3188" max="3188" width="18" style="9" customWidth="1"/>
    <col min="3189" max="3189" width="15.140625" style="9" customWidth="1"/>
    <col min="3190" max="3190" width="8.85546875" style="9" customWidth="1"/>
    <col min="3191" max="3191" width="12.28515625" style="9" customWidth="1"/>
    <col min="3192" max="3192" width="7.42578125" style="9" customWidth="1"/>
    <col min="3193" max="3193" width="9.140625" style="9"/>
    <col min="3194" max="3194" width="12.42578125" style="9" customWidth="1"/>
    <col min="3195" max="3195" width="7.42578125" style="9" customWidth="1"/>
    <col min="3196" max="3197" width="9.140625" style="9"/>
    <col min="3198" max="3198" width="11.5703125" style="9" bestFit="1" customWidth="1"/>
    <col min="3199" max="3199" width="12" style="9" customWidth="1"/>
    <col min="3200" max="3200" width="8.28515625" style="9" customWidth="1"/>
    <col min="3201" max="3201" width="2.7109375" style="9" customWidth="1"/>
    <col min="3202" max="3202" width="18.5703125" style="9" customWidth="1"/>
    <col min="3203" max="3203" width="9.140625" style="9"/>
    <col min="3204" max="3204" width="18" style="9" customWidth="1"/>
    <col min="3205" max="3205" width="15.140625" style="9" customWidth="1"/>
    <col min="3206" max="3206" width="8.85546875" style="9" customWidth="1"/>
    <col min="3207" max="3207" width="12.28515625" style="9" customWidth="1"/>
    <col min="3208" max="3208" width="7.42578125" style="9" customWidth="1"/>
    <col min="3209" max="3209" width="9.140625" style="9"/>
    <col min="3210" max="3210" width="12.42578125" style="9" customWidth="1"/>
    <col min="3211" max="3211" width="7.42578125" style="9" customWidth="1"/>
    <col min="3212" max="3213" width="9.140625" style="9"/>
    <col min="3214" max="3214" width="11.5703125" style="9" bestFit="1" customWidth="1"/>
    <col min="3215" max="3215" width="12" style="9" customWidth="1"/>
    <col min="3216" max="3216" width="8.28515625" style="9" customWidth="1"/>
    <col min="3217" max="3217" width="2.7109375" style="9" customWidth="1"/>
    <col min="3218" max="3218" width="18.5703125" style="9" customWidth="1"/>
    <col min="3219" max="3219" width="9.140625" style="9"/>
    <col min="3220" max="3220" width="18" style="9" customWidth="1"/>
    <col min="3221" max="3221" width="15.140625" style="9" customWidth="1"/>
    <col min="3222" max="3222" width="8.85546875" style="9" customWidth="1"/>
    <col min="3223" max="3223" width="12.28515625" style="9" customWidth="1"/>
    <col min="3224" max="3224" width="7.42578125" style="9" customWidth="1"/>
    <col min="3225" max="3225" width="9.140625" style="9"/>
    <col min="3226" max="3226" width="12.42578125" style="9" customWidth="1"/>
    <col min="3227" max="3227" width="7.42578125" style="9" customWidth="1"/>
    <col min="3228" max="3229" width="9.140625" style="9"/>
    <col min="3230" max="3230" width="11.5703125" style="9" bestFit="1" customWidth="1"/>
    <col min="3231" max="3231" width="12" style="9" customWidth="1"/>
    <col min="3232" max="3232" width="8.28515625" style="9" customWidth="1"/>
    <col min="3233" max="3233" width="2.7109375" style="9" customWidth="1"/>
    <col min="3234" max="3234" width="18.5703125" style="9" customWidth="1"/>
    <col min="3235" max="3235" width="9.140625" style="9"/>
    <col min="3236" max="3236" width="18" style="9" customWidth="1"/>
    <col min="3237" max="3237" width="15.140625" style="9" customWidth="1"/>
    <col min="3238" max="3238" width="8.85546875" style="9" customWidth="1"/>
    <col min="3239" max="3239" width="12.28515625" style="9" customWidth="1"/>
    <col min="3240" max="3240" width="7.42578125" style="9" customWidth="1"/>
    <col min="3241" max="3241" width="9.140625" style="9"/>
    <col min="3242" max="3242" width="12.42578125" style="9" customWidth="1"/>
    <col min="3243" max="3243" width="7.42578125" style="9" customWidth="1"/>
    <col min="3244" max="3245" width="9.140625" style="9"/>
    <col min="3246" max="3246" width="11.5703125" style="9" bestFit="1" customWidth="1"/>
    <col min="3247" max="3247" width="12" style="9" customWidth="1"/>
    <col min="3248" max="3248" width="8.28515625" style="9" customWidth="1"/>
    <col min="3249" max="3249" width="2.7109375" style="9" customWidth="1"/>
    <col min="3250" max="3250" width="18.5703125" style="9" customWidth="1"/>
    <col min="3251" max="3251" width="9.140625" style="9"/>
    <col min="3252" max="3252" width="18" style="9" customWidth="1"/>
    <col min="3253" max="3253" width="15.140625" style="9" customWidth="1"/>
    <col min="3254" max="3254" width="8.85546875" style="9" customWidth="1"/>
    <col min="3255" max="3255" width="12.28515625" style="9" customWidth="1"/>
    <col min="3256" max="3256" width="7.42578125" style="9" customWidth="1"/>
    <col min="3257" max="3257" width="9.140625" style="9"/>
    <col min="3258" max="3258" width="12.42578125" style="9" customWidth="1"/>
    <col min="3259" max="3259" width="7.42578125" style="9" customWidth="1"/>
    <col min="3260" max="3261" width="9.140625" style="9"/>
    <col min="3262" max="3262" width="11.5703125" style="9" bestFit="1" customWidth="1"/>
    <col min="3263" max="3263" width="12" style="9" customWidth="1"/>
    <col min="3264" max="3264" width="8.28515625" style="9" customWidth="1"/>
    <col min="3265" max="3265" width="2.7109375" style="9" customWidth="1"/>
    <col min="3266" max="3266" width="18.5703125" style="9" customWidth="1"/>
    <col min="3267" max="3267" width="9.140625" style="9"/>
    <col min="3268" max="3268" width="18" style="9" customWidth="1"/>
    <col min="3269" max="3269" width="15.140625" style="9" customWidth="1"/>
    <col min="3270" max="3270" width="8.85546875" style="9" customWidth="1"/>
    <col min="3271" max="3271" width="12.28515625" style="9" customWidth="1"/>
    <col min="3272" max="3272" width="7.42578125" style="9" customWidth="1"/>
    <col min="3273" max="3273" width="9.140625" style="9"/>
    <col min="3274" max="3274" width="12.42578125" style="9" customWidth="1"/>
    <col min="3275" max="3275" width="7.42578125" style="9" customWidth="1"/>
    <col min="3276" max="3277" width="9.140625" style="9"/>
    <col min="3278" max="3278" width="11.5703125" style="9" bestFit="1" customWidth="1"/>
    <col min="3279" max="3279" width="12" style="9" customWidth="1"/>
    <col min="3280" max="3280" width="8.28515625" style="9" customWidth="1"/>
    <col min="3281" max="3281" width="2.7109375" style="9" customWidth="1"/>
    <col min="3282" max="3282" width="18.5703125" style="9" customWidth="1"/>
    <col min="3283" max="3283" width="9.140625" style="9"/>
    <col min="3284" max="3284" width="18" style="9" customWidth="1"/>
    <col min="3285" max="3285" width="15.140625" style="9" customWidth="1"/>
    <col min="3286" max="3286" width="8.85546875" style="9" customWidth="1"/>
    <col min="3287" max="3287" width="12.28515625" style="9" customWidth="1"/>
    <col min="3288" max="3288" width="7.42578125" style="9" customWidth="1"/>
    <col min="3289" max="3289" width="9.140625" style="9"/>
    <col min="3290" max="3290" width="12.42578125" style="9" customWidth="1"/>
    <col min="3291" max="3291" width="7.42578125" style="9" customWidth="1"/>
    <col min="3292" max="3293" width="9.140625" style="9"/>
    <col min="3294" max="3294" width="11.5703125" style="9" bestFit="1" customWidth="1"/>
    <col min="3295" max="3295" width="12" style="9" customWidth="1"/>
    <col min="3296" max="3296" width="8.28515625" style="9" customWidth="1"/>
    <col min="3297" max="3297" width="2.7109375" style="9" customWidth="1"/>
    <col min="3298" max="3298" width="18.5703125" style="9" customWidth="1"/>
    <col min="3299" max="3299" width="9.140625" style="9"/>
    <col min="3300" max="3300" width="18" style="9" customWidth="1"/>
    <col min="3301" max="3301" width="15.140625" style="9" customWidth="1"/>
    <col min="3302" max="3302" width="8.85546875" style="9" customWidth="1"/>
    <col min="3303" max="3303" width="12.28515625" style="9" customWidth="1"/>
    <col min="3304" max="3304" width="7.42578125" style="9" customWidth="1"/>
    <col min="3305" max="3305" width="9.140625" style="9"/>
    <col min="3306" max="3306" width="12.42578125" style="9" customWidth="1"/>
    <col min="3307" max="3307" width="7.42578125" style="9" customWidth="1"/>
    <col min="3308" max="3309" width="9.140625" style="9"/>
    <col min="3310" max="3310" width="11.5703125" style="9" bestFit="1" customWidth="1"/>
    <col min="3311" max="3311" width="12" style="9" customWidth="1"/>
    <col min="3312" max="3312" width="8.28515625" style="9" customWidth="1"/>
    <col min="3313" max="3313" width="2.7109375" style="9" customWidth="1"/>
    <col min="3314" max="3314" width="18.5703125" style="9" customWidth="1"/>
    <col min="3315" max="3315" width="9.140625" style="9"/>
    <col min="3316" max="3316" width="18" style="9" customWidth="1"/>
    <col min="3317" max="3317" width="15.140625" style="9" customWidth="1"/>
    <col min="3318" max="3318" width="8.85546875" style="9" customWidth="1"/>
    <col min="3319" max="3319" width="12.28515625" style="9" customWidth="1"/>
    <col min="3320" max="3320" width="7.42578125" style="9" customWidth="1"/>
    <col min="3321" max="3321" width="9.140625" style="9"/>
    <col min="3322" max="3322" width="12.42578125" style="9" customWidth="1"/>
    <col min="3323" max="3323" width="7.42578125" style="9" customWidth="1"/>
    <col min="3324" max="3325" width="9.140625" style="9"/>
    <col min="3326" max="3326" width="11.5703125" style="9" bestFit="1" customWidth="1"/>
    <col min="3327" max="3327" width="12" style="9" customWidth="1"/>
    <col min="3328" max="3328" width="8.28515625" style="9" customWidth="1"/>
    <col min="3329" max="3329" width="2.7109375" style="9" customWidth="1"/>
    <col min="3330" max="3330" width="18.5703125" style="9" customWidth="1"/>
    <col min="3331" max="3331" width="9.140625" style="9"/>
    <col min="3332" max="3332" width="18" style="9" customWidth="1"/>
    <col min="3333" max="3333" width="15.140625" style="9" customWidth="1"/>
    <col min="3334" max="3334" width="8.85546875" style="9" customWidth="1"/>
    <col min="3335" max="3335" width="12.28515625" style="9" customWidth="1"/>
    <col min="3336" max="3336" width="7.42578125" style="9" customWidth="1"/>
    <col min="3337" max="3337" width="9.140625" style="9"/>
    <col min="3338" max="3338" width="12.42578125" style="9" customWidth="1"/>
    <col min="3339" max="3339" width="7.42578125" style="9" customWidth="1"/>
    <col min="3340" max="3341" width="9.140625" style="9"/>
    <col min="3342" max="3342" width="11.5703125" style="9" bestFit="1" customWidth="1"/>
    <col min="3343" max="3343" width="12" style="9" customWidth="1"/>
    <col min="3344" max="3344" width="8.28515625" style="9" customWidth="1"/>
    <col min="3345" max="3345" width="2.7109375" style="9" customWidth="1"/>
    <col min="3346" max="3346" width="18.5703125" style="9" customWidth="1"/>
    <col min="3347" max="3347" width="9.140625" style="9"/>
    <col min="3348" max="3348" width="18" style="9" customWidth="1"/>
    <col min="3349" max="3349" width="15.140625" style="9" customWidth="1"/>
    <col min="3350" max="3350" width="8.85546875" style="9" customWidth="1"/>
    <col min="3351" max="3351" width="12.28515625" style="9" customWidth="1"/>
    <col min="3352" max="3352" width="7.42578125" style="9" customWidth="1"/>
    <col min="3353" max="3353" width="9.140625" style="9"/>
    <col min="3354" max="3354" width="12.42578125" style="9" customWidth="1"/>
    <col min="3355" max="3355" width="7.42578125" style="9" customWidth="1"/>
    <col min="3356" max="3357" width="9.140625" style="9"/>
    <col min="3358" max="3358" width="11.5703125" style="9" bestFit="1" customWidth="1"/>
    <col min="3359" max="3359" width="12" style="9" customWidth="1"/>
    <col min="3360" max="3360" width="8.28515625" style="9" customWidth="1"/>
    <col min="3361" max="3361" width="2.7109375" style="9" customWidth="1"/>
    <col min="3362" max="3362" width="18.5703125" style="9" customWidth="1"/>
    <col min="3363" max="3363" width="9.140625" style="9"/>
    <col min="3364" max="3364" width="18" style="9" customWidth="1"/>
    <col min="3365" max="3365" width="15.140625" style="9" customWidth="1"/>
    <col min="3366" max="3366" width="8.85546875" style="9" customWidth="1"/>
    <col min="3367" max="3367" width="12.28515625" style="9" customWidth="1"/>
    <col min="3368" max="3368" width="7.42578125" style="9" customWidth="1"/>
    <col min="3369" max="3369" width="9.140625" style="9"/>
    <col min="3370" max="3370" width="12.42578125" style="9" customWidth="1"/>
    <col min="3371" max="3371" width="7.42578125" style="9" customWidth="1"/>
    <col min="3372" max="3373" width="9.140625" style="9"/>
    <col min="3374" max="3374" width="11.5703125" style="9" bestFit="1" customWidth="1"/>
    <col min="3375" max="3375" width="12" style="9" customWidth="1"/>
    <col min="3376" max="3376" width="8.28515625" style="9" customWidth="1"/>
    <col min="3377" max="3377" width="2.7109375" style="9" customWidth="1"/>
    <col min="3378" max="3378" width="18.5703125" style="9" customWidth="1"/>
    <col min="3379" max="3379" width="9.140625" style="9"/>
    <col min="3380" max="3380" width="18" style="9" customWidth="1"/>
    <col min="3381" max="3381" width="15.140625" style="9" customWidth="1"/>
    <col min="3382" max="3382" width="8.85546875" style="9" customWidth="1"/>
    <col min="3383" max="3383" width="12.28515625" style="9" customWidth="1"/>
    <col min="3384" max="3384" width="7.42578125" style="9" customWidth="1"/>
    <col min="3385" max="3385" width="9.140625" style="9"/>
    <col min="3386" max="3386" width="12.42578125" style="9" customWidth="1"/>
    <col min="3387" max="3387" width="7.42578125" style="9" customWidth="1"/>
    <col min="3388" max="3389" width="9.140625" style="9"/>
    <col min="3390" max="3390" width="11.5703125" style="9" bestFit="1" customWidth="1"/>
    <col min="3391" max="3391" width="12" style="9" customWidth="1"/>
    <col min="3392" max="3392" width="8.28515625" style="9" customWidth="1"/>
    <col min="3393" max="3393" width="2.7109375" style="9" customWidth="1"/>
    <col min="3394" max="3394" width="18.5703125" style="9" customWidth="1"/>
    <col min="3395" max="3395" width="9.140625" style="9"/>
    <col min="3396" max="3396" width="18" style="9" customWidth="1"/>
    <col min="3397" max="3397" width="15.140625" style="9" customWidth="1"/>
    <col min="3398" max="3398" width="8.85546875" style="9" customWidth="1"/>
    <col min="3399" max="3399" width="12.28515625" style="9" customWidth="1"/>
    <col min="3400" max="3400" width="7.42578125" style="9" customWidth="1"/>
    <col min="3401" max="3401" width="9.140625" style="9"/>
    <col min="3402" max="3402" width="12.42578125" style="9" customWidth="1"/>
    <col min="3403" max="3403" width="7.42578125" style="9" customWidth="1"/>
    <col min="3404" max="3405" width="9.140625" style="9"/>
    <col min="3406" max="3406" width="11.5703125" style="9" bestFit="1" customWidth="1"/>
    <col min="3407" max="3407" width="12" style="9" customWidth="1"/>
    <col min="3408" max="3408" width="8.28515625" style="9" customWidth="1"/>
    <col min="3409" max="3409" width="2.7109375" style="9" customWidth="1"/>
    <col min="3410" max="3410" width="18.5703125" style="9" customWidth="1"/>
    <col min="3411" max="3411" width="9.140625" style="9"/>
    <col min="3412" max="3412" width="18" style="9" customWidth="1"/>
    <col min="3413" max="3413" width="15.140625" style="9" customWidth="1"/>
    <col min="3414" max="3414" width="8.85546875" style="9" customWidth="1"/>
    <col min="3415" max="3415" width="12.28515625" style="9" customWidth="1"/>
    <col min="3416" max="3416" width="7.42578125" style="9" customWidth="1"/>
    <col min="3417" max="3417" width="9.140625" style="9"/>
    <col min="3418" max="3418" width="12.42578125" style="9" customWidth="1"/>
    <col min="3419" max="3419" width="7.42578125" style="9" customWidth="1"/>
    <col min="3420" max="3421" width="9.140625" style="9"/>
    <col min="3422" max="3422" width="11.5703125" style="9" bestFit="1" customWidth="1"/>
    <col min="3423" max="3423" width="12" style="9" customWidth="1"/>
    <col min="3424" max="3424" width="8.28515625" style="9" customWidth="1"/>
    <col min="3425" max="3425" width="2.7109375" style="9" customWidth="1"/>
    <col min="3426" max="3426" width="18.5703125" style="9" customWidth="1"/>
    <col min="3427" max="3427" width="9.140625" style="9"/>
    <col min="3428" max="3428" width="18" style="9" customWidth="1"/>
    <col min="3429" max="3429" width="15.140625" style="9" customWidth="1"/>
    <col min="3430" max="3430" width="8.85546875" style="9" customWidth="1"/>
    <col min="3431" max="3431" width="12.28515625" style="9" customWidth="1"/>
    <col min="3432" max="3432" width="7.42578125" style="9" customWidth="1"/>
    <col min="3433" max="3433" width="9.140625" style="9"/>
    <col min="3434" max="3434" width="12.42578125" style="9" customWidth="1"/>
    <col min="3435" max="3435" width="7.42578125" style="9" customWidth="1"/>
    <col min="3436" max="3437" width="9.140625" style="9"/>
    <col min="3438" max="3438" width="11.5703125" style="9" bestFit="1" customWidth="1"/>
    <col min="3439" max="3439" width="12" style="9" customWidth="1"/>
    <col min="3440" max="3440" width="8.28515625" style="9" customWidth="1"/>
    <col min="3441" max="3441" width="2.7109375" style="9" customWidth="1"/>
    <col min="3442" max="3442" width="18.5703125" style="9" customWidth="1"/>
    <col min="3443" max="3443" width="9.140625" style="9"/>
    <col min="3444" max="3444" width="18" style="9" customWidth="1"/>
    <col min="3445" max="3445" width="15.140625" style="9" customWidth="1"/>
    <col min="3446" max="3446" width="8.85546875" style="9" customWidth="1"/>
    <col min="3447" max="3447" width="12.28515625" style="9" customWidth="1"/>
    <col min="3448" max="3448" width="7.42578125" style="9" customWidth="1"/>
    <col min="3449" max="3449" width="9.140625" style="9"/>
    <col min="3450" max="3450" width="12.42578125" style="9" customWidth="1"/>
    <col min="3451" max="3451" width="7.42578125" style="9" customWidth="1"/>
    <col min="3452" max="3453" width="9.140625" style="9"/>
    <col min="3454" max="3454" width="11.5703125" style="9" bestFit="1" customWidth="1"/>
    <col min="3455" max="3455" width="12" style="9" customWidth="1"/>
    <col min="3456" max="3456" width="8.28515625" style="9" customWidth="1"/>
    <col min="3457" max="3457" width="2.7109375" style="9" customWidth="1"/>
    <col min="3458" max="3458" width="18.5703125" style="9" customWidth="1"/>
    <col min="3459" max="3459" width="9.140625" style="9"/>
    <col min="3460" max="3460" width="18" style="9" customWidth="1"/>
    <col min="3461" max="3461" width="15.140625" style="9" customWidth="1"/>
    <col min="3462" max="3462" width="8.85546875" style="9" customWidth="1"/>
    <col min="3463" max="3463" width="12.28515625" style="9" customWidth="1"/>
    <col min="3464" max="3464" width="7.42578125" style="9" customWidth="1"/>
    <col min="3465" max="3465" width="9.140625" style="9"/>
    <col min="3466" max="3466" width="12.42578125" style="9" customWidth="1"/>
    <col min="3467" max="3467" width="7.42578125" style="9" customWidth="1"/>
    <col min="3468" max="3469" width="9.140625" style="9"/>
    <col min="3470" max="3470" width="11.5703125" style="9" bestFit="1" customWidth="1"/>
    <col min="3471" max="3471" width="12" style="9" customWidth="1"/>
    <col min="3472" max="3472" width="8.28515625" style="9" customWidth="1"/>
    <col min="3473" max="3473" width="2.7109375" style="9" customWidth="1"/>
    <col min="3474" max="3474" width="18.5703125" style="9" customWidth="1"/>
    <col min="3475" max="3475" width="9.140625" style="9"/>
    <col min="3476" max="3476" width="18" style="9" customWidth="1"/>
    <col min="3477" max="3477" width="15.140625" style="9" customWidth="1"/>
    <col min="3478" max="3478" width="8.85546875" style="9" customWidth="1"/>
    <col min="3479" max="3479" width="12.28515625" style="9" customWidth="1"/>
    <col min="3480" max="3480" width="7.42578125" style="9" customWidth="1"/>
    <col min="3481" max="3481" width="9.140625" style="9"/>
    <col min="3482" max="3482" width="12.42578125" style="9" customWidth="1"/>
    <col min="3483" max="3483" width="7.42578125" style="9" customWidth="1"/>
    <col min="3484" max="3485" width="9.140625" style="9"/>
    <col min="3486" max="3486" width="11.5703125" style="9" bestFit="1" customWidth="1"/>
    <col min="3487" max="3487" width="12" style="9" customWidth="1"/>
    <col min="3488" max="3488" width="8.28515625" style="9" customWidth="1"/>
    <col min="3489" max="3489" width="2.7109375" style="9" customWidth="1"/>
    <col min="3490" max="3490" width="18.5703125" style="9" customWidth="1"/>
    <col min="3491" max="3491" width="9.140625" style="9"/>
    <col min="3492" max="3492" width="18" style="9" customWidth="1"/>
    <col min="3493" max="3493" width="15.140625" style="9" customWidth="1"/>
    <col min="3494" max="3494" width="8.85546875" style="9" customWidth="1"/>
    <col min="3495" max="3495" width="12.28515625" style="9" customWidth="1"/>
    <col min="3496" max="3496" width="7.42578125" style="9" customWidth="1"/>
    <col min="3497" max="3497" width="9.140625" style="9"/>
    <col min="3498" max="3498" width="12.42578125" style="9" customWidth="1"/>
    <col min="3499" max="3499" width="7.42578125" style="9" customWidth="1"/>
    <col min="3500" max="3501" width="9.140625" style="9"/>
    <col min="3502" max="3502" width="11.5703125" style="9" bestFit="1" customWidth="1"/>
    <col min="3503" max="3503" width="12" style="9" customWidth="1"/>
    <col min="3504" max="3504" width="8.28515625" style="9" customWidth="1"/>
    <col min="3505" max="3505" width="2.7109375" style="9" customWidth="1"/>
    <col min="3506" max="3506" width="18.5703125" style="9" customWidth="1"/>
    <col min="3507" max="3507" width="9.140625" style="9"/>
    <col min="3508" max="3508" width="18" style="9" customWidth="1"/>
    <col min="3509" max="3509" width="15.140625" style="9" customWidth="1"/>
    <col min="3510" max="3510" width="8.85546875" style="9" customWidth="1"/>
    <col min="3511" max="3511" width="12.28515625" style="9" customWidth="1"/>
    <col min="3512" max="3512" width="7.42578125" style="9" customWidth="1"/>
    <col min="3513" max="3513" width="9.140625" style="9"/>
    <col min="3514" max="3514" width="12.42578125" style="9" customWidth="1"/>
    <col min="3515" max="3515" width="7.42578125" style="9" customWidth="1"/>
    <col min="3516" max="3517" width="9.140625" style="9"/>
    <col min="3518" max="3518" width="11.5703125" style="9" bestFit="1" customWidth="1"/>
    <col min="3519" max="3519" width="12" style="9" customWidth="1"/>
    <col min="3520" max="3520" width="8.28515625" style="9" customWidth="1"/>
    <col min="3521" max="3521" width="2.7109375" style="9" customWidth="1"/>
    <col min="3522" max="3522" width="18.5703125" style="9" customWidth="1"/>
    <col min="3523" max="3523" width="9.140625" style="9"/>
    <col min="3524" max="3524" width="18" style="9" customWidth="1"/>
    <col min="3525" max="3525" width="15.140625" style="9" customWidth="1"/>
    <col min="3526" max="3526" width="8.85546875" style="9" customWidth="1"/>
    <col min="3527" max="3527" width="12.28515625" style="9" customWidth="1"/>
    <col min="3528" max="3528" width="7.42578125" style="9" customWidth="1"/>
    <col min="3529" max="3529" width="9.140625" style="9"/>
    <col min="3530" max="3530" width="12.42578125" style="9" customWidth="1"/>
    <col min="3531" max="3531" width="7.42578125" style="9" customWidth="1"/>
    <col min="3532" max="3533" width="9.140625" style="9"/>
    <col min="3534" max="3534" width="11.5703125" style="9" bestFit="1" customWidth="1"/>
    <col min="3535" max="3535" width="12" style="9" customWidth="1"/>
    <col min="3536" max="3536" width="8.28515625" style="9" customWidth="1"/>
    <col min="3537" max="3537" width="2.7109375" style="9" customWidth="1"/>
    <col min="3538" max="3538" width="18.5703125" style="9" customWidth="1"/>
    <col min="3539" max="3539" width="9.140625" style="9"/>
    <col min="3540" max="3540" width="18" style="9" customWidth="1"/>
    <col min="3541" max="3541" width="15.140625" style="9" customWidth="1"/>
    <col min="3542" max="3542" width="8.85546875" style="9" customWidth="1"/>
    <col min="3543" max="3543" width="12.28515625" style="9" customWidth="1"/>
    <col min="3544" max="3544" width="7.42578125" style="9" customWidth="1"/>
    <col min="3545" max="3545" width="9.140625" style="9"/>
    <col min="3546" max="3546" width="12.42578125" style="9" customWidth="1"/>
    <col min="3547" max="3547" width="7.42578125" style="9" customWidth="1"/>
    <col min="3548" max="3549" width="9.140625" style="9"/>
    <col min="3550" max="3550" width="11.5703125" style="9" bestFit="1" customWidth="1"/>
    <col min="3551" max="3551" width="12" style="9" customWidth="1"/>
    <col min="3552" max="3552" width="8.28515625" style="9" customWidth="1"/>
    <col min="3553" max="3553" width="2.7109375" style="9" customWidth="1"/>
    <col min="3554" max="3554" width="18.5703125" style="9" customWidth="1"/>
    <col min="3555" max="3555" width="9.140625" style="9"/>
    <col min="3556" max="3556" width="18" style="9" customWidth="1"/>
    <col min="3557" max="3557" width="15.140625" style="9" customWidth="1"/>
    <col min="3558" max="3558" width="8.85546875" style="9" customWidth="1"/>
    <col min="3559" max="3559" width="12.28515625" style="9" customWidth="1"/>
    <col min="3560" max="3560" width="7.42578125" style="9" customWidth="1"/>
    <col min="3561" max="3561" width="9.140625" style="9"/>
    <col min="3562" max="3562" width="12.42578125" style="9" customWidth="1"/>
    <col min="3563" max="3563" width="7.42578125" style="9" customWidth="1"/>
    <col min="3564" max="3565" width="9.140625" style="9"/>
    <col min="3566" max="3566" width="11.5703125" style="9" bestFit="1" customWidth="1"/>
    <col min="3567" max="3567" width="12" style="9" customWidth="1"/>
    <col min="3568" max="3568" width="8.28515625" style="9" customWidth="1"/>
    <col min="3569" max="3569" width="2.7109375" style="9" customWidth="1"/>
    <col min="3570" max="3570" width="18.5703125" style="9" customWidth="1"/>
    <col min="3571" max="3571" width="9.140625" style="9"/>
    <col min="3572" max="3572" width="18" style="9" customWidth="1"/>
    <col min="3573" max="3573" width="15.140625" style="9" customWidth="1"/>
    <col min="3574" max="3574" width="8.85546875" style="9" customWidth="1"/>
    <col min="3575" max="3575" width="12.28515625" style="9" customWidth="1"/>
    <col min="3576" max="3576" width="7.42578125" style="9" customWidth="1"/>
    <col min="3577" max="3577" width="9.140625" style="9"/>
    <col min="3578" max="3578" width="12.42578125" style="9" customWidth="1"/>
    <col min="3579" max="3579" width="7.42578125" style="9" customWidth="1"/>
    <col min="3580" max="3581" width="9.140625" style="9"/>
    <col min="3582" max="3582" width="11.5703125" style="9" bestFit="1" customWidth="1"/>
    <col min="3583" max="3583" width="12" style="9" customWidth="1"/>
    <col min="3584" max="3584" width="8.28515625" style="9" customWidth="1"/>
    <col min="3585" max="3585" width="2.7109375" style="9" customWidth="1"/>
    <col min="3586" max="3586" width="18.5703125" style="9" customWidth="1"/>
    <col min="3587" max="3587" width="9.140625" style="9"/>
    <col min="3588" max="3588" width="18" style="9" customWidth="1"/>
    <col min="3589" max="3589" width="15.140625" style="9" customWidth="1"/>
    <col min="3590" max="3590" width="8.85546875" style="9" customWidth="1"/>
    <col min="3591" max="3591" width="12.28515625" style="9" customWidth="1"/>
    <col min="3592" max="3592" width="7.42578125" style="9" customWidth="1"/>
    <col min="3593" max="3593" width="9.140625" style="9"/>
    <col min="3594" max="3594" width="12.42578125" style="9" customWidth="1"/>
    <col min="3595" max="3595" width="7.42578125" style="9" customWidth="1"/>
    <col min="3596" max="3597" width="9.140625" style="9"/>
    <col min="3598" max="3598" width="11.5703125" style="9" bestFit="1" customWidth="1"/>
    <col min="3599" max="3599" width="12" style="9" customWidth="1"/>
    <col min="3600" max="3600" width="8.28515625" style="9" customWidth="1"/>
    <col min="3601" max="3601" width="2.7109375" style="9" customWidth="1"/>
    <col min="3602" max="3602" width="18.5703125" style="9" customWidth="1"/>
    <col min="3603" max="3603" width="9.140625" style="9"/>
    <col min="3604" max="3604" width="18" style="9" customWidth="1"/>
    <col min="3605" max="3605" width="15.140625" style="9" customWidth="1"/>
    <col min="3606" max="3606" width="8.85546875" style="9" customWidth="1"/>
    <col min="3607" max="3607" width="12.28515625" style="9" customWidth="1"/>
    <col min="3608" max="3608" width="7.42578125" style="9" customWidth="1"/>
    <col min="3609" max="3609" width="9.140625" style="9"/>
    <col min="3610" max="3610" width="12.42578125" style="9" customWidth="1"/>
    <col min="3611" max="3611" width="7.42578125" style="9" customWidth="1"/>
    <col min="3612" max="3613" width="9.140625" style="9"/>
    <col min="3614" max="3614" width="11.5703125" style="9" bestFit="1" customWidth="1"/>
    <col min="3615" max="3615" width="12" style="9" customWidth="1"/>
    <col min="3616" max="3616" width="8.28515625" style="9" customWidth="1"/>
    <col min="3617" max="3617" width="2.7109375" style="9" customWidth="1"/>
    <col min="3618" max="3618" width="18.5703125" style="9" customWidth="1"/>
    <col min="3619" max="3619" width="9.140625" style="9"/>
    <col min="3620" max="3620" width="18" style="9" customWidth="1"/>
    <col min="3621" max="3621" width="15.140625" style="9" customWidth="1"/>
    <col min="3622" max="3622" width="8.85546875" style="9" customWidth="1"/>
    <col min="3623" max="3623" width="12.28515625" style="9" customWidth="1"/>
    <col min="3624" max="3624" width="7.42578125" style="9" customWidth="1"/>
    <col min="3625" max="3625" width="9.140625" style="9"/>
    <col min="3626" max="3626" width="12.42578125" style="9" customWidth="1"/>
    <col min="3627" max="3627" width="7.42578125" style="9" customWidth="1"/>
    <col min="3628" max="3629" width="9.140625" style="9"/>
    <col min="3630" max="3630" width="11.5703125" style="9" bestFit="1" customWidth="1"/>
    <col min="3631" max="3631" width="12" style="9" customWidth="1"/>
    <col min="3632" max="3632" width="8.28515625" style="9" customWidth="1"/>
    <col min="3633" max="3633" width="2.7109375" style="9" customWidth="1"/>
    <col min="3634" max="3634" width="18.5703125" style="9" customWidth="1"/>
    <col min="3635" max="3635" width="9.140625" style="9"/>
    <col min="3636" max="3636" width="18" style="9" customWidth="1"/>
    <col min="3637" max="3637" width="15.140625" style="9" customWidth="1"/>
    <col min="3638" max="3638" width="8.85546875" style="9" customWidth="1"/>
    <col min="3639" max="3639" width="12.28515625" style="9" customWidth="1"/>
    <col min="3640" max="3640" width="7.42578125" style="9" customWidth="1"/>
    <col min="3641" max="3641" width="9.140625" style="9"/>
    <col min="3642" max="3642" width="12.42578125" style="9" customWidth="1"/>
    <col min="3643" max="3643" width="7.42578125" style="9" customWidth="1"/>
    <col min="3644" max="3645" width="9.140625" style="9"/>
    <col min="3646" max="3646" width="11.5703125" style="9" bestFit="1" customWidth="1"/>
    <col min="3647" max="3647" width="12" style="9" customWidth="1"/>
    <col min="3648" max="3648" width="8.28515625" style="9" customWidth="1"/>
    <col min="3649" max="3649" width="2.7109375" style="9" customWidth="1"/>
    <col min="3650" max="3650" width="18.5703125" style="9" customWidth="1"/>
    <col min="3651" max="3651" width="9.140625" style="9"/>
    <col min="3652" max="3652" width="18" style="9" customWidth="1"/>
    <col min="3653" max="3653" width="15.140625" style="9" customWidth="1"/>
    <col min="3654" max="3654" width="8.85546875" style="9" customWidth="1"/>
    <col min="3655" max="3655" width="12.28515625" style="9" customWidth="1"/>
    <col min="3656" max="3656" width="7.42578125" style="9" customWidth="1"/>
    <col min="3657" max="3657" width="9.140625" style="9"/>
    <col min="3658" max="3658" width="12.42578125" style="9" customWidth="1"/>
    <col min="3659" max="3659" width="7.42578125" style="9" customWidth="1"/>
    <col min="3660" max="3661" width="9.140625" style="9"/>
    <col min="3662" max="3662" width="11.5703125" style="9" bestFit="1" customWidth="1"/>
    <col min="3663" max="3663" width="12" style="9" customWidth="1"/>
    <col min="3664" max="3664" width="8.28515625" style="9" customWidth="1"/>
    <col min="3665" max="3665" width="2.7109375" style="9" customWidth="1"/>
    <col min="3666" max="3666" width="18.5703125" style="9" customWidth="1"/>
    <col min="3667" max="3667" width="9.140625" style="9"/>
    <col min="3668" max="3668" width="18" style="9" customWidth="1"/>
    <col min="3669" max="3669" width="15.140625" style="9" customWidth="1"/>
    <col min="3670" max="3670" width="8.85546875" style="9" customWidth="1"/>
    <col min="3671" max="3671" width="12.28515625" style="9" customWidth="1"/>
    <col min="3672" max="3672" width="7.42578125" style="9" customWidth="1"/>
    <col min="3673" max="3673" width="9.140625" style="9"/>
    <col min="3674" max="3674" width="12.42578125" style="9" customWidth="1"/>
    <col min="3675" max="3675" width="7.42578125" style="9" customWidth="1"/>
    <col min="3676" max="3677" width="9.140625" style="9"/>
    <col min="3678" max="3678" width="11.5703125" style="9" bestFit="1" customWidth="1"/>
    <col min="3679" max="3679" width="12" style="9" customWidth="1"/>
    <col min="3680" max="3680" width="8.28515625" style="9" customWidth="1"/>
    <col min="3681" max="3681" width="2.7109375" style="9" customWidth="1"/>
    <col min="3682" max="3682" width="18.5703125" style="9" customWidth="1"/>
    <col min="3683" max="3683" width="9.140625" style="9"/>
    <col min="3684" max="3684" width="18" style="9" customWidth="1"/>
    <col min="3685" max="3685" width="15.140625" style="9" customWidth="1"/>
    <col min="3686" max="3686" width="8.85546875" style="9" customWidth="1"/>
    <col min="3687" max="3687" width="12.28515625" style="9" customWidth="1"/>
    <col min="3688" max="3688" width="7.42578125" style="9" customWidth="1"/>
    <col min="3689" max="3689" width="9.140625" style="9"/>
    <col min="3690" max="3690" width="12.42578125" style="9" customWidth="1"/>
    <col min="3691" max="3691" width="7.42578125" style="9" customWidth="1"/>
    <col min="3692" max="3693" width="9.140625" style="9"/>
    <col min="3694" max="3694" width="11.5703125" style="9" bestFit="1" customWidth="1"/>
    <col min="3695" max="3695" width="12" style="9" customWidth="1"/>
    <col min="3696" max="3696" width="8.28515625" style="9" customWidth="1"/>
    <col min="3697" max="3697" width="2.7109375" style="9" customWidth="1"/>
    <col min="3698" max="3698" width="18.5703125" style="9" customWidth="1"/>
    <col min="3699" max="3699" width="9.140625" style="9"/>
    <col min="3700" max="3700" width="18" style="9" customWidth="1"/>
    <col min="3701" max="3701" width="15.140625" style="9" customWidth="1"/>
    <col min="3702" max="3702" width="8.85546875" style="9" customWidth="1"/>
    <col min="3703" max="3703" width="12.28515625" style="9" customWidth="1"/>
    <col min="3704" max="3704" width="7.42578125" style="9" customWidth="1"/>
    <col min="3705" max="3705" width="9.140625" style="9"/>
    <col min="3706" max="3706" width="12.42578125" style="9" customWidth="1"/>
    <col min="3707" max="3707" width="7.42578125" style="9" customWidth="1"/>
    <col min="3708" max="3709" width="9.140625" style="9"/>
    <col min="3710" max="3710" width="11.5703125" style="9" bestFit="1" customWidth="1"/>
    <col min="3711" max="3711" width="12" style="9" customWidth="1"/>
    <col min="3712" max="3712" width="8.28515625" style="9" customWidth="1"/>
    <col min="3713" max="3713" width="2.7109375" style="9" customWidth="1"/>
    <col min="3714" max="3714" width="18.5703125" style="9" customWidth="1"/>
    <col min="3715" max="3715" width="9.140625" style="9"/>
    <col min="3716" max="3716" width="18" style="9" customWidth="1"/>
    <col min="3717" max="3717" width="15.140625" style="9" customWidth="1"/>
    <col min="3718" max="3718" width="8.85546875" style="9" customWidth="1"/>
    <col min="3719" max="3719" width="12.28515625" style="9" customWidth="1"/>
    <col min="3720" max="3720" width="7.42578125" style="9" customWidth="1"/>
    <col min="3721" max="3721" width="9.140625" style="9"/>
    <col min="3722" max="3722" width="12.42578125" style="9" customWidth="1"/>
    <col min="3723" max="3723" width="7.42578125" style="9" customWidth="1"/>
    <col min="3724" max="3725" width="9.140625" style="9"/>
    <col min="3726" max="3726" width="11.5703125" style="9" bestFit="1" customWidth="1"/>
    <col min="3727" max="3727" width="12" style="9" customWidth="1"/>
    <col min="3728" max="3728" width="8.28515625" style="9" customWidth="1"/>
    <col min="3729" max="3729" width="2.7109375" style="9" customWidth="1"/>
    <col min="3730" max="3730" width="18.5703125" style="9" customWidth="1"/>
    <col min="3731" max="3731" width="9.140625" style="9"/>
    <col min="3732" max="3732" width="18" style="9" customWidth="1"/>
    <col min="3733" max="3733" width="15.140625" style="9" customWidth="1"/>
    <col min="3734" max="3734" width="8.85546875" style="9" customWidth="1"/>
    <col min="3735" max="3735" width="12.28515625" style="9" customWidth="1"/>
    <col min="3736" max="3736" width="7.42578125" style="9" customWidth="1"/>
    <col min="3737" max="3737" width="9.140625" style="9"/>
    <col min="3738" max="3738" width="12.42578125" style="9" customWidth="1"/>
    <col min="3739" max="3739" width="7.42578125" style="9" customWidth="1"/>
    <col min="3740" max="3741" width="9.140625" style="9"/>
    <col min="3742" max="3742" width="11.5703125" style="9" bestFit="1" customWidth="1"/>
    <col min="3743" max="3743" width="12" style="9" customWidth="1"/>
    <col min="3744" max="3744" width="8.28515625" style="9" customWidth="1"/>
    <col min="3745" max="3745" width="2.7109375" style="9" customWidth="1"/>
    <col min="3746" max="3746" width="18.5703125" style="9" customWidth="1"/>
    <col min="3747" max="3747" width="9.140625" style="9"/>
    <col min="3748" max="3748" width="18" style="9" customWidth="1"/>
    <col min="3749" max="3749" width="15.140625" style="9" customWidth="1"/>
    <col min="3750" max="3750" width="8.85546875" style="9" customWidth="1"/>
    <col min="3751" max="3751" width="12.28515625" style="9" customWidth="1"/>
    <col min="3752" max="3752" width="7.42578125" style="9" customWidth="1"/>
    <col min="3753" max="3753" width="9.140625" style="9"/>
    <col min="3754" max="3754" width="12.42578125" style="9" customWidth="1"/>
    <col min="3755" max="3755" width="7.42578125" style="9" customWidth="1"/>
    <col min="3756" max="3757" width="9.140625" style="9"/>
    <col min="3758" max="3758" width="11.5703125" style="9" bestFit="1" customWidth="1"/>
    <col min="3759" max="3759" width="12" style="9" customWidth="1"/>
    <col min="3760" max="3760" width="8.28515625" style="9" customWidth="1"/>
    <col min="3761" max="3761" width="2.7109375" style="9" customWidth="1"/>
    <col min="3762" max="3762" width="18.5703125" style="9" customWidth="1"/>
    <col min="3763" max="3763" width="9.140625" style="9"/>
    <col min="3764" max="3764" width="18" style="9" customWidth="1"/>
    <col min="3765" max="3765" width="15.140625" style="9" customWidth="1"/>
    <col min="3766" max="3766" width="8.85546875" style="9" customWidth="1"/>
    <col min="3767" max="3767" width="12.28515625" style="9" customWidth="1"/>
    <col min="3768" max="3768" width="7.42578125" style="9" customWidth="1"/>
    <col min="3769" max="3769" width="9.140625" style="9"/>
    <col min="3770" max="3770" width="12.42578125" style="9" customWidth="1"/>
    <col min="3771" max="3771" width="7.42578125" style="9" customWidth="1"/>
    <col min="3772" max="3773" width="9.140625" style="9"/>
    <col min="3774" max="3774" width="11.5703125" style="9" bestFit="1" customWidth="1"/>
    <col min="3775" max="3775" width="12" style="9" customWidth="1"/>
    <col min="3776" max="3776" width="8.28515625" style="9" customWidth="1"/>
    <col min="3777" max="3777" width="2.7109375" style="9" customWidth="1"/>
    <col min="3778" max="3778" width="18.5703125" style="9" customWidth="1"/>
    <col min="3779" max="3779" width="9.140625" style="9"/>
    <col min="3780" max="3780" width="18" style="9" customWidth="1"/>
    <col min="3781" max="3781" width="15.140625" style="9" customWidth="1"/>
    <col min="3782" max="3782" width="8.85546875" style="9" customWidth="1"/>
    <col min="3783" max="3783" width="12.28515625" style="9" customWidth="1"/>
    <col min="3784" max="3784" width="7.42578125" style="9" customWidth="1"/>
    <col min="3785" max="3785" width="9.140625" style="9"/>
    <col min="3786" max="3786" width="12.42578125" style="9" customWidth="1"/>
    <col min="3787" max="3787" width="7.42578125" style="9" customWidth="1"/>
    <col min="3788" max="3789" width="9.140625" style="9"/>
    <col min="3790" max="3790" width="11.5703125" style="9" bestFit="1" customWidth="1"/>
    <col min="3791" max="3791" width="12" style="9" customWidth="1"/>
    <col min="3792" max="3792" width="8.28515625" style="9" customWidth="1"/>
    <col min="3793" max="3793" width="2.7109375" style="9" customWidth="1"/>
    <col min="3794" max="3794" width="18.5703125" style="9" customWidth="1"/>
    <col min="3795" max="3795" width="9.140625" style="9"/>
    <col min="3796" max="3796" width="18" style="9" customWidth="1"/>
    <col min="3797" max="3797" width="15.140625" style="9" customWidth="1"/>
    <col min="3798" max="3798" width="8.85546875" style="9" customWidth="1"/>
    <col min="3799" max="3799" width="12.28515625" style="9" customWidth="1"/>
    <col min="3800" max="3800" width="7.42578125" style="9" customWidth="1"/>
    <col min="3801" max="3801" width="9.140625" style="9"/>
    <col min="3802" max="3802" width="12.42578125" style="9" customWidth="1"/>
    <col min="3803" max="3803" width="7.42578125" style="9" customWidth="1"/>
    <col min="3804" max="3805" width="9.140625" style="9"/>
    <col min="3806" max="3806" width="11.5703125" style="9" bestFit="1" customWidth="1"/>
    <col min="3807" max="3807" width="12" style="9" customWidth="1"/>
    <col min="3808" max="3808" width="8.28515625" style="9" customWidth="1"/>
    <col min="3809" max="3809" width="2.7109375" style="9" customWidth="1"/>
    <col min="3810" max="3810" width="18.5703125" style="9" customWidth="1"/>
    <col min="3811" max="3811" width="9.140625" style="9"/>
    <col min="3812" max="3812" width="18" style="9" customWidth="1"/>
    <col min="3813" max="3813" width="15.140625" style="9" customWidth="1"/>
    <col min="3814" max="3814" width="8.85546875" style="9" customWidth="1"/>
    <col min="3815" max="3815" width="12.28515625" style="9" customWidth="1"/>
    <col min="3816" max="3816" width="7.42578125" style="9" customWidth="1"/>
    <col min="3817" max="3817" width="9.140625" style="9"/>
    <col min="3818" max="3818" width="12.42578125" style="9" customWidth="1"/>
    <col min="3819" max="3819" width="7.42578125" style="9" customWidth="1"/>
    <col min="3820" max="3821" width="9.140625" style="9"/>
    <col min="3822" max="3822" width="11.5703125" style="9" bestFit="1" customWidth="1"/>
    <col min="3823" max="3823" width="12" style="9" customWidth="1"/>
    <col min="3824" max="3824" width="8.28515625" style="9" customWidth="1"/>
    <col min="3825" max="3825" width="2.7109375" style="9" customWidth="1"/>
    <col min="3826" max="3826" width="18.5703125" style="9" customWidth="1"/>
    <col min="3827" max="3827" width="9.140625" style="9"/>
    <col min="3828" max="3828" width="18" style="9" customWidth="1"/>
    <col min="3829" max="3829" width="15.140625" style="9" customWidth="1"/>
    <col min="3830" max="3830" width="8.85546875" style="9" customWidth="1"/>
    <col min="3831" max="3831" width="12.28515625" style="9" customWidth="1"/>
    <col min="3832" max="3832" width="7.42578125" style="9" customWidth="1"/>
    <col min="3833" max="3833" width="9.140625" style="9"/>
    <col min="3834" max="3834" width="12.42578125" style="9" customWidth="1"/>
    <col min="3835" max="3835" width="7.42578125" style="9" customWidth="1"/>
    <col min="3836" max="3837" width="9.140625" style="9"/>
    <col min="3838" max="3838" width="11.5703125" style="9" bestFit="1" customWidth="1"/>
    <col min="3839" max="3839" width="12" style="9" customWidth="1"/>
    <col min="3840" max="3840" width="8.28515625" style="9" customWidth="1"/>
    <col min="3841" max="3841" width="2.7109375" style="9" customWidth="1"/>
    <col min="3842" max="3842" width="18.5703125" style="9" customWidth="1"/>
    <col min="3843" max="3843" width="9.140625" style="9"/>
    <col min="3844" max="3844" width="18" style="9" customWidth="1"/>
    <col min="3845" max="3845" width="15.140625" style="9" customWidth="1"/>
    <col min="3846" max="3846" width="8.85546875" style="9" customWidth="1"/>
    <col min="3847" max="3847" width="12.28515625" style="9" customWidth="1"/>
    <col min="3848" max="3848" width="7.42578125" style="9" customWidth="1"/>
    <col min="3849" max="3849" width="9.140625" style="9"/>
    <col min="3850" max="3850" width="12.42578125" style="9" customWidth="1"/>
    <col min="3851" max="3851" width="7.42578125" style="9" customWidth="1"/>
    <col min="3852" max="3853" width="9.140625" style="9"/>
    <col min="3854" max="3854" width="11.5703125" style="9" bestFit="1" customWidth="1"/>
    <col min="3855" max="3855" width="12" style="9" customWidth="1"/>
    <col min="3856" max="3856" width="8.28515625" style="9" customWidth="1"/>
    <col min="3857" max="3857" width="2.7109375" style="9" customWidth="1"/>
    <col min="3858" max="3858" width="18.5703125" style="9" customWidth="1"/>
    <col min="3859" max="3859" width="9.140625" style="9"/>
    <col min="3860" max="3860" width="18" style="9" customWidth="1"/>
    <col min="3861" max="3861" width="15.140625" style="9" customWidth="1"/>
    <col min="3862" max="3862" width="8.85546875" style="9" customWidth="1"/>
    <col min="3863" max="3863" width="12.28515625" style="9" customWidth="1"/>
    <col min="3864" max="3864" width="7.42578125" style="9" customWidth="1"/>
    <col min="3865" max="3865" width="9.140625" style="9"/>
    <col min="3866" max="3866" width="12.42578125" style="9" customWidth="1"/>
    <col min="3867" max="3867" width="7.42578125" style="9" customWidth="1"/>
    <col min="3868" max="3869" width="9.140625" style="9"/>
    <col min="3870" max="3870" width="11.5703125" style="9" bestFit="1" customWidth="1"/>
    <col min="3871" max="3871" width="12" style="9" customWidth="1"/>
    <col min="3872" max="3872" width="8.28515625" style="9" customWidth="1"/>
    <col min="3873" max="3873" width="2.7109375" style="9" customWidth="1"/>
    <col min="3874" max="3874" width="18.5703125" style="9" customWidth="1"/>
    <col min="3875" max="3875" width="9.140625" style="9"/>
    <col min="3876" max="3876" width="18" style="9" customWidth="1"/>
    <col min="3877" max="3877" width="15.140625" style="9" customWidth="1"/>
    <col min="3878" max="3878" width="8.85546875" style="9" customWidth="1"/>
    <col min="3879" max="3879" width="12.28515625" style="9" customWidth="1"/>
    <col min="3880" max="3880" width="7.42578125" style="9" customWidth="1"/>
    <col min="3881" max="3881" width="9.140625" style="9"/>
    <col min="3882" max="3882" width="12.42578125" style="9" customWidth="1"/>
    <col min="3883" max="3883" width="7.42578125" style="9" customWidth="1"/>
    <col min="3884" max="3885" width="9.140625" style="9"/>
    <col min="3886" max="3886" width="11.5703125" style="9" bestFit="1" customWidth="1"/>
    <col min="3887" max="3887" width="12" style="9" customWidth="1"/>
    <col min="3888" max="3888" width="8.28515625" style="9" customWidth="1"/>
    <col min="3889" max="3889" width="2.7109375" style="9" customWidth="1"/>
    <col min="3890" max="3890" width="18.5703125" style="9" customWidth="1"/>
    <col min="3891" max="3891" width="9.140625" style="9"/>
    <col min="3892" max="3892" width="18" style="9" customWidth="1"/>
    <col min="3893" max="3893" width="15.140625" style="9" customWidth="1"/>
    <col min="3894" max="3894" width="8.85546875" style="9" customWidth="1"/>
    <col min="3895" max="3895" width="12.28515625" style="9" customWidth="1"/>
    <col min="3896" max="3896" width="7.42578125" style="9" customWidth="1"/>
    <col min="3897" max="3897" width="9.140625" style="9"/>
    <col min="3898" max="3898" width="12.42578125" style="9" customWidth="1"/>
    <col min="3899" max="3899" width="7.42578125" style="9" customWidth="1"/>
    <col min="3900" max="3901" width="9.140625" style="9"/>
    <col min="3902" max="3902" width="11.5703125" style="9" bestFit="1" customWidth="1"/>
    <col min="3903" max="3903" width="12" style="9" customWidth="1"/>
    <col min="3904" max="3904" width="8.28515625" style="9" customWidth="1"/>
    <col min="3905" max="3905" width="2.7109375" style="9" customWidth="1"/>
    <col min="3906" max="3906" width="18.5703125" style="9" customWidth="1"/>
    <col min="3907" max="3907" width="9.140625" style="9"/>
    <col min="3908" max="3908" width="18" style="9" customWidth="1"/>
    <col min="3909" max="3909" width="15.140625" style="9" customWidth="1"/>
    <col min="3910" max="3910" width="8.85546875" style="9" customWidth="1"/>
    <col min="3911" max="3911" width="12.28515625" style="9" customWidth="1"/>
    <col min="3912" max="3912" width="7.42578125" style="9" customWidth="1"/>
    <col min="3913" max="3913" width="9.140625" style="9"/>
    <col min="3914" max="3914" width="12.42578125" style="9" customWidth="1"/>
    <col min="3915" max="3915" width="7.42578125" style="9" customWidth="1"/>
    <col min="3916" max="3917" width="9.140625" style="9"/>
    <col min="3918" max="3918" width="11.5703125" style="9" bestFit="1" customWidth="1"/>
    <col min="3919" max="3919" width="12" style="9" customWidth="1"/>
    <col min="3920" max="3920" width="8.28515625" style="9" customWidth="1"/>
    <col min="3921" max="3921" width="2.7109375" style="9" customWidth="1"/>
    <col min="3922" max="3922" width="18.5703125" style="9" customWidth="1"/>
    <col min="3923" max="3923" width="9.140625" style="9"/>
    <col min="3924" max="3924" width="18" style="9" customWidth="1"/>
    <col min="3925" max="3925" width="15.140625" style="9" customWidth="1"/>
    <col min="3926" max="3926" width="8.85546875" style="9" customWidth="1"/>
    <col min="3927" max="3927" width="12.28515625" style="9" customWidth="1"/>
    <col min="3928" max="3928" width="7.42578125" style="9" customWidth="1"/>
    <col min="3929" max="3929" width="9.140625" style="9"/>
    <col min="3930" max="3930" width="12.42578125" style="9" customWidth="1"/>
    <col min="3931" max="3931" width="7.42578125" style="9" customWidth="1"/>
    <col min="3932" max="3933" width="9.140625" style="9"/>
    <col min="3934" max="3934" width="11.5703125" style="9" bestFit="1" customWidth="1"/>
    <col min="3935" max="3935" width="12" style="9" customWidth="1"/>
    <col min="3936" max="3936" width="8.28515625" style="9" customWidth="1"/>
    <col min="3937" max="3937" width="2.7109375" style="9" customWidth="1"/>
    <col min="3938" max="3938" width="18.5703125" style="9" customWidth="1"/>
    <col min="3939" max="3939" width="9.140625" style="9"/>
    <col min="3940" max="3940" width="18" style="9" customWidth="1"/>
    <col min="3941" max="3941" width="15.140625" style="9" customWidth="1"/>
    <col min="3942" max="3942" width="8.85546875" style="9" customWidth="1"/>
    <col min="3943" max="3943" width="12.28515625" style="9" customWidth="1"/>
    <col min="3944" max="3944" width="7.42578125" style="9" customWidth="1"/>
    <col min="3945" max="3945" width="9.140625" style="9"/>
    <col min="3946" max="3946" width="12.42578125" style="9" customWidth="1"/>
    <col min="3947" max="3947" width="7.42578125" style="9" customWidth="1"/>
    <col min="3948" max="3949" width="9.140625" style="9"/>
    <col min="3950" max="3950" width="11.5703125" style="9" bestFit="1" customWidth="1"/>
    <col min="3951" max="3951" width="12" style="9" customWidth="1"/>
    <col min="3952" max="3952" width="8.28515625" style="9" customWidth="1"/>
    <col min="3953" max="3953" width="2.7109375" style="9" customWidth="1"/>
    <col min="3954" max="3954" width="18.5703125" style="9" customWidth="1"/>
    <col min="3955" max="3955" width="9.140625" style="9"/>
    <col min="3956" max="3956" width="18" style="9" customWidth="1"/>
    <col min="3957" max="3957" width="15.140625" style="9" customWidth="1"/>
    <col min="3958" max="3958" width="8.85546875" style="9" customWidth="1"/>
    <col min="3959" max="3959" width="12.28515625" style="9" customWidth="1"/>
    <col min="3960" max="3960" width="7.42578125" style="9" customWidth="1"/>
    <col min="3961" max="3961" width="9.140625" style="9"/>
    <col min="3962" max="3962" width="12.42578125" style="9" customWidth="1"/>
    <col min="3963" max="3963" width="7.42578125" style="9" customWidth="1"/>
    <col min="3964" max="3965" width="9.140625" style="9"/>
    <col min="3966" max="3966" width="11.5703125" style="9" bestFit="1" customWidth="1"/>
    <col min="3967" max="3967" width="12" style="9" customWidth="1"/>
    <col min="3968" max="3968" width="8.28515625" style="9" customWidth="1"/>
    <col min="3969" max="3969" width="2.7109375" style="9" customWidth="1"/>
    <col min="3970" max="3970" width="18.5703125" style="9" customWidth="1"/>
    <col min="3971" max="3971" width="9.140625" style="9"/>
    <col min="3972" max="3972" width="18" style="9" customWidth="1"/>
    <col min="3973" max="3973" width="15.140625" style="9" customWidth="1"/>
    <col min="3974" max="3974" width="8.85546875" style="9" customWidth="1"/>
    <col min="3975" max="3975" width="12.28515625" style="9" customWidth="1"/>
    <col min="3976" max="3976" width="7.42578125" style="9" customWidth="1"/>
    <col min="3977" max="3977" width="9.140625" style="9"/>
    <col min="3978" max="3978" width="12.42578125" style="9" customWidth="1"/>
    <col min="3979" max="3979" width="7.42578125" style="9" customWidth="1"/>
    <col min="3980" max="3981" width="9.140625" style="9"/>
    <col min="3982" max="3982" width="11.5703125" style="9" bestFit="1" customWidth="1"/>
    <col min="3983" max="3983" width="12" style="9" customWidth="1"/>
    <col min="3984" max="3984" width="8.28515625" style="9" customWidth="1"/>
    <col min="3985" max="3985" width="2.7109375" style="9" customWidth="1"/>
    <col min="3986" max="3986" width="18.5703125" style="9" customWidth="1"/>
    <col min="3987" max="3987" width="9.140625" style="9"/>
    <col min="3988" max="3988" width="18" style="9" customWidth="1"/>
    <col min="3989" max="3989" width="15.140625" style="9" customWidth="1"/>
    <col min="3990" max="3990" width="8.85546875" style="9" customWidth="1"/>
    <col min="3991" max="3991" width="12.28515625" style="9" customWidth="1"/>
    <col min="3992" max="3992" width="7.42578125" style="9" customWidth="1"/>
    <col min="3993" max="3993" width="9.140625" style="9"/>
    <col min="3994" max="3994" width="12.42578125" style="9" customWidth="1"/>
    <col min="3995" max="3995" width="7.42578125" style="9" customWidth="1"/>
    <col min="3996" max="3997" width="9.140625" style="9"/>
    <col min="3998" max="3998" width="11.5703125" style="9" bestFit="1" customWidth="1"/>
    <col min="3999" max="3999" width="12" style="9" customWidth="1"/>
    <col min="4000" max="4000" width="8.28515625" style="9" customWidth="1"/>
    <col min="4001" max="4001" width="2.7109375" style="9" customWidth="1"/>
    <col min="4002" max="4002" width="18.5703125" style="9" customWidth="1"/>
    <col min="4003" max="4003" width="9.140625" style="9"/>
    <col min="4004" max="4004" width="18" style="9" customWidth="1"/>
    <col min="4005" max="4005" width="15.140625" style="9" customWidth="1"/>
    <col min="4006" max="4006" width="8.85546875" style="9" customWidth="1"/>
    <col min="4007" max="4007" width="12.28515625" style="9" customWidth="1"/>
    <col min="4008" max="4008" width="7.42578125" style="9" customWidth="1"/>
    <col min="4009" max="4009" width="9.140625" style="9"/>
    <col min="4010" max="4010" width="12.42578125" style="9" customWidth="1"/>
    <col min="4011" max="4011" width="7.42578125" style="9" customWidth="1"/>
    <col min="4012" max="4013" width="9.140625" style="9"/>
    <col min="4014" max="4014" width="11.5703125" style="9" bestFit="1" customWidth="1"/>
    <col min="4015" max="4015" width="12" style="9" customWidth="1"/>
    <col min="4016" max="4016" width="8.28515625" style="9" customWidth="1"/>
    <col min="4017" max="4017" width="2.7109375" style="9" customWidth="1"/>
    <col min="4018" max="4018" width="18.5703125" style="9" customWidth="1"/>
    <col min="4019" max="4019" width="9.140625" style="9"/>
    <col min="4020" max="4020" width="18" style="9" customWidth="1"/>
    <col min="4021" max="4021" width="15.140625" style="9" customWidth="1"/>
    <col min="4022" max="4022" width="8.85546875" style="9" customWidth="1"/>
    <col min="4023" max="4023" width="12.28515625" style="9" customWidth="1"/>
    <col min="4024" max="4024" width="7.42578125" style="9" customWidth="1"/>
    <col min="4025" max="4025" width="9.140625" style="9"/>
    <col min="4026" max="4026" width="12.42578125" style="9" customWidth="1"/>
    <col min="4027" max="4027" width="7.42578125" style="9" customWidth="1"/>
    <col min="4028" max="4029" width="9.140625" style="9"/>
    <col min="4030" max="4030" width="11.5703125" style="9" bestFit="1" customWidth="1"/>
    <col min="4031" max="4031" width="12" style="9" customWidth="1"/>
    <col min="4032" max="4032" width="8.28515625" style="9" customWidth="1"/>
    <col min="4033" max="4033" width="2.7109375" style="9" customWidth="1"/>
    <col min="4034" max="4034" width="18.5703125" style="9" customWidth="1"/>
    <col min="4035" max="4035" width="9.140625" style="9"/>
    <col min="4036" max="4036" width="18" style="9" customWidth="1"/>
    <col min="4037" max="4037" width="15.140625" style="9" customWidth="1"/>
    <col min="4038" max="4038" width="8.85546875" style="9" customWidth="1"/>
    <col min="4039" max="4039" width="12.28515625" style="9" customWidth="1"/>
    <col min="4040" max="4040" width="7.42578125" style="9" customWidth="1"/>
    <col min="4041" max="4041" width="9.140625" style="9"/>
    <col min="4042" max="4042" width="12.42578125" style="9" customWidth="1"/>
    <col min="4043" max="4043" width="7.42578125" style="9" customWidth="1"/>
    <col min="4044" max="4045" width="9.140625" style="9"/>
    <col min="4046" max="4046" width="11.5703125" style="9" bestFit="1" customWidth="1"/>
    <col min="4047" max="4047" width="12" style="9" customWidth="1"/>
    <col min="4048" max="4048" width="8.28515625" style="9" customWidth="1"/>
    <col min="4049" max="4049" width="2.7109375" style="9" customWidth="1"/>
    <col min="4050" max="4050" width="18.5703125" style="9" customWidth="1"/>
    <col min="4051" max="4051" width="9.140625" style="9"/>
    <col min="4052" max="4052" width="18" style="9" customWidth="1"/>
    <col min="4053" max="4053" width="15.140625" style="9" customWidth="1"/>
    <col min="4054" max="4054" width="8.85546875" style="9" customWidth="1"/>
    <col min="4055" max="4055" width="12.28515625" style="9" customWidth="1"/>
    <col min="4056" max="4056" width="7.42578125" style="9" customWidth="1"/>
    <col min="4057" max="4057" width="9.140625" style="9"/>
    <col min="4058" max="4058" width="12.42578125" style="9" customWidth="1"/>
    <col min="4059" max="4059" width="7.42578125" style="9" customWidth="1"/>
    <col min="4060" max="4061" width="9.140625" style="9"/>
    <col min="4062" max="4062" width="11.5703125" style="9" bestFit="1" customWidth="1"/>
    <col min="4063" max="4063" width="12" style="9" customWidth="1"/>
    <col min="4064" max="4064" width="8.28515625" style="9" customWidth="1"/>
    <col min="4065" max="4065" width="2.7109375" style="9" customWidth="1"/>
    <col min="4066" max="4066" width="18.5703125" style="9" customWidth="1"/>
    <col min="4067" max="4067" width="9.140625" style="9"/>
    <col min="4068" max="4068" width="18" style="9" customWidth="1"/>
    <col min="4069" max="4069" width="15.140625" style="9" customWidth="1"/>
    <col min="4070" max="4070" width="8.85546875" style="9" customWidth="1"/>
    <col min="4071" max="4071" width="12.28515625" style="9" customWidth="1"/>
    <col min="4072" max="4072" width="7.42578125" style="9" customWidth="1"/>
    <col min="4073" max="4073" width="9.140625" style="9"/>
    <col min="4074" max="4074" width="12.42578125" style="9" customWidth="1"/>
    <col min="4075" max="4075" width="7.42578125" style="9" customWidth="1"/>
    <col min="4076" max="4077" width="9.140625" style="9"/>
    <col min="4078" max="4078" width="11.5703125" style="9" bestFit="1" customWidth="1"/>
    <col min="4079" max="4079" width="12" style="9" customWidth="1"/>
    <col min="4080" max="4080" width="8.28515625" style="9" customWidth="1"/>
    <col min="4081" max="4081" width="2.7109375" style="9" customWidth="1"/>
    <col min="4082" max="4082" width="18.5703125" style="9" customWidth="1"/>
    <col min="4083" max="4083" width="9.140625" style="9"/>
    <col min="4084" max="4084" width="18" style="9" customWidth="1"/>
    <col min="4085" max="4085" width="15.140625" style="9" customWidth="1"/>
    <col min="4086" max="4086" width="8.85546875" style="9" customWidth="1"/>
    <col min="4087" max="4087" width="12.28515625" style="9" customWidth="1"/>
    <col min="4088" max="4088" width="7.42578125" style="9" customWidth="1"/>
    <col min="4089" max="4089" width="9.140625" style="9"/>
    <col min="4090" max="4090" width="12.42578125" style="9" customWidth="1"/>
    <col min="4091" max="4091" width="7.42578125" style="9" customWidth="1"/>
    <col min="4092" max="4093" width="9.140625" style="9"/>
    <col min="4094" max="4094" width="11.5703125" style="9" bestFit="1" customWidth="1"/>
    <col min="4095" max="4095" width="12" style="9" customWidth="1"/>
    <col min="4096" max="4096" width="8.28515625" style="9" customWidth="1"/>
    <col min="4097" max="4097" width="2.7109375" style="9" customWidth="1"/>
    <col min="4098" max="4098" width="18.5703125" style="9" customWidth="1"/>
    <col min="4099" max="4099" width="9.140625" style="9"/>
    <col min="4100" max="4100" width="18" style="9" customWidth="1"/>
    <col min="4101" max="4101" width="15.140625" style="9" customWidth="1"/>
    <col min="4102" max="4102" width="8.85546875" style="9" customWidth="1"/>
    <col min="4103" max="4103" width="12.28515625" style="9" customWidth="1"/>
    <col min="4104" max="4104" width="7.42578125" style="9" customWidth="1"/>
    <col min="4105" max="4105" width="9.140625" style="9"/>
    <col min="4106" max="4106" width="12.42578125" style="9" customWidth="1"/>
    <col min="4107" max="4107" width="7.42578125" style="9" customWidth="1"/>
    <col min="4108" max="4109" width="9.140625" style="9"/>
    <col min="4110" max="4110" width="11.5703125" style="9" bestFit="1" customWidth="1"/>
    <col min="4111" max="4111" width="12" style="9" customWidth="1"/>
    <col min="4112" max="4112" width="8.28515625" style="9" customWidth="1"/>
    <col min="4113" max="4113" width="2.7109375" style="9" customWidth="1"/>
    <col min="4114" max="4114" width="18.5703125" style="9" customWidth="1"/>
    <col min="4115" max="4115" width="9.140625" style="9"/>
    <col min="4116" max="4116" width="18" style="9" customWidth="1"/>
    <col min="4117" max="4117" width="15.140625" style="9" customWidth="1"/>
    <col min="4118" max="4118" width="8.85546875" style="9" customWidth="1"/>
    <col min="4119" max="4119" width="12.28515625" style="9" customWidth="1"/>
    <col min="4120" max="4120" width="7.42578125" style="9" customWidth="1"/>
    <col min="4121" max="4121" width="9.140625" style="9"/>
    <col min="4122" max="4122" width="12.42578125" style="9" customWidth="1"/>
    <col min="4123" max="4123" width="7.42578125" style="9" customWidth="1"/>
    <col min="4124" max="4125" width="9.140625" style="9"/>
    <col min="4126" max="4126" width="11.5703125" style="9" bestFit="1" customWidth="1"/>
    <col min="4127" max="4127" width="12" style="9" customWidth="1"/>
    <col min="4128" max="4128" width="8.28515625" style="9" customWidth="1"/>
    <col min="4129" max="4129" width="2.7109375" style="9" customWidth="1"/>
    <col min="4130" max="4130" width="18.5703125" style="9" customWidth="1"/>
    <col min="4131" max="4131" width="9.140625" style="9"/>
    <col min="4132" max="4132" width="18" style="9" customWidth="1"/>
    <col min="4133" max="4133" width="15.140625" style="9" customWidth="1"/>
    <col min="4134" max="4134" width="8.85546875" style="9" customWidth="1"/>
    <col min="4135" max="4135" width="12.28515625" style="9" customWidth="1"/>
    <col min="4136" max="4136" width="7.42578125" style="9" customWidth="1"/>
    <col min="4137" max="4137" width="9.140625" style="9"/>
    <col min="4138" max="4138" width="12.42578125" style="9" customWidth="1"/>
    <col min="4139" max="4139" width="7.42578125" style="9" customWidth="1"/>
    <col min="4140" max="4141" width="9.140625" style="9"/>
    <col min="4142" max="4142" width="11.5703125" style="9" bestFit="1" customWidth="1"/>
    <col min="4143" max="4143" width="12" style="9" customWidth="1"/>
    <col min="4144" max="4144" width="8.28515625" style="9" customWidth="1"/>
    <col min="4145" max="4145" width="2.7109375" style="9" customWidth="1"/>
    <col min="4146" max="4146" width="18.5703125" style="9" customWidth="1"/>
    <col min="4147" max="4147" width="9.140625" style="9"/>
    <col min="4148" max="4148" width="18" style="9" customWidth="1"/>
    <col min="4149" max="4149" width="15.140625" style="9" customWidth="1"/>
    <col min="4150" max="4150" width="8.85546875" style="9" customWidth="1"/>
    <col min="4151" max="4151" width="12.28515625" style="9" customWidth="1"/>
    <col min="4152" max="4152" width="7.42578125" style="9" customWidth="1"/>
    <col min="4153" max="4153" width="9.140625" style="9"/>
    <col min="4154" max="4154" width="12.42578125" style="9" customWidth="1"/>
    <col min="4155" max="4155" width="7.42578125" style="9" customWidth="1"/>
    <col min="4156" max="4157" width="9.140625" style="9"/>
    <col min="4158" max="4158" width="11.5703125" style="9" bestFit="1" customWidth="1"/>
    <col min="4159" max="4159" width="12" style="9" customWidth="1"/>
    <col min="4160" max="4160" width="8.28515625" style="9" customWidth="1"/>
    <col min="4161" max="4161" width="2.7109375" style="9" customWidth="1"/>
    <col min="4162" max="4162" width="18.5703125" style="9" customWidth="1"/>
    <col min="4163" max="4163" width="9.140625" style="9"/>
    <col min="4164" max="4164" width="18" style="9" customWidth="1"/>
    <col min="4165" max="4165" width="15.140625" style="9" customWidth="1"/>
    <col min="4166" max="4166" width="8.85546875" style="9" customWidth="1"/>
    <col min="4167" max="4167" width="12.28515625" style="9" customWidth="1"/>
    <col min="4168" max="4168" width="7.42578125" style="9" customWidth="1"/>
    <col min="4169" max="4169" width="9.140625" style="9"/>
    <col min="4170" max="4170" width="12.42578125" style="9" customWidth="1"/>
    <col min="4171" max="4171" width="7.42578125" style="9" customWidth="1"/>
    <col min="4172" max="4173" width="9.140625" style="9"/>
    <col min="4174" max="4174" width="11.5703125" style="9" bestFit="1" customWidth="1"/>
    <col min="4175" max="4175" width="12" style="9" customWidth="1"/>
    <col min="4176" max="4176" width="8.28515625" style="9" customWidth="1"/>
    <col min="4177" max="4177" width="2.7109375" style="9" customWidth="1"/>
    <col min="4178" max="4178" width="18.5703125" style="9" customWidth="1"/>
    <col min="4179" max="4179" width="9.140625" style="9"/>
    <col min="4180" max="4180" width="18" style="9" customWidth="1"/>
    <col min="4181" max="4181" width="15.140625" style="9" customWidth="1"/>
    <col min="4182" max="4182" width="8.85546875" style="9" customWidth="1"/>
    <col min="4183" max="4183" width="12.28515625" style="9" customWidth="1"/>
    <col min="4184" max="4184" width="7.42578125" style="9" customWidth="1"/>
    <col min="4185" max="4185" width="9.140625" style="9"/>
    <col min="4186" max="4186" width="12.42578125" style="9" customWidth="1"/>
    <col min="4187" max="4187" width="7.42578125" style="9" customWidth="1"/>
    <col min="4188" max="4189" width="9.140625" style="9"/>
    <col min="4190" max="4190" width="11.5703125" style="9" bestFit="1" customWidth="1"/>
    <col min="4191" max="4191" width="12" style="9" customWidth="1"/>
    <col min="4192" max="4192" width="8.28515625" style="9" customWidth="1"/>
    <col min="4193" max="4193" width="2.7109375" style="9" customWidth="1"/>
    <col min="4194" max="4194" width="18.5703125" style="9" customWidth="1"/>
    <col min="4195" max="4195" width="9.140625" style="9"/>
    <col min="4196" max="4196" width="18" style="9" customWidth="1"/>
    <col min="4197" max="4197" width="15.140625" style="9" customWidth="1"/>
    <col min="4198" max="4198" width="8.85546875" style="9" customWidth="1"/>
    <col min="4199" max="4199" width="12.28515625" style="9" customWidth="1"/>
    <col min="4200" max="4200" width="7.42578125" style="9" customWidth="1"/>
    <col min="4201" max="4201" width="9.140625" style="9"/>
    <col min="4202" max="4202" width="12.42578125" style="9" customWidth="1"/>
    <col min="4203" max="4203" width="7.42578125" style="9" customWidth="1"/>
    <col min="4204" max="4205" width="9.140625" style="9"/>
    <col min="4206" max="4206" width="11.5703125" style="9" bestFit="1" customWidth="1"/>
    <col min="4207" max="4207" width="12" style="9" customWidth="1"/>
    <col min="4208" max="4208" width="8.28515625" style="9" customWidth="1"/>
    <col min="4209" max="4209" width="2.7109375" style="9" customWidth="1"/>
    <col min="4210" max="4210" width="18.5703125" style="9" customWidth="1"/>
    <col min="4211" max="4211" width="9.140625" style="9"/>
    <col min="4212" max="4212" width="18" style="9" customWidth="1"/>
    <col min="4213" max="4213" width="15.140625" style="9" customWidth="1"/>
    <col min="4214" max="4214" width="8.85546875" style="9" customWidth="1"/>
    <col min="4215" max="4215" width="12.28515625" style="9" customWidth="1"/>
    <col min="4216" max="4216" width="7.42578125" style="9" customWidth="1"/>
    <col min="4217" max="4217" width="9.140625" style="9"/>
    <col min="4218" max="4218" width="12.42578125" style="9" customWidth="1"/>
    <col min="4219" max="4219" width="7.42578125" style="9" customWidth="1"/>
    <col min="4220" max="4221" width="9.140625" style="9"/>
    <col min="4222" max="4222" width="11.5703125" style="9" bestFit="1" customWidth="1"/>
    <col min="4223" max="4223" width="12" style="9" customWidth="1"/>
    <col min="4224" max="4224" width="8.28515625" style="9" customWidth="1"/>
    <col min="4225" max="4225" width="2.7109375" style="9" customWidth="1"/>
    <col min="4226" max="4226" width="18.5703125" style="9" customWidth="1"/>
    <col min="4227" max="4227" width="9.140625" style="9"/>
    <col min="4228" max="4228" width="18" style="9" customWidth="1"/>
    <col min="4229" max="4229" width="15.140625" style="9" customWidth="1"/>
    <col min="4230" max="4230" width="8.85546875" style="9" customWidth="1"/>
    <col min="4231" max="4231" width="12.28515625" style="9" customWidth="1"/>
    <col min="4232" max="4232" width="7.42578125" style="9" customWidth="1"/>
    <col min="4233" max="4233" width="9.140625" style="9"/>
    <col min="4234" max="4234" width="12.42578125" style="9" customWidth="1"/>
    <col min="4235" max="4235" width="7.42578125" style="9" customWidth="1"/>
    <col min="4236" max="4237" width="9.140625" style="9"/>
    <col min="4238" max="4238" width="11.5703125" style="9" bestFit="1" customWidth="1"/>
    <col min="4239" max="4239" width="12" style="9" customWidth="1"/>
    <col min="4240" max="4240" width="8.28515625" style="9" customWidth="1"/>
    <col min="4241" max="4241" width="2.7109375" style="9" customWidth="1"/>
    <col min="4242" max="4242" width="18.5703125" style="9" customWidth="1"/>
    <col min="4243" max="4243" width="9.140625" style="9"/>
    <col min="4244" max="4244" width="18" style="9" customWidth="1"/>
    <col min="4245" max="4245" width="15.140625" style="9" customWidth="1"/>
    <col min="4246" max="4246" width="8.85546875" style="9" customWidth="1"/>
    <col min="4247" max="4247" width="12.28515625" style="9" customWidth="1"/>
    <col min="4248" max="4248" width="7.42578125" style="9" customWidth="1"/>
    <col min="4249" max="4249" width="9.140625" style="9"/>
    <col min="4250" max="4250" width="12.42578125" style="9" customWidth="1"/>
    <col min="4251" max="4251" width="7.42578125" style="9" customWidth="1"/>
    <col min="4252" max="4253" width="9.140625" style="9"/>
    <col min="4254" max="4254" width="11.5703125" style="9" bestFit="1" customWidth="1"/>
    <col min="4255" max="4255" width="12" style="9" customWidth="1"/>
    <col min="4256" max="4256" width="8.28515625" style="9" customWidth="1"/>
    <col min="4257" max="4257" width="2.7109375" style="9" customWidth="1"/>
    <col min="4258" max="4258" width="18.5703125" style="9" customWidth="1"/>
    <col min="4259" max="4259" width="9.140625" style="9"/>
    <col min="4260" max="4260" width="18" style="9" customWidth="1"/>
    <col min="4261" max="4261" width="15.140625" style="9" customWidth="1"/>
    <col min="4262" max="4262" width="8.85546875" style="9" customWidth="1"/>
    <col min="4263" max="4263" width="12.28515625" style="9" customWidth="1"/>
    <col min="4264" max="4264" width="7.42578125" style="9" customWidth="1"/>
    <col min="4265" max="4265" width="9.140625" style="9"/>
    <col min="4266" max="4266" width="12.42578125" style="9" customWidth="1"/>
    <col min="4267" max="4267" width="7.42578125" style="9" customWidth="1"/>
    <col min="4268" max="4269" width="9.140625" style="9"/>
    <col min="4270" max="4270" width="11.5703125" style="9" bestFit="1" customWidth="1"/>
    <col min="4271" max="4271" width="12" style="9" customWidth="1"/>
    <col min="4272" max="4272" width="8.28515625" style="9" customWidth="1"/>
    <col min="4273" max="4273" width="2.7109375" style="9" customWidth="1"/>
    <col min="4274" max="4274" width="18.5703125" style="9" customWidth="1"/>
    <col min="4275" max="4275" width="9.140625" style="9"/>
    <col min="4276" max="4276" width="18" style="9" customWidth="1"/>
    <col min="4277" max="4277" width="15.140625" style="9" customWidth="1"/>
    <col min="4278" max="4278" width="8.85546875" style="9" customWidth="1"/>
    <col min="4279" max="4279" width="12.28515625" style="9" customWidth="1"/>
    <col min="4280" max="4280" width="7.42578125" style="9" customWidth="1"/>
    <col min="4281" max="4281" width="9.140625" style="9"/>
    <col min="4282" max="4282" width="12.42578125" style="9" customWidth="1"/>
    <col min="4283" max="4283" width="7.42578125" style="9" customWidth="1"/>
    <col min="4284" max="4285" width="9.140625" style="9"/>
    <col min="4286" max="4286" width="11.5703125" style="9" bestFit="1" customWidth="1"/>
    <col min="4287" max="4287" width="12" style="9" customWidth="1"/>
    <col min="4288" max="4288" width="8.28515625" style="9" customWidth="1"/>
    <col min="4289" max="4289" width="2.7109375" style="9" customWidth="1"/>
    <col min="4290" max="4290" width="18.5703125" style="9" customWidth="1"/>
    <col min="4291" max="4291" width="9.140625" style="9"/>
    <col min="4292" max="4292" width="18" style="9" customWidth="1"/>
    <col min="4293" max="4293" width="15.140625" style="9" customWidth="1"/>
    <col min="4294" max="4294" width="8.85546875" style="9" customWidth="1"/>
    <col min="4295" max="4295" width="12.28515625" style="9" customWidth="1"/>
    <col min="4296" max="4296" width="7.42578125" style="9" customWidth="1"/>
    <col min="4297" max="4297" width="9.140625" style="9"/>
    <col min="4298" max="4298" width="12.42578125" style="9" customWidth="1"/>
    <col min="4299" max="4299" width="7.42578125" style="9" customWidth="1"/>
    <col min="4300" max="4301" width="9.140625" style="9"/>
    <col min="4302" max="4302" width="11.5703125" style="9" bestFit="1" customWidth="1"/>
    <col min="4303" max="4303" width="12" style="9" customWidth="1"/>
    <col min="4304" max="4304" width="8.28515625" style="9" customWidth="1"/>
    <col min="4305" max="4305" width="2.7109375" style="9" customWidth="1"/>
    <col min="4306" max="4306" width="18.5703125" style="9" customWidth="1"/>
    <col min="4307" max="4307" width="9.140625" style="9"/>
    <col min="4308" max="4308" width="18" style="9" customWidth="1"/>
    <col min="4309" max="4309" width="15.140625" style="9" customWidth="1"/>
    <col min="4310" max="4310" width="8.85546875" style="9" customWidth="1"/>
    <col min="4311" max="4311" width="12.28515625" style="9" customWidth="1"/>
    <col min="4312" max="4312" width="7.42578125" style="9" customWidth="1"/>
    <col min="4313" max="4313" width="9.140625" style="9"/>
    <col min="4314" max="4314" width="12.42578125" style="9" customWidth="1"/>
    <col min="4315" max="4315" width="7.42578125" style="9" customWidth="1"/>
    <col min="4316" max="4317" width="9.140625" style="9"/>
    <col min="4318" max="4318" width="11.5703125" style="9" bestFit="1" customWidth="1"/>
    <col min="4319" max="4319" width="12" style="9" customWidth="1"/>
    <col min="4320" max="4320" width="8.28515625" style="9" customWidth="1"/>
    <col min="4321" max="4321" width="2.7109375" style="9" customWidth="1"/>
    <col min="4322" max="4322" width="18.5703125" style="9" customWidth="1"/>
    <col min="4323" max="4323" width="9.140625" style="9"/>
    <col min="4324" max="4324" width="18" style="9" customWidth="1"/>
    <col min="4325" max="4325" width="15.140625" style="9" customWidth="1"/>
    <col min="4326" max="4326" width="8.85546875" style="9" customWidth="1"/>
    <col min="4327" max="4327" width="12.28515625" style="9" customWidth="1"/>
    <col min="4328" max="4328" width="7.42578125" style="9" customWidth="1"/>
    <col min="4329" max="4329" width="9.140625" style="9"/>
    <col min="4330" max="4330" width="12.42578125" style="9" customWidth="1"/>
    <col min="4331" max="4331" width="7.42578125" style="9" customWidth="1"/>
    <col min="4332" max="4333" width="9.140625" style="9"/>
    <col min="4334" max="4334" width="11.5703125" style="9" bestFit="1" customWidth="1"/>
    <col min="4335" max="4335" width="12" style="9" customWidth="1"/>
    <col min="4336" max="4336" width="8.28515625" style="9" customWidth="1"/>
    <col min="4337" max="4337" width="2.7109375" style="9" customWidth="1"/>
    <col min="4338" max="4338" width="18.5703125" style="9" customWidth="1"/>
    <col min="4339" max="4339" width="9.140625" style="9"/>
    <col min="4340" max="4340" width="18" style="9" customWidth="1"/>
    <col min="4341" max="4341" width="15.140625" style="9" customWidth="1"/>
    <col min="4342" max="4342" width="8.85546875" style="9" customWidth="1"/>
    <col min="4343" max="4343" width="12.28515625" style="9" customWidth="1"/>
    <col min="4344" max="4344" width="7.42578125" style="9" customWidth="1"/>
    <col min="4345" max="4345" width="9.140625" style="9"/>
    <col min="4346" max="4346" width="12.42578125" style="9" customWidth="1"/>
    <col min="4347" max="4347" width="7.42578125" style="9" customWidth="1"/>
    <col min="4348" max="4349" width="9.140625" style="9"/>
    <col min="4350" max="4350" width="11.5703125" style="9" bestFit="1" customWidth="1"/>
    <col min="4351" max="4351" width="12" style="9" customWidth="1"/>
    <col min="4352" max="4352" width="8.28515625" style="9" customWidth="1"/>
    <col min="4353" max="4353" width="2.7109375" style="9" customWidth="1"/>
    <col min="4354" max="4354" width="18.5703125" style="9" customWidth="1"/>
    <col min="4355" max="4355" width="9.140625" style="9"/>
    <col min="4356" max="4356" width="18" style="9" customWidth="1"/>
    <col min="4357" max="4357" width="15.140625" style="9" customWidth="1"/>
    <col min="4358" max="4358" width="8.85546875" style="9" customWidth="1"/>
    <col min="4359" max="4359" width="12.28515625" style="9" customWidth="1"/>
    <col min="4360" max="4360" width="7.42578125" style="9" customWidth="1"/>
    <col min="4361" max="4361" width="9.140625" style="9"/>
    <col min="4362" max="4362" width="12.42578125" style="9" customWidth="1"/>
    <col min="4363" max="4363" width="7.42578125" style="9" customWidth="1"/>
    <col min="4364" max="4365" width="9.140625" style="9"/>
    <col min="4366" max="4366" width="11.5703125" style="9" bestFit="1" customWidth="1"/>
    <col min="4367" max="4367" width="12" style="9" customWidth="1"/>
    <col min="4368" max="4368" width="8.28515625" style="9" customWidth="1"/>
    <col min="4369" max="4369" width="2.7109375" style="9" customWidth="1"/>
    <col min="4370" max="4370" width="18.5703125" style="9" customWidth="1"/>
    <col min="4371" max="4371" width="9.140625" style="9"/>
    <col min="4372" max="4372" width="18" style="9" customWidth="1"/>
    <col min="4373" max="4373" width="15.140625" style="9" customWidth="1"/>
    <col min="4374" max="4374" width="8.85546875" style="9" customWidth="1"/>
    <col min="4375" max="4375" width="12.28515625" style="9" customWidth="1"/>
    <col min="4376" max="4376" width="7.42578125" style="9" customWidth="1"/>
    <col min="4377" max="4377" width="9.140625" style="9"/>
    <col min="4378" max="4378" width="12.42578125" style="9" customWidth="1"/>
    <col min="4379" max="4379" width="7.42578125" style="9" customWidth="1"/>
    <col min="4380" max="4381" width="9.140625" style="9"/>
    <col min="4382" max="4382" width="11.5703125" style="9" bestFit="1" customWidth="1"/>
    <col min="4383" max="4383" width="12" style="9" customWidth="1"/>
    <col min="4384" max="4384" width="8.28515625" style="9" customWidth="1"/>
    <col min="4385" max="4385" width="2.7109375" style="9" customWidth="1"/>
    <col min="4386" max="4386" width="18.5703125" style="9" customWidth="1"/>
    <col min="4387" max="4387" width="9.140625" style="9"/>
    <col min="4388" max="4388" width="18" style="9" customWidth="1"/>
    <col min="4389" max="4389" width="15.140625" style="9" customWidth="1"/>
    <col min="4390" max="4390" width="8.85546875" style="9" customWidth="1"/>
    <col min="4391" max="4391" width="12.28515625" style="9" customWidth="1"/>
    <col min="4392" max="4392" width="7.42578125" style="9" customWidth="1"/>
    <col min="4393" max="4393" width="9.140625" style="9"/>
    <col min="4394" max="4394" width="12.42578125" style="9" customWidth="1"/>
    <col min="4395" max="4395" width="7.42578125" style="9" customWidth="1"/>
    <col min="4396" max="4397" width="9.140625" style="9"/>
    <col min="4398" max="4398" width="11.5703125" style="9" bestFit="1" customWidth="1"/>
    <col min="4399" max="4399" width="12" style="9" customWidth="1"/>
    <col min="4400" max="4400" width="8.28515625" style="9" customWidth="1"/>
    <col min="4401" max="4401" width="2.7109375" style="9" customWidth="1"/>
    <col min="4402" max="4402" width="18.5703125" style="9" customWidth="1"/>
    <col min="4403" max="4403" width="9.140625" style="9"/>
    <col min="4404" max="4404" width="18" style="9" customWidth="1"/>
    <col min="4405" max="4405" width="15.140625" style="9" customWidth="1"/>
    <col min="4406" max="4406" width="8.85546875" style="9" customWidth="1"/>
    <col min="4407" max="4407" width="12.28515625" style="9" customWidth="1"/>
    <col min="4408" max="4408" width="7.42578125" style="9" customWidth="1"/>
    <col min="4409" max="4409" width="9.140625" style="9"/>
    <col min="4410" max="4410" width="12.42578125" style="9" customWidth="1"/>
    <col min="4411" max="4411" width="7.42578125" style="9" customWidth="1"/>
    <col min="4412" max="4413" width="9.140625" style="9"/>
    <col min="4414" max="4414" width="11.5703125" style="9" bestFit="1" customWidth="1"/>
    <col min="4415" max="4415" width="12" style="9" customWidth="1"/>
    <col min="4416" max="4416" width="8.28515625" style="9" customWidth="1"/>
    <col min="4417" max="4417" width="2.7109375" style="9" customWidth="1"/>
    <col min="4418" max="4418" width="18.5703125" style="9" customWidth="1"/>
    <col min="4419" max="4419" width="9.140625" style="9"/>
    <col min="4420" max="4420" width="18" style="9" customWidth="1"/>
    <col min="4421" max="4421" width="15.140625" style="9" customWidth="1"/>
    <col min="4422" max="4422" width="8.85546875" style="9" customWidth="1"/>
    <col min="4423" max="4423" width="12.28515625" style="9" customWidth="1"/>
    <col min="4424" max="4424" width="7.42578125" style="9" customWidth="1"/>
    <col min="4425" max="4425" width="9.140625" style="9"/>
    <col min="4426" max="4426" width="12.42578125" style="9" customWidth="1"/>
    <col min="4427" max="4427" width="7.42578125" style="9" customWidth="1"/>
    <col min="4428" max="4429" width="9.140625" style="9"/>
    <col min="4430" max="4430" width="11.5703125" style="9" bestFit="1" customWidth="1"/>
    <col min="4431" max="4431" width="12" style="9" customWidth="1"/>
    <col min="4432" max="4432" width="8.28515625" style="9" customWidth="1"/>
    <col min="4433" max="4433" width="2.7109375" style="9" customWidth="1"/>
    <col min="4434" max="4434" width="18.5703125" style="9" customWidth="1"/>
    <col min="4435" max="4435" width="9.140625" style="9"/>
    <col min="4436" max="4436" width="18" style="9" customWidth="1"/>
    <col min="4437" max="4437" width="15.140625" style="9" customWidth="1"/>
    <col min="4438" max="4438" width="8.85546875" style="9" customWidth="1"/>
    <col min="4439" max="4439" width="12.28515625" style="9" customWidth="1"/>
    <col min="4440" max="4440" width="7.42578125" style="9" customWidth="1"/>
    <col min="4441" max="4441" width="9.140625" style="9"/>
    <col min="4442" max="4442" width="12.42578125" style="9" customWidth="1"/>
    <col min="4443" max="4443" width="7.42578125" style="9" customWidth="1"/>
    <col min="4444" max="4445" width="9.140625" style="9"/>
    <col min="4446" max="4446" width="11.5703125" style="9" bestFit="1" customWidth="1"/>
    <col min="4447" max="4447" width="12" style="9" customWidth="1"/>
    <col min="4448" max="4448" width="8.28515625" style="9" customWidth="1"/>
    <col min="4449" max="4449" width="2.7109375" style="9" customWidth="1"/>
    <col min="4450" max="4450" width="18.5703125" style="9" customWidth="1"/>
    <col min="4451" max="4451" width="9.140625" style="9"/>
    <col min="4452" max="4452" width="18" style="9" customWidth="1"/>
    <col min="4453" max="4453" width="15.140625" style="9" customWidth="1"/>
    <col min="4454" max="4454" width="8.85546875" style="9" customWidth="1"/>
    <col min="4455" max="4455" width="12.28515625" style="9" customWidth="1"/>
    <col min="4456" max="4456" width="7.42578125" style="9" customWidth="1"/>
    <col min="4457" max="4457" width="9.140625" style="9"/>
    <col min="4458" max="4458" width="12.42578125" style="9" customWidth="1"/>
    <col min="4459" max="4459" width="7.42578125" style="9" customWidth="1"/>
    <col min="4460" max="4461" width="9.140625" style="9"/>
    <col min="4462" max="4462" width="11.5703125" style="9" bestFit="1" customWidth="1"/>
    <col min="4463" max="4463" width="12" style="9" customWidth="1"/>
    <col min="4464" max="4464" width="8.28515625" style="9" customWidth="1"/>
    <col min="4465" max="4465" width="2.7109375" style="9" customWidth="1"/>
    <col min="4466" max="4466" width="18.5703125" style="9" customWidth="1"/>
    <col min="4467" max="4467" width="9.140625" style="9"/>
    <col min="4468" max="4468" width="18" style="9" customWidth="1"/>
    <col min="4469" max="4469" width="15.140625" style="9" customWidth="1"/>
    <col min="4470" max="4470" width="8.85546875" style="9" customWidth="1"/>
    <col min="4471" max="4471" width="12.28515625" style="9" customWidth="1"/>
    <col min="4472" max="4472" width="7.42578125" style="9" customWidth="1"/>
    <col min="4473" max="4473" width="9.140625" style="9"/>
    <col min="4474" max="4474" width="12.42578125" style="9" customWidth="1"/>
    <col min="4475" max="4475" width="7.42578125" style="9" customWidth="1"/>
    <col min="4476" max="4477" width="9.140625" style="9"/>
    <col min="4478" max="4478" width="11.5703125" style="9" bestFit="1" customWidth="1"/>
    <col min="4479" max="4479" width="12" style="9" customWidth="1"/>
    <col min="4480" max="4480" width="8.28515625" style="9" customWidth="1"/>
    <col min="4481" max="4481" width="2.7109375" style="9" customWidth="1"/>
    <col min="4482" max="4482" width="18.5703125" style="9" customWidth="1"/>
    <col min="4483" max="4483" width="9.140625" style="9"/>
    <col min="4484" max="4484" width="18" style="9" customWidth="1"/>
    <col min="4485" max="4485" width="15.140625" style="9" customWidth="1"/>
    <col min="4486" max="4486" width="8.85546875" style="9" customWidth="1"/>
    <col min="4487" max="4487" width="12.28515625" style="9" customWidth="1"/>
    <col min="4488" max="4488" width="7.42578125" style="9" customWidth="1"/>
    <col min="4489" max="4489" width="9.140625" style="9"/>
    <col min="4490" max="4490" width="12.42578125" style="9" customWidth="1"/>
    <col min="4491" max="4491" width="7.42578125" style="9" customWidth="1"/>
    <col min="4492" max="4493" width="9.140625" style="9"/>
    <col min="4494" max="4494" width="11.5703125" style="9" bestFit="1" customWidth="1"/>
    <col min="4495" max="4495" width="12" style="9" customWidth="1"/>
    <col min="4496" max="4496" width="8.28515625" style="9" customWidth="1"/>
    <col min="4497" max="4497" width="2.7109375" style="9" customWidth="1"/>
    <col min="4498" max="4498" width="18.5703125" style="9" customWidth="1"/>
    <col min="4499" max="4499" width="9.140625" style="9"/>
    <col min="4500" max="4500" width="18" style="9" customWidth="1"/>
    <col min="4501" max="4501" width="15.140625" style="9" customWidth="1"/>
    <col min="4502" max="4502" width="8.85546875" style="9" customWidth="1"/>
    <col min="4503" max="4503" width="12.28515625" style="9" customWidth="1"/>
    <col min="4504" max="4504" width="7.42578125" style="9" customWidth="1"/>
    <col min="4505" max="4505" width="9.140625" style="9"/>
    <col min="4506" max="4506" width="12.42578125" style="9" customWidth="1"/>
    <col min="4507" max="4507" width="7.42578125" style="9" customWidth="1"/>
    <col min="4508" max="4509" width="9.140625" style="9"/>
    <col min="4510" max="4510" width="11.5703125" style="9" bestFit="1" customWidth="1"/>
    <col min="4511" max="4511" width="12" style="9" customWidth="1"/>
    <col min="4512" max="4512" width="8.28515625" style="9" customWidth="1"/>
    <col min="4513" max="4513" width="2.7109375" style="9" customWidth="1"/>
    <col min="4514" max="4514" width="18.5703125" style="9" customWidth="1"/>
    <col min="4515" max="4515" width="9.140625" style="9"/>
    <col min="4516" max="4516" width="18" style="9" customWidth="1"/>
    <col min="4517" max="4517" width="15.140625" style="9" customWidth="1"/>
    <col min="4518" max="4518" width="8.85546875" style="9" customWidth="1"/>
    <col min="4519" max="4519" width="12.28515625" style="9" customWidth="1"/>
    <col min="4520" max="4520" width="7.42578125" style="9" customWidth="1"/>
    <col min="4521" max="4521" width="9.140625" style="9"/>
    <col min="4522" max="4522" width="12.42578125" style="9" customWidth="1"/>
    <col min="4523" max="4523" width="7.42578125" style="9" customWidth="1"/>
    <col min="4524" max="4525" width="9.140625" style="9"/>
    <col min="4526" max="4526" width="11.5703125" style="9" bestFit="1" customWidth="1"/>
    <col min="4527" max="4527" width="12" style="9" customWidth="1"/>
    <col min="4528" max="4528" width="8.28515625" style="9" customWidth="1"/>
    <col min="4529" max="4529" width="2.7109375" style="9" customWidth="1"/>
    <col min="4530" max="4530" width="18.5703125" style="9" customWidth="1"/>
    <col min="4531" max="4531" width="9.140625" style="9"/>
    <col min="4532" max="4532" width="18" style="9" customWidth="1"/>
    <col min="4533" max="4533" width="15.140625" style="9" customWidth="1"/>
    <col min="4534" max="4534" width="8.85546875" style="9" customWidth="1"/>
    <col min="4535" max="4535" width="12.28515625" style="9" customWidth="1"/>
    <col min="4536" max="4536" width="7.42578125" style="9" customWidth="1"/>
    <col min="4537" max="4537" width="9.140625" style="9"/>
    <col min="4538" max="4538" width="12.42578125" style="9" customWidth="1"/>
    <col min="4539" max="4539" width="7.42578125" style="9" customWidth="1"/>
    <col min="4540" max="4541" width="9.140625" style="9"/>
    <col min="4542" max="4542" width="11.5703125" style="9" bestFit="1" customWidth="1"/>
    <col min="4543" max="4543" width="12" style="9" customWidth="1"/>
    <col min="4544" max="4544" width="8.28515625" style="9" customWidth="1"/>
    <col min="4545" max="4545" width="2.7109375" style="9" customWidth="1"/>
    <col min="4546" max="4546" width="18.5703125" style="9" customWidth="1"/>
    <col min="4547" max="4547" width="9.140625" style="9"/>
    <col min="4548" max="4548" width="18" style="9" customWidth="1"/>
    <col min="4549" max="4549" width="15.140625" style="9" customWidth="1"/>
    <col min="4550" max="4550" width="8.85546875" style="9" customWidth="1"/>
    <col min="4551" max="4551" width="12.28515625" style="9" customWidth="1"/>
    <col min="4552" max="4552" width="7.42578125" style="9" customWidth="1"/>
    <col min="4553" max="4553" width="9.140625" style="9"/>
    <col min="4554" max="4554" width="12.42578125" style="9" customWidth="1"/>
    <col min="4555" max="4555" width="7.42578125" style="9" customWidth="1"/>
    <col min="4556" max="4557" width="9.140625" style="9"/>
    <col min="4558" max="4558" width="11.5703125" style="9" bestFit="1" customWidth="1"/>
    <col min="4559" max="4559" width="12" style="9" customWidth="1"/>
    <col min="4560" max="4560" width="8.28515625" style="9" customWidth="1"/>
    <col min="4561" max="4561" width="2.7109375" style="9" customWidth="1"/>
    <col min="4562" max="4562" width="18.5703125" style="9" customWidth="1"/>
    <col min="4563" max="4563" width="9.140625" style="9"/>
    <col min="4564" max="4564" width="18" style="9" customWidth="1"/>
    <col min="4565" max="4565" width="15.140625" style="9" customWidth="1"/>
    <col min="4566" max="4566" width="8.85546875" style="9" customWidth="1"/>
    <col min="4567" max="4567" width="12.28515625" style="9" customWidth="1"/>
    <col min="4568" max="4568" width="7.42578125" style="9" customWidth="1"/>
    <col min="4569" max="4569" width="9.140625" style="9"/>
    <col min="4570" max="4570" width="12.42578125" style="9" customWidth="1"/>
    <col min="4571" max="4571" width="7.42578125" style="9" customWidth="1"/>
    <col min="4572" max="4573" width="9.140625" style="9"/>
    <col min="4574" max="4574" width="11.5703125" style="9" bestFit="1" customWidth="1"/>
    <col min="4575" max="4575" width="12" style="9" customWidth="1"/>
    <col min="4576" max="4576" width="8.28515625" style="9" customWidth="1"/>
    <col min="4577" max="4577" width="2.7109375" style="9" customWidth="1"/>
    <col min="4578" max="4578" width="18.5703125" style="9" customWidth="1"/>
    <col min="4579" max="4579" width="9.140625" style="9"/>
    <col min="4580" max="4580" width="18" style="9" customWidth="1"/>
    <col min="4581" max="4581" width="15.140625" style="9" customWidth="1"/>
    <col min="4582" max="4582" width="8.85546875" style="9" customWidth="1"/>
    <col min="4583" max="4583" width="12.28515625" style="9" customWidth="1"/>
    <col min="4584" max="4584" width="7.42578125" style="9" customWidth="1"/>
    <col min="4585" max="4585" width="9.140625" style="9"/>
    <col min="4586" max="4586" width="12.42578125" style="9" customWidth="1"/>
    <col min="4587" max="4587" width="7.42578125" style="9" customWidth="1"/>
    <col min="4588" max="4589" width="9.140625" style="9"/>
    <col min="4590" max="4590" width="11.5703125" style="9" bestFit="1" customWidth="1"/>
    <col min="4591" max="4591" width="12" style="9" customWidth="1"/>
    <col min="4592" max="4592" width="8.28515625" style="9" customWidth="1"/>
    <col min="4593" max="4593" width="2.7109375" style="9" customWidth="1"/>
    <col min="4594" max="4594" width="18.5703125" style="9" customWidth="1"/>
    <col min="4595" max="4595" width="9.140625" style="9"/>
    <col min="4596" max="4596" width="18" style="9" customWidth="1"/>
    <col min="4597" max="4597" width="15.140625" style="9" customWidth="1"/>
    <col min="4598" max="4598" width="8.85546875" style="9" customWidth="1"/>
    <col min="4599" max="4599" width="12.28515625" style="9" customWidth="1"/>
    <col min="4600" max="4600" width="7.42578125" style="9" customWidth="1"/>
    <col min="4601" max="4601" width="9.140625" style="9"/>
    <col min="4602" max="4602" width="12.42578125" style="9" customWidth="1"/>
    <col min="4603" max="4603" width="7.42578125" style="9" customWidth="1"/>
    <col min="4604" max="4605" width="9.140625" style="9"/>
    <col min="4606" max="4606" width="11.5703125" style="9" bestFit="1" customWidth="1"/>
    <col min="4607" max="4607" width="12" style="9" customWidth="1"/>
    <col min="4608" max="4608" width="8.28515625" style="9" customWidth="1"/>
    <col min="4609" max="4609" width="2.7109375" style="9" customWidth="1"/>
    <col min="4610" max="4610" width="18.5703125" style="9" customWidth="1"/>
    <col min="4611" max="4611" width="9.140625" style="9"/>
    <col min="4612" max="4612" width="18" style="9" customWidth="1"/>
    <col min="4613" max="4613" width="15.140625" style="9" customWidth="1"/>
    <col min="4614" max="4614" width="8.85546875" style="9" customWidth="1"/>
    <col min="4615" max="4615" width="12.28515625" style="9" customWidth="1"/>
    <col min="4616" max="4616" width="7.42578125" style="9" customWidth="1"/>
    <col min="4617" max="4617" width="9.140625" style="9"/>
    <col min="4618" max="4618" width="12.42578125" style="9" customWidth="1"/>
    <col min="4619" max="4619" width="7.42578125" style="9" customWidth="1"/>
    <col min="4620" max="4621" width="9.140625" style="9"/>
    <col min="4622" max="4622" width="11.5703125" style="9" bestFit="1" customWidth="1"/>
    <col min="4623" max="4623" width="12" style="9" customWidth="1"/>
    <col min="4624" max="4624" width="8.28515625" style="9" customWidth="1"/>
    <col min="4625" max="4625" width="2.7109375" style="9" customWidth="1"/>
    <col min="4626" max="4626" width="18.5703125" style="9" customWidth="1"/>
    <col min="4627" max="4627" width="9.140625" style="9"/>
    <col min="4628" max="4628" width="18" style="9" customWidth="1"/>
    <col min="4629" max="4629" width="15.140625" style="9" customWidth="1"/>
    <col min="4630" max="4630" width="8.85546875" style="9" customWidth="1"/>
    <col min="4631" max="4631" width="12.28515625" style="9" customWidth="1"/>
    <col min="4632" max="4632" width="7.42578125" style="9" customWidth="1"/>
    <col min="4633" max="4633" width="9.140625" style="9"/>
    <col min="4634" max="4634" width="12.42578125" style="9" customWidth="1"/>
    <col min="4635" max="4635" width="7.42578125" style="9" customWidth="1"/>
    <col min="4636" max="4637" width="9.140625" style="9"/>
    <col min="4638" max="4638" width="11.5703125" style="9" bestFit="1" customWidth="1"/>
    <col min="4639" max="4639" width="12" style="9" customWidth="1"/>
    <col min="4640" max="4640" width="8.28515625" style="9" customWidth="1"/>
    <col min="4641" max="4641" width="2.7109375" style="9" customWidth="1"/>
    <col min="4642" max="4642" width="18.5703125" style="9" customWidth="1"/>
    <col min="4643" max="4643" width="9.140625" style="9"/>
    <col min="4644" max="4644" width="18" style="9" customWidth="1"/>
    <col min="4645" max="4645" width="15.140625" style="9" customWidth="1"/>
    <col min="4646" max="4646" width="8.85546875" style="9" customWidth="1"/>
    <col min="4647" max="4647" width="12.28515625" style="9" customWidth="1"/>
    <col min="4648" max="4648" width="7.42578125" style="9" customWidth="1"/>
    <col min="4649" max="4649" width="9.140625" style="9"/>
    <col min="4650" max="4650" width="12.42578125" style="9" customWidth="1"/>
    <col min="4651" max="4651" width="7.42578125" style="9" customWidth="1"/>
    <col min="4652" max="4653" width="9.140625" style="9"/>
    <col min="4654" max="4654" width="11.5703125" style="9" bestFit="1" customWidth="1"/>
    <col min="4655" max="4655" width="12" style="9" customWidth="1"/>
    <col min="4656" max="4656" width="8.28515625" style="9" customWidth="1"/>
    <col min="4657" max="4657" width="2.7109375" style="9" customWidth="1"/>
    <col min="4658" max="4658" width="18.5703125" style="9" customWidth="1"/>
    <col min="4659" max="4659" width="9.140625" style="9"/>
    <col min="4660" max="4660" width="18" style="9" customWidth="1"/>
    <col min="4661" max="4661" width="15.140625" style="9" customWidth="1"/>
    <col min="4662" max="4662" width="8.85546875" style="9" customWidth="1"/>
    <col min="4663" max="4663" width="12.28515625" style="9" customWidth="1"/>
    <col min="4664" max="4664" width="7.42578125" style="9" customWidth="1"/>
    <col min="4665" max="4665" width="9.140625" style="9"/>
    <col min="4666" max="4666" width="12.42578125" style="9" customWidth="1"/>
    <col min="4667" max="4667" width="7.42578125" style="9" customWidth="1"/>
    <col min="4668" max="4669" width="9.140625" style="9"/>
    <col min="4670" max="4670" width="11.5703125" style="9" bestFit="1" customWidth="1"/>
    <col min="4671" max="4671" width="12" style="9" customWidth="1"/>
    <col min="4672" max="4672" width="8.28515625" style="9" customWidth="1"/>
    <col min="4673" max="4673" width="2.7109375" style="9" customWidth="1"/>
    <col min="4674" max="4674" width="18.5703125" style="9" customWidth="1"/>
    <col min="4675" max="4675" width="9.140625" style="9"/>
    <col min="4676" max="4676" width="18" style="9" customWidth="1"/>
    <col min="4677" max="4677" width="15.140625" style="9" customWidth="1"/>
    <col min="4678" max="4678" width="8.85546875" style="9" customWidth="1"/>
    <col min="4679" max="4679" width="12.28515625" style="9" customWidth="1"/>
    <col min="4680" max="4680" width="7.42578125" style="9" customWidth="1"/>
    <col min="4681" max="4681" width="9.140625" style="9"/>
    <col min="4682" max="4682" width="12.42578125" style="9" customWidth="1"/>
    <col min="4683" max="4683" width="7.42578125" style="9" customWidth="1"/>
    <col min="4684" max="4685" width="9.140625" style="9"/>
    <col min="4686" max="4686" width="11.5703125" style="9" bestFit="1" customWidth="1"/>
    <col min="4687" max="4687" width="12" style="9" customWidth="1"/>
    <col min="4688" max="4688" width="8.28515625" style="9" customWidth="1"/>
    <col min="4689" max="4689" width="2.7109375" style="9" customWidth="1"/>
    <col min="4690" max="4690" width="18.5703125" style="9" customWidth="1"/>
    <col min="4691" max="4691" width="9.140625" style="9"/>
    <col min="4692" max="4692" width="18" style="9" customWidth="1"/>
    <col min="4693" max="4693" width="15.140625" style="9" customWidth="1"/>
    <col min="4694" max="4694" width="8.85546875" style="9" customWidth="1"/>
    <col min="4695" max="4695" width="12.28515625" style="9" customWidth="1"/>
    <col min="4696" max="4696" width="7.42578125" style="9" customWidth="1"/>
    <col min="4697" max="4697" width="9.140625" style="9"/>
    <col min="4698" max="4698" width="12.42578125" style="9" customWidth="1"/>
    <col min="4699" max="4699" width="7.42578125" style="9" customWidth="1"/>
    <col min="4700" max="4701" width="9.140625" style="9"/>
    <col min="4702" max="4702" width="11.5703125" style="9" bestFit="1" customWidth="1"/>
    <col min="4703" max="4703" width="12" style="9" customWidth="1"/>
    <col min="4704" max="4704" width="8.28515625" style="9" customWidth="1"/>
    <col min="4705" max="4705" width="2.7109375" style="9" customWidth="1"/>
    <col min="4706" max="4706" width="18.5703125" style="9" customWidth="1"/>
    <col min="4707" max="4707" width="9.140625" style="9"/>
    <col min="4708" max="4708" width="18" style="9" customWidth="1"/>
    <col min="4709" max="4709" width="15.140625" style="9" customWidth="1"/>
    <col min="4710" max="4710" width="8.85546875" style="9" customWidth="1"/>
    <col min="4711" max="4711" width="12.28515625" style="9" customWidth="1"/>
    <col min="4712" max="4712" width="7.42578125" style="9" customWidth="1"/>
    <col min="4713" max="4713" width="9.140625" style="9"/>
    <col min="4714" max="4714" width="12.42578125" style="9" customWidth="1"/>
    <col min="4715" max="4715" width="7.42578125" style="9" customWidth="1"/>
    <col min="4716" max="4717" width="9.140625" style="9"/>
    <col min="4718" max="4718" width="11.5703125" style="9" bestFit="1" customWidth="1"/>
    <col min="4719" max="4719" width="12" style="9" customWidth="1"/>
    <col min="4720" max="4720" width="8.28515625" style="9" customWidth="1"/>
    <col min="4721" max="4721" width="2.7109375" style="9" customWidth="1"/>
    <col min="4722" max="4722" width="18.5703125" style="9" customWidth="1"/>
    <col min="4723" max="4723" width="9.140625" style="9"/>
    <col min="4724" max="4724" width="18" style="9" customWidth="1"/>
    <col min="4725" max="4725" width="15.140625" style="9" customWidth="1"/>
    <col min="4726" max="4726" width="8.85546875" style="9" customWidth="1"/>
    <col min="4727" max="4727" width="12.28515625" style="9" customWidth="1"/>
    <col min="4728" max="4728" width="7.42578125" style="9" customWidth="1"/>
    <col min="4729" max="4729" width="9.140625" style="9"/>
    <col min="4730" max="4730" width="12.42578125" style="9" customWidth="1"/>
    <col min="4731" max="4731" width="7.42578125" style="9" customWidth="1"/>
    <col min="4732" max="4733" width="9.140625" style="9"/>
    <col min="4734" max="4734" width="11.5703125" style="9" bestFit="1" customWidth="1"/>
    <col min="4735" max="4735" width="12" style="9" customWidth="1"/>
    <col min="4736" max="4736" width="8.28515625" style="9" customWidth="1"/>
    <col min="4737" max="4737" width="2.7109375" style="9" customWidth="1"/>
    <col min="4738" max="4738" width="18.5703125" style="9" customWidth="1"/>
    <col min="4739" max="4739" width="9.140625" style="9"/>
    <col min="4740" max="4740" width="18" style="9" customWidth="1"/>
    <col min="4741" max="4741" width="15.140625" style="9" customWidth="1"/>
    <col min="4742" max="4742" width="8.85546875" style="9" customWidth="1"/>
    <col min="4743" max="4743" width="12.28515625" style="9" customWidth="1"/>
    <col min="4744" max="4744" width="7.42578125" style="9" customWidth="1"/>
    <col min="4745" max="4745" width="9.140625" style="9"/>
    <col min="4746" max="4746" width="12.42578125" style="9" customWidth="1"/>
    <col min="4747" max="4747" width="7.42578125" style="9" customWidth="1"/>
    <col min="4748" max="4749" width="9.140625" style="9"/>
    <col min="4750" max="4750" width="11.5703125" style="9" bestFit="1" customWidth="1"/>
    <col min="4751" max="4751" width="12" style="9" customWidth="1"/>
    <col min="4752" max="4752" width="8.28515625" style="9" customWidth="1"/>
    <col min="4753" max="4753" width="2.7109375" style="9" customWidth="1"/>
    <col min="4754" max="4754" width="18.5703125" style="9" customWidth="1"/>
    <col min="4755" max="4755" width="9.140625" style="9"/>
    <col min="4756" max="4756" width="18" style="9" customWidth="1"/>
    <col min="4757" max="4757" width="15.140625" style="9" customWidth="1"/>
    <col min="4758" max="4758" width="8.85546875" style="9" customWidth="1"/>
    <col min="4759" max="4759" width="12.28515625" style="9" customWidth="1"/>
    <col min="4760" max="4760" width="7.42578125" style="9" customWidth="1"/>
    <col min="4761" max="4761" width="9.140625" style="9"/>
    <col min="4762" max="4762" width="12.42578125" style="9" customWidth="1"/>
    <col min="4763" max="4763" width="7.42578125" style="9" customWidth="1"/>
    <col min="4764" max="4765" width="9.140625" style="9"/>
    <col min="4766" max="4766" width="11.5703125" style="9" bestFit="1" customWidth="1"/>
    <col min="4767" max="4767" width="12" style="9" customWidth="1"/>
    <col min="4768" max="4768" width="8.28515625" style="9" customWidth="1"/>
    <col min="4769" max="4769" width="2.7109375" style="9" customWidth="1"/>
    <col min="4770" max="4770" width="18.5703125" style="9" customWidth="1"/>
    <col min="4771" max="4771" width="9.140625" style="9"/>
    <col min="4772" max="4772" width="18" style="9" customWidth="1"/>
    <col min="4773" max="4773" width="15.140625" style="9" customWidth="1"/>
    <col min="4774" max="4774" width="8.85546875" style="9" customWidth="1"/>
    <col min="4775" max="4775" width="12.28515625" style="9" customWidth="1"/>
    <col min="4776" max="4776" width="7.42578125" style="9" customWidth="1"/>
    <col min="4777" max="4777" width="9.140625" style="9"/>
    <col min="4778" max="4778" width="12.42578125" style="9" customWidth="1"/>
    <col min="4779" max="4779" width="7.42578125" style="9" customWidth="1"/>
    <col min="4780" max="4781" width="9.140625" style="9"/>
    <col min="4782" max="4782" width="11.5703125" style="9" bestFit="1" customWidth="1"/>
    <col min="4783" max="4783" width="12" style="9" customWidth="1"/>
    <col min="4784" max="4784" width="8.28515625" style="9" customWidth="1"/>
    <col min="4785" max="4785" width="2.7109375" style="9" customWidth="1"/>
    <col min="4786" max="4786" width="18.5703125" style="9" customWidth="1"/>
    <col min="4787" max="4787" width="9.140625" style="9"/>
    <col min="4788" max="4788" width="18" style="9" customWidth="1"/>
    <col min="4789" max="4789" width="15.140625" style="9" customWidth="1"/>
    <col min="4790" max="4790" width="8.85546875" style="9" customWidth="1"/>
    <col min="4791" max="4791" width="12.28515625" style="9" customWidth="1"/>
    <col min="4792" max="4792" width="7.42578125" style="9" customWidth="1"/>
    <col min="4793" max="4793" width="9.140625" style="9"/>
    <col min="4794" max="4794" width="12.42578125" style="9" customWidth="1"/>
    <col min="4795" max="4795" width="7.42578125" style="9" customWidth="1"/>
    <col min="4796" max="4797" width="9.140625" style="9"/>
    <col min="4798" max="4798" width="11.5703125" style="9" bestFit="1" customWidth="1"/>
    <col min="4799" max="4799" width="12" style="9" customWidth="1"/>
    <col min="4800" max="4800" width="8.28515625" style="9" customWidth="1"/>
    <col min="4801" max="4801" width="2.7109375" style="9" customWidth="1"/>
    <col min="4802" max="4802" width="18.5703125" style="9" customWidth="1"/>
    <col min="4803" max="4803" width="9.140625" style="9"/>
    <col min="4804" max="4804" width="18" style="9" customWidth="1"/>
    <col min="4805" max="4805" width="15.140625" style="9" customWidth="1"/>
    <col min="4806" max="4806" width="8.85546875" style="9" customWidth="1"/>
    <col min="4807" max="4807" width="12.28515625" style="9" customWidth="1"/>
    <col min="4808" max="4808" width="7.42578125" style="9" customWidth="1"/>
    <col min="4809" max="4809" width="9.140625" style="9"/>
    <col min="4810" max="4810" width="12.42578125" style="9" customWidth="1"/>
    <col min="4811" max="4811" width="7.42578125" style="9" customWidth="1"/>
    <col min="4812" max="4813" width="9.140625" style="9"/>
    <col min="4814" max="4814" width="11.5703125" style="9" bestFit="1" customWidth="1"/>
    <col min="4815" max="4815" width="12" style="9" customWidth="1"/>
    <col min="4816" max="4816" width="8.28515625" style="9" customWidth="1"/>
    <col min="4817" max="4817" width="2.7109375" style="9" customWidth="1"/>
    <col min="4818" max="4818" width="18.5703125" style="9" customWidth="1"/>
    <col min="4819" max="4819" width="9.140625" style="9"/>
    <col min="4820" max="4820" width="18" style="9" customWidth="1"/>
    <col min="4821" max="4821" width="15.140625" style="9" customWidth="1"/>
    <col min="4822" max="4822" width="8.85546875" style="9" customWidth="1"/>
    <col min="4823" max="4823" width="12.28515625" style="9" customWidth="1"/>
    <col min="4824" max="4824" width="7.42578125" style="9" customWidth="1"/>
    <col min="4825" max="4825" width="9.140625" style="9"/>
    <col min="4826" max="4826" width="12.42578125" style="9" customWidth="1"/>
    <col min="4827" max="4827" width="7.42578125" style="9" customWidth="1"/>
    <col min="4828" max="4829" width="9.140625" style="9"/>
    <col min="4830" max="4830" width="11.5703125" style="9" bestFit="1" customWidth="1"/>
    <col min="4831" max="4831" width="12" style="9" customWidth="1"/>
    <col min="4832" max="4832" width="8.28515625" style="9" customWidth="1"/>
    <col min="4833" max="4833" width="2.7109375" style="9" customWidth="1"/>
    <col min="4834" max="4834" width="18.5703125" style="9" customWidth="1"/>
    <col min="4835" max="4835" width="9.140625" style="9"/>
    <col min="4836" max="4836" width="18" style="9" customWidth="1"/>
    <col min="4837" max="4837" width="15.140625" style="9" customWidth="1"/>
    <col min="4838" max="4838" width="8.85546875" style="9" customWidth="1"/>
    <col min="4839" max="4839" width="12.28515625" style="9" customWidth="1"/>
    <col min="4840" max="4840" width="7.42578125" style="9" customWidth="1"/>
    <col min="4841" max="4841" width="9.140625" style="9"/>
    <col min="4842" max="4842" width="12.42578125" style="9" customWidth="1"/>
    <col min="4843" max="4843" width="7.42578125" style="9" customWidth="1"/>
    <col min="4844" max="4845" width="9.140625" style="9"/>
    <col min="4846" max="4846" width="11.5703125" style="9" bestFit="1" customWidth="1"/>
    <col min="4847" max="4847" width="12" style="9" customWidth="1"/>
    <col min="4848" max="4848" width="8.28515625" style="9" customWidth="1"/>
    <col min="4849" max="4849" width="2.7109375" style="9" customWidth="1"/>
    <col min="4850" max="4850" width="18.5703125" style="9" customWidth="1"/>
    <col min="4851" max="4851" width="9.140625" style="9"/>
    <col min="4852" max="4852" width="18" style="9" customWidth="1"/>
    <col min="4853" max="4853" width="15.140625" style="9" customWidth="1"/>
    <col min="4854" max="4854" width="8.85546875" style="9" customWidth="1"/>
    <col min="4855" max="4855" width="12.28515625" style="9" customWidth="1"/>
    <col min="4856" max="4856" width="7.42578125" style="9" customWidth="1"/>
    <col min="4857" max="4857" width="9.140625" style="9"/>
    <col min="4858" max="4858" width="12.42578125" style="9" customWidth="1"/>
    <col min="4859" max="4859" width="7.42578125" style="9" customWidth="1"/>
    <col min="4860" max="4861" width="9.140625" style="9"/>
    <col min="4862" max="4862" width="11.5703125" style="9" bestFit="1" customWidth="1"/>
    <col min="4863" max="4863" width="12" style="9" customWidth="1"/>
    <col min="4864" max="4864" width="8.28515625" style="9" customWidth="1"/>
    <col min="4865" max="4865" width="2.7109375" style="9" customWidth="1"/>
    <col min="4866" max="4866" width="18.5703125" style="9" customWidth="1"/>
    <col min="4867" max="4867" width="9.140625" style="9"/>
    <col min="4868" max="4868" width="18" style="9" customWidth="1"/>
    <col min="4869" max="4869" width="15.140625" style="9" customWidth="1"/>
    <col min="4870" max="4870" width="8.85546875" style="9" customWidth="1"/>
    <col min="4871" max="4871" width="12.28515625" style="9" customWidth="1"/>
    <col min="4872" max="4872" width="7.42578125" style="9" customWidth="1"/>
    <col min="4873" max="4873" width="9.140625" style="9"/>
    <col min="4874" max="4874" width="12.42578125" style="9" customWidth="1"/>
    <col min="4875" max="4875" width="7.42578125" style="9" customWidth="1"/>
    <col min="4876" max="4877" width="9.140625" style="9"/>
    <col min="4878" max="4878" width="11.5703125" style="9" bestFit="1" customWidth="1"/>
    <col min="4879" max="4879" width="12" style="9" customWidth="1"/>
    <col min="4880" max="4880" width="8.28515625" style="9" customWidth="1"/>
    <col min="4881" max="4881" width="2.7109375" style="9" customWidth="1"/>
    <col min="4882" max="4882" width="18.5703125" style="9" customWidth="1"/>
    <col min="4883" max="4883" width="9.140625" style="9"/>
    <col min="4884" max="4884" width="18" style="9" customWidth="1"/>
    <col min="4885" max="4885" width="15.140625" style="9" customWidth="1"/>
    <col min="4886" max="4886" width="8.85546875" style="9" customWidth="1"/>
    <col min="4887" max="4887" width="12.28515625" style="9" customWidth="1"/>
    <col min="4888" max="4888" width="7.42578125" style="9" customWidth="1"/>
    <col min="4889" max="4889" width="9.140625" style="9"/>
    <col min="4890" max="4890" width="12.42578125" style="9" customWidth="1"/>
    <col min="4891" max="4891" width="7.42578125" style="9" customWidth="1"/>
    <col min="4892" max="4893" width="9.140625" style="9"/>
    <col min="4894" max="4894" width="11.5703125" style="9" bestFit="1" customWidth="1"/>
    <col min="4895" max="4895" width="12" style="9" customWidth="1"/>
    <col min="4896" max="4896" width="8.28515625" style="9" customWidth="1"/>
    <col min="4897" max="4897" width="2.7109375" style="9" customWidth="1"/>
    <col min="4898" max="4898" width="18.5703125" style="9" customWidth="1"/>
    <col min="4899" max="4899" width="9.140625" style="9"/>
    <col min="4900" max="4900" width="18" style="9" customWidth="1"/>
    <col min="4901" max="4901" width="15.140625" style="9" customWidth="1"/>
    <col min="4902" max="4902" width="8.85546875" style="9" customWidth="1"/>
    <col min="4903" max="4903" width="12.28515625" style="9" customWidth="1"/>
    <col min="4904" max="4904" width="7.42578125" style="9" customWidth="1"/>
    <col min="4905" max="4905" width="9.140625" style="9"/>
    <col min="4906" max="4906" width="12.42578125" style="9" customWidth="1"/>
    <col min="4907" max="4907" width="7.42578125" style="9" customWidth="1"/>
    <col min="4908" max="4909" width="9.140625" style="9"/>
    <col min="4910" max="4910" width="11.5703125" style="9" bestFit="1" customWidth="1"/>
    <col min="4911" max="4911" width="12" style="9" customWidth="1"/>
    <col min="4912" max="4912" width="8.28515625" style="9" customWidth="1"/>
    <col min="4913" max="4913" width="2.7109375" style="9" customWidth="1"/>
    <col min="4914" max="4914" width="18.5703125" style="9" customWidth="1"/>
    <col min="4915" max="4915" width="9.140625" style="9"/>
    <col min="4916" max="4916" width="18" style="9" customWidth="1"/>
    <col min="4917" max="4917" width="15.140625" style="9" customWidth="1"/>
    <col min="4918" max="4918" width="8.85546875" style="9" customWidth="1"/>
    <col min="4919" max="4919" width="12.28515625" style="9" customWidth="1"/>
    <col min="4920" max="4920" width="7.42578125" style="9" customWidth="1"/>
    <col min="4921" max="4921" width="9.140625" style="9"/>
    <col min="4922" max="4922" width="12.42578125" style="9" customWidth="1"/>
    <col min="4923" max="4923" width="7.42578125" style="9" customWidth="1"/>
    <col min="4924" max="4925" width="9.140625" style="9"/>
    <col min="4926" max="4926" width="11.5703125" style="9" bestFit="1" customWidth="1"/>
    <col min="4927" max="4927" width="12" style="9" customWidth="1"/>
    <col min="4928" max="4928" width="8.28515625" style="9" customWidth="1"/>
    <col min="4929" max="4929" width="2.7109375" style="9" customWidth="1"/>
    <col min="4930" max="4930" width="18.5703125" style="9" customWidth="1"/>
    <col min="4931" max="4931" width="9.140625" style="9"/>
    <col min="4932" max="4932" width="18" style="9" customWidth="1"/>
    <col min="4933" max="4933" width="15.140625" style="9" customWidth="1"/>
    <col min="4934" max="4934" width="8.85546875" style="9" customWidth="1"/>
    <col min="4935" max="4935" width="12.28515625" style="9" customWidth="1"/>
    <col min="4936" max="4936" width="7.42578125" style="9" customWidth="1"/>
    <col min="4937" max="4937" width="9.140625" style="9"/>
    <col min="4938" max="4938" width="12.42578125" style="9" customWidth="1"/>
    <col min="4939" max="4939" width="7.42578125" style="9" customWidth="1"/>
    <col min="4940" max="4941" width="9.140625" style="9"/>
    <col min="4942" max="4942" width="11.5703125" style="9" bestFit="1" customWidth="1"/>
    <col min="4943" max="4943" width="12" style="9" customWidth="1"/>
    <col min="4944" max="4944" width="8.28515625" style="9" customWidth="1"/>
    <col min="4945" max="4945" width="2.7109375" style="9" customWidth="1"/>
    <col min="4946" max="4946" width="18.5703125" style="9" customWidth="1"/>
    <col min="4947" max="4947" width="9.140625" style="9"/>
    <col min="4948" max="4948" width="18" style="9" customWidth="1"/>
    <col min="4949" max="4949" width="15.140625" style="9" customWidth="1"/>
    <col min="4950" max="4950" width="8.85546875" style="9" customWidth="1"/>
    <col min="4951" max="4951" width="12.28515625" style="9" customWidth="1"/>
    <col min="4952" max="4952" width="7.42578125" style="9" customWidth="1"/>
    <col min="4953" max="4953" width="9.140625" style="9"/>
    <col min="4954" max="4954" width="12.42578125" style="9" customWidth="1"/>
    <col min="4955" max="4955" width="7.42578125" style="9" customWidth="1"/>
    <col min="4956" max="4957" width="9.140625" style="9"/>
    <col min="4958" max="4958" width="11.5703125" style="9" bestFit="1" customWidth="1"/>
    <col min="4959" max="4959" width="12" style="9" customWidth="1"/>
    <col min="4960" max="4960" width="8.28515625" style="9" customWidth="1"/>
    <col min="4961" max="4961" width="2.7109375" style="9" customWidth="1"/>
    <col min="4962" max="4962" width="18.5703125" style="9" customWidth="1"/>
    <col min="4963" max="4963" width="9.140625" style="9"/>
    <col min="4964" max="4964" width="18" style="9" customWidth="1"/>
    <col min="4965" max="4965" width="15.140625" style="9" customWidth="1"/>
    <col min="4966" max="4966" width="8.85546875" style="9" customWidth="1"/>
    <col min="4967" max="4967" width="12.28515625" style="9" customWidth="1"/>
    <col min="4968" max="4968" width="7.42578125" style="9" customWidth="1"/>
    <col min="4969" max="4969" width="9.140625" style="9"/>
    <col min="4970" max="4970" width="12.42578125" style="9" customWidth="1"/>
    <col min="4971" max="4971" width="7.42578125" style="9" customWidth="1"/>
    <col min="4972" max="4973" width="9.140625" style="9"/>
    <col min="4974" max="4974" width="11.5703125" style="9" bestFit="1" customWidth="1"/>
    <col min="4975" max="4975" width="12" style="9" customWidth="1"/>
    <col min="4976" max="4976" width="8.28515625" style="9" customWidth="1"/>
    <col min="4977" max="4977" width="2.7109375" style="9" customWidth="1"/>
    <col min="4978" max="4978" width="18.5703125" style="9" customWidth="1"/>
    <col min="4979" max="4979" width="9.140625" style="9"/>
    <col min="4980" max="4980" width="18" style="9" customWidth="1"/>
    <col min="4981" max="4981" width="15.140625" style="9" customWidth="1"/>
    <col min="4982" max="4982" width="8.85546875" style="9" customWidth="1"/>
    <col min="4983" max="4983" width="12.28515625" style="9" customWidth="1"/>
    <col min="4984" max="4984" width="7.42578125" style="9" customWidth="1"/>
    <col min="4985" max="4985" width="9.140625" style="9"/>
    <col min="4986" max="4986" width="12.42578125" style="9" customWidth="1"/>
    <col min="4987" max="4987" width="7.42578125" style="9" customWidth="1"/>
    <col min="4988" max="4989" width="9.140625" style="9"/>
    <col min="4990" max="4990" width="11.5703125" style="9" bestFit="1" customWidth="1"/>
    <col min="4991" max="4991" width="12" style="9" customWidth="1"/>
    <col min="4992" max="4992" width="8.28515625" style="9" customWidth="1"/>
    <col min="4993" max="4993" width="2.7109375" style="9" customWidth="1"/>
    <col min="4994" max="4994" width="18.5703125" style="9" customWidth="1"/>
    <col min="4995" max="4995" width="9.140625" style="9"/>
    <col min="4996" max="4996" width="18" style="9" customWidth="1"/>
    <col min="4997" max="4997" width="15.140625" style="9" customWidth="1"/>
    <col min="4998" max="4998" width="8.85546875" style="9" customWidth="1"/>
    <col min="4999" max="4999" width="12.28515625" style="9" customWidth="1"/>
    <col min="5000" max="5000" width="7.42578125" style="9" customWidth="1"/>
    <col min="5001" max="5001" width="9.140625" style="9"/>
    <col min="5002" max="5002" width="12.42578125" style="9" customWidth="1"/>
    <col min="5003" max="5003" width="7.42578125" style="9" customWidth="1"/>
    <col min="5004" max="5005" width="9.140625" style="9"/>
    <col min="5006" max="5006" width="11.5703125" style="9" bestFit="1" customWidth="1"/>
    <col min="5007" max="5007" width="12" style="9" customWidth="1"/>
    <col min="5008" max="5008" width="8.28515625" style="9" customWidth="1"/>
    <col min="5009" max="5009" width="2.7109375" style="9" customWidth="1"/>
    <col min="5010" max="5010" width="18.5703125" style="9" customWidth="1"/>
    <col min="5011" max="5011" width="9.140625" style="9"/>
    <col min="5012" max="5012" width="18" style="9" customWidth="1"/>
    <col min="5013" max="5013" width="15.140625" style="9" customWidth="1"/>
    <col min="5014" max="5014" width="8.85546875" style="9" customWidth="1"/>
    <col min="5015" max="5015" width="12.28515625" style="9" customWidth="1"/>
    <col min="5016" max="5016" width="7.42578125" style="9" customWidth="1"/>
    <col min="5017" max="5017" width="9.140625" style="9"/>
    <col min="5018" max="5018" width="12.42578125" style="9" customWidth="1"/>
    <col min="5019" max="5019" width="7.42578125" style="9" customWidth="1"/>
    <col min="5020" max="5021" width="9.140625" style="9"/>
    <col min="5022" max="5022" width="11.5703125" style="9" bestFit="1" customWidth="1"/>
    <col min="5023" max="5023" width="12" style="9" customWidth="1"/>
    <col min="5024" max="5024" width="8.28515625" style="9" customWidth="1"/>
    <col min="5025" max="5025" width="2.7109375" style="9" customWidth="1"/>
    <col min="5026" max="5026" width="18.5703125" style="9" customWidth="1"/>
    <col min="5027" max="5027" width="9.140625" style="9"/>
    <col min="5028" max="5028" width="18" style="9" customWidth="1"/>
    <col min="5029" max="5029" width="15.140625" style="9" customWidth="1"/>
    <col min="5030" max="5030" width="8.85546875" style="9" customWidth="1"/>
    <col min="5031" max="5031" width="12.28515625" style="9" customWidth="1"/>
    <col min="5032" max="5032" width="7.42578125" style="9" customWidth="1"/>
    <col min="5033" max="5033" width="9.140625" style="9"/>
    <col min="5034" max="5034" width="12.42578125" style="9" customWidth="1"/>
    <col min="5035" max="5035" width="7.42578125" style="9" customWidth="1"/>
    <col min="5036" max="5037" width="9.140625" style="9"/>
    <col min="5038" max="5038" width="11.5703125" style="9" bestFit="1" customWidth="1"/>
    <col min="5039" max="5039" width="12" style="9" customWidth="1"/>
    <col min="5040" max="5040" width="8.28515625" style="9" customWidth="1"/>
    <col min="5041" max="5041" width="2.7109375" style="9" customWidth="1"/>
    <col min="5042" max="5042" width="18.5703125" style="9" customWidth="1"/>
    <col min="5043" max="5043" width="9.140625" style="9"/>
    <col min="5044" max="5044" width="18" style="9" customWidth="1"/>
    <col min="5045" max="5045" width="15.140625" style="9" customWidth="1"/>
    <col min="5046" max="5046" width="8.85546875" style="9" customWidth="1"/>
    <col min="5047" max="5047" width="12.28515625" style="9" customWidth="1"/>
    <col min="5048" max="5048" width="7.42578125" style="9" customWidth="1"/>
    <col min="5049" max="5049" width="9.140625" style="9"/>
    <col min="5050" max="5050" width="12.42578125" style="9" customWidth="1"/>
    <col min="5051" max="5051" width="7.42578125" style="9" customWidth="1"/>
    <col min="5052" max="5053" width="9.140625" style="9"/>
    <col min="5054" max="5054" width="11.5703125" style="9" bestFit="1" customWidth="1"/>
    <col min="5055" max="5055" width="12" style="9" customWidth="1"/>
    <col min="5056" max="5056" width="8.28515625" style="9" customWidth="1"/>
    <col min="5057" max="5057" width="2.7109375" style="9" customWidth="1"/>
    <col min="5058" max="5058" width="18.5703125" style="9" customWidth="1"/>
    <col min="5059" max="5059" width="9.140625" style="9"/>
    <col min="5060" max="5060" width="18" style="9" customWidth="1"/>
    <col min="5061" max="5061" width="15.140625" style="9" customWidth="1"/>
    <col min="5062" max="5062" width="8.85546875" style="9" customWidth="1"/>
    <col min="5063" max="5063" width="12.28515625" style="9" customWidth="1"/>
    <col min="5064" max="5064" width="7.42578125" style="9" customWidth="1"/>
    <col min="5065" max="5065" width="9.140625" style="9"/>
    <col min="5066" max="5066" width="12.42578125" style="9" customWidth="1"/>
    <col min="5067" max="5067" width="7.42578125" style="9" customWidth="1"/>
    <col min="5068" max="5069" width="9.140625" style="9"/>
    <col min="5070" max="5070" width="11.5703125" style="9" bestFit="1" customWidth="1"/>
    <col min="5071" max="5071" width="12" style="9" customWidth="1"/>
    <col min="5072" max="5072" width="8.28515625" style="9" customWidth="1"/>
    <col min="5073" max="5073" width="2.7109375" style="9" customWidth="1"/>
    <col min="5074" max="5074" width="18.5703125" style="9" customWidth="1"/>
    <col min="5075" max="5075" width="9.140625" style="9"/>
    <col min="5076" max="5076" width="18" style="9" customWidth="1"/>
    <col min="5077" max="5077" width="15.140625" style="9" customWidth="1"/>
    <col min="5078" max="5078" width="8.85546875" style="9" customWidth="1"/>
    <col min="5079" max="5079" width="12.28515625" style="9" customWidth="1"/>
    <col min="5080" max="5080" width="7.42578125" style="9" customWidth="1"/>
    <col min="5081" max="5081" width="9.140625" style="9"/>
    <col min="5082" max="5082" width="12.42578125" style="9" customWidth="1"/>
    <col min="5083" max="5083" width="7.42578125" style="9" customWidth="1"/>
    <col min="5084" max="5085" width="9.140625" style="9"/>
    <col min="5086" max="5086" width="11.5703125" style="9" bestFit="1" customWidth="1"/>
    <col min="5087" max="5087" width="12" style="9" customWidth="1"/>
    <col min="5088" max="5088" width="8.28515625" style="9" customWidth="1"/>
    <col min="5089" max="5089" width="2.7109375" style="9" customWidth="1"/>
    <col min="5090" max="5090" width="18.5703125" style="9" customWidth="1"/>
    <col min="5091" max="5091" width="9.140625" style="9"/>
    <col min="5092" max="5092" width="18" style="9" customWidth="1"/>
    <col min="5093" max="5093" width="15.140625" style="9" customWidth="1"/>
    <col min="5094" max="5094" width="8.85546875" style="9" customWidth="1"/>
    <col min="5095" max="5095" width="12.28515625" style="9" customWidth="1"/>
    <col min="5096" max="5096" width="7.42578125" style="9" customWidth="1"/>
    <col min="5097" max="5097" width="9.140625" style="9"/>
    <col min="5098" max="5098" width="12.42578125" style="9" customWidth="1"/>
    <col min="5099" max="5099" width="7.42578125" style="9" customWidth="1"/>
    <col min="5100" max="5101" width="9.140625" style="9"/>
    <col min="5102" max="5102" width="11.5703125" style="9" bestFit="1" customWidth="1"/>
    <col min="5103" max="5103" width="12" style="9" customWidth="1"/>
    <col min="5104" max="5104" width="8.28515625" style="9" customWidth="1"/>
    <col min="5105" max="5105" width="2.7109375" style="9" customWidth="1"/>
    <col min="5106" max="5106" width="18.5703125" style="9" customWidth="1"/>
    <col min="5107" max="5107" width="9.140625" style="9"/>
    <col min="5108" max="5108" width="18" style="9" customWidth="1"/>
    <col min="5109" max="5109" width="15.140625" style="9" customWidth="1"/>
    <col min="5110" max="5110" width="8.85546875" style="9" customWidth="1"/>
    <col min="5111" max="5111" width="12.28515625" style="9" customWidth="1"/>
    <col min="5112" max="5112" width="7.42578125" style="9" customWidth="1"/>
    <col min="5113" max="5113" width="9.140625" style="9"/>
    <col min="5114" max="5114" width="12.42578125" style="9" customWidth="1"/>
    <col min="5115" max="5115" width="7.42578125" style="9" customWidth="1"/>
    <col min="5116" max="5117" width="9.140625" style="9"/>
    <col min="5118" max="5118" width="11.5703125" style="9" bestFit="1" customWidth="1"/>
    <col min="5119" max="5119" width="12" style="9" customWidth="1"/>
    <col min="5120" max="5120" width="8.28515625" style="9" customWidth="1"/>
    <col min="5121" max="5121" width="2.7109375" style="9" customWidth="1"/>
    <col min="5122" max="5122" width="18.5703125" style="9" customWidth="1"/>
    <col min="5123" max="5123" width="9.140625" style="9"/>
    <col min="5124" max="5124" width="18" style="9" customWidth="1"/>
    <col min="5125" max="5125" width="15.140625" style="9" customWidth="1"/>
    <col min="5126" max="5126" width="8.85546875" style="9" customWidth="1"/>
    <col min="5127" max="5127" width="12.28515625" style="9" customWidth="1"/>
    <col min="5128" max="5128" width="7.42578125" style="9" customWidth="1"/>
    <col min="5129" max="5129" width="9.140625" style="9"/>
    <col min="5130" max="5130" width="12.42578125" style="9" customWidth="1"/>
    <col min="5131" max="5131" width="7.42578125" style="9" customWidth="1"/>
    <col min="5132" max="5133" width="9.140625" style="9"/>
    <col min="5134" max="5134" width="11.5703125" style="9" bestFit="1" customWidth="1"/>
    <col min="5135" max="5135" width="12" style="9" customWidth="1"/>
    <col min="5136" max="5136" width="8.28515625" style="9" customWidth="1"/>
    <col min="5137" max="5137" width="2.7109375" style="9" customWidth="1"/>
    <col min="5138" max="5138" width="18.5703125" style="9" customWidth="1"/>
    <col min="5139" max="5139" width="9.140625" style="9"/>
    <col min="5140" max="5140" width="18" style="9" customWidth="1"/>
    <col min="5141" max="5141" width="15.140625" style="9" customWidth="1"/>
    <col min="5142" max="5142" width="8.85546875" style="9" customWidth="1"/>
    <col min="5143" max="5143" width="12.28515625" style="9" customWidth="1"/>
    <col min="5144" max="5144" width="7.42578125" style="9" customWidth="1"/>
    <col min="5145" max="5145" width="9.140625" style="9"/>
    <col min="5146" max="5146" width="12.42578125" style="9" customWidth="1"/>
    <col min="5147" max="5147" width="7.42578125" style="9" customWidth="1"/>
    <col min="5148" max="5149" width="9.140625" style="9"/>
    <col min="5150" max="5150" width="11.5703125" style="9" bestFit="1" customWidth="1"/>
    <col min="5151" max="5151" width="12" style="9" customWidth="1"/>
    <col min="5152" max="5152" width="8.28515625" style="9" customWidth="1"/>
    <col min="5153" max="5153" width="2.7109375" style="9" customWidth="1"/>
    <col min="5154" max="5154" width="18.5703125" style="9" customWidth="1"/>
    <col min="5155" max="5155" width="9.140625" style="9"/>
    <col min="5156" max="5156" width="18" style="9" customWidth="1"/>
    <col min="5157" max="5157" width="15.140625" style="9" customWidth="1"/>
    <col min="5158" max="5158" width="8.85546875" style="9" customWidth="1"/>
    <col min="5159" max="5159" width="12.28515625" style="9" customWidth="1"/>
    <col min="5160" max="5160" width="7.42578125" style="9" customWidth="1"/>
    <col min="5161" max="5161" width="9.140625" style="9"/>
    <col min="5162" max="5162" width="12.42578125" style="9" customWidth="1"/>
    <col min="5163" max="5163" width="7.42578125" style="9" customWidth="1"/>
    <col min="5164" max="5165" width="9.140625" style="9"/>
    <col min="5166" max="5166" width="11.5703125" style="9" bestFit="1" customWidth="1"/>
    <col min="5167" max="5167" width="12" style="9" customWidth="1"/>
    <col min="5168" max="5168" width="8.28515625" style="9" customWidth="1"/>
    <col min="5169" max="5169" width="2.7109375" style="9" customWidth="1"/>
    <col min="5170" max="5170" width="18.5703125" style="9" customWidth="1"/>
    <col min="5171" max="5171" width="9.140625" style="9"/>
    <col min="5172" max="5172" width="18" style="9" customWidth="1"/>
    <col min="5173" max="5173" width="15.140625" style="9" customWidth="1"/>
    <col min="5174" max="5174" width="8.85546875" style="9" customWidth="1"/>
    <col min="5175" max="5175" width="12.28515625" style="9" customWidth="1"/>
    <col min="5176" max="5176" width="7.42578125" style="9" customWidth="1"/>
    <col min="5177" max="5177" width="9.140625" style="9"/>
    <col min="5178" max="5178" width="12.42578125" style="9" customWidth="1"/>
    <col min="5179" max="5179" width="7.42578125" style="9" customWidth="1"/>
    <col min="5180" max="5181" width="9.140625" style="9"/>
    <col min="5182" max="5182" width="11.5703125" style="9" bestFit="1" customWidth="1"/>
    <col min="5183" max="5183" width="12" style="9" customWidth="1"/>
    <col min="5184" max="5184" width="8.28515625" style="9" customWidth="1"/>
    <col min="5185" max="5185" width="2.7109375" style="9" customWidth="1"/>
    <col min="5186" max="5186" width="18.5703125" style="9" customWidth="1"/>
    <col min="5187" max="5187" width="9.140625" style="9"/>
    <col min="5188" max="5188" width="18" style="9" customWidth="1"/>
    <col min="5189" max="5189" width="15.140625" style="9" customWidth="1"/>
    <col min="5190" max="5190" width="8.85546875" style="9" customWidth="1"/>
    <col min="5191" max="5191" width="12.28515625" style="9" customWidth="1"/>
    <col min="5192" max="5192" width="7.42578125" style="9" customWidth="1"/>
    <col min="5193" max="5193" width="9.140625" style="9"/>
    <col min="5194" max="5194" width="12.42578125" style="9" customWidth="1"/>
    <col min="5195" max="5195" width="7.42578125" style="9" customWidth="1"/>
    <col min="5196" max="5197" width="9.140625" style="9"/>
    <col min="5198" max="5198" width="11.5703125" style="9" bestFit="1" customWidth="1"/>
    <col min="5199" max="5199" width="12" style="9" customWidth="1"/>
    <col min="5200" max="5200" width="8.28515625" style="9" customWidth="1"/>
    <col min="5201" max="5201" width="2.7109375" style="9" customWidth="1"/>
    <col min="5202" max="5202" width="18.5703125" style="9" customWidth="1"/>
    <col min="5203" max="5203" width="9.140625" style="9"/>
    <col min="5204" max="5204" width="18" style="9" customWidth="1"/>
    <col min="5205" max="5205" width="15.140625" style="9" customWidth="1"/>
    <col min="5206" max="5206" width="8.85546875" style="9" customWidth="1"/>
    <col min="5207" max="5207" width="12.28515625" style="9" customWidth="1"/>
    <col min="5208" max="5208" width="7.42578125" style="9" customWidth="1"/>
    <col min="5209" max="5209" width="9.140625" style="9"/>
    <col min="5210" max="5210" width="12.42578125" style="9" customWidth="1"/>
    <col min="5211" max="5211" width="7.42578125" style="9" customWidth="1"/>
    <col min="5212" max="5213" width="9.140625" style="9"/>
    <col min="5214" max="5214" width="11.5703125" style="9" bestFit="1" customWidth="1"/>
    <col min="5215" max="5215" width="12" style="9" customWidth="1"/>
    <col min="5216" max="5216" width="8.28515625" style="9" customWidth="1"/>
    <col min="5217" max="5217" width="2.7109375" style="9" customWidth="1"/>
    <col min="5218" max="5218" width="18.5703125" style="9" customWidth="1"/>
    <col min="5219" max="5219" width="9.140625" style="9"/>
    <col min="5220" max="5220" width="18" style="9" customWidth="1"/>
    <col min="5221" max="5221" width="15.140625" style="9" customWidth="1"/>
    <col min="5222" max="5222" width="8.85546875" style="9" customWidth="1"/>
    <col min="5223" max="5223" width="12.28515625" style="9" customWidth="1"/>
    <col min="5224" max="5224" width="7.42578125" style="9" customWidth="1"/>
    <col min="5225" max="5225" width="9.140625" style="9"/>
    <col min="5226" max="5226" width="12.42578125" style="9" customWidth="1"/>
    <col min="5227" max="5227" width="7.42578125" style="9" customWidth="1"/>
    <col min="5228" max="5229" width="9.140625" style="9"/>
    <col min="5230" max="5230" width="11.5703125" style="9" bestFit="1" customWidth="1"/>
    <col min="5231" max="5231" width="12" style="9" customWidth="1"/>
    <col min="5232" max="5232" width="8.28515625" style="9" customWidth="1"/>
    <col min="5233" max="5233" width="2.7109375" style="9" customWidth="1"/>
    <col min="5234" max="5234" width="18.5703125" style="9" customWidth="1"/>
    <col min="5235" max="5235" width="9.140625" style="9"/>
    <col min="5236" max="5236" width="18" style="9" customWidth="1"/>
    <col min="5237" max="5237" width="15.140625" style="9" customWidth="1"/>
    <col min="5238" max="5238" width="8.85546875" style="9" customWidth="1"/>
    <col min="5239" max="5239" width="12.28515625" style="9" customWidth="1"/>
    <col min="5240" max="5240" width="7.42578125" style="9" customWidth="1"/>
    <col min="5241" max="5241" width="9.140625" style="9"/>
    <col min="5242" max="5242" width="12.42578125" style="9" customWidth="1"/>
    <col min="5243" max="5243" width="7.42578125" style="9" customWidth="1"/>
    <col min="5244" max="5245" width="9.140625" style="9"/>
    <col min="5246" max="5246" width="11.5703125" style="9" bestFit="1" customWidth="1"/>
    <col min="5247" max="5247" width="12" style="9" customWidth="1"/>
    <col min="5248" max="5248" width="8.28515625" style="9" customWidth="1"/>
    <col min="5249" max="5249" width="2.7109375" style="9" customWidth="1"/>
    <col min="5250" max="5250" width="18.5703125" style="9" customWidth="1"/>
    <col min="5251" max="5251" width="9.140625" style="9"/>
    <col min="5252" max="5252" width="18" style="9" customWidth="1"/>
    <col min="5253" max="5253" width="15.140625" style="9" customWidth="1"/>
    <col min="5254" max="5254" width="8.85546875" style="9" customWidth="1"/>
    <col min="5255" max="5255" width="12.28515625" style="9" customWidth="1"/>
    <col min="5256" max="5256" width="7.42578125" style="9" customWidth="1"/>
    <col min="5257" max="5257" width="9.140625" style="9"/>
    <col min="5258" max="5258" width="12.42578125" style="9" customWidth="1"/>
    <col min="5259" max="5259" width="7.42578125" style="9" customWidth="1"/>
    <col min="5260" max="5261" width="9.140625" style="9"/>
    <col min="5262" max="5262" width="11.5703125" style="9" bestFit="1" customWidth="1"/>
    <col min="5263" max="5263" width="12" style="9" customWidth="1"/>
    <col min="5264" max="5264" width="8.28515625" style="9" customWidth="1"/>
    <col min="5265" max="5265" width="2.7109375" style="9" customWidth="1"/>
    <col min="5266" max="5266" width="18.5703125" style="9" customWidth="1"/>
    <col min="5267" max="5267" width="9.140625" style="9"/>
    <col min="5268" max="5268" width="18" style="9" customWidth="1"/>
    <col min="5269" max="5269" width="15.140625" style="9" customWidth="1"/>
    <col min="5270" max="5270" width="8.85546875" style="9" customWidth="1"/>
    <col min="5271" max="5271" width="12.28515625" style="9" customWidth="1"/>
    <col min="5272" max="5272" width="7.42578125" style="9" customWidth="1"/>
    <col min="5273" max="5273" width="9.140625" style="9"/>
    <col min="5274" max="5274" width="12.42578125" style="9" customWidth="1"/>
    <col min="5275" max="5275" width="7.42578125" style="9" customWidth="1"/>
    <col min="5276" max="5277" width="9.140625" style="9"/>
    <col min="5278" max="5278" width="11.5703125" style="9" bestFit="1" customWidth="1"/>
    <col min="5279" max="5279" width="12" style="9" customWidth="1"/>
    <col min="5280" max="5280" width="8.28515625" style="9" customWidth="1"/>
    <col min="5281" max="5281" width="2.7109375" style="9" customWidth="1"/>
    <col min="5282" max="5282" width="18.5703125" style="9" customWidth="1"/>
    <col min="5283" max="5283" width="9.140625" style="9"/>
    <col min="5284" max="5284" width="18" style="9" customWidth="1"/>
    <col min="5285" max="5285" width="15.140625" style="9" customWidth="1"/>
    <col min="5286" max="5286" width="8.85546875" style="9" customWidth="1"/>
    <col min="5287" max="5287" width="12.28515625" style="9" customWidth="1"/>
    <col min="5288" max="5288" width="7.42578125" style="9" customWidth="1"/>
    <col min="5289" max="5289" width="9.140625" style="9"/>
    <col min="5290" max="5290" width="12.42578125" style="9" customWidth="1"/>
    <col min="5291" max="5291" width="7.42578125" style="9" customWidth="1"/>
    <col min="5292" max="5293" width="9.140625" style="9"/>
    <col min="5294" max="5294" width="11.5703125" style="9" bestFit="1" customWidth="1"/>
    <col min="5295" max="5295" width="12" style="9" customWidth="1"/>
    <col min="5296" max="5296" width="8.28515625" style="9" customWidth="1"/>
    <col min="5297" max="5297" width="2.7109375" style="9" customWidth="1"/>
    <col min="5298" max="5298" width="18.5703125" style="9" customWidth="1"/>
    <col min="5299" max="5299" width="9.140625" style="9"/>
    <col min="5300" max="5300" width="18" style="9" customWidth="1"/>
    <col min="5301" max="5301" width="15.140625" style="9" customWidth="1"/>
    <col min="5302" max="5302" width="8.85546875" style="9" customWidth="1"/>
    <col min="5303" max="5303" width="12.28515625" style="9" customWidth="1"/>
    <col min="5304" max="5304" width="7.42578125" style="9" customWidth="1"/>
    <col min="5305" max="5305" width="9.140625" style="9"/>
    <col min="5306" max="5306" width="12.42578125" style="9" customWidth="1"/>
    <col min="5307" max="5307" width="7.42578125" style="9" customWidth="1"/>
    <col min="5308" max="5309" width="9.140625" style="9"/>
    <col min="5310" max="5310" width="11.5703125" style="9" bestFit="1" customWidth="1"/>
    <col min="5311" max="5311" width="12" style="9" customWidth="1"/>
    <col min="5312" max="5312" width="8.28515625" style="9" customWidth="1"/>
    <col min="5313" max="5313" width="2.7109375" style="9" customWidth="1"/>
    <col min="5314" max="5314" width="18.5703125" style="9" customWidth="1"/>
    <col min="5315" max="5315" width="9.140625" style="9"/>
    <col min="5316" max="5316" width="18" style="9" customWidth="1"/>
    <col min="5317" max="5317" width="15.140625" style="9" customWidth="1"/>
    <col min="5318" max="5318" width="8.85546875" style="9" customWidth="1"/>
    <col min="5319" max="5319" width="12.28515625" style="9" customWidth="1"/>
    <col min="5320" max="5320" width="7.42578125" style="9" customWidth="1"/>
    <col min="5321" max="5321" width="9.140625" style="9"/>
    <col min="5322" max="5322" width="12.42578125" style="9" customWidth="1"/>
    <col min="5323" max="5323" width="7.42578125" style="9" customWidth="1"/>
    <col min="5324" max="5325" width="9.140625" style="9"/>
    <col min="5326" max="5326" width="11.5703125" style="9" bestFit="1" customWidth="1"/>
    <col min="5327" max="5327" width="12" style="9" customWidth="1"/>
    <col min="5328" max="5328" width="8.28515625" style="9" customWidth="1"/>
    <col min="5329" max="5329" width="2.7109375" style="9" customWidth="1"/>
    <col min="5330" max="5330" width="18.5703125" style="9" customWidth="1"/>
    <col min="5331" max="5331" width="9.140625" style="9"/>
    <col min="5332" max="5332" width="18" style="9" customWidth="1"/>
    <col min="5333" max="5333" width="15.140625" style="9" customWidth="1"/>
    <col min="5334" max="5334" width="8.85546875" style="9" customWidth="1"/>
    <col min="5335" max="5335" width="12.28515625" style="9" customWidth="1"/>
    <col min="5336" max="5336" width="7.42578125" style="9" customWidth="1"/>
    <col min="5337" max="5337" width="9.140625" style="9"/>
    <col min="5338" max="5338" width="12.42578125" style="9" customWidth="1"/>
    <col min="5339" max="5339" width="7.42578125" style="9" customWidth="1"/>
    <col min="5340" max="5341" width="9.140625" style="9"/>
    <col min="5342" max="5342" width="11.5703125" style="9" bestFit="1" customWidth="1"/>
    <col min="5343" max="5343" width="12" style="9" customWidth="1"/>
    <col min="5344" max="5344" width="8.28515625" style="9" customWidth="1"/>
    <col min="5345" max="5345" width="2.7109375" style="9" customWidth="1"/>
    <col min="5346" max="5346" width="18.5703125" style="9" customWidth="1"/>
    <col min="5347" max="5347" width="9.140625" style="9"/>
    <col min="5348" max="5348" width="18" style="9" customWidth="1"/>
    <col min="5349" max="5349" width="15.140625" style="9" customWidth="1"/>
    <col min="5350" max="5350" width="8.85546875" style="9" customWidth="1"/>
    <col min="5351" max="5351" width="12.28515625" style="9" customWidth="1"/>
    <col min="5352" max="5352" width="7.42578125" style="9" customWidth="1"/>
    <col min="5353" max="5353" width="9.140625" style="9"/>
    <col min="5354" max="5354" width="12.42578125" style="9" customWidth="1"/>
    <col min="5355" max="5355" width="7.42578125" style="9" customWidth="1"/>
    <col min="5356" max="5357" width="9.140625" style="9"/>
    <col min="5358" max="5358" width="11.5703125" style="9" bestFit="1" customWidth="1"/>
    <col min="5359" max="5359" width="12" style="9" customWidth="1"/>
    <col min="5360" max="5360" width="8.28515625" style="9" customWidth="1"/>
    <col min="5361" max="5361" width="2.7109375" style="9" customWidth="1"/>
    <col min="5362" max="5362" width="18.5703125" style="9" customWidth="1"/>
    <col min="5363" max="5363" width="9.140625" style="9"/>
    <col min="5364" max="5364" width="18" style="9" customWidth="1"/>
    <col min="5365" max="5365" width="15.140625" style="9" customWidth="1"/>
    <col min="5366" max="5366" width="8.85546875" style="9" customWidth="1"/>
    <col min="5367" max="5367" width="12.28515625" style="9" customWidth="1"/>
    <col min="5368" max="5368" width="7.42578125" style="9" customWidth="1"/>
    <col min="5369" max="5369" width="9.140625" style="9"/>
    <col min="5370" max="5370" width="12.42578125" style="9" customWidth="1"/>
    <col min="5371" max="5371" width="7.42578125" style="9" customWidth="1"/>
    <col min="5372" max="5373" width="9.140625" style="9"/>
    <col min="5374" max="5374" width="11.5703125" style="9" bestFit="1" customWidth="1"/>
    <col min="5375" max="5375" width="12" style="9" customWidth="1"/>
    <col min="5376" max="5376" width="8.28515625" style="9" customWidth="1"/>
    <col min="5377" max="5377" width="2.7109375" style="9" customWidth="1"/>
    <col min="5378" max="5378" width="18.5703125" style="9" customWidth="1"/>
    <col min="5379" max="5379" width="9.140625" style="9"/>
    <col min="5380" max="5380" width="18" style="9" customWidth="1"/>
    <col min="5381" max="5381" width="15.140625" style="9" customWidth="1"/>
    <col min="5382" max="5382" width="8.85546875" style="9" customWidth="1"/>
    <col min="5383" max="5383" width="12.28515625" style="9" customWidth="1"/>
    <col min="5384" max="5384" width="7.42578125" style="9" customWidth="1"/>
    <col min="5385" max="5385" width="9.140625" style="9"/>
    <col min="5386" max="5386" width="12.42578125" style="9" customWidth="1"/>
    <col min="5387" max="5387" width="7.42578125" style="9" customWidth="1"/>
    <col min="5388" max="5389" width="9.140625" style="9"/>
    <col min="5390" max="5390" width="11.5703125" style="9" bestFit="1" customWidth="1"/>
    <col min="5391" max="5391" width="12" style="9" customWidth="1"/>
    <col min="5392" max="5392" width="8.28515625" style="9" customWidth="1"/>
    <col min="5393" max="5393" width="2.7109375" style="9" customWidth="1"/>
    <col min="5394" max="5394" width="18.5703125" style="9" customWidth="1"/>
    <col min="5395" max="5395" width="9.140625" style="9"/>
    <col min="5396" max="5396" width="18" style="9" customWidth="1"/>
    <col min="5397" max="5397" width="15.140625" style="9" customWidth="1"/>
    <col min="5398" max="5398" width="8.85546875" style="9" customWidth="1"/>
    <col min="5399" max="5399" width="12.28515625" style="9" customWidth="1"/>
    <col min="5400" max="5400" width="7.42578125" style="9" customWidth="1"/>
    <col min="5401" max="5401" width="9.140625" style="9"/>
    <col min="5402" max="5402" width="12.42578125" style="9" customWidth="1"/>
    <col min="5403" max="5403" width="7.42578125" style="9" customWidth="1"/>
    <col min="5404" max="5405" width="9.140625" style="9"/>
    <col min="5406" max="5406" width="11.5703125" style="9" bestFit="1" customWidth="1"/>
    <col min="5407" max="5407" width="12" style="9" customWidth="1"/>
    <col min="5408" max="5408" width="8.28515625" style="9" customWidth="1"/>
    <col min="5409" max="5409" width="2.7109375" style="9" customWidth="1"/>
    <col min="5410" max="5410" width="18.5703125" style="9" customWidth="1"/>
    <col min="5411" max="5411" width="9.140625" style="9"/>
    <col min="5412" max="5412" width="18" style="9" customWidth="1"/>
    <col min="5413" max="5413" width="15.140625" style="9" customWidth="1"/>
    <col min="5414" max="5414" width="8.85546875" style="9" customWidth="1"/>
    <col min="5415" max="5415" width="12.28515625" style="9" customWidth="1"/>
    <col min="5416" max="5416" width="7.42578125" style="9" customWidth="1"/>
    <col min="5417" max="5417" width="9.140625" style="9"/>
    <col min="5418" max="5418" width="12.42578125" style="9" customWidth="1"/>
    <col min="5419" max="5419" width="7.42578125" style="9" customWidth="1"/>
    <col min="5420" max="5421" width="9.140625" style="9"/>
    <col min="5422" max="5422" width="11.5703125" style="9" bestFit="1" customWidth="1"/>
    <col min="5423" max="5423" width="12" style="9" customWidth="1"/>
    <col min="5424" max="5424" width="8.28515625" style="9" customWidth="1"/>
    <col min="5425" max="5425" width="2.7109375" style="9" customWidth="1"/>
    <col min="5426" max="5426" width="18.5703125" style="9" customWidth="1"/>
    <col min="5427" max="5427" width="9.140625" style="9"/>
    <col min="5428" max="5428" width="18" style="9" customWidth="1"/>
    <col min="5429" max="5429" width="15.140625" style="9" customWidth="1"/>
    <col min="5430" max="5430" width="8.85546875" style="9" customWidth="1"/>
    <col min="5431" max="5431" width="12.28515625" style="9" customWidth="1"/>
    <col min="5432" max="5432" width="7.42578125" style="9" customWidth="1"/>
    <col min="5433" max="5433" width="9.140625" style="9"/>
    <col min="5434" max="5434" width="12.42578125" style="9" customWidth="1"/>
    <col min="5435" max="5435" width="7.42578125" style="9" customWidth="1"/>
    <col min="5436" max="5437" width="9.140625" style="9"/>
    <col min="5438" max="5438" width="11.5703125" style="9" bestFit="1" customWidth="1"/>
    <col min="5439" max="5439" width="12" style="9" customWidth="1"/>
    <col min="5440" max="5440" width="8.28515625" style="9" customWidth="1"/>
    <col min="5441" max="5441" width="2.7109375" style="9" customWidth="1"/>
    <col min="5442" max="5442" width="18.5703125" style="9" customWidth="1"/>
    <col min="5443" max="5443" width="9.140625" style="9"/>
    <col min="5444" max="5444" width="18" style="9" customWidth="1"/>
    <col min="5445" max="5445" width="15.140625" style="9" customWidth="1"/>
    <col min="5446" max="5446" width="8.85546875" style="9" customWidth="1"/>
    <col min="5447" max="5447" width="12.28515625" style="9" customWidth="1"/>
    <col min="5448" max="5448" width="7.42578125" style="9" customWidth="1"/>
    <col min="5449" max="5449" width="9.140625" style="9"/>
    <col min="5450" max="5450" width="12.42578125" style="9" customWidth="1"/>
    <col min="5451" max="5451" width="7.42578125" style="9" customWidth="1"/>
    <col min="5452" max="5453" width="9.140625" style="9"/>
    <col min="5454" max="5454" width="11.5703125" style="9" bestFit="1" customWidth="1"/>
    <col min="5455" max="5455" width="12" style="9" customWidth="1"/>
    <col min="5456" max="5456" width="8.28515625" style="9" customWidth="1"/>
    <col min="5457" max="5457" width="2.7109375" style="9" customWidth="1"/>
    <col min="5458" max="5458" width="18.5703125" style="9" customWidth="1"/>
    <col min="5459" max="5459" width="9.140625" style="9"/>
    <col min="5460" max="5460" width="18" style="9" customWidth="1"/>
    <col min="5461" max="5461" width="15.140625" style="9" customWidth="1"/>
    <col min="5462" max="5462" width="8.85546875" style="9" customWidth="1"/>
    <col min="5463" max="5463" width="12.28515625" style="9" customWidth="1"/>
    <col min="5464" max="5464" width="7.42578125" style="9" customWidth="1"/>
    <col min="5465" max="5465" width="9.140625" style="9"/>
    <col min="5466" max="5466" width="12.42578125" style="9" customWidth="1"/>
    <col min="5467" max="5467" width="7.42578125" style="9" customWidth="1"/>
    <col min="5468" max="5469" width="9.140625" style="9"/>
    <col min="5470" max="5470" width="11.5703125" style="9" bestFit="1" customWidth="1"/>
    <col min="5471" max="5471" width="12" style="9" customWidth="1"/>
    <col min="5472" max="5472" width="8.28515625" style="9" customWidth="1"/>
    <col min="5473" max="5473" width="2.7109375" style="9" customWidth="1"/>
    <col min="5474" max="5474" width="18.5703125" style="9" customWidth="1"/>
    <col min="5475" max="5475" width="9.140625" style="9"/>
    <col min="5476" max="5476" width="18" style="9" customWidth="1"/>
    <col min="5477" max="5477" width="15.140625" style="9" customWidth="1"/>
    <col min="5478" max="5478" width="8.85546875" style="9" customWidth="1"/>
    <col min="5479" max="5479" width="12.28515625" style="9" customWidth="1"/>
    <col min="5480" max="5480" width="7.42578125" style="9" customWidth="1"/>
    <col min="5481" max="5481" width="9.140625" style="9"/>
    <col min="5482" max="5482" width="12.42578125" style="9" customWidth="1"/>
    <col min="5483" max="5483" width="7.42578125" style="9" customWidth="1"/>
    <col min="5484" max="5485" width="9.140625" style="9"/>
    <col min="5486" max="5486" width="11.5703125" style="9" bestFit="1" customWidth="1"/>
    <col min="5487" max="5487" width="12" style="9" customWidth="1"/>
    <col min="5488" max="5488" width="8.28515625" style="9" customWidth="1"/>
    <col min="5489" max="5489" width="2.7109375" style="9" customWidth="1"/>
    <col min="5490" max="5490" width="18.5703125" style="9" customWidth="1"/>
    <col min="5491" max="5491" width="9.140625" style="9"/>
    <col min="5492" max="5492" width="18" style="9" customWidth="1"/>
    <col min="5493" max="5493" width="15.140625" style="9" customWidth="1"/>
    <col min="5494" max="5494" width="8.85546875" style="9" customWidth="1"/>
    <col min="5495" max="5495" width="12.28515625" style="9" customWidth="1"/>
    <col min="5496" max="5496" width="7.42578125" style="9" customWidth="1"/>
    <col min="5497" max="5497" width="9.140625" style="9"/>
    <col min="5498" max="5498" width="12.42578125" style="9" customWidth="1"/>
    <col min="5499" max="5499" width="7.42578125" style="9" customWidth="1"/>
    <col min="5500" max="5501" width="9.140625" style="9"/>
    <col min="5502" max="5502" width="11.5703125" style="9" bestFit="1" customWidth="1"/>
    <col min="5503" max="5503" width="12" style="9" customWidth="1"/>
    <col min="5504" max="5504" width="8.28515625" style="9" customWidth="1"/>
    <col min="5505" max="5505" width="2.7109375" style="9" customWidth="1"/>
    <col min="5506" max="5506" width="18.5703125" style="9" customWidth="1"/>
    <col min="5507" max="5507" width="9.140625" style="9"/>
    <col min="5508" max="5508" width="18" style="9" customWidth="1"/>
    <col min="5509" max="5509" width="15.140625" style="9" customWidth="1"/>
    <col min="5510" max="5510" width="8.85546875" style="9" customWidth="1"/>
    <col min="5511" max="5511" width="12.28515625" style="9" customWidth="1"/>
    <col min="5512" max="5512" width="7.42578125" style="9" customWidth="1"/>
    <col min="5513" max="5513" width="9.140625" style="9"/>
    <col min="5514" max="5514" width="12.42578125" style="9" customWidth="1"/>
    <col min="5515" max="5515" width="7.42578125" style="9" customWidth="1"/>
    <col min="5516" max="5517" width="9.140625" style="9"/>
    <col min="5518" max="5518" width="11.5703125" style="9" bestFit="1" customWidth="1"/>
    <col min="5519" max="5519" width="12" style="9" customWidth="1"/>
    <col min="5520" max="5520" width="8.28515625" style="9" customWidth="1"/>
    <col min="5521" max="5521" width="2.7109375" style="9" customWidth="1"/>
    <col min="5522" max="5522" width="18.5703125" style="9" customWidth="1"/>
    <col min="5523" max="5523" width="9.140625" style="9"/>
    <col min="5524" max="5524" width="18" style="9" customWidth="1"/>
    <col min="5525" max="5525" width="15.140625" style="9" customWidth="1"/>
    <col min="5526" max="5526" width="8.85546875" style="9" customWidth="1"/>
    <col min="5527" max="5527" width="12.28515625" style="9" customWidth="1"/>
    <col min="5528" max="5528" width="7.42578125" style="9" customWidth="1"/>
    <col min="5529" max="5529" width="9.140625" style="9"/>
    <col min="5530" max="5530" width="12.42578125" style="9" customWidth="1"/>
    <col min="5531" max="5531" width="7.42578125" style="9" customWidth="1"/>
    <col min="5532" max="5533" width="9.140625" style="9"/>
    <col min="5534" max="5534" width="11.5703125" style="9" bestFit="1" customWidth="1"/>
    <col min="5535" max="5535" width="12" style="9" customWidth="1"/>
    <col min="5536" max="5536" width="8.28515625" style="9" customWidth="1"/>
    <col min="5537" max="5537" width="2.7109375" style="9" customWidth="1"/>
    <col min="5538" max="5538" width="18.5703125" style="9" customWidth="1"/>
    <col min="5539" max="5539" width="9.140625" style="9"/>
    <col min="5540" max="5540" width="18" style="9" customWidth="1"/>
    <col min="5541" max="5541" width="15.140625" style="9" customWidth="1"/>
    <col min="5542" max="5542" width="8.85546875" style="9" customWidth="1"/>
    <col min="5543" max="5543" width="12.28515625" style="9" customWidth="1"/>
    <col min="5544" max="5544" width="7.42578125" style="9" customWidth="1"/>
    <col min="5545" max="5545" width="9.140625" style="9"/>
    <col min="5546" max="5546" width="12.42578125" style="9" customWidth="1"/>
    <col min="5547" max="5547" width="7.42578125" style="9" customWidth="1"/>
    <col min="5548" max="5549" width="9.140625" style="9"/>
    <col min="5550" max="5550" width="11.5703125" style="9" bestFit="1" customWidth="1"/>
    <col min="5551" max="5551" width="12" style="9" customWidth="1"/>
    <col min="5552" max="5552" width="8.28515625" style="9" customWidth="1"/>
    <col min="5553" max="5553" width="2.7109375" style="9" customWidth="1"/>
    <col min="5554" max="5554" width="18.5703125" style="9" customWidth="1"/>
    <col min="5555" max="5555" width="9.140625" style="9"/>
    <col min="5556" max="5556" width="18" style="9" customWidth="1"/>
    <col min="5557" max="5557" width="15.140625" style="9" customWidth="1"/>
    <col min="5558" max="5558" width="8.85546875" style="9" customWidth="1"/>
    <col min="5559" max="5559" width="12.28515625" style="9" customWidth="1"/>
    <col min="5560" max="5560" width="7.42578125" style="9" customWidth="1"/>
    <col min="5561" max="5561" width="9.140625" style="9"/>
    <col min="5562" max="5562" width="12.42578125" style="9" customWidth="1"/>
    <col min="5563" max="5563" width="7.42578125" style="9" customWidth="1"/>
    <col min="5564" max="5565" width="9.140625" style="9"/>
    <col min="5566" max="5566" width="11.5703125" style="9" bestFit="1" customWidth="1"/>
    <col min="5567" max="5567" width="12" style="9" customWidth="1"/>
    <col min="5568" max="5568" width="8.28515625" style="9" customWidth="1"/>
    <col min="5569" max="5569" width="2.7109375" style="9" customWidth="1"/>
    <col min="5570" max="5570" width="18.5703125" style="9" customWidth="1"/>
    <col min="5571" max="5571" width="9.140625" style="9"/>
    <col min="5572" max="5572" width="18" style="9" customWidth="1"/>
    <col min="5573" max="5573" width="15.140625" style="9" customWidth="1"/>
    <col min="5574" max="5574" width="8.85546875" style="9" customWidth="1"/>
    <col min="5575" max="5575" width="12.28515625" style="9" customWidth="1"/>
    <col min="5576" max="5576" width="7.42578125" style="9" customWidth="1"/>
    <col min="5577" max="5577" width="9.140625" style="9"/>
    <col min="5578" max="5578" width="12.42578125" style="9" customWidth="1"/>
    <col min="5579" max="5579" width="7.42578125" style="9" customWidth="1"/>
    <col min="5580" max="5581" width="9.140625" style="9"/>
    <col min="5582" max="5582" width="11.5703125" style="9" bestFit="1" customWidth="1"/>
    <col min="5583" max="5583" width="12" style="9" customWidth="1"/>
    <col min="5584" max="5584" width="8.28515625" style="9" customWidth="1"/>
    <col min="5585" max="5585" width="2.7109375" style="9" customWidth="1"/>
    <col min="5586" max="5586" width="18.5703125" style="9" customWidth="1"/>
    <col min="5587" max="5587" width="9.140625" style="9"/>
    <col min="5588" max="5588" width="18" style="9" customWidth="1"/>
    <col min="5589" max="5589" width="15.140625" style="9" customWidth="1"/>
    <col min="5590" max="5590" width="8.85546875" style="9" customWidth="1"/>
    <col min="5591" max="5591" width="12.28515625" style="9" customWidth="1"/>
    <col min="5592" max="5592" width="7.42578125" style="9" customWidth="1"/>
    <col min="5593" max="5593" width="9.140625" style="9"/>
    <col min="5594" max="5594" width="12.42578125" style="9" customWidth="1"/>
    <col min="5595" max="5595" width="7.42578125" style="9" customWidth="1"/>
    <col min="5596" max="5597" width="9.140625" style="9"/>
    <col min="5598" max="5598" width="11.5703125" style="9" bestFit="1" customWidth="1"/>
    <col min="5599" max="5599" width="12" style="9" customWidth="1"/>
    <col min="5600" max="5600" width="8.28515625" style="9" customWidth="1"/>
    <col min="5601" max="5601" width="2.7109375" style="9" customWidth="1"/>
    <col min="5602" max="5602" width="18.5703125" style="9" customWidth="1"/>
    <col min="5603" max="5603" width="9.140625" style="9"/>
    <col min="5604" max="5604" width="18" style="9" customWidth="1"/>
    <col min="5605" max="5605" width="15.140625" style="9" customWidth="1"/>
    <col min="5606" max="5606" width="8.85546875" style="9" customWidth="1"/>
    <col min="5607" max="5607" width="12.28515625" style="9" customWidth="1"/>
    <col min="5608" max="5608" width="7.42578125" style="9" customWidth="1"/>
    <col min="5609" max="5609" width="9.140625" style="9"/>
    <col min="5610" max="5610" width="12.42578125" style="9" customWidth="1"/>
    <col min="5611" max="5611" width="7.42578125" style="9" customWidth="1"/>
    <col min="5612" max="5613" width="9.140625" style="9"/>
    <col min="5614" max="5614" width="11.5703125" style="9" bestFit="1" customWidth="1"/>
    <col min="5615" max="5615" width="12" style="9" customWidth="1"/>
    <col min="5616" max="5616" width="8.28515625" style="9" customWidth="1"/>
    <col min="5617" max="5617" width="2.7109375" style="9" customWidth="1"/>
    <col min="5618" max="5618" width="18.5703125" style="9" customWidth="1"/>
    <col min="5619" max="5619" width="9.140625" style="9"/>
    <col min="5620" max="5620" width="18" style="9" customWidth="1"/>
    <col min="5621" max="5621" width="15.140625" style="9" customWidth="1"/>
    <col min="5622" max="5622" width="8.85546875" style="9" customWidth="1"/>
    <col min="5623" max="5623" width="12.28515625" style="9" customWidth="1"/>
    <col min="5624" max="5624" width="7.42578125" style="9" customWidth="1"/>
    <col min="5625" max="5625" width="9.140625" style="9"/>
    <col min="5626" max="5626" width="12.42578125" style="9" customWidth="1"/>
    <col min="5627" max="5627" width="7.42578125" style="9" customWidth="1"/>
    <col min="5628" max="5629" width="9.140625" style="9"/>
    <col min="5630" max="5630" width="11.5703125" style="9" bestFit="1" customWidth="1"/>
    <col min="5631" max="5631" width="12" style="9" customWidth="1"/>
    <col min="5632" max="5632" width="8.28515625" style="9" customWidth="1"/>
    <col min="5633" max="5633" width="2.7109375" style="9" customWidth="1"/>
    <col min="5634" max="5634" width="18.5703125" style="9" customWidth="1"/>
    <col min="5635" max="5635" width="9.140625" style="9"/>
    <col min="5636" max="5636" width="18" style="9" customWidth="1"/>
    <col min="5637" max="5637" width="15.140625" style="9" customWidth="1"/>
    <col min="5638" max="5638" width="8.85546875" style="9" customWidth="1"/>
    <col min="5639" max="5639" width="12.28515625" style="9" customWidth="1"/>
    <col min="5640" max="5640" width="7.42578125" style="9" customWidth="1"/>
    <col min="5641" max="5641" width="9.140625" style="9"/>
    <col min="5642" max="5642" width="12.42578125" style="9" customWidth="1"/>
    <col min="5643" max="5643" width="7.42578125" style="9" customWidth="1"/>
    <col min="5644" max="5645" width="9.140625" style="9"/>
    <col min="5646" max="5646" width="11.5703125" style="9" bestFit="1" customWidth="1"/>
    <col min="5647" max="5647" width="12" style="9" customWidth="1"/>
    <col min="5648" max="5648" width="8.28515625" style="9" customWidth="1"/>
    <col min="5649" max="5649" width="2.7109375" style="9" customWidth="1"/>
    <col min="5650" max="5650" width="18.5703125" style="9" customWidth="1"/>
    <col min="5651" max="5651" width="9.140625" style="9"/>
    <col min="5652" max="5652" width="18" style="9" customWidth="1"/>
    <col min="5653" max="5653" width="15.140625" style="9" customWidth="1"/>
    <col min="5654" max="5654" width="8.85546875" style="9" customWidth="1"/>
    <col min="5655" max="5655" width="12.28515625" style="9" customWidth="1"/>
    <col min="5656" max="5656" width="7.42578125" style="9" customWidth="1"/>
    <col min="5657" max="5657" width="9.140625" style="9"/>
    <col min="5658" max="5658" width="12.42578125" style="9" customWidth="1"/>
    <col min="5659" max="5659" width="7.42578125" style="9" customWidth="1"/>
    <col min="5660" max="5661" width="9.140625" style="9"/>
    <col min="5662" max="5662" width="11.5703125" style="9" bestFit="1" customWidth="1"/>
    <col min="5663" max="5663" width="12" style="9" customWidth="1"/>
    <col min="5664" max="5664" width="8.28515625" style="9" customWidth="1"/>
    <col min="5665" max="5665" width="2.7109375" style="9" customWidth="1"/>
    <col min="5666" max="5666" width="18.5703125" style="9" customWidth="1"/>
    <col min="5667" max="5667" width="9.140625" style="9"/>
    <col min="5668" max="5668" width="18" style="9" customWidth="1"/>
    <col min="5669" max="5669" width="15.140625" style="9" customWidth="1"/>
    <col min="5670" max="5670" width="8.85546875" style="9" customWidth="1"/>
    <col min="5671" max="5671" width="12.28515625" style="9" customWidth="1"/>
    <col min="5672" max="5672" width="7.42578125" style="9" customWidth="1"/>
    <col min="5673" max="5673" width="9.140625" style="9"/>
    <col min="5674" max="5674" width="12.42578125" style="9" customWidth="1"/>
    <col min="5675" max="5675" width="7.42578125" style="9" customWidth="1"/>
    <col min="5676" max="5677" width="9.140625" style="9"/>
    <col min="5678" max="5678" width="11.5703125" style="9" bestFit="1" customWidth="1"/>
    <col min="5679" max="5679" width="12" style="9" customWidth="1"/>
    <col min="5680" max="5680" width="8.28515625" style="9" customWidth="1"/>
    <col min="5681" max="5681" width="2.7109375" style="9" customWidth="1"/>
    <col min="5682" max="5682" width="18.5703125" style="9" customWidth="1"/>
    <col min="5683" max="5683" width="9.140625" style="9"/>
    <col min="5684" max="5684" width="18" style="9" customWidth="1"/>
    <col min="5685" max="5685" width="15.140625" style="9" customWidth="1"/>
    <col min="5686" max="5686" width="8.85546875" style="9" customWidth="1"/>
    <col min="5687" max="5687" width="12.28515625" style="9" customWidth="1"/>
    <col min="5688" max="5688" width="7.42578125" style="9" customWidth="1"/>
    <col min="5689" max="5689" width="9.140625" style="9"/>
    <col min="5690" max="5690" width="12.42578125" style="9" customWidth="1"/>
    <col min="5691" max="5691" width="7.42578125" style="9" customWidth="1"/>
    <col min="5692" max="5693" width="9.140625" style="9"/>
    <col min="5694" max="5694" width="11.5703125" style="9" bestFit="1" customWidth="1"/>
    <col min="5695" max="5695" width="12" style="9" customWidth="1"/>
    <col min="5696" max="5696" width="8.28515625" style="9" customWidth="1"/>
    <col min="5697" max="5697" width="2.7109375" style="9" customWidth="1"/>
    <col min="5698" max="5698" width="18.5703125" style="9" customWidth="1"/>
    <col min="5699" max="5699" width="9.140625" style="9"/>
    <col min="5700" max="5700" width="18" style="9" customWidth="1"/>
    <col min="5701" max="5701" width="15.140625" style="9" customWidth="1"/>
    <col min="5702" max="5702" width="8.85546875" style="9" customWidth="1"/>
    <col min="5703" max="5703" width="12.28515625" style="9" customWidth="1"/>
    <col min="5704" max="5704" width="7.42578125" style="9" customWidth="1"/>
    <col min="5705" max="5705" width="9.140625" style="9"/>
    <col min="5706" max="5706" width="12.42578125" style="9" customWidth="1"/>
    <col min="5707" max="5707" width="7.42578125" style="9" customWidth="1"/>
    <col min="5708" max="5709" width="9.140625" style="9"/>
    <col min="5710" max="5710" width="11.5703125" style="9" bestFit="1" customWidth="1"/>
    <col min="5711" max="5711" width="12" style="9" customWidth="1"/>
    <col min="5712" max="5712" width="8.28515625" style="9" customWidth="1"/>
    <col min="5713" max="5713" width="2.7109375" style="9" customWidth="1"/>
    <col min="5714" max="5714" width="18.5703125" style="9" customWidth="1"/>
    <col min="5715" max="5715" width="9.140625" style="9"/>
    <col min="5716" max="5716" width="18" style="9" customWidth="1"/>
    <col min="5717" max="5717" width="15.140625" style="9" customWidth="1"/>
    <col min="5718" max="5718" width="8.85546875" style="9" customWidth="1"/>
    <col min="5719" max="5719" width="12.28515625" style="9" customWidth="1"/>
    <col min="5720" max="5720" width="7.42578125" style="9" customWidth="1"/>
    <col min="5721" max="5721" width="9.140625" style="9"/>
    <col min="5722" max="5722" width="12.42578125" style="9" customWidth="1"/>
    <col min="5723" max="5723" width="7.42578125" style="9" customWidth="1"/>
    <col min="5724" max="5725" width="9.140625" style="9"/>
    <col min="5726" max="5726" width="11.5703125" style="9" bestFit="1" customWidth="1"/>
    <col min="5727" max="5727" width="12" style="9" customWidth="1"/>
    <col min="5728" max="5728" width="8.28515625" style="9" customWidth="1"/>
    <col min="5729" max="5729" width="2.7109375" style="9" customWidth="1"/>
    <col min="5730" max="5730" width="18.5703125" style="9" customWidth="1"/>
    <col min="5731" max="5731" width="9.140625" style="9"/>
    <col min="5732" max="5732" width="18" style="9" customWidth="1"/>
    <col min="5733" max="5733" width="15.140625" style="9" customWidth="1"/>
    <col min="5734" max="5734" width="8.85546875" style="9" customWidth="1"/>
    <col min="5735" max="5735" width="12.28515625" style="9" customWidth="1"/>
    <col min="5736" max="5736" width="7.42578125" style="9" customWidth="1"/>
    <col min="5737" max="5737" width="9.140625" style="9"/>
    <col min="5738" max="5738" width="12.42578125" style="9" customWidth="1"/>
    <col min="5739" max="5739" width="7.42578125" style="9" customWidth="1"/>
    <col min="5740" max="5741" width="9.140625" style="9"/>
    <col min="5742" max="5742" width="11.5703125" style="9" bestFit="1" customWidth="1"/>
    <col min="5743" max="5743" width="12" style="9" customWidth="1"/>
    <col min="5744" max="5744" width="8.28515625" style="9" customWidth="1"/>
    <col min="5745" max="5745" width="2.7109375" style="9" customWidth="1"/>
    <col min="5746" max="5746" width="18.5703125" style="9" customWidth="1"/>
    <col min="5747" max="5747" width="9.140625" style="9"/>
    <col min="5748" max="5748" width="18" style="9" customWidth="1"/>
    <col min="5749" max="5749" width="15.140625" style="9" customWidth="1"/>
    <col min="5750" max="5750" width="8.85546875" style="9" customWidth="1"/>
    <col min="5751" max="5751" width="12.28515625" style="9" customWidth="1"/>
    <col min="5752" max="5752" width="7.42578125" style="9" customWidth="1"/>
    <col min="5753" max="5753" width="9.140625" style="9"/>
    <col min="5754" max="5754" width="12.42578125" style="9" customWidth="1"/>
    <col min="5755" max="5755" width="7.42578125" style="9" customWidth="1"/>
    <col min="5756" max="5757" width="9.140625" style="9"/>
    <col min="5758" max="5758" width="11.5703125" style="9" bestFit="1" customWidth="1"/>
    <col min="5759" max="5759" width="12" style="9" customWidth="1"/>
    <col min="5760" max="5760" width="8.28515625" style="9" customWidth="1"/>
    <col min="5761" max="5761" width="2.7109375" style="9" customWidth="1"/>
    <col min="5762" max="5762" width="18.5703125" style="9" customWidth="1"/>
    <col min="5763" max="5763" width="9.140625" style="9"/>
    <col min="5764" max="5764" width="18" style="9" customWidth="1"/>
    <col min="5765" max="5765" width="15.140625" style="9" customWidth="1"/>
    <col min="5766" max="5766" width="8.85546875" style="9" customWidth="1"/>
    <col min="5767" max="5767" width="12.28515625" style="9" customWidth="1"/>
    <col min="5768" max="5768" width="7.42578125" style="9" customWidth="1"/>
    <col min="5769" max="5769" width="9.140625" style="9"/>
    <col min="5770" max="5770" width="12.42578125" style="9" customWidth="1"/>
    <col min="5771" max="5771" width="7.42578125" style="9" customWidth="1"/>
    <col min="5772" max="5773" width="9.140625" style="9"/>
    <col min="5774" max="5774" width="11.5703125" style="9" bestFit="1" customWidth="1"/>
    <col min="5775" max="5775" width="12" style="9" customWidth="1"/>
    <col min="5776" max="5776" width="8.28515625" style="9" customWidth="1"/>
    <col min="5777" max="5777" width="2.7109375" style="9" customWidth="1"/>
    <col min="5778" max="5778" width="18.5703125" style="9" customWidth="1"/>
    <col min="5779" max="5779" width="9.140625" style="9"/>
    <col min="5780" max="5780" width="18" style="9" customWidth="1"/>
    <col min="5781" max="5781" width="15.140625" style="9" customWidth="1"/>
    <col min="5782" max="5782" width="8.85546875" style="9" customWidth="1"/>
    <col min="5783" max="5783" width="12.28515625" style="9" customWidth="1"/>
    <col min="5784" max="5784" width="7.42578125" style="9" customWidth="1"/>
    <col min="5785" max="5785" width="9.140625" style="9"/>
    <col min="5786" max="5786" width="12.42578125" style="9" customWidth="1"/>
    <col min="5787" max="5787" width="7.42578125" style="9" customWidth="1"/>
    <col min="5788" max="5789" width="9.140625" style="9"/>
    <col min="5790" max="5790" width="11.5703125" style="9" bestFit="1" customWidth="1"/>
    <col min="5791" max="5791" width="12" style="9" customWidth="1"/>
    <col min="5792" max="5792" width="8.28515625" style="9" customWidth="1"/>
    <col min="5793" max="5793" width="2.7109375" style="9" customWidth="1"/>
    <col min="5794" max="5794" width="18.5703125" style="9" customWidth="1"/>
    <col min="5795" max="5795" width="9.140625" style="9"/>
    <col min="5796" max="5796" width="18" style="9" customWidth="1"/>
    <col min="5797" max="5797" width="15.140625" style="9" customWidth="1"/>
    <col min="5798" max="5798" width="8.85546875" style="9" customWidth="1"/>
    <col min="5799" max="5799" width="12.28515625" style="9" customWidth="1"/>
    <col min="5800" max="5800" width="7.42578125" style="9" customWidth="1"/>
    <col min="5801" max="5801" width="9.140625" style="9"/>
    <col min="5802" max="5802" width="12.42578125" style="9" customWidth="1"/>
    <col min="5803" max="5803" width="7.42578125" style="9" customWidth="1"/>
    <col min="5804" max="5805" width="9.140625" style="9"/>
    <col min="5806" max="5806" width="11.5703125" style="9" bestFit="1" customWidth="1"/>
    <col min="5807" max="5807" width="12" style="9" customWidth="1"/>
    <col min="5808" max="5808" width="8.28515625" style="9" customWidth="1"/>
    <col min="5809" max="5809" width="2.7109375" style="9" customWidth="1"/>
    <col min="5810" max="5810" width="18.5703125" style="9" customWidth="1"/>
    <col min="5811" max="5811" width="9.140625" style="9"/>
    <col min="5812" max="5812" width="18" style="9" customWidth="1"/>
    <col min="5813" max="5813" width="15.140625" style="9" customWidth="1"/>
    <col min="5814" max="5814" width="8.85546875" style="9" customWidth="1"/>
    <col min="5815" max="5815" width="12.28515625" style="9" customWidth="1"/>
    <col min="5816" max="5816" width="7.42578125" style="9" customWidth="1"/>
    <col min="5817" max="5817" width="9.140625" style="9"/>
    <col min="5818" max="5818" width="12.42578125" style="9" customWidth="1"/>
    <col min="5819" max="5819" width="7.42578125" style="9" customWidth="1"/>
    <col min="5820" max="5821" width="9.140625" style="9"/>
    <col min="5822" max="5822" width="11.5703125" style="9" bestFit="1" customWidth="1"/>
    <col min="5823" max="5823" width="12" style="9" customWidth="1"/>
    <col min="5824" max="5824" width="8.28515625" style="9" customWidth="1"/>
    <col min="5825" max="5825" width="2.7109375" style="9" customWidth="1"/>
    <col min="5826" max="5826" width="18.5703125" style="9" customWidth="1"/>
    <col min="5827" max="5827" width="9.140625" style="9"/>
    <col min="5828" max="5828" width="18" style="9" customWidth="1"/>
    <col min="5829" max="5829" width="15.140625" style="9" customWidth="1"/>
    <col min="5830" max="5830" width="8.85546875" style="9" customWidth="1"/>
    <col min="5831" max="5831" width="12.28515625" style="9" customWidth="1"/>
    <col min="5832" max="5832" width="7.42578125" style="9" customWidth="1"/>
    <col min="5833" max="5833" width="9.140625" style="9"/>
    <col min="5834" max="5834" width="12.42578125" style="9" customWidth="1"/>
    <col min="5835" max="5835" width="7.42578125" style="9" customWidth="1"/>
    <col min="5836" max="5837" width="9.140625" style="9"/>
    <col min="5838" max="5838" width="11.5703125" style="9" bestFit="1" customWidth="1"/>
    <col min="5839" max="5839" width="12" style="9" customWidth="1"/>
    <col min="5840" max="5840" width="8.28515625" style="9" customWidth="1"/>
    <col min="5841" max="5841" width="2.7109375" style="9" customWidth="1"/>
    <col min="5842" max="5842" width="18.5703125" style="9" customWidth="1"/>
    <col min="5843" max="5843" width="9.140625" style="9"/>
    <col min="5844" max="5844" width="18" style="9" customWidth="1"/>
    <col min="5845" max="5845" width="15.140625" style="9" customWidth="1"/>
    <col min="5846" max="5846" width="8.85546875" style="9" customWidth="1"/>
    <col min="5847" max="5847" width="12.28515625" style="9" customWidth="1"/>
    <col min="5848" max="5848" width="7.42578125" style="9" customWidth="1"/>
    <col min="5849" max="5849" width="9.140625" style="9"/>
    <col min="5850" max="5850" width="12.42578125" style="9" customWidth="1"/>
    <col min="5851" max="5851" width="7.42578125" style="9" customWidth="1"/>
    <col min="5852" max="5853" width="9.140625" style="9"/>
    <col min="5854" max="5854" width="11.5703125" style="9" bestFit="1" customWidth="1"/>
    <col min="5855" max="5855" width="12" style="9" customWidth="1"/>
    <col min="5856" max="5856" width="8.28515625" style="9" customWidth="1"/>
    <col min="5857" max="5857" width="2.7109375" style="9" customWidth="1"/>
    <col min="5858" max="5858" width="18.5703125" style="9" customWidth="1"/>
    <col min="5859" max="5859" width="9.140625" style="9"/>
    <col min="5860" max="5860" width="18" style="9" customWidth="1"/>
    <col min="5861" max="5861" width="15.140625" style="9" customWidth="1"/>
    <col min="5862" max="5862" width="8.85546875" style="9" customWidth="1"/>
    <col min="5863" max="5863" width="12.28515625" style="9" customWidth="1"/>
    <col min="5864" max="5864" width="7.42578125" style="9" customWidth="1"/>
    <col min="5865" max="5865" width="9.140625" style="9"/>
    <col min="5866" max="5866" width="12.42578125" style="9" customWidth="1"/>
    <col min="5867" max="5867" width="7.42578125" style="9" customWidth="1"/>
    <col min="5868" max="5869" width="9.140625" style="9"/>
    <col min="5870" max="5870" width="11.5703125" style="9" bestFit="1" customWidth="1"/>
    <col min="5871" max="5871" width="12" style="9" customWidth="1"/>
    <col min="5872" max="5872" width="8.28515625" style="9" customWidth="1"/>
    <col min="5873" max="5873" width="2.7109375" style="9" customWidth="1"/>
    <col min="5874" max="5874" width="18.5703125" style="9" customWidth="1"/>
    <col min="5875" max="5875" width="9.140625" style="9"/>
    <col min="5876" max="5876" width="18" style="9" customWidth="1"/>
    <col min="5877" max="5877" width="15.140625" style="9" customWidth="1"/>
    <col min="5878" max="5878" width="8.85546875" style="9" customWidth="1"/>
    <col min="5879" max="5879" width="12.28515625" style="9" customWidth="1"/>
    <col min="5880" max="5880" width="7.42578125" style="9" customWidth="1"/>
    <col min="5881" max="5881" width="9.140625" style="9"/>
    <col min="5882" max="5882" width="12.42578125" style="9" customWidth="1"/>
    <col min="5883" max="5883" width="7.42578125" style="9" customWidth="1"/>
    <col min="5884" max="5885" width="9.140625" style="9"/>
    <col min="5886" max="5886" width="11.5703125" style="9" bestFit="1" customWidth="1"/>
    <col min="5887" max="5887" width="12" style="9" customWidth="1"/>
    <col min="5888" max="5888" width="8.28515625" style="9" customWidth="1"/>
    <col min="5889" max="5889" width="2.7109375" style="9" customWidth="1"/>
    <col min="5890" max="5890" width="18.5703125" style="9" customWidth="1"/>
    <col min="5891" max="5891" width="9.140625" style="9"/>
    <col min="5892" max="5892" width="18" style="9" customWidth="1"/>
    <col min="5893" max="5893" width="15.140625" style="9" customWidth="1"/>
    <col min="5894" max="5894" width="8.85546875" style="9" customWidth="1"/>
    <col min="5895" max="5895" width="12.28515625" style="9" customWidth="1"/>
    <col min="5896" max="5896" width="7.42578125" style="9" customWidth="1"/>
    <col min="5897" max="5897" width="9.140625" style="9"/>
    <col min="5898" max="5898" width="12.42578125" style="9" customWidth="1"/>
    <col min="5899" max="5899" width="7.42578125" style="9" customWidth="1"/>
    <col min="5900" max="5901" width="9.140625" style="9"/>
    <col min="5902" max="5902" width="11.5703125" style="9" bestFit="1" customWidth="1"/>
    <col min="5903" max="5903" width="12" style="9" customWidth="1"/>
    <col min="5904" max="5904" width="8.28515625" style="9" customWidth="1"/>
    <col min="5905" max="5905" width="2.7109375" style="9" customWidth="1"/>
    <col min="5906" max="5906" width="18.5703125" style="9" customWidth="1"/>
    <col min="5907" max="5907" width="9.140625" style="9"/>
    <col min="5908" max="5908" width="18" style="9" customWidth="1"/>
    <col min="5909" max="5909" width="15.140625" style="9" customWidth="1"/>
    <col min="5910" max="5910" width="8.85546875" style="9" customWidth="1"/>
    <col min="5911" max="5911" width="12.28515625" style="9" customWidth="1"/>
    <col min="5912" max="5912" width="7.42578125" style="9" customWidth="1"/>
    <col min="5913" max="5913" width="9.140625" style="9"/>
    <col min="5914" max="5914" width="12.42578125" style="9" customWidth="1"/>
    <col min="5915" max="5915" width="7.42578125" style="9" customWidth="1"/>
    <col min="5916" max="5917" width="9.140625" style="9"/>
    <col min="5918" max="5918" width="11.5703125" style="9" bestFit="1" customWidth="1"/>
    <col min="5919" max="5919" width="12" style="9" customWidth="1"/>
    <col min="5920" max="5920" width="8.28515625" style="9" customWidth="1"/>
    <col min="5921" max="5921" width="2.7109375" style="9" customWidth="1"/>
    <col min="5922" max="5922" width="18.5703125" style="9" customWidth="1"/>
    <col min="5923" max="5923" width="9.140625" style="9"/>
    <col min="5924" max="5924" width="18" style="9" customWidth="1"/>
    <col min="5925" max="5925" width="15.140625" style="9" customWidth="1"/>
    <col min="5926" max="5926" width="8.85546875" style="9" customWidth="1"/>
    <col min="5927" max="5927" width="12.28515625" style="9" customWidth="1"/>
    <col min="5928" max="5928" width="7.42578125" style="9" customWidth="1"/>
    <col min="5929" max="5929" width="9.140625" style="9"/>
    <col min="5930" max="5930" width="12.42578125" style="9" customWidth="1"/>
    <col min="5931" max="5931" width="7.42578125" style="9" customWidth="1"/>
    <col min="5932" max="5933" width="9.140625" style="9"/>
    <col min="5934" max="5934" width="11.5703125" style="9" bestFit="1" customWidth="1"/>
    <col min="5935" max="5935" width="12" style="9" customWidth="1"/>
    <col min="5936" max="5936" width="8.28515625" style="9" customWidth="1"/>
    <col min="5937" max="5937" width="2.7109375" style="9" customWidth="1"/>
    <col min="5938" max="5938" width="18.5703125" style="9" customWidth="1"/>
    <col min="5939" max="5939" width="9.140625" style="9"/>
    <col min="5940" max="5940" width="18" style="9" customWidth="1"/>
    <col min="5941" max="5941" width="15.140625" style="9" customWidth="1"/>
    <col min="5942" max="5942" width="8.85546875" style="9" customWidth="1"/>
    <col min="5943" max="5943" width="12.28515625" style="9" customWidth="1"/>
    <col min="5944" max="5944" width="7.42578125" style="9" customWidth="1"/>
    <col min="5945" max="5945" width="9.140625" style="9"/>
    <col min="5946" max="5946" width="12.42578125" style="9" customWidth="1"/>
    <col min="5947" max="5947" width="7.42578125" style="9" customWidth="1"/>
    <col min="5948" max="5949" width="9.140625" style="9"/>
    <col min="5950" max="5950" width="11.5703125" style="9" bestFit="1" customWidth="1"/>
    <col min="5951" max="5951" width="12" style="9" customWidth="1"/>
    <col min="5952" max="5952" width="8.28515625" style="9" customWidth="1"/>
    <col min="5953" max="5953" width="2.7109375" style="9" customWidth="1"/>
    <col min="5954" max="5954" width="18.5703125" style="9" customWidth="1"/>
    <col min="5955" max="5955" width="9.140625" style="9"/>
    <col min="5956" max="5956" width="18" style="9" customWidth="1"/>
    <col min="5957" max="5957" width="15.140625" style="9" customWidth="1"/>
    <col min="5958" max="5958" width="8.85546875" style="9" customWidth="1"/>
    <col min="5959" max="5959" width="12.28515625" style="9" customWidth="1"/>
    <col min="5960" max="5960" width="7.42578125" style="9" customWidth="1"/>
    <col min="5961" max="5961" width="9.140625" style="9"/>
    <col min="5962" max="5962" width="12.42578125" style="9" customWidth="1"/>
    <col min="5963" max="5963" width="7.42578125" style="9" customWidth="1"/>
    <col min="5964" max="5965" width="9.140625" style="9"/>
    <col min="5966" max="5966" width="11.5703125" style="9" bestFit="1" customWidth="1"/>
    <col min="5967" max="5967" width="12" style="9" customWidth="1"/>
    <col min="5968" max="5968" width="8.28515625" style="9" customWidth="1"/>
    <col min="5969" max="5969" width="2.7109375" style="9" customWidth="1"/>
    <col min="5970" max="5970" width="18.5703125" style="9" customWidth="1"/>
    <col min="5971" max="5971" width="9.140625" style="9"/>
    <col min="5972" max="5972" width="18" style="9" customWidth="1"/>
    <col min="5973" max="5973" width="15.140625" style="9" customWidth="1"/>
    <col min="5974" max="5974" width="8.85546875" style="9" customWidth="1"/>
    <col min="5975" max="5975" width="12.28515625" style="9" customWidth="1"/>
    <col min="5976" max="5976" width="7.42578125" style="9" customWidth="1"/>
    <col min="5977" max="5977" width="9.140625" style="9"/>
    <col min="5978" max="5978" width="12.42578125" style="9" customWidth="1"/>
    <col min="5979" max="5979" width="7.42578125" style="9" customWidth="1"/>
    <col min="5980" max="5981" width="9.140625" style="9"/>
    <col min="5982" max="5982" width="11.5703125" style="9" bestFit="1" customWidth="1"/>
    <col min="5983" max="5983" width="12" style="9" customWidth="1"/>
    <col min="5984" max="5984" width="8.28515625" style="9" customWidth="1"/>
    <col min="5985" max="5985" width="2.7109375" style="9" customWidth="1"/>
    <col min="5986" max="5986" width="18.5703125" style="9" customWidth="1"/>
    <col min="5987" max="5987" width="9.140625" style="9"/>
    <col min="5988" max="5988" width="18" style="9" customWidth="1"/>
    <col min="5989" max="5989" width="15.140625" style="9" customWidth="1"/>
    <col min="5990" max="5990" width="8.85546875" style="9" customWidth="1"/>
    <col min="5991" max="5991" width="12.28515625" style="9" customWidth="1"/>
    <col min="5992" max="5992" width="7.42578125" style="9" customWidth="1"/>
    <col min="5993" max="5993" width="9.140625" style="9"/>
    <col min="5994" max="5994" width="12.42578125" style="9" customWidth="1"/>
    <col min="5995" max="5995" width="7.42578125" style="9" customWidth="1"/>
    <col min="5996" max="5997" width="9.140625" style="9"/>
    <col min="5998" max="5998" width="11.5703125" style="9" bestFit="1" customWidth="1"/>
    <col min="5999" max="5999" width="12" style="9" customWidth="1"/>
    <col min="6000" max="6000" width="8.28515625" style="9" customWidth="1"/>
    <col min="6001" max="6001" width="2.7109375" style="9" customWidth="1"/>
    <col min="6002" max="6002" width="18.5703125" style="9" customWidth="1"/>
    <col min="6003" max="6003" width="9.140625" style="9"/>
    <col min="6004" max="6004" width="18" style="9" customWidth="1"/>
    <col min="6005" max="6005" width="15.140625" style="9" customWidth="1"/>
    <col min="6006" max="6006" width="8.85546875" style="9" customWidth="1"/>
    <col min="6007" max="6007" width="12.28515625" style="9" customWidth="1"/>
    <col min="6008" max="6008" width="7.42578125" style="9" customWidth="1"/>
    <col min="6009" max="6009" width="9.140625" style="9"/>
    <col min="6010" max="6010" width="12.42578125" style="9" customWidth="1"/>
    <col min="6011" max="6011" width="7.42578125" style="9" customWidth="1"/>
    <col min="6012" max="6013" width="9.140625" style="9"/>
    <col min="6014" max="6014" width="11.5703125" style="9" bestFit="1" customWidth="1"/>
    <col min="6015" max="6015" width="12" style="9" customWidth="1"/>
    <col min="6016" max="6016" width="8.28515625" style="9" customWidth="1"/>
    <col min="6017" max="6017" width="2.7109375" style="9" customWidth="1"/>
    <col min="6018" max="6018" width="18.5703125" style="9" customWidth="1"/>
    <col min="6019" max="6019" width="9.140625" style="9"/>
    <col min="6020" max="6020" width="18" style="9" customWidth="1"/>
    <col min="6021" max="6021" width="15.140625" style="9" customWidth="1"/>
    <col min="6022" max="6022" width="8.85546875" style="9" customWidth="1"/>
    <col min="6023" max="6023" width="12.28515625" style="9" customWidth="1"/>
    <col min="6024" max="6024" width="7.42578125" style="9" customWidth="1"/>
    <col min="6025" max="6025" width="9.140625" style="9"/>
    <col min="6026" max="6026" width="12.42578125" style="9" customWidth="1"/>
    <col min="6027" max="6027" width="7.42578125" style="9" customWidth="1"/>
    <col min="6028" max="6029" width="9.140625" style="9"/>
    <col min="6030" max="6030" width="11.5703125" style="9" bestFit="1" customWidth="1"/>
    <col min="6031" max="6031" width="12" style="9" customWidth="1"/>
    <col min="6032" max="6032" width="8.28515625" style="9" customWidth="1"/>
    <col min="6033" max="6033" width="2.7109375" style="9" customWidth="1"/>
    <col min="6034" max="6034" width="18.5703125" style="9" customWidth="1"/>
    <col min="6035" max="6035" width="9.140625" style="9"/>
    <col min="6036" max="6036" width="18" style="9" customWidth="1"/>
    <col min="6037" max="6037" width="15.140625" style="9" customWidth="1"/>
    <col min="6038" max="6038" width="8.85546875" style="9" customWidth="1"/>
    <col min="6039" max="6039" width="12.28515625" style="9" customWidth="1"/>
    <col min="6040" max="6040" width="7.42578125" style="9" customWidth="1"/>
    <col min="6041" max="6041" width="9.140625" style="9"/>
    <col min="6042" max="6042" width="12.42578125" style="9" customWidth="1"/>
    <col min="6043" max="6043" width="7.42578125" style="9" customWidth="1"/>
    <col min="6044" max="6045" width="9.140625" style="9"/>
    <col min="6046" max="6046" width="11.5703125" style="9" bestFit="1" customWidth="1"/>
    <col min="6047" max="6047" width="12" style="9" customWidth="1"/>
    <col min="6048" max="6048" width="8.28515625" style="9" customWidth="1"/>
    <col min="6049" max="6049" width="2.7109375" style="9" customWidth="1"/>
    <col min="6050" max="6050" width="18.5703125" style="9" customWidth="1"/>
    <col min="6051" max="6051" width="9.140625" style="9"/>
    <col min="6052" max="6052" width="18" style="9" customWidth="1"/>
    <col min="6053" max="6053" width="15.140625" style="9" customWidth="1"/>
    <col min="6054" max="6054" width="8.85546875" style="9" customWidth="1"/>
    <col min="6055" max="6055" width="12.28515625" style="9" customWidth="1"/>
    <col min="6056" max="6056" width="7.42578125" style="9" customWidth="1"/>
    <col min="6057" max="6057" width="9.140625" style="9"/>
    <col min="6058" max="6058" width="12.42578125" style="9" customWidth="1"/>
    <col min="6059" max="6059" width="7.42578125" style="9" customWidth="1"/>
    <col min="6060" max="6061" width="9.140625" style="9"/>
    <col min="6062" max="6062" width="11.5703125" style="9" bestFit="1" customWidth="1"/>
    <col min="6063" max="6063" width="12" style="9" customWidth="1"/>
    <col min="6064" max="6064" width="8.28515625" style="9" customWidth="1"/>
    <col min="6065" max="6065" width="2.7109375" style="9" customWidth="1"/>
    <col min="6066" max="6066" width="18.5703125" style="9" customWidth="1"/>
    <col min="6067" max="6067" width="9.140625" style="9"/>
    <col min="6068" max="6068" width="18" style="9" customWidth="1"/>
    <col min="6069" max="6069" width="15.140625" style="9" customWidth="1"/>
    <col min="6070" max="6070" width="8.85546875" style="9" customWidth="1"/>
    <col min="6071" max="6071" width="12.28515625" style="9" customWidth="1"/>
    <col min="6072" max="6072" width="7.42578125" style="9" customWidth="1"/>
    <col min="6073" max="6073" width="9.140625" style="9"/>
    <col min="6074" max="6074" width="12.42578125" style="9" customWidth="1"/>
    <col min="6075" max="6075" width="7.42578125" style="9" customWidth="1"/>
    <col min="6076" max="6077" width="9.140625" style="9"/>
    <col min="6078" max="6078" width="11.5703125" style="9" bestFit="1" customWidth="1"/>
    <col min="6079" max="6079" width="12" style="9" customWidth="1"/>
    <col min="6080" max="6080" width="8.28515625" style="9" customWidth="1"/>
    <col min="6081" max="6081" width="2.7109375" style="9" customWidth="1"/>
    <col min="6082" max="6082" width="18.5703125" style="9" customWidth="1"/>
    <col min="6083" max="6083" width="9.140625" style="9"/>
    <col min="6084" max="6084" width="18" style="9" customWidth="1"/>
    <col min="6085" max="6085" width="15.140625" style="9" customWidth="1"/>
    <col min="6086" max="6086" width="8.85546875" style="9" customWidth="1"/>
    <col min="6087" max="6087" width="12.28515625" style="9" customWidth="1"/>
    <col min="6088" max="6088" width="7.42578125" style="9" customWidth="1"/>
    <col min="6089" max="6089" width="9.140625" style="9"/>
    <col min="6090" max="6090" width="12.42578125" style="9" customWidth="1"/>
    <col min="6091" max="6091" width="7.42578125" style="9" customWidth="1"/>
    <col min="6092" max="6093" width="9.140625" style="9"/>
    <col min="6094" max="6094" width="11.5703125" style="9" bestFit="1" customWidth="1"/>
    <col min="6095" max="6095" width="12" style="9" customWidth="1"/>
    <col min="6096" max="6096" width="8.28515625" style="9" customWidth="1"/>
    <col min="6097" max="6097" width="2.7109375" style="9" customWidth="1"/>
    <col min="6098" max="6098" width="18.5703125" style="9" customWidth="1"/>
    <col min="6099" max="6099" width="9.140625" style="9"/>
    <col min="6100" max="6100" width="18" style="9" customWidth="1"/>
    <col min="6101" max="6101" width="15.140625" style="9" customWidth="1"/>
    <col min="6102" max="6102" width="8.85546875" style="9" customWidth="1"/>
    <col min="6103" max="6103" width="12.28515625" style="9" customWidth="1"/>
    <col min="6104" max="6104" width="7.42578125" style="9" customWidth="1"/>
    <col min="6105" max="6105" width="9.140625" style="9"/>
    <col min="6106" max="6106" width="12.42578125" style="9" customWidth="1"/>
    <col min="6107" max="6107" width="7.42578125" style="9" customWidth="1"/>
    <col min="6108" max="6109" width="9.140625" style="9"/>
    <col min="6110" max="6110" width="11.5703125" style="9" bestFit="1" customWidth="1"/>
    <col min="6111" max="6111" width="12" style="9" customWidth="1"/>
    <col min="6112" max="6112" width="8.28515625" style="9" customWidth="1"/>
    <col min="6113" max="6113" width="2.7109375" style="9" customWidth="1"/>
    <col min="6114" max="6114" width="18.5703125" style="9" customWidth="1"/>
    <col min="6115" max="6115" width="9.140625" style="9"/>
    <col min="6116" max="6116" width="18" style="9" customWidth="1"/>
    <col min="6117" max="6117" width="15.140625" style="9" customWidth="1"/>
    <col min="6118" max="6118" width="8.85546875" style="9" customWidth="1"/>
    <col min="6119" max="6119" width="12.28515625" style="9" customWidth="1"/>
    <col min="6120" max="6120" width="7.42578125" style="9" customWidth="1"/>
    <col min="6121" max="6121" width="9.140625" style="9"/>
    <col min="6122" max="6122" width="12.42578125" style="9" customWidth="1"/>
    <col min="6123" max="6123" width="7.42578125" style="9" customWidth="1"/>
    <col min="6124" max="6125" width="9.140625" style="9"/>
    <col min="6126" max="6126" width="11.5703125" style="9" bestFit="1" customWidth="1"/>
    <col min="6127" max="6127" width="12" style="9" customWidth="1"/>
    <col min="6128" max="6128" width="8.28515625" style="9" customWidth="1"/>
    <col min="6129" max="6129" width="2.7109375" style="9" customWidth="1"/>
    <col min="6130" max="6130" width="18.5703125" style="9" customWidth="1"/>
    <col min="6131" max="6131" width="9.140625" style="9"/>
    <col min="6132" max="6132" width="18" style="9" customWidth="1"/>
    <col min="6133" max="6133" width="15.140625" style="9" customWidth="1"/>
    <col min="6134" max="6134" width="8.85546875" style="9" customWidth="1"/>
    <col min="6135" max="6135" width="12.28515625" style="9" customWidth="1"/>
    <col min="6136" max="6136" width="7.42578125" style="9" customWidth="1"/>
    <col min="6137" max="6137" width="9.140625" style="9"/>
    <col min="6138" max="6138" width="12.42578125" style="9" customWidth="1"/>
    <col min="6139" max="6139" width="7.42578125" style="9" customWidth="1"/>
    <col min="6140" max="6141" width="9.140625" style="9"/>
    <col min="6142" max="6142" width="11.5703125" style="9" bestFit="1" customWidth="1"/>
    <col min="6143" max="6143" width="12" style="9" customWidth="1"/>
    <col min="6144" max="6144" width="8.28515625" style="9" customWidth="1"/>
    <col min="6145" max="6145" width="2.7109375" style="9" customWidth="1"/>
    <col min="6146" max="6146" width="18.5703125" style="9" customWidth="1"/>
    <col min="6147" max="6147" width="9.140625" style="9"/>
    <col min="6148" max="6148" width="18" style="9" customWidth="1"/>
    <col min="6149" max="6149" width="15.140625" style="9" customWidth="1"/>
    <col min="6150" max="6150" width="8.85546875" style="9" customWidth="1"/>
    <col min="6151" max="6151" width="12.28515625" style="9" customWidth="1"/>
    <col min="6152" max="6152" width="7.42578125" style="9" customWidth="1"/>
    <col min="6153" max="6153" width="9.140625" style="9"/>
    <col min="6154" max="6154" width="12.42578125" style="9" customWidth="1"/>
    <col min="6155" max="6155" width="7.42578125" style="9" customWidth="1"/>
    <col min="6156" max="6157" width="9.140625" style="9"/>
    <col min="6158" max="6158" width="11.5703125" style="9" bestFit="1" customWidth="1"/>
    <col min="6159" max="6159" width="12" style="9" customWidth="1"/>
    <col min="6160" max="6160" width="8.28515625" style="9" customWidth="1"/>
    <col min="6161" max="6161" width="2.7109375" style="9" customWidth="1"/>
    <col min="6162" max="6162" width="18.5703125" style="9" customWidth="1"/>
    <col min="6163" max="6163" width="9.140625" style="9"/>
    <col min="6164" max="6164" width="18" style="9" customWidth="1"/>
    <col min="6165" max="6165" width="15.140625" style="9" customWidth="1"/>
    <col min="6166" max="6166" width="8.85546875" style="9" customWidth="1"/>
    <col min="6167" max="6167" width="12.28515625" style="9" customWidth="1"/>
    <col min="6168" max="6168" width="7.42578125" style="9" customWidth="1"/>
    <col min="6169" max="6169" width="9.140625" style="9"/>
    <col min="6170" max="6170" width="12.42578125" style="9" customWidth="1"/>
    <col min="6171" max="6171" width="7.42578125" style="9" customWidth="1"/>
    <col min="6172" max="6173" width="9.140625" style="9"/>
    <col min="6174" max="6174" width="11.5703125" style="9" bestFit="1" customWidth="1"/>
    <col min="6175" max="6175" width="12" style="9" customWidth="1"/>
    <col min="6176" max="6176" width="8.28515625" style="9" customWidth="1"/>
    <col min="6177" max="6177" width="2.7109375" style="9" customWidth="1"/>
    <col min="6178" max="6178" width="18.5703125" style="9" customWidth="1"/>
    <col min="6179" max="6179" width="9.140625" style="9"/>
    <col min="6180" max="6180" width="18" style="9" customWidth="1"/>
    <col min="6181" max="6181" width="15.140625" style="9" customWidth="1"/>
    <col min="6182" max="6182" width="8.85546875" style="9" customWidth="1"/>
    <col min="6183" max="6183" width="12.28515625" style="9" customWidth="1"/>
    <col min="6184" max="6184" width="7.42578125" style="9" customWidth="1"/>
    <col min="6185" max="6185" width="9.140625" style="9"/>
    <col min="6186" max="6186" width="12.42578125" style="9" customWidth="1"/>
    <col min="6187" max="6187" width="7.42578125" style="9" customWidth="1"/>
    <col min="6188" max="6189" width="9.140625" style="9"/>
    <col min="6190" max="6190" width="11.5703125" style="9" bestFit="1" customWidth="1"/>
    <col min="6191" max="6191" width="12" style="9" customWidth="1"/>
    <col min="6192" max="6192" width="8.28515625" style="9" customWidth="1"/>
    <col min="6193" max="6193" width="2.7109375" style="9" customWidth="1"/>
    <col min="6194" max="6194" width="18.5703125" style="9" customWidth="1"/>
    <col min="6195" max="6195" width="9.140625" style="9"/>
    <col min="6196" max="6196" width="18" style="9" customWidth="1"/>
    <col min="6197" max="6197" width="15.140625" style="9" customWidth="1"/>
    <col min="6198" max="6198" width="8.85546875" style="9" customWidth="1"/>
    <col min="6199" max="6199" width="12.28515625" style="9" customWidth="1"/>
    <col min="6200" max="6200" width="7.42578125" style="9" customWidth="1"/>
    <col min="6201" max="6201" width="9.140625" style="9"/>
    <col min="6202" max="6202" width="12.42578125" style="9" customWidth="1"/>
    <col min="6203" max="6203" width="7.42578125" style="9" customWidth="1"/>
    <col min="6204" max="6205" width="9.140625" style="9"/>
    <col min="6206" max="6206" width="11.5703125" style="9" bestFit="1" customWidth="1"/>
    <col min="6207" max="6207" width="12" style="9" customWidth="1"/>
    <col min="6208" max="6208" width="8.28515625" style="9" customWidth="1"/>
    <col min="6209" max="6209" width="2.7109375" style="9" customWidth="1"/>
    <col min="6210" max="6210" width="18.5703125" style="9" customWidth="1"/>
    <col min="6211" max="6211" width="9.140625" style="9"/>
    <col min="6212" max="6212" width="18" style="9" customWidth="1"/>
    <col min="6213" max="6213" width="15.140625" style="9" customWidth="1"/>
    <col min="6214" max="6214" width="8.85546875" style="9" customWidth="1"/>
    <col min="6215" max="6215" width="12.28515625" style="9" customWidth="1"/>
    <col min="6216" max="6216" width="7.42578125" style="9" customWidth="1"/>
    <col min="6217" max="6217" width="9.140625" style="9"/>
    <col min="6218" max="6218" width="12.42578125" style="9" customWidth="1"/>
    <col min="6219" max="6219" width="7.42578125" style="9" customWidth="1"/>
    <col min="6220" max="6221" width="9.140625" style="9"/>
    <col min="6222" max="6222" width="11.5703125" style="9" bestFit="1" customWidth="1"/>
    <col min="6223" max="6223" width="12" style="9" customWidth="1"/>
    <col min="6224" max="6224" width="8.28515625" style="9" customWidth="1"/>
    <col min="6225" max="6225" width="2.7109375" style="9" customWidth="1"/>
    <col min="6226" max="6226" width="18.5703125" style="9" customWidth="1"/>
    <col min="6227" max="6227" width="9.140625" style="9"/>
    <col min="6228" max="6228" width="18" style="9" customWidth="1"/>
    <col min="6229" max="6229" width="15.140625" style="9" customWidth="1"/>
    <col min="6230" max="6230" width="8.85546875" style="9" customWidth="1"/>
    <col min="6231" max="6231" width="12.28515625" style="9" customWidth="1"/>
    <col min="6232" max="6232" width="7.42578125" style="9" customWidth="1"/>
    <col min="6233" max="6233" width="9.140625" style="9"/>
    <col min="6234" max="6234" width="12.42578125" style="9" customWidth="1"/>
    <col min="6235" max="6235" width="7.42578125" style="9" customWidth="1"/>
    <col min="6236" max="6237" width="9.140625" style="9"/>
    <col min="6238" max="6238" width="11.5703125" style="9" bestFit="1" customWidth="1"/>
    <col min="6239" max="6239" width="12" style="9" customWidth="1"/>
    <col min="6240" max="6240" width="8.28515625" style="9" customWidth="1"/>
    <col min="6241" max="6241" width="2.7109375" style="9" customWidth="1"/>
    <col min="6242" max="6242" width="18.5703125" style="9" customWidth="1"/>
    <col min="6243" max="6243" width="9.140625" style="9"/>
    <col min="6244" max="6244" width="18" style="9" customWidth="1"/>
    <col min="6245" max="6245" width="15.140625" style="9" customWidth="1"/>
    <col min="6246" max="6246" width="8.85546875" style="9" customWidth="1"/>
    <col min="6247" max="6247" width="12.28515625" style="9" customWidth="1"/>
    <col min="6248" max="6248" width="7.42578125" style="9" customWidth="1"/>
    <col min="6249" max="6249" width="9.140625" style="9"/>
    <col min="6250" max="6250" width="12.42578125" style="9" customWidth="1"/>
    <col min="6251" max="6251" width="7.42578125" style="9" customWidth="1"/>
    <col min="6252" max="6253" width="9.140625" style="9"/>
    <col min="6254" max="6254" width="11.5703125" style="9" bestFit="1" customWidth="1"/>
    <col min="6255" max="6255" width="12" style="9" customWidth="1"/>
    <col min="6256" max="6256" width="8.28515625" style="9" customWidth="1"/>
    <col min="6257" max="6257" width="2.7109375" style="9" customWidth="1"/>
    <col min="6258" max="6258" width="18.5703125" style="9" customWidth="1"/>
    <col min="6259" max="6259" width="9.140625" style="9"/>
    <col min="6260" max="6260" width="18" style="9" customWidth="1"/>
    <col min="6261" max="6261" width="15.140625" style="9" customWidth="1"/>
    <col min="6262" max="6262" width="8.85546875" style="9" customWidth="1"/>
    <col min="6263" max="6263" width="12.28515625" style="9" customWidth="1"/>
    <col min="6264" max="6264" width="7.42578125" style="9" customWidth="1"/>
    <col min="6265" max="6265" width="9.140625" style="9"/>
    <col min="6266" max="6266" width="12.42578125" style="9" customWidth="1"/>
    <col min="6267" max="6267" width="7.42578125" style="9" customWidth="1"/>
    <col min="6268" max="6269" width="9.140625" style="9"/>
    <col min="6270" max="6270" width="11.5703125" style="9" bestFit="1" customWidth="1"/>
    <col min="6271" max="6271" width="12" style="9" customWidth="1"/>
    <col min="6272" max="6272" width="8.28515625" style="9" customWidth="1"/>
    <col min="6273" max="6273" width="2.7109375" style="9" customWidth="1"/>
    <col min="6274" max="6274" width="18.5703125" style="9" customWidth="1"/>
    <col min="6275" max="6275" width="9.140625" style="9"/>
    <col min="6276" max="6276" width="18" style="9" customWidth="1"/>
    <col min="6277" max="6277" width="15.140625" style="9" customWidth="1"/>
    <col min="6278" max="6278" width="8.85546875" style="9" customWidth="1"/>
    <col min="6279" max="6279" width="12.28515625" style="9" customWidth="1"/>
    <col min="6280" max="6280" width="7.42578125" style="9" customWidth="1"/>
    <col min="6281" max="6281" width="9.140625" style="9"/>
    <col min="6282" max="6282" width="12.42578125" style="9" customWidth="1"/>
    <col min="6283" max="6283" width="7.42578125" style="9" customWidth="1"/>
    <col min="6284" max="6285" width="9.140625" style="9"/>
    <col min="6286" max="6286" width="11.5703125" style="9" bestFit="1" customWidth="1"/>
    <col min="6287" max="6287" width="12" style="9" customWidth="1"/>
    <col min="6288" max="6288" width="8.28515625" style="9" customWidth="1"/>
    <col min="6289" max="6289" width="2.7109375" style="9" customWidth="1"/>
    <col min="6290" max="6290" width="18.5703125" style="9" customWidth="1"/>
    <col min="6291" max="6291" width="9.140625" style="9"/>
    <col min="6292" max="6292" width="18" style="9" customWidth="1"/>
    <col min="6293" max="6293" width="15.140625" style="9" customWidth="1"/>
    <col min="6294" max="6294" width="8.85546875" style="9" customWidth="1"/>
    <col min="6295" max="6295" width="12.28515625" style="9" customWidth="1"/>
    <col min="6296" max="6296" width="7.42578125" style="9" customWidth="1"/>
    <col min="6297" max="6297" width="9.140625" style="9"/>
    <col min="6298" max="6298" width="12.42578125" style="9" customWidth="1"/>
    <col min="6299" max="6299" width="7.42578125" style="9" customWidth="1"/>
    <col min="6300" max="6301" width="9.140625" style="9"/>
    <col min="6302" max="6302" width="11.5703125" style="9" bestFit="1" customWidth="1"/>
    <col min="6303" max="6303" width="12" style="9" customWidth="1"/>
    <col min="6304" max="6304" width="8.28515625" style="9" customWidth="1"/>
    <col min="6305" max="6305" width="2.7109375" style="9" customWidth="1"/>
    <col min="6306" max="6306" width="18.5703125" style="9" customWidth="1"/>
    <col min="6307" max="6307" width="9.140625" style="9"/>
    <col min="6308" max="6308" width="18" style="9" customWidth="1"/>
    <col min="6309" max="6309" width="15.140625" style="9" customWidth="1"/>
    <col min="6310" max="6310" width="8.85546875" style="9" customWidth="1"/>
    <col min="6311" max="6311" width="12.28515625" style="9" customWidth="1"/>
    <col min="6312" max="6312" width="7.42578125" style="9" customWidth="1"/>
    <col min="6313" max="6313" width="9.140625" style="9"/>
    <col min="6314" max="6314" width="12.42578125" style="9" customWidth="1"/>
    <col min="6315" max="6315" width="7.42578125" style="9" customWidth="1"/>
    <col min="6316" max="6317" width="9.140625" style="9"/>
    <col min="6318" max="6318" width="11.5703125" style="9" bestFit="1" customWidth="1"/>
    <col min="6319" max="6319" width="12" style="9" customWidth="1"/>
    <col min="6320" max="6320" width="8.28515625" style="9" customWidth="1"/>
    <col min="6321" max="6321" width="2.7109375" style="9" customWidth="1"/>
    <col min="6322" max="6322" width="18.5703125" style="9" customWidth="1"/>
    <col min="6323" max="6323" width="9.140625" style="9"/>
    <col min="6324" max="6324" width="18" style="9" customWidth="1"/>
    <col min="6325" max="6325" width="15.140625" style="9" customWidth="1"/>
    <col min="6326" max="6326" width="8.85546875" style="9" customWidth="1"/>
    <col min="6327" max="6327" width="12.28515625" style="9" customWidth="1"/>
    <col min="6328" max="6328" width="7.42578125" style="9" customWidth="1"/>
    <col min="6329" max="6329" width="9.140625" style="9"/>
    <col min="6330" max="6330" width="12.42578125" style="9" customWidth="1"/>
    <col min="6331" max="6331" width="7.42578125" style="9" customWidth="1"/>
    <col min="6332" max="6333" width="9.140625" style="9"/>
    <col min="6334" max="6334" width="11.5703125" style="9" bestFit="1" customWidth="1"/>
    <col min="6335" max="6335" width="12" style="9" customWidth="1"/>
    <col min="6336" max="6336" width="8.28515625" style="9" customWidth="1"/>
    <col min="6337" max="6337" width="2.7109375" style="9" customWidth="1"/>
    <col min="6338" max="6338" width="18.5703125" style="9" customWidth="1"/>
    <col min="6339" max="6339" width="9.140625" style="9"/>
    <col min="6340" max="6340" width="18" style="9" customWidth="1"/>
    <col min="6341" max="6341" width="15.140625" style="9" customWidth="1"/>
    <col min="6342" max="6342" width="8.85546875" style="9" customWidth="1"/>
    <col min="6343" max="6343" width="12.28515625" style="9" customWidth="1"/>
    <col min="6344" max="6344" width="7.42578125" style="9" customWidth="1"/>
    <col min="6345" max="6345" width="9.140625" style="9"/>
    <col min="6346" max="6346" width="12.42578125" style="9" customWidth="1"/>
    <col min="6347" max="6347" width="7.42578125" style="9" customWidth="1"/>
    <col min="6348" max="6349" width="9.140625" style="9"/>
    <col min="6350" max="6350" width="11.5703125" style="9" bestFit="1" customWidth="1"/>
    <col min="6351" max="6351" width="12" style="9" customWidth="1"/>
    <col min="6352" max="6352" width="8.28515625" style="9" customWidth="1"/>
    <col min="6353" max="6353" width="2.7109375" style="9" customWidth="1"/>
    <col min="6354" max="6354" width="18.5703125" style="9" customWidth="1"/>
    <col min="6355" max="6355" width="9.140625" style="9"/>
    <col min="6356" max="6356" width="18" style="9" customWidth="1"/>
    <col min="6357" max="6357" width="15.140625" style="9" customWidth="1"/>
    <col min="6358" max="6358" width="8.85546875" style="9" customWidth="1"/>
    <col min="6359" max="6359" width="12.28515625" style="9" customWidth="1"/>
    <col min="6360" max="6360" width="7.42578125" style="9" customWidth="1"/>
    <col min="6361" max="6361" width="9.140625" style="9"/>
    <col min="6362" max="6362" width="12.42578125" style="9" customWidth="1"/>
    <col min="6363" max="6363" width="7.42578125" style="9" customWidth="1"/>
    <col min="6364" max="6365" width="9.140625" style="9"/>
    <col min="6366" max="6366" width="11.5703125" style="9" bestFit="1" customWidth="1"/>
    <col min="6367" max="6367" width="12" style="9" customWidth="1"/>
    <col min="6368" max="6368" width="8.28515625" style="9" customWidth="1"/>
    <col min="6369" max="6369" width="2.7109375" style="9" customWidth="1"/>
    <col min="6370" max="6370" width="18.5703125" style="9" customWidth="1"/>
    <col min="6371" max="6371" width="9.140625" style="9"/>
    <col min="6372" max="6372" width="18" style="9" customWidth="1"/>
    <col min="6373" max="6373" width="15.140625" style="9" customWidth="1"/>
    <col min="6374" max="6374" width="8.85546875" style="9" customWidth="1"/>
    <col min="6375" max="6375" width="12.28515625" style="9" customWidth="1"/>
    <col min="6376" max="6376" width="7.42578125" style="9" customWidth="1"/>
    <col min="6377" max="6377" width="9.140625" style="9"/>
    <col min="6378" max="6378" width="12.42578125" style="9" customWidth="1"/>
    <col min="6379" max="6379" width="7.42578125" style="9" customWidth="1"/>
    <col min="6380" max="6381" width="9.140625" style="9"/>
    <col min="6382" max="6382" width="11.5703125" style="9" bestFit="1" customWidth="1"/>
    <col min="6383" max="6383" width="12" style="9" customWidth="1"/>
    <col min="6384" max="6384" width="8.28515625" style="9" customWidth="1"/>
    <col min="6385" max="6385" width="2.7109375" style="9" customWidth="1"/>
    <col min="6386" max="6386" width="18.5703125" style="9" customWidth="1"/>
    <col min="6387" max="6387" width="9.140625" style="9"/>
    <col min="6388" max="6388" width="18" style="9" customWidth="1"/>
    <col min="6389" max="6389" width="15.140625" style="9" customWidth="1"/>
    <col min="6390" max="6390" width="8.85546875" style="9" customWidth="1"/>
    <col min="6391" max="6391" width="12.28515625" style="9" customWidth="1"/>
    <col min="6392" max="6392" width="7.42578125" style="9" customWidth="1"/>
    <col min="6393" max="6393" width="9.140625" style="9"/>
    <col min="6394" max="6394" width="12.42578125" style="9" customWidth="1"/>
    <col min="6395" max="6395" width="7.42578125" style="9" customWidth="1"/>
    <col min="6396" max="6397" width="9.140625" style="9"/>
    <col min="6398" max="6398" width="11.5703125" style="9" bestFit="1" customWidth="1"/>
    <col min="6399" max="6399" width="12" style="9" customWidth="1"/>
    <col min="6400" max="6400" width="8.28515625" style="9" customWidth="1"/>
    <col min="6401" max="6401" width="2.7109375" style="9" customWidth="1"/>
    <col min="6402" max="6402" width="18.5703125" style="9" customWidth="1"/>
    <col min="6403" max="6403" width="9.140625" style="9"/>
    <col min="6404" max="6404" width="18" style="9" customWidth="1"/>
    <col min="6405" max="6405" width="15.140625" style="9" customWidth="1"/>
    <col min="6406" max="6406" width="8.85546875" style="9" customWidth="1"/>
    <col min="6407" max="6407" width="12.28515625" style="9" customWidth="1"/>
    <col min="6408" max="6408" width="7.42578125" style="9" customWidth="1"/>
    <col min="6409" max="6409" width="9.140625" style="9"/>
    <col min="6410" max="6410" width="12.42578125" style="9" customWidth="1"/>
    <col min="6411" max="6411" width="7.42578125" style="9" customWidth="1"/>
    <col min="6412" max="6413" width="9.140625" style="9"/>
    <col min="6414" max="6414" width="11.5703125" style="9" bestFit="1" customWidth="1"/>
    <col min="6415" max="6415" width="12" style="9" customWidth="1"/>
    <col min="6416" max="6416" width="8.28515625" style="9" customWidth="1"/>
    <col min="6417" max="6417" width="2.7109375" style="9" customWidth="1"/>
    <col min="6418" max="6418" width="18.5703125" style="9" customWidth="1"/>
    <col min="6419" max="6419" width="9.140625" style="9"/>
    <col min="6420" max="6420" width="18" style="9" customWidth="1"/>
    <col min="6421" max="6421" width="15.140625" style="9" customWidth="1"/>
    <col min="6422" max="6422" width="8.85546875" style="9" customWidth="1"/>
    <col min="6423" max="6423" width="12.28515625" style="9" customWidth="1"/>
    <col min="6424" max="6424" width="7.42578125" style="9" customWidth="1"/>
    <col min="6425" max="6425" width="9.140625" style="9"/>
    <col min="6426" max="6426" width="12.42578125" style="9" customWidth="1"/>
    <col min="6427" max="6427" width="7.42578125" style="9" customWidth="1"/>
    <col min="6428" max="6429" width="9.140625" style="9"/>
    <col min="6430" max="6430" width="11.5703125" style="9" bestFit="1" customWidth="1"/>
    <col min="6431" max="6431" width="12" style="9" customWidth="1"/>
    <col min="6432" max="6432" width="8.28515625" style="9" customWidth="1"/>
    <col min="6433" max="6433" width="2.7109375" style="9" customWidth="1"/>
    <col min="6434" max="6434" width="18.5703125" style="9" customWidth="1"/>
    <col min="6435" max="6435" width="9.140625" style="9"/>
    <col min="6436" max="6436" width="18" style="9" customWidth="1"/>
    <col min="6437" max="6437" width="15.140625" style="9" customWidth="1"/>
    <col min="6438" max="6438" width="8.85546875" style="9" customWidth="1"/>
    <col min="6439" max="6439" width="12.28515625" style="9" customWidth="1"/>
    <col min="6440" max="6440" width="7.42578125" style="9" customWidth="1"/>
    <col min="6441" max="6441" width="9.140625" style="9"/>
    <col min="6442" max="6442" width="12.42578125" style="9" customWidth="1"/>
    <col min="6443" max="6443" width="7.42578125" style="9" customWidth="1"/>
    <col min="6444" max="6445" width="9.140625" style="9"/>
    <col min="6446" max="6446" width="11.5703125" style="9" bestFit="1" customWidth="1"/>
    <col min="6447" max="6447" width="12" style="9" customWidth="1"/>
    <col min="6448" max="6448" width="8.28515625" style="9" customWidth="1"/>
    <col min="6449" max="6449" width="2.7109375" style="9" customWidth="1"/>
    <col min="6450" max="6450" width="18.5703125" style="9" customWidth="1"/>
    <col min="6451" max="6451" width="9.140625" style="9"/>
    <col min="6452" max="6452" width="18" style="9" customWidth="1"/>
    <col min="6453" max="6453" width="15.140625" style="9" customWidth="1"/>
    <col min="6454" max="6454" width="8.85546875" style="9" customWidth="1"/>
    <col min="6455" max="6455" width="12.28515625" style="9" customWidth="1"/>
    <col min="6456" max="6456" width="7.42578125" style="9" customWidth="1"/>
    <col min="6457" max="6457" width="9.140625" style="9"/>
    <col min="6458" max="6458" width="12.42578125" style="9" customWidth="1"/>
    <col min="6459" max="6459" width="7.42578125" style="9" customWidth="1"/>
    <col min="6460" max="6461" width="9.140625" style="9"/>
    <col min="6462" max="6462" width="11.5703125" style="9" bestFit="1" customWidth="1"/>
    <col min="6463" max="6463" width="12" style="9" customWidth="1"/>
    <col min="6464" max="6464" width="8.28515625" style="9" customWidth="1"/>
    <col min="6465" max="6465" width="2.7109375" style="9" customWidth="1"/>
    <col min="6466" max="6466" width="18.5703125" style="9" customWidth="1"/>
    <col min="6467" max="6467" width="9.140625" style="9"/>
    <col min="6468" max="6468" width="18" style="9" customWidth="1"/>
    <col min="6469" max="6469" width="15.140625" style="9" customWidth="1"/>
    <col min="6470" max="6470" width="8.85546875" style="9" customWidth="1"/>
    <col min="6471" max="6471" width="12.28515625" style="9" customWidth="1"/>
    <col min="6472" max="6472" width="7.42578125" style="9" customWidth="1"/>
    <col min="6473" max="6473" width="9.140625" style="9"/>
    <col min="6474" max="6474" width="12.42578125" style="9" customWidth="1"/>
    <col min="6475" max="6475" width="7.42578125" style="9" customWidth="1"/>
    <col min="6476" max="6477" width="9.140625" style="9"/>
    <col min="6478" max="6478" width="11.5703125" style="9" bestFit="1" customWidth="1"/>
    <col min="6479" max="6479" width="12" style="9" customWidth="1"/>
    <col min="6480" max="6480" width="8.28515625" style="9" customWidth="1"/>
    <col min="6481" max="6481" width="2.7109375" style="9" customWidth="1"/>
    <col min="6482" max="6482" width="18.5703125" style="9" customWidth="1"/>
    <col min="6483" max="6483" width="9.140625" style="9"/>
    <col min="6484" max="6484" width="18" style="9" customWidth="1"/>
    <col min="6485" max="6485" width="15.140625" style="9" customWidth="1"/>
    <col min="6486" max="6486" width="8.85546875" style="9" customWidth="1"/>
    <col min="6487" max="6487" width="12.28515625" style="9" customWidth="1"/>
    <col min="6488" max="6488" width="7.42578125" style="9" customWidth="1"/>
    <col min="6489" max="6489" width="9.140625" style="9"/>
    <col min="6490" max="6490" width="12.42578125" style="9" customWidth="1"/>
    <col min="6491" max="6491" width="7.42578125" style="9" customWidth="1"/>
    <col min="6492" max="6493" width="9.140625" style="9"/>
    <col min="6494" max="6494" width="11.5703125" style="9" bestFit="1" customWidth="1"/>
    <col min="6495" max="6495" width="12" style="9" customWidth="1"/>
    <col min="6496" max="6496" width="8.28515625" style="9" customWidth="1"/>
    <col min="6497" max="6497" width="2.7109375" style="9" customWidth="1"/>
    <col min="6498" max="6498" width="18.5703125" style="9" customWidth="1"/>
    <col min="6499" max="6499" width="9.140625" style="9"/>
    <col min="6500" max="6500" width="18" style="9" customWidth="1"/>
    <col min="6501" max="6501" width="15.140625" style="9" customWidth="1"/>
    <col min="6502" max="6502" width="8.85546875" style="9" customWidth="1"/>
    <col min="6503" max="6503" width="12.28515625" style="9" customWidth="1"/>
    <col min="6504" max="6504" width="7.42578125" style="9" customWidth="1"/>
    <col min="6505" max="6505" width="9.140625" style="9"/>
    <col min="6506" max="6506" width="12.42578125" style="9" customWidth="1"/>
    <col min="6507" max="6507" width="7.42578125" style="9" customWidth="1"/>
    <col min="6508" max="6509" width="9.140625" style="9"/>
    <col min="6510" max="6510" width="11.5703125" style="9" bestFit="1" customWidth="1"/>
    <col min="6511" max="6511" width="12" style="9" customWidth="1"/>
    <col min="6512" max="6512" width="8.28515625" style="9" customWidth="1"/>
    <col min="6513" max="6513" width="2.7109375" style="9" customWidth="1"/>
    <col min="6514" max="6514" width="18.5703125" style="9" customWidth="1"/>
    <col min="6515" max="6515" width="9.140625" style="9"/>
    <col min="6516" max="6516" width="18" style="9" customWidth="1"/>
    <col min="6517" max="6517" width="15.140625" style="9" customWidth="1"/>
    <col min="6518" max="6518" width="8.85546875" style="9" customWidth="1"/>
    <col min="6519" max="6519" width="12.28515625" style="9" customWidth="1"/>
    <col min="6520" max="6520" width="7.42578125" style="9" customWidth="1"/>
    <col min="6521" max="6521" width="9.140625" style="9"/>
    <col min="6522" max="6522" width="12.42578125" style="9" customWidth="1"/>
    <col min="6523" max="6523" width="7.42578125" style="9" customWidth="1"/>
    <col min="6524" max="6525" width="9.140625" style="9"/>
    <col min="6526" max="6526" width="11.5703125" style="9" bestFit="1" customWidth="1"/>
    <col min="6527" max="6527" width="12" style="9" customWidth="1"/>
    <col min="6528" max="6528" width="8.28515625" style="9" customWidth="1"/>
    <col min="6529" max="6529" width="2.7109375" style="9" customWidth="1"/>
    <col min="6530" max="6530" width="18.5703125" style="9" customWidth="1"/>
    <col min="6531" max="6531" width="9.140625" style="9"/>
    <col min="6532" max="6532" width="18" style="9" customWidth="1"/>
    <col min="6533" max="6533" width="15.140625" style="9" customWidth="1"/>
    <col min="6534" max="6534" width="8.85546875" style="9" customWidth="1"/>
    <col min="6535" max="6535" width="12.28515625" style="9" customWidth="1"/>
    <col min="6536" max="6536" width="7.42578125" style="9" customWidth="1"/>
    <col min="6537" max="6537" width="9.140625" style="9"/>
    <col min="6538" max="6538" width="12.42578125" style="9" customWidth="1"/>
    <col min="6539" max="6539" width="7.42578125" style="9" customWidth="1"/>
    <col min="6540" max="6541" width="9.140625" style="9"/>
    <col min="6542" max="6542" width="11.5703125" style="9" bestFit="1" customWidth="1"/>
    <col min="6543" max="6543" width="12" style="9" customWidth="1"/>
    <col min="6544" max="6544" width="8.28515625" style="9" customWidth="1"/>
    <col min="6545" max="6545" width="2.7109375" style="9" customWidth="1"/>
    <col min="6546" max="6546" width="18.5703125" style="9" customWidth="1"/>
    <col min="6547" max="6547" width="9.140625" style="9"/>
    <col min="6548" max="6548" width="18" style="9" customWidth="1"/>
    <col min="6549" max="6549" width="15.140625" style="9" customWidth="1"/>
    <col min="6550" max="6550" width="8.85546875" style="9" customWidth="1"/>
    <col min="6551" max="6551" width="12.28515625" style="9" customWidth="1"/>
    <col min="6552" max="6552" width="7.42578125" style="9" customWidth="1"/>
    <col min="6553" max="6553" width="9.140625" style="9"/>
    <col min="6554" max="6554" width="12.42578125" style="9" customWidth="1"/>
    <col min="6555" max="6555" width="7.42578125" style="9" customWidth="1"/>
    <col min="6556" max="6557" width="9.140625" style="9"/>
    <col min="6558" max="6558" width="11.5703125" style="9" bestFit="1" customWidth="1"/>
    <col min="6559" max="6559" width="12" style="9" customWidth="1"/>
    <col min="6560" max="6560" width="8.28515625" style="9" customWidth="1"/>
    <col min="6561" max="6561" width="2.7109375" style="9" customWidth="1"/>
    <col min="6562" max="6562" width="18.5703125" style="9" customWidth="1"/>
    <col min="6563" max="6563" width="9.140625" style="9"/>
    <col min="6564" max="6564" width="18" style="9" customWidth="1"/>
    <col min="6565" max="6565" width="15.140625" style="9" customWidth="1"/>
    <col min="6566" max="6566" width="8.85546875" style="9" customWidth="1"/>
    <col min="6567" max="6567" width="12.28515625" style="9" customWidth="1"/>
    <col min="6568" max="6568" width="7.42578125" style="9" customWidth="1"/>
    <col min="6569" max="6569" width="9.140625" style="9"/>
    <col min="6570" max="6570" width="12.42578125" style="9" customWidth="1"/>
    <col min="6571" max="6571" width="7.42578125" style="9" customWidth="1"/>
    <col min="6572" max="6573" width="9.140625" style="9"/>
    <col min="6574" max="6574" width="11.5703125" style="9" bestFit="1" customWidth="1"/>
    <col min="6575" max="6575" width="12" style="9" customWidth="1"/>
    <col min="6576" max="6576" width="8.28515625" style="9" customWidth="1"/>
    <col min="6577" max="6577" width="2.7109375" style="9" customWidth="1"/>
    <col min="6578" max="6578" width="18.5703125" style="9" customWidth="1"/>
    <col min="6579" max="6579" width="9.140625" style="9"/>
    <col min="6580" max="6580" width="18" style="9" customWidth="1"/>
    <col min="6581" max="6581" width="15.140625" style="9" customWidth="1"/>
    <col min="6582" max="6582" width="8.85546875" style="9" customWidth="1"/>
    <col min="6583" max="6583" width="12.28515625" style="9" customWidth="1"/>
    <col min="6584" max="6584" width="7.42578125" style="9" customWidth="1"/>
    <col min="6585" max="6585" width="9.140625" style="9"/>
    <col min="6586" max="6586" width="12.42578125" style="9" customWidth="1"/>
    <col min="6587" max="6587" width="7.42578125" style="9" customWidth="1"/>
    <col min="6588" max="6589" width="9.140625" style="9"/>
    <col min="6590" max="6590" width="11.5703125" style="9" bestFit="1" customWidth="1"/>
    <col min="6591" max="6591" width="12" style="9" customWidth="1"/>
    <col min="6592" max="6592" width="8.28515625" style="9" customWidth="1"/>
    <col min="6593" max="6593" width="2.7109375" style="9" customWidth="1"/>
    <col min="6594" max="6594" width="18.5703125" style="9" customWidth="1"/>
    <col min="6595" max="6595" width="9.140625" style="9"/>
    <col min="6596" max="6596" width="18" style="9" customWidth="1"/>
    <col min="6597" max="6597" width="15.140625" style="9" customWidth="1"/>
    <col min="6598" max="6598" width="8.85546875" style="9" customWidth="1"/>
    <col min="6599" max="6599" width="12.28515625" style="9" customWidth="1"/>
    <col min="6600" max="6600" width="7.42578125" style="9" customWidth="1"/>
    <col min="6601" max="6601" width="9.140625" style="9"/>
    <col min="6602" max="6602" width="12.42578125" style="9" customWidth="1"/>
    <col min="6603" max="6603" width="7.42578125" style="9" customWidth="1"/>
    <col min="6604" max="6605" width="9.140625" style="9"/>
    <col min="6606" max="6606" width="11.5703125" style="9" bestFit="1" customWidth="1"/>
    <col min="6607" max="6607" width="12" style="9" customWidth="1"/>
    <col min="6608" max="6608" width="8.28515625" style="9" customWidth="1"/>
    <col min="6609" max="6609" width="2.7109375" style="9" customWidth="1"/>
    <col min="6610" max="6610" width="18.5703125" style="9" customWidth="1"/>
    <col min="6611" max="6611" width="9.140625" style="9"/>
    <col min="6612" max="6612" width="18" style="9" customWidth="1"/>
    <col min="6613" max="6613" width="15.140625" style="9" customWidth="1"/>
    <col min="6614" max="6614" width="8.85546875" style="9" customWidth="1"/>
    <col min="6615" max="6615" width="12.28515625" style="9" customWidth="1"/>
    <col min="6616" max="6616" width="7.42578125" style="9" customWidth="1"/>
    <col min="6617" max="6617" width="9.140625" style="9"/>
    <col min="6618" max="6618" width="12.42578125" style="9" customWidth="1"/>
    <col min="6619" max="6619" width="7.42578125" style="9" customWidth="1"/>
    <col min="6620" max="6621" width="9.140625" style="9"/>
    <col min="6622" max="6622" width="11.5703125" style="9" bestFit="1" customWidth="1"/>
    <col min="6623" max="6623" width="12" style="9" customWidth="1"/>
    <col min="6624" max="6624" width="8.28515625" style="9" customWidth="1"/>
    <col min="6625" max="6625" width="2.7109375" style="9" customWidth="1"/>
    <col min="6626" max="6626" width="18.5703125" style="9" customWidth="1"/>
    <col min="6627" max="6627" width="9.140625" style="9"/>
    <col min="6628" max="6628" width="18" style="9" customWidth="1"/>
    <col min="6629" max="6629" width="15.140625" style="9" customWidth="1"/>
    <col min="6630" max="6630" width="8.85546875" style="9" customWidth="1"/>
    <col min="6631" max="6631" width="12.28515625" style="9" customWidth="1"/>
    <col min="6632" max="6632" width="7.42578125" style="9" customWidth="1"/>
    <col min="6633" max="6633" width="9.140625" style="9"/>
    <col min="6634" max="6634" width="12.42578125" style="9" customWidth="1"/>
    <col min="6635" max="6635" width="7.42578125" style="9" customWidth="1"/>
    <col min="6636" max="6637" width="9.140625" style="9"/>
    <col min="6638" max="6638" width="11.5703125" style="9" bestFit="1" customWidth="1"/>
    <col min="6639" max="6639" width="12" style="9" customWidth="1"/>
    <col min="6640" max="6640" width="8.28515625" style="9" customWidth="1"/>
    <col min="6641" max="6641" width="2.7109375" style="9" customWidth="1"/>
    <col min="6642" max="6642" width="18.5703125" style="9" customWidth="1"/>
    <col min="6643" max="6643" width="9.140625" style="9"/>
    <col min="6644" max="6644" width="18" style="9" customWidth="1"/>
    <col min="6645" max="6645" width="15.140625" style="9" customWidth="1"/>
    <col min="6646" max="6646" width="8.85546875" style="9" customWidth="1"/>
    <col min="6647" max="6647" width="12.28515625" style="9" customWidth="1"/>
    <col min="6648" max="6648" width="7.42578125" style="9" customWidth="1"/>
    <col min="6649" max="6649" width="9.140625" style="9"/>
    <col min="6650" max="6650" width="12.42578125" style="9" customWidth="1"/>
    <col min="6651" max="6651" width="7.42578125" style="9" customWidth="1"/>
    <col min="6652" max="6653" width="9.140625" style="9"/>
    <col min="6654" max="6654" width="11.5703125" style="9" bestFit="1" customWidth="1"/>
    <col min="6655" max="6655" width="12" style="9" customWidth="1"/>
    <col min="6656" max="6656" width="8.28515625" style="9" customWidth="1"/>
    <col min="6657" max="6657" width="2.7109375" style="9" customWidth="1"/>
    <col min="6658" max="6658" width="18.5703125" style="9" customWidth="1"/>
    <col min="6659" max="6659" width="9.140625" style="9"/>
    <col min="6660" max="6660" width="18" style="9" customWidth="1"/>
    <col min="6661" max="6661" width="15.140625" style="9" customWidth="1"/>
    <col min="6662" max="6662" width="8.85546875" style="9" customWidth="1"/>
    <col min="6663" max="6663" width="12.28515625" style="9" customWidth="1"/>
    <col min="6664" max="6664" width="7.42578125" style="9" customWidth="1"/>
    <col min="6665" max="6665" width="9.140625" style="9"/>
    <col min="6666" max="6666" width="12.42578125" style="9" customWidth="1"/>
    <col min="6667" max="6667" width="7.42578125" style="9" customWidth="1"/>
    <col min="6668" max="6669" width="9.140625" style="9"/>
    <col min="6670" max="6670" width="11.5703125" style="9" bestFit="1" customWidth="1"/>
    <col min="6671" max="6671" width="12" style="9" customWidth="1"/>
    <col min="6672" max="6672" width="8.28515625" style="9" customWidth="1"/>
    <col min="6673" max="6673" width="2.7109375" style="9" customWidth="1"/>
    <col min="6674" max="6674" width="18.5703125" style="9" customWidth="1"/>
    <col min="6675" max="6675" width="9.140625" style="9"/>
    <col min="6676" max="6676" width="18" style="9" customWidth="1"/>
    <col min="6677" max="6677" width="15.140625" style="9" customWidth="1"/>
    <col min="6678" max="6678" width="8.85546875" style="9" customWidth="1"/>
    <col min="6679" max="6679" width="12.28515625" style="9" customWidth="1"/>
    <col min="6680" max="6680" width="7.42578125" style="9" customWidth="1"/>
    <col min="6681" max="6681" width="9.140625" style="9"/>
    <col min="6682" max="6682" width="12.42578125" style="9" customWidth="1"/>
    <col min="6683" max="6683" width="7.42578125" style="9" customWidth="1"/>
    <col min="6684" max="6685" width="9.140625" style="9"/>
    <col min="6686" max="6686" width="11.5703125" style="9" bestFit="1" customWidth="1"/>
    <col min="6687" max="6687" width="12" style="9" customWidth="1"/>
    <col min="6688" max="6688" width="8.28515625" style="9" customWidth="1"/>
    <col min="6689" max="6689" width="2.7109375" style="9" customWidth="1"/>
    <col min="6690" max="6690" width="18.5703125" style="9" customWidth="1"/>
    <col min="6691" max="6691" width="9.140625" style="9"/>
    <col min="6692" max="6692" width="18" style="9" customWidth="1"/>
    <col min="6693" max="6693" width="15.140625" style="9" customWidth="1"/>
    <col min="6694" max="6694" width="8.85546875" style="9" customWidth="1"/>
    <col min="6695" max="6695" width="12.28515625" style="9" customWidth="1"/>
    <col min="6696" max="6696" width="7.42578125" style="9" customWidth="1"/>
    <col min="6697" max="6697" width="9.140625" style="9"/>
    <col min="6698" max="6698" width="12.42578125" style="9" customWidth="1"/>
    <col min="6699" max="6699" width="7.42578125" style="9" customWidth="1"/>
    <col min="6700" max="6701" width="9.140625" style="9"/>
    <col min="6702" max="6702" width="11.5703125" style="9" bestFit="1" customWidth="1"/>
    <col min="6703" max="6703" width="12" style="9" customWidth="1"/>
    <col min="6704" max="6704" width="8.28515625" style="9" customWidth="1"/>
    <col min="6705" max="6705" width="2.7109375" style="9" customWidth="1"/>
    <col min="6706" max="6706" width="18.5703125" style="9" customWidth="1"/>
    <col min="6707" max="6707" width="9.140625" style="9"/>
    <col min="6708" max="6708" width="18" style="9" customWidth="1"/>
    <col min="6709" max="6709" width="15.140625" style="9" customWidth="1"/>
    <col min="6710" max="6710" width="8.85546875" style="9" customWidth="1"/>
    <col min="6711" max="6711" width="12.28515625" style="9" customWidth="1"/>
    <col min="6712" max="6712" width="7.42578125" style="9" customWidth="1"/>
    <col min="6713" max="6713" width="9.140625" style="9"/>
    <col min="6714" max="6714" width="12.42578125" style="9" customWidth="1"/>
    <col min="6715" max="6715" width="7.42578125" style="9" customWidth="1"/>
    <col min="6716" max="6717" width="9.140625" style="9"/>
    <col min="6718" max="6718" width="11.5703125" style="9" bestFit="1" customWidth="1"/>
    <col min="6719" max="6719" width="12" style="9" customWidth="1"/>
    <col min="6720" max="6720" width="8.28515625" style="9" customWidth="1"/>
    <col min="6721" max="6721" width="2.7109375" style="9" customWidth="1"/>
    <col min="6722" max="6722" width="18.5703125" style="9" customWidth="1"/>
    <col min="6723" max="6723" width="9.140625" style="9"/>
    <col min="6724" max="6724" width="18" style="9" customWidth="1"/>
    <col min="6725" max="6725" width="15.140625" style="9" customWidth="1"/>
    <col min="6726" max="6726" width="8.85546875" style="9" customWidth="1"/>
    <col min="6727" max="6727" width="12.28515625" style="9" customWidth="1"/>
    <col min="6728" max="6728" width="7.42578125" style="9" customWidth="1"/>
    <col min="6729" max="6729" width="9.140625" style="9"/>
    <col min="6730" max="6730" width="12.42578125" style="9" customWidth="1"/>
    <col min="6731" max="6731" width="7.42578125" style="9" customWidth="1"/>
    <col min="6732" max="6733" width="9.140625" style="9"/>
    <col min="6734" max="6734" width="11.5703125" style="9" bestFit="1" customWidth="1"/>
    <col min="6735" max="6735" width="12" style="9" customWidth="1"/>
    <col min="6736" max="6736" width="8.28515625" style="9" customWidth="1"/>
    <col min="6737" max="6737" width="2.7109375" style="9" customWidth="1"/>
    <col min="6738" max="6738" width="18.5703125" style="9" customWidth="1"/>
    <col min="6739" max="6739" width="9.140625" style="9"/>
    <col min="6740" max="6740" width="18" style="9" customWidth="1"/>
    <col min="6741" max="6741" width="15.140625" style="9" customWidth="1"/>
    <col min="6742" max="6742" width="8.85546875" style="9" customWidth="1"/>
    <col min="6743" max="6743" width="12.28515625" style="9" customWidth="1"/>
    <col min="6744" max="6744" width="7.42578125" style="9" customWidth="1"/>
    <col min="6745" max="6745" width="9.140625" style="9"/>
    <col min="6746" max="6746" width="12.42578125" style="9" customWidth="1"/>
    <col min="6747" max="6747" width="7.42578125" style="9" customWidth="1"/>
    <col min="6748" max="6749" width="9.140625" style="9"/>
    <col min="6750" max="6750" width="11.5703125" style="9" bestFit="1" customWidth="1"/>
    <col min="6751" max="6751" width="12" style="9" customWidth="1"/>
    <col min="6752" max="6752" width="8.28515625" style="9" customWidth="1"/>
    <col min="6753" max="6753" width="2.7109375" style="9" customWidth="1"/>
    <col min="6754" max="6754" width="18.5703125" style="9" customWidth="1"/>
    <col min="6755" max="6755" width="9.140625" style="9"/>
    <col min="6756" max="6756" width="18" style="9" customWidth="1"/>
    <col min="6757" max="6757" width="15.140625" style="9" customWidth="1"/>
    <col min="6758" max="6758" width="8.85546875" style="9" customWidth="1"/>
    <col min="6759" max="6759" width="12.28515625" style="9" customWidth="1"/>
    <col min="6760" max="6760" width="7.42578125" style="9" customWidth="1"/>
    <col min="6761" max="6761" width="9.140625" style="9"/>
    <col min="6762" max="6762" width="12.42578125" style="9" customWidth="1"/>
    <col min="6763" max="6763" width="7.42578125" style="9" customWidth="1"/>
    <col min="6764" max="6765" width="9.140625" style="9"/>
    <col min="6766" max="6766" width="11.5703125" style="9" bestFit="1" customWidth="1"/>
    <col min="6767" max="6767" width="12" style="9" customWidth="1"/>
    <col min="6768" max="6768" width="8.28515625" style="9" customWidth="1"/>
    <col min="6769" max="6769" width="2.7109375" style="9" customWidth="1"/>
    <col min="6770" max="6770" width="18.5703125" style="9" customWidth="1"/>
    <col min="6771" max="6771" width="9.140625" style="9"/>
    <col min="6772" max="6772" width="18" style="9" customWidth="1"/>
    <col min="6773" max="6773" width="15.140625" style="9" customWidth="1"/>
    <col min="6774" max="6774" width="8.85546875" style="9" customWidth="1"/>
    <col min="6775" max="6775" width="12.28515625" style="9" customWidth="1"/>
    <col min="6776" max="6776" width="7.42578125" style="9" customWidth="1"/>
    <col min="6777" max="6777" width="9.140625" style="9"/>
    <col min="6778" max="6778" width="12.42578125" style="9" customWidth="1"/>
    <col min="6779" max="6779" width="7.42578125" style="9" customWidth="1"/>
    <col min="6780" max="6781" width="9.140625" style="9"/>
    <col min="6782" max="6782" width="11.5703125" style="9" bestFit="1" customWidth="1"/>
    <col min="6783" max="6783" width="12" style="9" customWidth="1"/>
    <col min="6784" max="6784" width="8.28515625" style="9" customWidth="1"/>
    <col min="6785" max="6785" width="2.7109375" style="9" customWidth="1"/>
    <col min="6786" max="6786" width="18.5703125" style="9" customWidth="1"/>
    <col min="6787" max="6787" width="9.140625" style="9"/>
    <col min="6788" max="6788" width="18" style="9" customWidth="1"/>
    <col min="6789" max="6789" width="15.140625" style="9" customWidth="1"/>
    <col min="6790" max="6790" width="8.85546875" style="9" customWidth="1"/>
    <col min="6791" max="6791" width="12.28515625" style="9" customWidth="1"/>
    <col min="6792" max="6792" width="7.42578125" style="9" customWidth="1"/>
    <col min="6793" max="6793" width="9.140625" style="9"/>
    <col min="6794" max="6794" width="12.42578125" style="9" customWidth="1"/>
    <col min="6795" max="6795" width="7.42578125" style="9" customWidth="1"/>
    <col min="6796" max="6797" width="9.140625" style="9"/>
    <col min="6798" max="6798" width="11.5703125" style="9" bestFit="1" customWidth="1"/>
    <col min="6799" max="6799" width="12" style="9" customWidth="1"/>
    <col min="6800" max="6800" width="8.28515625" style="9" customWidth="1"/>
    <col min="6801" max="6801" width="2.7109375" style="9" customWidth="1"/>
    <col min="6802" max="6802" width="18.5703125" style="9" customWidth="1"/>
    <col min="6803" max="6803" width="9.140625" style="9"/>
    <col min="6804" max="6804" width="18" style="9" customWidth="1"/>
    <col min="6805" max="6805" width="15.140625" style="9" customWidth="1"/>
    <col min="6806" max="6806" width="8.85546875" style="9" customWidth="1"/>
    <col min="6807" max="6807" width="12.28515625" style="9" customWidth="1"/>
    <col min="6808" max="6808" width="7.42578125" style="9" customWidth="1"/>
    <col min="6809" max="6809" width="9.140625" style="9"/>
    <col min="6810" max="6810" width="12.42578125" style="9" customWidth="1"/>
    <col min="6811" max="6811" width="7.42578125" style="9" customWidth="1"/>
    <col min="6812" max="6813" width="9.140625" style="9"/>
    <col min="6814" max="6814" width="11.5703125" style="9" bestFit="1" customWidth="1"/>
    <col min="6815" max="6815" width="12" style="9" customWidth="1"/>
    <col min="6816" max="6816" width="8.28515625" style="9" customWidth="1"/>
    <col min="6817" max="6817" width="2.7109375" style="9" customWidth="1"/>
    <col min="6818" max="6818" width="18.5703125" style="9" customWidth="1"/>
    <col min="6819" max="6819" width="9.140625" style="9"/>
    <col min="6820" max="6820" width="18" style="9" customWidth="1"/>
    <col min="6821" max="6821" width="15.140625" style="9" customWidth="1"/>
    <col min="6822" max="6822" width="8.85546875" style="9" customWidth="1"/>
    <col min="6823" max="6823" width="12.28515625" style="9" customWidth="1"/>
    <col min="6824" max="6824" width="7.42578125" style="9" customWidth="1"/>
    <col min="6825" max="6825" width="9.140625" style="9"/>
    <col min="6826" max="6826" width="12.42578125" style="9" customWidth="1"/>
    <col min="6827" max="6827" width="7.42578125" style="9" customWidth="1"/>
    <col min="6828" max="6829" width="9.140625" style="9"/>
    <col min="6830" max="6830" width="11.5703125" style="9" bestFit="1" customWidth="1"/>
    <col min="6831" max="6831" width="12" style="9" customWidth="1"/>
    <col min="6832" max="6832" width="8.28515625" style="9" customWidth="1"/>
    <col min="6833" max="6833" width="2.7109375" style="9" customWidth="1"/>
    <col min="6834" max="6834" width="18.5703125" style="9" customWidth="1"/>
    <col min="6835" max="6835" width="9.140625" style="9"/>
    <col min="6836" max="6836" width="18" style="9" customWidth="1"/>
    <col min="6837" max="6837" width="15.140625" style="9" customWidth="1"/>
    <col min="6838" max="6838" width="8.85546875" style="9" customWidth="1"/>
    <col min="6839" max="6839" width="12.28515625" style="9" customWidth="1"/>
    <col min="6840" max="6840" width="7.42578125" style="9" customWidth="1"/>
    <col min="6841" max="6841" width="9.140625" style="9"/>
    <col min="6842" max="6842" width="12.42578125" style="9" customWidth="1"/>
    <col min="6843" max="6843" width="7.42578125" style="9" customWidth="1"/>
    <col min="6844" max="6845" width="9.140625" style="9"/>
    <col min="6846" max="6846" width="11.5703125" style="9" bestFit="1" customWidth="1"/>
    <col min="6847" max="6847" width="12" style="9" customWidth="1"/>
    <col min="6848" max="6848" width="8.28515625" style="9" customWidth="1"/>
    <col min="6849" max="6849" width="2.7109375" style="9" customWidth="1"/>
    <col min="6850" max="6850" width="18.5703125" style="9" customWidth="1"/>
    <col min="6851" max="6851" width="9.140625" style="9"/>
    <col min="6852" max="6852" width="18" style="9" customWidth="1"/>
    <col min="6853" max="6853" width="15.140625" style="9" customWidth="1"/>
    <col min="6854" max="6854" width="8.85546875" style="9" customWidth="1"/>
    <col min="6855" max="6855" width="12.28515625" style="9" customWidth="1"/>
    <col min="6856" max="6856" width="7.42578125" style="9" customWidth="1"/>
    <col min="6857" max="6857" width="9.140625" style="9"/>
    <col min="6858" max="6858" width="12.42578125" style="9" customWidth="1"/>
    <col min="6859" max="6859" width="7.42578125" style="9" customWidth="1"/>
    <col min="6860" max="6861" width="9.140625" style="9"/>
    <col min="6862" max="6862" width="11.5703125" style="9" bestFit="1" customWidth="1"/>
    <col min="6863" max="6863" width="12" style="9" customWidth="1"/>
    <col min="6864" max="6864" width="8.28515625" style="9" customWidth="1"/>
    <col min="6865" max="6865" width="2.7109375" style="9" customWidth="1"/>
    <col min="6866" max="6866" width="18.5703125" style="9" customWidth="1"/>
    <col min="6867" max="6867" width="9.140625" style="9"/>
    <col min="6868" max="6868" width="18" style="9" customWidth="1"/>
    <col min="6869" max="6869" width="15.140625" style="9" customWidth="1"/>
    <col min="6870" max="6870" width="8.85546875" style="9" customWidth="1"/>
    <col min="6871" max="6871" width="12.28515625" style="9" customWidth="1"/>
    <col min="6872" max="6872" width="7.42578125" style="9" customWidth="1"/>
    <col min="6873" max="6873" width="9.140625" style="9"/>
    <col min="6874" max="6874" width="12.42578125" style="9" customWidth="1"/>
    <col min="6875" max="6875" width="7.42578125" style="9" customWidth="1"/>
    <col min="6876" max="6877" width="9.140625" style="9"/>
    <col min="6878" max="6878" width="11.5703125" style="9" bestFit="1" customWidth="1"/>
    <col min="6879" max="6879" width="12" style="9" customWidth="1"/>
    <col min="6880" max="6880" width="8.28515625" style="9" customWidth="1"/>
    <col min="6881" max="6881" width="2.7109375" style="9" customWidth="1"/>
    <col min="6882" max="6882" width="18.5703125" style="9" customWidth="1"/>
    <col min="6883" max="6883" width="9.140625" style="9"/>
    <col min="6884" max="6884" width="18" style="9" customWidth="1"/>
    <col min="6885" max="6885" width="15.140625" style="9" customWidth="1"/>
    <col min="6886" max="6886" width="8.85546875" style="9" customWidth="1"/>
    <col min="6887" max="6887" width="12.28515625" style="9" customWidth="1"/>
    <col min="6888" max="6888" width="7.42578125" style="9" customWidth="1"/>
    <col min="6889" max="6889" width="9.140625" style="9"/>
    <col min="6890" max="6890" width="12.42578125" style="9" customWidth="1"/>
    <col min="6891" max="6891" width="7.42578125" style="9" customWidth="1"/>
    <col min="6892" max="6893" width="9.140625" style="9"/>
    <col min="6894" max="6894" width="11.5703125" style="9" bestFit="1" customWidth="1"/>
    <col min="6895" max="6895" width="12" style="9" customWidth="1"/>
    <col min="6896" max="6896" width="8.28515625" style="9" customWidth="1"/>
    <col min="6897" max="6897" width="2.7109375" style="9" customWidth="1"/>
    <col min="6898" max="6898" width="18.5703125" style="9" customWidth="1"/>
    <col min="6899" max="6899" width="9.140625" style="9"/>
    <col min="6900" max="6900" width="18" style="9" customWidth="1"/>
    <col min="6901" max="6901" width="15.140625" style="9" customWidth="1"/>
    <col min="6902" max="6902" width="8.85546875" style="9" customWidth="1"/>
    <col min="6903" max="6903" width="12.28515625" style="9" customWidth="1"/>
    <col min="6904" max="6904" width="7.42578125" style="9" customWidth="1"/>
    <col min="6905" max="6905" width="9.140625" style="9"/>
    <col min="6906" max="6906" width="12.42578125" style="9" customWidth="1"/>
    <col min="6907" max="6907" width="7.42578125" style="9" customWidth="1"/>
    <col min="6908" max="6909" width="9.140625" style="9"/>
    <col min="6910" max="6910" width="11.5703125" style="9" bestFit="1" customWidth="1"/>
    <col min="6911" max="6911" width="12" style="9" customWidth="1"/>
    <col min="6912" max="6912" width="8.28515625" style="9" customWidth="1"/>
    <col min="6913" max="6913" width="2.7109375" style="9" customWidth="1"/>
    <col min="6914" max="6914" width="18.5703125" style="9" customWidth="1"/>
    <col min="6915" max="6915" width="9.140625" style="9"/>
    <col min="6916" max="6916" width="18" style="9" customWidth="1"/>
    <col min="6917" max="6917" width="15.140625" style="9" customWidth="1"/>
    <col min="6918" max="6918" width="8.85546875" style="9" customWidth="1"/>
    <col min="6919" max="6919" width="12.28515625" style="9" customWidth="1"/>
    <col min="6920" max="6920" width="7.42578125" style="9" customWidth="1"/>
    <col min="6921" max="6921" width="9.140625" style="9"/>
    <col min="6922" max="6922" width="12.42578125" style="9" customWidth="1"/>
    <col min="6923" max="6923" width="7.42578125" style="9" customWidth="1"/>
    <col min="6924" max="6925" width="9.140625" style="9"/>
    <col min="6926" max="6926" width="11.5703125" style="9" bestFit="1" customWidth="1"/>
    <col min="6927" max="6927" width="12" style="9" customWidth="1"/>
    <col min="6928" max="6928" width="8.28515625" style="9" customWidth="1"/>
    <col min="6929" max="6929" width="2.7109375" style="9" customWidth="1"/>
    <col min="6930" max="6930" width="18.5703125" style="9" customWidth="1"/>
    <col min="6931" max="6931" width="9.140625" style="9"/>
    <col min="6932" max="6932" width="18" style="9" customWidth="1"/>
    <col min="6933" max="6933" width="15.140625" style="9" customWidth="1"/>
    <col min="6934" max="6934" width="8.85546875" style="9" customWidth="1"/>
    <col min="6935" max="6935" width="12.28515625" style="9" customWidth="1"/>
    <col min="6936" max="6936" width="7.42578125" style="9" customWidth="1"/>
    <col min="6937" max="6937" width="9.140625" style="9"/>
    <col min="6938" max="6938" width="12.42578125" style="9" customWidth="1"/>
    <col min="6939" max="6939" width="7.42578125" style="9" customWidth="1"/>
    <col min="6940" max="6941" width="9.140625" style="9"/>
    <col min="6942" max="6942" width="11.5703125" style="9" bestFit="1" customWidth="1"/>
    <col min="6943" max="6943" width="12" style="9" customWidth="1"/>
    <col min="6944" max="6944" width="8.28515625" style="9" customWidth="1"/>
    <col min="6945" max="6945" width="2.7109375" style="9" customWidth="1"/>
    <col min="6946" max="6946" width="18.5703125" style="9" customWidth="1"/>
    <col min="6947" max="6947" width="9.140625" style="9"/>
    <col min="6948" max="6948" width="18" style="9" customWidth="1"/>
    <col min="6949" max="6949" width="15.140625" style="9" customWidth="1"/>
    <col min="6950" max="6950" width="8.85546875" style="9" customWidth="1"/>
    <col min="6951" max="6951" width="12.28515625" style="9" customWidth="1"/>
    <col min="6952" max="6952" width="7.42578125" style="9" customWidth="1"/>
    <col min="6953" max="6953" width="9.140625" style="9"/>
    <col min="6954" max="6954" width="12.42578125" style="9" customWidth="1"/>
    <col min="6955" max="6955" width="7.42578125" style="9" customWidth="1"/>
    <col min="6956" max="6957" width="9.140625" style="9"/>
    <col min="6958" max="6958" width="11.5703125" style="9" bestFit="1" customWidth="1"/>
    <col min="6959" max="6959" width="12" style="9" customWidth="1"/>
    <col min="6960" max="6960" width="8.28515625" style="9" customWidth="1"/>
    <col min="6961" max="6961" width="2.7109375" style="9" customWidth="1"/>
    <col min="6962" max="6962" width="18.5703125" style="9" customWidth="1"/>
    <col min="6963" max="6963" width="9.140625" style="9"/>
    <col min="6964" max="6964" width="18" style="9" customWidth="1"/>
    <col min="6965" max="6965" width="15.140625" style="9" customWidth="1"/>
    <col min="6966" max="6966" width="8.85546875" style="9" customWidth="1"/>
    <col min="6967" max="6967" width="12.28515625" style="9" customWidth="1"/>
    <col min="6968" max="6968" width="7.42578125" style="9" customWidth="1"/>
    <col min="6969" max="6969" width="9.140625" style="9"/>
    <col min="6970" max="6970" width="12.42578125" style="9" customWidth="1"/>
    <col min="6971" max="6971" width="7.42578125" style="9" customWidth="1"/>
    <col min="6972" max="6973" width="9.140625" style="9"/>
    <col min="6974" max="6974" width="11.5703125" style="9" bestFit="1" customWidth="1"/>
    <col min="6975" max="6975" width="12" style="9" customWidth="1"/>
    <col min="6976" max="6976" width="8.28515625" style="9" customWidth="1"/>
    <col min="6977" max="6977" width="2.7109375" style="9" customWidth="1"/>
    <col min="6978" max="6978" width="18.5703125" style="9" customWidth="1"/>
    <col min="6979" max="6979" width="9.140625" style="9"/>
    <col min="6980" max="6980" width="18" style="9" customWidth="1"/>
    <col min="6981" max="6981" width="15.140625" style="9" customWidth="1"/>
    <col min="6982" max="6982" width="8.85546875" style="9" customWidth="1"/>
    <col min="6983" max="6983" width="12.28515625" style="9" customWidth="1"/>
    <col min="6984" max="6984" width="7.42578125" style="9" customWidth="1"/>
    <col min="6985" max="6985" width="9.140625" style="9"/>
    <col min="6986" max="6986" width="12.42578125" style="9" customWidth="1"/>
    <col min="6987" max="6987" width="7.42578125" style="9" customWidth="1"/>
    <col min="6988" max="6989" width="9.140625" style="9"/>
    <col min="6990" max="6990" width="11.5703125" style="9" bestFit="1" customWidth="1"/>
    <col min="6991" max="6991" width="12" style="9" customWidth="1"/>
    <col min="6992" max="6992" width="8.28515625" style="9" customWidth="1"/>
    <col min="6993" max="6993" width="2.7109375" style="9" customWidth="1"/>
    <col min="6994" max="6994" width="18.5703125" style="9" customWidth="1"/>
    <col min="6995" max="6995" width="9.140625" style="9"/>
    <col min="6996" max="6996" width="18" style="9" customWidth="1"/>
    <col min="6997" max="6997" width="15.140625" style="9" customWidth="1"/>
    <col min="6998" max="6998" width="8.85546875" style="9" customWidth="1"/>
    <col min="6999" max="6999" width="12.28515625" style="9" customWidth="1"/>
    <col min="7000" max="7000" width="7.42578125" style="9" customWidth="1"/>
    <col min="7001" max="7001" width="9.140625" style="9"/>
    <col min="7002" max="7002" width="12.42578125" style="9" customWidth="1"/>
    <col min="7003" max="7003" width="7.42578125" style="9" customWidth="1"/>
    <col min="7004" max="7005" width="9.140625" style="9"/>
    <col min="7006" max="7006" width="11.5703125" style="9" bestFit="1" customWidth="1"/>
    <col min="7007" max="7007" width="12" style="9" customWidth="1"/>
    <col min="7008" max="7008" width="8.28515625" style="9" customWidth="1"/>
    <col min="7009" max="7009" width="2.7109375" style="9" customWidth="1"/>
    <col min="7010" max="7010" width="18.5703125" style="9" customWidth="1"/>
    <col min="7011" max="7011" width="9.140625" style="9"/>
    <col min="7012" max="7012" width="18" style="9" customWidth="1"/>
    <col min="7013" max="7013" width="15.140625" style="9" customWidth="1"/>
    <col min="7014" max="7014" width="8.85546875" style="9" customWidth="1"/>
    <col min="7015" max="7015" width="12.28515625" style="9" customWidth="1"/>
    <col min="7016" max="7016" width="7.42578125" style="9" customWidth="1"/>
    <col min="7017" max="7017" width="9.140625" style="9"/>
    <col min="7018" max="7018" width="12.42578125" style="9" customWidth="1"/>
    <col min="7019" max="7019" width="7.42578125" style="9" customWidth="1"/>
    <col min="7020" max="7021" width="9.140625" style="9"/>
    <col min="7022" max="7022" width="11.5703125" style="9" bestFit="1" customWidth="1"/>
    <col min="7023" max="7023" width="12" style="9" customWidth="1"/>
    <col min="7024" max="7024" width="8.28515625" style="9" customWidth="1"/>
    <col min="7025" max="7025" width="2.7109375" style="9" customWidth="1"/>
    <col min="7026" max="7026" width="18.5703125" style="9" customWidth="1"/>
    <col min="7027" max="7027" width="9.140625" style="9"/>
    <col min="7028" max="7028" width="18" style="9" customWidth="1"/>
    <col min="7029" max="7029" width="15.140625" style="9" customWidth="1"/>
    <col min="7030" max="7030" width="8.85546875" style="9" customWidth="1"/>
    <col min="7031" max="7031" width="12.28515625" style="9" customWidth="1"/>
    <col min="7032" max="7032" width="7.42578125" style="9" customWidth="1"/>
    <col min="7033" max="7033" width="9.140625" style="9"/>
    <col min="7034" max="7034" width="12.42578125" style="9" customWidth="1"/>
    <col min="7035" max="7035" width="7.42578125" style="9" customWidth="1"/>
    <col min="7036" max="7037" width="9.140625" style="9"/>
    <col min="7038" max="7038" width="11.5703125" style="9" bestFit="1" customWidth="1"/>
    <col min="7039" max="7039" width="12" style="9" customWidth="1"/>
    <col min="7040" max="7040" width="8.28515625" style="9" customWidth="1"/>
    <col min="7041" max="7041" width="2.7109375" style="9" customWidth="1"/>
    <col min="7042" max="7042" width="18.5703125" style="9" customWidth="1"/>
    <col min="7043" max="7043" width="9.140625" style="9"/>
    <col min="7044" max="7044" width="18" style="9" customWidth="1"/>
    <col min="7045" max="7045" width="15.140625" style="9" customWidth="1"/>
    <col min="7046" max="7046" width="8.85546875" style="9" customWidth="1"/>
    <col min="7047" max="7047" width="12.28515625" style="9" customWidth="1"/>
    <col min="7048" max="7048" width="7.42578125" style="9" customWidth="1"/>
    <col min="7049" max="7049" width="9.140625" style="9"/>
    <col min="7050" max="7050" width="12.42578125" style="9" customWidth="1"/>
    <col min="7051" max="7051" width="7.42578125" style="9" customWidth="1"/>
    <col min="7052" max="7053" width="9.140625" style="9"/>
    <col min="7054" max="7054" width="11.5703125" style="9" bestFit="1" customWidth="1"/>
    <col min="7055" max="7055" width="12" style="9" customWidth="1"/>
    <col min="7056" max="7056" width="8.28515625" style="9" customWidth="1"/>
    <col min="7057" max="7057" width="2.7109375" style="9" customWidth="1"/>
    <col min="7058" max="7058" width="18.5703125" style="9" customWidth="1"/>
    <col min="7059" max="7059" width="9.140625" style="9"/>
    <col min="7060" max="7060" width="18" style="9" customWidth="1"/>
    <col min="7061" max="7061" width="15.140625" style="9" customWidth="1"/>
    <col min="7062" max="7062" width="8.85546875" style="9" customWidth="1"/>
    <col min="7063" max="7063" width="12.28515625" style="9" customWidth="1"/>
    <col min="7064" max="7064" width="7.42578125" style="9" customWidth="1"/>
    <col min="7065" max="7065" width="9.140625" style="9"/>
    <col min="7066" max="7066" width="12.42578125" style="9" customWidth="1"/>
    <col min="7067" max="7067" width="7.42578125" style="9" customWidth="1"/>
    <col min="7068" max="7069" width="9.140625" style="9"/>
    <col min="7070" max="7070" width="11.5703125" style="9" bestFit="1" customWidth="1"/>
    <col min="7071" max="7071" width="12" style="9" customWidth="1"/>
    <col min="7072" max="7072" width="8.28515625" style="9" customWidth="1"/>
    <col min="7073" max="7073" width="2.7109375" style="9" customWidth="1"/>
    <col min="7074" max="7074" width="18.5703125" style="9" customWidth="1"/>
    <col min="7075" max="7075" width="9.140625" style="9"/>
    <col min="7076" max="7076" width="18" style="9" customWidth="1"/>
    <col min="7077" max="7077" width="15.140625" style="9" customWidth="1"/>
    <col min="7078" max="7078" width="8.85546875" style="9" customWidth="1"/>
    <col min="7079" max="7079" width="12.28515625" style="9" customWidth="1"/>
    <col min="7080" max="7080" width="7.42578125" style="9" customWidth="1"/>
    <col min="7081" max="7081" width="9.140625" style="9"/>
    <col min="7082" max="7082" width="12.42578125" style="9" customWidth="1"/>
    <col min="7083" max="7083" width="7.42578125" style="9" customWidth="1"/>
    <col min="7084" max="7085" width="9.140625" style="9"/>
    <col min="7086" max="7086" width="11.5703125" style="9" bestFit="1" customWidth="1"/>
    <col min="7087" max="7087" width="12" style="9" customWidth="1"/>
    <col min="7088" max="7088" width="8.28515625" style="9" customWidth="1"/>
    <col min="7089" max="7089" width="2.7109375" style="9" customWidth="1"/>
    <col min="7090" max="7090" width="18.5703125" style="9" customWidth="1"/>
    <col min="7091" max="7091" width="9.140625" style="9"/>
    <col min="7092" max="7092" width="18" style="9" customWidth="1"/>
    <col min="7093" max="7093" width="15.140625" style="9" customWidth="1"/>
    <col min="7094" max="7094" width="8.85546875" style="9" customWidth="1"/>
    <col min="7095" max="7095" width="12.28515625" style="9" customWidth="1"/>
    <col min="7096" max="7096" width="7.42578125" style="9" customWidth="1"/>
    <col min="7097" max="7097" width="9.140625" style="9"/>
    <col min="7098" max="7098" width="12.42578125" style="9" customWidth="1"/>
    <col min="7099" max="7099" width="7.42578125" style="9" customWidth="1"/>
    <col min="7100" max="7101" width="9.140625" style="9"/>
    <col min="7102" max="7102" width="11.5703125" style="9" bestFit="1" customWidth="1"/>
    <col min="7103" max="7103" width="12" style="9" customWidth="1"/>
    <col min="7104" max="7104" width="8.28515625" style="9" customWidth="1"/>
    <col min="7105" max="7105" width="2.7109375" style="9" customWidth="1"/>
    <col min="7106" max="7106" width="18.5703125" style="9" customWidth="1"/>
    <col min="7107" max="7107" width="9.140625" style="9"/>
    <col min="7108" max="7108" width="18" style="9" customWidth="1"/>
    <col min="7109" max="7109" width="15.140625" style="9" customWidth="1"/>
    <col min="7110" max="7110" width="8.85546875" style="9" customWidth="1"/>
    <col min="7111" max="7111" width="12.28515625" style="9" customWidth="1"/>
    <col min="7112" max="7112" width="7.42578125" style="9" customWidth="1"/>
    <col min="7113" max="7113" width="9.140625" style="9"/>
    <col min="7114" max="7114" width="12.42578125" style="9" customWidth="1"/>
    <col min="7115" max="7115" width="7.42578125" style="9" customWidth="1"/>
    <col min="7116" max="7117" width="9.140625" style="9"/>
    <col min="7118" max="7118" width="11.5703125" style="9" bestFit="1" customWidth="1"/>
    <col min="7119" max="7119" width="12" style="9" customWidth="1"/>
    <col min="7120" max="7120" width="8.28515625" style="9" customWidth="1"/>
    <col min="7121" max="7121" width="2.7109375" style="9" customWidth="1"/>
    <col min="7122" max="7122" width="18.5703125" style="9" customWidth="1"/>
    <col min="7123" max="7123" width="9.140625" style="9"/>
    <col min="7124" max="7124" width="18" style="9" customWidth="1"/>
    <col min="7125" max="7125" width="15.140625" style="9" customWidth="1"/>
    <col min="7126" max="7126" width="8.85546875" style="9" customWidth="1"/>
    <col min="7127" max="7127" width="12.28515625" style="9" customWidth="1"/>
    <col min="7128" max="7128" width="7.42578125" style="9" customWidth="1"/>
    <col min="7129" max="7129" width="9.140625" style="9"/>
    <col min="7130" max="7130" width="12.42578125" style="9" customWidth="1"/>
    <col min="7131" max="7131" width="7.42578125" style="9" customWidth="1"/>
    <col min="7132" max="7133" width="9.140625" style="9"/>
    <col min="7134" max="7134" width="11.5703125" style="9" bestFit="1" customWidth="1"/>
    <col min="7135" max="7135" width="12" style="9" customWidth="1"/>
    <col min="7136" max="7136" width="8.28515625" style="9" customWidth="1"/>
    <col min="7137" max="7137" width="2.7109375" style="9" customWidth="1"/>
    <col min="7138" max="7138" width="18.5703125" style="9" customWidth="1"/>
    <col min="7139" max="7139" width="9.140625" style="9"/>
    <col min="7140" max="7140" width="18" style="9" customWidth="1"/>
    <col min="7141" max="7141" width="15.140625" style="9" customWidth="1"/>
    <col min="7142" max="7142" width="8.85546875" style="9" customWidth="1"/>
    <col min="7143" max="7143" width="12.28515625" style="9" customWidth="1"/>
    <col min="7144" max="7144" width="7.42578125" style="9" customWidth="1"/>
    <col min="7145" max="7145" width="9.140625" style="9"/>
    <col min="7146" max="7146" width="12.42578125" style="9" customWidth="1"/>
    <col min="7147" max="7147" width="7.42578125" style="9" customWidth="1"/>
    <col min="7148" max="7149" width="9.140625" style="9"/>
    <col min="7150" max="7150" width="11.5703125" style="9" bestFit="1" customWidth="1"/>
    <col min="7151" max="7151" width="12" style="9" customWidth="1"/>
    <col min="7152" max="7152" width="8.28515625" style="9" customWidth="1"/>
    <col min="7153" max="7153" width="2.7109375" style="9" customWidth="1"/>
    <col min="7154" max="7154" width="18.5703125" style="9" customWidth="1"/>
    <col min="7155" max="7155" width="9.140625" style="9"/>
    <col min="7156" max="7156" width="18" style="9" customWidth="1"/>
    <col min="7157" max="7157" width="15.140625" style="9" customWidth="1"/>
    <col min="7158" max="7158" width="8.85546875" style="9" customWidth="1"/>
    <col min="7159" max="7159" width="12.28515625" style="9" customWidth="1"/>
    <col min="7160" max="7160" width="7.42578125" style="9" customWidth="1"/>
    <col min="7161" max="7161" width="9.140625" style="9"/>
    <col min="7162" max="7162" width="12.42578125" style="9" customWidth="1"/>
    <col min="7163" max="7163" width="7.42578125" style="9" customWidth="1"/>
    <col min="7164" max="7165" width="9.140625" style="9"/>
    <col min="7166" max="7166" width="11.5703125" style="9" bestFit="1" customWidth="1"/>
    <col min="7167" max="7167" width="12" style="9" customWidth="1"/>
    <col min="7168" max="7168" width="8.28515625" style="9" customWidth="1"/>
    <col min="7169" max="7169" width="2.7109375" style="9" customWidth="1"/>
    <col min="7170" max="7170" width="18.5703125" style="9" customWidth="1"/>
    <col min="7171" max="7171" width="9.140625" style="9"/>
    <col min="7172" max="7172" width="18" style="9" customWidth="1"/>
    <col min="7173" max="7173" width="15.140625" style="9" customWidth="1"/>
    <col min="7174" max="7174" width="8.85546875" style="9" customWidth="1"/>
    <col min="7175" max="7175" width="12.28515625" style="9" customWidth="1"/>
    <col min="7176" max="7176" width="7.42578125" style="9" customWidth="1"/>
    <col min="7177" max="7177" width="9.140625" style="9"/>
    <col min="7178" max="7178" width="12.42578125" style="9" customWidth="1"/>
    <col min="7179" max="7179" width="7.42578125" style="9" customWidth="1"/>
    <col min="7180" max="7181" width="9.140625" style="9"/>
    <col min="7182" max="7182" width="11.5703125" style="9" bestFit="1" customWidth="1"/>
    <col min="7183" max="7183" width="12" style="9" customWidth="1"/>
    <col min="7184" max="7184" width="8.28515625" style="9" customWidth="1"/>
    <col min="7185" max="7185" width="2.7109375" style="9" customWidth="1"/>
    <col min="7186" max="7186" width="18.5703125" style="9" customWidth="1"/>
    <col min="7187" max="7187" width="9.140625" style="9"/>
    <col min="7188" max="7188" width="18" style="9" customWidth="1"/>
    <col min="7189" max="7189" width="15.140625" style="9" customWidth="1"/>
    <col min="7190" max="7190" width="8.85546875" style="9" customWidth="1"/>
    <col min="7191" max="7191" width="12.28515625" style="9" customWidth="1"/>
    <col min="7192" max="7192" width="7.42578125" style="9" customWidth="1"/>
    <col min="7193" max="7193" width="9.140625" style="9"/>
    <col min="7194" max="7194" width="12.42578125" style="9" customWidth="1"/>
    <col min="7195" max="7195" width="7.42578125" style="9" customWidth="1"/>
    <col min="7196" max="7197" width="9.140625" style="9"/>
    <col min="7198" max="7198" width="11.5703125" style="9" bestFit="1" customWidth="1"/>
    <col min="7199" max="7199" width="12" style="9" customWidth="1"/>
    <col min="7200" max="7200" width="8.28515625" style="9" customWidth="1"/>
    <col min="7201" max="7201" width="2.7109375" style="9" customWidth="1"/>
    <col min="7202" max="7202" width="18.5703125" style="9" customWidth="1"/>
    <col min="7203" max="7203" width="9.140625" style="9"/>
    <col min="7204" max="7204" width="18" style="9" customWidth="1"/>
    <col min="7205" max="7205" width="15.140625" style="9" customWidth="1"/>
    <col min="7206" max="7206" width="8.85546875" style="9" customWidth="1"/>
    <col min="7207" max="7207" width="12.28515625" style="9" customWidth="1"/>
    <col min="7208" max="7208" width="7.42578125" style="9" customWidth="1"/>
    <col min="7209" max="7209" width="9.140625" style="9"/>
    <col min="7210" max="7210" width="12.42578125" style="9" customWidth="1"/>
    <col min="7211" max="7211" width="7.42578125" style="9" customWidth="1"/>
    <col min="7212" max="7213" width="9.140625" style="9"/>
    <col min="7214" max="7214" width="11.5703125" style="9" bestFit="1" customWidth="1"/>
    <col min="7215" max="7215" width="12" style="9" customWidth="1"/>
    <col min="7216" max="7216" width="8.28515625" style="9" customWidth="1"/>
    <col min="7217" max="7217" width="2.7109375" style="9" customWidth="1"/>
    <col min="7218" max="7218" width="18.5703125" style="9" customWidth="1"/>
    <col min="7219" max="7219" width="9.140625" style="9"/>
    <col min="7220" max="7220" width="18" style="9" customWidth="1"/>
    <col min="7221" max="7221" width="15.140625" style="9" customWidth="1"/>
    <col min="7222" max="7222" width="8.85546875" style="9" customWidth="1"/>
    <col min="7223" max="7223" width="12.28515625" style="9" customWidth="1"/>
    <col min="7224" max="7224" width="7.42578125" style="9" customWidth="1"/>
    <col min="7225" max="7225" width="9.140625" style="9"/>
    <col min="7226" max="7226" width="12.42578125" style="9" customWidth="1"/>
    <col min="7227" max="7227" width="7.42578125" style="9" customWidth="1"/>
    <col min="7228" max="7229" width="9.140625" style="9"/>
    <col min="7230" max="7230" width="11.5703125" style="9" bestFit="1" customWidth="1"/>
    <col min="7231" max="7231" width="12" style="9" customWidth="1"/>
    <col min="7232" max="7232" width="8.28515625" style="9" customWidth="1"/>
    <col min="7233" max="7233" width="2.7109375" style="9" customWidth="1"/>
    <col min="7234" max="7234" width="18.5703125" style="9" customWidth="1"/>
    <col min="7235" max="7235" width="9.140625" style="9"/>
    <col min="7236" max="7236" width="18" style="9" customWidth="1"/>
    <col min="7237" max="7237" width="15.140625" style="9" customWidth="1"/>
    <col min="7238" max="7238" width="8.85546875" style="9" customWidth="1"/>
    <col min="7239" max="7239" width="12.28515625" style="9" customWidth="1"/>
    <col min="7240" max="7240" width="7.42578125" style="9" customWidth="1"/>
    <col min="7241" max="7241" width="9.140625" style="9"/>
    <col min="7242" max="7242" width="12.42578125" style="9" customWidth="1"/>
    <col min="7243" max="7243" width="7.42578125" style="9" customWidth="1"/>
    <col min="7244" max="7245" width="9.140625" style="9"/>
    <col min="7246" max="7246" width="11.5703125" style="9" bestFit="1" customWidth="1"/>
    <col min="7247" max="7247" width="12" style="9" customWidth="1"/>
    <col min="7248" max="7248" width="8.28515625" style="9" customWidth="1"/>
    <col min="7249" max="7249" width="2.7109375" style="9" customWidth="1"/>
    <col min="7250" max="7250" width="18.5703125" style="9" customWidth="1"/>
    <col min="7251" max="7251" width="9.140625" style="9"/>
    <col min="7252" max="7252" width="18" style="9" customWidth="1"/>
    <col min="7253" max="7253" width="15.140625" style="9" customWidth="1"/>
    <col min="7254" max="7254" width="8.85546875" style="9" customWidth="1"/>
    <col min="7255" max="7255" width="12.28515625" style="9" customWidth="1"/>
    <col min="7256" max="7256" width="7.42578125" style="9" customWidth="1"/>
    <col min="7257" max="7257" width="9.140625" style="9"/>
    <col min="7258" max="7258" width="12.42578125" style="9" customWidth="1"/>
    <col min="7259" max="7259" width="7.42578125" style="9" customWidth="1"/>
    <col min="7260" max="7261" width="9.140625" style="9"/>
    <col min="7262" max="7262" width="11.5703125" style="9" bestFit="1" customWidth="1"/>
    <col min="7263" max="7263" width="12" style="9" customWidth="1"/>
    <col min="7264" max="7264" width="8.28515625" style="9" customWidth="1"/>
    <col min="7265" max="7265" width="2.7109375" style="9" customWidth="1"/>
    <col min="7266" max="7266" width="18.5703125" style="9" customWidth="1"/>
    <col min="7267" max="7267" width="9.140625" style="9"/>
    <col min="7268" max="7268" width="18" style="9" customWidth="1"/>
    <col min="7269" max="7269" width="15.140625" style="9" customWidth="1"/>
    <col min="7270" max="7270" width="8.85546875" style="9" customWidth="1"/>
    <col min="7271" max="7271" width="12.28515625" style="9" customWidth="1"/>
    <col min="7272" max="7272" width="7.42578125" style="9" customWidth="1"/>
    <col min="7273" max="7273" width="9.140625" style="9"/>
    <col min="7274" max="7274" width="12.42578125" style="9" customWidth="1"/>
    <col min="7275" max="7275" width="7.42578125" style="9" customWidth="1"/>
    <col min="7276" max="7277" width="9.140625" style="9"/>
    <col min="7278" max="7278" width="11.5703125" style="9" bestFit="1" customWidth="1"/>
    <col min="7279" max="7279" width="12" style="9" customWidth="1"/>
    <col min="7280" max="7280" width="8.28515625" style="9" customWidth="1"/>
    <col min="7281" max="7281" width="2.7109375" style="9" customWidth="1"/>
    <col min="7282" max="7282" width="18.5703125" style="9" customWidth="1"/>
    <col min="7283" max="7283" width="9.140625" style="9"/>
    <col min="7284" max="7284" width="18" style="9" customWidth="1"/>
    <col min="7285" max="7285" width="15.140625" style="9" customWidth="1"/>
    <col min="7286" max="7286" width="8.85546875" style="9" customWidth="1"/>
    <col min="7287" max="7287" width="12.28515625" style="9" customWidth="1"/>
    <col min="7288" max="7288" width="7.42578125" style="9" customWidth="1"/>
    <col min="7289" max="7289" width="9.140625" style="9"/>
    <col min="7290" max="7290" width="12.42578125" style="9" customWidth="1"/>
    <col min="7291" max="7291" width="7.42578125" style="9" customWidth="1"/>
    <col min="7292" max="7293" width="9.140625" style="9"/>
    <col min="7294" max="7294" width="11.5703125" style="9" bestFit="1" customWidth="1"/>
    <col min="7295" max="7295" width="12" style="9" customWidth="1"/>
    <col min="7296" max="7296" width="8.28515625" style="9" customWidth="1"/>
    <col min="7297" max="7297" width="2.7109375" style="9" customWidth="1"/>
    <col min="7298" max="7298" width="18.5703125" style="9" customWidth="1"/>
    <col min="7299" max="7299" width="9.140625" style="9"/>
    <col min="7300" max="7300" width="18" style="9" customWidth="1"/>
    <col min="7301" max="7301" width="15.140625" style="9" customWidth="1"/>
    <col min="7302" max="7302" width="8.85546875" style="9" customWidth="1"/>
    <col min="7303" max="7303" width="12.28515625" style="9" customWidth="1"/>
    <col min="7304" max="7304" width="7.42578125" style="9" customWidth="1"/>
    <col min="7305" max="7305" width="9.140625" style="9"/>
    <col min="7306" max="7306" width="12.42578125" style="9" customWidth="1"/>
    <col min="7307" max="7307" width="7.42578125" style="9" customWidth="1"/>
    <col min="7308" max="7309" width="9.140625" style="9"/>
    <col min="7310" max="7310" width="11.5703125" style="9" bestFit="1" customWidth="1"/>
    <col min="7311" max="7311" width="12" style="9" customWidth="1"/>
    <col min="7312" max="7312" width="8.28515625" style="9" customWidth="1"/>
    <col min="7313" max="7313" width="2.7109375" style="9" customWidth="1"/>
    <col min="7314" max="7314" width="18.5703125" style="9" customWidth="1"/>
    <col min="7315" max="7315" width="9.140625" style="9"/>
    <col min="7316" max="7316" width="18" style="9" customWidth="1"/>
    <col min="7317" max="7317" width="15.140625" style="9" customWidth="1"/>
    <col min="7318" max="7318" width="8.85546875" style="9" customWidth="1"/>
    <col min="7319" max="7319" width="12.28515625" style="9" customWidth="1"/>
    <col min="7320" max="7320" width="7.42578125" style="9" customWidth="1"/>
    <col min="7321" max="7321" width="9.140625" style="9"/>
    <col min="7322" max="7322" width="12.42578125" style="9" customWidth="1"/>
    <col min="7323" max="7323" width="7.42578125" style="9" customWidth="1"/>
    <col min="7324" max="7325" width="9.140625" style="9"/>
    <col min="7326" max="7326" width="11.5703125" style="9" bestFit="1" customWidth="1"/>
    <col min="7327" max="7327" width="12" style="9" customWidth="1"/>
    <col min="7328" max="7328" width="8.28515625" style="9" customWidth="1"/>
    <col min="7329" max="7329" width="2.7109375" style="9" customWidth="1"/>
    <col min="7330" max="7330" width="18.5703125" style="9" customWidth="1"/>
    <col min="7331" max="7331" width="9.140625" style="9"/>
    <col min="7332" max="7332" width="18" style="9" customWidth="1"/>
    <col min="7333" max="7333" width="15.140625" style="9" customWidth="1"/>
    <col min="7334" max="7334" width="8.85546875" style="9" customWidth="1"/>
    <col min="7335" max="7335" width="12.28515625" style="9" customWidth="1"/>
    <col min="7336" max="7336" width="7.42578125" style="9" customWidth="1"/>
    <col min="7337" max="7337" width="9.140625" style="9"/>
    <col min="7338" max="7338" width="12.42578125" style="9" customWidth="1"/>
    <col min="7339" max="7339" width="7.42578125" style="9" customWidth="1"/>
    <col min="7340" max="7341" width="9.140625" style="9"/>
    <col min="7342" max="7342" width="11.5703125" style="9" bestFit="1" customWidth="1"/>
    <col min="7343" max="7343" width="12" style="9" customWidth="1"/>
    <col min="7344" max="7344" width="8.28515625" style="9" customWidth="1"/>
    <col min="7345" max="7345" width="2.7109375" style="9" customWidth="1"/>
    <col min="7346" max="7346" width="18.5703125" style="9" customWidth="1"/>
    <col min="7347" max="7347" width="9.140625" style="9"/>
    <col min="7348" max="7348" width="18" style="9" customWidth="1"/>
    <col min="7349" max="7349" width="15.140625" style="9" customWidth="1"/>
    <col min="7350" max="7350" width="8.85546875" style="9" customWidth="1"/>
    <col min="7351" max="7351" width="12.28515625" style="9" customWidth="1"/>
    <col min="7352" max="7352" width="7.42578125" style="9" customWidth="1"/>
    <col min="7353" max="7353" width="9.140625" style="9"/>
    <col min="7354" max="7354" width="12.42578125" style="9" customWidth="1"/>
    <col min="7355" max="7355" width="7.42578125" style="9" customWidth="1"/>
    <col min="7356" max="7357" width="9.140625" style="9"/>
    <col min="7358" max="7358" width="11.5703125" style="9" bestFit="1" customWidth="1"/>
    <col min="7359" max="7359" width="12" style="9" customWidth="1"/>
    <col min="7360" max="7360" width="8.28515625" style="9" customWidth="1"/>
    <col min="7361" max="7361" width="2.7109375" style="9" customWidth="1"/>
    <col min="7362" max="7362" width="18.5703125" style="9" customWidth="1"/>
    <col min="7363" max="7363" width="9.140625" style="9"/>
    <col min="7364" max="7364" width="18" style="9" customWidth="1"/>
    <col min="7365" max="7365" width="15.140625" style="9" customWidth="1"/>
    <col min="7366" max="7366" width="8.85546875" style="9" customWidth="1"/>
    <col min="7367" max="7367" width="12.28515625" style="9" customWidth="1"/>
    <col min="7368" max="7368" width="7.42578125" style="9" customWidth="1"/>
    <col min="7369" max="7369" width="9.140625" style="9"/>
    <col min="7370" max="7370" width="12.42578125" style="9" customWidth="1"/>
    <col min="7371" max="7371" width="7.42578125" style="9" customWidth="1"/>
    <col min="7372" max="7373" width="9.140625" style="9"/>
    <col min="7374" max="7374" width="11.5703125" style="9" bestFit="1" customWidth="1"/>
    <col min="7375" max="7375" width="12" style="9" customWidth="1"/>
    <col min="7376" max="7376" width="8.28515625" style="9" customWidth="1"/>
    <col min="7377" max="7377" width="2.7109375" style="9" customWidth="1"/>
    <col min="7378" max="7378" width="18.5703125" style="9" customWidth="1"/>
    <col min="7379" max="7379" width="9.140625" style="9"/>
    <col min="7380" max="7380" width="18" style="9" customWidth="1"/>
    <col min="7381" max="7381" width="15.140625" style="9" customWidth="1"/>
    <col min="7382" max="7382" width="8.85546875" style="9" customWidth="1"/>
    <col min="7383" max="7383" width="12.28515625" style="9" customWidth="1"/>
    <col min="7384" max="7384" width="7.42578125" style="9" customWidth="1"/>
    <col min="7385" max="7385" width="9.140625" style="9"/>
    <col min="7386" max="7386" width="12.42578125" style="9" customWidth="1"/>
    <col min="7387" max="7387" width="7.42578125" style="9" customWidth="1"/>
    <col min="7388" max="7389" width="9.140625" style="9"/>
    <col min="7390" max="7390" width="11.5703125" style="9" bestFit="1" customWidth="1"/>
    <col min="7391" max="7391" width="12" style="9" customWidth="1"/>
    <col min="7392" max="7392" width="8.28515625" style="9" customWidth="1"/>
    <col min="7393" max="7393" width="2.7109375" style="9" customWidth="1"/>
    <col min="7394" max="7394" width="18.5703125" style="9" customWidth="1"/>
    <col min="7395" max="7395" width="9.140625" style="9"/>
    <col min="7396" max="7396" width="18" style="9" customWidth="1"/>
    <col min="7397" max="7397" width="15.140625" style="9" customWidth="1"/>
    <col min="7398" max="7398" width="8.85546875" style="9" customWidth="1"/>
    <col min="7399" max="7399" width="12.28515625" style="9" customWidth="1"/>
    <col min="7400" max="7400" width="7.42578125" style="9" customWidth="1"/>
    <col min="7401" max="7401" width="9.140625" style="9"/>
    <col min="7402" max="7402" width="12.42578125" style="9" customWidth="1"/>
    <col min="7403" max="7403" width="7.42578125" style="9" customWidth="1"/>
    <col min="7404" max="7405" width="9.140625" style="9"/>
    <col min="7406" max="7406" width="11.5703125" style="9" bestFit="1" customWidth="1"/>
    <col min="7407" max="7407" width="12" style="9" customWidth="1"/>
    <col min="7408" max="7408" width="8.28515625" style="9" customWidth="1"/>
    <col min="7409" max="7409" width="2.7109375" style="9" customWidth="1"/>
    <col min="7410" max="7410" width="18.5703125" style="9" customWidth="1"/>
    <col min="7411" max="7411" width="9.140625" style="9"/>
    <col min="7412" max="7412" width="18" style="9" customWidth="1"/>
    <col min="7413" max="7413" width="15.140625" style="9" customWidth="1"/>
    <col min="7414" max="7414" width="8.85546875" style="9" customWidth="1"/>
    <col min="7415" max="7415" width="12.28515625" style="9" customWidth="1"/>
    <col min="7416" max="7416" width="7.42578125" style="9" customWidth="1"/>
    <col min="7417" max="7417" width="9.140625" style="9"/>
    <col min="7418" max="7418" width="12.42578125" style="9" customWidth="1"/>
    <col min="7419" max="7419" width="7.42578125" style="9" customWidth="1"/>
    <col min="7420" max="7421" width="9.140625" style="9"/>
    <col min="7422" max="7422" width="11.5703125" style="9" bestFit="1" customWidth="1"/>
    <col min="7423" max="7423" width="12" style="9" customWidth="1"/>
    <col min="7424" max="7424" width="8.28515625" style="9" customWidth="1"/>
    <col min="7425" max="7425" width="2.7109375" style="9" customWidth="1"/>
    <col min="7426" max="7426" width="18.5703125" style="9" customWidth="1"/>
    <col min="7427" max="7427" width="9.140625" style="9"/>
    <col min="7428" max="7428" width="18" style="9" customWidth="1"/>
    <col min="7429" max="7429" width="15.140625" style="9" customWidth="1"/>
    <col min="7430" max="7430" width="8.85546875" style="9" customWidth="1"/>
    <col min="7431" max="7431" width="12.28515625" style="9" customWidth="1"/>
    <col min="7432" max="7432" width="7.42578125" style="9" customWidth="1"/>
    <col min="7433" max="7433" width="9.140625" style="9"/>
    <col min="7434" max="7434" width="12.42578125" style="9" customWidth="1"/>
    <col min="7435" max="7435" width="7.42578125" style="9" customWidth="1"/>
    <col min="7436" max="7437" width="9.140625" style="9"/>
    <col min="7438" max="7438" width="11.5703125" style="9" bestFit="1" customWidth="1"/>
    <col min="7439" max="7439" width="12" style="9" customWidth="1"/>
    <col min="7440" max="7440" width="8.28515625" style="9" customWidth="1"/>
    <col min="7441" max="7441" width="2.7109375" style="9" customWidth="1"/>
    <col min="7442" max="7442" width="18.5703125" style="9" customWidth="1"/>
    <col min="7443" max="7443" width="9.140625" style="9"/>
    <col min="7444" max="7444" width="18" style="9" customWidth="1"/>
    <col min="7445" max="7445" width="15.140625" style="9" customWidth="1"/>
    <col min="7446" max="7446" width="8.85546875" style="9" customWidth="1"/>
    <col min="7447" max="7447" width="12.28515625" style="9" customWidth="1"/>
    <col min="7448" max="7448" width="7.42578125" style="9" customWidth="1"/>
    <col min="7449" max="7449" width="9.140625" style="9"/>
    <col min="7450" max="7450" width="12.42578125" style="9" customWidth="1"/>
    <col min="7451" max="7451" width="7.42578125" style="9" customWidth="1"/>
    <col min="7452" max="7453" width="9.140625" style="9"/>
    <col min="7454" max="7454" width="11.5703125" style="9" bestFit="1" customWidth="1"/>
    <col min="7455" max="7455" width="12" style="9" customWidth="1"/>
    <col min="7456" max="7456" width="8.28515625" style="9" customWidth="1"/>
    <col min="7457" max="7457" width="2.7109375" style="9" customWidth="1"/>
    <col min="7458" max="7458" width="18.5703125" style="9" customWidth="1"/>
    <col min="7459" max="7459" width="9.140625" style="9"/>
    <col min="7460" max="7460" width="18" style="9" customWidth="1"/>
    <col min="7461" max="7461" width="15.140625" style="9" customWidth="1"/>
    <col min="7462" max="7462" width="8.85546875" style="9" customWidth="1"/>
    <col min="7463" max="7463" width="12.28515625" style="9" customWidth="1"/>
    <col min="7464" max="7464" width="7.42578125" style="9" customWidth="1"/>
    <col min="7465" max="7465" width="9.140625" style="9"/>
    <col min="7466" max="7466" width="12.42578125" style="9" customWidth="1"/>
    <col min="7467" max="7467" width="7.42578125" style="9" customWidth="1"/>
    <col min="7468" max="7469" width="9.140625" style="9"/>
    <col min="7470" max="7470" width="11.5703125" style="9" bestFit="1" customWidth="1"/>
    <col min="7471" max="7471" width="12" style="9" customWidth="1"/>
    <col min="7472" max="7472" width="8.28515625" style="9" customWidth="1"/>
    <col min="7473" max="7473" width="2.7109375" style="9" customWidth="1"/>
    <col min="7474" max="7474" width="18.5703125" style="9" customWidth="1"/>
    <col min="7475" max="7475" width="9.140625" style="9"/>
    <col min="7476" max="7476" width="18" style="9" customWidth="1"/>
    <col min="7477" max="7477" width="15.140625" style="9" customWidth="1"/>
    <col min="7478" max="7478" width="8.85546875" style="9" customWidth="1"/>
    <col min="7479" max="7479" width="12.28515625" style="9" customWidth="1"/>
    <col min="7480" max="7480" width="7.42578125" style="9" customWidth="1"/>
    <col min="7481" max="7481" width="9.140625" style="9"/>
    <col min="7482" max="7482" width="12.42578125" style="9" customWidth="1"/>
    <col min="7483" max="7483" width="7.42578125" style="9" customWidth="1"/>
    <col min="7484" max="7485" width="9.140625" style="9"/>
    <col min="7486" max="7486" width="11.5703125" style="9" bestFit="1" customWidth="1"/>
    <col min="7487" max="7487" width="12" style="9" customWidth="1"/>
    <col min="7488" max="7488" width="8.28515625" style="9" customWidth="1"/>
    <col min="7489" max="7489" width="2.7109375" style="9" customWidth="1"/>
    <col min="7490" max="7490" width="18.5703125" style="9" customWidth="1"/>
    <col min="7491" max="7491" width="9.140625" style="9"/>
    <col min="7492" max="7492" width="18" style="9" customWidth="1"/>
    <col min="7493" max="7493" width="15.140625" style="9" customWidth="1"/>
    <col min="7494" max="7494" width="8.85546875" style="9" customWidth="1"/>
    <col min="7495" max="7495" width="12.28515625" style="9" customWidth="1"/>
    <col min="7496" max="7496" width="7.42578125" style="9" customWidth="1"/>
    <col min="7497" max="7497" width="9.140625" style="9"/>
    <col min="7498" max="7498" width="12.42578125" style="9" customWidth="1"/>
    <col min="7499" max="7499" width="7.42578125" style="9" customWidth="1"/>
    <col min="7500" max="7501" width="9.140625" style="9"/>
    <col min="7502" max="7502" width="11.5703125" style="9" bestFit="1" customWidth="1"/>
    <col min="7503" max="7503" width="12" style="9" customWidth="1"/>
    <col min="7504" max="7504" width="8.28515625" style="9" customWidth="1"/>
    <col min="7505" max="7505" width="2.7109375" style="9" customWidth="1"/>
    <col min="7506" max="7506" width="18.5703125" style="9" customWidth="1"/>
    <col min="7507" max="7507" width="9.140625" style="9"/>
    <col min="7508" max="7508" width="18" style="9" customWidth="1"/>
    <col min="7509" max="7509" width="15.140625" style="9" customWidth="1"/>
    <col min="7510" max="7510" width="8.85546875" style="9" customWidth="1"/>
    <col min="7511" max="7511" width="12.28515625" style="9" customWidth="1"/>
    <col min="7512" max="7512" width="7.42578125" style="9" customWidth="1"/>
    <col min="7513" max="7513" width="9.140625" style="9"/>
    <col min="7514" max="7514" width="12.42578125" style="9" customWidth="1"/>
    <col min="7515" max="7515" width="7.42578125" style="9" customWidth="1"/>
    <col min="7516" max="7517" width="9.140625" style="9"/>
    <col min="7518" max="7518" width="11.5703125" style="9" bestFit="1" customWidth="1"/>
    <col min="7519" max="7519" width="12" style="9" customWidth="1"/>
    <col min="7520" max="7520" width="8.28515625" style="9" customWidth="1"/>
    <col min="7521" max="7521" width="2.7109375" style="9" customWidth="1"/>
    <col min="7522" max="7522" width="18.5703125" style="9" customWidth="1"/>
    <col min="7523" max="7523" width="9.140625" style="9"/>
    <col min="7524" max="7524" width="18" style="9" customWidth="1"/>
    <col min="7525" max="7525" width="15.140625" style="9" customWidth="1"/>
    <col min="7526" max="7526" width="8.85546875" style="9" customWidth="1"/>
    <col min="7527" max="7527" width="12.28515625" style="9" customWidth="1"/>
    <col min="7528" max="7528" width="7.42578125" style="9" customWidth="1"/>
    <col min="7529" max="7529" width="9.140625" style="9"/>
    <col min="7530" max="7530" width="12.42578125" style="9" customWidth="1"/>
    <col min="7531" max="7531" width="7.42578125" style="9" customWidth="1"/>
    <col min="7532" max="7533" width="9.140625" style="9"/>
    <col min="7534" max="7534" width="11.5703125" style="9" bestFit="1" customWidth="1"/>
    <col min="7535" max="7535" width="12" style="9" customWidth="1"/>
    <col min="7536" max="7536" width="8.28515625" style="9" customWidth="1"/>
    <col min="7537" max="7537" width="2.7109375" style="9" customWidth="1"/>
    <col min="7538" max="7538" width="18.5703125" style="9" customWidth="1"/>
    <col min="7539" max="7539" width="9.140625" style="9"/>
    <col min="7540" max="7540" width="18" style="9" customWidth="1"/>
    <col min="7541" max="7541" width="15.140625" style="9" customWidth="1"/>
    <col min="7542" max="7542" width="8.85546875" style="9" customWidth="1"/>
    <col min="7543" max="7543" width="12.28515625" style="9" customWidth="1"/>
    <col min="7544" max="7544" width="7.42578125" style="9" customWidth="1"/>
    <col min="7545" max="7545" width="9.140625" style="9"/>
    <col min="7546" max="7546" width="12.42578125" style="9" customWidth="1"/>
    <col min="7547" max="7547" width="7.42578125" style="9" customWidth="1"/>
    <col min="7548" max="7549" width="9.140625" style="9"/>
    <col min="7550" max="7550" width="11.5703125" style="9" bestFit="1" customWidth="1"/>
    <col min="7551" max="7551" width="12" style="9" customWidth="1"/>
    <col min="7552" max="7552" width="8.28515625" style="9" customWidth="1"/>
    <col min="7553" max="7553" width="2.7109375" style="9" customWidth="1"/>
    <col min="7554" max="7554" width="18.5703125" style="9" customWidth="1"/>
    <col min="7555" max="7555" width="9.140625" style="9"/>
    <col min="7556" max="7556" width="18" style="9" customWidth="1"/>
    <col min="7557" max="7557" width="15.140625" style="9" customWidth="1"/>
    <col min="7558" max="7558" width="8.85546875" style="9" customWidth="1"/>
    <col min="7559" max="7559" width="12.28515625" style="9" customWidth="1"/>
    <col min="7560" max="7560" width="7.42578125" style="9" customWidth="1"/>
    <col min="7561" max="7561" width="9.140625" style="9"/>
    <col min="7562" max="7562" width="12.42578125" style="9" customWidth="1"/>
    <col min="7563" max="7563" width="7.42578125" style="9" customWidth="1"/>
    <col min="7564" max="7565" width="9.140625" style="9"/>
    <col min="7566" max="7566" width="11.5703125" style="9" bestFit="1" customWidth="1"/>
    <col min="7567" max="7567" width="12" style="9" customWidth="1"/>
    <col min="7568" max="7568" width="8.28515625" style="9" customWidth="1"/>
    <col min="7569" max="7569" width="2.7109375" style="9" customWidth="1"/>
    <col min="7570" max="7570" width="18.5703125" style="9" customWidth="1"/>
    <col min="7571" max="7571" width="9.140625" style="9"/>
    <col min="7572" max="7572" width="18" style="9" customWidth="1"/>
    <col min="7573" max="7573" width="15.140625" style="9" customWidth="1"/>
    <col min="7574" max="7574" width="8.85546875" style="9" customWidth="1"/>
    <col min="7575" max="7575" width="12.28515625" style="9" customWidth="1"/>
    <col min="7576" max="7576" width="7.42578125" style="9" customWidth="1"/>
    <col min="7577" max="7577" width="9.140625" style="9"/>
    <col min="7578" max="7578" width="12.42578125" style="9" customWidth="1"/>
    <col min="7579" max="7579" width="7.42578125" style="9" customWidth="1"/>
    <col min="7580" max="7581" width="9.140625" style="9"/>
    <col min="7582" max="7582" width="11.5703125" style="9" bestFit="1" customWidth="1"/>
    <col min="7583" max="7583" width="12" style="9" customWidth="1"/>
    <col min="7584" max="7584" width="8.28515625" style="9" customWidth="1"/>
    <col min="7585" max="7585" width="2.7109375" style="9" customWidth="1"/>
    <col min="7586" max="7586" width="18.5703125" style="9" customWidth="1"/>
    <col min="7587" max="7587" width="9.140625" style="9"/>
    <col min="7588" max="7588" width="18" style="9" customWidth="1"/>
    <col min="7589" max="7589" width="15.140625" style="9" customWidth="1"/>
    <col min="7590" max="7590" width="8.85546875" style="9" customWidth="1"/>
    <col min="7591" max="7591" width="12.28515625" style="9" customWidth="1"/>
    <col min="7592" max="7592" width="7.42578125" style="9" customWidth="1"/>
    <col min="7593" max="7593" width="9.140625" style="9"/>
    <col min="7594" max="7594" width="12.42578125" style="9" customWidth="1"/>
    <col min="7595" max="7595" width="7.42578125" style="9" customWidth="1"/>
    <col min="7596" max="7597" width="9.140625" style="9"/>
    <col min="7598" max="7598" width="11.5703125" style="9" bestFit="1" customWidth="1"/>
    <col min="7599" max="7599" width="12" style="9" customWidth="1"/>
    <col min="7600" max="7600" width="8.28515625" style="9" customWidth="1"/>
    <col min="7601" max="7601" width="2.7109375" style="9" customWidth="1"/>
    <col min="7602" max="7602" width="18.5703125" style="9" customWidth="1"/>
    <col min="7603" max="7603" width="9.140625" style="9"/>
    <col min="7604" max="7604" width="18" style="9" customWidth="1"/>
    <col min="7605" max="7605" width="15.140625" style="9" customWidth="1"/>
    <col min="7606" max="7606" width="8.85546875" style="9" customWidth="1"/>
    <col min="7607" max="7607" width="12.28515625" style="9" customWidth="1"/>
    <col min="7608" max="7608" width="7.42578125" style="9" customWidth="1"/>
    <col min="7609" max="7609" width="9.140625" style="9"/>
    <col min="7610" max="7610" width="12.42578125" style="9" customWidth="1"/>
    <col min="7611" max="7611" width="7.42578125" style="9" customWidth="1"/>
    <col min="7612" max="7613" width="9.140625" style="9"/>
    <col min="7614" max="7614" width="11.5703125" style="9" bestFit="1" customWidth="1"/>
    <col min="7615" max="7615" width="12" style="9" customWidth="1"/>
    <col min="7616" max="7616" width="8.28515625" style="9" customWidth="1"/>
    <col min="7617" max="7617" width="2.7109375" style="9" customWidth="1"/>
    <col min="7618" max="7618" width="18.5703125" style="9" customWidth="1"/>
    <col min="7619" max="7619" width="9.140625" style="9"/>
    <col min="7620" max="7620" width="18" style="9" customWidth="1"/>
    <col min="7621" max="7621" width="15.140625" style="9" customWidth="1"/>
    <col min="7622" max="7622" width="8.85546875" style="9" customWidth="1"/>
    <col min="7623" max="7623" width="12.28515625" style="9" customWidth="1"/>
    <col min="7624" max="7624" width="7.42578125" style="9" customWidth="1"/>
    <col min="7625" max="7625" width="9.140625" style="9"/>
    <col min="7626" max="7626" width="12.42578125" style="9" customWidth="1"/>
    <col min="7627" max="7627" width="7.42578125" style="9" customWidth="1"/>
    <col min="7628" max="7629" width="9.140625" style="9"/>
    <col min="7630" max="7630" width="11.5703125" style="9" bestFit="1" customWidth="1"/>
    <col min="7631" max="7631" width="12" style="9" customWidth="1"/>
    <col min="7632" max="7632" width="8.28515625" style="9" customWidth="1"/>
    <col min="7633" max="7633" width="2.7109375" style="9" customWidth="1"/>
    <col min="7634" max="7634" width="18.5703125" style="9" customWidth="1"/>
    <col min="7635" max="7635" width="9.140625" style="9"/>
    <col min="7636" max="7636" width="18" style="9" customWidth="1"/>
    <col min="7637" max="7637" width="15.140625" style="9" customWidth="1"/>
    <col min="7638" max="7638" width="8.85546875" style="9" customWidth="1"/>
    <col min="7639" max="7639" width="12.28515625" style="9" customWidth="1"/>
    <col min="7640" max="7640" width="7.42578125" style="9" customWidth="1"/>
    <col min="7641" max="7641" width="9.140625" style="9"/>
    <col min="7642" max="7642" width="12.42578125" style="9" customWidth="1"/>
    <col min="7643" max="7643" width="7.42578125" style="9" customWidth="1"/>
    <col min="7644" max="7645" width="9.140625" style="9"/>
    <col min="7646" max="7646" width="11.5703125" style="9" bestFit="1" customWidth="1"/>
    <col min="7647" max="7647" width="12" style="9" customWidth="1"/>
    <col min="7648" max="7648" width="8.28515625" style="9" customWidth="1"/>
    <col min="7649" max="7649" width="2.7109375" style="9" customWidth="1"/>
    <col min="7650" max="7650" width="18.5703125" style="9" customWidth="1"/>
    <col min="7651" max="7651" width="9.140625" style="9"/>
    <col min="7652" max="7652" width="18" style="9" customWidth="1"/>
    <col min="7653" max="7653" width="15.140625" style="9" customWidth="1"/>
    <col min="7654" max="7654" width="8.85546875" style="9" customWidth="1"/>
    <col min="7655" max="7655" width="12.28515625" style="9" customWidth="1"/>
    <col min="7656" max="7656" width="7.42578125" style="9" customWidth="1"/>
    <col min="7657" max="7657" width="9.140625" style="9"/>
    <col min="7658" max="7658" width="12.42578125" style="9" customWidth="1"/>
    <col min="7659" max="7659" width="7.42578125" style="9" customWidth="1"/>
    <col min="7660" max="7661" width="9.140625" style="9"/>
    <col min="7662" max="7662" width="11.5703125" style="9" bestFit="1" customWidth="1"/>
    <col min="7663" max="7663" width="12" style="9" customWidth="1"/>
    <col min="7664" max="7664" width="8.28515625" style="9" customWidth="1"/>
    <col min="7665" max="7665" width="2.7109375" style="9" customWidth="1"/>
    <col min="7666" max="7666" width="18.5703125" style="9" customWidth="1"/>
    <col min="7667" max="7667" width="9.140625" style="9"/>
    <col min="7668" max="7668" width="18" style="9" customWidth="1"/>
    <col min="7669" max="7669" width="15.140625" style="9" customWidth="1"/>
    <col min="7670" max="7670" width="8.85546875" style="9" customWidth="1"/>
    <col min="7671" max="7671" width="12.28515625" style="9" customWidth="1"/>
    <col min="7672" max="7672" width="7.42578125" style="9" customWidth="1"/>
    <col min="7673" max="7673" width="9.140625" style="9"/>
    <col min="7674" max="7674" width="12.42578125" style="9" customWidth="1"/>
    <col min="7675" max="7675" width="7.42578125" style="9" customWidth="1"/>
    <col min="7676" max="7677" width="9.140625" style="9"/>
    <col min="7678" max="7678" width="11.5703125" style="9" bestFit="1" customWidth="1"/>
    <col min="7679" max="7679" width="12" style="9" customWidth="1"/>
    <col min="7680" max="7680" width="8.28515625" style="9" customWidth="1"/>
    <col min="7681" max="7681" width="2.7109375" style="9" customWidth="1"/>
    <col min="7682" max="7682" width="18.5703125" style="9" customWidth="1"/>
    <col min="7683" max="7683" width="9.140625" style="9"/>
    <col min="7684" max="7684" width="18" style="9" customWidth="1"/>
    <col min="7685" max="7685" width="15.140625" style="9" customWidth="1"/>
    <col min="7686" max="7686" width="8.85546875" style="9" customWidth="1"/>
    <col min="7687" max="7687" width="12.28515625" style="9" customWidth="1"/>
    <col min="7688" max="7688" width="7.42578125" style="9" customWidth="1"/>
    <col min="7689" max="7689" width="9.140625" style="9"/>
    <col min="7690" max="7690" width="12.42578125" style="9" customWidth="1"/>
    <col min="7691" max="7691" width="7.42578125" style="9" customWidth="1"/>
    <col min="7692" max="7693" width="9.140625" style="9"/>
    <col min="7694" max="7694" width="11.5703125" style="9" bestFit="1" customWidth="1"/>
    <col min="7695" max="7695" width="12" style="9" customWidth="1"/>
    <col min="7696" max="7696" width="8.28515625" style="9" customWidth="1"/>
    <col min="7697" max="7697" width="2.7109375" style="9" customWidth="1"/>
    <col min="7698" max="7698" width="18.5703125" style="9" customWidth="1"/>
    <col min="7699" max="7699" width="9.140625" style="9"/>
    <col min="7700" max="7700" width="18" style="9" customWidth="1"/>
    <col min="7701" max="7701" width="15.140625" style="9" customWidth="1"/>
    <col min="7702" max="7702" width="8.85546875" style="9" customWidth="1"/>
    <col min="7703" max="7703" width="12.28515625" style="9" customWidth="1"/>
    <col min="7704" max="7704" width="7.42578125" style="9" customWidth="1"/>
    <col min="7705" max="7705" width="9.140625" style="9"/>
    <col min="7706" max="7706" width="12.42578125" style="9" customWidth="1"/>
    <col min="7707" max="7707" width="7.42578125" style="9" customWidth="1"/>
    <col min="7708" max="7709" width="9.140625" style="9"/>
    <col min="7710" max="7710" width="11.5703125" style="9" bestFit="1" customWidth="1"/>
    <col min="7711" max="7711" width="12" style="9" customWidth="1"/>
    <col min="7712" max="7712" width="8.28515625" style="9" customWidth="1"/>
    <col min="7713" max="7713" width="2.7109375" style="9" customWidth="1"/>
    <col min="7714" max="7714" width="18.5703125" style="9" customWidth="1"/>
    <col min="7715" max="7715" width="9.140625" style="9"/>
    <col min="7716" max="7716" width="18" style="9" customWidth="1"/>
    <col min="7717" max="7717" width="15.140625" style="9" customWidth="1"/>
    <col min="7718" max="7718" width="8.85546875" style="9" customWidth="1"/>
    <col min="7719" max="7719" width="12.28515625" style="9" customWidth="1"/>
    <col min="7720" max="7720" width="7.42578125" style="9" customWidth="1"/>
    <col min="7721" max="7721" width="9.140625" style="9"/>
    <col min="7722" max="7722" width="12.42578125" style="9" customWidth="1"/>
    <col min="7723" max="7723" width="7.42578125" style="9" customWidth="1"/>
    <col min="7724" max="7725" width="9.140625" style="9"/>
    <col min="7726" max="7726" width="11.5703125" style="9" bestFit="1" customWidth="1"/>
    <col min="7727" max="7727" width="12" style="9" customWidth="1"/>
    <col min="7728" max="7728" width="8.28515625" style="9" customWidth="1"/>
    <col min="7729" max="7729" width="2.7109375" style="9" customWidth="1"/>
    <col min="7730" max="7730" width="18.5703125" style="9" customWidth="1"/>
    <col min="7731" max="7731" width="9.140625" style="9"/>
    <col min="7732" max="7732" width="18" style="9" customWidth="1"/>
    <col min="7733" max="7733" width="15.140625" style="9" customWidth="1"/>
    <col min="7734" max="7734" width="8.85546875" style="9" customWidth="1"/>
    <col min="7735" max="7735" width="12.28515625" style="9" customWidth="1"/>
    <col min="7736" max="7736" width="7.42578125" style="9" customWidth="1"/>
    <col min="7737" max="7737" width="9.140625" style="9"/>
    <col min="7738" max="7738" width="12.42578125" style="9" customWidth="1"/>
    <col min="7739" max="7739" width="7.42578125" style="9" customWidth="1"/>
    <col min="7740" max="7741" width="9.140625" style="9"/>
    <col min="7742" max="7742" width="11.5703125" style="9" bestFit="1" customWidth="1"/>
    <col min="7743" max="7743" width="12" style="9" customWidth="1"/>
    <col min="7744" max="7744" width="8.28515625" style="9" customWidth="1"/>
    <col min="7745" max="7745" width="2.7109375" style="9" customWidth="1"/>
    <col min="7746" max="7746" width="18.5703125" style="9" customWidth="1"/>
    <col min="7747" max="7747" width="9.140625" style="9"/>
    <col min="7748" max="7748" width="18" style="9" customWidth="1"/>
    <col min="7749" max="7749" width="15.140625" style="9" customWidth="1"/>
    <col min="7750" max="7750" width="8.85546875" style="9" customWidth="1"/>
    <col min="7751" max="7751" width="12.28515625" style="9" customWidth="1"/>
    <col min="7752" max="7752" width="7.42578125" style="9" customWidth="1"/>
    <col min="7753" max="7753" width="9.140625" style="9"/>
    <col min="7754" max="7754" width="12.42578125" style="9" customWidth="1"/>
    <col min="7755" max="7755" width="7.42578125" style="9" customWidth="1"/>
    <col min="7756" max="7757" width="9.140625" style="9"/>
    <col min="7758" max="7758" width="11.5703125" style="9" bestFit="1" customWidth="1"/>
    <col min="7759" max="7759" width="12" style="9" customWidth="1"/>
    <col min="7760" max="7760" width="8.28515625" style="9" customWidth="1"/>
    <col min="7761" max="7761" width="2.7109375" style="9" customWidth="1"/>
    <col min="7762" max="7762" width="18.5703125" style="9" customWidth="1"/>
    <col min="7763" max="7763" width="9.140625" style="9"/>
    <col min="7764" max="7764" width="18" style="9" customWidth="1"/>
    <col min="7765" max="7765" width="15.140625" style="9" customWidth="1"/>
    <col min="7766" max="7766" width="8.85546875" style="9" customWidth="1"/>
    <col min="7767" max="7767" width="12.28515625" style="9" customWidth="1"/>
    <col min="7768" max="7768" width="7.42578125" style="9" customWidth="1"/>
    <col min="7769" max="7769" width="9.140625" style="9"/>
    <col min="7770" max="7770" width="12.42578125" style="9" customWidth="1"/>
    <col min="7771" max="7771" width="7.42578125" style="9" customWidth="1"/>
    <col min="7772" max="7773" width="9.140625" style="9"/>
    <col min="7774" max="7774" width="11.5703125" style="9" bestFit="1" customWidth="1"/>
    <col min="7775" max="7775" width="12" style="9" customWidth="1"/>
    <col min="7776" max="7776" width="8.28515625" style="9" customWidth="1"/>
    <col min="7777" max="7777" width="2.7109375" style="9" customWidth="1"/>
    <col min="7778" max="7778" width="18.5703125" style="9" customWidth="1"/>
    <col min="7779" max="7779" width="9.140625" style="9"/>
    <col min="7780" max="7780" width="18" style="9" customWidth="1"/>
    <col min="7781" max="7781" width="15.140625" style="9" customWidth="1"/>
    <col min="7782" max="7782" width="8.85546875" style="9" customWidth="1"/>
    <col min="7783" max="7783" width="12.28515625" style="9" customWidth="1"/>
    <col min="7784" max="7784" width="7.42578125" style="9" customWidth="1"/>
    <col min="7785" max="7785" width="9.140625" style="9"/>
    <col min="7786" max="7786" width="12.42578125" style="9" customWidth="1"/>
    <col min="7787" max="7787" width="7.42578125" style="9" customWidth="1"/>
    <col min="7788" max="7789" width="9.140625" style="9"/>
    <col min="7790" max="7790" width="11.5703125" style="9" bestFit="1" customWidth="1"/>
    <col min="7791" max="7791" width="12" style="9" customWidth="1"/>
    <col min="7792" max="7792" width="8.28515625" style="9" customWidth="1"/>
    <col min="7793" max="7793" width="2.7109375" style="9" customWidth="1"/>
    <col min="7794" max="7794" width="18.5703125" style="9" customWidth="1"/>
    <col min="7795" max="7795" width="9.140625" style="9"/>
    <col min="7796" max="7796" width="18" style="9" customWidth="1"/>
    <col min="7797" max="7797" width="15.140625" style="9" customWidth="1"/>
    <col min="7798" max="7798" width="8.85546875" style="9" customWidth="1"/>
    <col min="7799" max="7799" width="12.28515625" style="9" customWidth="1"/>
    <col min="7800" max="7800" width="7.42578125" style="9" customWidth="1"/>
    <col min="7801" max="7801" width="9.140625" style="9"/>
    <col min="7802" max="7802" width="12.42578125" style="9" customWidth="1"/>
    <col min="7803" max="7803" width="7.42578125" style="9" customWidth="1"/>
    <col min="7804" max="7805" width="9.140625" style="9"/>
    <col min="7806" max="7806" width="11.5703125" style="9" bestFit="1" customWidth="1"/>
    <col min="7807" max="7807" width="12" style="9" customWidth="1"/>
    <col min="7808" max="7808" width="8.28515625" style="9" customWidth="1"/>
    <col min="7809" max="7809" width="2.7109375" style="9" customWidth="1"/>
    <col min="7810" max="7810" width="18.5703125" style="9" customWidth="1"/>
    <col min="7811" max="7811" width="9.140625" style="9"/>
    <col min="7812" max="7812" width="18" style="9" customWidth="1"/>
    <col min="7813" max="7813" width="15.140625" style="9" customWidth="1"/>
    <col min="7814" max="7814" width="8.85546875" style="9" customWidth="1"/>
    <col min="7815" max="7815" width="12.28515625" style="9" customWidth="1"/>
    <col min="7816" max="7816" width="7.42578125" style="9" customWidth="1"/>
    <col min="7817" max="7817" width="9.140625" style="9"/>
    <col min="7818" max="7818" width="12.42578125" style="9" customWidth="1"/>
    <col min="7819" max="7819" width="7.42578125" style="9" customWidth="1"/>
    <col min="7820" max="7821" width="9.140625" style="9"/>
    <col min="7822" max="7822" width="11.5703125" style="9" bestFit="1" customWidth="1"/>
    <col min="7823" max="7823" width="12" style="9" customWidth="1"/>
    <col min="7824" max="7824" width="8.28515625" style="9" customWidth="1"/>
    <col min="7825" max="7825" width="2.7109375" style="9" customWidth="1"/>
    <col min="7826" max="7826" width="18.5703125" style="9" customWidth="1"/>
    <col min="7827" max="7827" width="9.140625" style="9"/>
    <col min="7828" max="7828" width="18" style="9" customWidth="1"/>
    <col min="7829" max="7829" width="15.140625" style="9" customWidth="1"/>
    <col min="7830" max="7830" width="8.85546875" style="9" customWidth="1"/>
    <col min="7831" max="7831" width="12.28515625" style="9" customWidth="1"/>
    <col min="7832" max="7832" width="7.42578125" style="9" customWidth="1"/>
    <col min="7833" max="7833" width="9.140625" style="9"/>
    <col min="7834" max="7834" width="12.42578125" style="9" customWidth="1"/>
    <col min="7835" max="7835" width="7.42578125" style="9" customWidth="1"/>
    <col min="7836" max="7837" width="9.140625" style="9"/>
    <col min="7838" max="7838" width="11.5703125" style="9" bestFit="1" customWidth="1"/>
    <col min="7839" max="7839" width="12" style="9" customWidth="1"/>
    <col min="7840" max="7840" width="8.28515625" style="9" customWidth="1"/>
    <col min="7841" max="7841" width="2.7109375" style="9" customWidth="1"/>
    <col min="7842" max="7842" width="18.5703125" style="9" customWidth="1"/>
    <col min="7843" max="7843" width="9.140625" style="9"/>
    <col min="7844" max="7844" width="18" style="9" customWidth="1"/>
    <col min="7845" max="7845" width="15.140625" style="9" customWidth="1"/>
    <col min="7846" max="7846" width="8.85546875" style="9" customWidth="1"/>
    <col min="7847" max="7847" width="12.28515625" style="9" customWidth="1"/>
    <col min="7848" max="7848" width="7.42578125" style="9" customWidth="1"/>
    <col min="7849" max="7849" width="9.140625" style="9"/>
    <col min="7850" max="7850" width="12.42578125" style="9" customWidth="1"/>
    <col min="7851" max="7851" width="7.42578125" style="9" customWidth="1"/>
    <col min="7852" max="7853" width="9.140625" style="9"/>
    <col min="7854" max="7854" width="11.5703125" style="9" bestFit="1" customWidth="1"/>
    <col min="7855" max="7855" width="12" style="9" customWidth="1"/>
    <col min="7856" max="7856" width="8.28515625" style="9" customWidth="1"/>
    <col min="7857" max="7857" width="2.7109375" style="9" customWidth="1"/>
    <col min="7858" max="7858" width="18.5703125" style="9" customWidth="1"/>
    <col min="7859" max="7859" width="9.140625" style="9"/>
    <col min="7860" max="7860" width="18" style="9" customWidth="1"/>
    <col min="7861" max="7861" width="15.140625" style="9" customWidth="1"/>
    <col min="7862" max="7862" width="8.85546875" style="9" customWidth="1"/>
    <col min="7863" max="7863" width="12.28515625" style="9" customWidth="1"/>
    <col min="7864" max="7864" width="7.42578125" style="9" customWidth="1"/>
    <col min="7865" max="7865" width="9.140625" style="9"/>
    <col min="7866" max="7866" width="12.42578125" style="9" customWidth="1"/>
    <col min="7867" max="7867" width="7.42578125" style="9" customWidth="1"/>
    <col min="7868" max="7869" width="9.140625" style="9"/>
    <col min="7870" max="7870" width="11.5703125" style="9" bestFit="1" customWidth="1"/>
    <col min="7871" max="7871" width="12" style="9" customWidth="1"/>
    <col min="7872" max="7872" width="8.28515625" style="9" customWidth="1"/>
    <col min="7873" max="7873" width="2.7109375" style="9" customWidth="1"/>
    <col min="7874" max="7874" width="18.5703125" style="9" customWidth="1"/>
    <col min="7875" max="7875" width="9.140625" style="9"/>
    <col min="7876" max="7876" width="18" style="9" customWidth="1"/>
    <col min="7877" max="7877" width="15.140625" style="9" customWidth="1"/>
    <col min="7878" max="7878" width="8.85546875" style="9" customWidth="1"/>
    <col min="7879" max="7879" width="12.28515625" style="9" customWidth="1"/>
    <col min="7880" max="7880" width="7.42578125" style="9" customWidth="1"/>
    <col min="7881" max="7881" width="9.140625" style="9"/>
    <col min="7882" max="7882" width="12.42578125" style="9" customWidth="1"/>
    <col min="7883" max="7883" width="7.42578125" style="9" customWidth="1"/>
    <col min="7884" max="7885" width="9.140625" style="9"/>
    <col min="7886" max="7886" width="11.5703125" style="9" bestFit="1" customWidth="1"/>
    <col min="7887" max="7887" width="12" style="9" customWidth="1"/>
    <col min="7888" max="7888" width="8.28515625" style="9" customWidth="1"/>
    <col min="7889" max="7889" width="2.7109375" style="9" customWidth="1"/>
    <col min="7890" max="7890" width="18.5703125" style="9" customWidth="1"/>
    <col min="7891" max="7891" width="9.140625" style="9"/>
    <col min="7892" max="7892" width="18" style="9" customWidth="1"/>
    <col min="7893" max="7893" width="15.140625" style="9" customWidth="1"/>
    <col min="7894" max="7894" width="8.85546875" style="9" customWidth="1"/>
    <col min="7895" max="7895" width="12.28515625" style="9" customWidth="1"/>
    <col min="7896" max="7896" width="7.42578125" style="9" customWidth="1"/>
    <col min="7897" max="7897" width="9.140625" style="9"/>
    <col min="7898" max="7898" width="12.42578125" style="9" customWidth="1"/>
    <col min="7899" max="7899" width="7.42578125" style="9" customWidth="1"/>
    <col min="7900" max="7901" width="9.140625" style="9"/>
    <col min="7902" max="7902" width="11.5703125" style="9" bestFit="1" customWidth="1"/>
    <col min="7903" max="7903" width="12" style="9" customWidth="1"/>
    <col min="7904" max="7904" width="8.28515625" style="9" customWidth="1"/>
    <col min="7905" max="7905" width="2.7109375" style="9" customWidth="1"/>
    <col min="7906" max="7906" width="18.5703125" style="9" customWidth="1"/>
    <col min="7907" max="7907" width="9.140625" style="9"/>
    <col min="7908" max="7908" width="18" style="9" customWidth="1"/>
    <col min="7909" max="7909" width="15.140625" style="9" customWidth="1"/>
    <col min="7910" max="7910" width="8.85546875" style="9" customWidth="1"/>
    <col min="7911" max="7911" width="12.28515625" style="9" customWidth="1"/>
    <col min="7912" max="7912" width="7.42578125" style="9" customWidth="1"/>
    <col min="7913" max="7913" width="9.140625" style="9"/>
    <col min="7914" max="7914" width="12.42578125" style="9" customWidth="1"/>
    <col min="7915" max="7915" width="7.42578125" style="9" customWidth="1"/>
    <col min="7916" max="7917" width="9.140625" style="9"/>
    <col min="7918" max="7918" width="11.5703125" style="9" bestFit="1" customWidth="1"/>
    <col min="7919" max="7919" width="12" style="9" customWidth="1"/>
    <col min="7920" max="7920" width="8.28515625" style="9" customWidth="1"/>
    <col min="7921" max="7921" width="2.7109375" style="9" customWidth="1"/>
    <col min="7922" max="7922" width="18.5703125" style="9" customWidth="1"/>
    <col min="7923" max="7923" width="9.140625" style="9"/>
    <col min="7924" max="7924" width="18" style="9" customWidth="1"/>
    <col min="7925" max="7925" width="15.140625" style="9" customWidth="1"/>
    <col min="7926" max="7926" width="8.85546875" style="9" customWidth="1"/>
    <col min="7927" max="7927" width="12.28515625" style="9" customWidth="1"/>
    <col min="7928" max="7928" width="7.42578125" style="9" customWidth="1"/>
    <col min="7929" max="7929" width="9.140625" style="9"/>
    <col min="7930" max="7930" width="12.42578125" style="9" customWidth="1"/>
    <col min="7931" max="7931" width="7.42578125" style="9" customWidth="1"/>
    <col min="7932" max="7933" width="9.140625" style="9"/>
    <col min="7934" max="7934" width="11.5703125" style="9" bestFit="1" customWidth="1"/>
    <col min="7935" max="7935" width="12" style="9" customWidth="1"/>
    <col min="7936" max="7936" width="8.28515625" style="9" customWidth="1"/>
    <col min="7937" max="7937" width="2.7109375" style="9" customWidth="1"/>
    <col min="7938" max="7938" width="18.5703125" style="9" customWidth="1"/>
    <col min="7939" max="7939" width="9.140625" style="9"/>
    <col min="7940" max="7940" width="18" style="9" customWidth="1"/>
    <col min="7941" max="7941" width="15.140625" style="9" customWidth="1"/>
    <col min="7942" max="7942" width="8.85546875" style="9" customWidth="1"/>
    <col min="7943" max="7943" width="12.28515625" style="9" customWidth="1"/>
    <col min="7944" max="7944" width="7.42578125" style="9" customWidth="1"/>
    <col min="7945" max="7945" width="9.140625" style="9"/>
    <col min="7946" max="7946" width="12.42578125" style="9" customWidth="1"/>
    <col min="7947" max="7947" width="7.42578125" style="9" customWidth="1"/>
    <col min="7948" max="7949" width="9.140625" style="9"/>
    <col min="7950" max="7950" width="11.5703125" style="9" bestFit="1" customWidth="1"/>
    <col min="7951" max="7951" width="12" style="9" customWidth="1"/>
    <col min="7952" max="7952" width="8.28515625" style="9" customWidth="1"/>
    <col min="7953" max="7953" width="2.7109375" style="9" customWidth="1"/>
    <col min="7954" max="7954" width="18.5703125" style="9" customWidth="1"/>
    <col min="7955" max="7955" width="9.140625" style="9"/>
    <col min="7956" max="7956" width="18" style="9" customWidth="1"/>
    <col min="7957" max="7957" width="15.140625" style="9" customWidth="1"/>
    <col min="7958" max="7958" width="8.85546875" style="9" customWidth="1"/>
    <col min="7959" max="7959" width="12.28515625" style="9" customWidth="1"/>
    <col min="7960" max="7960" width="7.42578125" style="9" customWidth="1"/>
    <col min="7961" max="7961" width="9.140625" style="9"/>
    <col min="7962" max="7962" width="12.42578125" style="9" customWidth="1"/>
    <col min="7963" max="7963" width="7.42578125" style="9" customWidth="1"/>
    <col min="7964" max="7965" width="9.140625" style="9"/>
    <col min="7966" max="7966" width="11.5703125" style="9" bestFit="1" customWidth="1"/>
    <col min="7967" max="7967" width="12" style="9" customWidth="1"/>
    <col min="7968" max="7968" width="8.28515625" style="9" customWidth="1"/>
    <col min="7969" max="7969" width="2.7109375" style="9" customWidth="1"/>
    <col min="7970" max="7970" width="18.5703125" style="9" customWidth="1"/>
    <col min="7971" max="7971" width="9.140625" style="9"/>
    <col min="7972" max="7972" width="18" style="9" customWidth="1"/>
    <col min="7973" max="7973" width="15.140625" style="9" customWidth="1"/>
    <col min="7974" max="7974" width="8.85546875" style="9" customWidth="1"/>
    <col min="7975" max="7975" width="12.28515625" style="9" customWidth="1"/>
    <col min="7976" max="7976" width="7.42578125" style="9" customWidth="1"/>
    <col min="7977" max="7977" width="9.140625" style="9"/>
    <col min="7978" max="7978" width="12.42578125" style="9" customWidth="1"/>
    <col min="7979" max="7979" width="7.42578125" style="9" customWidth="1"/>
    <col min="7980" max="7981" width="9.140625" style="9"/>
    <col min="7982" max="7982" width="11.5703125" style="9" bestFit="1" customWidth="1"/>
    <col min="7983" max="7983" width="12" style="9" customWidth="1"/>
    <col min="7984" max="7984" width="8.28515625" style="9" customWidth="1"/>
    <col min="7985" max="7985" width="2.7109375" style="9" customWidth="1"/>
    <col min="7986" max="7986" width="18.5703125" style="9" customWidth="1"/>
    <col min="7987" max="7987" width="9.140625" style="9"/>
    <col min="7988" max="7988" width="18" style="9" customWidth="1"/>
    <col min="7989" max="7989" width="15.140625" style="9" customWidth="1"/>
    <col min="7990" max="7990" width="8.85546875" style="9" customWidth="1"/>
    <col min="7991" max="7991" width="12.28515625" style="9" customWidth="1"/>
    <col min="7992" max="7992" width="7.42578125" style="9" customWidth="1"/>
    <col min="7993" max="7993" width="9.140625" style="9"/>
    <col min="7994" max="7994" width="12.42578125" style="9" customWidth="1"/>
    <col min="7995" max="7995" width="7.42578125" style="9" customWidth="1"/>
    <col min="7996" max="7997" width="9.140625" style="9"/>
    <col min="7998" max="7998" width="11.5703125" style="9" bestFit="1" customWidth="1"/>
    <col min="7999" max="7999" width="12" style="9" customWidth="1"/>
    <col min="8000" max="8000" width="8.28515625" style="9" customWidth="1"/>
    <col min="8001" max="8001" width="2.7109375" style="9" customWidth="1"/>
    <col min="8002" max="8002" width="18.5703125" style="9" customWidth="1"/>
    <col min="8003" max="8003" width="9.140625" style="9"/>
    <col min="8004" max="8004" width="18" style="9" customWidth="1"/>
    <col min="8005" max="8005" width="15.140625" style="9" customWidth="1"/>
    <col min="8006" max="8006" width="8.85546875" style="9" customWidth="1"/>
    <col min="8007" max="8007" width="12.28515625" style="9" customWidth="1"/>
    <col min="8008" max="8008" width="7.42578125" style="9" customWidth="1"/>
    <col min="8009" max="8009" width="9.140625" style="9"/>
    <col min="8010" max="8010" width="12.42578125" style="9" customWidth="1"/>
    <col min="8011" max="8011" width="7.42578125" style="9" customWidth="1"/>
    <col min="8012" max="8013" width="9.140625" style="9"/>
    <col min="8014" max="8014" width="11.5703125" style="9" bestFit="1" customWidth="1"/>
    <col min="8015" max="8015" width="12" style="9" customWidth="1"/>
    <col min="8016" max="8016" width="8.28515625" style="9" customWidth="1"/>
    <col min="8017" max="8017" width="2.7109375" style="9" customWidth="1"/>
    <col min="8018" max="8018" width="18.5703125" style="9" customWidth="1"/>
    <col min="8019" max="8019" width="9.140625" style="9"/>
    <col min="8020" max="8020" width="18" style="9" customWidth="1"/>
    <col min="8021" max="8021" width="15.140625" style="9" customWidth="1"/>
    <col min="8022" max="8022" width="8.85546875" style="9" customWidth="1"/>
    <col min="8023" max="8023" width="12.28515625" style="9" customWidth="1"/>
    <col min="8024" max="8024" width="7.42578125" style="9" customWidth="1"/>
    <col min="8025" max="8025" width="9.140625" style="9"/>
    <col min="8026" max="8026" width="12.42578125" style="9" customWidth="1"/>
    <col min="8027" max="8027" width="7.42578125" style="9" customWidth="1"/>
    <col min="8028" max="8029" width="9.140625" style="9"/>
    <col min="8030" max="8030" width="11.5703125" style="9" bestFit="1" customWidth="1"/>
    <col min="8031" max="8031" width="12" style="9" customWidth="1"/>
    <col min="8032" max="8032" width="8.28515625" style="9" customWidth="1"/>
    <col min="8033" max="8033" width="2.7109375" style="9" customWidth="1"/>
    <col min="8034" max="8034" width="18.5703125" style="9" customWidth="1"/>
    <col min="8035" max="8035" width="9.140625" style="9"/>
    <col min="8036" max="8036" width="18" style="9" customWidth="1"/>
    <col min="8037" max="8037" width="15.140625" style="9" customWidth="1"/>
    <col min="8038" max="8038" width="8.85546875" style="9" customWidth="1"/>
    <col min="8039" max="8039" width="12.28515625" style="9" customWidth="1"/>
    <col min="8040" max="8040" width="7.42578125" style="9" customWidth="1"/>
    <col min="8041" max="8041" width="9.140625" style="9"/>
    <col min="8042" max="8042" width="12.42578125" style="9" customWidth="1"/>
    <col min="8043" max="8043" width="7.42578125" style="9" customWidth="1"/>
    <col min="8044" max="8045" width="9.140625" style="9"/>
    <col min="8046" max="8046" width="11.5703125" style="9" bestFit="1" customWidth="1"/>
    <col min="8047" max="8047" width="12" style="9" customWidth="1"/>
    <col min="8048" max="8048" width="8.28515625" style="9" customWidth="1"/>
    <col min="8049" max="8049" width="2.7109375" style="9" customWidth="1"/>
    <col min="8050" max="8050" width="18.5703125" style="9" customWidth="1"/>
    <col min="8051" max="8051" width="9.140625" style="9"/>
    <col min="8052" max="8052" width="18" style="9" customWidth="1"/>
    <col min="8053" max="8053" width="15.140625" style="9" customWidth="1"/>
    <col min="8054" max="8054" width="8.85546875" style="9" customWidth="1"/>
    <col min="8055" max="8055" width="12.28515625" style="9" customWidth="1"/>
    <col min="8056" max="8056" width="7.42578125" style="9" customWidth="1"/>
    <col min="8057" max="8057" width="9.140625" style="9"/>
    <col min="8058" max="8058" width="12.42578125" style="9" customWidth="1"/>
    <col min="8059" max="8059" width="7.42578125" style="9" customWidth="1"/>
    <col min="8060" max="8061" width="9.140625" style="9"/>
    <col min="8062" max="8062" width="11.5703125" style="9" bestFit="1" customWidth="1"/>
    <col min="8063" max="8063" width="12" style="9" customWidth="1"/>
    <col min="8064" max="8064" width="8.28515625" style="9" customWidth="1"/>
    <col min="8065" max="8065" width="2.7109375" style="9" customWidth="1"/>
    <col min="8066" max="8066" width="18.5703125" style="9" customWidth="1"/>
    <col min="8067" max="8067" width="9.140625" style="9"/>
    <col min="8068" max="8068" width="18" style="9" customWidth="1"/>
    <col min="8069" max="8069" width="15.140625" style="9" customWidth="1"/>
    <col min="8070" max="8070" width="8.85546875" style="9" customWidth="1"/>
    <col min="8071" max="8071" width="12.28515625" style="9" customWidth="1"/>
    <col min="8072" max="8072" width="7.42578125" style="9" customWidth="1"/>
    <col min="8073" max="8073" width="9.140625" style="9"/>
    <col min="8074" max="8074" width="12.42578125" style="9" customWidth="1"/>
    <col min="8075" max="8075" width="7.42578125" style="9" customWidth="1"/>
    <col min="8076" max="8077" width="9.140625" style="9"/>
    <col min="8078" max="8078" width="11.5703125" style="9" bestFit="1" customWidth="1"/>
    <col min="8079" max="8079" width="12" style="9" customWidth="1"/>
    <col min="8080" max="8080" width="8.28515625" style="9" customWidth="1"/>
    <col min="8081" max="8081" width="2.7109375" style="9" customWidth="1"/>
    <col min="8082" max="8082" width="18.5703125" style="9" customWidth="1"/>
    <col min="8083" max="8083" width="9.140625" style="9"/>
    <col min="8084" max="8084" width="18" style="9" customWidth="1"/>
    <col min="8085" max="8085" width="15.140625" style="9" customWidth="1"/>
    <col min="8086" max="8086" width="8.85546875" style="9" customWidth="1"/>
    <col min="8087" max="8087" width="12.28515625" style="9" customWidth="1"/>
    <col min="8088" max="8088" width="7.42578125" style="9" customWidth="1"/>
    <col min="8089" max="8089" width="9.140625" style="9"/>
    <col min="8090" max="8090" width="12.42578125" style="9" customWidth="1"/>
    <col min="8091" max="8091" width="7.42578125" style="9" customWidth="1"/>
    <col min="8092" max="8093" width="9.140625" style="9"/>
    <col min="8094" max="8094" width="11.5703125" style="9" bestFit="1" customWidth="1"/>
    <col min="8095" max="8095" width="12" style="9" customWidth="1"/>
    <col min="8096" max="8096" width="8.28515625" style="9" customWidth="1"/>
    <col min="8097" max="8097" width="2.7109375" style="9" customWidth="1"/>
    <col min="8098" max="8098" width="18.5703125" style="9" customWidth="1"/>
    <col min="8099" max="8099" width="9.140625" style="9"/>
    <col min="8100" max="8100" width="18" style="9" customWidth="1"/>
    <col min="8101" max="8101" width="15.140625" style="9" customWidth="1"/>
    <col min="8102" max="8102" width="8.85546875" style="9" customWidth="1"/>
    <col min="8103" max="8103" width="12.28515625" style="9" customWidth="1"/>
    <col min="8104" max="8104" width="7.42578125" style="9" customWidth="1"/>
    <col min="8105" max="8105" width="9.140625" style="9"/>
    <col min="8106" max="8106" width="12.42578125" style="9" customWidth="1"/>
    <col min="8107" max="8107" width="7.42578125" style="9" customWidth="1"/>
    <col min="8108" max="8109" width="9.140625" style="9"/>
    <col min="8110" max="8110" width="11.5703125" style="9" bestFit="1" customWidth="1"/>
    <col min="8111" max="8111" width="12" style="9" customWidth="1"/>
    <col min="8112" max="8112" width="8.28515625" style="9" customWidth="1"/>
    <col min="8113" max="8113" width="2.7109375" style="9" customWidth="1"/>
    <col min="8114" max="8114" width="18.5703125" style="9" customWidth="1"/>
    <col min="8115" max="8115" width="9.140625" style="9"/>
    <col min="8116" max="8116" width="18" style="9" customWidth="1"/>
    <col min="8117" max="8117" width="15.140625" style="9" customWidth="1"/>
    <col min="8118" max="8118" width="8.85546875" style="9" customWidth="1"/>
    <col min="8119" max="8119" width="12.28515625" style="9" customWidth="1"/>
    <col min="8120" max="8120" width="7.42578125" style="9" customWidth="1"/>
    <col min="8121" max="8121" width="9.140625" style="9"/>
    <col min="8122" max="8122" width="12.42578125" style="9" customWidth="1"/>
    <col min="8123" max="8123" width="7.42578125" style="9" customWidth="1"/>
    <col min="8124" max="8125" width="9.140625" style="9"/>
    <col min="8126" max="8126" width="11.5703125" style="9" bestFit="1" customWidth="1"/>
    <col min="8127" max="8127" width="12" style="9" customWidth="1"/>
    <col min="8128" max="8128" width="8.28515625" style="9" customWidth="1"/>
    <col min="8129" max="8129" width="2.7109375" style="9" customWidth="1"/>
    <col min="8130" max="8130" width="18.5703125" style="9" customWidth="1"/>
    <col min="8131" max="8131" width="9.140625" style="9"/>
    <col min="8132" max="8132" width="18" style="9" customWidth="1"/>
    <col min="8133" max="8133" width="15.140625" style="9" customWidth="1"/>
    <col min="8134" max="8134" width="8.85546875" style="9" customWidth="1"/>
    <col min="8135" max="8135" width="12.28515625" style="9" customWidth="1"/>
    <col min="8136" max="8136" width="7.42578125" style="9" customWidth="1"/>
    <col min="8137" max="8137" width="9.140625" style="9"/>
    <col min="8138" max="8138" width="12.42578125" style="9" customWidth="1"/>
    <col min="8139" max="8139" width="7.42578125" style="9" customWidth="1"/>
    <col min="8140" max="8141" width="9.140625" style="9"/>
    <col min="8142" max="8142" width="11.5703125" style="9" bestFit="1" customWidth="1"/>
    <col min="8143" max="8143" width="12" style="9" customWidth="1"/>
    <col min="8144" max="8144" width="8.28515625" style="9" customWidth="1"/>
    <col min="8145" max="8145" width="2.7109375" style="9" customWidth="1"/>
    <col min="8146" max="8146" width="18.5703125" style="9" customWidth="1"/>
    <col min="8147" max="8147" width="9.140625" style="9"/>
    <col min="8148" max="8148" width="18" style="9" customWidth="1"/>
    <col min="8149" max="8149" width="15.140625" style="9" customWidth="1"/>
    <col min="8150" max="8150" width="8.85546875" style="9" customWidth="1"/>
    <col min="8151" max="8151" width="12.28515625" style="9" customWidth="1"/>
    <col min="8152" max="8152" width="7.42578125" style="9" customWidth="1"/>
    <col min="8153" max="8153" width="9.140625" style="9"/>
    <col min="8154" max="8154" width="12.42578125" style="9" customWidth="1"/>
    <col min="8155" max="8155" width="7.42578125" style="9" customWidth="1"/>
    <col min="8156" max="8157" width="9.140625" style="9"/>
    <col min="8158" max="8158" width="11.5703125" style="9" bestFit="1" customWidth="1"/>
    <col min="8159" max="8159" width="12" style="9" customWidth="1"/>
    <col min="8160" max="8160" width="8.28515625" style="9" customWidth="1"/>
    <col min="8161" max="8161" width="2.7109375" style="9" customWidth="1"/>
    <col min="8162" max="8162" width="18.5703125" style="9" customWidth="1"/>
    <col min="8163" max="8163" width="9.140625" style="9"/>
    <col min="8164" max="8164" width="18" style="9" customWidth="1"/>
    <col min="8165" max="8165" width="15.140625" style="9" customWidth="1"/>
    <col min="8166" max="8166" width="8.85546875" style="9" customWidth="1"/>
    <col min="8167" max="8167" width="12.28515625" style="9" customWidth="1"/>
    <col min="8168" max="8168" width="7.42578125" style="9" customWidth="1"/>
    <col min="8169" max="8169" width="9.140625" style="9"/>
    <col min="8170" max="8170" width="12.42578125" style="9" customWidth="1"/>
    <col min="8171" max="8171" width="7.42578125" style="9" customWidth="1"/>
    <col min="8172" max="8173" width="9.140625" style="9"/>
    <col min="8174" max="8174" width="11.5703125" style="9" bestFit="1" customWidth="1"/>
    <col min="8175" max="8175" width="12" style="9" customWidth="1"/>
    <col min="8176" max="8176" width="8.28515625" style="9" customWidth="1"/>
    <col min="8177" max="8177" width="2.7109375" style="9" customWidth="1"/>
    <col min="8178" max="8178" width="18.5703125" style="9" customWidth="1"/>
    <col min="8179" max="8179" width="9.140625" style="9"/>
    <col min="8180" max="8180" width="18" style="9" customWidth="1"/>
    <col min="8181" max="8181" width="15.140625" style="9" customWidth="1"/>
    <col min="8182" max="8182" width="8.85546875" style="9" customWidth="1"/>
    <col min="8183" max="8183" width="12.28515625" style="9" customWidth="1"/>
    <col min="8184" max="8184" width="7.42578125" style="9" customWidth="1"/>
    <col min="8185" max="8185" width="9.140625" style="9"/>
    <col min="8186" max="8186" width="12.42578125" style="9" customWidth="1"/>
    <col min="8187" max="8187" width="7.42578125" style="9" customWidth="1"/>
    <col min="8188" max="8189" width="9.140625" style="9"/>
    <col min="8190" max="8190" width="11.5703125" style="9" bestFit="1" customWidth="1"/>
    <col min="8191" max="8191" width="12" style="9" customWidth="1"/>
    <col min="8192" max="8192" width="8.28515625" style="9" customWidth="1"/>
    <col min="8193" max="8193" width="2.7109375" style="9" customWidth="1"/>
    <col min="8194" max="8194" width="18.5703125" style="9" customWidth="1"/>
    <col min="8195" max="8195" width="9.140625" style="9"/>
    <col min="8196" max="8196" width="18" style="9" customWidth="1"/>
    <col min="8197" max="8197" width="15.140625" style="9" customWidth="1"/>
    <col min="8198" max="8198" width="8.85546875" style="9" customWidth="1"/>
    <col min="8199" max="8199" width="12.28515625" style="9" customWidth="1"/>
    <col min="8200" max="8200" width="7.42578125" style="9" customWidth="1"/>
    <col min="8201" max="8201" width="9.140625" style="9"/>
    <col min="8202" max="8202" width="12.42578125" style="9" customWidth="1"/>
    <col min="8203" max="8203" width="7.42578125" style="9" customWidth="1"/>
    <col min="8204" max="8205" width="9.140625" style="9"/>
    <col min="8206" max="8206" width="11.5703125" style="9" bestFit="1" customWidth="1"/>
    <col min="8207" max="8207" width="12" style="9" customWidth="1"/>
    <col min="8208" max="8208" width="8.28515625" style="9" customWidth="1"/>
    <col min="8209" max="8209" width="2.7109375" style="9" customWidth="1"/>
    <col min="8210" max="8210" width="18.5703125" style="9" customWidth="1"/>
    <col min="8211" max="8211" width="9.140625" style="9"/>
    <col min="8212" max="8212" width="18" style="9" customWidth="1"/>
    <col min="8213" max="8213" width="15.140625" style="9" customWidth="1"/>
    <col min="8214" max="8214" width="8.85546875" style="9" customWidth="1"/>
    <col min="8215" max="8215" width="12.28515625" style="9" customWidth="1"/>
    <col min="8216" max="8216" width="7.42578125" style="9" customWidth="1"/>
    <col min="8217" max="8217" width="9.140625" style="9"/>
    <col min="8218" max="8218" width="12.42578125" style="9" customWidth="1"/>
    <col min="8219" max="8219" width="7.42578125" style="9" customWidth="1"/>
    <col min="8220" max="8221" width="9.140625" style="9"/>
    <col min="8222" max="8222" width="11.5703125" style="9" bestFit="1" customWidth="1"/>
    <col min="8223" max="8223" width="12" style="9" customWidth="1"/>
    <col min="8224" max="8224" width="8.28515625" style="9" customWidth="1"/>
    <col min="8225" max="8225" width="2.7109375" style="9" customWidth="1"/>
    <col min="8226" max="8226" width="18.5703125" style="9" customWidth="1"/>
    <col min="8227" max="8227" width="9.140625" style="9"/>
    <col min="8228" max="8228" width="18" style="9" customWidth="1"/>
    <col min="8229" max="8229" width="15.140625" style="9" customWidth="1"/>
    <col min="8230" max="8230" width="8.85546875" style="9" customWidth="1"/>
    <col min="8231" max="8231" width="12.28515625" style="9" customWidth="1"/>
    <col min="8232" max="8232" width="7.42578125" style="9" customWidth="1"/>
    <col min="8233" max="8233" width="9.140625" style="9"/>
    <col min="8234" max="8234" width="12.42578125" style="9" customWidth="1"/>
    <col min="8235" max="8235" width="7.42578125" style="9" customWidth="1"/>
    <col min="8236" max="8237" width="9.140625" style="9"/>
    <col min="8238" max="8238" width="11.5703125" style="9" bestFit="1" customWidth="1"/>
    <col min="8239" max="8239" width="12" style="9" customWidth="1"/>
    <col min="8240" max="8240" width="8.28515625" style="9" customWidth="1"/>
    <col min="8241" max="8241" width="2.7109375" style="9" customWidth="1"/>
    <col min="8242" max="8242" width="18.5703125" style="9" customWidth="1"/>
    <col min="8243" max="8243" width="9.140625" style="9"/>
    <col min="8244" max="8244" width="18" style="9" customWidth="1"/>
    <col min="8245" max="8245" width="15.140625" style="9" customWidth="1"/>
    <col min="8246" max="8246" width="8.85546875" style="9" customWidth="1"/>
    <col min="8247" max="8247" width="12.28515625" style="9" customWidth="1"/>
    <col min="8248" max="8248" width="7.42578125" style="9" customWidth="1"/>
    <col min="8249" max="8249" width="9.140625" style="9"/>
    <col min="8250" max="8250" width="12.42578125" style="9" customWidth="1"/>
    <col min="8251" max="8251" width="7.42578125" style="9" customWidth="1"/>
    <col min="8252" max="8253" width="9.140625" style="9"/>
    <col min="8254" max="8254" width="11.5703125" style="9" bestFit="1" customWidth="1"/>
    <col min="8255" max="8255" width="12" style="9" customWidth="1"/>
    <col min="8256" max="8256" width="8.28515625" style="9" customWidth="1"/>
    <col min="8257" max="8257" width="2.7109375" style="9" customWidth="1"/>
    <col min="8258" max="8258" width="18.5703125" style="9" customWidth="1"/>
    <col min="8259" max="8259" width="9.140625" style="9"/>
    <col min="8260" max="8260" width="18" style="9" customWidth="1"/>
    <col min="8261" max="8261" width="15.140625" style="9" customWidth="1"/>
    <col min="8262" max="8262" width="8.85546875" style="9" customWidth="1"/>
    <col min="8263" max="8263" width="12.28515625" style="9" customWidth="1"/>
    <col min="8264" max="8264" width="7.42578125" style="9" customWidth="1"/>
    <col min="8265" max="8265" width="9.140625" style="9"/>
    <col min="8266" max="8266" width="12.42578125" style="9" customWidth="1"/>
    <col min="8267" max="8267" width="7.42578125" style="9" customWidth="1"/>
    <col min="8268" max="8269" width="9.140625" style="9"/>
    <col min="8270" max="8270" width="11.5703125" style="9" bestFit="1" customWidth="1"/>
    <col min="8271" max="8271" width="12" style="9" customWidth="1"/>
    <col min="8272" max="8272" width="8.28515625" style="9" customWidth="1"/>
    <col min="8273" max="8273" width="2.7109375" style="9" customWidth="1"/>
    <col min="8274" max="8274" width="18.5703125" style="9" customWidth="1"/>
    <col min="8275" max="8275" width="9.140625" style="9"/>
    <col min="8276" max="8276" width="18" style="9" customWidth="1"/>
    <col min="8277" max="8277" width="15.140625" style="9" customWidth="1"/>
    <col min="8278" max="8278" width="8.85546875" style="9" customWidth="1"/>
    <col min="8279" max="8279" width="12.28515625" style="9" customWidth="1"/>
    <col min="8280" max="8280" width="7.42578125" style="9" customWidth="1"/>
    <col min="8281" max="8281" width="9.140625" style="9"/>
    <col min="8282" max="8282" width="12.42578125" style="9" customWidth="1"/>
    <col min="8283" max="8283" width="7.42578125" style="9" customWidth="1"/>
    <col min="8284" max="8285" width="9.140625" style="9"/>
    <col min="8286" max="8286" width="11.5703125" style="9" bestFit="1" customWidth="1"/>
    <col min="8287" max="8287" width="12" style="9" customWidth="1"/>
    <col min="8288" max="8288" width="8.28515625" style="9" customWidth="1"/>
    <col min="8289" max="8289" width="2.7109375" style="9" customWidth="1"/>
    <col min="8290" max="8290" width="18.5703125" style="9" customWidth="1"/>
    <col min="8291" max="8291" width="9.140625" style="9"/>
    <col min="8292" max="8292" width="18" style="9" customWidth="1"/>
    <col min="8293" max="8293" width="15.140625" style="9" customWidth="1"/>
    <col min="8294" max="8294" width="8.85546875" style="9" customWidth="1"/>
    <col min="8295" max="8295" width="12.28515625" style="9" customWidth="1"/>
    <col min="8296" max="8296" width="7.42578125" style="9" customWidth="1"/>
    <col min="8297" max="8297" width="9.140625" style="9"/>
    <col min="8298" max="8298" width="12.42578125" style="9" customWidth="1"/>
    <col min="8299" max="8299" width="7.42578125" style="9" customWidth="1"/>
    <col min="8300" max="8301" width="9.140625" style="9"/>
    <col min="8302" max="8302" width="11.5703125" style="9" bestFit="1" customWidth="1"/>
    <col min="8303" max="8303" width="12" style="9" customWidth="1"/>
    <col min="8304" max="8304" width="8.28515625" style="9" customWidth="1"/>
    <col min="8305" max="8305" width="2.7109375" style="9" customWidth="1"/>
    <col min="8306" max="8306" width="18.5703125" style="9" customWidth="1"/>
    <col min="8307" max="8307" width="9.140625" style="9"/>
    <col min="8308" max="8308" width="18" style="9" customWidth="1"/>
    <col min="8309" max="8309" width="15.140625" style="9" customWidth="1"/>
    <col min="8310" max="8310" width="8.85546875" style="9" customWidth="1"/>
    <col min="8311" max="8311" width="12.28515625" style="9" customWidth="1"/>
    <col min="8312" max="8312" width="7.42578125" style="9" customWidth="1"/>
    <col min="8313" max="8313" width="9.140625" style="9"/>
    <col min="8314" max="8314" width="12.42578125" style="9" customWidth="1"/>
    <col min="8315" max="8315" width="7.42578125" style="9" customWidth="1"/>
    <col min="8316" max="8317" width="9.140625" style="9"/>
    <col min="8318" max="8318" width="11.5703125" style="9" bestFit="1" customWidth="1"/>
    <col min="8319" max="8319" width="12" style="9" customWidth="1"/>
    <col min="8320" max="8320" width="8.28515625" style="9" customWidth="1"/>
    <col min="8321" max="8321" width="2.7109375" style="9" customWidth="1"/>
    <col min="8322" max="8322" width="18.5703125" style="9" customWidth="1"/>
    <col min="8323" max="8323" width="9.140625" style="9"/>
    <col min="8324" max="8324" width="18" style="9" customWidth="1"/>
    <col min="8325" max="8325" width="15.140625" style="9" customWidth="1"/>
    <col min="8326" max="8326" width="8.85546875" style="9" customWidth="1"/>
    <col min="8327" max="8327" width="12.28515625" style="9" customWidth="1"/>
    <col min="8328" max="8328" width="7.42578125" style="9" customWidth="1"/>
    <col min="8329" max="8329" width="9.140625" style="9"/>
    <col min="8330" max="8330" width="12.42578125" style="9" customWidth="1"/>
    <col min="8331" max="8331" width="7.42578125" style="9" customWidth="1"/>
    <col min="8332" max="8333" width="9.140625" style="9"/>
    <col min="8334" max="8334" width="11.5703125" style="9" bestFit="1" customWidth="1"/>
    <col min="8335" max="8335" width="12" style="9" customWidth="1"/>
    <col min="8336" max="8336" width="8.28515625" style="9" customWidth="1"/>
    <col min="8337" max="8337" width="2.7109375" style="9" customWidth="1"/>
    <col min="8338" max="8338" width="18.5703125" style="9" customWidth="1"/>
    <col min="8339" max="8339" width="9.140625" style="9"/>
    <col min="8340" max="8340" width="18" style="9" customWidth="1"/>
    <col min="8341" max="8341" width="15.140625" style="9" customWidth="1"/>
    <col min="8342" max="8342" width="8.85546875" style="9" customWidth="1"/>
    <col min="8343" max="8343" width="12.28515625" style="9" customWidth="1"/>
    <col min="8344" max="8344" width="7.42578125" style="9" customWidth="1"/>
    <col min="8345" max="8345" width="9.140625" style="9"/>
    <col min="8346" max="8346" width="12.42578125" style="9" customWidth="1"/>
    <col min="8347" max="8347" width="7.42578125" style="9" customWidth="1"/>
    <col min="8348" max="8349" width="9.140625" style="9"/>
    <col min="8350" max="8350" width="11.5703125" style="9" bestFit="1" customWidth="1"/>
    <col min="8351" max="8351" width="12" style="9" customWidth="1"/>
    <col min="8352" max="8352" width="8.28515625" style="9" customWidth="1"/>
    <col min="8353" max="8353" width="2.7109375" style="9" customWidth="1"/>
    <col min="8354" max="8354" width="18.5703125" style="9" customWidth="1"/>
    <col min="8355" max="8355" width="9.140625" style="9"/>
    <col min="8356" max="8356" width="18" style="9" customWidth="1"/>
    <col min="8357" max="8357" width="15.140625" style="9" customWidth="1"/>
    <col min="8358" max="8358" width="8.85546875" style="9" customWidth="1"/>
    <col min="8359" max="8359" width="12.28515625" style="9" customWidth="1"/>
    <col min="8360" max="8360" width="7.42578125" style="9" customWidth="1"/>
    <col min="8361" max="8361" width="9.140625" style="9"/>
    <col min="8362" max="8362" width="12.42578125" style="9" customWidth="1"/>
    <col min="8363" max="8363" width="7.42578125" style="9" customWidth="1"/>
    <col min="8364" max="8365" width="9.140625" style="9"/>
    <col min="8366" max="8366" width="11.5703125" style="9" bestFit="1" customWidth="1"/>
    <col min="8367" max="8367" width="12" style="9" customWidth="1"/>
    <col min="8368" max="8368" width="8.28515625" style="9" customWidth="1"/>
    <col min="8369" max="8369" width="2.7109375" style="9" customWidth="1"/>
    <col min="8370" max="8370" width="18.5703125" style="9" customWidth="1"/>
    <col min="8371" max="8371" width="9.140625" style="9"/>
    <col min="8372" max="8372" width="18" style="9" customWidth="1"/>
    <col min="8373" max="8373" width="15.140625" style="9" customWidth="1"/>
    <col min="8374" max="8374" width="8.85546875" style="9" customWidth="1"/>
    <col min="8375" max="8375" width="12.28515625" style="9" customWidth="1"/>
    <col min="8376" max="8376" width="7.42578125" style="9" customWidth="1"/>
    <col min="8377" max="8377" width="9.140625" style="9"/>
    <col min="8378" max="8378" width="12.42578125" style="9" customWidth="1"/>
    <col min="8379" max="8379" width="7.42578125" style="9" customWidth="1"/>
    <col min="8380" max="8381" width="9.140625" style="9"/>
    <col min="8382" max="8382" width="11.5703125" style="9" bestFit="1" customWidth="1"/>
    <col min="8383" max="8383" width="12" style="9" customWidth="1"/>
    <col min="8384" max="8384" width="8.28515625" style="9" customWidth="1"/>
    <col min="8385" max="8385" width="2.7109375" style="9" customWidth="1"/>
    <col min="8386" max="8386" width="18.5703125" style="9" customWidth="1"/>
    <col min="8387" max="8387" width="9.140625" style="9"/>
    <col min="8388" max="8388" width="18" style="9" customWidth="1"/>
    <col min="8389" max="8389" width="15.140625" style="9" customWidth="1"/>
    <col min="8390" max="8390" width="8.85546875" style="9" customWidth="1"/>
    <col min="8391" max="8391" width="12.28515625" style="9" customWidth="1"/>
    <col min="8392" max="8392" width="7.42578125" style="9" customWidth="1"/>
    <col min="8393" max="8393" width="9.140625" style="9"/>
    <col min="8394" max="8394" width="12.42578125" style="9" customWidth="1"/>
    <col min="8395" max="8395" width="7.42578125" style="9" customWidth="1"/>
    <col min="8396" max="8397" width="9.140625" style="9"/>
    <col min="8398" max="8398" width="11.5703125" style="9" bestFit="1" customWidth="1"/>
    <col min="8399" max="8399" width="12" style="9" customWidth="1"/>
    <col min="8400" max="8400" width="8.28515625" style="9" customWidth="1"/>
    <col min="8401" max="8401" width="2.7109375" style="9" customWidth="1"/>
    <col min="8402" max="8402" width="18.5703125" style="9" customWidth="1"/>
    <col min="8403" max="8403" width="9.140625" style="9"/>
    <col min="8404" max="8404" width="18" style="9" customWidth="1"/>
    <col min="8405" max="8405" width="15.140625" style="9" customWidth="1"/>
    <col min="8406" max="8406" width="8.85546875" style="9" customWidth="1"/>
    <col min="8407" max="8407" width="12.28515625" style="9" customWidth="1"/>
    <col min="8408" max="8408" width="7.42578125" style="9" customWidth="1"/>
    <col min="8409" max="8409" width="9.140625" style="9"/>
    <col min="8410" max="8410" width="12.42578125" style="9" customWidth="1"/>
    <col min="8411" max="8411" width="7.42578125" style="9" customWidth="1"/>
    <col min="8412" max="8413" width="9.140625" style="9"/>
    <col min="8414" max="8414" width="11.5703125" style="9" bestFit="1" customWidth="1"/>
    <col min="8415" max="8415" width="12" style="9" customWidth="1"/>
    <col min="8416" max="8416" width="8.28515625" style="9" customWidth="1"/>
    <col min="8417" max="8417" width="2.7109375" style="9" customWidth="1"/>
    <col min="8418" max="8418" width="18.5703125" style="9" customWidth="1"/>
    <col min="8419" max="8419" width="9.140625" style="9"/>
    <col min="8420" max="8420" width="18" style="9" customWidth="1"/>
    <col min="8421" max="8421" width="15.140625" style="9" customWidth="1"/>
    <col min="8422" max="8422" width="8.85546875" style="9" customWidth="1"/>
    <col min="8423" max="8423" width="12.28515625" style="9" customWidth="1"/>
    <col min="8424" max="8424" width="7.42578125" style="9" customWidth="1"/>
    <col min="8425" max="8425" width="9.140625" style="9"/>
    <col min="8426" max="8426" width="12.42578125" style="9" customWidth="1"/>
    <col min="8427" max="8427" width="7.42578125" style="9" customWidth="1"/>
    <col min="8428" max="8429" width="9.140625" style="9"/>
    <col min="8430" max="8430" width="11.5703125" style="9" bestFit="1" customWidth="1"/>
    <col min="8431" max="8431" width="12" style="9" customWidth="1"/>
    <col min="8432" max="8432" width="8.28515625" style="9" customWidth="1"/>
    <col min="8433" max="8433" width="2.7109375" style="9" customWidth="1"/>
    <col min="8434" max="8434" width="18.5703125" style="9" customWidth="1"/>
    <col min="8435" max="8435" width="9.140625" style="9"/>
    <col min="8436" max="8436" width="18" style="9" customWidth="1"/>
    <col min="8437" max="8437" width="15.140625" style="9" customWidth="1"/>
    <col min="8438" max="8438" width="8.85546875" style="9" customWidth="1"/>
    <col min="8439" max="8439" width="12.28515625" style="9" customWidth="1"/>
    <col min="8440" max="8440" width="7.42578125" style="9" customWidth="1"/>
    <col min="8441" max="8441" width="9.140625" style="9"/>
    <col min="8442" max="8442" width="12.42578125" style="9" customWidth="1"/>
    <col min="8443" max="8443" width="7.42578125" style="9" customWidth="1"/>
    <col min="8444" max="8445" width="9.140625" style="9"/>
    <col min="8446" max="8446" width="11.5703125" style="9" bestFit="1" customWidth="1"/>
    <col min="8447" max="8447" width="12" style="9" customWidth="1"/>
    <col min="8448" max="8448" width="8.28515625" style="9" customWidth="1"/>
    <col min="8449" max="8449" width="2.7109375" style="9" customWidth="1"/>
    <col min="8450" max="8450" width="18.5703125" style="9" customWidth="1"/>
    <col min="8451" max="8451" width="9.140625" style="9"/>
    <col min="8452" max="8452" width="18" style="9" customWidth="1"/>
    <col min="8453" max="8453" width="15.140625" style="9" customWidth="1"/>
    <col min="8454" max="8454" width="8.85546875" style="9" customWidth="1"/>
    <col min="8455" max="8455" width="12.28515625" style="9" customWidth="1"/>
    <col min="8456" max="8456" width="7.42578125" style="9" customWidth="1"/>
    <col min="8457" max="8457" width="9.140625" style="9"/>
    <col min="8458" max="8458" width="12.42578125" style="9" customWidth="1"/>
    <col min="8459" max="8459" width="7.42578125" style="9" customWidth="1"/>
    <col min="8460" max="8461" width="9.140625" style="9"/>
    <col min="8462" max="8462" width="11.5703125" style="9" bestFit="1" customWidth="1"/>
    <col min="8463" max="8463" width="12" style="9" customWidth="1"/>
    <col min="8464" max="8464" width="8.28515625" style="9" customWidth="1"/>
    <col min="8465" max="8465" width="2.7109375" style="9" customWidth="1"/>
    <col min="8466" max="8466" width="18.5703125" style="9" customWidth="1"/>
    <col min="8467" max="8467" width="9.140625" style="9"/>
    <col min="8468" max="8468" width="18" style="9" customWidth="1"/>
    <col min="8469" max="8469" width="15.140625" style="9" customWidth="1"/>
    <col min="8470" max="8470" width="8.85546875" style="9" customWidth="1"/>
    <col min="8471" max="8471" width="12.28515625" style="9" customWidth="1"/>
    <col min="8472" max="8472" width="7.42578125" style="9" customWidth="1"/>
    <col min="8473" max="8473" width="9.140625" style="9"/>
    <col min="8474" max="8474" width="12.42578125" style="9" customWidth="1"/>
    <col min="8475" max="8475" width="7.42578125" style="9" customWidth="1"/>
    <col min="8476" max="8477" width="9.140625" style="9"/>
    <col min="8478" max="8478" width="11.5703125" style="9" bestFit="1" customWidth="1"/>
    <col min="8479" max="8479" width="12" style="9" customWidth="1"/>
    <col min="8480" max="8480" width="8.28515625" style="9" customWidth="1"/>
    <col min="8481" max="8481" width="2.7109375" style="9" customWidth="1"/>
    <col min="8482" max="8482" width="18.5703125" style="9" customWidth="1"/>
    <col min="8483" max="8483" width="9.140625" style="9"/>
    <col min="8484" max="8484" width="18" style="9" customWidth="1"/>
    <col min="8485" max="8485" width="15.140625" style="9" customWidth="1"/>
    <col min="8486" max="8486" width="8.85546875" style="9" customWidth="1"/>
    <col min="8487" max="8487" width="12.28515625" style="9" customWidth="1"/>
    <col min="8488" max="8488" width="7.42578125" style="9" customWidth="1"/>
    <col min="8489" max="8489" width="9.140625" style="9"/>
    <col min="8490" max="8490" width="12.42578125" style="9" customWidth="1"/>
    <col min="8491" max="8491" width="7.42578125" style="9" customWidth="1"/>
    <col min="8492" max="8493" width="9.140625" style="9"/>
    <col min="8494" max="8494" width="11.5703125" style="9" bestFit="1" customWidth="1"/>
    <col min="8495" max="8495" width="12" style="9" customWidth="1"/>
    <col min="8496" max="8496" width="8.28515625" style="9" customWidth="1"/>
    <col min="8497" max="8497" width="2.7109375" style="9" customWidth="1"/>
    <col min="8498" max="8498" width="18.5703125" style="9" customWidth="1"/>
    <col min="8499" max="8499" width="9.140625" style="9"/>
    <col min="8500" max="8500" width="18" style="9" customWidth="1"/>
    <col min="8501" max="8501" width="15.140625" style="9" customWidth="1"/>
    <col min="8502" max="8502" width="8.85546875" style="9" customWidth="1"/>
    <col min="8503" max="8503" width="12.28515625" style="9" customWidth="1"/>
    <col min="8504" max="8504" width="7.42578125" style="9" customWidth="1"/>
    <col min="8505" max="8505" width="9.140625" style="9"/>
    <col min="8506" max="8506" width="12.42578125" style="9" customWidth="1"/>
    <col min="8507" max="8507" width="7.42578125" style="9" customWidth="1"/>
    <col min="8508" max="8509" width="9.140625" style="9"/>
    <col min="8510" max="8510" width="11.5703125" style="9" bestFit="1" customWidth="1"/>
    <col min="8511" max="8511" width="12" style="9" customWidth="1"/>
    <col min="8512" max="8512" width="8.28515625" style="9" customWidth="1"/>
    <col min="8513" max="8513" width="2.7109375" style="9" customWidth="1"/>
    <col min="8514" max="8514" width="18.5703125" style="9" customWidth="1"/>
    <col min="8515" max="8515" width="9.140625" style="9"/>
    <col min="8516" max="8516" width="18" style="9" customWidth="1"/>
    <col min="8517" max="8517" width="15.140625" style="9" customWidth="1"/>
    <col min="8518" max="8518" width="8.85546875" style="9" customWidth="1"/>
    <col min="8519" max="8519" width="12.28515625" style="9" customWidth="1"/>
    <col min="8520" max="8520" width="7.42578125" style="9" customWidth="1"/>
    <col min="8521" max="8521" width="9.140625" style="9"/>
    <col min="8522" max="8522" width="12.42578125" style="9" customWidth="1"/>
    <col min="8523" max="8523" width="7.42578125" style="9" customWidth="1"/>
    <col min="8524" max="8525" width="9.140625" style="9"/>
    <col min="8526" max="8526" width="11.5703125" style="9" bestFit="1" customWidth="1"/>
    <col min="8527" max="8527" width="12" style="9" customWidth="1"/>
    <col min="8528" max="8528" width="8.28515625" style="9" customWidth="1"/>
    <col min="8529" max="8529" width="2.7109375" style="9" customWidth="1"/>
    <col min="8530" max="8530" width="18.5703125" style="9" customWidth="1"/>
    <col min="8531" max="8531" width="9.140625" style="9"/>
    <col min="8532" max="8532" width="18" style="9" customWidth="1"/>
    <col min="8533" max="8533" width="15.140625" style="9" customWidth="1"/>
    <col min="8534" max="8534" width="8.85546875" style="9" customWidth="1"/>
    <col min="8535" max="8535" width="12.28515625" style="9" customWidth="1"/>
    <col min="8536" max="8536" width="7.42578125" style="9" customWidth="1"/>
    <col min="8537" max="8537" width="9.140625" style="9"/>
    <col min="8538" max="8538" width="12.42578125" style="9" customWidth="1"/>
    <col min="8539" max="8539" width="7.42578125" style="9" customWidth="1"/>
    <col min="8540" max="8541" width="9.140625" style="9"/>
    <col min="8542" max="8542" width="11.5703125" style="9" bestFit="1" customWidth="1"/>
    <col min="8543" max="8543" width="12" style="9" customWidth="1"/>
    <col min="8544" max="8544" width="8.28515625" style="9" customWidth="1"/>
    <col min="8545" max="8545" width="2.7109375" style="9" customWidth="1"/>
    <col min="8546" max="8546" width="18.5703125" style="9" customWidth="1"/>
    <col min="8547" max="8547" width="9.140625" style="9"/>
    <col min="8548" max="8548" width="18" style="9" customWidth="1"/>
    <col min="8549" max="8549" width="15.140625" style="9" customWidth="1"/>
    <col min="8550" max="8550" width="8.85546875" style="9" customWidth="1"/>
    <col min="8551" max="8551" width="12.28515625" style="9" customWidth="1"/>
    <col min="8552" max="8552" width="7.42578125" style="9" customWidth="1"/>
    <col min="8553" max="8553" width="9.140625" style="9"/>
    <col min="8554" max="8554" width="12.42578125" style="9" customWidth="1"/>
    <col min="8555" max="8555" width="7.42578125" style="9" customWidth="1"/>
    <col min="8556" max="8557" width="9.140625" style="9"/>
    <col min="8558" max="8558" width="11.5703125" style="9" bestFit="1" customWidth="1"/>
    <col min="8559" max="8559" width="12" style="9" customWidth="1"/>
    <col min="8560" max="8560" width="8.28515625" style="9" customWidth="1"/>
    <col min="8561" max="8561" width="2.7109375" style="9" customWidth="1"/>
    <col min="8562" max="8562" width="18.5703125" style="9" customWidth="1"/>
    <col min="8563" max="8563" width="9.140625" style="9"/>
    <col min="8564" max="8564" width="18" style="9" customWidth="1"/>
    <col min="8565" max="8565" width="15.140625" style="9" customWidth="1"/>
    <col min="8566" max="8566" width="8.85546875" style="9" customWidth="1"/>
    <col min="8567" max="8567" width="12.28515625" style="9" customWidth="1"/>
    <col min="8568" max="8568" width="7.42578125" style="9" customWidth="1"/>
    <col min="8569" max="8569" width="9.140625" style="9"/>
    <col min="8570" max="8570" width="12.42578125" style="9" customWidth="1"/>
    <col min="8571" max="8571" width="7.42578125" style="9" customWidth="1"/>
    <col min="8572" max="8573" width="9.140625" style="9"/>
    <col min="8574" max="8574" width="11.5703125" style="9" bestFit="1" customWidth="1"/>
    <col min="8575" max="8575" width="12" style="9" customWidth="1"/>
    <col min="8576" max="8576" width="8.28515625" style="9" customWidth="1"/>
    <col min="8577" max="8577" width="2.7109375" style="9" customWidth="1"/>
    <col min="8578" max="8578" width="18.5703125" style="9" customWidth="1"/>
    <col min="8579" max="8579" width="9.140625" style="9"/>
    <col min="8580" max="8580" width="18" style="9" customWidth="1"/>
    <col min="8581" max="8581" width="15.140625" style="9" customWidth="1"/>
    <col min="8582" max="8582" width="8.85546875" style="9" customWidth="1"/>
    <col min="8583" max="8583" width="12.28515625" style="9" customWidth="1"/>
    <col min="8584" max="8584" width="7.42578125" style="9" customWidth="1"/>
    <col min="8585" max="8585" width="9.140625" style="9"/>
    <col min="8586" max="8586" width="12.42578125" style="9" customWidth="1"/>
    <col min="8587" max="8587" width="7.42578125" style="9" customWidth="1"/>
    <col min="8588" max="8589" width="9.140625" style="9"/>
    <col min="8590" max="8590" width="11.5703125" style="9" bestFit="1" customWidth="1"/>
    <col min="8591" max="8591" width="12" style="9" customWidth="1"/>
    <col min="8592" max="8592" width="8.28515625" style="9" customWidth="1"/>
    <col min="8593" max="8593" width="2.7109375" style="9" customWidth="1"/>
    <col min="8594" max="8594" width="18.5703125" style="9" customWidth="1"/>
    <col min="8595" max="8595" width="9.140625" style="9"/>
    <col min="8596" max="8596" width="18" style="9" customWidth="1"/>
    <col min="8597" max="8597" width="15.140625" style="9" customWidth="1"/>
    <col min="8598" max="8598" width="8.85546875" style="9" customWidth="1"/>
    <col min="8599" max="8599" width="12.28515625" style="9" customWidth="1"/>
    <col min="8600" max="8600" width="7.42578125" style="9" customWidth="1"/>
    <col min="8601" max="8601" width="9.140625" style="9"/>
    <col min="8602" max="8602" width="12.42578125" style="9" customWidth="1"/>
    <col min="8603" max="8603" width="7.42578125" style="9" customWidth="1"/>
    <col min="8604" max="8605" width="9.140625" style="9"/>
    <col min="8606" max="8606" width="11.5703125" style="9" bestFit="1" customWidth="1"/>
    <col min="8607" max="8607" width="12" style="9" customWidth="1"/>
    <col min="8608" max="8608" width="8.28515625" style="9" customWidth="1"/>
    <col min="8609" max="8609" width="2.7109375" style="9" customWidth="1"/>
    <col min="8610" max="8610" width="18.5703125" style="9" customWidth="1"/>
    <col min="8611" max="8611" width="9.140625" style="9"/>
    <col min="8612" max="8612" width="18" style="9" customWidth="1"/>
    <col min="8613" max="8613" width="15.140625" style="9" customWidth="1"/>
    <col min="8614" max="8614" width="8.85546875" style="9" customWidth="1"/>
    <col min="8615" max="8615" width="12.28515625" style="9" customWidth="1"/>
    <col min="8616" max="8616" width="7.42578125" style="9" customWidth="1"/>
    <col min="8617" max="8617" width="9.140625" style="9"/>
    <col min="8618" max="8618" width="12.42578125" style="9" customWidth="1"/>
    <col min="8619" max="8619" width="7.42578125" style="9" customWidth="1"/>
    <col min="8620" max="8621" width="9.140625" style="9"/>
    <col min="8622" max="8622" width="11.5703125" style="9" bestFit="1" customWidth="1"/>
    <col min="8623" max="8623" width="12" style="9" customWidth="1"/>
    <col min="8624" max="8624" width="8.28515625" style="9" customWidth="1"/>
    <col min="8625" max="8625" width="2.7109375" style="9" customWidth="1"/>
    <col min="8626" max="8626" width="18.5703125" style="9" customWidth="1"/>
    <col min="8627" max="8627" width="9.140625" style="9"/>
    <col min="8628" max="8628" width="18" style="9" customWidth="1"/>
    <col min="8629" max="8629" width="15.140625" style="9" customWidth="1"/>
    <col min="8630" max="8630" width="8.85546875" style="9" customWidth="1"/>
    <col min="8631" max="8631" width="12.28515625" style="9" customWidth="1"/>
    <col min="8632" max="8632" width="7.42578125" style="9" customWidth="1"/>
    <col min="8633" max="8633" width="9.140625" style="9"/>
    <col min="8634" max="8634" width="12.42578125" style="9" customWidth="1"/>
    <col min="8635" max="8635" width="7.42578125" style="9" customWidth="1"/>
    <col min="8636" max="8637" width="9.140625" style="9"/>
    <col min="8638" max="8638" width="11.5703125" style="9" bestFit="1" customWidth="1"/>
    <col min="8639" max="8639" width="12" style="9" customWidth="1"/>
    <col min="8640" max="8640" width="8.28515625" style="9" customWidth="1"/>
    <col min="8641" max="8641" width="2.7109375" style="9" customWidth="1"/>
    <col min="8642" max="8642" width="18.5703125" style="9" customWidth="1"/>
    <col min="8643" max="8643" width="9.140625" style="9"/>
    <col min="8644" max="8644" width="18" style="9" customWidth="1"/>
    <col min="8645" max="8645" width="15.140625" style="9" customWidth="1"/>
    <col min="8646" max="8646" width="8.85546875" style="9" customWidth="1"/>
    <col min="8647" max="8647" width="12.28515625" style="9" customWidth="1"/>
    <col min="8648" max="8648" width="7.42578125" style="9" customWidth="1"/>
    <col min="8649" max="8649" width="9.140625" style="9"/>
    <col min="8650" max="8650" width="12.42578125" style="9" customWidth="1"/>
    <col min="8651" max="8651" width="7.42578125" style="9" customWidth="1"/>
    <col min="8652" max="8653" width="9.140625" style="9"/>
    <col min="8654" max="8654" width="11.5703125" style="9" bestFit="1" customWidth="1"/>
    <col min="8655" max="8655" width="12" style="9" customWidth="1"/>
    <col min="8656" max="8656" width="8.28515625" style="9" customWidth="1"/>
    <col min="8657" max="8657" width="2.7109375" style="9" customWidth="1"/>
    <col min="8658" max="8658" width="18.5703125" style="9" customWidth="1"/>
    <col min="8659" max="8659" width="9.140625" style="9"/>
    <col min="8660" max="8660" width="18" style="9" customWidth="1"/>
    <col min="8661" max="8661" width="15.140625" style="9" customWidth="1"/>
    <col min="8662" max="8662" width="8.85546875" style="9" customWidth="1"/>
    <col min="8663" max="8663" width="12.28515625" style="9" customWidth="1"/>
    <col min="8664" max="8664" width="7.42578125" style="9" customWidth="1"/>
    <col min="8665" max="8665" width="9.140625" style="9"/>
    <col min="8666" max="8666" width="12.42578125" style="9" customWidth="1"/>
    <col min="8667" max="8667" width="7.42578125" style="9" customWidth="1"/>
    <col min="8668" max="8669" width="9.140625" style="9"/>
    <col min="8670" max="8670" width="11.5703125" style="9" bestFit="1" customWidth="1"/>
    <col min="8671" max="8671" width="12" style="9" customWidth="1"/>
    <col min="8672" max="8672" width="8.28515625" style="9" customWidth="1"/>
    <col min="8673" max="8673" width="2.7109375" style="9" customWidth="1"/>
    <col min="8674" max="8674" width="18.5703125" style="9" customWidth="1"/>
    <col min="8675" max="8675" width="9.140625" style="9"/>
    <col min="8676" max="8676" width="18" style="9" customWidth="1"/>
    <col min="8677" max="8677" width="15.140625" style="9" customWidth="1"/>
    <col min="8678" max="8678" width="8.85546875" style="9" customWidth="1"/>
    <col min="8679" max="8679" width="12.28515625" style="9" customWidth="1"/>
    <col min="8680" max="8680" width="7.42578125" style="9" customWidth="1"/>
    <col min="8681" max="8681" width="9.140625" style="9"/>
    <col min="8682" max="8682" width="12.42578125" style="9" customWidth="1"/>
    <col min="8683" max="8683" width="7.42578125" style="9" customWidth="1"/>
    <col min="8684" max="8685" width="9.140625" style="9"/>
    <col min="8686" max="8686" width="11.5703125" style="9" bestFit="1" customWidth="1"/>
    <col min="8687" max="8687" width="12" style="9" customWidth="1"/>
    <col min="8688" max="8688" width="8.28515625" style="9" customWidth="1"/>
    <col min="8689" max="8689" width="2.7109375" style="9" customWidth="1"/>
    <col min="8690" max="8690" width="18.5703125" style="9" customWidth="1"/>
    <col min="8691" max="8691" width="9.140625" style="9"/>
    <col min="8692" max="8692" width="18" style="9" customWidth="1"/>
    <col min="8693" max="8693" width="15.140625" style="9" customWidth="1"/>
    <col min="8694" max="8694" width="8.85546875" style="9" customWidth="1"/>
    <col min="8695" max="8695" width="12.28515625" style="9" customWidth="1"/>
    <col min="8696" max="8696" width="7.42578125" style="9" customWidth="1"/>
    <col min="8697" max="8697" width="9.140625" style="9"/>
    <col min="8698" max="8698" width="12.42578125" style="9" customWidth="1"/>
    <col min="8699" max="8699" width="7.42578125" style="9" customWidth="1"/>
    <col min="8700" max="8701" width="9.140625" style="9"/>
    <col min="8702" max="8702" width="11.5703125" style="9" bestFit="1" customWidth="1"/>
    <col min="8703" max="8703" width="12" style="9" customWidth="1"/>
    <col min="8704" max="8704" width="8.28515625" style="9" customWidth="1"/>
    <col min="8705" max="8705" width="2.7109375" style="9" customWidth="1"/>
    <col min="8706" max="8706" width="18.5703125" style="9" customWidth="1"/>
    <col min="8707" max="8707" width="9.140625" style="9"/>
    <col min="8708" max="8708" width="18" style="9" customWidth="1"/>
    <col min="8709" max="8709" width="15.140625" style="9" customWidth="1"/>
    <col min="8710" max="8710" width="8.85546875" style="9" customWidth="1"/>
    <col min="8711" max="8711" width="12.28515625" style="9" customWidth="1"/>
    <col min="8712" max="8712" width="7.42578125" style="9" customWidth="1"/>
    <col min="8713" max="8713" width="9.140625" style="9"/>
    <col min="8714" max="8714" width="12.42578125" style="9" customWidth="1"/>
    <col min="8715" max="8715" width="7.42578125" style="9" customWidth="1"/>
    <col min="8716" max="8717" width="9.140625" style="9"/>
    <col min="8718" max="8718" width="11.5703125" style="9" bestFit="1" customWidth="1"/>
    <col min="8719" max="8719" width="12" style="9" customWidth="1"/>
    <col min="8720" max="8720" width="8.28515625" style="9" customWidth="1"/>
    <col min="8721" max="8721" width="2.7109375" style="9" customWidth="1"/>
    <col min="8722" max="8722" width="18.5703125" style="9" customWidth="1"/>
    <col min="8723" max="8723" width="9.140625" style="9"/>
    <col min="8724" max="8724" width="18" style="9" customWidth="1"/>
    <col min="8725" max="8725" width="15.140625" style="9" customWidth="1"/>
    <col min="8726" max="8726" width="8.85546875" style="9" customWidth="1"/>
    <col min="8727" max="8727" width="12.28515625" style="9" customWidth="1"/>
    <col min="8728" max="8728" width="7.42578125" style="9" customWidth="1"/>
    <col min="8729" max="8729" width="9.140625" style="9"/>
    <col min="8730" max="8730" width="12.42578125" style="9" customWidth="1"/>
    <col min="8731" max="8731" width="7.42578125" style="9" customWidth="1"/>
    <col min="8732" max="8733" width="9.140625" style="9"/>
    <col min="8734" max="8734" width="11.5703125" style="9" bestFit="1" customWidth="1"/>
    <col min="8735" max="8735" width="12" style="9" customWidth="1"/>
    <col min="8736" max="8736" width="8.28515625" style="9" customWidth="1"/>
    <col min="8737" max="8737" width="2.7109375" style="9" customWidth="1"/>
    <col min="8738" max="8738" width="18.5703125" style="9" customWidth="1"/>
    <col min="8739" max="8739" width="9.140625" style="9"/>
    <col min="8740" max="8740" width="18" style="9" customWidth="1"/>
    <col min="8741" max="8741" width="15.140625" style="9" customWidth="1"/>
    <col min="8742" max="8742" width="8.85546875" style="9" customWidth="1"/>
    <col min="8743" max="8743" width="12.28515625" style="9" customWidth="1"/>
    <col min="8744" max="8744" width="7.42578125" style="9" customWidth="1"/>
    <col min="8745" max="8745" width="9.140625" style="9"/>
    <col min="8746" max="8746" width="12.42578125" style="9" customWidth="1"/>
    <col min="8747" max="8747" width="7.42578125" style="9" customWidth="1"/>
    <col min="8748" max="8749" width="9.140625" style="9"/>
    <col min="8750" max="8750" width="11.5703125" style="9" bestFit="1" customWidth="1"/>
    <col min="8751" max="8751" width="12" style="9" customWidth="1"/>
    <col min="8752" max="8752" width="8.28515625" style="9" customWidth="1"/>
    <col min="8753" max="8753" width="2.7109375" style="9" customWidth="1"/>
    <col min="8754" max="8754" width="18.5703125" style="9" customWidth="1"/>
    <col min="8755" max="8755" width="9.140625" style="9"/>
    <col min="8756" max="8756" width="18" style="9" customWidth="1"/>
    <col min="8757" max="8757" width="15.140625" style="9" customWidth="1"/>
    <col min="8758" max="8758" width="8.85546875" style="9" customWidth="1"/>
    <col min="8759" max="8759" width="12.28515625" style="9" customWidth="1"/>
    <col min="8760" max="8760" width="7.42578125" style="9" customWidth="1"/>
    <col min="8761" max="8761" width="9.140625" style="9"/>
    <col min="8762" max="8762" width="12.42578125" style="9" customWidth="1"/>
    <col min="8763" max="8763" width="7.42578125" style="9" customWidth="1"/>
    <col min="8764" max="8765" width="9.140625" style="9"/>
    <col min="8766" max="8766" width="11.5703125" style="9" bestFit="1" customWidth="1"/>
    <col min="8767" max="8767" width="12" style="9" customWidth="1"/>
    <col min="8768" max="8768" width="8.28515625" style="9" customWidth="1"/>
    <col min="8769" max="8769" width="2.7109375" style="9" customWidth="1"/>
    <col min="8770" max="8770" width="18.5703125" style="9" customWidth="1"/>
    <col min="8771" max="8771" width="9.140625" style="9"/>
    <col min="8772" max="8772" width="18" style="9" customWidth="1"/>
    <col min="8773" max="8773" width="15.140625" style="9" customWidth="1"/>
    <col min="8774" max="8774" width="8.85546875" style="9" customWidth="1"/>
    <col min="8775" max="8775" width="12.28515625" style="9" customWidth="1"/>
    <col min="8776" max="8776" width="7.42578125" style="9" customWidth="1"/>
    <col min="8777" max="8777" width="9.140625" style="9"/>
    <col min="8778" max="8778" width="12.42578125" style="9" customWidth="1"/>
    <col min="8779" max="8779" width="7.42578125" style="9" customWidth="1"/>
    <col min="8780" max="8781" width="9.140625" style="9"/>
    <col min="8782" max="8782" width="11.5703125" style="9" bestFit="1" customWidth="1"/>
    <col min="8783" max="8783" width="12" style="9" customWidth="1"/>
    <col min="8784" max="8784" width="8.28515625" style="9" customWidth="1"/>
    <col min="8785" max="8785" width="2.7109375" style="9" customWidth="1"/>
    <col min="8786" max="8786" width="18.5703125" style="9" customWidth="1"/>
    <col min="8787" max="8787" width="9.140625" style="9"/>
    <col min="8788" max="8788" width="18" style="9" customWidth="1"/>
    <col min="8789" max="8789" width="15.140625" style="9" customWidth="1"/>
    <col min="8790" max="8790" width="8.85546875" style="9" customWidth="1"/>
    <col min="8791" max="8791" width="12.28515625" style="9" customWidth="1"/>
    <col min="8792" max="8792" width="7.42578125" style="9" customWidth="1"/>
    <col min="8793" max="8793" width="9.140625" style="9"/>
    <col min="8794" max="8794" width="12.42578125" style="9" customWidth="1"/>
    <col min="8795" max="8795" width="7.42578125" style="9" customWidth="1"/>
    <col min="8796" max="8797" width="9.140625" style="9"/>
    <col min="8798" max="8798" width="11.5703125" style="9" bestFit="1" customWidth="1"/>
    <col min="8799" max="8799" width="12" style="9" customWidth="1"/>
    <col min="8800" max="8800" width="8.28515625" style="9" customWidth="1"/>
    <col min="8801" max="8801" width="2.7109375" style="9" customWidth="1"/>
    <col min="8802" max="8802" width="18.5703125" style="9" customWidth="1"/>
    <col min="8803" max="8803" width="9.140625" style="9"/>
    <col min="8804" max="8804" width="18" style="9" customWidth="1"/>
    <col min="8805" max="8805" width="15.140625" style="9" customWidth="1"/>
    <col min="8806" max="8806" width="8.85546875" style="9" customWidth="1"/>
    <col min="8807" max="8807" width="12.28515625" style="9" customWidth="1"/>
    <col min="8808" max="8808" width="7.42578125" style="9" customWidth="1"/>
    <col min="8809" max="8809" width="9.140625" style="9"/>
    <col min="8810" max="8810" width="12.42578125" style="9" customWidth="1"/>
    <col min="8811" max="8811" width="7.42578125" style="9" customWidth="1"/>
    <col min="8812" max="8813" width="9.140625" style="9"/>
    <col min="8814" max="8814" width="11.5703125" style="9" bestFit="1" customWidth="1"/>
    <col min="8815" max="8815" width="12" style="9" customWidth="1"/>
    <col min="8816" max="8816" width="8.28515625" style="9" customWidth="1"/>
    <col min="8817" max="8817" width="2.7109375" style="9" customWidth="1"/>
    <col min="8818" max="8818" width="18.5703125" style="9" customWidth="1"/>
    <col min="8819" max="8819" width="9.140625" style="9"/>
    <col min="8820" max="8820" width="18" style="9" customWidth="1"/>
    <col min="8821" max="8821" width="15.140625" style="9" customWidth="1"/>
    <col min="8822" max="8822" width="8.85546875" style="9" customWidth="1"/>
    <col min="8823" max="8823" width="12.28515625" style="9" customWidth="1"/>
    <col min="8824" max="8824" width="7.42578125" style="9" customWidth="1"/>
    <col min="8825" max="8825" width="9.140625" style="9"/>
    <col min="8826" max="8826" width="12.42578125" style="9" customWidth="1"/>
    <col min="8827" max="8827" width="7.42578125" style="9" customWidth="1"/>
    <col min="8828" max="8829" width="9.140625" style="9"/>
    <col min="8830" max="8830" width="11.5703125" style="9" bestFit="1" customWidth="1"/>
    <col min="8831" max="8831" width="12" style="9" customWidth="1"/>
    <col min="8832" max="8832" width="8.28515625" style="9" customWidth="1"/>
    <col min="8833" max="8833" width="2.7109375" style="9" customWidth="1"/>
    <col min="8834" max="8834" width="18.5703125" style="9" customWidth="1"/>
    <col min="8835" max="8835" width="9.140625" style="9"/>
    <col min="8836" max="8836" width="18" style="9" customWidth="1"/>
    <col min="8837" max="8837" width="15.140625" style="9" customWidth="1"/>
    <col min="8838" max="8838" width="8.85546875" style="9" customWidth="1"/>
    <col min="8839" max="8839" width="12.28515625" style="9" customWidth="1"/>
    <col min="8840" max="8840" width="7.42578125" style="9" customWidth="1"/>
    <col min="8841" max="8841" width="9.140625" style="9"/>
    <col min="8842" max="8842" width="12.42578125" style="9" customWidth="1"/>
    <col min="8843" max="8843" width="7.42578125" style="9" customWidth="1"/>
    <col min="8844" max="8845" width="9.140625" style="9"/>
    <col min="8846" max="8846" width="11.5703125" style="9" bestFit="1" customWidth="1"/>
    <col min="8847" max="8847" width="12" style="9" customWidth="1"/>
    <col min="8848" max="8848" width="8.28515625" style="9" customWidth="1"/>
    <col min="8849" max="8849" width="2.7109375" style="9" customWidth="1"/>
    <col min="8850" max="8850" width="18.5703125" style="9" customWidth="1"/>
    <col min="8851" max="8851" width="9.140625" style="9"/>
    <col min="8852" max="8852" width="18" style="9" customWidth="1"/>
    <col min="8853" max="8853" width="15.140625" style="9" customWidth="1"/>
    <col min="8854" max="8854" width="8.85546875" style="9" customWidth="1"/>
    <col min="8855" max="8855" width="12.28515625" style="9" customWidth="1"/>
    <col min="8856" max="8856" width="7.42578125" style="9" customWidth="1"/>
    <col min="8857" max="8857" width="9.140625" style="9"/>
    <col min="8858" max="8858" width="12.42578125" style="9" customWidth="1"/>
    <col min="8859" max="8859" width="7.42578125" style="9" customWidth="1"/>
    <col min="8860" max="8861" width="9.140625" style="9"/>
    <col min="8862" max="8862" width="11.5703125" style="9" bestFit="1" customWidth="1"/>
    <col min="8863" max="8863" width="12" style="9" customWidth="1"/>
    <col min="8864" max="8864" width="8.28515625" style="9" customWidth="1"/>
    <col min="8865" max="8865" width="2.7109375" style="9" customWidth="1"/>
    <col min="8866" max="8866" width="18.5703125" style="9" customWidth="1"/>
    <col min="8867" max="8867" width="9.140625" style="9"/>
    <col min="8868" max="8868" width="18" style="9" customWidth="1"/>
    <col min="8869" max="8869" width="15.140625" style="9" customWidth="1"/>
    <col min="8870" max="8870" width="8.85546875" style="9" customWidth="1"/>
    <col min="8871" max="8871" width="12.28515625" style="9" customWidth="1"/>
    <col min="8872" max="8872" width="7.42578125" style="9" customWidth="1"/>
    <col min="8873" max="8873" width="9.140625" style="9"/>
    <col min="8874" max="8874" width="12.42578125" style="9" customWidth="1"/>
    <col min="8875" max="8875" width="7.42578125" style="9" customWidth="1"/>
    <col min="8876" max="8877" width="9.140625" style="9"/>
    <col min="8878" max="8878" width="11.5703125" style="9" bestFit="1" customWidth="1"/>
    <col min="8879" max="8879" width="12" style="9" customWidth="1"/>
    <col min="8880" max="8880" width="8.28515625" style="9" customWidth="1"/>
    <col min="8881" max="8881" width="2.7109375" style="9" customWidth="1"/>
    <col min="8882" max="8882" width="18.5703125" style="9" customWidth="1"/>
    <col min="8883" max="8883" width="9.140625" style="9"/>
    <col min="8884" max="8884" width="18" style="9" customWidth="1"/>
    <col min="8885" max="8885" width="15.140625" style="9" customWidth="1"/>
    <col min="8886" max="8886" width="8.85546875" style="9" customWidth="1"/>
    <col min="8887" max="8887" width="12.28515625" style="9" customWidth="1"/>
    <col min="8888" max="8888" width="7.42578125" style="9" customWidth="1"/>
    <col min="8889" max="8889" width="9.140625" style="9"/>
    <col min="8890" max="8890" width="12.42578125" style="9" customWidth="1"/>
    <col min="8891" max="8891" width="7.42578125" style="9" customWidth="1"/>
    <col min="8892" max="8893" width="9.140625" style="9"/>
    <col min="8894" max="8894" width="11.5703125" style="9" bestFit="1" customWidth="1"/>
    <col min="8895" max="8895" width="12" style="9" customWidth="1"/>
    <col min="8896" max="8896" width="8.28515625" style="9" customWidth="1"/>
    <col min="8897" max="8897" width="2.7109375" style="9" customWidth="1"/>
    <col min="8898" max="8898" width="18.5703125" style="9" customWidth="1"/>
    <col min="8899" max="8899" width="9.140625" style="9"/>
    <col min="8900" max="8900" width="18" style="9" customWidth="1"/>
    <col min="8901" max="8901" width="15.140625" style="9" customWidth="1"/>
    <col min="8902" max="8902" width="8.85546875" style="9" customWidth="1"/>
    <col min="8903" max="8903" width="12.28515625" style="9" customWidth="1"/>
    <col min="8904" max="8904" width="7.42578125" style="9" customWidth="1"/>
    <col min="8905" max="8905" width="9.140625" style="9"/>
    <col min="8906" max="8906" width="12.42578125" style="9" customWidth="1"/>
    <col min="8907" max="8907" width="7.42578125" style="9" customWidth="1"/>
    <col min="8908" max="8909" width="9.140625" style="9"/>
    <col min="8910" max="8910" width="11.5703125" style="9" bestFit="1" customWidth="1"/>
    <col min="8911" max="8911" width="12" style="9" customWidth="1"/>
    <col min="8912" max="8912" width="8.28515625" style="9" customWidth="1"/>
    <col min="8913" max="8913" width="2.7109375" style="9" customWidth="1"/>
    <col min="8914" max="8914" width="18.5703125" style="9" customWidth="1"/>
    <col min="8915" max="8915" width="9.140625" style="9"/>
    <col min="8916" max="8916" width="18" style="9" customWidth="1"/>
    <col min="8917" max="8917" width="15.140625" style="9" customWidth="1"/>
    <col min="8918" max="8918" width="8.85546875" style="9" customWidth="1"/>
    <col min="8919" max="8919" width="12.28515625" style="9" customWidth="1"/>
    <col min="8920" max="8920" width="7.42578125" style="9" customWidth="1"/>
    <col min="8921" max="8921" width="9.140625" style="9"/>
    <col min="8922" max="8922" width="12.42578125" style="9" customWidth="1"/>
    <col min="8923" max="8923" width="7.42578125" style="9" customWidth="1"/>
    <col min="8924" max="8925" width="9.140625" style="9"/>
    <col min="8926" max="8926" width="11.5703125" style="9" bestFit="1" customWidth="1"/>
    <col min="8927" max="8927" width="12" style="9" customWidth="1"/>
    <col min="8928" max="8928" width="8.28515625" style="9" customWidth="1"/>
    <col min="8929" max="8929" width="2.7109375" style="9" customWidth="1"/>
    <col min="8930" max="8930" width="18.5703125" style="9" customWidth="1"/>
    <col min="8931" max="8931" width="9.140625" style="9"/>
    <col min="8932" max="8932" width="18" style="9" customWidth="1"/>
    <col min="8933" max="8933" width="15.140625" style="9" customWidth="1"/>
    <col min="8934" max="8934" width="8.85546875" style="9" customWidth="1"/>
    <col min="8935" max="8935" width="12.28515625" style="9" customWidth="1"/>
    <col min="8936" max="8936" width="7.42578125" style="9" customWidth="1"/>
    <col min="8937" max="8937" width="9.140625" style="9"/>
    <col min="8938" max="8938" width="12.42578125" style="9" customWidth="1"/>
    <col min="8939" max="8939" width="7.42578125" style="9" customWidth="1"/>
    <col min="8940" max="8941" width="9.140625" style="9"/>
    <col min="8942" max="8942" width="11.5703125" style="9" bestFit="1" customWidth="1"/>
    <col min="8943" max="8943" width="12" style="9" customWidth="1"/>
    <col min="8944" max="8944" width="8.28515625" style="9" customWidth="1"/>
    <col min="8945" max="8945" width="2.7109375" style="9" customWidth="1"/>
    <col min="8946" max="8946" width="18.5703125" style="9" customWidth="1"/>
    <col min="8947" max="8947" width="9.140625" style="9"/>
    <col min="8948" max="8948" width="18" style="9" customWidth="1"/>
    <col min="8949" max="8949" width="15.140625" style="9" customWidth="1"/>
    <col min="8950" max="8950" width="8.85546875" style="9" customWidth="1"/>
    <col min="8951" max="8951" width="12.28515625" style="9" customWidth="1"/>
    <col min="8952" max="8952" width="7.42578125" style="9" customWidth="1"/>
    <col min="8953" max="8953" width="9.140625" style="9"/>
    <col min="8954" max="8954" width="12.42578125" style="9" customWidth="1"/>
    <col min="8955" max="8955" width="7.42578125" style="9" customWidth="1"/>
    <col min="8956" max="8957" width="9.140625" style="9"/>
    <col min="8958" max="8958" width="11.5703125" style="9" bestFit="1" customWidth="1"/>
    <col min="8959" max="8959" width="12" style="9" customWidth="1"/>
    <col min="8960" max="8960" width="8.28515625" style="9" customWidth="1"/>
    <col min="8961" max="8961" width="2.7109375" style="9" customWidth="1"/>
    <col min="8962" max="8962" width="18.5703125" style="9" customWidth="1"/>
    <col min="8963" max="8963" width="9.140625" style="9"/>
    <col min="8964" max="8964" width="18" style="9" customWidth="1"/>
    <col min="8965" max="8965" width="15.140625" style="9" customWidth="1"/>
    <col min="8966" max="8966" width="8.85546875" style="9" customWidth="1"/>
    <col min="8967" max="8967" width="12.28515625" style="9" customWidth="1"/>
    <col min="8968" max="8968" width="7.42578125" style="9" customWidth="1"/>
    <col min="8969" max="8969" width="9.140625" style="9"/>
    <col min="8970" max="8970" width="12.42578125" style="9" customWidth="1"/>
    <col min="8971" max="8971" width="7.42578125" style="9" customWidth="1"/>
    <col min="8972" max="8973" width="9.140625" style="9"/>
    <col min="8974" max="8974" width="11.5703125" style="9" bestFit="1" customWidth="1"/>
    <col min="8975" max="8975" width="12" style="9" customWidth="1"/>
    <col min="8976" max="8976" width="8.28515625" style="9" customWidth="1"/>
    <col min="8977" max="8977" width="2.7109375" style="9" customWidth="1"/>
    <col min="8978" max="8978" width="18.5703125" style="9" customWidth="1"/>
    <col min="8979" max="8979" width="9.140625" style="9"/>
    <col min="8980" max="8980" width="18" style="9" customWidth="1"/>
    <col min="8981" max="8981" width="15.140625" style="9" customWidth="1"/>
    <col min="8982" max="8982" width="8.85546875" style="9" customWidth="1"/>
    <col min="8983" max="8983" width="12.28515625" style="9" customWidth="1"/>
    <col min="8984" max="8984" width="7.42578125" style="9" customWidth="1"/>
    <col min="8985" max="8985" width="9.140625" style="9"/>
    <col min="8986" max="8986" width="12.42578125" style="9" customWidth="1"/>
    <col min="8987" max="8987" width="7.42578125" style="9" customWidth="1"/>
    <col min="8988" max="8989" width="9.140625" style="9"/>
    <col min="8990" max="8990" width="11.5703125" style="9" bestFit="1" customWidth="1"/>
    <col min="8991" max="8991" width="12" style="9" customWidth="1"/>
    <col min="8992" max="8992" width="8.28515625" style="9" customWidth="1"/>
    <col min="8993" max="8993" width="2.7109375" style="9" customWidth="1"/>
    <col min="8994" max="8994" width="18.5703125" style="9" customWidth="1"/>
    <col min="8995" max="8995" width="9.140625" style="9"/>
    <col min="8996" max="8996" width="18" style="9" customWidth="1"/>
    <col min="8997" max="8997" width="15.140625" style="9" customWidth="1"/>
    <col min="8998" max="8998" width="8.85546875" style="9" customWidth="1"/>
    <col min="8999" max="8999" width="12.28515625" style="9" customWidth="1"/>
    <col min="9000" max="9000" width="7.42578125" style="9" customWidth="1"/>
    <col min="9001" max="9001" width="9.140625" style="9"/>
    <col min="9002" max="9002" width="12.42578125" style="9" customWidth="1"/>
    <col min="9003" max="9003" width="7.42578125" style="9" customWidth="1"/>
    <col min="9004" max="9005" width="9.140625" style="9"/>
    <col min="9006" max="9006" width="11.5703125" style="9" bestFit="1" customWidth="1"/>
    <col min="9007" max="9007" width="12" style="9" customWidth="1"/>
    <col min="9008" max="9008" width="8.28515625" style="9" customWidth="1"/>
    <col min="9009" max="9009" width="2.7109375" style="9" customWidth="1"/>
    <col min="9010" max="9010" width="18.5703125" style="9" customWidth="1"/>
    <col min="9011" max="9011" width="9.140625" style="9"/>
    <col min="9012" max="9012" width="18" style="9" customWidth="1"/>
    <col min="9013" max="9013" width="15.140625" style="9" customWidth="1"/>
    <col min="9014" max="9014" width="8.85546875" style="9" customWidth="1"/>
    <col min="9015" max="9015" width="12.28515625" style="9" customWidth="1"/>
    <col min="9016" max="9016" width="7.42578125" style="9" customWidth="1"/>
    <col min="9017" max="9017" width="9.140625" style="9"/>
    <col min="9018" max="9018" width="12.42578125" style="9" customWidth="1"/>
    <col min="9019" max="9019" width="7.42578125" style="9" customWidth="1"/>
    <col min="9020" max="9021" width="9.140625" style="9"/>
    <col min="9022" max="9022" width="11.5703125" style="9" bestFit="1" customWidth="1"/>
    <col min="9023" max="9023" width="12" style="9" customWidth="1"/>
    <col min="9024" max="9024" width="8.28515625" style="9" customWidth="1"/>
    <col min="9025" max="9025" width="2.7109375" style="9" customWidth="1"/>
    <col min="9026" max="9026" width="18.5703125" style="9" customWidth="1"/>
    <col min="9027" max="9027" width="9.140625" style="9"/>
    <col min="9028" max="9028" width="18" style="9" customWidth="1"/>
    <col min="9029" max="9029" width="15.140625" style="9" customWidth="1"/>
    <col min="9030" max="9030" width="8.85546875" style="9" customWidth="1"/>
    <col min="9031" max="9031" width="12.28515625" style="9" customWidth="1"/>
    <col min="9032" max="9032" width="7.42578125" style="9" customWidth="1"/>
    <col min="9033" max="9033" width="9.140625" style="9"/>
    <col min="9034" max="9034" width="12.42578125" style="9" customWidth="1"/>
    <col min="9035" max="9035" width="7.42578125" style="9" customWidth="1"/>
    <col min="9036" max="9037" width="9.140625" style="9"/>
    <col min="9038" max="9038" width="11.5703125" style="9" bestFit="1" customWidth="1"/>
    <col min="9039" max="9039" width="12" style="9" customWidth="1"/>
    <col min="9040" max="9040" width="8.28515625" style="9" customWidth="1"/>
    <col min="9041" max="9041" width="2.7109375" style="9" customWidth="1"/>
    <col min="9042" max="9042" width="18.5703125" style="9" customWidth="1"/>
    <col min="9043" max="9043" width="9.140625" style="9"/>
    <col min="9044" max="9044" width="18" style="9" customWidth="1"/>
    <col min="9045" max="9045" width="15.140625" style="9" customWidth="1"/>
    <col min="9046" max="9046" width="8.85546875" style="9" customWidth="1"/>
    <col min="9047" max="9047" width="12.28515625" style="9" customWidth="1"/>
    <col min="9048" max="9048" width="7.42578125" style="9" customWidth="1"/>
    <col min="9049" max="9049" width="9.140625" style="9"/>
    <col min="9050" max="9050" width="12.42578125" style="9" customWidth="1"/>
    <col min="9051" max="9051" width="7.42578125" style="9" customWidth="1"/>
    <col min="9052" max="9053" width="9.140625" style="9"/>
    <col min="9054" max="9054" width="11.5703125" style="9" bestFit="1" customWidth="1"/>
    <col min="9055" max="9055" width="12" style="9" customWidth="1"/>
    <col min="9056" max="9056" width="8.28515625" style="9" customWidth="1"/>
    <col min="9057" max="9057" width="2.7109375" style="9" customWidth="1"/>
    <col min="9058" max="9058" width="18.5703125" style="9" customWidth="1"/>
    <col min="9059" max="9059" width="9.140625" style="9"/>
    <col min="9060" max="9060" width="18" style="9" customWidth="1"/>
    <col min="9061" max="9061" width="15.140625" style="9" customWidth="1"/>
    <col min="9062" max="9062" width="8.85546875" style="9" customWidth="1"/>
    <col min="9063" max="9063" width="12.28515625" style="9" customWidth="1"/>
    <col min="9064" max="9064" width="7.42578125" style="9" customWidth="1"/>
    <col min="9065" max="9065" width="9.140625" style="9"/>
    <col min="9066" max="9066" width="12.42578125" style="9" customWidth="1"/>
    <col min="9067" max="9067" width="7.42578125" style="9" customWidth="1"/>
    <col min="9068" max="9069" width="9.140625" style="9"/>
    <col min="9070" max="9070" width="11.5703125" style="9" bestFit="1" customWidth="1"/>
    <col min="9071" max="9071" width="12" style="9" customWidth="1"/>
    <col min="9072" max="9072" width="8.28515625" style="9" customWidth="1"/>
    <col min="9073" max="9073" width="2.7109375" style="9" customWidth="1"/>
    <col min="9074" max="9074" width="18.5703125" style="9" customWidth="1"/>
    <col min="9075" max="9075" width="9.140625" style="9"/>
    <col min="9076" max="9076" width="18" style="9" customWidth="1"/>
    <col min="9077" max="9077" width="15.140625" style="9" customWidth="1"/>
    <col min="9078" max="9078" width="8.85546875" style="9" customWidth="1"/>
    <col min="9079" max="9079" width="12.28515625" style="9" customWidth="1"/>
    <col min="9080" max="9080" width="7.42578125" style="9" customWidth="1"/>
    <col min="9081" max="9081" width="9.140625" style="9"/>
    <col min="9082" max="9082" width="12.42578125" style="9" customWidth="1"/>
    <col min="9083" max="9083" width="7.42578125" style="9" customWidth="1"/>
    <col min="9084" max="9085" width="9.140625" style="9"/>
    <col min="9086" max="9086" width="11.5703125" style="9" bestFit="1" customWidth="1"/>
    <col min="9087" max="9087" width="12" style="9" customWidth="1"/>
    <col min="9088" max="9088" width="8.28515625" style="9" customWidth="1"/>
    <col min="9089" max="9089" width="2.7109375" style="9" customWidth="1"/>
    <col min="9090" max="9090" width="18.5703125" style="9" customWidth="1"/>
    <col min="9091" max="9091" width="9.140625" style="9"/>
    <col min="9092" max="9092" width="18" style="9" customWidth="1"/>
    <col min="9093" max="9093" width="15.140625" style="9" customWidth="1"/>
    <col min="9094" max="9094" width="8.85546875" style="9" customWidth="1"/>
    <col min="9095" max="9095" width="12.28515625" style="9" customWidth="1"/>
    <col min="9096" max="9096" width="7.42578125" style="9" customWidth="1"/>
    <col min="9097" max="9097" width="9.140625" style="9"/>
    <col min="9098" max="9098" width="12.42578125" style="9" customWidth="1"/>
    <col min="9099" max="9099" width="7.42578125" style="9" customWidth="1"/>
    <col min="9100" max="9101" width="9.140625" style="9"/>
    <col min="9102" max="9102" width="11.5703125" style="9" bestFit="1" customWidth="1"/>
    <col min="9103" max="9103" width="12" style="9" customWidth="1"/>
    <col min="9104" max="9104" width="8.28515625" style="9" customWidth="1"/>
    <col min="9105" max="9105" width="2.7109375" style="9" customWidth="1"/>
    <col min="9106" max="9106" width="18.5703125" style="9" customWidth="1"/>
    <col min="9107" max="9107" width="9.140625" style="9"/>
    <col min="9108" max="9108" width="18" style="9" customWidth="1"/>
    <col min="9109" max="9109" width="15.140625" style="9" customWidth="1"/>
    <col min="9110" max="9110" width="8.85546875" style="9" customWidth="1"/>
    <col min="9111" max="9111" width="12.28515625" style="9" customWidth="1"/>
    <col min="9112" max="9112" width="7.42578125" style="9" customWidth="1"/>
    <col min="9113" max="9113" width="9.140625" style="9"/>
    <col min="9114" max="9114" width="12.42578125" style="9" customWidth="1"/>
    <col min="9115" max="9115" width="7.42578125" style="9" customWidth="1"/>
    <col min="9116" max="9117" width="9.140625" style="9"/>
    <col min="9118" max="9118" width="11.5703125" style="9" bestFit="1" customWidth="1"/>
    <col min="9119" max="9119" width="12" style="9" customWidth="1"/>
    <col min="9120" max="9120" width="8.28515625" style="9" customWidth="1"/>
    <col min="9121" max="9121" width="2.7109375" style="9" customWidth="1"/>
    <col min="9122" max="9122" width="18.5703125" style="9" customWidth="1"/>
    <col min="9123" max="9123" width="9.140625" style="9"/>
    <col min="9124" max="9124" width="18" style="9" customWidth="1"/>
    <col min="9125" max="9125" width="15.140625" style="9" customWidth="1"/>
    <col min="9126" max="9126" width="8.85546875" style="9" customWidth="1"/>
    <col min="9127" max="9127" width="12.28515625" style="9" customWidth="1"/>
    <col min="9128" max="9128" width="7.42578125" style="9" customWidth="1"/>
    <col min="9129" max="9129" width="9.140625" style="9"/>
    <col min="9130" max="9130" width="12.42578125" style="9" customWidth="1"/>
    <col min="9131" max="9131" width="7.42578125" style="9" customWidth="1"/>
    <col min="9132" max="9133" width="9.140625" style="9"/>
    <col min="9134" max="9134" width="11.5703125" style="9" bestFit="1" customWidth="1"/>
    <col min="9135" max="9135" width="12" style="9" customWidth="1"/>
    <col min="9136" max="9136" width="8.28515625" style="9" customWidth="1"/>
    <col min="9137" max="9137" width="2.7109375" style="9" customWidth="1"/>
    <col min="9138" max="9138" width="18.5703125" style="9" customWidth="1"/>
    <col min="9139" max="9139" width="9.140625" style="9"/>
    <col min="9140" max="9140" width="18" style="9" customWidth="1"/>
    <col min="9141" max="9141" width="15.140625" style="9" customWidth="1"/>
    <col min="9142" max="9142" width="8.85546875" style="9" customWidth="1"/>
    <col min="9143" max="9143" width="12.28515625" style="9" customWidth="1"/>
    <col min="9144" max="9144" width="7.42578125" style="9" customWidth="1"/>
    <col min="9145" max="9145" width="9.140625" style="9"/>
    <col min="9146" max="9146" width="12.42578125" style="9" customWidth="1"/>
    <col min="9147" max="9147" width="7.42578125" style="9" customWidth="1"/>
    <col min="9148" max="9149" width="9.140625" style="9"/>
    <col min="9150" max="9150" width="11.5703125" style="9" bestFit="1" customWidth="1"/>
    <col min="9151" max="9151" width="12" style="9" customWidth="1"/>
    <col min="9152" max="9152" width="8.28515625" style="9" customWidth="1"/>
    <col min="9153" max="9153" width="2.7109375" style="9" customWidth="1"/>
    <col min="9154" max="9154" width="18.5703125" style="9" customWidth="1"/>
    <col min="9155" max="9155" width="9.140625" style="9"/>
    <col min="9156" max="9156" width="18" style="9" customWidth="1"/>
    <col min="9157" max="9157" width="15.140625" style="9" customWidth="1"/>
    <col min="9158" max="9158" width="8.85546875" style="9" customWidth="1"/>
    <col min="9159" max="9159" width="12.28515625" style="9" customWidth="1"/>
    <col min="9160" max="9160" width="7.42578125" style="9" customWidth="1"/>
    <col min="9161" max="9161" width="9.140625" style="9"/>
    <col min="9162" max="9162" width="12.42578125" style="9" customWidth="1"/>
    <col min="9163" max="9163" width="7.42578125" style="9" customWidth="1"/>
    <col min="9164" max="9165" width="9.140625" style="9"/>
    <col min="9166" max="9166" width="11.5703125" style="9" bestFit="1" customWidth="1"/>
    <col min="9167" max="9167" width="12" style="9" customWidth="1"/>
    <col min="9168" max="9168" width="8.28515625" style="9" customWidth="1"/>
    <col min="9169" max="9169" width="2.7109375" style="9" customWidth="1"/>
    <col min="9170" max="9170" width="18.5703125" style="9" customWidth="1"/>
    <col min="9171" max="9171" width="9.140625" style="9"/>
    <col min="9172" max="9172" width="18" style="9" customWidth="1"/>
    <col min="9173" max="9173" width="15.140625" style="9" customWidth="1"/>
    <col min="9174" max="9174" width="8.85546875" style="9" customWidth="1"/>
    <col min="9175" max="9175" width="12.28515625" style="9" customWidth="1"/>
    <col min="9176" max="9176" width="7.42578125" style="9" customWidth="1"/>
    <col min="9177" max="9177" width="9.140625" style="9"/>
    <col min="9178" max="9178" width="12.42578125" style="9" customWidth="1"/>
    <col min="9179" max="9179" width="7.42578125" style="9" customWidth="1"/>
    <col min="9180" max="9181" width="9.140625" style="9"/>
    <col min="9182" max="9182" width="11.5703125" style="9" bestFit="1" customWidth="1"/>
    <col min="9183" max="9183" width="12" style="9" customWidth="1"/>
    <col min="9184" max="9184" width="8.28515625" style="9" customWidth="1"/>
    <col min="9185" max="9185" width="2.7109375" style="9" customWidth="1"/>
    <col min="9186" max="9186" width="18.5703125" style="9" customWidth="1"/>
    <col min="9187" max="9187" width="9.140625" style="9"/>
    <col min="9188" max="9188" width="18" style="9" customWidth="1"/>
    <col min="9189" max="9189" width="15.140625" style="9" customWidth="1"/>
    <col min="9190" max="9190" width="8.85546875" style="9" customWidth="1"/>
    <col min="9191" max="9191" width="12.28515625" style="9" customWidth="1"/>
    <col min="9192" max="9192" width="7.42578125" style="9" customWidth="1"/>
    <col min="9193" max="9193" width="9.140625" style="9"/>
    <col min="9194" max="9194" width="12.42578125" style="9" customWidth="1"/>
    <col min="9195" max="9195" width="7.42578125" style="9" customWidth="1"/>
    <col min="9196" max="9197" width="9.140625" style="9"/>
    <col min="9198" max="9198" width="11.5703125" style="9" bestFit="1" customWidth="1"/>
    <col min="9199" max="9199" width="12" style="9" customWidth="1"/>
    <col min="9200" max="9200" width="8.28515625" style="9" customWidth="1"/>
    <col min="9201" max="9201" width="2.7109375" style="9" customWidth="1"/>
    <col min="9202" max="9202" width="18.5703125" style="9" customWidth="1"/>
    <col min="9203" max="9203" width="9.140625" style="9"/>
    <col min="9204" max="9204" width="18" style="9" customWidth="1"/>
    <col min="9205" max="9205" width="15.140625" style="9" customWidth="1"/>
    <col min="9206" max="9206" width="8.85546875" style="9" customWidth="1"/>
    <col min="9207" max="9207" width="12.28515625" style="9" customWidth="1"/>
    <col min="9208" max="9208" width="7.42578125" style="9" customWidth="1"/>
    <col min="9209" max="9209" width="9.140625" style="9"/>
    <col min="9210" max="9210" width="12.42578125" style="9" customWidth="1"/>
    <col min="9211" max="9211" width="7.42578125" style="9" customWidth="1"/>
    <col min="9212" max="9213" width="9.140625" style="9"/>
    <col min="9214" max="9214" width="11.5703125" style="9" bestFit="1" customWidth="1"/>
    <col min="9215" max="9215" width="12" style="9" customWidth="1"/>
    <col min="9216" max="9216" width="8.28515625" style="9" customWidth="1"/>
    <col min="9217" max="9217" width="2.7109375" style="9" customWidth="1"/>
    <col min="9218" max="9218" width="18.5703125" style="9" customWidth="1"/>
    <col min="9219" max="9219" width="9.140625" style="9"/>
    <col min="9220" max="9220" width="18" style="9" customWidth="1"/>
    <col min="9221" max="9221" width="15.140625" style="9" customWidth="1"/>
    <col min="9222" max="9222" width="8.85546875" style="9" customWidth="1"/>
    <col min="9223" max="9223" width="12.28515625" style="9" customWidth="1"/>
    <col min="9224" max="9224" width="7.42578125" style="9" customWidth="1"/>
    <col min="9225" max="9225" width="9.140625" style="9"/>
    <col min="9226" max="9226" width="12.42578125" style="9" customWidth="1"/>
    <col min="9227" max="9227" width="7.42578125" style="9" customWidth="1"/>
    <col min="9228" max="9229" width="9.140625" style="9"/>
    <col min="9230" max="9230" width="11.5703125" style="9" bestFit="1" customWidth="1"/>
    <col min="9231" max="9231" width="12" style="9" customWidth="1"/>
    <col min="9232" max="9232" width="8.28515625" style="9" customWidth="1"/>
    <col min="9233" max="9233" width="2.7109375" style="9" customWidth="1"/>
    <col min="9234" max="9234" width="18.5703125" style="9" customWidth="1"/>
    <col min="9235" max="9235" width="9.140625" style="9"/>
    <col min="9236" max="9236" width="18" style="9" customWidth="1"/>
    <col min="9237" max="9237" width="15.140625" style="9" customWidth="1"/>
    <col min="9238" max="9238" width="8.85546875" style="9" customWidth="1"/>
    <col min="9239" max="9239" width="12.28515625" style="9" customWidth="1"/>
    <col min="9240" max="9240" width="7.42578125" style="9" customWidth="1"/>
    <col min="9241" max="9241" width="9.140625" style="9"/>
    <col min="9242" max="9242" width="12.42578125" style="9" customWidth="1"/>
    <col min="9243" max="9243" width="7.42578125" style="9" customWidth="1"/>
    <col min="9244" max="9245" width="9.140625" style="9"/>
    <col min="9246" max="9246" width="11.5703125" style="9" bestFit="1" customWidth="1"/>
    <col min="9247" max="9247" width="12" style="9" customWidth="1"/>
    <col min="9248" max="9248" width="8.28515625" style="9" customWidth="1"/>
    <col min="9249" max="9249" width="2.7109375" style="9" customWidth="1"/>
    <col min="9250" max="9250" width="18.5703125" style="9" customWidth="1"/>
    <col min="9251" max="9251" width="9.140625" style="9"/>
    <col min="9252" max="9252" width="18" style="9" customWidth="1"/>
    <col min="9253" max="9253" width="15.140625" style="9" customWidth="1"/>
    <col min="9254" max="9254" width="8.85546875" style="9" customWidth="1"/>
    <col min="9255" max="9255" width="12.28515625" style="9" customWidth="1"/>
    <col min="9256" max="9256" width="7.42578125" style="9" customWidth="1"/>
    <col min="9257" max="9257" width="9.140625" style="9"/>
    <col min="9258" max="9258" width="12.42578125" style="9" customWidth="1"/>
    <col min="9259" max="9259" width="7.42578125" style="9" customWidth="1"/>
    <col min="9260" max="9261" width="9.140625" style="9"/>
    <col min="9262" max="9262" width="11.5703125" style="9" bestFit="1" customWidth="1"/>
    <col min="9263" max="9263" width="12" style="9" customWidth="1"/>
    <col min="9264" max="9264" width="8.28515625" style="9" customWidth="1"/>
    <col min="9265" max="9265" width="2.7109375" style="9" customWidth="1"/>
    <col min="9266" max="9266" width="18.5703125" style="9" customWidth="1"/>
    <col min="9267" max="9267" width="9.140625" style="9"/>
    <col min="9268" max="9268" width="18" style="9" customWidth="1"/>
    <col min="9269" max="9269" width="15.140625" style="9" customWidth="1"/>
    <col min="9270" max="9270" width="8.85546875" style="9" customWidth="1"/>
    <col min="9271" max="9271" width="12.28515625" style="9" customWidth="1"/>
    <col min="9272" max="9272" width="7.42578125" style="9" customWidth="1"/>
    <col min="9273" max="9273" width="9.140625" style="9"/>
    <col min="9274" max="9274" width="12.42578125" style="9" customWidth="1"/>
    <col min="9275" max="9275" width="7.42578125" style="9" customWidth="1"/>
    <col min="9276" max="9277" width="9.140625" style="9"/>
    <col min="9278" max="9278" width="11.5703125" style="9" bestFit="1" customWidth="1"/>
    <col min="9279" max="9279" width="12" style="9" customWidth="1"/>
    <col min="9280" max="9280" width="8.28515625" style="9" customWidth="1"/>
    <col min="9281" max="9281" width="2.7109375" style="9" customWidth="1"/>
    <col min="9282" max="9282" width="18.5703125" style="9" customWidth="1"/>
    <col min="9283" max="9283" width="9.140625" style="9"/>
    <col min="9284" max="9284" width="18" style="9" customWidth="1"/>
    <col min="9285" max="9285" width="15.140625" style="9" customWidth="1"/>
    <col min="9286" max="9286" width="8.85546875" style="9" customWidth="1"/>
    <col min="9287" max="9287" width="12.28515625" style="9" customWidth="1"/>
    <col min="9288" max="9288" width="7.42578125" style="9" customWidth="1"/>
    <col min="9289" max="9289" width="9.140625" style="9"/>
    <col min="9290" max="9290" width="12.42578125" style="9" customWidth="1"/>
    <col min="9291" max="9291" width="7.42578125" style="9" customWidth="1"/>
    <col min="9292" max="9293" width="9.140625" style="9"/>
    <col min="9294" max="9294" width="11.5703125" style="9" bestFit="1" customWidth="1"/>
    <col min="9295" max="9295" width="12" style="9" customWidth="1"/>
    <col min="9296" max="9296" width="8.28515625" style="9" customWidth="1"/>
    <col min="9297" max="9297" width="2.7109375" style="9" customWidth="1"/>
    <col min="9298" max="9298" width="18.5703125" style="9" customWidth="1"/>
    <col min="9299" max="9299" width="9.140625" style="9"/>
    <col min="9300" max="9300" width="18" style="9" customWidth="1"/>
    <col min="9301" max="9301" width="15.140625" style="9" customWidth="1"/>
    <col min="9302" max="9302" width="8.85546875" style="9" customWidth="1"/>
    <col min="9303" max="9303" width="12.28515625" style="9" customWidth="1"/>
    <col min="9304" max="9304" width="7.42578125" style="9" customWidth="1"/>
    <col min="9305" max="9305" width="9.140625" style="9"/>
    <col min="9306" max="9306" width="12.42578125" style="9" customWidth="1"/>
    <col min="9307" max="9307" width="7.42578125" style="9" customWidth="1"/>
    <col min="9308" max="9309" width="9.140625" style="9"/>
    <col min="9310" max="9310" width="11.5703125" style="9" bestFit="1" customWidth="1"/>
    <col min="9311" max="9311" width="12" style="9" customWidth="1"/>
    <col min="9312" max="9312" width="8.28515625" style="9" customWidth="1"/>
    <col min="9313" max="9313" width="2.7109375" style="9" customWidth="1"/>
    <col min="9314" max="9314" width="18.5703125" style="9" customWidth="1"/>
    <col min="9315" max="9315" width="9.140625" style="9"/>
    <col min="9316" max="9316" width="18" style="9" customWidth="1"/>
    <col min="9317" max="9317" width="15.140625" style="9" customWidth="1"/>
    <col min="9318" max="9318" width="8.85546875" style="9" customWidth="1"/>
    <col min="9319" max="9319" width="12.28515625" style="9" customWidth="1"/>
    <col min="9320" max="9320" width="7.42578125" style="9" customWidth="1"/>
    <col min="9321" max="9321" width="9.140625" style="9"/>
    <col min="9322" max="9322" width="12.42578125" style="9" customWidth="1"/>
    <col min="9323" max="9323" width="7.42578125" style="9" customWidth="1"/>
    <col min="9324" max="9325" width="9.140625" style="9"/>
    <col min="9326" max="9326" width="11.5703125" style="9" bestFit="1" customWidth="1"/>
    <col min="9327" max="9327" width="12" style="9" customWidth="1"/>
    <col min="9328" max="9328" width="8.28515625" style="9" customWidth="1"/>
    <col min="9329" max="9329" width="2.7109375" style="9" customWidth="1"/>
    <col min="9330" max="9330" width="18.5703125" style="9" customWidth="1"/>
    <col min="9331" max="9331" width="9.140625" style="9"/>
    <col min="9332" max="9332" width="18" style="9" customWidth="1"/>
    <col min="9333" max="9333" width="15.140625" style="9" customWidth="1"/>
    <col min="9334" max="9334" width="8.85546875" style="9" customWidth="1"/>
    <col min="9335" max="9335" width="12.28515625" style="9" customWidth="1"/>
    <col min="9336" max="9336" width="7.42578125" style="9" customWidth="1"/>
    <col min="9337" max="9337" width="9.140625" style="9"/>
    <col min="9338" max="9338" width="12.42578125" style="9" customWidth="1"/>
    <col min="9339" max="9339" width="7.42578125" style="9" customWidth="1"/>
    <col min="9340" max="9341" width="9.140625" style="9"/>
    <col min="9342" max="9342" width="11.5703125" style="9" bestFit="1" customWidth="1"/>
    <col min="9343" max="9343" width="12" style="9" customWidth="1"/>
    <col min="9344" max="9344" width="8.28515625" style="9" customWidth="1"/>
    <col min="9345" max="9345" width="2.7109375" style="9" customWidth="1"/>
    <col min="9346" max="9346" width="18.5703125" style="9" customWidth="1"/>
    <col min="9347" max="9347" width="9.140625" style="9"/>
    <col min="9348" max="9348" width="18" style="9" customWidth="1"/>
    <col min="9349" max="9349" width="15.140625" style="9" customWidth="1"/>
    <col min="9350" max="9350" width="8.85546875" style="9" customWidth="1"/>
    <col min="9351" max="9351" width="12.28515625" style="9" customWidth="1"/>
    <col min="9352" max="9352" width="7.42578125" style="9" customWidth="1"/>
    <col min="9353" max="9353" width="9.140625" style="9"/>
    <col min="9354" max="9354" width="12.42578125" style="9" customWidth="1"/>
    <col min="9355" max="9355" width="7.42578125" style="9" customWidth="1"/>
    <col min="9356" max="9357" width="9.140625" style="9"/>
    <col min="9358" max="9358" width="11.5703125" style="9" bestFit="1" customWidth="1"/>
    <col min="9359" max="9359" width="12" style="9" customWidth="1"/>
    <col min="9360" max="9360" width="8.28515625" style="9" customWidth="1"/>
    <col min="9361" max="9361" width="2.7109375" style="9" customWidth="1"/>
    <col min="9362" max="9362" width="18.5703125" style="9" customWidth="1"/>
    <col min="9363" max="9363" width="9.140625" style="9"/>
    <col min="9364" max="9364" width="18" style="9" customWidth="1"/>
    <col min="9365" max="9365" width="15.140625" style="9" customWidth="1"/>
    <col min="9366" max="9366" width="8.85546875" style="9" customWidth="1"/>
    <col min="9367" max="9367" width="12.28515625" style="9" customWidth="1"/>
    <col min="9368" max="9368" width="7.42578125" style="9" customWidth="1"/>
    <col min="9369" max="9369" width="9.140625" style="9"/>
    <col min="9370" max="9370" width="12.42578125" style="9" customWidth="1"/>
    <col min="9371" max="9371" width="7.42578125" style="9" customWidth="1"/>
    <col min="9372" max="9373" width="9.140625" style="9"/>
    <col min="9374" max="9374" width="11.5703125" style="9" bestFit="1" customWidth="1"/>
    <col min="9375" max="9375" width="12" style="9" customWidth="1"/>
    <col min="9376" max="9376" width="8.28515625" style="9" customWidth="1"/>
    <col min="9377" max="9377" width="2.7109375" style="9" customWidth="1"/>
    <col min="9378" max="9378" width="18.5703125" style="9" customWidth="1"/>
    <col min="9379" max="9379" width="9.140625" style="9"/>
    <col min="9380" max="9380" width="18" style="9" customWidth="1"/>
    <col min="9381" max="9381" width="15.140625" style="9" customWidth="1"/>
    <col min="9382" max="9382" width="8.85546875" style="9" customWidth="1"/>
    <col min="9383" max="9383" width="12.28515625" style="9" customWidth="1"/>
    <col min="9384" max="9384" width="7.42578125" style="9" customWidth="1"/>
    <col min="9385" max="9385" width="9.140625" style="9"/>
    <col min="9386" max="9386" width="12.42578125" style="9" customWidth="1"/>
    <col min="9387" max="9387" width="7.42578125" style="9" customWidth="1"/>
    <col min="9388" max="9389" width="9.140625" style="9"/>
    <col min="9390" max="9390" width="11.5703125" style="9" bestFit="1" customWidth="1"/>
    <col min="9391" max="9391" width="12" style="9" customWidth="1"/>
    <col min="9392" max="9392" width="8.28515625" style="9" customWidth="1"/>
    <col min="9393" max="9393" width="2.7109375" style="9" customWidth="1"/>
    <col min="9394" max="9394" width="18.5703125" style="9" customWidth="1"/>
    <col min="9395" max="9395" width="9.140625" style="9"/>
    <col min="9396" max="9396" width="18" style="9" customWidth="1"/>
    <col min="9397" max="9397" width="15.140625" style="9" customWidth="1"/>
    <col min="9398" max="9398" width="8.85546875" style="9" customWidth="1"/>
    <col min="9399" max="9399" width="12.28515625" style="9" customWidth="1"/>
    <col min="9400" max="9400" width="7.42578125" style="9" customWidth="1"/>
    <col min="9401" max="9401" width="9.140625" style="9"/>
    <col min="9402" max="9402" width="12.42578125" style="9" customWidth="1"/>
    <col min="9403" max="9403" width="7.42578125" style="9" customWidth="1"/>
    <col min="9404" max="9405" width="9.140625" style="9"/>
    <col min="9406" max="9406" width="11.5703125" style="9" bestFit="1" customWidth="1"/>
    <col min="9407" max="9407" width="12" style="9" customWidth="1"/>
    <col min="9408" max="9408" width="8.28515625" style="9" customWidth="1"/>
    <col min="9409" max="9409" width="2.7109375" style="9" customWidth="1"/>
    <col min="9410" max="9410" width="18.5703125" style="9" customWidth="1"/>
    <col min="9411" max="9411" width="9.140625" style="9"/>
    <col min="9412" max="9412" width="18" style="9" customWidth="1"/>
    <col min="9413" max="9413" width="15.140625" style="9" customWidth="1"/>
    <col min="9414" max="9414" width="8.85546875" style="9" customWidth="1"/>
    <col min="9415" max="9415" width="12.28515625" style="9" customWidth="1"/>
    <col min="9416" max="9416" width="7.42578125" style="9" customWidth="1"/>
    <col min="9417" max="9417" width="9.140625" style="9"/>
    <col min="9418" max="9418" width="12.42578125" style="9" customWidth="1"/>
    <col min="9419" max="9419" width="7.42578125" style="9" customWidth="1"/>
    <col min="9420" max="9421" width="9.140625" style="9"/>
    <col min="9422" max="9422" width="11.5703125" style="9" bestFit="1" customWidth="1"/>
    <col min="9423" max="9423" width="12" style="9" customWidth="1"/>
    <col min="9424" max="9424" width="8.28515625" style="9" customWidth="1"/>
    <col min="9425" max="9425" width="2.7109375" style="9" customWidth="1"/>
    <col min="9426" max="9426" width="18.5703125" style="9" customWidth="1"/>
    <col min="9427" max="9427" width="9.140625" style="9"/>
    <col min="9428" max="9428" width="18" style="9" customWidth="1"/>
    <col min="9429" max="9429" width="15.140625" style="9" customWidth="1"/>
    <col min="9430" max="9430" width="8.85546875" style="9" customWidth="1"/>
    <col min="9431" max="9431" width="12.28515625" style="9" customWidth="1"/>
    <col min="9432" max="9432" width="7.42578125" style="9" customWidth="1"/>
    <col min="9433" max="9433" width="9.140625" style="9"/>
    <col min="9434" max="9434" width="12.42578125" style="9" customWidth="1"/>
    <col min="9435" max="9435" width="7.42578125" style="9" customWidth="1"/>
    <col min="9436" max="9437" width="9.140625" style="9"/>
    <col min="9438" max="9438" width="11.5703125" style="9" bestFit="1" customWidth="1"/>
    <col min="9439" max="9439" width="12" style="9" customWidth="1"/>
    <col min="9440" max="9440" width="8.28515625" style="9" customWidth="1"/>
    <col min="9441" max="9441" width="2.7109375" style="9" customWidth="1"/>
    <col min="9442" max="9442" width="18.5703125" style="9" customWidth="1"/>
    <col min="9443" max="9443" width="9.140625" style="9"/>
    <col min="9444" max="9444" width="18" style="9" customWidth="1"/>
    <col min="9445" max="9445" width="15.140625" style="9" customWidth="1"/>
    <col min="9446" max="9446" width="8.85546875" style="9" customWidth="1"/>
    <col min="9447" max="9447" width="12.28515625" style="9" customWidth="1"/>
    <col min="9448" max="9448" width="7.42578125" style="9" customWidth="1"/>
    <col min="9449" max="9449" width="9.140625" style="9"/>
    <col min="9450" max="9450" width="12.42578125" style="9" customWidth="1"/>
    <col min="9451" max="9451" width="7.42578125" style="9" customWidth="1"/>
    <col min="9452" max="9453" width="9.140625" style="9"/>
    <col min="9454" max="9454" width="11.5703125" style="9" bestFit="1" customWidth="1"/>
    <col min="9455" max="9455" width="12" style="9" customWidth="1"/>
    <col min="9456" max="9456" width="8.28515625" style="9" customWidth="1"/>
    <col min="9457" max="9457" width="2.7109375" style="9" customWidth="1"/>
    <col min="9458" max="9458" width="18.5703125" style="9" customWidth="1"/>
    <col min="9459" max="9459" width="9.140625" style="9"/>
    <col min="9460" max="9460" width="18" style="9" customWidth="1"/>
    <col min="9461" max="9461" width="15.140625" style="9" customWidth="1"/>
    <col min="9462" max="9462" width="8.85546875" style="9" customWidth="1"/>
    <col min="9463" max="9463" width="12.28515625" style="9" customWidth="1"/>
    <col min="9464" max="9464" width="7.42578125" style="9" customWidth="1"/>
    <col min="9465" max="9465" width="9.140625" style="9"/>
    <col min="9466" max="9466" width="12.42578125" style="9" customWidth="1"/>
    <col min="9467" max="9467" width="7.42578125" style="9" customWidth="1"/>
    <col min="9468" max="9469" width="9.140625" style="9"/>
    <col min="9470" max="9470" width="11.5703125" style="9" bestFit="1" customWidth="1"/>
    <col min="9471" max="9471" width="12" style="9" customWidth="1"/>
    <col min="9472" max="9472" width="8.28515625" style="9" customWidth="1"/>
    <col min="9473" max="9473" width="2.7109375" style="9" customWidth="1"/>
    <col min="9474" max="9474" width="18.5703125" style="9" customWidth="1"/>
    <col min="9475" max="9475" width="9.140625" style="9"/>
    <col min="9476" max="9476" width="18" style="9" customWidth="1"/>
    <col min="9477" max="9477" width="15.140625" style="9" customWidth="1"/>
    <col min="9478" max="9478" width="8.85546875" style="9" customWidth="1"/>
    <col min="9479" max="9479" width="12.28515625" style="9" customWidth="1"/>
    <col min="9480" max="9480" width="7.42578125" style="9" customWidth="1"/>
    <col min="9481" max="9481" width="9.140625" style="9"/>
    <col min="9482" max="9482" width="12.42578125" style="9" customWidth="1"/>
    <col min="9483" max="9483" width="7.42578125" style="9" customWidth="1"/>
    <col min="9484" max="9485" width="9.140625" style="9"/>
    <col min="9486" max="9486" width="11.5703125" style="9" bestFit="1" customWidth="1"/>
    <col min="9487" max="9487" width="12" style="9" customWidth="1"/>
    <col min="9488" max="9488" width="8.28515625" style="9" customWidth="1"/>
    <col min="9489" max="9489" width="2.7109375" style="9" customWidth="1"/>
    <col min="9490" max="9490" width="18.5703125" style="9" customWidth="1"/>
    <col min="9491" max="9491" width="9.140625" style="9"/>
    <col min="9492" max="9492" width="18" style="9" customWidth="1"/>
    <col min="9493" max="9493" width="15.140625" style="9" customWidth="1"/>
    <col min="9494" max="9494" width="8.85546875" style="9" customWidth="1"/>
    <col min="9495" max="9495" width="12.28515625" style="9" customWidth="1"/>
    <col min="9496" max="9496" width="7.42578125" style="9" customWidth="1"/>
    <col min="9497" max="9497" width="9.140625" style="9"/>
    <col min="9498" max="9498" width="12.42578125" style="9" customWidth="1"/>
    <col min="9499" max="9499" width="7.42578125" style="9" customWidth="1"/>
    <col min="9500" max="9501" width="9.140625" style="9"/>
    <col min="9502" max="9502" width="11.5703125" style="9" bestFit="1" customWidth="1"/>
    <col min="9503" max="9503" width="12" style="9" customWidth="1"/>
    <col min="9504" max="9504" width="8.28515625" style="9" customWidth="1"/>
    <col min="9505" max="9505" width="2.7109375" style="9" customWidth="1"/>
    <col min="9506" max="9506" width="18.5703125" style="9" customWidth="1"/>
    <col min="9507" max="9507" width="9.140625" style="9"/>
    <col min="9508" max="9508" width="18" style="9" customWidth="1"/>
    <col min="9509" max="9509" width="15.140625" style="9" customWidth="1"/>
    <col min="9510" max="9510" width="8.85546875" style="9" customWidth="1"/>
    <col min="9511" max="9511" width="12.28515625" style="9" customWidth="1"/>
    <col min="9512" max="9512" width="7.42578125" style="9" customWidth="1"/>
    <col min="9513" max="9513" width="9.140625" style="9"/>
    <col min="9514" max="9514" width="12.42578125" style="9" customWidth="1"/>
    <col min="9515" max="9515" width="7.42578125" style="9" customWidth="1"/>
    <col min="9516" max="9517" width="9.140625" style="9"/>
    <col min="9518" max="9518" width="11.5703125" style="9" bestFit="1" customWidth="1"/>
    <col min="9519" max="9519" width="12" style="9" customWidth="1"/>
    <col min="9520" max="9520" width="8.28515625" style="9" customWidth="1"/>
    <col min="9521" max="9521" width="2.7109375" style="9" customWidth="1"/>
    <col min="9522" max="9522" width="18.5703125" style="9" customWidth="1"/>
    <col min="9523" max="9523" width="9.140625" style="9"/>
    <col min="9524" max="9524" width="18" style="9" customWidth="1"/>
    <col min="9525" max="9525" width="15.140625" style="9" customWidth="1"/>
    <col min="9526" max="9526" width="8.85546875" style="9" customWidth="1"/>
    <col min="9527" max="9527" width="12.28515625" style="9" customWidth="1"/>
    <col min="9528" max="9528" width="7.42578125" style="9" customWidth="1"/>
    <col min="9529" max="9529" width="9.140625" style="9"/>
    <col min="9530" max="9530" width="12.42578125" style="9" customWidth="1"/>
    <col min="9531" max="9531" width="7.42578125" style="9" customWidth="1"/>
    <col min="9532" max="9533" width="9.140625" style="9"/>
    <col min="9534" max="9534" width="11.5703125" style="9" bestFit="1" customWidth="1"/>
    <col min="9535" max="9535" width="12" style="9" customWidth="1"/>
    <col min="9536" max="9536" width="8.28515625" style="9" customWidth="1"/>
    <col min="9537" max="9537" width="2.7109375" style="9" customWidth="1"/>
    <col min="9538" max="9538" width="18.5703125" style="9" customWidth="1"/>
    <col min="9539" max="9539" width="9.140625" style="9"/>
    <col min="9540" max="9540" width="18" style="9" customWidth="1"/>
    <col min="9541" max="9541" width="15.140625" style="9" customWidth="1"/>
    <col min="9542" max="9542" width="8.85546875" style="9" customWidth="1"/>
    <col min="9543" max="9543" width="12.28515625" style="9" customWidth="1"/>
    <col min="9544" max="9544" width="7.42578125" style="9" customWidth="1"/>
    <col min="9545" max="9545" width="9.140625" style="9"/>
    <col min="9546" max="9546" width="12.42578125" style="9" customWidth="1"/>
    <col min="9547" max="9547" width="7.42578125" style="9" customWidth="1"/>
    <col min="9548" max="9549" width="9.140625" style="9"/>
    <col min="9550" max="9550" width="11.5703125" style="9" bestFit="1" customWidth="1"/>
    <col min="9551" max="9551" width="12" style="9" customWidth="1"/>
    <col min="9552" max="9552" width="8.28515625" style="9" customWidth="1"/>
    <col min="9553" max="9553" width="2.7109375" style="9" customWidth="1"/>
    <col min="9554" max="9554" width="18.5703125" style="9" customWidth="1"/>
    <col min="9555" max="9555" width="9.140625" style="9"/>
    <col min="9556" max="9556" width="18" style="9" customWidth="1"/>
    <col min="9557" max="9557" width="15.140625" style="9" customWidth="1"/>
    <col min="9558" max="9558" width="8.85546875" style="9" customWidth="1"/>
    <col min="9559" max="9559" width="12.28515625" style="9" customWidth="1"/>
    <col min="9560" max="9560" width="7.42578125" style="9" customWidth="1"/>
    <col min="9561" max="9561" width="9.140625" style="9"/>
    <col min="9562" max="9562" width="12.42578125" style="9" customWidth="1"/>
    <col min="9563" max="9563" width="7.42578125" style="9" customWidth="1"/>
    <col min="9564" max="9565" width="9.140625" style="9"/>
    <col min="9566" max="9566" width="11.5703125" style="9" bestFit="1" customWidth="1"/>
    <col min="9567" max="9567" width="12" style="9" customWidth="1"/>
    <col min="9568" max="9568" width="8.28515625" style="9" customWidth="1"/>
    <col min="9569" max="9569" width="2.7109375" style="9" customWidth="1"/>
    <col min="9570" max="9570" width="18.5703125" style="9" customWidth="1"/>
    <col min="9571" max="9571" width="9.140625" style="9"/>
    <col min="9572" max="9572" width="18" style="9" customWidth="1"/>
    <col min="9573" max="9573" width="15.140625" style="9" customWidth="1"/>
    <col min="9574" max="9574" width="8.85546875" style="9" customWidth="1"/>
    <col min="9575" max="9575" width="12.28515625" style="9" customWidth="1"/>
    <col min="9576" max="9576" width="7.42578125" style="9" customWidth="1"/>
    <col min="9577" max="9577" width="9.140625" style="9"/>
    <col min="9578" max="9578" width="12.42578125" style="9" customWidth="1"/>
    <col min="9579" max="9579" width="7.42578125" style="9" customWidth="1"/>
    <col min="9580" max="9581" width="9.140625" style="9"/>
    <col min="9582" max="9582" width="11.5703125" style="9" bestFit="1" customWidth="1"/>
    <col min="9583" max="9583" width="12" style="9" customWidth="1"/>
    <col min="9584" max="9584" width="8.28515625" style="9" customWidth="1"/>
    <col min="9585" max="9585" width="2.7109375" style="9" customWidth="1"/>
    <col min="9586" max="9586" width="18.5703125" style="9" customWidth="1"/>
    <col min="9587" max="9587" width="9.140625" style="9"/>
    <col min="9588" max="9588" width="18" style="9" customWidth="1"/>
    <col min="9589" max="9589" width="15.140625" style="9" customWidth="1"/>
    <col min="9590" max="9590" width="8.85546875" style="9" customWidth="1"/>
    <col min="9591" max="9591" width="12.28515625" style="9" customWidth="1"/>
    <col min="9592" max="9592" width="7.42578125" style="9" customWidth="1"/>
    <col min="9593" max="9593" width="9.140625" style="9"/>
    <col min="9594" max="9594" width="12.42578125" style="9" customWidth="1"/>
    <col min="9595" max="9595" width="7.42578125" style="9" customWidth="1"/>
    <col min="9596" max="9597" width="9.140625" style="9"/>
    <col min="9598" max="9598" width="11.5703125" style="9" bestFit="1" customWidth="1"/>
    <col min="9599" max="9599" width="12" style="9" customWidth="1"/>
    <col min="9600" max="9600" width="8.28515625" style="9" customWidth="1"/>
    <col min="9601" max="9601" width="2.7109375" style="9" customWidth="1"/>
    <col min="9602" max="9602" width="18.5703125" style="9" customWidth="1"/>
    <col min="9603" max="9603" width="9.140625" style="9"/>
    <col min="9604" max="9604" width="18" style="9" customWidth="1"/>
    <col min="9605" max="9605" width="15.140625" style="9" customWidth="1"/>
    <col min="9606" max="9606" width="8.85546875" style="9" customWidth="1"/>
    <col min="9607" max="9607" width="12.28515625" style="9" customWidth="1"/>
    <col min="9608" max="9608" width="7.42578125" style="9" customWidth="1"/>
    <col min="9609" max="9609" width="9.140625" style="9"/>
    <col min="9610" max="9610" width="12.42578125" style="9" customWidth="1"/>
    <col min="9611" max="9611" width="7.42578125" style="9" customWidth="1"/>
    <col min="9612" max="9613" width="9.140625" style="9"/>
    <col min="9614" max="9614" width="11.5703125" style="9" bestFit="1" customWidth="1"/>
    <col min="9615" max="9615" width="12" style="9" customWidth="1"/>
    <col min="9616" max="9616" width="8.28515625" style="9" customWidth="1"/>
    <col min="9617" max="9617" width="2.7109375" style="9" customWidth="1"/>
    <col min="9618" max="9618" width="18.5703125" style="9" customWidth="1"/>
    <col min="9619" max="9619" width="9.140625" style="9"/>
    <col min="9620" max="9620" width="18" style="9" customWidth="1"/>
    <col min="9621" max="9621" width="15.140625" style="9" customWidth="1"/>
    <col min="9622" max="9622" width="8.85546875" style="9" customWidth="1"/>
    <col min="9623" max="9623" width="12.28515625" style="9" customWidth="1"/>
    <col min="9624" max="9624" width="7.42578125" style="9" customWidth="1"/>
    <col min="9625" max="9625" width="9.140625" style="9"/>
    <col min="9626" max="9626" width="12.42578125" style="9" customWidth="1"/>
    <col min="9627" max="9627" width="7.42578125" style="9" customWidth="1"/>
    <col min="9628" max="9629" width="9.140625" style="9"/>
    <col min="9630" max="9630" width="11.5703125" style="9" bestFit="1" customWidth="1"/>
    <col min="9631" max="9631" width="12" style="9" customWidth="1"/>
    <col min="9632" max="9632" width="8.28515625" style="9" customWidth="1"/>
    <col min="9633" max="9633" width="2.7109375" style="9" customWidth="1"/>
    <col min="9634" max="9634" width="18.5703125" style="9" customWidth="1"/>
    <col min="9635" max="9635" width="9.140625" style="9"/>
    <col min="9636" max="9636" width="18" style="9" customWidth="1"/>
    <col min="9637" max="9637" width="15.140625" style="9" customWidth="1"/>
    <col min="9638" max="9638" width="8.85546875" style="9" customWidth="1"/>
    <col min="9639" max="9639" width="12.28515625" style="9" customWidth="1"/>
    <col min="9640" max="9640" width="7.42578125" style="9" customWidth="1"/>
    <col min="9641" max="9641" width="9.140625" style="9"/>
    <col min="9642" max="9642" width="12.42578125" style="9" customWidth="1"/>
    <col min="9643" max="9643" width="7.42578125" style="9" customWidth="1"/>
    <col min="9644" max="9645" width="9.140625" style="9"/>
    <col min="9646" max="9646" width="11.5703125" style="9" bestFit="1" customWidth="1"/>
    <col min="9647" max="9647" width="12" style="9" customWidth="1"/>
    <col min="9648" max="9648" width="8.28515625" style="9" customWidth="1"/>
    <col min="9649" max="9649" width="2.7109375" style="9" customWidth="1"/>
    <col min="9650" max="9650" width="18.5703125" style="9" customWidth="1"/>
    <col min="9651" max="9651" width="9.140625" style="9"/>
    <col min="9652" max="9652" width="18" style="9" customWidth="1"/>
    <col min="9653" max="9653" width="15.140625" style="9" customWidth="1"/>
    <col min="9654" max="9654" width="8.85546875" style="9" customWidth="1"/>
    <col min="9655" max="9655" width="12.28515625" style="9" customWidth="1"/>
    <col min="9656" max="9656" width="7.42578125" style="9" customWidth="1"/>
    <col min="9657" max="9657" width="9.140625" style="9"/>
    <col min="9658" max="9658" width="12.42578125" style="9" customWidth="1"/>
    <col min="9659" max="9659" width="7.42578125" style="9" customWidth="1"/>
    <col min="9660" max="9661" width="9.140625" style="9"/>
    <col min="9662" max="9662" width="11.5703125" style="9" bestFit="1" customWidth="1"/>
    <col min="9663" max="9663" width="12" style="9" customWidth="1"/>
    <col min="9664" max="9664" width="8.28515625" style="9" customWidth="1"/>
    <col min="9665" max="9665" width="2.7109375" style="9" customWidth="1"/>
    <col min="9666" max="9666" width="18.5703125" style="9" customWidth="1"/>
    <col min="9667" max="9667" width="9.140625" style="9"/>
    <col min="9668" max="9668" width="18" style="9" customWidth="1"/>
    <col min="9669" max="9669" width="15.140625" style="9" customWidth="1"/>
    <col min="9670" max="9670" width="8.85546875" style="9" customWidth="1"/>
    <col min="9671" max="9671" width="12.28515625" style="9" customWidth="1"/>
    <col min="9672" max="9672" width="7.42578125" style="9" customWidth="1"/>
    <col min="9673" max="9673" width="9.140625" style="9"/>
    <col min="9674" max="9674" width="12.42578125" style="9" customWidth="1"/>
    <col min="9675" max="9675" width="7.42578125" style="9" customWidth="1"/>
    <col min="9676" max="9677" width="9.140625" style="9"/>
    <col min="9678" max="9678" width="11.5703125" style="9" bestFit="1" customWidth="1"/>
    <col min="9679" max="9679" width="12" style="9" customWidth="1"/>
    <col min="9680" max="9680" width="8.28515625" style="9" customWidth="1"/>
    <col min="9681" max="9681" width="2.7109375" style="9" customWidth="1"/>
    <col min="9682" max="9682" width="18.5703125" style="9" customWidth="1"/>
    <col min="9683" max="9683" width="9.140625" style="9"/>
    <col min="9684" max="9684" width="18" style="9" customWidth="1"/>
    <col min="9685" max="9685" width="15.140625" style="9" customWidth="1"/>
    <col min="9686" max="9686" width="8.85546875" style="9" customWidth="1"/>
    <col min="9687" max="9687" width="12.28515625" style="9" customWidth="1"/>
    <col min="9688" max="9688" width="7.42578125" style="9" customWidth="1"/>
    <col min="9689" max="9689" width="9.140625" style="9"/>
    <col min="9690" max="9690" width="12.42578125" style="9" customWidth="1"/>
    <col min="9691" max="9691" width="7.42578125" style="9" customWidth="1"/>
    <col min="9692" max="9693" width="9.140625" style="9"/>
    <col min="9694" max="9694" width="11.5703125" style="9" bestFit="1" customWidth="1"/>
    <col min="9695" max="9695" width="12" style="9" customWidth="1"/>
    <col min="9696" max="9696" width="8.28515625" style="9" customWidth="1"/>
    <col min="9697" max="9697" width="2.7109375" style="9" customWidth="1"/>
    <col min="9698" max="9698" width="18.5703125" style="9" customWidth="1"/>
    <col min="9699" max="9699" width="9.140625" style="9"/>
    <col min="9700" max="9700" width="18" style="9" customWidth="1"/>
    <col min="9701" max="9701" width="15.140625" style="9" customWidth="1"/>
    <col min="9702" max="9702" width="8.85546875" style="9" customWidth="1"/>
    <col min="9703" max="9703" width="12.28515625" style="9" customWidth="1"/>
    <col min="9704" max="9704" width="7.42578125" style="9" customWidth="1"/>
    <col min="9705" max="9705" width="9.140625" style="9"/>
    <col min="9706" max="9706" width="12.42578125" style="9" customWidth="1"/>
    <col min="9707" max="9707" width="7.42578125" style="9" customWidth="1"/>
    <col min="9708" max="9709" width="9.140625" style="9"/>
    <col min="9710" max="9710" width="11.5703125" style="9" bestFit="1" customWidth="1"/>
    <col min="9711" max="9711" width="12" style="9" customWidth="1"/>
    <col min="9712" max="9712" width="8.28515625" style="9" customWidth="1"/>
    <col min="9713" max="9713" width="2.7109375" style="9" customWidth="1"/>
    <col min="9714" max="9714" width="18.5703125" style="9" customWidth="1"/>
    <col min="9715" max="9715" width="9.140625" style="9"/>
    <col min="9716" max="9716" width="18" style="9" customWidth="1"/>
    <col min="9717" max="9717" width="15.140625" style="9" customWidth="1"/>
    <col min="9718" max="9718" width="8.85546875" style="9" customWidth="1"/>
    <col min="9719" max="9719" width="12.28515625" style="9" customWidth="1"/>
    <col min="9720" max="9720" width="7.42578125" style="9" customWidth="1"/>
    <col min="9721" max="9721" width="9.140625" style="9"/>
    <col min="9722" max="9722" width="12.42578125" style="9" customWidth="1"/>
    <col min="9723" max="9723" width="7.42578125" style="9" customWidth="1"/>
    <col min="9724" max="9725" width="9.140625" style="9"/>
    <col min="9726" max="9726" width="11.5703125" style="9" bestFit="1" customWidth="1"/>
    <col min="9727" max="9727" width="12" style="9" customWidth="1"/>
    <col min="9728" max="9728" width="8.28515625" style="9" customWidth="1"/>
    <col min="9729" max="9729" width="2.7109375" style="9" customWidth="1"/>
    <col min="9730" max="9730" width="18.5703125" style="9" customWidth="1"/>
    <col min="9731" max="9731" width="9.140625" style="9"/>
    <col min="9732" max="9732" width="18" style="9" customWidth="1"/>
    <col min="9733" max="9733" width="15.140625" style="9" customWidth="1"/>
    <col min="9734" max="9734" width="8.85546875" style="9" customWidth="1"/>
    <col min="9735" max="9735" width="12.28515625" style="9" customWidth="1"/>
    <col min="9736" max="9736" width="7.42578125" style="9" customWidth="1"/>
    <col min="9737" max="9737" width="9.140625" style="9"/>
    <col min="9738" max="9738" width="12.42578125" style="9" customWidth="1"/>
    <col min="9739" max="9739" width="7.42578125" style="9" customWidth="1"/>
    <col min="9740" max="9741" width="9.140625" style="9"/>
    <col min="9742" max="9742" width="11.5703125" style="9" bestFit="1" customWidth="1"/>
    <col min="9743" max="9743" width="12" style="9" customWidth="1"/>
    <col min="9744" max="9744" width="8.28515625" style="9" customWidth="1"/>
    <col min="9745" max="9745" width="2.7109375" style="9" customWidth="1"/>
    <col min="9746" max="9746" width="18.5703125" style="9" customWidth="1"/>
    <col min="9747" max="9747" width="9.140625" style="9"/>
    <col min="9748" max="9748" width="18" style="9" customWidth="1"/>
    <col min="9749" max="9749" width="15.140625" style="9" customWidth="1"/>
    <col min="9750" max="9750" width="8.85546875" style="9" customWidth="1"/>
    <col min="9751" max="9751" width="12.28515625" style="9" customWidth="1"/>
    <col min="9752" max="9752" width="7.42578125" style="9" customWidth="1"/>
    <col min="9753" max="9753" width="9.140625" style="9"/>
    <col min="9754" max="9754" width="12.42578125" style="9" customWidth="1"/>
    <col min="9755" max="9755" width="7.42578125" style="9" customWidth="1"/>
    <col min="9756" max="9757" width="9.140625" style="9"/>
    <col min="9758" max="9758" width="11.5703125" style="9" bestFit="1" customWidth="1"/>
    <col min="9759" max="9759" width="12" style="9" customWidth="1"/>
    <col min="9760" max="9760" width="8.28515625" style="9" customWidth="1"/>
    <col min="9761" max="9761" width="2.7109375" style="9" customWidth="1"/>
    <col min="9762" max="9762" width="18.5703125" style="9" customWidth="1"/>
    <col min="9763" max="9763" width="9.140625" style="9"/>
    <col min="9764" max="9764" width="18" style="9" customWidth="1"/>
    <col min="9765" max="9765" width="15.140625" style="9" customWidth="1"/>
    <col min="9766" max="9766" width="8.85546875" style="9" customWidth="1"/>
    <col min="9767" max="9767" width="12.28515625" style="9" customWidth="1"/>
    <col min="9768" max="9768" width="7.42578125" style="9" customWidth="1"/>
    <col min="9769" max="9769" width="9.140625" style="9"/>
    <col min="9770" max="9770" width="12.42578125" style="9" customWidth="1"/>
    <col min="9771" max="9771" width="7.42578125" style="9" customWidth="1"/>
    <col min="9772" max="9773" width="9.140625" style="9"/>
    <col min="9774" max="9774" width="11.5703125" style="9" bestFit="1" customWidth="1"/>
    <col min="9775" max="9775" width="12" style="9" customWidth="1"/>
    <col min="9776" max="9776" width="8.28515625" style="9" customWidth="1"/>
    <col min="9777" max="9777" width="2.7109375" style="9" customWidth="1"/>
    <col min="9778" max="9778" width="18.5703125" style="9" customWidth="1"/>
    <col min="9779" max="9779" width="9.140625" style="9"/>
    <col min="9780" max="9780" width="18" style="9" customWidth="1"/>
    <col min="9781" max="9781" width="15.140625" style="9" customWidth="1"/>
    <col min="9782" max="9782" width="8.85546875" style="9" customWidth="1"/>
    <col min="9783" max="9783" width="12.28515625" style="9" customWidth="1"/>
    <col min="9784" max="9784" width="7.42578125" style="9" customWidth="1"/>
    <col min="9785" max="9785" width="9.140625" style="9"/>
    <col min="9786" max="9786" width="12.42578125" style="9" customWidth="1"/>
    <col min="9787" max="9787" width="7.42578125" style="9" customWidth="1"/>
    <col min="9788" max="9789" width="9.140625" style="9"/>
    <col min="9790" max="9790" width="11.5703125" style="9" bestFit="1" customWidth="1"/>
    <col min="9791" max="9791" width="12" style="9" customWidth="1"/>
    <col min="9792" max="9792" width="8.28515625" style="9" customWidth="1"/>
    <col min="9793" max="9793" width="2.7109375" style="9" customWidth="1"/>
    <col min="9794" max="9794" width="18.5703125" style="9" customWidth="1"/>
    <col min="9795" max="9795" width="9.140625" style="9"/>
    <col min="9796" max="9796" width="18" style="9" customWidth="1"/>
    <col min="9797" max="9797" width="15.140625" style="9" customWidth="1"/>
    <col min="9798" max="9798" width="8.85546875" style="9" customWidth="1"/>
    <col min="9799" max="9799" width="12.28515625" style="9" customWidth="1"/>
    <col min="9800" max="9800" width="7.42578125" style="9" customWidth="1"/>
    <col min="9801" max="9801" width="9.140625" style="9"/>
    <col min="9802" max="9802" width="12.42578125" style="9" customWidth="1"/>
    <col min="9803" max="9803" width="7.42578125" style="9" customWidth="1"/>
    <col min="9804" max="9805" width="9.140625" style="9"/>
    <col min="9806" max="9806" width="11.5703125" style="9" bestFit="1" customWidth="1"/>
    <col min="9807" max="9807" width="12" style="9" customWidth="1"/>
    <col min="9808" max="9808" width="8.28515625" style="9" customWidth="1"/>
    <col min="9809" max="9809" width="2.7109375" style="9" customWidth="1"/>
    <col min="9810" max="9810" width="18.5703125" style="9" customWidth="1"/>
    <col min="9811" max="9811" width="9.140625" style="9"/>
    <col min="9812" max="9812" width="18" style="9" customWidth="1"/>
    <col min="9813" max="9813" width="15.140625" style="9" customWidth="1"/>
    <col min="9814" max="9814" width="8.85546875" style="9" customWidth="1"/>
    <col min="9815" max="9815" width="12.28515625" style="9" customWidth="1"/>
    <col min="9816" max="9816" width="7.42578125" style="9" customWidth="1"/>
    <col min="9817" max="9817" width="9.140625" style="9"/>
    <col min="9818" max="9818" width="12.42578125" style="9" customWidth="1"/>
    <col min="9819" max="9819" width="7.42578125" style="9" customWidth="1"/>
    <col min="9820" max="9821" width="9.140625" style="9"/>
    <col min="9822" max="9822" width="11.5703125" style="9" bestFit="1" customWidth="1"/>
    <col min="9823" max="9823" width="12" style="9" customWidth="1"/>
    <col min="9824" max="9824" width="8.28515625" style="9" customWidth="1"/>
    <col min="9825" max="9825" width="2.7109375" style="9" customWidth="1"/>
    <col min="9826" max="9826" width="18.5703125" style="9" customWidth="1"/>
    <col min="9827" max="9827" width="9.140625" style="9"/>
    <col min="9828" max="9828" width="18" style="9" customWidth="1"/>
    <col min="9829" max="9829" width="15.140625" style="9" customWidth="1"/>
    <col min="9830" max="9830" width="8.85546875" style="9" customWidth="1"/>
    <col min="9831" max="9831" width="12.28515625" style="9" customWidth="1"/>
    <col min="9832" max="9832" width="7.42578125" style="9" customWidth="1"/>
    <col min="9833" max="9833" width="9.140625" style="9"/>
    <col min="9834" max="9834" width="12.42578125" style="9" customWidth="1"/>
    <col min="9835" max="9835" width="7.42578125" style="9" customWidth="1"/>
    <col min="9836" max="9837" width="9.140625" style="9"/>
    <col min="9838" max="9838" width="11.5703125" style="9" bestFit="1" customWidth="1"/>
    <col min="9839" max="9839" width="12" style="9" customWidth="1"/>
    <col min="9840" max="9840" width="8.28515625" style="9" customWidth="1"/>
    <col min="9841" max="9841" width="2.7109375" style="9" customWidth="1"/>
    <col min="9842" max="9842" width="18.5703125" style="9" customWidth="1"/>
    <col min="9843" max="9843" width="9.140625" style="9"/>
    <col min="9844" max="9844" width="18" style="9" customWidth="1"/>
    <col min="9845" max="9845" width="15.140625" style="9" customWidth="1"/>
    <col min="9846" max="9846" width="8.85546875" style="9" customWidth="1"/>
    <col min="9847" max="9847" width="12.28515625" style="9" customWidth="1"/>
    <col min="9848" max="9848" width="7.42578125" style="9" customWidth="1"/>
    <col min="9849" max="9849" width="9.140625" style="9"/>
    <col min="9850" max="9850" width="12.42578125" style="9" customWidth="1"/>
    <col min="9851" max="9851" width="7.42578125" style="9" customWidth="1"/>
    <col min="9852" max="9853" width="9.140625" style="9"/>
    <col min="9854" max="9854" width="11.5703125" style="9" bestFit="1" customWidth="1"/>
    <col min="9855" max="9855" width="12" style="9" customWidth="1"/>
    <col min="9856" max="9856" width="8.28515625" style="9" customWidth="1"/>
    <col min="9857" max="9857" width="2.7109375" style="9" customWidth="1"/>
    <col min="9858" max="9858" width="18.5703125" style="9" customWidth="1"/>
    <col min="9859" max="9859" width="9.140625" style="9"/>
    <col min="9860" max="9860" width="18" style="9" customWidth="1"/>
    <col min="9861" max="9861" width="15.140625" style="9" customWidth="1"/>
    <col min="9862" max="9862" width="8.85546875" style="9" customWidth="1"/>
    <col min="9863" max="9863" width="12.28515625" style="9" customWidth="1"/>
    <col min="9864" max="9864" width="7.42578125" style="9" customWidth="1"/>
    <col min="9865" max="9865" width="9.140625" style="9"/>
    <col min="9866" max="9866" width="12.42578125" style="9" customWidth="1"/>
    <col min="9867" max="9867" width="7.42578125" style="9" customWidth="1"/>
    <col min="9868" max="9869" width="9.140625" style="9"/>
    <col min="9870" max="9870" width="11.5703125" style="9" bestFit="1" customWidth="1"/>
    <col min="9871" max="9871" width="12" style="9" customWidth="1"/>
    <col min="9872" max="9872" width="8.28515625" style="9" customWidth="1"/>
    <col min="9873" max="9873" width="2.7109375" style="9" customWidth="1"/>
    <col min="9874" max="9874" width="18.5703125" style="9" customWidth="1"/>
    <col min="9875" max="9875" width="9.140625" style="9"/>
    <col min="9876" max="9876" width="18" style="9" customWidth="1"/>
    <col min="9877" max="9877" width="15.140625" style="9" customWidth="1"/>
    <col min="9878" max="9878" width="8.85546875" style="9" customWidth="1"/>
    <col min="9879" max="9879" width="12.28515625" style="9" customWidth="1"/>
    <col min="9880" max="9880" width="7.42578125" style="9" customWidth="1"/>
    <col min="9881" max="9881" width="9.140625" style="9"/>
    <col min="9882" max="9882" width="12.42578125" style="9" customWidth="1"/>
    <col min="9883" max="9883" width="7.42578125" style="9" customWidth="1"/>
    <col min="9884" max="9885" width="9.140625" style="9"/>
    <col min="9886" max="9886" width="11.5703125" style="9" bestFit="1" customWidth="1"/>
    <col min="9887" max="9887" width="12" style="9" customWidth="1"/>
    <col min="9888" max="9888" width="8.28515625" style="9" customWidth="1"/>
    <col min="9889" max="9889" width="2.7109375" style="9" customWidth="1"/>
    <col min="9890" max="9890" width="18.5703125" style="9" customWidth="1"/>
    <col min="9891" max="9891" width="9.140625" style="9"/>
    <col min="9892" max="9892" width="18" style="9" customWidth="1"/>
    <col min="9893" max="9893" width="15.140625" style="9" customWidth="1"/>
    <col min="9894" max="9894" width="8.85546875" style="9" customWidth="1"/>
    <col min="9895" max="9895" width="12.28515625" style="9" customWidth="1"/>
    <col min="9896" max="9896" width="7.42578125" style="9" customWidth="1"/>
    <col min="9897" max="9897" width="9.140625" style="9"/>
    <col min="9898" max="9898" width="12.42578125" style="9" customWidth="1"/>
    <col min="9899" max="9899" width="7.42578125" style="9" customWidth="1"/>
    <col min="9900" max="9901" width="9.140625" style="9"/>
    <col min="9902" max="9902" width="11.5703125" style="9" bestFit="1" customWidth="1"/>
    <col min="9903" max="9903" width="12" style="9" customWidth="1"/>
    <col min="9904" max="9904" width="8.28515625" style="9" customWidth="1"/>
    <col min="9905" max="9905" width="2.7109375" style="9" customWidth="1"/>
    <col min="9906" max="9906" width="18.5703125" style="9" customWidth="1"/>
    <col min="9907" max="9907" width="9.140625" style="9"/>
    <col min="9908" max="9908" width="18" style="9" customWidth="1"/>
    <col min="9909" max="9909" width="15.140625" style="9" customWidth="1"/>
    <col min="9910" max="9910" width="8.85546875" style="9" customWidth="1"/>
    <col min="9911" max="9911" width="12.28515625" style="9" customWidth="1"/>
    <col min="9912" max="9912" width="7.42578125" style="9" customWidth="1"/>
    <col min="9913" max="9913" width="9.140625" style="9"/>
    <col min="9914" max="9914" width="12.42578125" style="9" customWidth="1"/>
    <col min="9915" max="9915" width="7.42578125" style="9" customWidth="1"/>
    <col min="9916" max="9917" width="9.140625" style="9"/>
    <col min="9918" max="9918" width="11.5703125" style="9" bestFit="1" customWidth="1"/>
    <col min="9919" max="9919" width="12" style="9" customWidth="1"/>
    <col min="9920" max="9920" width="8.28515625" style="9" customWidth="1"/>
    <col min="9921" max="9921" width="2.7109375" style="9" customWidth="1"/>
    <col min="9922" max="9922" width="18.5703125" style="9" customWidth="1"/>
    <col min="9923" max="9923" width="9.140625" style="9"/>
    <col min="9924" max="9924" width="18" style="9" customWidth="1"/>
    <col min="9925" max="9925" width="15.140625" style="9" customWidth="1"/>
    <col min="9926" max="9926" width="8.85546875" style="9" customWidth="1"/>
    <col min="9927" max="9927" width="12.28515625" style="9" customWidth="1"/>
    <col min="9928" max="9928" width="7.42578125" style="9" customWidth="1"/>
    <col min="9929" max="9929" width="9.140625" style="9"/>
    <col min="9930" max="9930" width="12.42578125" style="9" customWidth="1"/>
    <col min="9931" max="9931" width="7.42578125" style="9" customWidth="1"/>
    <col min="9932" max="9933" width="9.140625" style="9"/>
    <col min="9934" max="9934" width="11.5703125" style="9" bestFit="1" customWidth="1"/>
    <col min="9935" max="9935" width="12" style="9" customWidth="1"/>
    <col min="9936" max="9936" width="8.28515625" style="9" customWidth="1"/>
    <col min="9937" max="9937" width="2.7109375" style="9" customWidth="1"/>
    <col min="9938" max="9938" width="18.5703125" style="9" customWidth="1"/>
    <col min="9939" max="9939" width="9.140625" style="9"/>
    <col min="9940" max="9940" width="18" style="9" customWidth="1"/>
    <col min="9941" max="9941" width="15.140625" style="9" customWidth="1"/>
    <col min="9942" max="9942" width="8.85546875" style="9" customWidth="1"/>
    <col min="9943" max="9943" width="12.28515625" style="9" customWidth="1"/>
    <col min="9944" max="9944" width="7.42578125" style="9" customWidth="1"/>
    <col min="9945" max="9945" width="9.140625" style="9"/>
    <col min="9946" max="9946" width="12.42578125" style="9" customWidth="1"/>
    <col min="9947" max="9947" width="7.42578125" style="9" customWidth="1"/>
    <col min="9948" max="9949" width="9.140625" style="9"/>
    <col min="9950" max="9950" width="11.5703125" style="9" bestFit="1" customWidth="1"/>
    <col min="9951" max="9951" width="12" style="9" customWidth="1"/>
    <col min="9952" max="9952" width="8.28515625" style="9" customWidth="1"/>
    <col min="9953" max="9953" width="2.7109375" style="9" customWidth="1"/>
    <col min="9954" max="9954" width="18.5703125" style="9" customWidth="1"/>
    <col min="9955" max="9955" width="9.140625" style="9"/>
    <col min="9956" max="9956" width="18" style="9" customWidth="1"/>
    <col min="9957" max="9957" width="15.140625" style="9" customWidth="1"/>
    <col min="9958" max="9958" width="8.85546875" style="9" customWidth="1"/>
    <col min="9959" max="9959" width="12.28515625" style="9" customWidth="1"/>
    <col min="9960" max="9960" width="7.42578125" style="9" customWidth="1"/>
    <col min="9961" max="9961" width="9.140625" style="9"/>
    <col min="9962" max="9962" width="12.42578125" style="9" customWidth="1"/>
    <col min="9963" max="9963" width="7.42578125" style="9" customWidth="1"/>
    <col min="9964" max="9965" width="9.140625" style="9"/>
    <col min="9966" max="9966" width="11.5703125" style="9" bestFit="1" customWidth="1"/>
    <col min="9967" max="9967" width="12" style="9" customWidth="1"/>
    <col min="9968" max="9968" width="8.28515625" style="9" customWidth="1"/>
    <col min="9969" max="9969" width="2.7109375" style="9" customWidth="1"/>
    <col min="9970" max="9970" width="18.5703125" style="9" customWidth="1"/>
    <col min="9971" max="9971" width="9.140625" style="9"/>
    <col min="9972" max="9972" width="18" style="9" customWidth="1"/>
    <col min="9973" max="9973" width="15.140625" style="9" customWidth="1"/>
    <col min="9974" max="9974" width="8.85546875" style="9" customWidth="1"/>
    <col min="9975" max="9975" width="12.28515625" style="9" customWidth="1"/>
    <col min="9976" max="9976" width="7.42578125" style="9" customWidth="1"/>
    <col min="9977" max="9977" width="9.140625" style="9"/>
    <col min="9978" max="9978" width="12.42578125" style="9" customWidth="1"/>
    <col min="9979" max="9979" width="7.42578125" style="9" customWidth="1"/>
    <col min="9980" max="9981" width="9.140625" style="9"/>
    <col min="9982" max="9982" width="11.5703125" style="9" bestFit="1" customWidth="1"/>
    <col min="9983" max="9983" width="12" style="9" customWidth="1"/>
    <col min="9984" max="9984" width="8.28515625" style="9" customWidth="1"/>
    <col min="9985" max="9985" width="2.7109375" style="9" customWidth="1"/>
    <col min="9986" max="9986" width="18.5703125" style="9" customWidth="1"/>
    <col min="9987" max="9987" width="9.140625" style="9"/>
    <col min="9988" max="9988" width="18" style="9" customWidth="1"/>
    <col min="9989" max="9989" width="15.140625" style="9" customWidth="1"/>
    <col min="9990" max="9990" width="8.85546875" style="9" customWidth="1"/>
    <col min="9991" max="9991" width="12.28515625" style="9" customWidth="1"/>
    <col min="9992" max="9992" width="7.42578125" style="9" customWidth="1"/>
    <col min="9993" max="9993" width="9.140625" style="9"/>
    <col min="9994" max="9994" width="12.42578125" style="9" customWidth="1"/>
    <col min="9995" max="9995" width="7.42578125" style="9" customWidth="1"/>
    <col min="9996" max="9997" width="9.140625" style="9"/>
    <col min="9998" max="9998" width="11.5703125" style="9" bestFit="1" customWidth="1"/>
    <col min="9999" max="9999" width="12" style="9" customWidth="1"/>
    <col min="10000" max="10000" width="8.28515625" style="9" customWidth="1"/>
    <col min="10001" max="10001" width="2.7109375" style="9" customWidth="1"/>
    <col min="10002" max="10002" width="18.5703125" style="9" customWidth="1"/>
    <col min="10003" max="10003" width="9.140625" style="9"/>
    <col min="10004" max="10004" width="18" style="9" customWidth="1"/>
    <col min="10005" max="10005" width="15.140625" style="9" customWidth="1"/>
    <col min="10006" max="10006" width="8.85546875" style="9" customWidth="1"/>
    <col min="10007" max="10007" width="12.28515625" style="9" customWidth="1"/>
    <col min="10008" max="10008" width="7.42578125" style="9" customWidth="1"/>
    <col min="10009" max="10009" width="9.140625" style="9"/>
    <col min="10010" max="10010" width="12.42578125" style="9" customWidth="1"/>
    <col min="10011" max="10011" width="7.42578125" style="9" customWidth="1"/>
    <col min="10012" max="10013" width="9.140625" style="9"/>
    <col min="10014" max="10014" width="11.5703125" style="9" bestFit="1" customWidth="1"/>
    <col min="10015" max="10015" width="12" style="9" customWidth="1"/>
    <col min="10016" max="10016" width="8.28515625" style="9" customWidth="1"/>
    <col min="10017" max="10017" width="2.7109375" style="9" customWidth="1"/>
    <col min="10018" max="10018" width="18.5703125" style="9" customWidth="1"/>
    <col min="10019" max="10019" width="9.140625" style="9"/>
    <col min="10020" max="10020" width="18" style="9" customWidth="1"/>
    <col min="10021" max="10021" width="15.140625" style="9" customWidth="1"/>
    <col min="10022" max="10022" width="8.85546875" style="9" customWidth="1"/>
    <col min="10023" max="10023" width="12.28515625" style="9" customWidth="1"/>
    <col min="10024" max="10024" width="7.42578125" style="9" customWidth="1"/>
    <col min="10025" max="10025" width="9.140625" style="9"/>
    <col min="10026" max="10026" width="12.42578125" style="9" customWidth="1"/>
    <col min="10027" max="10027" width="7.42578125" style="9" customWidth="1"/>
    <col min="10028" max="10029" width="9.140625" style="9"/>
    <col min="10030" max="10030" width="11.5703125" style="9" bestFit="1" customWidth="1"/>
    <col min="10031" max="10031" width="12" style="9" customWidth="1"/>
    <col min="10032" max="10032" width="8.28515625" style="9" customWidth="1"/>
    <col min="10033" max="10033" width="2.7109375" style="9" customWidth="1"/>
    <col min="10034" max="10034" width="18.5703125" style="9" customWidth="1"/>
    <col min="10035" max="10035" width="9.140625" style="9"/>
    <col min="10036" max="10036" width="18" style="9" customWidth="1"/>
    <col min="10037" max="10037" width="15.140625" style="9" customWidth="1"/>
    <col min="10038" max="10038" width="8.85546875" style="9" customWidth="1"/>
    <col min="10039" max="10039" width="12.28515625" style="9" customWidth="1"/>
    <col min="10040" max="10040" width="7.42578125" style="9" customWidth="1"/>
    <col min="10041" max="10041" width="9.140625" style="9"/>
    <col min="10042" max="10042" width="12.42578125" style="9" customWidth="1"/>
    <col min="10043" max="10043" width="7.42578125" style="9" customWidth="1"/>
    <col min="10044" max="10045" width="9.140625" style="9"/>
    <col min="10046" max="10046" width="11.5703125" style="9" bestFit="1" customWidth="1"/>
    <col min="10047" max="10047" width="12" style="9" customWidth="1"/>
    <col min="10048" max="10048" width="8.28515625" style="9" customWidth="1"/>
    <col min="10049" max="10049" width="2.7109375" style="9" customWidth="1"/>
    <col min="10050" max="10050" width="18.5703125" style="9" customWidth="1"/>
    <col min="10051" max="10051" width="9.140625" style="9"/>
    <col min="10052" max="10052" width="18" style="9" customWidth="1"/>
    <col min="10053" max="10053" width="15.140625" style="9" customWidth="1"/>
    <col min="10054" max="10054" width="8.85546875" style="9" customWidth="1"/>
    <col min="10055" max="10055" width="12.28515625" style="9" customWidth="1"/>
    <col min="10056" max="10056" width="7.42578125" style="9" customWidth="1"/>
    <col min="10057" max="10057" width="9.140625" style="9"/>
    <col min="10058" max="10058" width="12.42578125" style="9" customWidth="1"/>
    <col min="10059" max="10059" width="7.42578125" style="9" customWidth="1"/>
    <col min="10060" max="10061" width="9.140625" style="9"/>
    <col min="10062" max="10062" width="11.5703125" style="9" bestFit="1" customWidth="1"/>
    <col min="10063" max="10063" width="12" style="9" customWidth="1"/>
    <col min="10064" max="10064" width="8.28515625" style="9" customWidth="1"/>
    <col min="10065" max="10065" width="2.7109375" style="9" customWidth="1"/>
    <col min="10066" max="10066" width="18.5703125" style="9" customWidth="1"/>
    <col min="10067" max="10067" width="9.140625" style="9"/>
    <col min="10068" max="10068" width="18" style="9" customWidth="1"/>
    <col min="10069" max="10069" width="15.140625" style="9" customWidth="1"/>
    <col min="10070" max="10070" width="8.85546875" style="9" customWidth="1"/>
    <col min="10071" max="10071" width="12.28515625" style="9" customWidth="1"/>
    <col min="10072" max="10072" width="7.42578125" style="9" customWidth="1"/>
    <col min="10073" max="10073" width="9.140625" style="9"/>
    <col min="10074" max="10074" width="12.42578125" style="9" customWidth="1"/>
    <col min="10075" max="10075" width="7.42578125" style="9" customWidth="1"/>
    <col min="10076" max="10077" width="9.140625" style="9"/>
    <col min="10078" max="10078" width="11.5703125" style="9" bestFit="1" customWidth="1"/>
    <col min="10079" max="10079" width="12" style="9" customWidth="1"/>
    <col min="10080" max="10080" width="8.28515625" style="9" customWidth="1"/>
    <col min="10081" max="10081" width="2.7109375" style="9" customWidth="1"/>
    <col min="10082" max="10082" width="18.5703125" style="9" customWidth="1"/>
    <col min="10083" max="10083" width="9.140625" style="9"/>
    <col min="10084" max="10084" width="18" style="9" customWidth="1"/>
    <col min="10085" max="10085" width="15.140625" style="9" customWidth="1"/>
    <col min="10086" max="10086" width="8.85546875" style="9" customWidth="1"/>
    <col min="10087" max="10087" width="12.28515625" style="9" customWidth="1"/>
    <col min="10088" max="10088" width="7.42578125" style="9" customWidth="1"/>
    <col min="10089" max="10089" width="9.140625" style="9"/>
    <col min="10090" max="10090" width="12.42578125" style="9" customWidth="1"/>
    <col min="10091" max="10091" width="7.42578125" style="9" customWidth="1"/>
    <col min="10092" max="10093" width="9.140625" style="9"/>
    <col min="10094" max="10094" width="11.5703125" style="9" bestFit="1" customWidth="1"/>
    <col min="10095" max="10095" width="12" style="9" customWidth="1"/>
    <col min="10096" max="10096" width="8.28515625" style="9" customWidth="1"/>
    <col min="10097" max="10097" width="2.7109375" style="9" customWidth="1"/>
    <col min="10098" max="10098" width="18.5703125" style="9" customWidth="1"/>
    <col min="10099" max="10099" width="9.140625" style="9"/>
    <col min="10100" max="10100" width="18" style="9" customWidth="1"/>
    <col min="10101" max="10101" width="15.140625" style="9" customWidth="1"/>
    <col min="10102" max="10102" width="8.85546875" style="9" customWidth="1"/>
    <col min="10103" max="10103" width="12.28515625" style="9" customWidth="1"/>
    <col min="10104" max="10104" width="7.42578125" style="9" customWidth="1"/>
    <col min="10105" max="10105" width="9.140625" style="9"/>
    <col min="10106" max="10106" width="12.42578125" style="9" customWidth="1"/>
    <col min="10107" max="10107" width="7.42578125" style="9" customWidth="1"/>
    <col min="10108" max="10109" width="9.140625" style="9"/>
    <col min="10110" max="10110" width="11.5703125" style="9" bestFit="1" customWidth="1"/>
    <col min="10111" max="10111" width="12" style="9" customWidth="1"/>
    <col min="10112" max="10112" width="8.28515625" style="9" customWidth="1"/>
    <col min="10113" max="10113" width="2.7109375" style="9" customWidth="1"/>
    <col min="10114" max="10114" width="18.5703125" style="9" customWidth="1"/>
    <col min="10115" max="10115" width="9.140625" style="9"/>
    <col min="10116" max="10116" width="18" style="9" customWidth="1"/>
    <col min="10117" max="10117" width="15.140625" style="9" customWidth="1"/>
    <col min="10118" max="10118" width="8.85546875" style="9" customWidth="1"/>
    <col min="10119" max="10119" width="12.28515625" style="9" customWidth="1"/>
    <col min="10120" max="10120" width="7.42578125" style="9" customWidth="1"/>
    <col min="10121" max="10121" width="9.140625" style="9"/>
    <col min="10122" max="10122" width="12.42578125" style="9" customWidth="1"/>
    <col min="10123" max="10123" width="7.42578125" style="9" customWidth="1"/>
    <col min="10124" max="10125" width="9.140625" style="9"/>
    <col min="10126" max="10126" width="11.5703125" style="9" bestFit="1" customWidth="1"/>
    <col min="10127" max="10127" width="12" style="9" customWidth="1"/>
    <col min="10128" max="10128" width="8.28515625" style="9" customWidth="1"/>
    <col min="10129" max="10129" width="2.7109375" style="9" customWidth="1"/>
    <col min="10130" max="10130" width="18.5703125" style="9" customWidth="1"/>
    <col min="10131" max="10131" width="9.140625" style="9"/>
    <col min="10132" max="10132" width="18" style="9" customWidth="1"/>
    <col min="10133" max="10133" width="15.140625" style="9" customWidth="1"/>
    <col min="10134" max="10134" width="8.85546875" style="9" customWidth="1"/>
    <col min="10135" max="10135" width="12.28515625" style="9" customWidth="1"/>
    <col min="10136" max="10136" width="7.42578125" style="9" customWidth="1"/>
    <col min="10137" max="10137" width="9.140625" style="9"/>
    <col min="10138" max="10138" width="12.42578125" style="9" customWidth="1"/>
    <col min="10139" max="10139" width="7.42578125" style="9" customWidth="1"/>
    <col min="10140" max="10141" width="9.140625" style="9"/>
    <col min="10142" max="10142" width="11.5703125" style="9" bestFit="1" customWidth="1"/>
    <col min="10143" max="10143" width="12" style="9" customWidth="1"/>
    <col min="10144" max="10144" width="8.28515625" style="9" customWidth="1"/>
    <col min="10145" max="10145" width="2.7109375" style="9" customWidth="1"/>
    <col min="10146" max="10146" width="18.5703125" style="9" customWidth="1"/>
    <col min="10147" max="10147" width="9.140625" style="9"/>
    <col min="10148" max="10148" width="18" style="9" customWidth="1"/>
    <col min="10149" max="10149" width="15.140625" style="9" customWidth="1"/>
    <col min="10150" max="10150" width="8.85546875" style="9" customWidth="1"/>
    <col min="10151" max="10151" width="12.28515625" style="9" customWidth="1"/>
    <col min="10152" max="10152" width="7.42578125" style="9" customWidth="1"/>
    <col min="10153" max="10153" width="9.140625" style="9"/>
    <col min="10154" max="10154" width="12.42578125" style="9" customWidth="1"/>
    <col min="10155" max="10155" width="7.42578125" style="9" customWidth="1"/>
    <col min="10156" max="10157" width="9.140625" style="9"/>
    <col min="10158" max="10158" width="11.5703125" style="9" bestFit="1" customWidth="1"/>
    <col min="10159" max="10159" width="12" style="9" customWidth="1"/>
    <col min="10160" max="10160" width="8.28515625" style="9" customWidth="1"/>
    <col min="10161" max="10161" width="2.7109375" style="9" customWidth="1"/>
    <col min="10162" max="10162" width="18.5703125" style="9" customWidth="1"/>
    <col min="10163" max="10163" width="9.140625" style="9"/>
    <col min="10164" max="10164" width="18" style="9" customWidth="1"/>
    <col min="10165" max="10165" width="15.140625" style="9" customWidth="1"/>
    <col min="10166" max="10166" width="8.85546875" style="9" customWidth="1"/>
    <col min="10167" max="10167" width="12.28515625" style="9" customWidth="1"/>
    <col min="10168" max="10168" width="7.42578125" style="9" customWidth="1"/>
    <col min="10169" max="10169" width="9.140625" style="9"/>
    <col min="10170" max="10170" width="12.42578125" style="9" customWidth="1"/>
    <col min="10171" max="10171" width="7.42578125" style="9" customWidth="1"/>
    <col min="10172" max="10173" width="9.140625" style="9"/>
    <col min="10174" max="10174" width="11.5703125" style="9" bestFit="1" customWidth="1"/>
    <col min="10175" max="10175" width="12" style="9" customWidth="1"/>
    <col min="10176" max="10176" width="8.28515625" style="9" customWidth="1"/>
    <col min="10177" max="10177" width="2.7109375" style="9" customWidth="1"/>
    <col min="10178" max="10178" width="18.5703125" style="9" customWidth="1"/>
    <col min="10179" max="10179" width="9.140625" style="9"/>
    <col min="10180" max="10180" width="18" style="9" customWidth="1"/>
    <col min="10181" max="10181" width="15.140625" style="9" customWidth="1"/>
    <col min="10182" max="10182" width="8.85546875" style="9" customWidth="1"/>
    <col min="10183" max="10183" width="12.28515625" style="9" customWidth="1"/>
    <col min="10184" max="10184" width="7.42578125" style="9" customWidth="1"/>
    <col min="10185" max="10185" width="9.140625" style="9"/>
    <col min="10186" max="10186" width="12.42578125" style="9" customWidth="1"/>
    <col min="10187" max="10187" width="7.42578125" style="9" customWidth="1"/>
    <col min="10188" max="10189" width="9.140625" style="9"/>
    <col min="10190" max="10190" width="11.5703125" style="9" bestFit="1" customWidth="1"/>
    <col min="10191" max="10191" width="12" style="9" customWidth="1"/>
    <col min="10192" max="10192" width="8.28515625" style="9" customWidth="1"/>
    <col min="10193" max="10193" width="2.7109375" style="9" customWidth="1"/>
    <col min="10194" max="10194" width="18.5703125" style="9" customWidth="1"/>
    <col min="10195" max="10195" width="9.140625" style="9"/>
    <col min="10196" max="10196" width="18" style="9" customWidth="1"/>
    <col min="10197" max="10197" width="15.140625" style="9" customWidth="1"/>
    <col min="10198" max="10198" width="8.85546875" style="9" customWidth="1"/>
    <col min="10199" max="10199" width="12.28515625" style="9" customWidth="1"/>
    <col min="10200" max="10200" width="7.42578125" style="9" customWidth="1"/>
    <col min="10201" max="10201" width="9.140625" style="9"/>
    <col min="10202" max="10202" width="12.42578125" style="9" customWidth="1"/>
    <col min="10203" max="10203" width="7.42578125" style="9" customWidth="1"/>
    <col min="10204" max="10205" width="9.140625" style="9"/>
    <col min="10206" max="10206" width="11.5703125" style="9" bestFit="1" customWidth="1"/>
    <col min="10207" max="10207" width="12" style="9" customWidth="1"/>
    <col min="10208" max="10208" width="8.28515625" style="9" customWidth="1"/>
    <col min="10209" max="10209" width="2.7109375" style="9" customWidth="1"/>
    <col min="10210" max="10210" width="18.5703125" style="9" customWidth="1"/>
    <col min="10211" max="10211" width="9.140625" style="9"/>
    <col min="10212" max="10212" width="18" style="9" customWidth="1"/>
    <col min="10213" max="10213" width="15.140625" style="9" customWidth="1"/>
    <col min="10214" max="10214" width="8.85546875" style="9" customWidth="1"/>
    <col min="10215" max="10215" width="12.28515625" style="9" customWidth="1"/>
    <col min="10216" max="10216" width="7.42578125" style="9" customWidth="1"/>
    <col min="10217" max="10217" width="9.140625" style="9"/>
    <col min="10218" max="10218" width="12.42578125" style="9" customWidth="1"/>
    <col min="10219" max="10219" width="7.42578125" style="9" customWidth="1"/>
    <col min="10220" max="10221" width="9.140625" style="9"/>
    <col min="10222" max="10222" width="11.5703125" style="9" bestFit="1" customWidth="1"/>
    <col min="10223" max="10223" width="12" style="9" customWidth="1"/>
    <col min="10224" max="10224" width="8.28515625" style="9" customWidth="1"/>
    <col min="10225" max="10225" width="2.7109375" style="9" customWidth="1"/>
    <col min="10226" max="10226" width="18.5703125" style="9" customWidth="1"/>
    <col min="10227" max="10227" width="9.140625" style="9"/>
    <col min="10228" max="10228" width="18" style="9" customWidth="1"/>
    <col min="10229" max="10229" width="15.140625" style="9" customWidth="1"/>
    <col min="10230" max="10230" width="8.85546875" style="9" customWidth="1"/>
    <col min="10231" max="10231" width="12.28515625" style="9" customWidth="1"/>
    <col min="10232" max="10232" width="7.42578125" style="9" customWidth="1"/>
    <col min="10233" max="10233" width="9.140625" style="9"/>
    <col min="10234" max="10234" width="12.42578125" style="9" customWidth="1"/>
    <col min="10235" max="10235" width="7.42578125" style="9" customWidth="1"/>
    <col min="10236" max="10237" width="9.140625" style="9"/>
    <col min="10238" max="10238" width="11.5703125" style="9" bestFit="1" customWidth="1"/>
    <col min="10239" max="10239" width="12" style="9" customWidth="1"/>
    <col min="10240" max="10240" width="8.28515625" style="9" customWidth="1"/>
    <col min="10241" max="10241" width="2.7109375" style="9" customWidth="1"/>
    <col min="10242" max="10242" width="18.5703125" style="9" customWidth="1"/>
    <col min="10243" max="10243" width="9.140625" style="9"/>
    <col min="10244" max="10244" width="18" style="9" customWidth="1"/>
    <col min="10245" max="10245" width="15.140625" style="9" customWidth="1"/>
    <col min="10246" max="10246" width="8.85546875" style="9" customWidth="1"/>
    <col min="10247" max="10247" width="12.28515625" style="9" customWidth="1"/>
    <col min="10248" max="10248" width="7.42578125" style="9" customWidth="1"/>
    <col min="10249" max="10249" width="9.140625" style="9"/>
    <col min="10250" max="10250" width="12.42578125" style="9" customWidth="1"/>
    <col min="10251" max="10251" width="7.42578125" style="9" customWidth="1"/>
    <col min="10252" max="10253" width="9.140625" style="9"/>
    <col min="10254" max="10254" width="11.5703125" style="9" bestFit="1" customWidth="1"/>
    <col min="10255" max="10255" width="12" style="9" customWidth="1"/>
    <col min="10256" max="10256" width="8.28515625" style="9" customWidth="1"/>
    <col min="10257" max="10257" width="2.7109375" style="9" customWidth="1"/>
    <col min="10258" max="10258" width="18.5703125" style="9" customWidth="1"/>
    <col min="10259" max="10259" width="9.140625" style="9"/>
    <col min="10260" max="10260" width="18" style="9" customWidth="1"/>
    <col min="10261" max="10261" width="15.140625" style="9" customWidth="1"/>
    <col min="10262" max="10262" width="8.85546875" style="9" customWidth="1"/>
    <col min="10263" max="10263" width="12.28515625" style="9" customWidth="1"/>
    <col min="10264" max="10264" width="7.42578125" style="9" customWidth="1"/>
    <col min="10265" max="10265" width="9.140625" style="9"/>
    <col min="10266" max="10266" width="12.42578125" style="9" customWidth="1"/>
    <col min="10267" max="10267" width="7.42578125" style="9" customWidth="1"/>
    <col min="10268" max="10269" width="9.140625" style="9"/>
    <col min="10270" max="10270" width="11.5703125" style="9" bestFit="1" customWidth="1"/>
    <col min="10271" max="10271" width="12" style="9" customWidth="1"/>
    <col min="10272" max="10272" width="8.28515625" style="9" customWidth="1"/>
    <col min="10273" max="10273" width="2.7109375" style="9" customWidth="1"/>
    <col min="10274" max="10274" width="18.5703125" style="9" customWidth="1"/>
    <col min="10275" max="10275" width="9.140625" style="9"/>
    <col min="10276" max="10276" width="18" style="9" customWidth="1"/>
    <col min="10277" max="10277" width="15.140625" style="9" customWidth="1"/>
    <col min="10278" max="10278" width="8.85546875" style="9" customWidth="1"/>
    <col min="10279" max="10279" width="12.28515625" style="9" customWidth="1"/>
    <col min="10280" max="10280" width="7.42578125" style="9" customWidth="1"/>
    <col min="10281" max="10281" width="9.140625" style="9"/>
    <col min="10282" max="10282" width="12.42578125" style="9" customWidth="1"/>
    <col min="10283" max="10283" width="7.42578125" style="9" customWidth="1"/>
    <col min="10284" max="10285" width="9.140625" style="9"/>
    <col min="10286" max="10286" width="11.5703125" style="9" bestFit="1" customWidth="1"/>
    <col min="10287" max="10287" width="12" style="9" customWidth="1"/>
    <col min="10288" max="10288" width="8.28515625" style="9" customWidth="1"/>
    <col min="10289" max="10289" width="2.7109375" style="9" customWidth="1"/>
    <col min="10290" max="10290" width="18.5703125" style="9" customWidth="1"/>
    <col min="10291" max="10291" width="9.140625" style="9"/>
    <col min="10292" max="10292" width="18" style="9" customWidth="1"/>
    <col min="10293" max="10293" width="15.140625" style="9" customWidth="1"/>
    <col min="10294" max="10294" width="8.85546875" style="9" customWidth="1"/>
    <col min="10295" max="10295" width="12.28515625" style="9" customWidth="1"/>
    <col min="10296" max="10296" width="7.42578125" style="9" customWidth="1"/>
    <col min="10297" max="10297" width="9.140625" style="9"/>
    <col min="10298" max="10298" width="12.42578125" style="9" customWidth="1"/>
    <col min="10299" max="10299" width="7.42578125" style="9" customWidth="1"/>
    <col min="10300" max="10301" width="9.140625" style="9"/>
    <col min="10302" max="10302" width="11.5703125" style="9" bestFit="1" customWidth="1"/>
    <col min="10303" max="10303" width="12" style="9" customWidth="1"/>
    <col min="10304" max="10304" width="8.28515625" style="9" customWidth="1"/>
    <col min="10305" max="10305" width="2.7109375" style="9" customWidth="1"/>
    <col min="10306" max="10306" width="18.5703125" style="9" customWidth="1"/>
    <col min="10307" max="10307" width="9.140625" style="9"/>
    <col min="10308" max="10308" width="18" style="9" customWidth="1"/>
    <col min="10309" max="10309" width="15.140625" style="9" customWidth="1"/>
    <col min="10310" max="10310" width="8.85546875" style="9" customWidth="1"/>
    <col min="10311" max="10311" width="12.28515625" style="9" customWidth="1"/>
    <col min="10312" max="10312" width="7.42578125" style="9" customWidth="1"/>
    <col min="10313" max="10313" width="9.140625" style="9"/>
    <col min="10314" max="10314" width="12.42578125" style="9" customWidth="1"/>
    <col min="10315" max="10315" width="7.42578125" style="9" customWidth="1"/>
    <col min="10316" max="10317" width="9.140625" style="9"/>
    <col min="10318" max="10318" width="11.5703125" style="9" bestFit="1" customWidth="1"/>
    <col min="10319" max="10319" width="12" style="9" customWidth="1"/>
    <col min="10320" max="10320" width="8.28515625" style="9" customWidth="1"/>
    <col min="10321" max="10321" width="2.7109375" style="9" customWidth="1"/>
    <col min="10322" max="10322" width="18.5703125" style="9" customWidth="1"/>
    <col min="10323" max="10323" width="9.140625" style="9"/>
    <col min="10324" max="10324" width="18" style="9" customWidth="1"/>
    <col min="10325" max="10325" width="15.140625" style="9" customWidth="1"/>
    <col min="10326" max="10326" width="8.85546875" style="9" customWidth="1"/>
    <col min="10327" max="10327" width="12.28515625" style="9" customWidth="1"/>
    <col min="10328" max="10328" width="7.42578125" style="9" customWidth="1"/>
    <col min="10329" max="10329" width="9.140625" style="9"/>
    <col min="10330" max="10330" width="12.42578125" style="9" customWidth="1"/>
    <col min="10331" max="10331" width="7.42578125" style="9" customWidth="1"/>
    <col min="10332" max="10333" width="9.140625" style="9"/>
    <col min="10334" max="10334" width="11.5703125" style="9" bestFit="1" customWidth="1"/>
    <col min="10335" max="10335" width="12" style="9" customWidth="1"/>
    <col min="10336" max="10336" width="8.28515625" style="9" customWidth="1"/>
    <col min="10337" max="10337" width="2.7109375" style="9" customWidth="1"/>
    <col min="10338" max="10338" width="18.5703125" style="9" customWidth="1"/>
    <col min="10339" max="10339" width="9.140625" style="9"/>
    <col min="10340" max="10340" width="18" style="9" customWidth="1"/>
    <col min="10341" max="10341" width="15.140625" style="9" customWidth="1"/>
    <col min="10342" max="10342" width="8.85546875" style="9" customWidth="1"/>
    <col min="10343" max="10343" width="12.28515625" style="9" customWidth="1"/>
    <col min="10344" max="10344" width="7.42578125" style="9" customWidth="1"/>
    <col min="10345" max="10345" width="9.140625" style="9"/>
    <col min="10346" max="10346" width="12.42578125" style="9" customWidth="1"/>
    <col min="10347" max="10347" width="7.42578125" style="9" customWidth="1"/>
    <col min="10348" max="10349" width="9.140625" style="9"/>
    <col min="10350" max="10350" width="11.5703125" style="9" bestFit="1" customWidth="1"/>
    <col min="10351" max="10351" width="12" style="9" customWidth="1"/>
    <col min="10352" max="10352" width="8.28515625" style="9" customWidth="1"/>
    <col min="10353" max="10353" width="2.7109375" style="9" customWidth="1"/>
    <col min="10354" max="10354" width="18.5703125" style="9" customWidth="1"/>
    <col min="10355" max="10355" width="9.140625" style="9"/>
    <col min="10356" max="10356" width="18" style="9" customWidth="1"/>
    <col min="10357" max="10357" width="15.140625" style="9" customWidth="1"/>
    <col min="10358" max="10358" width="8.85546875" style="9" customWidth="1"/>
    <col min="10359" max="10359" width="12.28515625" style="9" customWidth="1"/>
    <col min="10360" max="10360" width="7.42578125" style="9" customWidth="1"/>
    <col min="10361" max="10361" width="9.140625" style="9"/>
    <col min="10362" max="10362" width="12.42578125" style="9" customWidth="1"/>
    <col min="10363" max="10363" width="7.42578125" style="9" customWidth="1"/>
    <col min="10364" max="10365" width="9.140625" style="9"/>
    <col min="10366" max="10366" width="11.5703125" style="9" bestFit="1" customWidth="1"/>
    <col min="10367" max="10367" width="12" style="9" customWidth="1"/>
    <col min="10368" max="10368" width="8.28515625" style="9" customWidth="1"/>
    <col min="10369" max="10369" width="2.7109375" style="9" customWidth="1"/>
    <col min="10370" max="10370" width="18.5703125" style="9" customWidth="1"/>
    <col min="10371" max="10371" width="9.140625" style="9"/>
    <col min="10372" max="10372" width="18" style="9" customWidth="1"/>
    <col min="10373" max="10373" width="15.140625" style="9" customWidth="1"/>
    <col min="10374" max="10374" width="8.85546875" style="9" customWidth="1"/>
    <col min="10375" max="10375" width="12.28515625" style="9" customWidth="1"/>
    <col min="10376" max="10376" width="7.42578125" style="9" customWidth="1"/>
    <col min="10377" max="10377" width="9.140625" style="9"/>
    <col min="10378" max="10378" width="12.42578125" style="9" customWidth="1"/>
    <col min="10379" max="10379" width="7.42578125" style="9" customWidth="1"/>
    <col min="10380" max="10381" width="9.140625" style="9"/>
    <col min="10382" max="10382" width="11.5703125" style="9" bestFit="1" customWidth="1"/>
    <col min="10383" max="10383" width="12" style="9" customWidth="1"/>
    <col min="10384" max="10384" width="8.28515625" style="9" customWidth="1"/>
    <col min="10385" max="10385" width="2.7109375" style="9" customWidth="1"/>
    <col min="10386" max="10386" width="18.5703125" style="9" customWidth="1"/>
    <col min="10387" max="10387" width="9.140625" style="9"/>
    <col min="10388" max="10388" width="18" style="9" customWidth="1"/>
    <col min="10389" max="10389" width="15.140625" style="9" customWidth="1"/>
    <col min="10390" max="10390" width="8.85546875" style="9" customWidth="1"/>
    <col min="10391" max="10391" width="12.28515625" style="9" customWidth="1"/>
    <col min="10392" max="10392" width="7.42578125" style="9" customWidth="1"/>
    <col min="10393" max="10393" width="9.140625" style="9"/>
    <col min="10394" max="10394" width="12.42578125" style="9" customWidth="1"/>
    <col min="10395" max="10395" width="7.42578125" style="9" customWidth="1"/>
    <col min="10396" max="10397" width="9.140625" style="9"/>
    <col min="10398" max="10398" width="11.5703125" style="9" bestFit="1" customWidth="1"/>
    <col min="10399" max="10399" width="12" style="9" customWidth="1"/>
    <col min="10400" max="10400" width="8.28515625" style="9" customWidth="1"/>
    <col min="10401" max="10401" width="2.7109375" style="9" customWidth="1"/>
    <col min="10402" max="10402" width="18.5703125" style="9" customWidth="1"/>
    <col min="10403" max="10403" width="9.140625" style="9"/>
    <col min="10404" max="10404" width="18" style="9" customWidth="1"/>
    <col min="10405" max="10405" width="15.140625" style="9" customWidth="1"/>
    <col min="10406" max="10406" width="8.85546875" style="9" customWidth="1"/>
    <col min="10407" max="10407" width="12.28515625" style="9" customWidth="1"/>
    <col min="10408" max="10408" width="7.42578125" style="9" customWidth="1"/>
    <col min="10409" max="10409" width="9.140625" style="9"/>
    <col min="10410" max="10410" width="12.42578125" style="9" customWidth="1"/>
    <col min="10411" max="10411" width="7.42578125" style="9" customWidth="1"/>
    <col min="10412" max="10413" width="9.140625" style="9"/>
    <col min="10414" max="10414" width="11.5703125" style="9" bestFit="1" customWidth="1"/>
    <col min="10415" max="10415" width="12" style="9" customWidth="1"/>
    <col min="10416" max="10416" width="8.28515625" style="9" customWidth="1"/>
    <col min="10417" max="10417" width="2.7109375" style="9" customWidth="1"/>
    <col min="10418" max="10418" width="18.5703125" style="9" customWidth="1"/>
    <col min="10419" max="10419" width="9.140625" style="9"/>
    <col min="10420" max="10420" width="18" style="9" customWidth="1"/>
    <col min="10421" max="10421" width="15.140625" style="9" customWidth="1"/>
    <col min="10422" max="10422" width="8.85546875" style="9" customWidth="1"/>
    <col min="10423" max="10423" width="12.28515625" style="9" customWidth="1"/>
    <col min="10424" max="10424" width="7.42578125" style="9" customWidth="1"/>
    <col min="10425" max="10425" width="9.140625" style="9"/>
    <col min="10426" max="10426" width="12.42578125" style="9" customWidth="1"/>
    <col min="10427" max="10427" width="7.42578125" style="9" customWidth="1"/>
    <col min="10428" max="10429" width="9.140625" style="9"/>
    <col min="10430" max="10430" width="11.5703125" style="9" bestFit="1" customWidth="1"/>
    <col min="10431" max="10431" width="12" style="9" customWidth="1"/>
    <col min="10432" max="10432" width="8.28515625" style="9" customWidth="1"/>
    <col min="10433" max="10433" width="2.7109375" style="9" customWidth="1"/>
    <col min="10434" max="10434" width="18.5703125" style="9" customWidth="1"/>
    <col min="10435" max="10435" width="9.140625" style="9"/>
    <col min="10436" max="10436" width="18" style="9" customWidth="1"/>
    <col min="10437" max="10437" width="15.140625" style="9" customWidth="1"/>
    <col min="10438" max="10438" width="8.85546875" style="9" customWidth="1"/>
    <col min="10439" max="10439" width="12.28515625" style="9" customWidth="1"/>
    <col min="10440" max="10440" width="7.42578125" style="9" customWidth="1"/>
    <col min="10441" max="10441" width="9.140625" style="9"/>
    <col min="10442" max="10442" width="12.42578125" style="9" customWidth="1"/>
    <col min="10443" max="10443" width="7.42578125" style="9" customWidth="1"/>
    <col min="10444" max="10445" width="9.140625" style="9"/>
    <col min="10446" max="10446" width="11.5703125" style="9" bestFit="1" customWidth="1"/>
    <col min="10447" max="10447" width="12" style="9" customWidth="1"/>
    <col min="10448" max="10448" width="8.28515625" style="9" customWidth="1"/>
    <col min="10449" max="10449" width="2.7109375" style="9" customWidth="1"/>
    <col min="10450" max="10450" width="18.5703125" style="9" customWidth="1"/>
    <col min="10451" max="10451" width="9.140625" style="9"/>
    <col min="10452" max="10452" width="18" style="9" customWidth="1"/>
    <col min="10453" max="10453" width="15.140625" style="9" customWidth="1"/>
    <col min="10454" max="10454" width="8.85546875" style="9" customWidth="1"/>
    <col min="10455" max="10455" width="12.28515625" style="9" customWidth="1"/>
    <col min="10456" max="10456" width="7.42578125" style="9" customWidth="1"/>
    <col min="10457" max="10457" width="9.140625" style="9"/>
    <col min="10458" max="10458" width="12.42578125" style="9" customWidth="1"/>
    <col min="10459" max="10459" width="7.42578125" style="9" customWidth="1"/>
    <col min="10460" max="10461" width="9.140625" style="9"/>
    <col min="10462" max="10462" width="11.5703125" style="9" bestFit="1" customWidth="1"/>
    <col min="10463" max="10463" width="12" style="9" customWidth="1"/>
    <col min="10464" max="10464" width="8.28515625" style="9" customWidth="1"/>
    <col min="10465" max="10465" width="2.7109375" style="9" customWidth="1"/>
    <col min="10466" max="10466" width="18.5703125" style="9" customWidth="1"/>
    <col min="10467" max="10467" width="9.140625" style="9"/>
    <col min="10468" max="10468" width="18" style="9" customWidth="1"/>
    <col min="10469" max="10469" width="15.140625" style="9" customWidth="1"/>
    <col min="10470" max="10470" width="8.85546875" style="9" customWidth="1"/>
    <col min="10471" max="10471" width="12.28515625" style="9" customWidth="1"/>
    <col min="10472" max="10472" width="7.42578125" style="9" customWidth="1"/>
    <col min="10473" max="10473" width="9.140625" style="9"/>
    <col min="10474" max="10474" width="12.42578125" style="9" customWidth="1"/>
    <col min="10475" max="10475" width="7.42578125" style="9" customWidth="1"/>
    <col min="10476" max="10477" width="9.140625" style="9"/>
    <col min="10478" max="10478" width="11.5703125" style="9" bestFit="1" customWidth="1"/>
    <col min="10479" max="10479" width="12" style="9" customWidth="1"/>
    <col min="10480" max="10480" width="8.28515625" style="9" customWidth="1"/>
    <col min="10481" max="10481" width="2.7109375" style="9" customWidth="1"/>
    <col min="10482" max="10482" width="18.5703125" style="9" customWidth="1"/>
    <col min="10483" max="10483" width="9.140625" style="9"/>
    <col min="10484" max="10484" width="18" style="9" customWidth="1"/>
    <col min="10485" max="10485" width="15.140625" style="9" customWidth="1"/>
    <col min="10486" max="10486" width="8.85546875" style="9" customWidth="1"/>
    <col min="10487" max="10487" width="12.28515625" style="9" customWidth="1"/>
    <col min="10488" max="10488" width="7.42578125" style="9" customWidth="1"/>
    <col min="10489" max="10489" width="9.140625" style="9"/>
    <col min="10490" max="10490" width="12.42578125" style="9" customWidth="1"/>
    <col min="10491" max="10491" width="7.42578125" style="9" customWidth="1"/>
    <col min="10492" max="10493" width="9.140625" style="9"/>
    <col min="10494" max="10494" width="11.5703125" style="9" bestFit="1" customWidth="1"/>
    <col min="10495" max="10495" width="12" style="9" customWidth="1"/>
    <col min="10496" max="10496" width="8.28515625" style="9" customWidth="1"/>
    <col min="10497" max="10497" width="2.7109375" style="9" customWidth="1"/>
    <col min="10498" max="10498" width="18.5703125" style="9" customWidth="1"/>
    <col min="10499" max="10499" width="9.140625" style="9"/>
    <col min="10500" max="10500" width="18" style="9" customWidth="1"/>
    <col min="10501" max="10501" width="15.140625" style="9" customWidth="1"/>
    <col min="10502" max="10502" width="8.85546875" style="9" customWidth="1"/>
    <col min="10503" max="10503" width="12.28515625" style="9" customWidth="1"/>
    <col min="10504" max="10504" width="7.42578125" style="9" customWidth="1"/>
    <col min="10505" max="10505" width="9.140625" style="9"/>
    <col min="10506" max="10506" width="12.42578125" style="9" customWidth="1"/>
    <col min="10507" max="10507" width="7.42578125" style="9" customWidth="1"/>
    <col min="10508" max="10509" width="9.140625" style="9"/>
    <col min="10510" max="10510" width="11.5703125" style="9" bestFit="1" customWidth="1"/>
    <col min="10511" max="10511" width="12" style="9" customWidth="1"/>
    <col min="10512" max="10512" width="8.28515625" style="9" customWidth="1"/>
    <col min="10513" max="10513" width="2.7109375" style="9" customWidth="1"/>
    <col min="10514" max="10514" width="18.5703125" style="9" customWidth="1"/>
    <col min="10515" max="10515" width="9.140625" style="9"/>
    <col min="10516" max="10516" width="18" style="9" customWidth="1"/>
    <col min="10517" max="10517" width="15.140625" style="9" customWidth="1"/>
    <col min="10518" max="10518" width="8.85546875" style="9" customWidth="1"/>
    <col min="10519" max="10519" width="12.28515625" style="9" customWidth="1"/>
    <col min="10520" max="10520" width="7.42578125" style="9" customWidth="1"/>
    <col min="10521" max="10521" width="9.140625" style="9"/>
    <col min="10522" max="10522" width="12.42578125" style="9" customWidth="1"/>
    <col min="10523" max="10523" width="7.42578125" style="9" customWidth="1"/>
    <col min="10524" max="10525" width="9.140625" style="9"/>
    <col min="10526" max="10526" width="11.5703125" style="9" bestFit="1" customWidth="1"/>
    <col min="10527" max="10527" width="12" style="9" customWidth="1"/>
    <col min="10528" max="10528" width="8.28515625" style="9" customWidth="1"/>
    <col min="10529" max="10529" width="2.7109375" style="9" customWidth="1"/>
    <col min="10530" max="10530" width="18.5703125" style="9" customWidth="1"/>
    <col min="10531" max="10531" width="9.140625" style="9"/>
    <col min="10532" max="10532" width="18" style="9" customWidth="1"/>
    <col min="10533" max="10533" width="15.140625" style="9" customWidth="1"/>
    <col min="10534" max="10534" width="8.85546875" style="9" customWidth="1"/>
    <col min="10535" max="10535" width="12.28515625" style="9" customWidth="1"/>
    <col min="10536" max="10536" width="7.42578125" style="9" customWidth="1"/>
    <col min="10537" max="10537" width="9.140625" style="9"/>
    <col min="10538" max="10538" width="12.42578125" style="9" customWidth="1"/>
    <col min="10539" max="10539" width="7.42578125" style="9" customWidth="1"/>
    <col min="10540" max="10541" width="9.140625" style="9"/>
    <col min="10542" max="10542" width="11.5703125" style="9" bestFit="1" customWidth="1"/>
    <col min="10543" max="10543" width="12" style="9" customWidth="1"/>
    <col min="10544" max="10544" width="8.28515625" style="9" customWidth="1"/>
    <col min="10545" max="10545" width="2.7109375" style="9" customWidth="1"/>
    <col min="10546" max="10546" width="18.5703125" style="9" customWidth="1"/>
    <col min="10547" max="10547" width="9.140625" style="9"/>
    <col min="10548" max="10548" width="18" style="9" customWidth="1"/>
    <col min="10549" max="10549" width="15.140625" style="9" customWidth="1"/>
    <col min="10550" max="10550" width="8.85546875" style="9" customWidth="1"/>
    <col min="10551" max="10551" width="12.28515625" style="9" customWidth="1"/>
    <col min="10552" max="10552" width="7.42578125" style="9" customWidth="1"/>
    <col min="10553" max="10553" width="9.140625" style="9"/>
    <col min="10554" max="10554" width="12.42578125" style="9" customWidth="1"/>
    <col min="10555" max="10555" width="7.42578125" style="9" customWidth="1"/>
    <col min="10556" max="10557" width="9.140625" style="9"/>
    <col min="10558" max="10558" width="11.5703125" style="9" bestFit="1" customWidth="1"/>
    <col min="10559" max="10559" width="12" style="9" customWidth="1"/>
    <col min="10560" max="10560" width="8.28515625" style="9" customWidth="1"/>
    <col min="10561" max="10561" width="2.7109375" style="9" customWidth="1"/>
    <col min="10562" max="10562" width="18.5703125" style="9" customWidth="1"/>
    <col min="10563" max="10563" width="9.140625" style="9"/>
    <col min="10564" max="10564" width="18" style="9" customWidth="1"/>
    <col min="10565" max="10565" width="15.140625" style="9" customWidth="1"/>
    <col min="10566" max="10566" width="8.85546875" style="9" customWidth="1"/>
    <col min="10567" max="10567" width="12.28515625" style="9" customWidth="1"/>
    <col min="10568" max="10568" width="7.42578125" style="9" customWidth="1"/>
    <col min="10569" max="10569" width="9.140625" style="9"/>
    <col min="10570" max="10570" width="12.42578125" style="9" customWidth="1"/>
    <col min="10571" max="10571" width="7.42578125" style="9" customWidth="1"/>
    <col min="10572" max="10573" width="9.140625" style="9"/>
    <col min="10574" max="10574" width="11.5703125" style="9" bestFit="1" customWidth="1"/>
    <col min="10575" max="10575" width="12" style="9" customWidth="1"/>
    <col min="10576" max="10576" width="8.28515625" style="9" customWidth="1"/>
    <col min="10577" max="10577" width="2.7109375" style="9" customWidth="1"/>
    <col min="10578" max="10578" width="18.5703125" style="9" customWidth="1"/>
    <col min="10579" max="10579" width="9.140625" style="9"/>
    <col min="10580" max="10580" width="18" style="9" customWidth="1"/>
    <col min="10581" max="10581" width="15.140625" style="9" customWidth="1"/>
    <col min="10582" max="10582" width="8.85546875" style="9" customWidth="1"/>
    <col min="10583" max="10583" width="12.28515625" style="9" customWidth="1"/>
    <col min="10584" max="10584" width="7.42578125" style="9" customWidth="1"/>
    <col min="10585" max="10585" width="9.140625" style="9"/>
    <col min="10586" max="10586" width="12.42578125" style="9" customWidth="1"/>
    <col min="10587" max="10587" width="7.42578125" style="9" customWidth="1"/>
    <col min="10588" max="10589" width="9.140625" style="9"/>
    <col min="10590" max="10590" width="11.5703125" style="9" bestFit="1" customWidth="1"/>
    <col min="10591" max="10591" width="12" style="9" customWidth="1"/>
    <col min="10592" max="10592" width="8.28515625" style="9" customWidth="1"/>
    <col min="10593" max="10593" width="2.7109375" style="9" customWidth="1"/>
    <col min="10594" max="10594" width="18.5703125" style="9" customWidth="1"/>
    <col min="10595" max="10595" width="9.140625" style="9"/>
    <col min="10596" max="10596" width="18" style="9" customWidth="1"/>
    <col min="10597" max="10597" width="15.140625" style="9" customWidth="1"/>
    <col min="10598" max="10598" width="8.85546875" style="9" customWidth="1"/>
    <col min="10599" max="10599" width="12.28515625" style="9" customWidth="1"/>
    <col min="10600" max="10600" width="7.42578125" style="9" customWidth="1"/>
    <col min="10601" max="10601" width="9.140625" style="9"/>
    <col min="10602" max="10602" width="12.42578125" style="9" customWidth="1"/>
    <col min="10603" max="10603" width="7.42578125" style="9" customWidth="1"/>
    <col min="10604" max="10605" width="9.140625" style="9"/>
    <col min="10606" max="10606" width="11.5703125" style="9" bestFit="1" customWidth="1"/>
    <col min="10607" max="10607" width="12" style="9" customWidth="1"/>
    <col min="10608" max="10608" width="8.28515625" style="9" customWidth="1"/>
    <col min="10609" max="10609" width="2.7109375" style="9" customWidth="1"/>
    <col min="10610" max="10610" width="18.5703125" style="9" customWidth="1"/>
    <col min="10611" max="10611" width="9.140625" style="9"/>
    <col min="10612" max="10612" width="18" style="9" customWidth="1"/>
    <col min="10613" max="10613" width="15.140625" style="9" customWidth="1"/>
    <col min="10614" max="10614" width="8.85546875" style="9" customWidth="1"/>
    <col min="10615" max="10615" width="12.28515625" style="9" customWidth="1"/>
    <col min="10616" max="10616" width="7.42578125" style="9" customWidth="1"/>
    <col min="10617" max="10617" width="9.140625" style="9"/>
    <col min="10618" max="10618" width="12.42578125" style="9" customWidth="1"/>
    <col min="10619" max="10619" width="7.42578125" style="9" customWidth="1"/>
    <col min="10620" max="10621" width="9.140625" style="9"/>
    <col min="10622" max="10622" width="11.5703125" style="9" bestFit="1" customWidth="1"/>
    <col min="10623" max="10623" width="12" style="9" customWidth="1"/>
    <col min="10624" max="10624" width="8.28515625" style="9" customWidth="1"/>
    <col min="10625" max="10625" width="2.7109375" style="9" customWidth="1"/>
    <col min="10626" max="10626" width="18.5703125" style="9" customWidth="1"/>
    <col min="10627" max="10627" width="9.140625" style="9"/>
    <col min="10628" max="10628" width="18" style="9" customWidth="1"/>
    <col min="10629" max="10629" width="15.140625" style="9" customWidth="1"/>
    <col min="10630" max="10630" width="8.85546875" style="9" customWidth="1"/>
    <col min="10631" max="10631" width="12.28515625" style="9" customWidth="1"/>
    <col min="10632" max="10632" width="7.42578125" style="9" customWidth="1"/>
    <col min="10633" max="10633" width="9.140625" style="9"/>
    <col min="10634" max="10634" width="12.42578125" style="9" customWidth="1"/>
    <col min="10635" max="10635" width="7.42578125" style="9" customWidth="1"/>
    <col min="10636" max="10637" width="9.140625" style="9"/>
    <col min="10638" max="10638" width="11.5703125" style="9" bestFit="1" customWidth="1"/>
    <col min="10639" max="10639" width="12" style="9" customWidth="1"/>
    <col min="10640" max="10640" width="8.28515625" style="9" customWidth="1"/>
    <col min="10641" max="10641" width="2.7109375" style="9" customWidth="1"/>
    <col min="10642" max="10642" width="18.5703125" style="9" customWidth="1"/>
    <col min="10643" max="10643" width="9.140625" style="9"/>
    <col min="10644" max="10644" width="18" style="9" customWidth="1"/>
    <col min="10645" max="10645" width="15.140625" style="9" customWidth="1"/>
    <col min="10646" max="10646" width="8.85546875" style="9" customWidth="1"/>
    <col min="10647" max="10647" width="12.28515625" style="9" customWidth="1"/>
    <col min="10648" max="10648" width="7.42578125" style="9" customWidth="1"/>
    <col min="10649" max="10649" width="9.140625" style="9"/>
    <col min="10650" max="10650" width="12.42578125" style="9" customWidth="1"/>
    <col min="10651" max="10651" width="7.42578125" style="9" customWidth="1"/>
    <col min="10652" max="10653" width="9.140625" style="9"/>
    <col min="10654" max="10654" width="11.5703125" style="9" bestFit="1" customWidth="1"/>
    <col min="10655" max="10655" width="12" style="9" customWidth="1"/>
    <col min="10656" max="10656" width="8.28515625" style="9" customWidth="1"/>
    <col min="10657" max="10657" width="2.7109375" style="9" customWidth="1"/>
    <col min="10658" max="10658" width="18.5703125" style="9" customWidth="1"/>
    <col min="10659" max="10659" width="9.140625" style="9"/>
    <col min="10660" max="10660" width="18" style="9" customWidth="1"/>
    <col min="10661" max="10661" width="15.140625" style="9" customWidth="1"/>
    <col min="10662" max="10662" width="8.85546875" style="9" customWidth="1"/>
    <col min="10663" max="10663" width="12.28515625" style="9" customWidth="1"/>
    <col min="10664" max="10664" width="7.42578125" style="9" customWidth="1"/>
    <col min="10665" max="10665" width="9.140625" style="9"/>
    <col min="10666" max="10666" width="12.42578125" style="9" customWidth="1"/>
    <col min="10667" max="10667" width="7.42578125" style="9" customWidth="1"/>
    <col min="10668" max="10669" width="9.140625" style="9"/>
    <col min="10670" max="10670" width="11.5703125" style="9" bestFit="1" customWidth="1"/>
    <col min="10671" max="10671" width="12" style="9" customWidth="1"/>
    <col min="10672" max="10672" width="8.28515625" style="9" customWidth="1"/>
    <col min="10673" max="10673" width="2.7109375" style="9" customWidth="1"/>
    <col min="10674" max="10674" width="18.5703125" style="9" customWidth="1"/>
    <col min="10675" max="10675" width="9.140625" style="9"/>
    <col min="10676" max="10676" width="18" style="9" customWidth="1"/>
    <col min="10677" max="10677" width="15.140625" style="9" customWidth="1"/>
    <col min="10678" max="10678" width="8.85546875" style="9" customWidth="1"/>
    <col min="10679" max="10679" width="12.28515625" style="9" customWidth="1"/>
    <col min="10680" max="10680" width="7.42578125" style="9" customWidth="1"/>
    <col min="10681" max="10681" width="9.140625" style="9"/>
    <col min="10682" max="10682" width="12.42578125" style="9" customWidth="1"/>
    <col min="10683" max="10683" width="7.42578125" style="9" customWidth="1"/>
    <col min="10684" max="10685" width="9.140625" style="9"/>
    <col min="10686" max="10686" width="11.5703125" style="9" bestFit="1" customWidth="1"/>
    <col min="10687" max="10687" width="12" style="9" customWidth="1"/>
    <col min="10688" max="10688" width="8.28515625" style="9" customWidth="1"/>
    <col min="10689" max="10689" width="2.7109375" style="9" customWidth="1"/>
    <col min="10690" max="10690" width="18.5703125" style="9" customWidth="1"/>
    <col min="10691" max="10691" width="9.140625" style="9"/>
    <col min="10692" max="10692" width="18" style="9" customWidth="1"/>
    <col min="10693" max="10693" width="15.140625" style="9" customWidth="1"/>
    <col min="10694" max="10694" width="8.85546875" style="9" customWidth="1"/>
    <col min="10695" max="10695" width="12.28515625" style="9" customWidth="1"/>
    <col min="10696" max="10696" width="7.42578125" style="9" customWidth="1"/>
    <col min="10697" max="10697" width="9.140625" style="9"/>
    <col min="10698" max="10698" width="12.42578125" style="9" customWidth="1"/>
    <col min="10699" max="10699" width="7.42578125" style="9" customWidth="1"/>
    <col min="10700" max="10701" width="9.140625" style="9"/>
    <col min="10702" max="10702" width="11.5703125" style="9" bestFit="1" customWidth="1"/>
    <col min="10703" max="10703" width="12" style="9" customWidth="1"/>
    <col min="10704" max="10704" width="8.28515625" style="9" customWidth="1"/>
    <col min="10705" max="10705" width="2.7109375" style="9" customWidth="1"/>
    <col min="10706" max="10706" width="18.5703125" style="9" customWidth="1"/>
    <col min="10707" max="10707" width="9.140625" style="9"/>
    <col min="10708" max="10708" width="18" style="9" customWidth="1"/>
    <col min="10709" max="10709" width="15.140625" style="9" customWidth="1"/>
    <col min="10710" max="10710" width="8.85546875" style="9" customWidth="1"/>
    <col min="10711" max="10711" width="12.28515625" style="9" customWidth="1"/>
    <col min="10712" max="10712" width="7.42578125" style="9" customWidth="1"/>
    <col min="10713" max="10713" width="9.140625" style="9"/>
    <col min="10714" max="10714" width="12.42578125" style="9" customWidth="1"/>
    <col min="10715" max="10715" width="7.42578125" style="9" customWidth="1"/>
    <col min="10716" max="10717" width="9.140625" style="9"/>
    <col min="10718" max="10718" width="11.5703125" style="9" bestFit="1" customWidth="1"/>
    <col min="10719" max="10719" width="12" style="9" customWidth="1"/>
    <col min="10720" max="10720" width="8.28515625" style="9" customWidth="1"/>
    <col min="10721" max="10721" width="2.7109375" style="9" customWidth="1"/>
    <col min="10722" max="10722" width="18.5703125" style="9" customWidth="1"/>
    <col min="10723" max="10723" width="9.140625" style="9"/>
    <col min="10724" max="10724" width="18" style="9" customWidth="1"/>
    <col min="10725" max="10725" width="15.140625" style="9" customWidth="1"/>
    <col min="10726" max="10726" width="8.85546875" style="9" customWidth="1"/>
    <col min="10727" max="10727" width="12.28515625" style="9" customWidth="1"/>
    <col min="10728" max="10728" width="7.42578125" style="9" customWidth="1"/>
    <col min="10729" max="10729" width="9.140625" style="9"/>
    <col min="10730" max="10730" width="12.42578125" style="9" customWidth="1"/>
    <col min="10731" max="10731" width="7.42578125" style="9" customWidth="1"/>
    <col min="10732" max="10733" width="9.140625" style="9"/>
    <col min="10734" max="10734" width="11.5703125" style="9" bestFit="1" customWidth="1"/>
    <col min="10735" max="10735" width="12" style="9" customWidth="1"/>
    <col min="10736" max="10736" width="8.28515625" style="9" customWidth="1"/>
    <col min="10737" max="10737" width="2.7109375" style="9" customWidth="1"/>
    <col min="10738" max="10738" width="18.5703125" style="9" customWidth="1"/>
    <col min="10739" max="10739" width="9.140625" style="9"/>
    <col min="10740" max="10740" width="18" style="9" customWidth="1"/>
    <col min="10741" max="10741" width="15.140625" style="9" customWidth="1"/>
    <col min="10742" max="10742" width="8.85546875" style="9" customWidth="1"/>
    <col min="10743" max="10743" width="12.28515625" style="9" customWidth="1"/>
    <col min="10744" max="10744" width="7.42578125" style="9" customWidth="1"/>
    <col min="10745" max="10745" width="9.140625" style="9"/>
    <col min="10746" max="10746" width="12.42578125" style="9" customWidth="1"/>
    <col min="10747" max="10747" width="7.42578125" style="9" customWidth="1"/>
    <col min="10748" max="10749" width="9.140625" style="9"/>
    <col min="10750" max="10750" width="11.5703125" style="9" bestFit="1" customWidth="1"/>
    <col min="10751" max="10751" width="12" style="9" customWidth="1"/>
    <col min="10752" max="10752" width="8.28515625" style="9" customWidth="1"/>
    <col min="10753" max="10753" width="2.7109375" style="9" customWidth="1"/>
    <col min="10754" max="10754" width="18.5703125" style="9" customWidth="1"/>
    <col min="10755" max="10755" width="9.140625" style="9"/>
    <col min="10756" max="10756" width="18" style="9" customWidth="1"/>
    <col min="10757" max="10757" width="15.140625" style="9" customWidth="1"/>
    <col min="10758" max="10758" width="8.85546875" style="9" customWidth="1"/>
    <col min="10759" max="10759" width="12.28515625" style="9" customWidth="1"/>
    <col min="10760" max="10760" width="7.42578125" style="9" customWidth="1"/>
    <col min="10761" max="10761" width="9.140625" style="9"/>
    <col min="10762" max="10762" width="12.42578125" style="9" customWidth="1"/>
    <col min="10763" max="10763" width="7.42578125" style="9" customWidth="1"/>
    <col min="10764" max="10765" width="9.140625" style="9"/>
    <col min="10766" max="10766" width="11.5703125" style="9" bestFit="1" customWidth="1"/>
    <col min="10767" max="10767" width="12" style="9" customWidth="1"/>
    <col min="10768" max="10768" width="8.28515625" style="9" customWidth="1"/>
    <col min="10769" max="10769" width="2.7109375" style="9" customWidth="1"/>
    <col min="10770" max="10770" width="18.5703125" style="9" customWidth="1"/>
    <col min="10771" max="10771" width="9.140625" style="9"/>
    <col min="10772" max="10772" width="18" style="9" customWidth="1"/>
    <col min="10773" max="10773" width="15.140625" style="9" customWidth="1"/>
    <col min="10774" max="10774" width="8.85546875" style="9" customWidth="1"/>
    <col min="10775" max="10775" width="12.28515625" style="9" customWidth="1"/>
    <col min="10776" max="10776" width="7.42578125" style="9" customWidth="1"/>
    <col min="10777" max="10777" width="9.140625" style="9"/>
    <col min="10778" max="10778" width="12.42578125" style="9" customWidth="1"/>
    <col min="10779" max="10779" width="7.42578125" style="9" customWidth="1"/>
    <col min="10780" max="10781" width="9.140625" style="9"/>
    <col min="10782" max="10782" width="11.5703125" style="9" bestFit="1" customWidth="1"/>
    <col min="10783" max="10783" width="12" style="9" customWidth="1"/>
    <col min="10784" max="10784" width="8.28515625" style="9" customWidth="1"/>
    <col min="10785" max="10785" width="2.7109375" style="9" customWidth="1"/>
    <col min="10786" max="10786" width="18.5703125" style="9" customWidth="1"/>
    <col min="10787" max="10787" width="9.140625" style="9"/>
    <col min="10788" max="10788" width="18" style="9" customWidth="1"/>
    <col min="10789" max="10789" width="15.140625" style="9" customWidth="1"/>
    <col min="10790" max="10790" width="8.85546875" style="9" customWidth="1"/>
    <col min="10791" max="10791" width="12.28515625" style="9" customWidth="1"/>
    <col min="10792" max="10792" width="7.42578125" style="9" customWidth="1"/>
    <col min="10793" max="10793" width="9.140625" style="9"/>
    <col min="10794" max="10794" width="12.42578125" style="9" customWidth="1"/>
    <col min="10795" max="10795" width="7.42578125" style="9" customWidth="1"/>
    <col min="10796" max="10797" width="9.140625" style="9"/>
    <col min="10798" max="10798" width="11.5703125" style="9" bestFit="1" customWidth="1"/>
    <col min="10799" max="10799" width="12" style="9" customWidth="1"/>
    <col min="10800" max="10800" width="8.28515625" style="9" customWidth="1"/>
    <col min="10801" max="10801" width="2.7109375" style="9" customWidth="1"/>
    <col min="10802" max="10802" width="18.5703125" style="9" customWidth="1"/>
    <col min="10803" max="10803" width="9.140625" style="9"/>
    <col min="10804" max="10804" width="18" style="9" customWidth="1"/>
    <col min="10805" max="10805" width="15.140625" style="9" customWidth="1"/>
    <col min="10806" max="10806" width="8.85546875" style="9" customWidth="1"/>
    <col min="10807" max="10807" width="12.28515625" style="9" customWidth="1"/>
    <col min="10808" max="10808" width="7.42578125" style="9" customWidth="1"/>
    <col min="10809" max="10809" width="9.140625" style="9"/>
    <col min="10810" max="10810" width="12.42578125" style="9" customWidth="1"/>
    <col min="10811" max="10811" width="7.42578125" style="9" customWidth="1"/>
    <col min="10812" max="10813" width="9.140625" style="9"/>
    <col min="10814" max="10814" width="11.5703125" style="9" bestFit="1" customWidth="1"/>
    <col min="10815" max="10815" width="12" style="9" customWidth="1"/>
    <col min="10816" max="10816" width="8.28515625" style="9" customWidth="1"/>
    <col min="10817" max="10817" width="2.7109375" style="9" customWidth="1"/>
    <col min="10818" max="10818" width="18.5703125" style="9" customWidth="1"/>
    <col min="10819" max="10819" width="9.140625" style="9"/>
    <col min="10820" max="10820" width="18" style="9" customWidth="1"/>
    <col min="10821" max="10821" width="15.140625" style="9" customWidth="1"/>
    <col min="10822" max="10822" width="8.85546875" style="9" customWidth="1"/>
    <col min="10823" max="10823" width="12.28515625" style="9" customWidth="1"/>
    <col min="10824" max="10824" width="7.42578125" style="9" customWidth="1"/>
    <col min="10825" max="10825" width="9.140625" style="9"/>
    <col min="10826" max="10826" width="12.42578125" style="9" customWidth="1"/>
    <col min="10827" max="10827" width="7.42578125" style="9" customWidth="1"/>
    <col min="10828" max="10829" width="9.140625" style="9"/>
    <col min="10830" max="10830" width="11.5703125" style="9" bestFit="1" customWidth="1"/>
    <col min="10831" max="10831" width="12" style="9" customWidth="1"/>
    <col min="10832" max="10832" width="8.28515625" style="9" customWidth="1"/>
    <col min="10833" max="10833" width="2.7109375" style="9" customWidth="1"/>
    <col min="10834" max="10834" width="18.5703125" style="9" customWidth="1"/>
    <col min="10835" max="10835" width="9.140625" style="9"/>
    <col min="10836" max="10836" width="18" style="9" customWidth="1"/>
    <col min="10837" max="10837" width="15.140625" style="9" customWidth="1"/>
    <col min="10838" max="10838" width="8.85546875" style="9" customWidth="1"/>
    <col min="10839" max="10839" width="12.28515625" style="9" customWidth="1"/>
    <col min="10840" max="10840" width="7.42578125" style="9" customWidth="1"/>
    <col min="10841" max="10841" width="9.140625" style="9"/>
    <col min="10842" max="10842" width="12.42578125" style="9" customWidth="1"/>
    <col min="10843" max="10843" width="7.42578125" style="9" customWidth="1"/>
    <col min="10844" max="10845" width="9.140625" style="9"/>
    <col min="10846" max="10846" width="11.5703125" style="9" bestFit="1" customWidth="1"/>
    <col min="10847" max="10847" width="12" style="9" customWidth="1"/>
    <col min="10848" max="10848" width="8.28515625" style="9" customWidth="1"/>
    <col min="10849" max="10849" width="2.7109375" style="9" customWidth="1"/>
    <col min="10850" max="10850" width="18.5703125" style="9" customWidth="1"/>
    <col min="10851" max="10851" width="9.140625" style="9"/>
    <col min="10852" max="10852" width="18" style="9" customWidth="1"/>
    <col min="10853" max="10853" width="15.140625" style="9" customWidth="1"/>
    <col min="10854" max="10854" width="8.85546875" style="9" customWidth="1"/>
    <col min="10855" max="10855" width="12.28515625" style="9" customWidth="1"/>
    <col min="10856" max="10856" width="7.42578125" style="9" customWidth="1"/>
    <col min="10857" max="10857" width="9.140625" style="9"/>
    <col min="10858" max="10858" width="12.42578125" style="9" customWidth="1"/>
    <col min="10859" max="10859" width="7.42578125" style="9" customWidth="1"/>
    <col min="10860" max="10861" width="9.140625" style="9"/>
    <col min="10862" max="10862" width="11.5703125" style="9" bestFit="1" customWidth="1"/>
    <col min="10863" max="10863" width="12" style="9" customWidth="1"/>
    <col min="10864" max="10864" width="8.28515625" style="9" customWidth="1"/>
    <col min="10865" max="10865" width="2.7109375" style="9" customWidth="1"/>
    <col min="10866" max="10866" width="18.5703125" style="9" customWidth="1"/>
    <col min="10867" max="10867" width="9.140625" style="9"/>
    <col min="10868" max="10868" width="18" style="9" customWidth="1"/>
    <col min="10869" max="10869" width="15.140625" style="9" customWidth="1"/>
    <col min="10870" max="10870" width="8.85546875" style="9" customWidth="1"/>
    <col min="10871" max="10871" width="12.28515625" style="9" customWidth="1"/>
    <col min="10872" max="10872" width="7.42578125" style="9" customWidth="1"/>
    <col min="10873" max="10873" width="9.140625" style="9"/>
    <col min="10874" max="10874" width="12.42578125" style="9" customWidth="1"/>
    <col min="10875" max="10875" width="7.42578125" style="9" customWidth="1"/>
    <col min="10876" max="10877" width="9.140625" style="9"/>
    <col min="10878" max="10878" width="11.5703125" style="9" bestFit="1" customWidth="1"/>
    <col min="10879" max="10879" width="12" style="9" customWidth="1"/>
    <col min="10880" max="10880" width="8.28515625" style="9" customWidth="1"/>
    <col min="10881" max="10881" width="2.7109375" style="9" customWidth="1"/>
    <col min="10882" max="10882" width="18.5703125" style="9" customWidth="1"/>
    <col min="10883" max="10883" width="9.140625" style="9"/>
    <col min="10884" max="10884" width="18" style="9" customWidth="1"/>
    <col min="10885" max="10885" width="15.140625" style="9" customWidth="1"/>
    <col min="10886" max="10886" width="8.85546875" style="9" customWidth="1"/>
    <col min="10887" max="10887" width="12.28515625" style="9" customWidth="1"/>
    <col min="10888" max="10888" width="7.42578125" style="9" customWidth="1"/>
    <col min="10889" max="10889" width="9.140625" style="9"/>
    <col min="10890" max="10890" width="12.42578125" style="9" customWidth="1"/>
    <col min="10891" max="10891" width="7.42578125" style="9" customWidth="1"/>
    <col min="10892" max="10893" width="9.140625" style="9"/>
    <col min="10894" max="10894" width="11.5703125" style="9" bestFit="1" customWidth="1"/>
    <col min="10895" max="10895" width="12" style="9" customWidth="1"/>
    <col min="10896" max="10896" width="8.28515625" style="9" customWidth="1"/>
    <col min="10897" max="10897" width="2.7109375" style="9" customWidth="1"/>
    <col min="10898" max="10898" width="18.5703125" style="9" customWidth="1"/>
    <col min="10899" max="10899" width="9.140625" style="9"/>
    <col min="10900" max="10900" width="18" style="9" customWidth="1"/>
    <col min="10901" max="10901" width="15.140625" style="9" customWidth="1"/>
    <col min="10902" max="10902" width="8.85546875" style="9" customWidth="1"/>
    <col min="10903" max="10903" width="12.28515625" style="9" customWidth="1"/>
    <col min="10904" max="10904" width="7.42578125" style="9" customWidth="1"/>
    <col min="10905" max="10905" width="9.140625" style="9"/>
    <col min="10906" max="10906" width="12.42578125" style="9" customWidth="1"/>
    <col min="10907" max="10907" width="7.42578125" style="9" customWidth="1"/>
    <col min="10908" max="10909" width="9.140625" style="9"/>
    <col min="10910" max="10910" width="11.5703125" style="9" bestFit="1" customWidth="1"/>
    <col min="10911" max="10911" width="12" style="9" customWidth="1"/>
    <col min="10912" max="10912" width="8.28515625" style="9" customWidth="1"/>
    <col min="10913" max="10913" width="2.7109375" style="9" customWidth="1"/>
    <col min="10914" max="10914" width="18.5703125" style="9" customWidth="1"/>
    <col min="10915" max="10915" width="9.140625" style="9"/>
    <col min="10916" max="10916" width="18" style="9" customWidth="1"/>
    <col min="10917" max="10917" width="15.140625" style="9" customWidth="1"/>
    <col min="10918" max="10918" width="8.85546875" style="9" customWidth="1"/>
    <col min="10919" max="10919" width="12.28515625" style="9" customWidth="1"/>
    <col min="10920" max="10920" width="7.42578125" style="9" customWidth="1"/>
    <col min="10921" max="10921" width="9.140625" style="9"/>
    <col min="10922" max="10922" width="12.42578125" style="9" customWidth="1"/>
    <col min="10923" max="10923" width="7.42578125" style="9" customWidth="1"/>
    <col min="10924" max="10925" width="9.140625" style="9"/>
    <col min="10926" max="10926" width="11.5703125" style="9" bestFit="1" customWidth="1"/>
    <col min="10927" max="10927" width="12" style="9" customWidth="1"/>
    <col min="10928" max="10928" width="8.28515625" style="9" customWidth="1"/>
    <col min="10929" max="10929" width="2.7109375" style="9" customWidth="1"/>
    <col min="10930" max="10930" width="18.5703125" style="9" customWidth="1"/>
    <col min="10931" max="10931" width="9.140625" style="9"/>
    <col min="10932" max="10932" width="18" style="9" customWidth="1"/>
    <col min="10933" max="10933" width="15.140625" style="9" customWidth="1"/>
    <col min="10934" max="10934" width="8.85546875" style="9" customWidth="1"/>
    <col min="10935" max="10935" width="12.28515625" style="9" customWidth="1"/>
    <col min="10936" max="10936" width="7.42578125" style="9" customWidth="1"/>
    <col min="10937" max="10937" width="9.140625" style="9"/>
    <col min="10938" max="10938" width="12.42578125" style="9" customWidth="1"/>
    <col min="10939" max="10939" width="7.42578125" style="9" customWidth="1"/>
    <col min="10940" max="10941" width="9.140625" style="9"/>
    <col min="10942" max="10942" width="11.5703125" style="9" bestFit="1" customWidth="1"/>
    <col min="10943" max="10943" width="12" style="9" customWidth="1"/>
    <col min="10944" max="10944" width="8.28515625" style="9" customWidth="1"/>
    <col min="10945" max="10945" width="2.7109375" style="9" customWidth="1"/>
    <col min="10946" max="10946" width="18.5703125" style="9" customWidth="1"/>
    <col min="10947" max="10947" width="9.140625" style="9"/>
    <col min="10948" max="10948" width="18" style="9" customWidth="1"/>
    <col min="10949" max="10949" width="15.140625" style="9" customWidth="1"/>
    <col min="10950" max="10950" width="8.85546875" style="9" customWidth="1"/>
    <col min="10951" max="10951" width="12.28515625" style="9" customWidth="1"/>
    <col min="10952" max="10952" width="7.42578125" style="9" customWidth="1"/>
    <col min="10953" max="10953" width="9.140625" style="9"/>
    <col min="10954" max="10954" width="12.42578125" style="9" customWidth="1"/>
    <col min="10955" max="10955" width="7.42578125" style="9" customWidth="1"/>
    <col min="10956" max="10957" width="9.140625" style="9"/>
    <col min="10958" max="10958" width="11.5703125" style="9" bestFit="1" customWidth="1"/>
    <col min="10959" max="10959" width="12" style="9" customWidth="1"/>
    <col min="10960" max="10960" width="8.28515625" style="9" customWidth="1"/>
    <col min="10961" max="10961" width="2.7109375" style="9" customWidth="1"/>
    <col min="10962" max="10962" width="18.5703125" style="9" customWidth="1"/>
    <col min="10963" max="10963" width="9.140625" style="9"/>
    <col min="10964" max="10964" width="18" style="9" customWidth="1"/>
    <col min="10965" max="10965" width="15.140625" style="9" customWidth="1"/>
    <col min="10966" max="10966" width="8.85546875" style="9" customWidth="1"/>
    <col min="10967" max="10967" width="12.28515625" style="9" customWidth="1"/>
    <col min="10968" max="10968" width="7.42578125" style="9" customWidth="1"/>
    <col min="10969" max="10969" width="9.140625" style="9"/>
    <col min="10970" max="10970" width="12.42578125" style="9" customWidth="1"/>
    <col min="10971" max="10971" width="7.42578125" style="9" customWidth="1"/>
    <col min="10972" max="10973" width="9.140625" style="9"/>
    <col min="10974" max="10974" width="11.5703125" style="9" bestFit="1" customWidth="1"/>
    <col min="10975" max="10975" width="12" style="9" customWidth="1"/>
    <col min="10976" max="10976" width="8.28515625" style="9" customWidth="1"/>
    <col min="10977" max="10977" width="2.7109375" style="9" customWidth="1"/>
    <col min="10978" max="10978" width="18.5703125" style="9" customWidth="1"/>
    <col min="10979" max="10979" width="9.140625" style="9"/>
    <col min="10980" max="10980" width="18" style="9" customWidth="1"/>
    <col min="10981" max="10981" width="15.140625" style="9" customWidth="1"/>
    <col min="10982" max="10982" width="8.85546875" style="9" customWidth="1"/>
    <col min="10983" max="10983" width="12.28515625" style="9" customWidth="1"/>
    <col min="10984" max="10984" width="7.42578125" style="9" customWidth="1"/>
    <col min="10985" max="10985" width="9.140625" style="9"/>
    <col min="10986" max="10986" width="12.42578125" style="9" customWidth="1"/>
    <col min="10987" max="10987" width="7.42578125" style="9" customWidth="1"/>
    <col min="10988" max="10989" width="9.140625" style="9"/>
    <col min="10990" max="10990" width="11.5703125" style="9" bestFit="1" customWidth="1"/>
    <col min="10991" max="10991" width="12" style="9" customWidth="1"/>
    <col min="10992" max="10992" width="8.28515625" style="9" customWidth="1"/>
    <col min="10993" max="10993" width="2.7109375" style="9" customWidth="1"/>
    <col min="10994" max="10994" width="18.5703125" style="9" customWidth="1"/>
    <col min="10995" max="10995" width="9.140625" style="9"/>
    <col min="10996" max="10996" width="18" style="9" customWidth="1"/>
    <col min="10997" max="10997" width="15.140625" style="9" customWidth="1"/>
    <col min="10998" max="10998" width="8.85546875" style="9" customWidth="1"/>
    <col min="10999" max="10999" width="12.28515625" style="9" customWidth="1"/>
    <col min="11000" max="11000" width="7.42578125" style="9" customWidth="1"/>
    <col min="11001" max="11001" width="9.140625" style="9"/>
    <col min="11002" max="11002" width="12.42578125" style="9" customWidth="1"/>
    <col min="11003" max="11003" width="7.42578125" style="9" customWidth="1"/>
    <col min="11004" max="11005" width="9.140625" style="9"/>
    <col min="11006" max="11006" width="11.5703125" style="9" bestFit="1" customWidth="1"/>
    <col min="11007" max="11007" width="12" style="9" customWidth="1"/>
    <col min="11008" max="11008" width="8.28515625" style="9" customWidth="1"/>
    <col min="11009" max="11009" width="2.7109375" style="9" customWidth="1"/>
    <col min="11010" max="11010" width="18.5703125" style="9" customWidth="1"/>
    <col min="11011" max="11011" width="9.140625" style="9"/>
    <col min="11012" max="11012" width="18" style="9" customWidth="1"/>
    <col min="11013" max="11013" width="15.140625" style="9" customWidth="1"/>
    <col min="11014" max="11014" width="8.85546875" style="9" customWidth="1"/>
    <col min="11015" max="11015" width="12.28515625" style="9" customWidth="1"/>
    <col min="11016" max="11016" width="7.42578125" style="9" customWidth="1"/>
    <col min="11017" max="11017" width="9.140625" style="9"/>
    <col min="11018" max="11018" width="12.42578125" style="9" customWidth="1"/>
    <col min="11019" max="11019" width="7.42578125" style="9" customWidth="1"/>
    <col min="11020" max="11021" width="9.140625" style="9"/>
    <col min="11022" max="11022" width="11.5703125" style="9" bestFit="1" customWidth="1"/>
    <col min="11023" max="11023" width="12" style="9" customWidth="1"/>
    <col min="11024" max="11024" width="8.28515625" style="9" customWidth="1"/>
    <col min="11025" max="11025" width="2.7109375" style="9" customWidth="1"/>
    <col min="11026" max="11026" width="18.5703125" style="9" customWidth="1"/>
    <col min="11027" max="11027" width="9.140625" style="9"/>
    <col min="11028" max="11028" width="18" style="9" customWidth="1"/>
    <col min="11029" max="11029" width="15.140625" style="9" customWidth="1"/>
    <col min="11030" max="11030" width="8.85546875" style="9" customWidth="1"/>
    <col min="11031" max="11031" width="12.28515625" style="9" customWidth="1"/>
    <col min="11032" max="11032" width="7.42578125" style="9" customWidth="1"/>
    <col min="11033" max="11033" width="9.140625" style="9"/>
    <col min="11034" max="11034" width="12.42578125" style="9" customWidth="1"/>
    <col min="11035" max="11035" width="7.42578125" style="9" customWidth="1"/>
    <col min="11036" max="11037" width="9.140625" style="9"/>
    <col min="11038" max="11038" width="11.5703125" style="9" bestFit="1" customWidth="1"/>
    <col min="11039" max="11039" width="12" style="9" customWidth="1"/>
    <col min="11040" max="11040" width="8.28515625" style="9" customWidth="1"/>
    <col min="11041" max="11041" width="2.7109375" style="9" customWidth="1"/>
    <col min="11042" max="11042" width="18.5703125" style="9" customWidth="1"/>
    <col min="11043" max="11043" width="9.140625" style="9"/>
    <col min="11044" max="11044" width="18" style="9" customWidth="1"/>
    <col min="11045" max="11045" width="15.140625" style="9" customWidth="1"/>
    <col min="11046" max="11046" width="8.85546875" style="9" customWidth="1"/>
    <col min="11047" max="11047" width="12.28515625" style="9" customWidth="1"/>
    <col min="11048" max="11048" width="7.42578125" style="9" customWidth="1"/>
    <col min="11049" max="11049" width="9.140625" style="9"/>
    <col min="11050" max="11050" width="12.42578125" style="9" customWidth="1"/>
    <col min="11051" max="11051" width="7.42578125" style="9" customWidth="1"/>
    <col min="11052" max="11053" width="9.140625" style="9"/>
    <col min="11054" max="11054" width="11.5703125" style="9" bestFit="1" customWidth="1"/>
    <col min="11055" max="11055" width="12" style="9" customWidth="1"/>
    <col min="11056" max="11056" width="8.28515625" style="9" customWidth="1"/>
    <col min="11057" max="11057" width="2.7109375" style="9" customWidth="1"/>
    <col min="11058" max="11058" width="18.5703125" style="9" customWidth="1"/>
    <col min="11059" max="11059" width="9.140625" style="9"/>
    <col min="11060" max="11060" width="18" style="9" customWidth="1"/>
    <col min="11061" max="11061" width="15.140625" style="9" customWidth="1"/>
    <col min="11062" max="11062" width="8.85546875" style="9" customWidth="1"/>
    <col min="11063" max="11063" width="12.28515625" style="9" customWidth="1"/>
    <col min="11064" max="11064" width="7.42578125" style="9" customWidth="1"/>
    <col min="11065" max="11065" width="9.140625" style="9"/>
    <col min="11066" max="11066" width="12.42578125" style="9" customWidth="1"/>
    <col min="11067" max="11067" width="7.42578125" style="9" customWidth="1"/>
    <col min="11068" max="11069" width="9.140625" style="9"/>
    <col min="11070" max="11070" width="11.5703125" style="9" bestFit="1" customWidth="1"/>
    <col min="11071" max="11071" width="12" style="9" customWidth="1"/>
    <col min="11072" max="11072" width="8.28515625" style="9" customWidth="1"/>
    <col min="11073" max="11073" width="2.7109375" style="9" customWidth="1"/>
    <col min="11074" max="11074" width="18.5703125" style="9" customWidth="1"/>
    <col min="11075" max="11075" width="9.140625" style="9"/>
    <col min="11076" max="11076" width="18" style="9" customWidth="1"/>
    <col min="11077" max="11077" width="15.140625" style="9" customWidth="1"/>
    <col min="11078" max="11078" width="8.85546875" style="9" customWidth="1"/>
    <col min="11079" max="11079" width="12.28515625" style="9" customWidth="1"/>
    <col min="11080" max="11080" width="7.42578125" style="9" customWidth="1"/>
    <col min="11081" max="11081" width="9.140625" style="9"/>
    <col min="11082" max="11082" width="12.42578125" style="9" customWidth="1"/>
    <col min="11083" max="11083" width="7.42578125" style="9" customWidth="1"/>
    <col min="11084" max="11085" width="9.140625" style="9"/>
    <col min="11086" max="11086" width="11.5703125" style="9" bestFit="1" customWidth="1"/>
    <col min="11087" max="11087" width="12" style="9" customWidth="1"/>
    <col min="11088" max="11088" width="8.28515625" style="9" customWidth="1"/>
    <col min="11089" max="11089" width="2.7109375" style="9" customWidth="1"/>
    <col min="11090" max="11090" width="18.5703125" style="9" customWidth="1"/>
    <col min="11091" max="11091" width="9.140625" style="9"/>
    <col min="11092" max="11092" width="18" style="9" customWidth="1"/>
    <col min="11093" max="11093" width="15.140625" style="9" customWidth="1"/>
    <col min="11094" max="11094" width="8.85546875" style="9" customWidth="1"/>
    <col min="11095" max="11095" width="12.28515625" style="9" customWidth="1"/>
    <col min="11096" max="11096" width="7.42578125" style="9" customWidth="1"/>
    <col min="11097" max="11097" width="9.140625" style="9"/>
    <col min="11098" max="11098" width="12.42578125" style="9" customWidth="1"/>
    <col min="11099" max="11099" width="7.42578125" style="9" customWidth="1"/>
    <col min="11100" max="11101" width="9.140625" style="9"/>
    <col min="11102" max="11102" width="11.5703125" style="9" bestFit="1" customWidth="1"/>
    <col min="11103" max="11103" width="12" style="9" customWidth="1"/>
    <col min="11104" max="11104" width="8.28515625" style="9" customWidth="1"/>
    <col min="11105" max="11105" width="2.7109375" style="9" customWidth="1"/>
    <col min="11106" max="11106" width="18.5703125" style="9" customWidth="1"/>
    <col min="11107" max="11107" width="9.140625" style="9"/>
    <col min="11108" max="11108" width="18" style="9" customWidth="1"/>
    <col min="11109" max="11109" width="15.140625" style="9" customWidth="1"/>
    <col min="11110" max="11110" width="8.85546875" style="9" customWidth="1"/>
    <col min="11111" max="11111" width="12.28515625" style="9" customWidth="1"/>
    <col min="11112" max="11112" width="7.42578125" style="9" customWidth="1"/>
    <col min="11113" max="11113" width="9.140625" style="9"/>
    <col min="11114" max="11114" width="12.42578125" style="9" customWidth="1"/>
    <col min="11115" max="11115" width="7.42578125" style="9" customWidth="1"/>
    <col min="11116" max="11117" width="9.140625" style="9"/>
    <col min="11118" max="11118" width="11.5703125" style="9" bestFit="1" customWidth="1"/>
    <col min="11119" max="11119" width="12" style="9" customWidth="1"/>
    <col min="11120" max="11120" width="8.28515625" style="9" customWidth="1"/>
    <col min="11121" max="11121" width="2.7109375" style="9" customWidth="1"/>
    <col min="11122" max="11122" width="18.5703125" style="9" customWidth="1"/>
    <col min="11123" max="11123" width="9.140625" style="9"/>
    <col min="11124" max="11124" width="18" style="9" customWidth="1"/>
    <col min="11125" max="11125" width="15.140625" style="9" customWidth="1"/>
    <col min="11126" max="11126" width="8.85546875" style="9" customWidth="1"/>
    <col min="11127" max="11127" width="12.28515625" style="9" customWidth="1"/>
    <col min="11128" max="11128" width="7.42578125" style="9" customWidth="1"/>
    <col min="11129" max="11129" width="9.140625" style="9"/>
    <col min="11130" max="11130" width="12.42578125" style="9" customWidth="1"/>
    <col min="11131" max="11131" width="7.42578125" style="9" customWidth="1"/>
    <col min="11132" max="11133" width="9.140625" style="9"/>
    <col min="11134" max="11134" width="11.5703125" style="9" bestFit="1" customWidth="1"/>
    <col min="11135" max="11135" width="12" style="9" customWidth="1"/>
    <col min="11136" max="11136" width="8.28515625" style="9" customWidth="1"/>
    <col min="11137" max="11137" width="2.7109375" style="9" customWidth="1"/>
    <col min="11138" max="11138" width="18.5703125" style="9" customWidth="1"/>
    <col min="11139" max="11139" width="9.140625" style="9"/>
    <col min="11140" max="11140" width="18" style="9" customWidth="1"/>
    <col min="11141" max="11141" width="15.140625" style="9" customWidth="1"/>
    <col min="11142" max="11142" width="8.85546875" style="9" customWidth="1"/>
    <col min="11143" max="11143" width="12.28515625" style="9" customWidth="1"/>
    <col min="11144" max="11144" width="7.42578125" style="9" customWidth="1"/>
    <col min="11145" max="11145" width="9.140625" style="9"/>
    <col min="11146" max="11146" width="12.42578125" style="9" customWidth="1"/>
    <col min="11147" max="11147" width="7.42578125" style="9" customWidth="1"/>
    <col min="11148" max="11149" width="9.140625" style="9"/>
    <col min="11150" max="11150" width="11.5703125" style="9" bestFit="1" customWidth="1"/>
    <col min="11151" max="11151" width="12" style="9" customWidth="1"/>
    <col min="11152" max="11152" width="8.28515625" style="9" customWidth="1"/>
    <col min="11153" max="11153" width="2.7109375" style="9" customWidth="1"/>
    <col min="11154" max="11154" width="18.5703125" style="9" customWidth="1"/>
    <col min="11155" max="11155" width="9.140625" style="9"/>
    <col min="11156" max="11156" width="18" style="9" customWidth="1"/>
    <col min="11157" max="11157" width="15.140625" style="9" customWidth="1"/>
    <col min="11158" max="11158" width="8.85546875" style="9" customWidth="1"/>
    <col min="11159" max="11159" width="12.28515625" style="9" customWidth="1"/>
    <col min="11160" max="11160" width="7.42578125" style="9" customWidth="1"/>
    <col min="11161" max="11161" width="9.140625" style="9"/>
    <col min="11162" max="11162" width="12.42578125" style="9" customWidth="1"/>
    <col min="11163" max="11163" width="7.42578125" style="9" customWidth="1"/>
    <col min="11164" max="11165" width="9.140625" style="9"/>
    <col min="11166" max="11166" width="11.5703125" style="9" bestFit="1" customWidth="1"/>
    <col min="11167" max="11167" width="12" style="9" customWidth="1"/>
    <col min="11168" max="11168" width="8.28515625" style="9" customWidth="1"/>
    <col min="11169" max="11169" width="2.7109375" style="9" customWidth="1"/>
    <col min="11170" max="11170" width="18.5703125" style="9" customWidth="1"/>
    <col min="11171" max="11171" width="9.140625" style="9"/>
    <col min="11172" max="11172" width="18" style="9" customWidth="1"/>
    <col min="11173" max="11173" width="15.140625" style="9" customWidth="1"/>
    <col min="11174" max="11174" width="8.85546875" style="9" customWidth="1"/>
    <col min="11175" max="11175" width="12.28515625" style="9" customWidth="1"/>
    <col min="11176" max="11176" width="7.42578125" style="9" customWidth="1"/>
    <col min="11177" max="11177" width="9.140625" style="9"/>
    <col min="11178" max="11178" width="12.42578125" style="9" customWidth="1"/>
    <col min="11179" max="11179" width="7.42578125" style="9" customWidth="1"/>
    <col min="11180" max="11181" width="9.140625" style="9"/>
    <col min="11182" max="11182" width="11.5703125" style="9" bestFit="1" customWidth="1"/>
    <col min="11183" max="11183" width="12" style="9" customWidth="1"/>
    <col min="11184" max="11184" width="8.28515625" style="9" customWidth="1"/>
    <col min="11185" max="11185" width="2.7109375" style="9" customWidth="1"/>
    <col min="11186" max="11186" width="18.5703125" style="9" customWidth="1"/>
    <col min="11187" max="11187" width="9.140625" style="9"/>
    <col min="11188" max="11188" width="18" style="9" customWidth="1"/>
    <col min="11189" max="11189" width="15.140625" style="9" customWidth="1"/>
    <col min="11190" max="11190" width="8.85546875" style="9" customWidth="1"/>
    <col min="11191" max="11191" width="12.28515625" style="9" customWidth="1"/>
    <col min="11192" max="11192" width="7.42578125" style="9" customWidth="1"/>
    <col min="11193" max="11193" width="9.140625" style="9"/>
    <col min="11194" max="11194" width="12.42578125" style="9" customWidth="1"/>
    <col min="11195" max="11195" width="7.42578125" style="9" customWidth="1"/>
    <col min="11196" max="11197" width="9.140625" style="9"/>
    <col min="11198" max="11198" width="11.5703125" style="9" bestFit="1" customWidth="1"/>
    <col min="11199" max="11199" width="12" style="9" customWidth="1"/>
    <col min="11200" max="11200" width="8.28515625" style="9" customWidth="1"/>
    <col min="11201" max="11201" width="2.7109375" style="9" customWidth="1"/>
    <col min="11202" max="11202" width="18.5703125" style="9" customWidth="1"/>
    <col min="11203" max="11203" width="9.140625" style="9"/>
    <col min="11204" max="11204" width="18" style="9" customWidth="1"/>
    <col min="11205" max="11205" width="15.140625" style="9" customWidth="1"/>
    <col min="11206" max="11206" width="8.85546875" style="9" customWidth="1"/>
    <col min="11207" max="11207" width="12.28515625" style="9" customWidth="1"/>
    <col min="11208" max="11208" width="7.42578125" style="9" customWidth="1"/>
    <col min="11209" max="11209" width="9.140625" style="9"/>
    <col min="11210" max="11210" width="12.42578125" style="9" customWidth="1"/>
    <col min="11211" max="11211" width="7.42578125" style="9" customWidth="1"/>
    <col min="11212" max="11213" width="9.140625" style="9"/>
    <col min="11214" max="11214" width="11.5703125" style="9" bestFit="1" customWidth="1"/>
    <col min="11215" max="11215" width="12" style="9" customWidth="1"/>
    <col min="11216" max="11216" width="8.28515625" style="9" customWidth="1"/>
    <col min="11217" max="11217" width="2.7109375" style="9" customWidth="1"/>
    <col min="11218" max="11218" width="18.5703125" style="9" customWidth="1"/>
    <col min="11219" max="11219" width="9.140625" style="9"/>
    <col min="11220" max="11220" width="18" style="9" customWidth="1"/>
    <col min="11221" max="11221" width="15.140625" style="9" customWidth="1"/>
    <col min="11222" max="11222" width="8.85546875" style="9" customWidth="1"/>
    <col min="11223" max="11223" width="12.28515625" style="9" customWidth="1"/>
    <col min="11224" max="11224" width="7.42578125" style="9" customWidth="1"/>
    <col min="11225" max="11225" width="9.140625" style="9"/>
    <col min="11226" max="11226" width="12.42578125" style="9" customWidth="1"/>
    <col min="11227" max="11227" width="7.42578125" style="9" customWidth="1"/>
    <col min="11228" max="11229" width="9.140625" style="9"/>
    <col min="11230" max="11230" width="11.5703125" style="9" bestFit="1" customWidth="1"/>
    <col min="11231" max="11231" width="12" style="9" customWidth="1"/>
    <col min="11232" max="11232" width="8.28515625" style="9" customWidth="1"/>
    <col min="11233" max="11233" width="2.7109375" style="9" customWidth="1"/>
    <col min="11234" max="11234" width="18.5703125" style="9" customWidth="1"/>
    <col min="11235" max="11235" width="9.140625" style="9"/>
    <col min="11236" max="11236" width="18" style="9" customWidth="1"/>
    <col min="11237" max="11237" width="15.140625" style="9" customWidth="1"/>
    <col min="11238" max="11238" width="8.85546875" style="9" customWidth="1"/>
    <col min="11239" max="11239" width="12.28515625" style="9" customWidth="1"/>
    <col min="11240" max="11240" width="7.42578125" style="9" customWidth="1"/>
    <col min="11241" max="11241" width="9.140625" style="9"/>
    <col min="11242" max="11242" width="12.42578125" style="9" customWidth="1"/>
    <col min="11243" max="11243" width="7.42578125" style="9" customWidth="1"/>
    <col min="11244" max="11245" width="9.140625" style="9"/>
    <col min="11246" max="11246" width="11.5703125" style="9" bestFit="1" customWidth="1"/>
    <col min="11247" max="11247" width="12" style="9" customWidth="1"/>
    <col min="11248" max="11248" width="8.28515625" style="9" customWidth="1"/>
    <col min="11249" max="11249" width="2.7109375" style="9" customWidth="1"/>
    <col min="11250" max="11250" width="18.5703125" style="9" customWidth="1"/>
    <col min="11251" max="11251" width="9.140625" style="9"/>
    <col min="11252" max="11252" width="18" style="9" customWidth="1"/>
    <col min="11253" max="11253" width="15.140625" style="9" customWidth="1"/>
    <col min="11254" max="11254" width="8.85546875" style="9" customWidth="1"/>
    <col min="11255" max="11255" width="12.28515625" style="9" customWidth="1"/>
    <col min="11256" max="11256" width="7.42578125" style="9" customWidth="1"/>
    <col min="11257" max="11257" width="9.140625" style="9"/>
    <col min="11258" max="11258" width="12.42578125" style="9" customWidth="1"/>
    <col min="11259" max="11259" width="7.42578125" style="9" customWidth="1"/>
    <col min="11260" max="11261" width="9.140625" style="9"/>
    <col min="11262" max="11262" width="11.5703125" style="9" bestFit="1" customWidth="1"/>
    <col min="11263" max="11263" width="12" style="9" customWidth="1"/>
    <col min="11264" max="11264" width="8.28515625" style="9" customWidth="1"/>
    <col min="11265" max="11265" width="2.7109375" style="9" customWidth="1"/>
    <col min="11266" max="11266" width="18.5703125" style="9" customWidth="1"/>
    <col min="11267" max="11267" width="9.140625" style="9"/>
    <col min="11268" max="11268" width="18" style="9" customWidth="1"/>
    <col min="11269" max="11269" width="15.140625" style="9" customWidth="1"/>
    <col min="11270" max="11270" width="8.85546875" style="9" customWidth="1"/>
    <col min="11271" max="11271" width="12.28515625" style="9" customWidth="1"/>
    <col min="11272" max="11272" width="7.42578125" style="9" customWidth="1"/>
    <col min="11273" max="11273" width="9.140625" style="9"/>
    <col min="11274" max="11274" width="12.42578125" style="9" customWidth="1"/>
    <col min="11275" max="11275" width="7.42578125" style="9" customWidth="1"/>
    <col min="11276" max="11277" width="9.140625" style="9"/>
    <col min="11278" max="11278" width="11.5703125" style="9" bestFit="1" customWidth="1"/>
    <col min="11279" max="11279" width="12" style="9" customWidth="1"/>
    <col min="11280" max="11280" width="8.28515625" style="9" customWidth="1"/>
    <col min="11281" max="11281" width="2.7109375" style="9" customWidth="1"/>
    <col min="11282" max="11282" width="18.5703125" style="9" customWidth="1"/>
    <col min="11283" max="11283" width="9.140625" style="9"/>
    <col min="11284" max="11284" width="18" style="9" customWidth="1"/>
    <col min="11285" max="11285" width="15.140625" style="9" customWidth="1"/>
    <col min="11286" max="11286" width="8.85546875" style="9" customWidth="1"/>
    <col min="11287" max="11287" width="12.28515625" style="9" customWidth="1"/>
    <col min="11288" max="11288" width="7.42578125" style="9" customWidth="1"/>
    <col min="11289" max="11289" width="9.140625" style="9"/>
    <col min="11290" max="11290" width="12.42578125" style="9" customWidth="1"/>
    <col min="11291" max="11291" width="7.42578125" style="9" customWidth="1"/>
    <col min="11292" max="11293" width="9.140625" style="9"/>
    <col min="11294" max="11294" width="11.5703125" style="9" bestFit="1" customWidth="1"/>
    <col min="11295" max="11295" width="12" style="9" customWidth="1"/>
    <col min="11296" max="11296" width="8.28515625" style="9" customWidth="1"/>
    <col min="11297" max="11297" width="2.7109375" style="9" customWidth="1"/>
    <col min="11298" max="11298" width="18.5703125" style="9" customWidth="1"/>
    <col min="11299" max="11299" width="9.140625" style="9"/>
    <col min="11300" max="11300" width="18" style="9" customWidth="1"/>
    <col min="11301" max="11301" width="15.140625" style="9" customWidth="1"/>
    <col min="11302" max="11302" width="8.85546875" style="9" customWidth="1"/>
    <col min="11303" max="11303" width="12.28515625" style="9" customWidth="1"/>
    <col min="11304" max="11304" width="7.42578125" style="9" customWidth="1"/>
    <col min="11305" max="11305" width="9.140625" style="9"/>
    <col min="11306" max="11306" width="12.42578125" style="9" customWidth="1"/>
    <col min="11307" max="11307" width="7.42578125" style="9" customWidth="1"/>
    <col min="11308" max="11309" width="9.140625" style="9"/>
    <col min="11310" max="11310" width="11.5703125" style="9" bestFit="1" customWidth="1"/>
    <col min="11311" max="11311" width="12" style="9" customWidth="1"/>
    <col min="11312" max="11312" width="8.28515625" style="9" customWidth="1"/>
    <col min="11313" max="11313" width="2.7109375" style="9" customWidth="1"/>
    <col min="11314" max="11314" width="18.5703125" style="9" customWidth="1"/>
    <col min="11315" max="11315" width="9.140625" style="9"/>
    <col min="11316" max="11316" width="18" style="9" customWidth="1"/>
    <col min="11317" max="11317" width="15.140625" style="9" customWidth="1"/>
    <col min="11318" max="11318" width="8.85546875" style="9" customWidth="1"/>
    <col min="11319" max="11319" width="12.28515625" style="9" customWidth="1"/>
    <col min="11320" max="11320" width="7.42578125" style="9" customWidth="1"/>
    <col min="11321" max="11321" width="9.140625" style="9"/>
    <col min="11322" max="11322" width="12.42578125" style="9" customWidth="1"/>
    <col min="11323" max="11323" width="7.42578125" style="9" customWidth="1"/>
    <col min="11324" max="11325" width="9.140625" style="9"/>
    <col min="11326" max="11326" width="11.5703125" style="9" bestFit="1" customWidth="1"/>
    <col min="11327" max="11327" width="12" style="9" customWidth="1"/>
    <col min="11328" max="11328" width="8.28515625" style="9" customWidth="1"/>
    <col min="11329" max="11329" width="2.7109375" style="9" customWidth="1"/>
    <col min="11330" max="11330" width="18.5703125" style="9" customWidth="1"/>
    <col min="11331" max="11331" width="9.140625" style="9"/>
    <col min="11332" max="11332" width="18" style="9" customWidth="1"/>
    <col min="11333" max="11333" width="15.140625" style="9" customWidth="1"/>
    <col min="11334" max="11334" width="8.85546875" style="9" customWidth="1"/>
    <col min="11335" max="11335" width="12.28515625" style="9" customWidth="1"/>
    <col min="11336" max="11336" width="7.42578125" style="9" customWidth="1"/>
    <col min="11337" max="11337" width="9.140625" style="9"/>
    <col min="11338" max="11338" width="12.42578125" style="9" customWidth="1"/>
    <col min="11339" max="11339" width="7.42578125" style="9" customWidth="1"/>
    <col min="11340" max="11341" width="9.140625" style="9"/>
    <col min="11342" max="11342" width="11.5703125" style="9" bestFit="1" customWidth="1"/>
    <col min="11343" max="11343" width="12" style="9" customWidth="1"/>
    <col min="11344" max="11344" width="8.28515625" style="9" customWidth="1"/>
    <col min="11345" max="11345" width="2.7109375" style="9" customWidth="1"/>
    <col min="11346" max="11346" width="18.5703125" style="9" customWidth="1"/>
    <col min="11347" max="11347" width="9.140625" style="9"/>
    <col min="11348" max="11348" width="18" style="9" customWidth="1"/>
    <col min="11349" max="11349" width="15.140625" style="9" customWidth="1"/>
    <col min="11350" max="11350" width="8.85546875" style="9" customWidth="1"/>
    <col min="11351" max="11351" width="12.28515625" style="9" customWidth="1"/>
    <col min="11352" max="11352" width="7.42578125" style="9" customWidth="1"/>
    <col min="11353" max="11353" width="9.140625" style="9"/>
    <col min="11354" max="11354" width="12.42578125" style="9" customWidth="1"/>
    <col min="11355" max="11355" width="7.42578125" style="9" customWidth="1"/>
    <col min="11356" max="11357" width="9.140625" style="9"/>
    <col min="11358" max="11358" width="11.5703125" style="9" bestFit="1" customWidth="1"/>
    <col min="11359" max="11359" width="12" style="9" customWidth="1"/>
    <col min="11360" max="11360" width="8.28515625" style="9" customWidth="1"/>
    <col min="11361" max="11361" width="2.7109375" style="9" customWidth="1"/>
    <col min="11362" max="11362" width="18.5703125" style="9" customWidth="1"/>
    <col min="11363" max="11363" width="9.140625" style="9"/>
    <col min="11364" max="11364" width="18" style="9" customWidth="1"/>
    <col min="11365" max="11365" width="15.140625" style="9" customWidth="1"/>
    <col min="11366" max="11366" width="8.85546875" style="9" customWidth="1"/>
    <col min="11367" max="11367" width="12.28515625" style="9" customWidth="1"/>
    <col min="11368" max="11368" width="7.42578125" style="9" customWidth="1"/>
    <col min="11369" max="11369" width="9.140625" style="9"/>
    <col min="11370" max="11370" width="12.42578125" style="9" customWidth="1"/>
    <col min="11371" max="11371" width="7.42578125" style="9" customWidth="1"/>
    <col min="11372" max="11373" width="9.140625" style="9"/>
    <col min="11374" max="11374" width="11.5703125" style="9" bestFit="1" customWidth="1"/>
    <col min="11375" max="11375" width="12" style="9" customWidth="1"/>
    <col min="11376" max="11376" width="8.28515625" style="9" customWidth="1"/>
    <col min="11377" max="11377" width="2.7109375" style="9" customWidth="1"/>
    <col min="11378" max="11378" width="18.5703125" style="9" customWidth="1"/>
    <col min="11379" max="11379" width="9.140625" style="9"/>
    <col min="11380" max="11380" width="18" style="9" customWidth="1"/>
    <col min="11381" max="11381" width="15.140625" style="9" customWidth="1"/>
    <col min="11382" max="11382" width="8.85546875" style="9" customWidth="1"/>
    <col min="11383" max="11383" width="12.28515625" style="9" customWidth="1"/>
    <col min="11384" max="11384" width="7.42578125" style="9" customWidth="1"/>
    <col min="11385" max="11385" width="9.140625" style="9"/>
    <col min="11386" max="11386" width="12.42578125" style="9" customWidth="1"/>
    <col min="11387" max="11387" width="7.42578125" style="9" customWidth="1"/>
    <col min="11388" max="11389" width="9.140625" style="9"/>
    <col min="11390" max="11390" width="11.5703125" style="9" bestFit="1" customWidth="1"/>
    <col min="11391" max="11391" width="12" style="9" customWidth="1"/>
    <col min="11392" max="11392" width="8.28515625" style="9" customWidth="1"/>
    <col min="11393" max="11393" width="2.7109375" style="9" customWidth="1"/>
    <col min="11394" max="11394" width="18.5703125" style="9" customWidth="1"/>
    <col min="11395" max="11395" width="9.140625" style="9"/>
    <col min="11396" max="11396" width="18" style="9" customWidth="1"/>
    <col min="11397" max="11397" width="15.140625" style="9" customWidth="1"/>
    <col min="11398" max="11398" width="8.85546875" style="9" customWidth="1"/>
    <col min="11399" max="11399" width="12.28515625" style="9" customWidth="1"/>
    <col min="11400" max="11400" width="7.42578125" style="9" customWidth="1"/>
    <col min="11401" max="11401" width="9.140625" style="9"/>
    <col min="11402" max="11402" width="12.42578125" style="9" customWidth="1"/>
    <col min="11403" max="11403" width="7.42578125" style="9" customWidth="1"/>
    <col min="11404" max="11405" width="9.140625" style="9"/>
    <col min="11406" max="11406" width="11.5703125" style="9" bestFit="1" customWidth="1"/>
    <col min="11407" max="11407" width="12" style="9" customWidth="1"/>
    <col min="11408" max="11408" width="8.28515625" style="9" customWidth="1"/>
    <col min="11409" max="11409" width="2.7109375" style="9" customWidth="1"/>
    <col min="11410" max="11410" width="18.5703125" style="9" customWidth="1"/>
    <col min="11411" max="11411" width="9.140625" style="9"/>
    <col min="11412" max="11412" width="18" style="9" customWidth="1"/>
    <col min="11413" max="11413" width="15.140625" style="9" customWidth="1"/>
    <col min="11414" max="11414" width="8.85546875" style="9" customWidth="1"/>
    <col min="11415" max="11415" width="12.28515625" style="9" customWidth="1"/>
    <col min="11416" max="11416" width="7.42578125" style="9" customWidth="1"/>
    <col min="11417" max="11417" width="9.140625" style="9"/>
    <col min="11418" max="11418" width="12.42578125" style="9" customWidth="1"/>
    <col min="11419" max="11419" width="7.42578125" style="9" customWidth="1"/>
    <col min="11420" max="11421" width="9.140625" style="9"/>
    <col min="11422" max="11422" width="11.5703125" style="9" bestFit="1" customWidth="1"/>
    <col min="11423" max="11423" width="12" style="9" customWidth="1"/>
    <col min="11424" max="11424" width="8.28515625" style="9" customWidth="1"/>
    <col min="11425" max="11425" width="2.7109375" style="9" customWidth="1"/>
    <col min="11426" max="11426" width="18.5703125" style="9" customWidth="1"/>
    <col min="11427" max="11427" width="9.140625" style="9"/>
    <col min="11428" max="11428" width="18" style="9" customWidth="1"/>
    <col min="11429" max="11429" width="15.140625" style="9" customWidth="1"/>
    <col min="11430" max="11430" width="8.85546875" style="9" customWidth="1"/>
    <col min="11431" max="11431" width="12.28515625" style="9" customWidth="1"/>
    <col min="11432" max="11432" width="7.42578125" style="9" customWidth="1"/>
    <col min="11433" max="11433" width="9.140625" style="9"/>
    <col min="11434" max="11434" width="12.42578125" style="9" customWidth="1"/>
    <col min="11435" max="11435" width="7.42578125" style="9" customWidth="1"/>
    <col min="11436" max="11437" width="9.140625" style="9"/>
    <col min="11438" max="11438" width="11.5703125" style="9" bestFit="1" customWidth="1"/>
    <col min="11439" max="11439" width="12" style="9" customWidth="1"/>
    <col min="11440" max="11440" width="8.28515625" style="9" customWidth="1"/>
    <col min="11441" max="11441" width="2.7109375" style="9" customWidth="1"/>
    <col min="11442" max="11442" width="18.5703125" style="9" customWidth="1"/>
    <col min="11443" max="11443" width="9.140625" style="9"/>
    <col min="11444" max="11444" width="18" style="9" customWidth="1"/>
    <col min="11445" max="11445" width="15.140625" style="9" customWidth="1"/>
    <col min="11446" max="11446" width="8.85546875" style="9" customWidth="1"/>
    <col min="11447" max="11447" width="12.28515625" style="9" customWidth="1"/>
    <col min="11448" max="11448" width="7.42578125" style="9" customWidth="1"/>
    <col min="11449" max="11449" width="9.140625" style="9"/>
    <col min="11450" max="11450" width="12.42578125" style="9" customWidth="1"/>
    <col min="11451" max="11451" width="7.42578125" style="9" customWidth="1"/>
    <col min="11452" max="11453" width="9.140625" style="9"/>
    <col min="11454" max="11454" width="11.5703125" style="9" bestFit="1" customWidth="1"/>
    <col min="11455" max="11455" width="12" style="9" customWidth="1"/>
    <col min="11456" max="11456" width="8.28515625" style="9" customWidth="1"/>
    <col min="11457" max="11457" width="2.7109375" style="9" customWidth="1"/>
    <col min="11458" max="11458" width="18.5703125" style="9" customWidth="1"/>
    <col min="11459" max="11459" width="9.140625" style="9"/>
    <col min="11460" max="11460" width="18" style="9" customWidth="1"/>
    <col min="11461" max="11461" width="15.140625" style="9" customWidth="1"/>
    <col min="11462" max="11462" width="8.85546875" style="9" customWidth="1"/>
    <col min="11463" max="11463" width="12.28515625" style="9" customWidth="1"/>
    <col min="11464" max="11464" width="7.42578125" style="9" customWidth="1"/>
    <col min="11465" max="11465" width="9.140625" style="9"/>
    <col min="11466" max="11466" width="12.42578125" style="9" customWidth="1"/>
    <col min="11467" max="11467" width="7.42578125" style="9" customWidth="1"/>
    <col min="11468" max="11469" width="9.140625" style="9"/>
    <col min="11470" max="11470" width="11.5703125" style="9" bestFit="1" customWidth="1"/>
    <col min="11471" max="11471" width="12" style="9" customWidth="1"/>
    <col min="11472" max="11472" width="8.28515625" style="9" customWidth="1"/>
    <col min="11473" max="11473" width="2.7109375" style="9" customWidth="1"/>
    <col min="11474" max="11474" width="18.5703125" style="9" customWidth="1"/>
    <col min="11475" max="11475" width="9.140625" style="9"/>
    <col min="11476" max="11476" width="18" style="9" customWidth="1"/>
    <col min="11477" max="11477" width="15.140625" style="9" customWidth="1"/>
    <col min="11478" max="11478" width="8.85546875" style="9" customWidth="1"/>
    <col min="11479" max="11479" width="12.28515625" style="9" customWidth="1"/>
    <col min="11480" max="11480" width="7.42578125" style="9" customWidth="1"/>
    <col min="11481" max="11481" width="9.140625" style="9"/>
    <col min="11482" max="11482" width="12.42578125" style="9" customWidth="1"/>
    <col min="11483" max="11483" width="7.42578125" style="9" customWidth="1"/>
    <col min="11484" max="11485" width="9.140625" style="9"/>
    <col min="11486" max="11486" width="11.5703125" style="9" bestFit="1" customWidth="1"/>
    <col min="11487" max="11487" width="12" style="9" customWidth="1"/>
    <col min="11488" max="11488" width="8.28515625" style="9" customWidth="1"/>
    <col min="11489" max="11489" width="2.7109375" style="9" customWidth="1"/>
    <col min="11490" max="11490" width="18.5703125" style="9" customWidth="1"/>
    <col min="11491" max="11491" width="9.140625" style="9"/>
    <col min="11492" max="11492" width="18" style="9" customWidth="1"/>
    <col min="11493" max="11493" width="15.140625" style="9" customWidth="1"/>
    <col min="11494" max="11494" width="8.85546875" style="9" customWidth="1"/>
    <col min="11495" max="11495" width="12.28515625" style="9" customWidth="1"/>
    <col min="11496" max="11496" width="7.42578125" style="9" customWidth="1"/>
    <col min="11497" max="11497" width="9.140625" style="9"/>
    <col min="11498" max="11498" width="12.42578125" style="9" customWidth="1"/>
    <col min="11499" max="11499" width="7.42578125" style="9" customWidth="1"/>
    <col min="11500" max="11501" width="9.140625" style="9"/>
    <col min="11502" max="11502" width="11.5703125" style="9" bestFit="1" customWidth="1"/>
    <col min="11503" max="11503" width="12" style="9" customWidth="1"/>
    <col min="11504" max="11504" width="8.28515625" style="9" customWidth="1"/>
    <col min="11505" max="11505" width="2.7109375" style="9" customWidth="1"/>
    <col min="11506" max="11506" width="18.5703125" style="9" customWidth="1"/>
    <col min="11507" max="11507" width="9.140625" style="9"/>
    <col min="11508" max="11508" width="18" style="9" customWidth="1"/>
    <col min="11509" max="11509" width="15.140625" style="9" customWidth="1"/>
    <col min="11510" max="11510" width="8.85546875" style="9" customWidth="1"/>
    <col min="11511" max="11511" width="12.28515625" style="9" customWidth="1"/>
    <col min="11512" max="11512" width="7.42578125" style="9" customWidth="1"/>
    <col min="11513" max="11513" width="9.140625" style="9"/>
    <col min="11514" max="11514" width="12.42578125" style="9" customWidth="1"/>
    <col min="11515" max="11515" width="7.42578125" style="9" customWidth="1"/>
    <col min="11516" max="11517" width="9.140625" style="9"/>
    <col min="11518" max="11518" width="11.5703125" style="9" bestFit="1" customWidth="1"/>
    <col min="11519" max="11519" width="12" style="9" customWidth="1"/>
    <col min="11520" max="11520" width="8.28515625" style="9" customWidth="1"/>
    <col min="11521" max="11521" width="2.7109375" style="9" customWidth="1"/>
    <col min="11522" max="11522" width="18.5703125" style="9" customWidth="1"/>
    <col min="11523" max="11523" width="9.140625" style="9"/>
    <col min="11524" max="11524" width="18" style="9" customWidth="1"/>
    <col min="11525" max="11525" width="15.140625" style="9" customWidth="1"/>
    <col min="11526" max="11526" width="8.85546875" style="9" customWidth="1"/>
    <col min="11527" max="11527" width="12.28515625" style="9" customWidth="1"/>
    <col min="11528" max="11528" width="7.42578125" style="9" customWidth="1"/>
    <col min="11529" max="11529" width="9.140625" style="9"/>
    <col min="11530" max="11530" width="12.42578125" style="9" customWidth="1"/>
    <col min="11531" max="11531" width="7.42578125" style="9" customWidth="1"/>
    <col min="11532" max="11533" width="9.140625" style="9"/>
    <col min="11534" max="11534" width="11.5703125" style="9" bestFit="1" customWidth="1"/>
    <col min="11535" max="11535" width="12" style="9" customWidth="1"/>
    <col min="11536" max="11536" width="8.28515625" style="9" customWidth="1"/>
    <col min="11537" max="11537" width="2.7109375" style="9" customWidth="1"/>
    <col min="11538" max="11538" width="18.5703125" style="9" customWidth="1"/>
    <col min="11539" max="11539" width="9.140625" style="9"/>
    <col min="11540" max="11540" width="18" style="9" customWidth="1"/>
    <col min="11541" max="11541" width="15.140625" style="9" customWidth="1"/>
    <col min="11542" max="11542" width="8.85546875" style="9" customWidth="1"/>
    <col min="11543" max="11543" width="12.28515625" style="9" customWidth="1"/>
    <col min="11544" max="11544" width="7.42578125" style="9" customWidth="1"/>
    <col min="11545" max="11545" width="9.140625" style="9"/>
    <col min="11546" max="11546" width="12.42578125" style="9" customWidth="1"/>
    <col min="11547" max="11547" width="7.42578125" style="9" customWidth="1"/>
    <col min="11548" max="11549" width="9.140625" style="9"/>
    <col min="11550" max="11550" width="11.5703125" style="9" bestFit="1" customWidth="1"/>
    <col min="11551" max="11551" width="12" style="9" customWidth="1"/>
    <col min="11552" max="11552" width="8.28515625" style="9" customWidth="1"/>
    <col min="11553" max="11553" width="2.7109375" style="9" customWidth="1"/>
    <col min="11554" max="11554" width="18.5703125" style="9" customWidth="1"/>
    <col min="11555" max="11555" width="9.140625" style="9"/>
    <col min="11556" max="11556" width="18" style="9" customWidth="1"/>
    <col min="11557" max="11557" width="15.140625" style="9" customWidth="1"/>
    <col min="11558" max="11558" width="8.85546875" style="9" customWidth="1"/>
    <col min="11559" max="11559" width="12.28515625" style="9" customWidth="1"/>
    <col min="11560" max="11560" width="7.42578125" style="9" customWidth="1"/>
    <col min="11561" max="11561" width="9.140625" style="9"/>
    <col min="11562" max="11562" width="12.42578125" style="9" customWidth="1"/>
    <col min="11563" max="11563" width="7.42578125" style="9" customWidth="1"/>
    <col min="11564" max="11565" width="9.140625" style="9"/>
    <col min="11566" max="11566" width="11.5703125" style="9" bestFit="1" customWidth="1"/>
    <col min="11567" max="11567" width="12" style="9" customWidth="1"/>
    <col min="11568" max="11568" width="8.28515625" style="9" customWidth="1"/>
    <col min="11569" max="11569" width="2.7109375" style="9" customWidth="1"/>
    <col min="11570" max="11570" width="18.5703125" style="9" customWidth="1"/>
    <col min="11571" max="11571" width="9.140625" style="9"/>
    <col min="11572" max="11572" width="18" style="9" customWidth="1"/>
    <col min="11573" max="11573" width="15.140625" style="9" customWidth="1"/>
    <col min="11574" max="11574" width="8.85546875" style="9" customWidth="1"/>
    <col min="11575" max="11575" width="12.28515625" style="9" customWidth="1"/>
    <col min="11576" max="11576" width="7.42578125" style="9" customWidth="1"/>
    <col min="11577" max="11577" width="9.140625" style="9"/>
    <col min="11578" max="11578" width="12.42578125" style="9" customWidth="1"/>
    <col min="11579" max="11579" width="7.42578125" style="9" customWidth="1"/>
    <col min="11580" max="11581" width="9.140625" style="9"/>
    <col min="11582" max="11582" width="11.5703125" style="9" bestFit="1" customWidth="1"/>
    <col min="11583" max="11583" width="12" style="9" customWidth="1"/>
    <col min="11584" max="11584" width="8.28515625" style="9" customWidth="1"/>
    <col min="11585" max="11585" width="2.7109375" style="9" customWidth="1"/>
    <col min="11586" max="11586" width="18.5703125" style="9" customWidth="1"/>
    <col min="11587" max="11587" width="9.140625" style="9"/>
    <col min="11588" max="11588" width="18" style="9" customWidth="1"/>
    <col min="11589" max="11589" width="15.140625" style="9" customWidth="1"/>
    <col min="11590" max="11590" width="8.85546875" style="9" customWidth="1"/>
    <col min="11591" max="11591" width="12.28515625" style="9" customWidth="1"/>
    <col min="11592" max="11592" width="7.42578125" style="9" customWidth="1"/>
    <col min="11593" max="11593" width="9.140625" style="9"/>
    <col min="11594" max="11594" width="12.42578125" style="9" customWidth="1"/>
    <col min="11595" max="11595" width="7.42578125" style="9" customWidth="1"/>
    <col min="11596" max="11597" width="9.140625" style="9"/>
    <col min="11598" max="11598" width="11.5703125" style="9" bestFit="1" customWidth="1"/>
    <col min="11599" max="11599" width="12" style="9" customWidth="1"/>
    <col min="11600" max="11600" width="8.28515625" style="9" customWidth="1"/>
    <col min="11601" max="11601" width="2.7109375" style="9" customWidth="1"/>
    <col min="11602" max="11602" width="18.5703125" style="9" customWidth="1"/>
    <col min="11603" max="11603" width="9.140625" style="9"/>
    <col min="11604" max="11604" width="18" style="9" customWidth="1"/>
    <col min="11605" max="11605" width="15.140625" style="9" customWidth="1"/>
    <col min="11606" max="11606" width="8.85546875" style="9" customWidth="1"/>
    <col min="11607" max="11607" width="12.28515625" style="9" customWidth="1"/>
    <col min="11608" max="11608" width="7.42578125" style="9" customWidth="1"/>
    <col min="11609" max="11609" width="9.140625" style="9"/>
    <col min="11610" max="11610" width="12.42578125" style="9" customWidth="1"/>
    <col min="11611" max="11611" width="7.42578125" style="9" customWidth="1"/>
    <col min="11612" max="11613" width="9.140625" style="9"/>
    <col min="11614" max="11614" width="11.5703125" style="9" bestFit="1" customWidth="1"/>
    <col min="11615" max="11615" width="12" style="9" customWidth="1"/>
    <col min="11616" max="11616" width="8.28515625" style="9" customWidth="1"/>
    <col min="11617" max="11617" width="2.7109375" style="9" customWidth="1"/>
    <col min="11618" max="11618" width="18.5703125" style="9" customWidth="1"/>
    <col min="11619" max="11619" width="9.140625" style="9"/>
    <col min="11620" max="11620" width="18" style="9" customWidth="1"/>
    <col min="11621" max="11621" width="15.140625" style="9" customWidth="1"/>
    <col min="11622" max="11622" width="8.85546875" style="9" customWidth="1"/>
    <col min="11623" max="11623" width="12.28515625" style="9" customWidth="1"/>
    <col min="11624" max="11624" width="7.42578125" style="9" customWidth="1"/>
    <col min="11625" max="11625" width="9.140625" style="9"/>
    <col min="11626" max="11626" width="12.42578125" style="9" customWidth="1"/>
    <col min="11627" max="11627" width="7.42578125" style="9" customWidth="1"/>
    <col min="11628" max="11629" width="9.140625" style="9"/>
    <col min="11630" max="11630" width="11.5703125" style="9" bestFit="1" customWidth="1"/>
    <col min="11631" max="11631" width="12" style="9" customWidth="1"/>
    <col min="11632" max="11632" width="8.28515625" style="9" customWidth="1"/>
    <col min="11633" max="11633" width="2.7109375" style="9" customWidth="1"/>
    <col min="11634" max="11634" width="18.5703125" style="9" customWidth="1"/>
    <col min="11635" max="11635" width="9.140625" style="9"/>
    <col min="11636" max="11636" width="18" style="9" customWidth="1"/>
    <col min="11637" max="11637" width="15.140625" style="9" customWidth="1"/>
    <col min="11638" max="11638" width="8.85546875" style="9" customWidth="1"/>
    <col min="11639" max="11639" width="12.28515625" style="9" customWidth="1"/>
    <col min="11640" max="11640" width="7.42578125" style="9" customWidth="1"/>
    <col min="11641" max="11641" width="9.140625" style="9"/>
    <col min="11642" max="11642" width="12.42578125" style="9" customWidth="1"/>
    <col min="11643" max="11643" width="7.42578125" style="9" customWidth="1"/>
    <col min="11644" max="11645" width="9.140625" style="9"/>
    <col min="11646" max="11646" width="11.5703125" style="9" bestFit="1" customWidth="1"/>
    <col min="11647" max="11647" width="12" style="9" customWidth="1"/>
    <col min="11648" max="11648" width="8.28515625" style="9" customWidth="1"/>
    <col min="11649" max="11649" width="2.7109375" style="9" customWidth="1"/>
    <col min="11650" max="11650" width="18.5703125" style="9" customWidth="1"/>
    <col min="11651" max="11651" width="9.140625" style="9"/>
    <col min="11652" max="11652" width="18" style="9" customWidth="1"/>
    <col min="11653" max="11653" width="15.140625" style="9" customWidth="1"/>
    <col min="11654" max="11654" width="8.85546875" style="9" customWidth="1"/>
    <col min="11655" max="11655" width="12.28515625" style="9" customWidth="1"/>
    <col min="11656" max="11656" width="7.42578125" style="9" customWidth="1"/>
    <col min="11657" max="11657" width="9.140625" style="9"/>
    <col min="11658" max="11658" width="12.42578125" style="9" customWidth="1"/>
    <col min="11659" max="11659" width="7.42578125" style="9" customWidth="1"/>
    <col min="11660" max="11661" width="9.140625" style="9"/>
    <col min="11662" max="11662" width="11.5703125" style="9" bestFit="1" customWidth="1"/>
    <col min="11663" max="11663" width="12" style="9" customWidth="1"/>
    <col min="11664" max="11664" width="8.28515625" style="9" customWidth="1"/>
    <col min="11665" max="11665" width="2.7109375" style="9" customWidth="1"/>
    <col min="11666" max="11666" width="18.5703125" style="9" customWidth="1"/>
    <col min="11667" max="11667" width="9.140625" style="9"/>
    <col min="11668" max="11668" width="18" style="9" customWidth="1"/>
    <col min="11669" max="11669" width="15.140625" style="9" customWidth="1"/>
    <col min="11670" max="11670" width="8.85546875" style="9" customWidth="1"/>
    <col min="11671" max="11671" width="12.28515625" style="9" customWidth="1"/>
    <col min="11672" max="11672" width="7.42578125" style="9" customWidth="1"/>
    <col min="11673" max="11673" width="9.140625" style="9"/>
    <col min="11674" max="11674" width="12.42578125" style="9" customWidth="1"/>
    <col min="11675" max="11675" width="7.42578125" style="9" customWidth="1"/>
    <col min="11676" max="11677" width="9.140625" style="9"/>
    <col min="11678" max="11678" width="11.5703125" style="9" bestFit="1" customWidth="1"/>
    <col min="11679" max="11679" width="12" style="9" customWidth="1"/>
    <col min="11680" max="11680" width="8.28515625" style="9" customWidth="1"/>
    <col min="11681" max="11681" width="2.7109375" style="9" customWidth="1"/>
    <col min="11682" max="11682" width="18.5703125" style="9" customWidth="1"/>
    <col min="11683" max="11683" width="9.140625" style="9"/>
    <col min="11684" max="11684" width="18" style="9" customWidth="1"/>
    <col min="11685" max="11685" width="15.140625" style="9" customWidth="1"/>
    <col min="11686" max="11686" width="8.85546875" style="9" customWidth="1"/>
    <col min="11687" max="11687" width="12.28515625" style="9" customWidth="1"/>
    <col min="11688" max="11688" width="7.42578125" style="9" customWidth="1"/>
    <col min="11689" max="11689" width="9.140625" style="9"/>
    <col min="11690" max="11690" width="12.42578125" style="9" customWidth="1"/>
    <col min="11691" max="11691" width="7.42578125" style="9" customWidth="1"/>
    <col min="11692" max="11693" width="9.140625" style="9"/>
    <col min="11694" max="11694" width="11.5703125" style="9" bestFit="1" customWidth="1"/>
    <col min="11695" max="11695" width="12" style="9" customWidth="1"/>
    <col min="11696" max="11696" width="8.28515625" style="9" customWidth="1"/>
    <col min="11697" max="11697" width="2.7109375" style="9" customWidth="1"/>
    <col min="11698" max="11698" width="18.5703125" style="9" customWidth="1"/>
    <col min="11699" max="11699" width="9.140625" style="9"/>
    <col min="11700" max="11700" width="18" style="9" customWidth="1"/>
    <col min="11701" max="11701" width="15.140625" style="9" customWidth="1"/>
    <col min="11702" max="11702" width="8.85546875" style="9" customWidth="1"/>
    <col min="11703" max="11703" width="12.28515625" style="9" customWidth="1"/>
    <col min="11704" max="11704" width="7.42578125" style="9" customWidth="1"/>
    <col min="11705" max="11705" width="9.140625" style="9"/>
    <col min="11706" max="11706" width="12.42578125" style="9" customWidth="1"/>
    <col min="11707" max="11707" width="7.42578125" style="9" customWidth="1"/>
    <col min="11708" max="11709" width="9.140625" style="9"/>
    <col min="11710" max="11710" width="11.5703125" style="9" bestFit="1" customWidth="1"/>
    <col min="11711" max="11711" width="12" style="9" customWidth="1"/>
    <col min="11712" max="11712" width="8.28515625" style="9" customWidth="1"/>
    <col min="11713" max="11713" width="2.7109375" style="9" customWidth="1"/>
    <col min="11714" max="11714" width="18.5703125" style="9" customWidth="1"/>
    <col min="11715" max="11715" width="9.140625" style="9"/>
    <col min="11716" max="11716" width="18" style="9" customWidth="1"/>
    <col min="11717" max="11717" width="15.140625" style="9" customWidth="1"/>
    <col min="11718" max="11718" width="8.85546875" style="9" customWidth="1"/>
    <col min="11719" max="11719" width="12.28515625" style="9" customWidth="1"/>
    <col min="11720" max="11720" width="7.42578125" style="9" customWidth="1"/>
    <col min="11721" max="11721" width="9.140625" style="9"/>
    <col min="11722" max="11722" width="12.42578125" style="9" customWidth="1"/>
    <col min="11723" max="11723" width="7.42578125" style="9" customWidth="1"/>
    <col min="11724" max="11725" width="9.140625" style="9"/>
    <col min="11726" max="11726" width="11.5703125" style="9" bestFit="1" customWidth="1"/>
    <col min="11727" max="11727" width="12" style="9" customWidth="1"/>
    <col min="11728" max="11728" width="8.28515625" style="9" customWidth="1"/>
    <col min="11729" max="11729" width="2.7109375" style="9" customWidth="1"/>
    <col min="11730" max="11730" width="18.5703125" style="9" customWidth="1"/>
    <col min="11731" max="11731" width="9.140625" style="9"/>
    <col min="11732" max="11732" width="18" style="9" customWidth="1"/>
    <col min="11733" max="11733" width="15.140625" style="9" customWidth="1"/>
    <col min="11734" max="11734" width="8.85546875" style="9" customWidth="1"/>
    <col min="11735" max="11735" width="12.28515625" style="9" customWidth="1"/>
    <col min="11736" max="11736" width="7.42578125" style="9" customWidth="1"/>
    <col min="11737" max="11737" width="9.140625" style="9"/>
    <col min="11738" max="11738" width="12.42578125" style="9" customWidth="1"/>
    <col min="11739" max="11739" width="7.42578125" style="9" customWidth="1"/>
    <col min="11740" max="11741" width="9.140625" style="9"/>
    <col min="11742" max="11742" width="11.5703125" style="9" bestFit="1" customWidth="1"/>
    <col min="11743" max="11743" width="12" style="9" customWidth="1"/>
    <col min="11744" max="11744" width="8.28515625" style="9" customWidth="1"/>
    <col min="11745" max="11745" width="2.7109375" style="9" customWidth="1"/>
    <col min="11746" max="11746" width="18.5703125" style="9" customWidth="1"/>
    <col min="11747" max="11747" width="9.140625" style="9"/>
    <col min="11748" max="11748" width="18" style="9" customWidth="1"/>
    <col min="11749" max="11749" width="15.140625" style="9" customWidth="1"/>
    <col min="11750" max="11750" width="8.85546875" style="9" customWidth="1"/>
    <col min="11751" max="11751" width="12.28515625" style="9" customWidth="1"/>
    <col min="11752" max="11752" width="7.42578125" style="9" customWidth="1"/>
    <col min="11753" max="11753" width="9.140625" style="9"/>
    <col min="11754" max="11754" width="12.42578125" style="9" customWidth="1"/>
    <col min="11755" max="11755" width="7.42578125" style="9" customWidth="1"/>
    <col min="11756" max="11757" width="9.140625" style="9"/>
    <col min="11758" max="11758" width="11.5703125" style="9" bestFit="1" customWidth="1"/>
    <col min="11759" max="11759" width="12" style="9" customWidth="1"/>
    <col min="11760" max="11760" width="8.28515625" style="9" customWidth="1"/>
    <col min="11761" max="11761" width="2.7109375" style="9" customWidth="1"/>
    <col min="11762" max="11762" width="18.5703125" style="9" customWidth="1"/>
    <col min="11763" max="11763" width="9.140625" style="9"/>
    <col min="11764" max="11764" width="18" style="9" customWidth="1"/>
    <col min="11765" max="11765" width="15.140625" style="9" customWidth="1"/>
    <col min="11766" max="11766" width="8.85546875" style="9" customWidth="1"/>
    <col min="11767" max="11767" width="12.28515625" style="9" customWidth="1"/>
    <col min="11768" max="11768" width="7.42578125" style="9" customWidth="1"/>
    <col min="11769" max="11769" width="9.140625" style="9"/>
    <col min="11770" max="11770" width="12.42578125" style="9" customWidth="1"/>
    <col min="11771" max="11771" width="7.42578125" style="9" customWidth="1"/>
    <col min="11772" max="11773" width="9.140625" style="9"/>
    <col min="11774" max="11774" width="11.5703125" style="9" bestFit="1" customWidth="1"/>
    <col min="11775" max="11775" width="12" style="9" customWidth="1"/>
    <col min="11776" max="11776" width="8.28515625" style="9" customWidth="1"/>
    <col min="11777" max="11777" width="2.7109375" style="9" customWidth="1"/>
    <col min="11778" max="11778" width="18.5703125" style="9" customWidth="1"/>
    <col min="11779" max="11779" width="9.140625" style="9"/>
    <col min="11780" max="11780" width="18" style="9" customWidth="1"/>
    <col min="11781" max="11781" width="15.140625" style="9" customWidth="1"/>
    <col min="11782" max="11782" width="8.85546875" style="9" customWidth="1"/>
    <col min="11783" max="11783" width="12.28515625" style="9" customWidth="1"/>
    <col min="11784" max="11784" width="7.42578125" style="9" customWidth="1"/>
    <col min="11785" max="11785" width="9.140625" style="9"/>
    <col min="11786" max="11786" width="12.42578125" style="9" customWidth="1"/>
    <col min="11787" max="11787" width="7.42578125" style="9" customWidth="1"/>
    <col min="11788" max="11789" width="9.140625" style="9"/>
    <col min="11790" max="11790" width="11.5703125" style="9" bestFit="1" customWidth="1"/>
    <col min="11791" max="11791" width="12" style="9" customWidth="1"/>
    <col min="11792" max="11792" width="8.28515625" style="9" customWidth="1"/>
    <col min="11793" max="11793" width="2.7109375" style="9" customWidth="1"/>
    <col min="11794" max="11794" width="18.5703125" style="9" customWidth="1"/>
    <col min="11795" max="11795" width="9.140625" style="9"/>
    <col min="11796" max="11796" width="18" style="9" customWidth="1"/>
    <col min="11797" max="11797" width="15.140625" style="9" customWidth="1"/>
    <col min="11798" max="11798" width="8.85546875" style="9" customWidth="1"/>
    <col min="11799" max="11799" width="12.28515625" style="9" customWidth="1"/>
    <col min="11800" max="11800" width="7.42578125" style="9" customWidth="1"/>
    <col min="11801" max="11801" width="9.140625" style="9"/>
    <col min="11802" max="11802" width="12.42578125" style="9" customWidth="1"/>
    <col min="11803" max="11803" width="7.42578125" style="9" customWidth="1"/>
    <col min="11804" max="11805" width="9.140625" style="9"/>
    <col min="11806" max="11806" width="11.5703125" style="9" bestFit="1" customWidth="1"/>
    <col min="11807" max="11807" width="12" style="9" customWidth="1"/>
    <col min="11808" max="11808" width="8.28515625" style="9" customWidth="1"/>
    <col min="11809" max="11809" width="2.7109375" style="9" customWidth="1"/>
    <col min="11810" max="11810" width="18.5703125" style="9" customWidth="1"/>
    <col min="11811" max="11811" width="9.140625" style="9"/>
    <col min="11812" max="11812" width="18" style="9" customWidth="1"/>
    <col min="11813" max="11813" width="15.140625" style="9" customWidth="1"/>
    <col min="11814" max="11814" width="8.85546875" style="9" customWidth="1"/>
    <col min="11815" max="11815" width="12.28515625" style="9" customWidth="1"/>
    <col min="11816" max="11816" width="7.42578125" style="9" customWidth="1"/>
    <col min="11817" max="11817" width="9.140625" style="9"/>
    <col min="11818" max="11818" width="12.42578125" style="9" customWidth="1"/>
    <col min="11819" max="11819" width="7.42578125" style="9" customWidth="1"/>
    <col min="11820" max="11821" width="9.140625" style="9"/>
    <col min="11822" max="11822" width="11.5703125" style="9" bestFit="1" customWidth="1"/>
    <col min="11823" max="11823" width="12" style="9" customWidth="1"/>
    <col min="11824" max="11824" width="8.28515625" style="9" customWidth="1"/>
    <col min="11825" max="11825" width="2.7109375" style="9" customWidth="1"/>
    <col min="11826" max="11826" width="18.5703125" style="9" customWidth="1"/>
    <col min="11827" max="11827" width="9.140625" style="9"/>
    <col min="11828" max="11828" width="18" style="9" customWidth="1"/>
    <col min="11829" max="11829" width="15.140625" style="9" customWidth="1"/>
    <col min="11830" max="11830" width="8.85546875" style="9" customWidth="1"/>
    <col min="11831" max="11831" width="12.28515625" style="9" customWidth="1"/>
    <col min="11832" max="11832" width="7.42578125" style="9" customWidth="1"/>
    <col min="11833" max="11833" width="9.140625" style="9"/>
    <col min="11834" max="11834" width="12.42578125" style="9" customWidth="1"/>
    <col min="11835" max="11835" width="7.42578125" style="9" customWidth="1"/>
    <col min="11836" max="11837" width="9.140625" style="9"/>
    <col min="11838" max="11838" width="11.5703125" style="9" bestFit="1" customWidth="1"/>
    <col min="11839" max="11839" width="12" style="9" customWidth="1"/>
    <col min="11840" max="11840" width="8.28515625" style="9" customWidth="1"/>
    <col min="11841" max="11841" width="2.7109375" style="9" customWidth="1"/>
    <col min="11842" max="11842" width="18.5703125" style="9" customWidth="1"/>
    <col min="11843" max="11843" width="9.140625" style="9"/>
    <col min="11844" max="11844" width="18" style="9" customWidth="1"/>
    <col min="11845" max="11845" width="15.140625" style="9" customWidth="1"/>
    <col min="11846" max="11846" width="8.85546875" style="9" customWidth="1"/>
    <col min="11847" max="11847" width="12.28515625" style="9" customWidth="1"/>
    <col min="11848" max="11848" width="7.42578125" style="9" customWidth="1"/>
    <col min="11849" max="11849" width="9.140625" style="9"/>
    <col min="11850" max="11850" width="12.42578125" style="9" customWidth="1"/>
    <col min="11851" max="11851" width="7.42578125" style="9" customWidth="1"/>
    <col min="11852" max="11853" width="9.140625" style="9"/>
    <col min="11854" max="11854" width="11.5703125" style="9" bestFit="1" customWidth="1"/>
    <col min="11855" max="11855" width="12" style="9" customWidth="1"/>
    <col min="11856" max="11856" width="8.28515625" style="9" customWidth="1"/>
    <col min="11857" max="11857" width="2.7109375" style="9" customWidth="1"/>
    <col min="11858" max="11858" width="18.5703125" style="9" customWidth="1"/>
    <col min="11859" max="11859" width="9.140625" style="9"/>
    <col min="11860" max="11860" width="18" style="9" customWidth="1"/>
    <col min="11861" max="11861" width="15.140625" style="9" customWidth="1"/>
    <col min="11862" max="11862" width="8.85546875" style="9" customWidth="1"/>
    <col min="11863" max="11863" width="12.28515625" style="9" customWidth="1"/>
    <col min="11864" max="11864" width="7.42578125" style="9" customWidth="1"/>
    <col min="11865" max="11865" width="9.140625" style="9"/>
    <col min="11866" max="11866" width="12.42578125" style="9" customWidth="1"/>
    <col min="11867" max="11867" width="7.42578125" style="9" customWidth="1"/>
    <col min="11868" max="11869" width="9.140625" style="9"/>
    <col min="11870" max="11870" width="11.5703125" style="9" bestFit="1" customWidth="1"/>
    <col min="11871" max="11871" width="12" style="9" customWidth="1"/>
    <col min="11872" max="11872" width="8.28515625" style="9" customWidth="1"/>
    <col min="11873" max="11873" width="2.7109375" style="9" customWidth="1"/>
    <col min="11874" max="11874" width="18.5703125" style="9" customWidth="1"/>
    <col min="11875" max="11875" width="9.140625" style="9"/>
    <col min="11876" max="11876" width="18" style="9" customWidth="1"/>
    <col min="11877" max="11877" width="15.140625" style="9" customWidth="1"/>
    <col min="11878" max="11878" width="8.85546875" style="9" customWidth="1"/>
    <col min="11879" max="11879" width="12.28515625" style="9" customWidth="1"/>
    <col min="11880" max="11880" width="7.42578125" style="9" customWidth="1"/>
    <col min="11881" max="11881" width="9.140625" style="9"/>
    <col min="11882" max="11882" width="12.42578125" style="9" customWidth="1"/>
    <col min="11883" max="11883" width="7.42578125" style="9" customWidth="1"/>
    <col min="11884" max="11885" width="9.140625" style="9"/>
    <col min="11886" max="11886" width="11.5703125" style="9" bestFit="1" customWidth="1"/>
    <col min="11887" max="11887" width="12" style="9" customWidth="1"/>
    <col min="11888" max="11888" width="8.28515625" style="9" customWidth="1"/>
    <col min="11889" max="11889" width="2.7109375" style="9" customWidth="1"/>
    <col min="11890" max="11890" width="18.5703125" style="9" customWidth="1"/>
    <col min="11891" max="11891" width="9.140625" style="9"/>
    <col min="11892" max="11892" width="18" style="9" customWidth="1"/>
    <col min="11893" max="11893" width="15.140625" style="9" customWidth="1"/>
    <col min="11894" max="11894" width="8.85546875" style="9" customWidth="1"/>
    <col min="11895" max="11895" width="12.28515625" style="9" customWidth="1"/>
    <col min="11896" max="11896" width="7.42578125" style="9" customWidth="1"/>
    <col min="11897" max="11897" width="9.140625" style="9"/>
    <col min="11898" max="11898" width="12.42578125" style="9" customWidth="1"/>
    <col min="11899" max="11899" width="7.42578125" style="9" customWidth="1"/>
    <col min="11900" max="11901" width="9.140625" style="9"/>
    <col min="11902" max="11902" width="11.5703125" style="9" bestFit="1" customWidth="1"/>
    <col min="11903" max="11903" width="12" style="9" customWidth="1"/>
    <col min="11904" max="11904" width="8.28515625" style="9" customWidth="1"/>
    <col min="11905" max="11905" width="2.7109375" style="9" customWidth="1"/>
    <col min="11906" max="11906" width="18.5703125" style="9" customWidth="1"/>
    <col min="11907" max="11907" width="9.140625" style="9"/>
    <col min="11908" max="11908" width="18" style="9" customWidth="1"/>
    <col min="11909" max="11909" width="15.140625" style="9" customWidth="1"/>
    <col min="11910" max="11910" width="8.85546875" style="9" customWidth="1"/>
    <col min="11911" max="11911" width="12.28515625" style="9" customWidth="1"/>
    <col min="11912" max="11912" width="7.42578125" style="9" customWidth="1"/>
    <col min="11913" max="11913" width="9.140625" style="9"/>
    <col min="11914" max="11914" width="12.42578125" style="9" customWidth="1"/>
    <col min="11915" max="11915" width="7.42578125" style="9" customWidth="1"/>
    <col min="11916" max="11917" width="9.140625" style="9"/>
    <col min="11918" max="11918" width="11.5703125" style="9" bestFit="1" customWidth="1"/>
    <col min="11919" max="11919" width="12" style="9" customWidth="1"/>
    <col min="11920" max="11920" width="8.28515625" style="9" customWidth="1"/>
    <col min="11921" max="11921" width="2.7109375" style="9" customWidth="1"/>
    <col min="11922" max="11922" width="18.5703125" style="9" customWidth="1"/>
    <col min="11923" max="11923" width="9.140625" style="9"/>
    <col min="11924" max="11924" width="18" style="9" customWidth="1"/>
    <col min="11925" max="11925" width="15.140625" style="9" customWidth="1"/>
    <col min="11926" max="11926" width="8.85546875" style="9" customWidth="1"/>
    <col min="11927" max="11927" width="12.28515625" style="9" customWidth="1"/>
    <col min="11928" max="11928" width="7.42578125" style="9" customWidth="1"/>
    <col min="11929" max="11929" width="9.140625" style="9"/>
    <col min="11930" max="11930" width="12.42578125" style="9" customWidth="1"/>
    <col min="11931" max="11931" width="7.42578125" style="9" customWidth="1"/>
    <col min="11932" max="11933" width="9.140625" style="9"/>
    <col min="11934" max="11934" width="11.5703125" style="9" bestFit="1" customWidth="1"/>
    <col min="11935" max="11935" width="12" style="9" customWidth="1"/>
    <col min="11936" max="11936" width="8.28515625" style="9" customWidth="1"/>
    <col min="11937" max="11937" width="2.7109375" style="9" customWidth="1"/>
    <col min="11938" max="11938" width="18.5703125" style="9" customWidth="1"/>
    <col min="11939" max="11939" width="9.140625" style="9"/>
    <col min="11940" max="11940" width="18" style="9" customWidth="1"/>
    <col min="11941" max="11941" width="15.140625" style="9" customWidth="1"/>
    <col min="11942" max="11942" width="8.85546875" style="9" customWidth="1"/>
    <col min="11943" max="11943" width="12.28515625" style="9" customWidth="1"/>
    <col min="11944" max="11944" width="7.42578125" style="9" customWidth="1"/>
    <col min="11945" max="11945" width="9.140625" style="9"/>
    <col min="11946" max="11946" width="12.42578125" style="9" customWidth="1"/>
    <col min="11947" max="11947" width="7.42578125" style="9" customWidth="1"/>
    <col min="11948" max="11949" width="9.140625" style="9"/>
    <col min="11950" max="11950" width="11.5703125" style="9" bestFit="1" customWidth="1"/>
    <col min="11951" max="11951" width="12" style="9" customWidth="1"/>
    <col min="11952" max="11952" width="8.28515625" style="9" customWidth="1"/>
    <col min="11953" max="11953" width="2.7109375" style="9" customWidth="1"/>
    <col min="11954" max="11954" width="18.5703125" style="9" customWidth="1"/>
    <col min="11955" max="11955" width="9.140625" style="9"/>
    <col min="11956" max="11956" width="18" style="9" customWidth="1"/>
    <col min="11957" max="11957" width="15.140625" style="9" customWidth="1"/>
    <col min="11958" max="11958" width="8.85546875" style="9" customWidth="1"/>
    <col min="11959" max="11959" width="12.28515625" style="9" customWidth="1"/>
    <col min="11960" max="11960" width="7.42578125" style="9" customWidth="1"/>
    <col min="11961" max="11961" width="9.140625" style="9"/>
    <col min="11962" max="11962" width="12.42578125" style="9" customWidth="1"/>
    <col min="11963" max="11963" width="7.42578125" style="9" customWidth="1"/>
    <col min="11964" max="11965" width="9.140625" style="9"/>
    <col min="11966" max="11966" width="11.5703125" style="9" bestFit="1" customWidth="1"/>
    <col min="11967" max="11967" width="12" style="9" customWidth="1"/>
    <col min="11968" max="11968" width="8.28515625" style="9" customWidth="1"/>
    <col min="11969" max="11969" width="2.7109375" style="9" customWidth="1"/>
    <col min="11970" max="11970" width="18.5703125" style="9" customWidth="1"/>
    <col min="11971" max="11971" width="9.140625" style="9"/>
    <col min="11972" max="11972" width="18" style="9" customWidth="1"/>
    <col min="11973" max="11973" width="15.140625" style="9" customWidth="1"/>
    <col min="11974" max="11974" width="8.85546875" style="9" customWidth="1"/>
    <col min="11975" max="11975" width="12.28515625" style="9" customWidth="1"/>
    <col min="11976" max="11976" width="7.42578125" style="9" customWidth="1"/>
    <col min="11977" max="11977" width="9.140625" style="9"/>
    <col min="11978" max="11978" width="12.42578125" style="9" customWidth="1"/>
    <col min="11979" max="11979" width="7.42578125" style="9" customWidth="1"/>
    <col min="11980" max="11981" width="9.140625" style="9"/>
    <col min="11982" max="11982" width="11.5703125" style="9" bestFit="1" customWidth="1"/>
    <col min="11983" max="11983" width="12" style="9" customWidth="1"/>
    <col min="11984" max="11984" width="8.28515625" style="9" customWidth="1"/>
    <col min="11985" max="11985" width="2.7109375" style="9" customWidth="1"/>
    <col min="11986" max="11986" width="18.5703125" style="9" customWidth="1"/>
    <col min="11987" max="11987" width="9.140625" style="9"/>
    <col min="11988" max="11988" width="18" style="9" customWidth="1"/>
    <col min="11989" max="11989" width="15.140625" style="9" customWidth="1"/>
    <col min="11990" max="11990" width="8.85546875" style="9" customWidth="1"/>
    <col min="11991" max="11991" width="12.28515625" style="9" customWidth="1"/>
    <col min="11992" max="11992" width="7.42578125" style="9" customWidth="1"/>
    <col min="11993" max="11993" width="9.140625" style="9"/>
    <col min="11994" max="11994" width="12.42578125" style="9" customWidth="1"/>
    <col min="11995" max="11995" width="7.42578125" style="9" customWidth="1"/>
    <col min="11996" max="11997" width="9.140625" style="9"/>
    <col min="11998" max="11998" width="11.5703125" style="9" bestFit="1" customWidth="1"/>
    <col min="11999" max="11999" width="12" style="9" customWidth="1"/>
    <col min="12000" max="12000" width="8.28515625" style="9" customWidth="1"/>
    <col min="12001" max="12001" width="2.7109375" style="9" customWidth="1"/>
    <col min="12002" max="12002" width="18.5703125" style="9" customWidth="1"/>
    <col min="12003" max="12003" width="9.140625" style="9"/>
    <col min="12004" max="12004" width="18" style="9" customWidth="1"/>
    <col min="12005" max="12005" width="15.140625" style="9" customWidth="1"/>
    <col min="12006" max="12006" width="8.85546875" style="9" customWidth="1"/>
    <col min="12007" max="12007" width="12.28515625" style="9" customWidth="1"/>
    <col min="12008" max="12008" width="7.42578125" style="9" customWidth="1"/>
    <col min="12009" max="12009" width="9.140625" style="9"/>
    <col min="12010" max="12010" width="12.42578125" style="9" customWidth="1"/>
    <col min="12011" max="12011" width="7.42578125" style="9" customWidth="1"/>
    <col min="12012" max="12013" width="9.140625" style="9"/>
    <col min="12014" max="12014" width="11.5703125" style="9" bestFit="1" customWidth="1"/>
    <col min="12015" max="12015" width="12" style="9" customWidth="1"/>
    <col min="12016" max="12016" width="8.28515625" style="9" customWidth="1"/>
    <col min="12017" max="12017" width="2.7109375" style="9" customWidth="1"/>
    <col min="12018" max="12018" width="18.5703125" style="9" customWidth="1"/>
    <col min="12019" max="12019" width="9.140625" style="9"/>
    <col min="12020" max="12020" width="18" style="9" customWidth="1"/>
    <col min="12021" max="12021" width="15.140625" style="9" customWidth="1"/>
    <col min="12022" max="12022" width="8.85546875" style="9" customWidth="1"/>
    <col min="12023" max="12023" width="12.28515625" style="9" customWidth="1"/>
    <col min="12024" max="12024" width="7.42578125" style="9" customWidth="1"/>
    <col min="12025" max="12025" width="9.140625" style="9"/>
    <col min="12026" max="12026" width="12.42578125" style="9" customWidth="1"/>
    <col min="12027" max="12027" width="7.42578125" style="9" customWidth="1"/>
    <col min="12028" max="12029" width="9.140625" style="9"/>
    <col min="12030" max="12030" width="11.5703125" style="9" bestFit="1" customWidth="1"/>
    <col min="12031" max="12031" width="12" style="9" customWidth="1"/>
    <col min="12032" max="12032" width="8.28515625" style="9" customWidth="1"/>
    <col min="12033" max="12033" width="2.7109375" style="9" customWidth="1"/>
    <col min="12034" max="12034" width="18.5703125" style="9" customWidth="1"/>
    <col min="12035" max="12035" width="9.140625" style="9"/>
    <col min="12036" max="12036" width="18" style="9" customWidth="1"/>
    <col min="12037" max="12037" width="15.140625" style="9" customWidth="1"/>
    <col min="12038" max="12038" width="8.85546875" style="9" customWidth="1"/>
    <col min="12039" max="12039" width="12.28515625" style="9" customWidth="1"/>
    <col min="12040" max="12040" width="7.42578125" style="9" customWidth="1"/>
    <col min="12041" max="12041" width="9.140625" style="9"/>
    <col min="12042" max="12042" width="12.42578125" style="9" customWidth="1"/>
    <col min="12043" max="12043" width="7.42578125" style="9" customWidth="1"/>
    <col min="12044" max="12045" width="9.140625" style="9"/>
    <col min="12046" max="12046" width="11.5703125" style="9" bestFit="1" customWidth="1"/>
    <col min="12047" max="12047" width="12" style="9" customWidth="1"/>
    <col min="12048" max="12048" width="8.28515625" style="9" customWidth="1"/>
    <col min="12049" max="12049" width="2.7109375" style="9" customWidth="1"/>
    <col min="12050" max="12050" width="18.5703125" style="9" customWidth="1"/>
    <col min="12051" max="12051" width="9.140625" style="9"/>
    <col min="12052" max="12052" width="18" style="9" customWidth="1"/>
    <col min="12053" max="12053" width="15.140625" style="9" customWidth="1"/>
    <col min="12054" max="12054" width="8.85546875" style="9" customWidth="1"/>
    <col min="12055" max="12055" width="12.28515625" style="9" customWidth="1"/>
    <col min="12056" max="12056" width="7.42578125" style="9" customWidth="1"/>
    <col min="12057" max="12057" width="9.140625" style="9"/>
    <col min="12058" max="12058" width="12.42578125" style="9" customWidth="1"/>
    <col min="12059" max="12059" width="7.42578125" style="9" customWidth="1"/>
    <col min="12060" max="12061" width="9.140625" style="9"/>
    <col min="12062" max="12062" width="11.5703125" style="9" bestFit="1" customWidth="1"/>
    <col min="12063" max="12063" width="12" style="9" customWidth="1"/>
    <col min="12064" max="12064" width="8.28515625" style="9" customWidth="1"/>
    <col min="12065" max="12065" width="2.7109375" style="9" customWidth="1"/>
    <col min="12066" max="12066" width="18.5703125" style="9" customWidth="1"/>
    <col min="12067" max="12067" width="9.140625" style="9"/>
    <col min="12068" max="12068" width="18" style="9" customWidth="1"/>
    <col min="12069" max="12069" width="15.140625" style="9" customWidth="1"/>
    <col min="12070" max="12070" width="8.85546875" style="9" customWidth="1"/>
    <col min="12071" max="12071" width="12.28515625" style="9" customWidth="1"/>
    <col min="12072" max="12072" width="7.42578125" style="9" customWidth="1"/>
    <col min="12073" max="12073" width="9.140625" style="9"/>
    <col min="12074" max="12074" width="12.42578125" style="9" customWidth="1"/>
    <col min="12075" max="12075" width="7.42578125" style="9" customWidth="1"/>
    <col min="12076" max="12077" width="9.140625" style="9"/>
    <col min="12078" max="12078" width="11.5703125" style="9" bestFit="1" customWidth="1"/>
    <col min="12079" max="12079" width="12" style="9" customWidth="1"/>
    <col min="12080" max="12080" width="8.28515625" style="9" customWidth="1"/>
    <col min="12081" max="12081" width="2.7109375" style="9" customWidth="1"/>
    <col min="12082" max="12082" width="18.5703125" style="9" customWidth="1"/>
    <col min="12083" max="12083" width="9.140625" style="9"/>
    <col min="12084" max="12084" width="18" style="9" customWidth="1"/>
    <col min="12085" max="12085" width="15.140625" style="9" customWidth="1"/>
    <col min="12086" max="12086" width="8.85546875" style="9" customWidth="1"/>
    <col min="12087" max="12087" width="12.28515625" style="9" customWidth="1"/>
    <col min="12088" max="12088" width="7.42578125" style="9" customWidth="1"/>
    <col min="12089" max="12089" width="9.140625" style="9"/>
    <col min="12090" max="12090" width="12.42578125" style="9" customWidth="1"/>
    <col min="12091" max="12091" width="7.42578125" style="9" customWidth="1"/>
    <col min="12092" max="12093" width="9.140625" style="9"/>
    <col min="12094" max="12094" width="11.5703125" style="9" bestFit="1" customWidth="1"/>
    <col min="12095" max="12095" width="12" style="9" customWidth="1"/>
    <col min="12096" max="12096" width="8.28515625" style="9" customWidth="1"/>
    <col min="12097" max="12097" width="2.7109375" style="9" customWidth="1"/>
    <col min="12098" max="12098" width="18.5703125" style="9" customWidth="1"/>
    <col min="12099" max="12099" width="9.140625" style="9"/>
    <col min="12100" max="12100" width="18" style="9" customWidth="1"/>
    <col min="12101" max="12101" width="15.140625" style="9" customWidth="1"/>
    <col min="12102" max="12102" width="8.85546875" style="9" customWidth="1"/>
    <col min="12103" max="12103" width="12.28515625" style="9" customWidth="1"/>
    <col min="12104" max="12104" width="7.42578125" style="9" customWidth="1"/>
    <col min="12105" max="12105" width="9.140625" style="9"/>
    <col min="12106" max="12106" width="12.42578125" style="9" customWidth="1"/>
    <col min="12107" max="12107" width="7.42578125" style="9" customWidth="1"/>
    <col min="12108" max="12109" width="9.140625" style="9"/>
    <col min="12110" max="12110" width="11.5703125" style="9" bestFit="1" customWidth="1"/>
    <col min="12111" max="12111" width="12" style="9" customWidth="1"/>
    <col min="12112" max="12112" width="8.28515625" style="9" customWidth="1"/>
    <col min="12113" max="12113" width="2.7109375" style="9" customWidth="1"/>
    <col min="12114" max="12114" width="18.5703125" style="9" customWidth="1"/>
    <col min="12115" max="12115" width="9.140625" style="9"/>
    <col min="12116" max="12116" width="18" style="9" customWidth="1"/>
    <col min="12117" max="12117" width="15.140625" style="9" customWidth="1"/>
    <col min="12118" max="12118" width="8.85546875" style="9" customWidth="1"/>
    <col min="12119" max="12119" width="12.28515625" style="9" customWidth="1"/>
    <col min="12120" max="12120" width="7.42578125" style="9" customWidth="1"/>
    <col min="12121" max="12121" width="9.140625" style="9"/>
    <col min="12122" max="12122" width="12.42578125" style="9" customWidth="1"/>
    <col min="12123" max="12123" width="7.42578125" style="9" customWidth="1"/>
    <col min="12124" max="12125" width="9.140625" style="9"/>
    <col min="12126" max="12126" width="11.5703125" style="9" bestFit="1" customWidth="1"/>
    <col min="12127" max="12127" width="12" style="9" customWidth="1"/>
    <col min="12128" max="12128" width="8.28515625" style="9" customWidth="1"/>
    <col min="12129" max="12129" width="2.7109375" style="9" customWidth="1"/>
    <col min="12130" max="12130" width="18.5703125" style="9" customWidth="1"/>
    <col min="12131" max="12131" width="9.140625" style="9"/>
    <col min="12132" max="12132" width="18" style="9" customWidth="1"/>
    <col min="12133" max="12133" width="15.140625" style="9" customWidth="1"/>
    <col min="12134" max="12134" width="8.85546875" style="9" customWidth="1"/>
    <col min="12135" max="12135" width="12.28515625" style="9" customWidth="1"/>
    <col min="12136" max="12136" width="7.42578125" style="9" customWidth="1"/>
    <col min="12137" max="12137" width="9.140625" style="9"/>
    <col min="12138" max="12138" width="12.42578125" style="9" customWidth="1"/>
    <col min="12139" max="12139" width="7.42578125" style="9" customWidth="1"/>
    <col min="12140" max="12141" width="9.140625" style="9"/>
    <col min="12142" max="12142" width="11.5703125" style="9" bestFit="1" customWidth="1"/>
    <col min="12143" max="12143" width="12" style="9" customWidth="1"/>
    <col min="12144" max="12144" width="8.28515625" style="9" customWidth="1"/>
    <col min="12145" max="12145" width="2.7109375" style="9" customWidth="1"/>
    <col min="12146" max="12146" width="18.5703125" style="9" customWidth="1"/>
    <col min="12147" max="12147" width="9.140625" style="9"/>
    <col min="12148" max="12148" width="18" style="9" customWidth="1"/>
    <col min="12149" max="12149" width="15.140625" style="9" customWidth="1"/>
    <col min="12150" max="12150" width="8.85546875" style="9" customWidth="1"/>
    <col min="12151" max="12151" width="12.28515625" style="9" customWidth="1"/>
    <col min="12152" max="12152" width="7.42578125" style="9" customWidth="1"/>
    <col min="12153" max="12153" width="9.140625" style="9"/>
    <col min="12154" max="12154" width="12.42578125" style="9" customWidth="1"/>
    <col min="12155" max="12155" width="7.42578125" style="9" customWidth="1"/>
    <col min="12156" max="12157" width="9.140625" style="9"/>
    <col min="12158" max="12158" width="11.5703125" style="9" bestFit="1" customWidth="1"/>
    <col min="12159" max="12159" width="12" style="9" customWidth="1"/>
    <col min="12160" max="12160" width="8.28515625" style="9" customWidth="1"/>
    <col min="12161" max="12161" width="2.7109375" style="9" customWidth="1"/>
    <col min="12162" max="12162" width="18.5703125" style="9" customWidth="1"/>
    <col min="12163" max="12163" width="9.140625" style="9"/>
    <col min="12164" max="12164" width="18" style="9" customWidth="1"/>
    <col min="12165" max="12165" width="15.140625" style="9" customWidth="1"/>
    <col min="12166" max="12166" width="8.85546875" style="9" customWidth="1"/>
    <col min="12167" max="12167" width="12.28515625" style="9" customWidth="1"/>
    <col min="12168" max="12168" width="7.42578125" style="9" customWidth="1"/>
    <col min="12169" max="12169" width="9.140625" style="9"/>
    <col min="12170" max="12170" width="12.42578125" style="9" customWidth="1"/>
    <col min="12171" max="12171" width="7.42578125" style="9" customWidth="1"/>
    <col min="12172" max="12173" width="9.140625" style="9"/>
    <col min="12174" max="12174" width="11.5703125" style="9" bestFit="1" customWidth="1"/>
    <col min="12175" max="12175" width="12" style="9" customWidth="1"/>
    <col min="12176" max="12176" width="8.28515625" style="9" customWidth="1"/>
    <col min="12177" max="12177" width="2.7109375" style="9" customWidth="1"/>
    <col min="12178" max="12178" width="18.5703125" style="9" customWidth="1"/>
    <col min="12179" max="12179" width="9.140625" style="9"/>
    <col min="12180" max="12180" width="18" style="9" customWidth="1"/>
    <col min="12181" max="12181" width="15.140625" style="9" customWidth="1"/>
    <col min="12182" max="12182" width="8.85546875" style="9" customWidth="1"/>
    <col min="12183" max="12183" width="12.28515625" style="9" customWidth="1"/>
    <col min="12184" max="12184" width="7.42578125" style="9" customWidth="1"/>
    <col min="12185" max="12185" width="9.140625" style="9"/>
    <col min="12186" max="12186" width="12.42578125" style="9" customWidth="1"/>
    <col min="12187" max="12187" width="7.42578125" style="9" customWidth="1"/>
    <col min="12188" max="12189" width="9.140625" style="9"/>
    <col min="12190" max="12190" width="11.5703125" style="9" bestFit="1" customWidth="1"/>
    <col min="12191" max="12191" width="12" style="9" customWidth="1"/>
    <col min="12192" max="12192" width="8.28515625" style="9" customWidth="1"/>
    <col min="12193" max="12193" width="2.7109375" style="9" customWidth="1"/>
    <col min="12194" max="12194" width="18.5703125" style="9" customWidth="1"/>
    <col min="12195" max="12195" width="9.140625" style="9"/>
    <col min="12196" max="12196" width="18" style="9" customWidth="1"/>
    <col min="12197" max="12197" width="15.140625" style="9" customWidth="1"/>
    <col min="12198" max="12198" width="8.85546875" style="9" customWidth="1"/>
    <col min="12199" max="12199" width="12.28515625" style="9" customWidth="1"/>
    <col min="12200" max="12200" width="7.42578125" style="9" customWidth="1"/>
    <col min="12201" max="12201" width="9.140625" style="9"/>
    <col min="12202" max="12202" width="12.42578125" style="9" customWidth="1"/>
    <col min="12203" max="12203" width="7.42578125" style="9" customWidth="1"/>
    <col min="12204" max="12205" width="9.140625" style="9"/>
    <col min="12206" max="12206" width="11.5703125" style="9" bestFit="1" customWidth="1"/>
    <col min="12207" max="12207" width="12" style="9" customWidth="1"/>
    <col min="12208" max="12208" width="8.28515625" style="9" customWidth="1"/>
    <col min="12209" max="12209" width="2.7109375" style="9" customWidth="1"/>
    <col min="12210" max="12210" width="18.5703125" style="9" customWidth="1"/>
    <col min="12211" max="12211" width="9.140625" style="9"/>
    <col min="12212" max="12212" width="18" style="9" customWidth="1"/>
    <col min="12213" max="12213" width="15.140625" style="9" customWidth="1"/>
    <col min="12214" max="12214" width="8.85546875" style="9" customWidth="1"/>
    <col min="12215" max="12215" width="12.28515625" style="9" customWidth="1"/>
    <col min="12216" max="12216" width="7.42578125" style="9" customWidth="1"/>
    <col min="12217" max="12217" width="9.140625" style="9"/>
    <col min="12218" max="12218" width="12.42578125" style="9" customWidth="1"/>
    <col min="12219" max="12219" width="7.42578125" style="9" customWidth="1"/>
    <col min="12220" max="12221" width="9.140625" style="9"/>
    <col min="12222" max="12222" width="11.5703125" style="9" bestFit="1" customWidth="1"/>
    <col min="12223" max="12223" width="12" style="9" customWidth="1"/>
    <col min="12224" max="12224" width="8.28515625" style="9" customWidth="1"/>
    <col min="12225" max="12225" width="2.7109375" style="9" customWidth="1"/>
    <col min="12226" max="12226" width="18.5703125" style="9" customWidth="1"/>
    <col min="12227" max="12227" width="9.140625" style="9"/>
    <col min="12228" max="12228" width="18" style="9" customWidth="1"/>
    <col min="12229" max="12229" width="15.140625" style="9" customWidth="1"/>
    <col min="12230" max="12230" width="8.85546875" style="9" customWidth="1"/>
    <col min="12231" max="12231" width="12.28515625" style="9" customWidth="1"/>
    <col min="12232" max="12232" width="7.42578125" style="9" customWidth="1"/>
    <col min="12233" max="12233" width="9.140625" style="9"/>
    <col min="12234" max="12234" width="12.42578125" style="9" customWidth="1"/>
    <col min="12235" max="12235" width="7.42578125" style="9" customWidth="1"/>
    <col min="12236" max="12237" width="9.140625" style="9"/>
    <col min="12238" max="12238" width="11.5703125" style="9" bestFit="1" customWidth="1"/>
    <col min="12239" max="12239" width="12" style="9" customWidth="1"/>
    <col min="12240" max="12240" width="8.28515625" style="9" customWidth="1"/>
    <col min="12241" max="12241" width="2.7109375" style="9" customWidth="1"/>
    <col min="12242" max="12242" width="18.5703125" style="9" customWidth="1"/>
    <col min="12243" max="12243" width="9.140625" style="9"/>
    <col min="12244" max="12244" width="18" style="9" customWidth="1"/>
    <col min="12245" max="12245" width="15.140625" style="9" customWidth="1"/>
    <col min="12246" max="12246" width="8.85546875" style="9" customWidth="1"/>
    <col min="12247" max="12247" width="12.28515625" style="9" customWidth="1"/>
    <col min="12248" max="12248" width="7.42578125" style="9" customWidth="1"/>
    <col min="12249" max="12249" width="9.140625" style="9"/>
    <col min="12250" max="12250" width="12.42578125" style="9" customWidth="1"/>
    <col min="12251" max="12251" width="7.42578125" style="9" customWidth="1"/>
    <col min="12252" max="12253" width="9.140625" style="9"/>
    <col min="12254" max="12254" width="11.5703125" style="9" bestFit="1" customWidth="1"/>
    <col min="12255" max="12255" width="12" style="9" customWidth="1"/>
    <col min="12256" max="12256" width="8.28515625" style="9" customWidth="1"/>
    <col min="12257" max="12257" width="2.7109375" style="9" customWidth="1"/>
    <col min="12258" max="12258" width="18.5703125" style="9" customWidth="1"/>
    <col min="12259" max="12259" width="9.140625" style="9"/>
    <col min="12260" max="12260" width="18" style="9" customWidth="1"/>
    <col min="12261" max="12261" width="15.140625" style="9" customWidth="1"/>
    <col min="12262" max="12262" width="8.85546875" style="9" customWidth="1"/>
    <col min="12263" max="12263" width="12.28515625" style="9" customWidth="1"/>
    <col min="12264" max="12264" width="7.42578125" style="9" customWidth="1"/>
    <col min="12265" max="12265" width="9.140625" style="9"/>
    <col min="12266" max="12266" width="12.42578125" style="9" customWidth="1"/>
    <col min="12267" max="12267" width="7.42578125" style="9" customWidth="1"/>
    <col min="12268" max="12269" width="9.140625" style="9"/>
    <col min="12270" max="12270" width="11.5703125" style="9" bestFit="1" customWidth="1"/>
    <col min="12271" max="12271" width="12" style="9" customWidth="1"/>
    <col min="12272" max="12272" width="8.28515625" style="9" customWidth="1"/>
    <col min="12273" max="12273" width="2.7109375" style="9" customWidth="1"/>
    <col min="12274" max="12274" width="18.5703125" style="9" customWidth="1"/>
    <col min="12275" max="12275" width="9.140625" style="9"/>
    <col min="12276" max="12276" width="18" style="9" customWidth="1"/>
    <col min="12277" max="12277" width="15.140625" style="9" customWidth="1"/>
    <col min="12278" max="12278" width="8.85546875" style="9" customWidth="1"/>
    <col min="12279" max="12279" width="12.28515625" style="9" customWidth="1"/>
    <col min="12280" max="12280" width="7.42578125" style="9" customWidth="1"/>
    <col min="12281" max="12281" width="9.140625" style="9"/>
    <col min="12282" max="12282" width="12.42578125" style="9" customWidth="1"/>
    <col min="12283" max="12283" width="7.42578125" style="9" customWidth="1"/>
    <col min="12284" max="12285" width="9.140625" style="9"/>
    <col min="12286" max="12286" width="11.5703125" style="9" bestFit="1" customWidth="1"/>
    <col min="12287" max="12287" width="12" style="9" customWidth="1"/>
    <col min="12288" max="12288" width="8.28515625" style="9" customWidth="1"/>
    <col min="12289" max="12289" width="2.7109375" style="9" customWidth="1"/>
    <col min="12290" max="12290" width="18.5703125" style="9" customWidth="1"/>
    <col min="12291" max="12291" width="9.140625" style="9"/>
    <col min="12292" max="12292" width="18" style="9" customWidth="1"/>
    <col min="12293" max="12293" width="15.140625" style="9" customWidth="1"/>
    <col min="12294" max="12294" width="8.85546875" style="9" customWidth="1"/>
    <col min="12295" max="12295" width="12.28515625" style="9" customWidth="1"/>
    <col min="12296" max="12296" width="7.42578125" style="9" customWidth="1"/>
    <col min="12297" max="12297" width="9.140625" style="9"/>
    <col min="12298" max="12298" width="12.42578125" style="9" customWidth="1"/>
    <col min="12299" max="12299" width="7.42578125" style="9" customWidth="1"/>
    <col min="12300" max="12301" width="9.140625" style="9"/>
    <col min="12302" max="12302" width="11.5703125" style="9" bestFit="1" customWidth="1"/>
    <col min="12303" max="12303" width="12" style="9" customWidth="1"/>
    <col min="12304" max="12304" width="8.28515625" style="9" customWidth="1"/>
    <col min="12305" max="12305" width="2.7109375" style="9" customWidth="1"/>
    <col min="12306" max="12306" width="18.5703125" style="9" customWidth="1"/>
    <col min="12307" max="12307" width="9.140625" style="9"/>
    <col min="12308" max="12308" width="18" style="9" customWidth="1"/>
    <col min="12309" max="12309" width="15.140625" style="9" customWidth="1"/>
    <col min="12310" max="12310" width="8.85546875" style="9" customWidth="1"/>
    <col min="12311" max="12311" width="12.28515625" style="9" customWidth="1"/>
    <col min="12312" max="12312" width="7.42578125" style="9" customWidth="1"/>
    <col min="12313" max="12313" width="9.140625" style="9"/>
    <col min="12314" max="12314" width="12.42578125" style="9" customWidth="1"/>
    <col min="12315" max="12315" width="7.42578125" style="9" customWidth="1"/>
    <col min="12316" max="12317" width="9.140625" style="9"/>
    <col min="12318" max="12318" width="11.5703125" style="9" bestFit="1" customWidth="1"/>
    <col min="12319" max="12319" width="12" style="9" customWidth="1"/>
    <col min="12320" max="12320" width="8.28515625" style="9" customWidth="1"/>
    <col min="12321" max="12321" width="2.7109375" style="9" customWidth="1"/>
    <col min="12322" max="12322" width="18.5703125" style="9" customWidth="1"/>
    <col min="12323" max="12323" width="9.140625" style="9"/>
    <col min="12324" max="12324" width="18" style="9" customWidth="1"/>
    <col min="12325" max="12325" width="15.140625" style="9" customWidth="1"/>
    <col min="12326" max="12326" width="8.85546875" style="9" customWidth="1"/>
    <col min="12327" max="12327" width="12.28515625" style="9" customWidth="1"/>
    <col min="12328" max="12328" width="7.42578125" style="9" customWidth="1"/>
    <col min="12329" max="12329" width="9.140625" style="9"/>
    <col min="12330" max="12330" width="12.42578125" style="9" customWidth="1"/>
    <col min="12331" max="12331" width="7.42578125" style="9" customWidth="1"/>
    <col min="12332" max="12333" width="9.140625" style="9"/>
    <col min="12334" max="12334" width="11.5703125" style="9" bestFit="1" customWidth="1"/>
    <col min="12335" max="12335" width="12" style="9" customWidth="1"/>
    <col min="12336" max="12336" width="8.28515625" style="9" customWidth="1"/>
    <col min="12337" max="12337" width="2.7109375" style="9" customWidth="1"/>
    <col min="12338" max="12338" width="18.5703125" style="9" customWidth="1"/>
    <col min="12339" max="12339" width="9.140625" style="9"/>
    <col min="12340" max="12340" width="18" style="9" customWidth="1"/>
    <col min="12341" max="12341" width="15.140625" style="9" customWidth="1"/>
    <col min="12342" max="12342" width="8.85546875" style="9" customWidth="1"/>
    <col min="12343" max="12343" width="12.28515625" style="9" customWidth="1"/>
    <col min="12344" max="12344" width="7.42578125" style="9" customWidth="1"/>
    <col min="12345" max="12345" width="9.140625" style="9"/>
    <col min="12346" max="12346" width="12.42578125" style="9" customWidth="1"/>
    <col min="12347" max="12347" width="7.42578125" style="9" customWidth="1"/>
    <col min="12348" max="12349" width="9.140625" style="9"/>
    <col min="12350" max="12350" width="11.5703125" style="9" bestFit="1" customWidth="1"/>
    <col min="12351" max="12351" width="12" style="9" customWidth="1"/>
    <col min="12352" max="12352" width="8.28515625" style="9" customWidth="1"/>
    <col min="12353" max="12353" width="2.7109375" style="9" customWidth="1"/>
    <col min="12354" max="12354" width="18.5703125" style="9" customWidth="1"/>
    <col min="12355" max="12355" width="9.140625" style="9"/>
    <col min="12356" max="12356" width="18" style="9" customWidth="1"/>
    <col min="12357" max="12357" width="15.140625" style="9" customWidth="1"/>
    <col min="12358" max="12358" width="8.85546875" style="9" customWidth="1"/>
    <col min="12359" max="12359" width="12.28515625" style="9" customWidth="1"/>
    <col min="12360" max="12360" width="7.42578125" style="9" customWidth="1"/>
    <col min="12361" max="12361" width="9.140625" style="9"/>
    <col min="12362" max="12362" width="12.42578125" style="9" customWidth="1"/>
    <col min="12363" max="12363" width="7.42578125" style="9" customWidth="1"/>
    <col min="12364" max="12365" width="9.140625" style="9"/>
    <col min="12366" max="12366" width="11.5703125" style="9" bestFit="1" customWidth="1"/>
    <col min="12367" max="12367" width="12" style="9" customWidth="1"/>
    <col min="12368" max="12368" width="8.28515625" style="9" customWidth="1"/>
    <col min="12369" max="12369" width="2.7109375" style="9" customWidth="1"/>
    <col min="12370" max="12370" width="18.5703125" style="9" customWidth="1"/>
    <col min="12371" max="12371" width="9.140625" style="9"/>
    <col min="12372" max="12372" width="18" style="9" customWidth="1"/>
    <col min="12373" max="12373" width="15.140625" style="9" customWidth="1"/>
    <col min="12374" max="12374" width="8.85546875" style="9" customWidth="1"/>
    <col min="12375" max="12375" width="12.28515625" style="9" customWidth="1"/>
    <col min="12376" max="12376" width="7.42578125" style="9" customWidth="1"/>
    <col min="12377" max="12377" width="9.140625" style="9"/>
    <col min="12378" max="12378" width="12.42578125" style="9" customWidth="1"/>
    <col min="12379" max="12379" width="7.42578125" style="9" customWidth="1"/>
    <col min="12380" max="12381" width="9.140625" style="9"/>
    <col min="12382" max="12382" width="11.5703125" style="9" bestFit="1" customWidth="1"/>
    <col min="12383" max="12383" width="12" style="9" customWidth="1"/>
    <col min="12384" max="12384" width="8.28515625" style="9" customWidth="1"/>
    <col min="12385" max="12385" width="2.7109375" style="9" customWidth="1"/>
    <col min="12386" max="12386" width="18.5703125" style="9" customWidth="1"/>
    <col min="12387" max="12387" width="9.140625" style="9"/>
    <col min="12388" max="12388" width="18" style="9" customWidth="1"/>
    <col min="12389" max="12389" width="15.140625" style="9" customWidth="1"/>
    <col min="12390" max="12390" width="8.85546875" style="9" customWidth="1"/>
    <col min="12391" max="12391" width="12.28515625" style="9" customWidth="1"/>
    <col min="12392" max="12392" width="7.42578125" style="9" customWidth="1"/>
    <col min="12393" max="12393" width="9.140625" style="9"/>
    <col min="12394" max="12394" width="12.42578125" style="9" customWidth="1"/>
    <col min="12395" max="12395" width="7.42578125" style="9" customWidth="1"/>
    <col min="12396" max="12397" width="9.140625" style="9"/>
    <col min="12398" max="12398" width="11.5703125" style="9" bestFit="1" customWidth="1"/>
    <col min="12399" max="12399" width="12" style="9" customWidth="1"/>
    <col min="12400" max="12400" width="8.28515625" style="9" customWidth="1"/>
    <col min="12401" max="12401" width="2.7109375" style="9" customWidth="1"/>
    <col min="12402" max="12402" width="18.5703125" style="9" customWidth="1"/>
    <col min="12403" max="12403" width="9.140625" style="9"/>
    <col min="12404" max="12404" width="18" style="9" customWidth="1"/>
    <col min="12405" max="12405" width="15.140625" style="9" customWidth="1"/>
    <col min="12406" max="12406" width="8.85546875" style="9" customWidth="1"/>
    <col min="12407" max="12407" width="12.28515625" style="9" customWidth="1"/>
    <col min="12408" max="12408" width="7.42578125" style="9" customWidth="1"/>
    <col min="12409" max="12409" width="9.140625" style="9"/>
    <col min="12410" max="12410" width="12.42578125" style="9" customWidth="1"/>
    <col min="12411" max="12411" width="7.42578125" style="9" customWidth="1"/>
    <col min="12412" max="12413" width="9.140625" style="9"/>
    <col min="12414" max="12414" width="11.5703125" style="9" bestFit="1" customWidth="1"/>
    <col min="12415" max="12415" width="12" style="9" customWidth="1"/>
    <col min="12416" max="12416" width="8.28515625" style="9" customWidth="1"/>
    <col min="12417" max="12417" width="2.7109375" style="9" customWidth="1"/>
    <col min="12418" max="12418" width="18.5703125" style="9" customWidth="1"/>
    <col min="12419" max="12419" width="9.140625" style="9"/>
    <col min="12420" max="12420" width="18" style="9" customWidth="1"/>
    <col min="12421" max="12421" width="15.140625" style="9" customWidth="1"/>
    <col min="12422" max="12422" width="8.85546875" style="9" customWidth="1"/>
    <col min="12423" max="12423" width="12.28515625" style="9" customWidth="1"/>
    <col min="12424" max="12424" width="7.42578125" style="9" customWidth="1"/>
    <col min="12425" max="12425" width="9.140625" style="9"/>
    <col min="12426" max="12426" width="12.42578125" style="9" customWidth="1"/>
    <col min="12427" max="12427" width="7.42578125" style="9" customWidth="1"/>
    <col min="12428" max="12429" width="9.140625" style="9"/>
    <col min="12430" max="12430" width="11.5703125" style="9" bestFit="1" customWidth="1"/>
    <col min="12431" max="12431" width="12" style="9" customWidth="1"/>
    <col min="12432" max="12432" width="8.28515625" style="9" customWidth="1"/>
    <col min="12433" max="12433" width="2.7109375" style="9" customWidth="1"/>
    <col min="12434" max="12434" width="18.5703125" style="9" customWidth="1"/>
    <col min="12435" max="12435" width="9.140625" style="9"/>
    <col min="12436" max="12436" width="18" style="9" customWidth="1"/>
    <col min="12437" max="12437" width="15.140625" style="9" customWidth="1"/>
    <col min="12438" max="12438" width="8.85546875" style="9" customWidth="1"/>
    <col min="12439" max="12439" width="12.28515625" style="9" customWidth="1"/>
    <col min="12440" max="12440" width="7.42578125" style="9" customWidth="1"/>
    <col min="12441" max="12441" width="9.140625" style="9"/>
    <col min="12442" max="12442" width="12.42578125" style="9" customWidth="1"/>
    <col min="12443" max="12443" width="7.42578125" style="9" customWidth="1"/>
    <col min="12444" max="12445" width="9.140625" style="9"/>
    <col min="12446" max="12446" width="11.5703125" style="9" bestFit="1" customWidth="1"/>
    <col min="12447" max="12447" width="12" style="9" customWidth="1"/>
    <col min="12448" max="12448" width="8.28515625" style="9" customWidth="1"/>
    <col min="12449" max="12449" width="2.7109375" style="9" customWidth="1"/>
    <col min="12450" max="12450" width="18.5703125" style="9" customWidth="1"/>
    <col min="12451" max="12451" width="9.140625" style="9"/>
    <col min="12452" max="12452" width="18" style="9" customWidth="1"/>
    <col min="12453" max="12453" width="15.140625" style="9" customWidth="1"/>
    <col min="12454" max="12454" width="8.85546875" style="9" customWidth="1"/>
    <col min="12455" max="12455" width="12.28515625" style="9" customWidth="1"/>
    <col min="12456" max="12456" width="7.42578125" style="9" customWidth="1"/>
    <col min="12457" max="12457" width="9.140625" style="9"/>
    <col min="12458" max="12458" width="12.42578125" style="9" customWidth="1"/>
    <col min="12459" max="12459" width="7.42578125" style="9" customWidth="1"/>
    <col min="12460" max="12461" width="9.140625" style="9"/>
    <col min="12462" max="12462" width="11.5703125" style="9" bestFit="1" customWidth="1"/>
    <col min="12463" max="12463" width="12" style="9" customWidth="1"/>
    <col min="12464" max="12464" width="8.28515625" style="9" customWidth="1"/>
    <col min="12465" max="12465" width="2.7109375" style="9" customWidth="1"/>
    <col min="12466" max="12466" width="18.5703125" style="9" customWidth="1"/>
    <col min="12467" max="12467" width="9.140625" style="9"/>
    <col min="12468" max="12468" width="18" style="9" customWidth="1"/>
    <col min="12469" max="12469" width="15.140625" style="9" customWidth="1"/>
    <col min="12470" max="12470" width="8.85546875" style="9" customWidth="1"/>
    <col min="12471" max="12471" width="12.28515625" style="9" customWidth="1"/>
    <col min="12472" max="12472" width="7.42578125" style="9" customWidth="1"/>
    <col min="12473" max="12473" width="9.140625" style="9"/>
    <col min="12474" max="12474" width="12.42578125" style="9" customWidth="1"/>
    <col min="12475" max="12475" width="7.42578125" style="9" customWidth="1"/>
    <col min="12476" max="12477" width="9.140625" style="9"/>
    <col min="12478" max="12478" width="11.5703125" style="9" bestFit="1" customWidth="1"/>
    <col min="12479" max="12479" width="12" style="9" customWidth="1"/>
    <col min="12480" max="12480" width="8.28515625" style="9" customWidth="1"/>
    <col min="12481" max="12481" width="2.7109375" style="9" customWidth="1"/>
    <col min="12482" max="12482" width="18.5703125" style="9" customWidth="1"/>
    <col min="12483" max="12483" width="9.140625" style="9"/>
    <col min="12484" max="12484" width="18" style="9" customWidth="1"/>
    <col min="12485" max="12485" width="15.140625" style="9" customWidth="1"/>
    <col min="12486" max="12486" width="8.85546875" style="9" customWidth="1"/>
    <col min="12487" max="12487" width="12.28515625" style="9" customWidth="1"/>
    <col min="12488" max="12488" width="7.42578125" style="9" customWidth="1"/>
    <col min="12489" max="12489" width="9.140625" style="9"/>
    <col min="12490" max="12490" width="12.42578125" style="9" customWidth="1"/>
    <col min="12491" max="12491" width="7.42578125" style="9" customWidth="1"/>
    <col min="12492" max="12493" width="9.140625" style="9"/>
    <col min="12494" max="12494" width="11.5703125" style="9" bestFit="1" customWidth="1"/>
    <col min="12495" max="12495" width="12" style="9" customWidth="1"/>
    <col min="12496" max="12496" width="8.28515625" style="9" customWidth="1"/>
    <col min="12497" max="12497" width="2.7109375" style="9" customWidth="1"/>
    <col min="12498" max="12498" width="18.5703125" style="9" customWidth="1"/>
    <col min="12499" max="12499" width="9.140625" style="9"/>
    <col min="12500" max="12500" width="18" style="9" customWidth="1"/>
    <col min="12501" max="12501" width="15.140625" style="9" customWidth="1"/>
    <col min="12502" max="12502" width="8.85546875" style="9" customWidth="1"/>
    <col min="12503" max="12503" width="12.28515625" style="9" customWidth="1"/>
    <col min="12504" max="12504" width="7.42578125" style="9" customWidth="1"/>
    <col min="12505" max="12505" width="9.140625" style="9"/>
    <col min="12506" max="12506" width="12.42578125" style="9" customWidth="1"/>
    <col min="12507" max="12507" width="7.42578125" style="9" customWidth="1"/>
    <col min="12508" max="12509" width="9.140625" style="9"/>
    <col min="12510" max="12510" width="11.5703125" style="9" bestFit="1" customWidth="1"/>
    <col min="12511" max="12511" width="12" style="9" customWidth="1"/>
    <col min="12512" max="12512" width="8.28515625" style="9" customWidth="1"/>
    <col min="12513" max="12513" width="2.7109375" style="9" customWidth="1"/>
    <col min="12514" max="12514" width="18.5703125" style="9" customWidth="1"/>
    <col min="12515" max="12515" width="9.140625" style="9"/>
    <col min="12516" max="12516" width="18" style="9" customWidth="1"/>
    <col min="12517" max="12517" width="15.140625" style="9" customWidth="1"/>
    <col min="12518" max="12518" width="8.85546875" style="9" customWidth="1"/>
    <col min="12519" max="12519" width="12.28515625" style="9" customWidth="1"/>
    <col min="12520" max="12520" width="7.42578125" style="9" customWidth="1"/>
    <col min="12521" max="12521" width="9.140625" style="9"/>
    <col min="12522" max="12522" width="12.42578125" style="9" customWidth="1"/>
    <col min="12523" max="12523" width="7.42578125" style="9" customWidth="1"/>
    <col min="12524" max="12525" width="9.140625" style="9"/>
    <col min="12526" max="12526" width="11.5703125" style="9" bestFit="1" customWidth="1"/>
    <col min="12527" max="12527" width="12" style="9" customWidth="1"/>
    <col min="12528" max="12528" width="8.28515625" style="9" customWidth="1"/>
    <col min="12529" max="12529" width="2.7109375" style="9" customWidth="1"/>
    <col min="12530" max="12530" width="18.5703125" style="9" customWidth="1"/>
    <col min="12531" max="12531" width="9.140625" style="9"/>
    <col min="12532" max="12532" width="18" style="9" customWidth="1"/>
    <col min="12533" max="12533" width="15.140625" style="9" customWidth="1"/>
    <col min="12534" max="12534" width="8.85546875" style="9" customWidth="1"/>
    <col min="12535" max="12535" width="12.28515625" style="9" customWidth="1"/>
    <col min="12536" max="12536" width="7.42578125" style="9" customWidth="1"/>
    <col min="12537" max="12537" width="9.140625" style="9"/>
    <col min="12538" max="12538" width="12.42578125" style="9" customWidth="1"/>
    <col min="12539" max="12539" width="7.42578125" style="9" customWidth="1"/>
    <col min="12540" max="12541" width="9.140625" style="9"/>
    <col min="12542" max="12542" width="11.5703125" style="9" bestFit="1" customWidth="1"/>
    <col min="12543" max="12543" width="12" style="9" customWidth="1"/>
    <col min="12544" max="12544" width="8.28515625" style="9" customWidth="1"/>
    <col min="12545" max="12545" width="2.7109375" style="9" customWidth="1"/>
    <col min="12546" max="12546" width="18.5703125" style="9" customWidth="1"/>
    <col min="12547" max="12547" width="9.140625" style="9"/>
    <col min="12548" max="12548" width="18" style="9" customWidth="1"/>
    <col min="12549" max="12549" width="15.140625" style="9" customWidth="1"/>
    <col min="12550" max="12550" width="8.85546875" style="9" customWidth="1"/>
    <col min="12551" max="12551" width="12.28515625" style="9" customWidth="1"/>
    <col min="12552" max="12552" width="7.42578125" style="9" customWidth="1"/>
    <col min="12553" max="12553" width="9.140625" style="9"/>
    <col min="12554" max="12554" width="12.42578125" style="9" customWidth="1"/>
    <col min="12555" max="12555" width="7.42578125" style="9" customWidth="1"/>
    <col min="12556" max="12557" width="9.140625" style="9"/>
    <col min="12558" max="12558" width="11.5703125" style="9" bestFit="1" customWidth="1"/>
    <col min="12559" max="12559" width="12" style="9" customWidth="1"/>
    <col min="12560" max="12560" width="8.28515625" style="9" customWidth="1"/>
    <col min="12561" max="12561" width="2.7109375" style="9" customWidth="1"/>
    <col min="12562" max="12562" width="18.5703125" style="9" customWidth="1"/>
    <col min="12563" max="12563" width="9.140625" style="9"/>
    <col min="12564" max="12564" width="18" style="9" customWidth="1"/>
    <col min="12565" max="12565" width="15.140625" style="9" customWidth="1"/>
    <col min="12566" max="12566" width="8.85546875" style="9" customWidth="1"/>
    <col min="12567" max="12567" width="12.28515625" style="9" customWidth="1"/>
    <col min="12568" max="12568" width="7.42578125" style="9" customWidth="1"/>
    <col min="12569" max="12569" width="9.140625" style="9"/>
    <col min="12570" max="12570" width="12.42578125" style="9" customWidth="1"/>
    <col min="12571" max="12571" width="7.42578125" style="9" customWidth="1"/>
    <col min="12572" max="12573" width="9.140625" style="9"/>
    <col min="12574" max="12574" width="11.5703125" style="9" bestFit="1" customWidth="1"/>
    <col min="12575" max="12575" width="12" style="9" customWidth="1"/>
    <col min="12576" max="12576" width="8.28515625" style="9" customWidth="1"/>
    <col min="12577" max="12577" width="2.7109375" style="9" customWidth="1"/>
    <col min="12578" max="12578" width="18.5703125" style="9" customWidth="1"/>
    <col min="12579" max="12579" width="9.140625" style="9"/>
    <col min="12580" max="12580" width="18" style="9" customWidth="1"/>
    <col min="12581" max="12581" width="15.140625" style="9" customWidth="1"/>
    <col min="12582" max="12582" width="8.85546875" style="9" customWidth="1"/>
    <col min="12583" max="12583" width="12.28515625" style="9" customWidth="1"/>
    <col min="12584" max="12584" width="7.42578125" style="9" customWidth="1"/>
    <col min="12585" max="12585" width="9.140625" style="9"/>
    <col min="12586" max="12586" width="12.42578125" style="9" customWidth="1"/>
    <col min="12587" max="12587" width="7.42578125" style="9" customWidth="1"/>
    <col min="12588" max="12589" width="9.140625" style="9"/>
    <col min="12590" max="12590" width="11.5703125" style="9" bestFit="1" customWidth="1"/>
    <col min="12591" max="12591" width="12" style="9" customWidth="1"/>
    <col min="12592" max="12592" width="8.28515625" style="9" customWidth="1"/>
    <col min="12593" max="12593" width="2.7109375" style="9" customWidth="1"/>
    <col min="12594" max="12594" width="18.5703125" style="9" customWidth="1"/>
    <col min="12595" max="12595" width="9.140625" style="9"/>
    <col min="12596" max="12596" width="18" style="9" customWidth="1"/>
    <col min="12597" max="12597" width="15.140625" style="9" customWidth="1"/>
    <col min="12598" max="12598" width="8.85546875" style="9" customWidth="1"/>
    <col min="12599" max="12599" width="12.28515625" style="9" customWidth="1"/>
    <col min="12600" max="12600" width="7.42578125" style="9" customWidth="1"/>
    <col min="12601" max="12601" width="9.140625" style="9"/>
    <col min="12602" max="12602" width="12.42578125" style="9" customWidth="1"/>
    <col min="12603" max="12603" width="7.42578125" style="9" customWidth="1"/>
    <col min="12604" max="12605" width="9.140625" style="9"/>
    <col min="12606" max="12606" width="11.5703125" style="9" bestFit="1" customWidth="1"/>
    <col min="12607" max="12607" width="12" style="9" customWidth="1"/>
    <col min="12608" max="12608" width="8.28515625" style="9" customWidth="1"/>
    <col min="12609" max="12609" width="2.7109375" style="9" customWidth="1"/>
    <col min="12610" max="12610" width="18.5703125" style="9" customWidth="1"/>
    <col min="12611" max="12611" width="9.140625" style="9"/>
    <col min="12612" max="12612" width="18" style="9" customWidth="1"/>
    <col min="12613" max="12613" width="15.140625" style="9" customWidth="1"/>
    <col min="12614" max="12614" width="8.85546875" style="9" customWidth="1"/>
    <col min="12615" max="12615" width="12.28515625" style="9" customWidth="1"/>
    <col min="12616" max="12616" width="7.42578125" style="9" customWidth="1"/>
    <col min="12617" max="12617" width="9.140625" style="9"/>
    <col min="12618" max="12618" width="12.42578125" style="9" customWidth="1"/>
    <col min="12619" max="12619" width="7.42578125" style="9" customWidth="1"/>
    <col min="12620" max="12621" width="9.140625" style="9"/>
    <col min="12622" max="12622" width="11.5703125" style="9" bestFit="1" customWidth="1"/>
    <col min="12623" max="12623" width="12" style="9" customWidth="1"/>
    <col min="12624" max="12624" width="8.28515625" style="9" customWidth="1"/>
    <col min="12625" max="12625" width="2.7109375" style="9" customWidth="1"/>
    <col min="12626" max="12626" width="18.5703125" style="9" customWidth="1"/>
    <col min="12627" max="12627" width="9.140625" style="9"/>
    <col min="12628" max="12628" width="18" style="9" customWidth="1"/>
    <col min="12629" max="12629" width="15.140625" style="9" customWidth="1"/>
    <col min="12630" max="12630" width="8.85546875" style="9" customWidth="1"/>
    <col min="12631" max="12631" width="12.28515625" style="9" customWidth="1"/>
    <col min="12632" max="12632" width="7.42578125" style="9" customWidth="1"/>
    <col min="12633" max="12633" width="9.140625" style="9"/>
    <col min="12634" max="12634" width="12.42578125" style="9" customWidth="1"/>
    <col min="12635" max="12635" width="7.42578125" style="9" customWidth="1"/>
    <col min="12636" max="12637" width="9.140625" style="9"/>
    <col min="12638" max="12638" width="11.5703125" style="9" bestFit="1" customWidth="1"/>
    <col min="12639" max="12639" width="12" style="9" customWidth="1"/>
    <col min="12640" max="12640" width="8.28515625" style="9" customWidth="1"/>
    <col min="12641" max="12641" width="2.7109375" style="9" customWidth="1"/>
    <col min="12642" max="12642" width="18.5703125" style="9" customWidth="1"/>
    <col min="12643" max="12643" width="9.140625" style="9"/>
    <col min="12644" max="12644" width="18" style="9" customWidth="1"/>
    <col min="12645" max="12645" width="15.140625" style="9" customWidth="1"/>
    <col min="12646" max="12646" width="8.85546875" style="9" customWidth="1"/>
    <col min="12647" max="12647" width="12.28515625" style="9" customWidth="1"/>
    <col min="12648" max="12648" width="7.42578125" style="9" customWidth="1"/>
    <col min="12649" max="12649" width="9.140625" style="9"/>
    <col min="12650" max="12650" width="12.42578125" style="9" customWidth="1"/>
    <col min="12651" max="12651" width="7.42578125" style="9" customWidth="1"/>
    <col min="12652" max="12653" width="9.140625" style="9"/>
    <col min="12654" max="12654" width="11.5703125" style="9" bestFit="1" customWidth="1"/>
    <col min="12655" max="12655" width="12" style="9" customWidth="1"/>
    <col min="12656" max="12656" width="8.28515625" style="9" customWidth="1"/>
    <col min="12657" max="12657" width="2.7109375" style="9" customWidth="1"/>
    <col min="12658" max="12658" width="18.5703125" style="9" customWidth="1"/>
    <col min="12659" max="12659" width="9.140625" style="9"/>
    <col min="12660" max="12660" width="18" style="9" customWidth="1"/>
    <col min="12661" max="12661" width="15.140625" style="9" customWidth="1"/>
    <col min="12662" max="12662" width="8.85546875" style="9" customWidth="1"/>
    <col min="12663" max="12663" width="12.28515625" style="9" customWidth="1"/>
    <col min="12664" max="12664" width="7.42578125" style="9" customWidth="1"/>
    <col min="12665" max="12665" width="9.140625" style="9"/>
    <col min="12666" max="12666" width="12.42578125" style="9" customWidth="1"/>
    <col min="12667" max="12667" width="7.42578125" style="9" customWidth="1"/>
    <col min="12668" max="12669" width="9.140625" style="9"/>
    <col min="12670" max="12670" width="11.5703125" style="9" bestFit="1" customWidth="1"/>
    <col min="12671" max="12671" width="12" style="9" customWidth="1"/>
    <col min="12672" max="12672" width="8.28515625" style="9" customWidth="1"/>
    <col min="12673" max="12673" width="2.7109375" style="9" customWidth="1"/>
    <col min="12674" max="12674" width="18.5703125" style="9" customWidth="1"/>
    <col min="12675" max="12675" width="9.140625" style="9"/>
    <col min="12676" max="12676" width="18" style="9" customWidth="1"/>
    <col min="12677" max="12677" width="15.140625" style="9" customWidth="1"/>
    <col min="12678" max="12678" width="8.85546875" style="9" customWidth="1"/>
    <col min="12679" max="12679" width="12.28515625" style="9" customWidth="1"/>
    <col min="12680" max="12680" width="7.42578125" style="9" customWidth="1"/>
    <col min="12681" max="12681" width="9.140625" style="9"/>
    <col min="12682" max="12682" width="12.42578125" style="9" customWidth="1"/>
    <col min="12683" max="12683" width="7.42578125" style="9" customWidth="1"/>
    <col min="12684" max="12685" width="9.140625" style="9"/>
    <col min="12686" max="12686" width="11.5703125" style="9" bestFit="1" customWidth="1"/>
    <col min="12687" max="12687" width="12" style="9" customWidth="1"/>
    <col min="12688" max="12688" width="8.28515625" style="9" customWidth="1"/>
    <col min="12689" max="12689" width="2.7109375" style="9" customWidth="1"/>
    <col min="12690" max="12690" width="18.5703125" style="9" customWidth="1"/>
    <col min="12691" max="12691" width="9.140625" style="9"/>
    <col min="12692" max="12692" width="18" style="9" customWidth="1"/>
    <col min="12693" max="12693" width="15.140625" style="9" customWidth="1"/>
    <col min="12694" max="12694" width="8.85546875" style="9" customWidth="1"/>
    <col min="12695" max="12695" width="12.28515625" style="9" customWidth="1"/>
    <col min="12696" max="12696" width="7.42578125" style="9" customWidth="1"/>
    <col min="12697" max="12697" width="9.140625" style="9"/>
    <col min="12698" max="12698" width="12.42578125" style="9" customWidth="1"/>
    <col min="12699" max="12699" width="7.42578125" style="9" customWidth="1"/>
    <col min="12700" max="12701" width="9.140625" style="9"/>
    <col min="12702" max="12702" width="11.5703125" style="9" bestFit="1" customWidth="1"/>
    <col min="12703" max="12703" width="12" style="9" customWidth="1"/>
    <col min="12704" max="12704" width="8.28515625" style="9" customWidth="1"/>
    <col min="12705" max="12705" width="2.7109375" style="9" customWidth="1"/>
    <col min="12706" max="12706" width="18.5703125" style="9" customWidth="1"/>
    <col min="12707" max="12707" width="9.140625" style="9"/>
    <col min="12708" max="12708" width="18" style="9" customWidth="1"/>
    <col min="12709" max="12709" width="15.140625" style="9" customWidth="1"/>
    <col min="12710" max="12710" width="8.85546875" style="9" customWidth="1"/>
    <col min="12711" max="12711" width="12.28515625" style="9" customWidth="1"/>
    <col min="12712" max="12712" width="7.42578125" style="9" customWidth="1"/>
    <col min="12713" max="12713" width="9.140625" style="9"/>
    <col min="12714" max="12714" width="12.42578125" style="9" customWidth="1"/>
    <col min="12715" max="12715" width="7.42578125" style="9" customWidth="1"/>
    <col min="12716" max="12717" width="9.140625" style="9"/>
    <col min="12718" max="12718" width="11.5703125" style="9" bestFit="1" customWidth="1"/>
    <col min="12719" max="12719" width="12" style="9" customWidth="1"/>
    <col min="12720" max="12720" width="8.28515625" style="9" customWidth="1"/>
    <col min="12721" max="12721" width="2.7109375" style="9" customWidth="1"/>
    <col min="12722" max="12722" width="18.5703125" style="9" customWidth="1"/>
    <col min="12723" max="12723" width="9.140625" style="9"/>
    <col min="12724" max="12724" width="18" style="9" customWidth="1"/>
    <col min="12725" max="12725" width="15.140625" style="9" customWidth="1"/>
    <col min="12726" max="12726" width="8.85546875" style="9" customWidth="1"/>
    <col min="12727" max="12727" width="12.28515625" style="9" customWidth="1"/>
    <col min="12728" max="12728" width="7.42578125" style="9" customWidth="1"/>
    <col min="12729" max="12729" width="9.140625" style="9"/>
    <col min="12730" max="12730" width="12.42578125" style="9" customWidth="1"/>
    <col min="12731" max="12731" width="7.42578125" style="9" customWidth="1"/>
    <col min="12732" max="12733" width="9.140625" style="9"/>
    <col min="12734" max="12734" width="11.5703125" style="9" bestFit="1" customWidth="1"/>
    <col min="12735" max="12735" width="12" style="9" customWidth="1"/>
    <col min="12736" max="12736" width="8.28515625" style="9" customWidth="1"/>
    <col min="12737" max="12737" width="2.7109375" style="9" customWidth="1"/>
    <col min="12738" max="12738" width="18.5703125" style="9" customWidth="1"/>
    <col min="12739" max="12739" width="9.140625" style="9"/>
    <col min="12740" max="12740" width="18" style="9" customWidth="1"/>
    <col min="12741" max="12741" width="15.140625" style="9" customWidth="1"/>
    <col min="12742" max="12742" width="8.85546875" style="9" customWidth="1"/>
    <col min="12743" max="12743" width="12.28515625" style="9" customWidth="1"/>
    <col min="12744" max="12744" width="7.42578125" style="9" customWidth="1"/>
    <col min="12745" max="12745" width="9.140625" style="9"/>
    <col min="12746" max="12746" width="12.42578125" style="9" customWidth="1"/>
    <col min="12747" max="12747" width="7.42578125" style="9" customWidth="1"/>
    <col min="12748" max="12749" width="9.140625" style="9"/>
    <col min="12750" max="12750" width="11.5703125" style="9" bestFit="1" customWidth="1"/>
    <col min="12751" max="12751" width="12" style="9" customWidth="1"/>
    <col min="12752" max="12752" width="8.28515625" style="9" customWidth="1"/>
    <col min="12753" max="12753" width="2.7109375" style="9" customWidth="1"/>
    <col min="12754" max="12754" width="18.5703125" style="9" customWidth="1"/>
    <col min="12755" max="12755" width="9.140625" style="9"/>
    <col min="12756" max="12756" width="18" style="9" customWidth="1"/>
    <col min="12757" max="12757" width="15.140625" style="9" customWidth="1"/>
    <col min="12758" max="12758" width="8.85546875" style="9" customWidth="1"/>
    <col min="12759" max="12759" width="12.28515625" style="9" customWidth="1"/>
    <col min="12760" max="12760" width="7.42578125" style="9" customWidth="1"/>
    <col min="12761" max="12761" width="9.140625" style="9"/>
    <col min="12762" max="12762" width="12.42578125" style="9" customWidth="1"/>
    <col min="12763" max="12763" width="7.42578125" style="9" customWidth="1"/>
    <col min="12764" max="12765" width="9.140625" style="9"/>
    <col min="12766" max="12766" width="11.5703125" style="9" bestFit="1" customWidth="1"/>
    <col min="12767" max="12767" width="12" style="9" customWidth="1"/>
    <col min="12768" max="12768" width="8.28515625" style="9" customWidth="1"/>
    <col min="12769" max="12769" width="2.7109375" style="9" customWidth="1"/>
    <col min="12770" max="12770" width="18.5703125" style="9" customWidth="1"/>
    <col min="12771" max="12771" width="9.140625" style="9"/>
    <col min="12772" max="12772" width="18" style="9" customWidth="1"/>
    <col min="12773" max="12773" width="15.140625" style="9" customWidth="1"/>
    <col min="12774" max="12774" width="8.85546875" style="9" customWidth="1"/>
    <col min="12775" max="12775" width="12.28515625" style="9" customWidth="1"/>
    <col min="12776" max="12776" width="7.42578125" style="9" customWidth="1"/>
    <col min="12777" max="12777" width="9.140625" style="9"/>
    <col min="12778" max="12778" width="12.42578125" style="9" customWidth="1"/>
    <col min="12779" max="12779" width="7.42578125" style="9" customWidth="1"/>
    <col min="12780" max="12781" width="9.140625" style="9"/>
    <col min="12782" max="12782" width="11.5703125" style="9" bestFit="1" customWidth="1"/>
    <col min="12783" max="12783" width="12" style="9" customWidth="1"/>
    <col min="12784" max="12784" width="8.28515625" style="9" customWidth="1"/>
    <col min="12785" max="12785" width="2.7109375" style="9" customWidth="1"/>
    <col min="12786" max="12786" width="18.5703125" style="9" customWidth="1"/>
    <col min="12787" max="12787" width="9.140625" style="9"/>
    <col min="12788" max="12788" width="18" style="9" customWidth="1"/>
    <col min="12789" max="12789" width="15.140625" style="9" customWidth="1"/>
    <col min="12790" max="12790" width="8.85546875" style="9" customWidth="1"/>
    <col min="12791" max="12791" width="12.28515625" style="9" customWidth="1"/>
    <col min="12792" max="12792" width="7.42578125" style="9" customWidth="1"/>
    <col min="12793" max="12793" width="9.140625" style="9"/>
    <col min="12794" max="12794" width="12.42578125" style="9" customWidth="1"/>
    <col min="12795" max="12795" width="7.42578125" style="9" customWidth="1"/>
    <col min="12796" max="12797" width="9.140625" style="9"/>
    <col min="12798" max="12798" width="11.5703125" style="9" bestFit="1" customWidth="1"/>
    <col min="12799" max="12799" width="12" style="9" customWidth="1"/>
    <col min="12800" max="12800" width="8.28515625" style="9" customWidth="1"/>
    <col min="12801" max="12801" width="2.7109375" style="9" customWidth="1"/>
    <col min="12802" max="12802" width="18.5703125" style="9" customWidth="1"/>
    <col min="12803" max="12803" width="9.140625" style="9"/>
    <col min="12804" max="12804" width="18" style="9" customWidth="1"/>
    <col min="12805" max="12805" width="15.140625" style="9" customWidth="1"/>
    <col min="12806" max="12806" width="8.85546875" style="9" customWidth="1"/>
    <col min="12807" max="12807" width="12.28515625" style="9" customWidth="1"/>
    <col min="12808" max="12808" width="7.42578125" style="9" customWidth="1"/>
    <col min="12809" max="12809" width="9.140625" style="9"/>
    <col min="12810" max="12810" width="12.42578125" style="9" customWidth="1"/>
    <col min="12811" max="12811" width="7.42578125" style="9" customWidth="1"/>
    <col min="12812" max="12813" width="9.140625" style="9"/>
    <col min="12814" max="12814" width="11.5703125" style="9" bestFit="1" customWidth="1"/>
    <col min="12815" max="12815" width="12" style="9" customWidth="1"/>
    <col min="12816" max="12816" width="8.28515625" style="9" customWidth="1"/>
    <col min="12817" max="12817" width="2.7109375" style="9" customWidth="1"/>
    <col min="12818" max="12818" width="18.5703125" style="9" customWidth="1"/>
    <col min="12819" max="12819" width="9.140625" style="9"/>
    <col min="12820" max="12820" width="18" style="9" customWidth="1"/>
    <col min="12821" max="12821" width="15.140625" style="9" customWidth="1"/>
    <col min="12822" max="12822" width="8.85546875" style="9" customWidth="1"/>
    <col min="12823" max="12823" width="12.28515625" style="9" customWidth="1"/>
    <col min="12824" max="12824" width="7.42578125" style="9" customWidth="1"/>
    <col min="12825" max="12825" width="9.140625" style="9"/>
    <col min="12826" max="12826" width="12.42578125" style="9" customWidth="1"/>
    <col min="12827" max="12827" width="7.42578125" style="9" customWidth="1"/>
    <col min="12828" max="12829" width="9.140625" style="9"/>
    <col min="12830" max="12830" width="11.5703125" style="9" bestFit="1" customWidth="1"/>
    <col min="12831" max="12831" width="12" style="9" customWidth="1"/>
    <col min="12832" max="12832" width="8.28515625" style="9" customWidth="1"/>
    <col min="12833" max="12833" width="2.7109375" style="9" customWidth="1"/>
    <col min="12834" max="12834" width="18.5703125" style="9" customWidth="1"/>
    <col min="12835" max="12835" width="9.140625" style="9"/>
    <col min="12836" max="12836" width="18" style="9" customWidth="1"/>
    <col min="12837" max="12837" width="15.140625" style="9" customWidth="1"/>
    <col min="12838" max="12838" width="8.85546875" style="9" customWidth="1"/>
    <col min="12839" max="12839" width="12.28515625" style="9" customWidth="1"/>
    <col min="12840" max="12840" width="7.42578125" style="9" customWidth="1"/>
    <col min="12841" max="12841" width="9.140625" style="9"/>
    <col min="12842" max="12842" width="12.42578125" style="9" customWidth="1"/>
    <col min="12843" max="12843" width="7.42578125" style="9" customWidth="1"/>
    <col min="12844" max="12845" width="9.140625" style="9"/>
    <col min="12846" max="12846" width="11.5703125" style="9" bestFit="1" customWidth="1"/>
    <col min="12847" max="12847" width="12" style="9" customWidth="1"/>
    <col min="12848" max="12848" width="8.28515625" style="9" customWidth="1"/>
    <col min="12849" max="12849" width="2.7109375" style="9" customWidth="1"/>
    <col min="12850" max="12850" width="18.5703125" style="9" customWidth="1"/>
    <col min="12851" max="12851" width="9.140625" style="9"/>
    <col min="12852" max="12852" width="18" style="9" customWidth="1"/>
    <col min="12853" max="12853" width="15.140625" style="9" customWidth="1"/>
    <col min="12854" max="12854" width="8.85546875" style="9" customWidth="1"/>
    <col min="12855" max="12855" width="12.28515625" style="9" customWidth="1"/>
    <col min="12856" max="12856" width="7.42578125" style="9" customWidth="1"/>
    <col min="12857" max="12857" width="9.140625" style="9"/>
    <col min="12858" max="12858" width="12.42578125" style="9" customWidth="1"/>
    <col min="12859" max="12859" width="7.42578125" style="9" customWidth="1"/>
    <col min="12860" max="12861" width="9.140625" style="9"/>
    <col min="12862" max="12862" width="11.5703125" style="9" bestFit="1" customWidth="1"/>
    <col min="12863" max="12863" width="12" style="9" customWidth="1"/>
    <col min="12864" max="12864" width="8.28515625" style="9" customWidth="1"/>
    <col min="12865" max="12865" width="2.7109375" style="9" customWidth="1"/>
    <col min="12866" max="12866" width="18.5703125" style="9" customWidth="1"/>
    <col min="12867" max="12867" width="9.140625" style="9"/>
    <col min="12868" max="12868" width="18" style="9" customWidth="1"/>
    <col min="12869" max="12869" width="15.140625" style="9" customWidth="1"/>
    <col min="12870" max="12870" width="8.85546875" style="9" customWidth="1"/>
    <col min="12871" max="12871" width="12.28515625" style="9" customWidth="1"/>
    <col min="12872" max="12872" width="7.42578125" style="9" customWidth="1"/>
    <col min="12873" max="12873" width="9.140625" style="9"/>
    <col min="12874" max="12874" width="12.42578125" style="9" customWidth="1"/>
    <col min="12875" max="12875" width="7.42578125" style="9" customWidth="1"/>
    <col min="12876" max="12877" width="9.140625" style="9"/>
    <col min="12878" max="12878" width="11.5703125" style="9" bestFit="1" customWidth="1"/>
    <col min="12879" max="12879" width="12" style="9" customWidth="1"/>
    <col min="12880" max="12880" width="8.28515625" style="9" customWidth="1"/>
    <col min="12881" max="12881" width="2.7109375" style="9" customWidth="1"/>
    <col min="12882" max="12882" width="18.5703125" style="9" customWidth="1"/>
    <col min="12883" max="12883" width="9.140625" style="9"/>
    <col min="12884" max="12884" width="18" style="9" customWidth="1"/>
    <col min="12885" max="12885" width="15.140625" style="9" customWidth="1"/>
    <col min="12886" max="12886" width="8.85546875" style="9" customWidth="1"/>
    <col min="12887" max="12887" width="12.28515625" style="9" customWidth="1"/>
    <col min="12888" max="12888" width="7.42578125" style="9" customWidth="1"/>
    <col min="12889" max="12889" width="9.140625" style="9"/>
    <col min="12890" max="12890" width="12.42578125" style="9" customWidth="1"/>
    <col min="12891" max="12891" width="7.42578125" style="9" customWidth="1"/>
    <col min="12892" max="12893" width="9.140625" style="9"/>
    <col min="12894" max="12894" width="11.5703125" style="9" bestFit="1" customWidth="1"/>
    <col min="12895" max="12895" width="12" style="9" customWidth="1"/>
    <col min="12896" max="12896" width="8.28515625" style="9" customWidth="1"/>
    <col min="12897" max="12897" width="2.7109375" style="9" customWidth="1"/>
    <col min="12898" max="12898" width="18.5703125" style="9" customWidth="1"/>
    <col min="12899" max="12899" width="9.140625" style="9"/>
    <col min="12900" max="12900" width="18" style="9" customWidth="1"/>
    <col min="12901" max="12901" width="15.140625" style="9" customWidth="1"/>
    <col min="12902" max="12902" width="8.85546875" style="9" customWidth="1"/>
    <col min="12903" max="12903" width="12.28515625" style="9" customWidth="1"/>
    <col min="12904" max="12904" width="7.42578125" style="9" customWidth="1"/>
    <col min="12905" max="12905" width="9.140625" style="9"/>
    <col min="12906" max="12906" width="12.42578125" style="9" customWidth="1"/>
    <col min="12907" max="12907" width="7.42578125" style="9" customWidth="1"/>
    <col min="12908" max="12909" width="9.140625" style="9"/>
    <col min="12910" max="12910" width="11.5703125" style="9" bestFit="1" customWidth="1"/>
    <col min="12911" max="12911" width="12" style="9" customWidth="1"/>
    <col min="12912" max="12912" width="8.28515625" style="9" customWidth="1"/>
    <col min="12913" max="12913" width="2.7109375" style="9" customWidth="1"/>
    <col min="12914" max="12914" width="18.5703125" style="9" customWidth="1"/>
    <col min="12915" max="12915" width="9.140625" style="9"/>
    <col min="12916" max="12916" width="18" style="9" customWidth="1"/>
    <col min="12917" max="12917" width="15.140625" style="9" customWidth="1"/>
    <col min="12918" max="12918" width="8.85546875" style="9" customWidth="1"/>
    <col min="12919" max="12919" width="12.28515625" style="9" customWidth="1"/>
    <col min="12920" max="12920" width="7.42578125" style="9" customWidth="1"/>
    <col min="12921" max="12921" width="9.140625" style="9"/>
    <col min="12922" max="12922" width="12.42578125" style="9" customWidth="1"/>
    <col min="12923" max="12923" width="7.42578125" style="9" customWidth="1"/>
    <col min="12924" max="12925" width="9.140625" style="9"/>
    <col min="12926" max="12926" width="11.5703125" style="9" bestFit="1" customWidth="1"/>
    <col min="12927" max="12927" width="12" style="9" customWidth="1"/>
    <col min="12928" max="12928" width="8.28515625" style="9" customWidth="1"/>
    <col min="12929" max="12929" width="2.7109375" style="9" customWidth="1"/>
    <col min="12930" max="12930" width="18.5703125" style="9" customWidth="1"/>
    <col min="12931" max="12931" width="9.140625" style="9"/>
    <col min="12932" max="12932" width="18" style="9" customWidth="1"/>
    <col min="12933" max="12933" width="15.140625" style="9" customWidth="1"/>
    <col min="12934" max="12934" width="8.85546875" style="9" customWidth="1"/>
    <col min="12935" max="12935" width="12.28515625" style="9" customWidth="1"/>
    <col min="12936" max="12936" width="7.42578125" style="9" customWidth="1"/>
    <col min="12937" max="12937" width="9.140625" style="9"/>
    <col min="12938" max="12938" width="12.42578125" style="9" customWidth="1"/>
    <col min="12939" max="12939" width="7.42578125" style="9" customWidth="1"/>
    <col min="12940" max="12941" width="9.140625" style="9"/>
    <col min="12942" max="12942" width="11.5703125" style="9" bestFit="1" customWidth="1"/>
    <col min="12943" max="12943" width="12" style="9" customWidth="1"/>
    <col min="12944" max="12944" width="8.28515625" style="9" customWidth="1"/>
    <col min="12945" max="12945" width="2.7109375" style="9" customWidth="1"/>
    <col min="12946" max="12946" width="18.5703125" style="9" customWidth="1"/>
    <col min="12947" max="12947" width="9.140625" style="9"/>
    <col min="12948" max="12948" width="18" style="9" customWidth="1"/>
    <col min="12949" max="12949" width="15.140625" style="9" customWidth="1"/>
    <col min="12950" max="12950" width="8.85546875" style="9" customWidth="1"/>
    <col min="12951" max="12951" width="12.28515625" style="9" customWidth="1"/>
    <col min="12952" max="12952" width="7.42578125" style="9" customWidth="1"/>
    <col min="12953" max="12953" width="9.140625" style="9"/>
    <col min="12954" max="12954" width="12.42578125" style="9" customWidth="1"/>
    <col min="12955" max="12955" width="7.42578125" style="9" customWidth="1"/>
    <col min="12956" max="12957" width="9.140625" style="9"/>
    <col min="12958" max="12958" width="11.5703125" style="9" bestFit="1" customWidth="1"/>
    <col min="12959" max="12959" width="12" style="9" customWidth="1"/>
    <col min="12960" max="12960" width="8.28515625" style="9" customWidth="1"/>
    <col min="12961" max="12961" width="2.7109375" style="9" customWidth="1"/>
    <col min="12962" max="12962" width="18.5703125" style="9" customWidth="1"/>
    <col min="12963" max="12963" width="9.140625" style="9"/>
    <col min="12964" max="12964" width="18" style="9" customWidth="1"/>
    <col min="12965" max="12965" width="15.140625" style="9" customWidth="1"/>
    <col min="12966" max="12966" width="8.85546875" style="9" customWidth="1"/>
    <col min="12967" max="12967" width="12.28515625" style="9" customWidth="1"/>
    <col min="12968" max="12968" width="7.42578125" style="9" customWidth="1"/>
    <col min="12969" max="12969" width="9.140625" style="9"/>
    <col min="12970" max="12970" width="12.42578125" style="9" customWidth="1"/>
    <col min="12971" max="12971" width="7.42578125" style="9" customWidth="1"/>
    <col min="12972" max="12973" width="9.140625" style="9"/>
    <col min="12974" max="12974" width="11.5703125" style="9" bestFit="1" customWidth="1"/>
    <col min="12975" max="12975" width="12" style="9" customWidth="1"/>
    <col min="12976" max="12976" width="8.28515625" style="9" customWidth="1"/>
    <col min="12977" max="12977" width="2.7109375" style="9" customWidth="1"/>
    <col min="12978" max="12978" width="18.5703125" style="9" customWidth="1"/>
    <col min="12979" max="12979" width="9.140625" style="9"/>
    <col min="12980" max="12980" width="18" style="9" customWidth="1"/>
    <col min="12981" max="12981" width="15.140625" style="9" customWidth="1"/>
    <col min="12982" max="12982" width="8.85546875" style="9" customWidth="1"/>
    <col min="12983" max="12983" width="12.28515625" style="9" customWidth="1"/>
    <col min="12984" max="12984" width="7.42578125" style="9" customWidth="1"/>
    <col min="12985" max="12985" width="9.140625" style="9"/>
    <col min="12986" max="12986" width="12.42578125" style="9" customWidth="1"/>
    <col min="12987" max="12987" width="7.42578125" style="9" customWidth="1"/>
    <col min="12988" max="12989" width="9.140625" style="9"/>
    <col min="12990" max="12990" width="11.5703125" style="9" bestFit="1" customWidth="1"/>
    <col min="12991" max="12991" width="12" style="9" customWidth="1"/>
    <col min="12992" max="12992" width="8.28515625" style="9" customWidth="1"/>
    <col min="12993" max="12993" width="2.7109375" style="9" customWidth="1"/>
    <col min="12994" max="12994" width="18.5703125" style="9" customWidth="1"/>
    <col min="12995" max="12995" width="9.140625" style="9"/>
    <col min="12996" max="12996" width="18" style="9" customWidth="1"/>
    <col min="12997" max="12997" width="15.140625" style="9" customWidth="1"/>
    <col min="12998" max="12998" width="8.85546875" style="9" customWidth="1"/>
    <col min="12999" max="12999" width="12.28515625" style="9" customWidth="1"/>
    <col min="13000" max="13000" width="7.42578125" style="9" customWidth="1"/>
    <col min="13001" max="13001" width="9.140625" style="9"/>
    <col min="13002" max="13002" width="12.42578125" style="9" customWidth="1"/>
    <col min="13003" max="13003" width="7.42578125" style="9" customWidth="1"/>
    <col min="13004" max="13005" width="9.140625" style="9"/>
    <col min="13006" max="13006" width="11.5703125" style="9" bestFit="1" customWidth="1"/>
    <col min="13007" max="13007" width="12" style="9" customWidth="1"/>
    <col min="13008" max="13008" width="8.28515625" style="9" customWidth="1"/>
    <col min="13009" max="13009" width="2.7109375" style="9" customWidth="1"/>
    <col min="13010" max="13010" width="18.5703125" style="9" customWidth="1"/>
    <col min="13011" max="13011" width="9.140625" style="9"/>
    <col min="13012" max="13012" width="18" style="9" customWidth="1"/>
    <col min="13013" max="13013" width="15.140625" style="9" customWidth="1"/>
    <col min="13014" max="13014" width="8.85546875" style="9" customWidth="1"/>
    <col min="13015" max="13015" width="12.28515625" style="9" customWidth="1"/>
    <col min="13016" max="13016" width="7.42578125" style="9" customWidth="1"/>
    <col min="13017" max="13017" width="9.140625" style="9"/>
    <col min="13018" max="13018" width="12.42578125" style="9" customWidth="1"/>
    <col min="13019" max="13019" width="7.42578125" style="9" customWidth="1"/>
    <col min="13020" max="13021" width="9.140625" style="9"/>
    <col min="13022" max="13022" width="11.5703125" style="9" bestFit="1" customWidth="1"/>
    <col min="13023" max="13023" width="12" style="9" customWidth="1"/>
    <col min="13024" max="13024" width="8.28515625" style="9" customWidth="1"/>
    <col min="13025" max="13025" width="2.7109375" style="9" customWidth="1"/>
    <col min="13026" max="13026" width="18.5703125" style="9" customWidth="1"/>
    <col min="13027" max="13027" width="9.140625" style="9"/>
    <col min="13028" max="13028" width="18" style="9" customWidth="1"/>
    <col min="13029" max="13029" width="15.140625" style="9" customWidth="1"/>
    <col min="13030" max="13030" width="8.85546875" style="9" customWidth="1"/>
    <col min="13031" max="13031" width="12.28515625" style="9" customWidth="1"/>
    <col min="13032" max="13032" width="7.42578125" style="9" customWidth="1"/>
    <col min="13033" max="13033" width="9.140625" style="9"/>
    <col min="13034" max="13034" width="12.42578125" style="9" customWidth="1"/>
    <col min="13035" max="13035" width="7.42578125" style="9" customWidth="1"/>
    <col min="13036" max="13037" width="9.140625" style="9"/>
    <col min="13038" max="13038" width="11.5703125" style="9" bestFit="1" customWidth="1"/>
    <col min="13039" max="13039" width="12" style="9" customWidth="1"/>
    <col min="13040" max="13040" width="8.28515625" style="9" customWidth="1"/>
    <col min="13041" max="13041" width="2.7109375" style="9" customWidth="1"/>
    <col min="13042" max="13042" width="18.5703125" style="9" customWidth="1"/>
    <col min="13043" max="13043" width="9.140625" style="9"/>
    <col min="13044" max="13044" width="18" style="9" customWidth="1"/>
    <col min="13045" max="13045" width="15.140625" style="9" customWidth="1"/>
    <col min="13046" max="13046" width="8.85546875" style="9" customWidth="1"/>
    <col min="13047" max="13047" width="12.28515625" style="9" customWidth="1"/>
    <col min="13048" max="13048" width="7.42578125" style="9" customWidth="1"/>
    <col min="13049" max="13049" width="9.140625" style="9"/>
    <col min="13050" max="13050" width="12.42578125" style="9" customWidth="1"/>
    <col min="13051" max="13051" width="7.42578125" style="9" customWidth="1"/>
    <col min="13052" max="13053" width="9.140625" style="9"/>
    <col min="13054" max="13054" width="11.5703125" style="9" bestFit="1" customWidth="1"/>
    <col min="13055" max="13055" width="12" style="9" customWidth="1"/>
    <col min="13056" max="13056" width="8.28515625" style="9" customWidth="1"/>
    <col min="13057" max="13057" width="2.7109375" style="9" customWidth="1"/>
    <col min="13058" max="13058" width="18.5703125" style="9" customWidth="1"/>
    <col min="13059" max="13059" width="9.140625" style="9"/>
    <col min="13060" max="13060" width="18" style="9" customWidth="1"/>
    <col min="13061" max="13061" width="15.140625" style="9" customWidth="1"/>
    <col min="13062" max="13062" width="8.85546875" style="9" customWidth="1"/>
    <col min="13063" max="13063" width="12.28515625" style="9" customWidth="1"/>
    <col min="13064" max="13064" width="7.42578125" style="9" customWidth="1"/>
    <col min="13065" max="13065" width="9.140625" style="9"/>
    <col min="13066" max="13066" width="12.42578125" style="9" customWidth="1"/>
    <col min="13067" max="13067" width="7.42578125" style="9" customWidth="1"/>
    <col min="13068" max="13069" width="9.140625" style="9"/>
    <col min="13070" max="13070" width="11.5703125" style="9" bestFit="1" customWidth="1"/>
    <col min="13071" max="13071" width="12" style="9" customWidth="1"/>
    <col min="13072" max="13072" width="8.28515625" style="9" customWidth="1"/>
    <col min="13073" max="13073" width="2.7109375" style="9" customWidth="1"/>
    <col min="13074" max="13074" width="18.5703125" style="9" customWidth="1"/>
    <col min="13075" max="13075" width="9.140625" style="9"/>
    <col min="13076" max="13076" width="18" style="9" customWidth="1"/>
    <col min="13077" max="13077" width="15.140625" style="9" customWidth="1"/>
    <col min="13078" max="13078" width="8.85546875" style="9" customWidth="1"/>
    <col min="13079" max="13079" width="12.28515625" style="9" customWidth="1"/>
    <col min="13080" max="13080" width="7.42578125" style="9" customWidth="1"/>
    <col min="13081" max="13081" width="9.140625" style="9"/>
    <col min="13082" max="13082" width="12.42578125" style="9" customWidth="1"/>
    <col min="13083" max="13083" width="7.42578125" style="9" customWidth="1"/>
    <col min="13084" max="13085" width="9.140625" style="9"/>
    <col min="13086" max="13086" width="11.5703125" style="9" bestFit="1" customWidth="1"/>
    <col min="13087" max="13087" width="12" style="9" customWidth="1"/>
    <col min="13088" max="13088" width="8.28515625" style="9" customWidth="1"/>
    <col min="13089" max="13089" width="2.7109375" style="9" customWidth="1"/>
    <col min="13090" max="13090" width="18.5703125" style="9" customWidth="1"/>
    <col min="13091" max="13091" width="9.140625" style="9"/>
    <col min="13092" max="13092" width="18" style="9" customWidth="1"/>
    <col min="13093" max="13093" width="15.140625" style="9" customWidth="1"/>
    <col min="13094" max="13094" width="8.85546875" style="9" customWidth="1"/>
    <col min="13095" max="13095" width="12.28515625" style="9" customWidth="1"/>
    <col min="13096" max="13096" width="7.42578125" style="9" customWidth="1"/>
    <col min="13097" max="13097" width="9.140625" style="9"/>
    <col min="13098" max="13098" width="12.42578125" style="9" customWidth="1"/>
    <col min="13099" max="13099" width="7.42578125" style="9" customWidth="1"/>
    <col min="13100" max="13101" width="9.140625" style="9"/>
    <col min="13102" max="13102" width="11.5703125" style="9" bestFit="1" customWidth="1"/>
    <col min="13103" max="13103" width="12" style="9" customWidth="1"/>
    <col min="13104" max="13104" width="8.28515625" style="9" customWidth="1"/>
    <col min="13105" max="13105" width="2.7109375" style="9" customWidth="1"/>
    <col min="13106" max="13106" width="18.5703125" style="9" customWidth="1"/>
    <col min="13107" max="13107" width="9.140625" style="9"/>
    <col min="13108" max="13108" width="18" style="9" customWidth="1"/>
    <col min="13109" max="13109" width="15.140625" style="9" customWidth="1"/>
    <col min="13110" max="13110" width="8.85546875" style="9" customWidth="1"/>
    <col min="13111" max="13111" width="12.28515625" style="9" customWidth="1"/>
    <col min="13112" max="13112" width="7.42578125" style="9" customWidth="1"/>
    <col min="13113" max="13113" width="9.140625" style="9"/>
    <col min="13114" max="13114" width="12.42578125" style="9" customWidth="1"/>
    <col min="13115" max="13115" width="7.42578125" style="9" customWidth="1"/>
    <col min="13116" max="13117" width="9.140625" style="9"/>
    <col min="13118" max="13118" width="11.5703125" style="9" bestFit="1" customWidth="1"/>
    <col min="13119" max="13119" width="12" style="9" customWidth="1"/>
    <col min="13120" max="13120" width="8.28515625" style="9" customWidth="1"/>
    <col min="13121" max="13121" width="2.7109375" style="9" customWidth="1"/>
    <col min="13122" max="13122" width="18.5703125" style="9" customWidth="1"/>
    <col min="13123" max="13123" width="9.140625" style="9"/>
    <col min="13124" max="13124" width="18" style="9" customWidth="1"/>
    <col min="13125" max="13125" width="15.140625" style="9" customWidth="1"/>
    <col min="13126" max="13126" width="8.85546875" style="9" customWidth="1"/>
    <col min="13127" max="13127" width="12.28515625" style="9" customWidth="1"/>
    <col min="13128" max="13128" width="7.42578125" style="9" customWidth="1"/>
    <col min="13129" max="13129" width="9.140625" style="9"/>
    <col min="13130" max="13130" width="12.42578125" style="9" customWidth="1"/>
    <col min="13131" max="13131" width="7.42578125" style="9" customWidth="1"/>
    <col min="13132" max="13133" width="9.140625" style="9"/>
    <col min="13134" max="13134" width="11.5703125" style="9" bestFit="1" customWidth="1"/>
    <col min="13135" max="13135" width="12" style="9" customWidth="1"/>
    <col min="13136" max="13136" width="8.28515625" style="9" customWidth="1"/>
    <col min="13137" max="13137" width="2.7109375" style="9" customWidth="1"/>
    <col min="13138" max="13138" width="18.5703125" style="9" customWidth="1"/>
    <col min="13139" max="13139" width="9.140625" style="9"/>
    <col min="13140" max="13140" width="18" style="9" customWidth="1"/>
    <col min="13141" max="13141" width="15.140625" style="9" customWidth="1"/>
    <col min="13142" max="13142" width="8.85546875" style="9" customWidth="1"/>
    <col min="13143" max="13143" width="12.28515625" style="9" customWidth="1"/>
    <col min="13144" max="13144" width="7.42578125" style="9" customWidth="1"/>
    <col min="13145" max="13145" width="9.140625" style="9"/>
    <col min="13146" max="13146" width="12.42578125" style="9" customWidth="1"/>
    <col min="13147" max="13147" width="7.42578125" style="9" customWidth="1"/>
    <col min="13148" max="13149" width="9.140625" style="9"/>
    <col min="13150" max="13150" width="11.5703125" style="9" bestFit="1" customWidth="1"/>
    <col min="13151" max="13151" width="12" style="9" customWidth="1"/>
    <col min="13152" max="13152" width="8.28515625" style="9" customWidth="1"/>
    <col min="13153" max="13153" width="2.7109375" style="9" customWidth="1"/>
    <col min="13154" max="13154" width="18.5703125" style="9" customWidth="1"/>
    <col min="13155" max="13155" width="9.140625" style="9"/>
    <col min="13156" max="13156" width="18" style="9" customWidth="1"/>
    <col min="13157" max="13157" width="15.140625" style="9" customWidth="1"/>
    <col min="13158" max="13158" width="8.85546875" style="9" customWidth="1"/>
    <col min="13159" max="13159" width="12.28515625" style="9" customWidth="1"/>
    <col min="13160" max="13160" width="7.42578125" style="9" customWidth="1"/>
    <col min="13161" max="13161" width="9.140625" style="9"/>
    <col min="13162" max="13162" width="12.42578125" style="9" customWidth="1"/>
    <col min="13163" max="13163" width="7.42578125" style="9" customWidth="1"/>
    <col min="13164" max="13165" width="9.140625" style="9"/>
    <col min="13166" max="13166" width="11.5703125" style="9" bestFit="1" customWidth="1"/>
    <col min="13167" max="13167" width="12" style="9" customWidth="1"/>
    <col min="13168" max="13168" width="8.28515625" style="9" customWidth="1"/>
    <col min="13169" max="13169" width="2.7109375" style="9" customWidth="1"/>
    <col min="13170" max="13170" width="18.5703125" style="9" customWidth="1"/>
    <col min="13171" max="13171" width="9.140625" style="9"/>
    <col min="13172" max="13172" width="18" style="9" customWidth="1"/>
    <col min="13173" max="13173" width="15.140625" style="9" customWidth="1"/>
    <col min="13174" max="13174" width="8.85546875" style="9" customWidth="1"/>
    <col min="13175" max="13175" width="12.28515625" style="9" customWidth="1"/>
    <col min="13176" max="13176" width="7.42578125" style="9" customWidth="1"/>
    <col min="13177" max="13177" width="9.140625" style="9"/>
    <col min="13178" max="13178" width="12.42578125" style="9" customWidth="1"/>
    <col min="13179" max="13179" width="7.42578125" style="9" customWidth="1"/>
    <col min="13180" max="13181" width="9.140625" style="9"/>
    <col min="13182" max="13182" width="11.5703125" style="9" bestFit="1" customWidth="1"/>
    <col min="13183" max="13183" width="12" style="9" customWidth="1"/>
    <col min="13184" max="13184" width="8.28515625" style="9" customWidth="1"/>
    <col min="13185" max="13185" width="2.7109375" style="9" customWidth="1"/>
    <col min="13186" max="13186" width="18.5703125" style="9" customWidth="1"/>
    <col min="13187" max="13187" width="9.140625" style="9"/>
    <col min="13188" max="13188" width="18" style="9" customWidth="1"/>
    <col min="13189" max="13189" width="15.140625" style="9" customWidth="1"/>
    <col min="13190" max="13190" width="8.85546875" style="9" customWidth="1"/>
    <col min="13191" max="13191" width="12.28515625" style="9" customWidth="1"/>
    <col min="13192" max="13192" width="7.42578125" style="9" customWidth="1"/>
    <col min="13193" max="13193" width="9.140625" style="9"/>
    <col min="13194" max="13194" width="12.42578125" style="9" customWidth="1"/>
    <col min="13195" max="13195" width="7.42578125" style="9" customWidth="1"/>
    <col min="13196" max="13197" width="9.140625" style="9"/>
    <col min="13198" max="13198" width="11.5703125" style="9" bestFit="1" customWidth="1"/>
    <col min="13199" max="13199" width="12" style="9" customWidth="1"/>
    <col min="13200" max="13200" width="8.28515625" style="9" customWidth="1"/>
    <col min="13201" max="13201" width="2.7109375" style="9" customWidth="1"/>
    <col min="13202" max="13202" width="18.5703125" style="9" customWidth="1"/>
    <col min="13203" max="13203" width="9.140625" style="9"/>
    <col min="13204" max="13204" width="18" style="9" customWidth="1"/>
    <col min="13205" max="13205" width="15.140625" style="9" customWidth="1"/>
    <col min="13206" max="13206" width="8.85546875" style="9" customWidth="1"/>
    <col min="13207" max="13207" width="12.28515625" style="9" customWidth="1"/>
    <col min="13208" max="13208" width="7.42578125" style="9" customWidth="1"/>
    <col min="13209" max="13209" width="9.140625" style="9"/>
    <col min="13210" max="13210" width="12.42578125" style="9" customWidth="1"/>
    <col min="13211" max="13211" width="7.42578125" style="9" customWidth="1"/>
    <col min="13212" max="13213" width="9.140625" style="9"/>
    <col min="13214" max="13214" width="11.5703125" style="9" bestFit="1" customWidth="1"/>
    <col min="13215" max="13215" width="12" style="9" customWidth="1"/>
    <col min="13216" max="13216" width="8.28515625" style="9" customWidth="1"/>
    <col min="13217" max="13217" width="2.7109375" style="9" customWidth="1"/>
    <col min="13218" max="13218" width="18.5703125" style="9" customWidth="1"/>
    <col min="13219" max="13219" width="9.140625" style="9"/>
    <col min="13220" max="13220" width="18" style="9" customWidth="1"/>
    <col min="13221" max="13221" width="15.140625" style="9" customWidth="1"/>
    <col min="13222" max="13222" width="8.85546875" style="9" customWidth="1"/>
    <col min="13223" max="13223" width="12.28515625" style="9" customWidth="1"/>
    <col min="13224" max="13224" width="7.42578125" style="9" customWidth="1"/>
    <col min="13225" max="13225" width="9.140625" style="9"/>
    <col min="13226" max="13226" width="12.42578125" style="9" customWidth="1"/>
    <col min="13227" max="13227" width="7.42578125" style="9" customWidth="1"/>
    <col min="13228" max="13229" width="9.140625" style="9"/>
    <col min="13230" max="13230" width="11.5703125" style="9" bestFit="1" customWidth="1"/>
    <col min="13231" max="13231" width="12" style="9" customWidth="1"/>
    <col min="13232" max="13232" width="8.28515625" style="9" customWidth="1"/>
    <col min="13233" max="13233" width="2.7109375" style="9" customWidth="1"/>
    <col min="13234" max="13234" width="18.5703125" style="9" customWidth="1"/>
    <col min="13235" max="13235" width="9.140625" style="9"/>
    <col min="13236" max="13236" width="18" style="9" customWidth="1"/>
    <col min="13237" max="13237" width="15.140625" style="9" customWidth="1"/>
    <col min="13238" max="13238" width="8.85546875" style="9" customWidth="1"/>
    <col min="13239" max="13239" width="12.28515625" style="9" customWidth="1"/>
    <col min="13240" max="13240" width="7.42578125" style="9" customWidth="1"/>
    <col min="13241" max="13241" width="9.140625" style="9"/>
    <col min="13242" max="13242" width="12.42578125" style="9" customWidth="1"/>
    <col min="13243" max="13243" width="7.42578125" style="9" customWidth="1"/>
    <col min="13244" max="13245" width="9.140625" style="9"/>
    <col min="13246" max="13246" width="11.5703125" style="9" bestFit="1" customWidth="1"/>
    <col min="13247" max="13247" width="12" style="9" customWidth="1"/>
    <col min="13248" max="13248" width="8.28515625" style="9" customWidth="1"/>
    <col min="13249" max="13249" width="2.7109375" style="9" customWidth="1"/>
    <col min="13250" max="13250" width="18.5703125" style="9" customWidth="1"/>
    <col min="13251" max="13251" width="9.140625" style="9"/>
    <col min="13252" max="13252" width="18" style="9" customWidth="1"/>
    <col min="13253" max="13253" width="15.140625" style="9" customWidth="1"/>
    <col min="13254" max="13254" width="8.85546875" style="9" customWidth="1"/>
    <col min="13255" max="13255" width="12.28515625" style="9" customWidth="1"/>
    <col min="13256" max="13256" width="7.42578125" style="9" customWidth="1"/>
    <col min="13257" max="13257" width="9.140625" style="9"/>
    <col min="13258" max="13258" width="12.42578125" style="9" customWidth="1"/>
    <col min="13259" max="13259" width="7.42578125" style="9" customWidth="1"/>
    <col min="13260" max="13261" width="9.140625" style="9"/>
    <col min="13262" max="13262" width="11.5703125" style="9" bestFit="1" customWidth="1"/>
    <col min="13263" max="13263" width="12" style="9" customWidth="1"/>
    <col min="13264" max="13264" width="8.28515625" style="9" customWidth="1"/>
    <col min="13265" max="13265" width="2.7109375" style="9" customWidth="1"/>
    <col min="13266" max="13266" width="18.5703125" style="9" customWidth="1"/>
    <col min="13267" max="13267" width="9.140625" style="9"/>
    <col min="13268" max="13268" width="18" style="9" customWidth="1"/>
    <col min="13269" max="13269" width="15.140625" style="9" customWidth="1"/>
    <col min="13270" max="13270" width="8.85546875" style="9" customWidth="1"/>
    <col min="13271" max="13271" width="12.28515625" style="9" customWidth="1"/>
    <col min="13272" max="13272" width="7.42578125" style="9" customWidth="1"/>
    <col min="13273" max="13273" width="9.140625" style="9"/>
    <col min="13274" max="13274" width="12.42578125" style="9" customWidth="1"/>
    <col min="13275" max="13275" width="7.42578125" style="9" customWidth="1"/>
    <col min="13276" max="13277" width="9.140625" style="9"/>
    <col min="13278" max="13278" width="11.5703125" style="9" bestFit="1" customWidth="1"/>
    <col min="13279" max="13279" width="12" style="9" customWidth="1"/>
    <col min="13280" max="13280" width="8.28515625" style="9" customWidth="1"/>
    <col min="13281" max="13281" width="2.7109375" style="9" customWidth="1"/>
    <col min="13282" max="13282" width="18.5703125" style="9" customWidth="1"/>
    <col min="13283" max="13283" width="9.140625" style="9"/>
    <col min="13284" max="13284" width="18" style="9" customWidth="1"/>
    <col min="13285" max="13285" width="15.140625" style="9" customWidth="1"/>
    <col min="13286" max="13286" width="8.85546875" style="9" customWidth="1"/>
    <col min="13287" max="13287" width="12.28515625" style="9" customWidth="1"/>
    <col min="13288" max="13288" width="7.42578125" style="9" customWidth="1"/>
    <col min="13289" max="13289" width="9.140625" style="9"/>
    <col min="13290" max="13290" width="12.42578125" style="9" customWidth="1"/>
    <col min="13291" max="13291" width="7.42578125" style="9" customWidth="1"/>
    <col min="13292" max="13293" width="9.140625" style="9"/>
    <col min="13294" max="13294" width="11.5703125" style="9" bestFit="1" customWidth="1"/>
    <col min="13295" max="13295" width="12" style="9" customWidth="1"/>
    <col min="13296" max="13296" width="8.28515625" style="9" customWidth="1"/>
    <col min="13297" max="13297" width="2.7109375" style="9" customWidth="1"/>
    <col min="13298" max="13298" width="18.5703125" style="9" customWidth="1"/>
    <col min="13299" max="13299" width="9.140625" style="9"/>
    <col min="13300" max="13300" width="18" style="9" customWidth="1"/>
    <col min="13301" max="13301" width="15.140625" style="9" customWidth="1"/>
    <col min="13302" max="13302" width="8.85546875" style="9" customWidth="1"/>
    <col min="13303" max="13303" width="12.28515625" style="9" customWidth="1"/>
    <col min="13304" max="13304" width="7.42578125" style="9" customWidth="1"/>
    <col min="13305" max="13305" width="9.140625" style="9"/>
    <col min="13306" max="13306" width="12.42578125" style="9" customWidth="1"/>
    <col min="13307" max="13307" width="7.42578125" style="9" customWidth="1"/>
    <col min="13308" max="13309" width="9.140625" style="9"/>
    <col min="13310" max="13310" width="11.5703125" style="9" bestFit="1" customWidth="1"/>
    <col min="13311" max="13311" width="12" style="9" customWidth="1"/>
    <col min="13312" max="13312" width="8.28515625" style="9" customWidth="1"/>
    <col min="13313" max="13313" width="2.7109375" style="9" customWidth="1"/>
    <col min="13314" max="13314" width="18.5703125" style="9" customWidth="1"/>
    <col min="13315" max="13315" width="9.140625" style="9"/>
    <col min="13316" max="13316" width="18" style="9" customWidth="1"/>
    <col min="13317" max="13317" width="15.140625" style="9" customWidth="1"/>
    <col min="13318" max="13318" width="8.85546875" style="9" customWidth="1"/>
    <col min="13319" max="13319" width="12.28515625" style="9" customWidth="1"/>
    <col min="13320" max="13320" width="7.42578125" style="9" customWidth="1"/>
    <col min="13321" max="13321" width="9.140625" style="9"/>
    <col min="13322" max="13322" width="12.42578125" style="9" customWidth="1"/>
    <col min="13323" max="13323" width="7.42578125" style="9" customWidth="1"/>
    <col min="13324" max="13325" width="9.140625" style="9"/>
    <col min="13326" max="13326" width="11.5703125" style="9" bestFit="1" customWidth="1"/>
    <col min="13327" max="13327" width="12" style="9" customWidth="1"/>
    <col min="13328" max="13328" width="8.28515625" style="9" customWidth="1"/>
    <col min="13329" max="13329" width="2.7109375" style="9" customWidth="1"/>
    <col min="13330" max="13330" width="18.5703125" style="9" customWidth="1"/>
    <col min="13331" max="13331" width="9.140625" style="9"/>
    <col min="13332" max="13332" width="18" style="9" customWidth="1"/>
    <col min="13333" max="13333" width="15.140625" style="9" customWidth="1"/>
    <col min="13334" max="13334" width="8.85546875" style="9" customWidth="1"/>
    <col min="13335" max="13335" width="12.28515625" style="9" customWidth="1"/>
    <col min="13336" max="13336" width="7.42578125" style="9" customWidth="1"/>
    <col min="13337" max="13337" width="9.140625" style="9"/>
    <col min="13338" max="13338" width="12.42578125" style="9" customWidth="1"/>
    <col min="13339" max="13339" width="7.42578125" style="9" customWidth="1"/>
    <col min="13340" max="13341" width="9.140625" style="9"/>
    <col min="13342" max="13342" width="11.5703125" style="9" bestFit="1" customWidth="1"/>
    <col min="13343" max="13343" width="12" style="9" customWidth="1"/>
    <col min="13344" max="13344" width="8.28515625" style="9" customWidth="1"/>
    <col min="13345" max="13345" width="2.7109375" style="9" customWidth="1"/>
    <col min="13346" max="13346" width="18.5703125" style="9" customWidth="1"/>
    <col min="13347" max="13347" width="9.140625" style="9"/>
    <col min="13348" max="13348" width="18" style="9" customWidth="1"/>
    <col min="13349" max="13349" width="15.140625" style="9" customWidth="1"/>
    <col min="13350" max="13350" width="8.85546875" style="9" customWidth="1"/>
    <col min="13351" max="13351" width="12.28515625" style="9" customWidth="1"/>
    <col min="13352" max="13352" width="7.42578125" style="9" customWidth="1"/>
    <col min="13353" max="13353" width="9.140625" style="9"/>
    <col min="13354" max="13354" width="12.42578125" style="9" customWidth="1"/>
    <col min="13355" max="13355" width="7.42578125" style="9" customWidth="1"/>
    <col min="13356" max="13357" width="9.140625" style="9"/>
    <col min="13358" max="13358" width="11.5703125" style="9" bestFit="1" customWidth="1"/>
    <col min="13359" max="13359" width="12" style="9" customWidth="1"/>
    <col min="13360" max="13360" width="8.28515625" style="9" customWidth="1"/>
    <col min="13361" max="13361" width="2.7109375" style="9" customWidth="1"/>
    <col min="13362" max="13362" width="18.5703125" style="9" customWidth="1"/>
    <col min="13363" max="13363" width="9.140625" style="9"/>
    <col min="13364" max="13364" width="18" style="9" customWidth="1"/>
    <col min="13365" max="13365" width="15.140625" style="9" customWidth="1"/>
    <col min="13366" max="13366" width="8.85546875" style="9" customWidth="1"/>
    <col min="13367" max="13367" width="12.28515625" style="9" customWidth="1"/>
    <col min="13368" max="13368" width="7.42578125" style="9" customWidth="1"/>
    <col min="13369" max="13369" width="9.140625" style="9"/>
    <col min="13370" max="13370" width="12.42578125" style="9" customWidth="1"/>
    <col min="13371" max="13371" width="7.42578125" style="9" customWidth="1"/>
    <col min="13372" max="13373" width="9.140625" style="9"/>
    <col min="13374" max="13374" width="11.5703125" style="9" bestFit="1" customWidth="1"/>
    <col min="13375" max="13375" width="12" style="9" customWidth="1"/>
    <col min="13376" max="13376" width="8.28515625" style="9" customWidth="1"/>
    <col min="13377" max="13377" width="2.7109375" style="9" customWidth="1"/>
    <col min="13378" max="13378" width="18.5703125" style="9" customWidth="1"/>
    <col min="13379" max="13379" width="9.140625" style="9"/>
    <col min="13380" max="13380" width="18" style="9" customWidth="1"/>
    <col min="13381" max="13381" width="15.140625" style="9" customWidth="1"/>
    <col min="13382" max="13382" width="8.85546875" style="9" customWidth="1"/>
    <col min="13383" max="13383" width="12.28515625" style="9" customWidth="1"/>
    <col min="13384" max="13384" width="7.42578125" style="9" customWidth="1"/>
    <col min="13385" max="13385" width="9.140625" style="9"/>
    <col min="13386" max="13386" width="12.42578125" style="9" customWidth="1"/>
    <col min="13387" max="13387" width="7.42578125" style="9" customWidth="1"/>
    <col min="13388" max="13389" width="9.140625" style="9"/>
    <col min="13390" max="13390" width="11.5703125" style="9" bestFit="1" customWidth="1"/>
    <col min="13391" max="13391" width="12" style="9" customWidth="1"/>
    <col min="13392" max="13392" width="8.28515625" style="9" customWidth="1"/>
    <col min="13393" max="13393" width="2.7109375" style="9" customWidth="1"/>
    <col min="13394" max="13394" width="18.5703125" style="9" customWidth="1"/>
    <col min="13395" max="13395" width="9.140625" style="9"/>
    <col min="13396" max="13396" width="18" style="9" customWidth="1"/>
    <col min="13397" max="13397" width="15.140625" style="9" customWidth="1"/>
    <col min="13398" max="13398" width="8.85546875" style="9" customWidth="1"/>
    <col min="13399" max="13399" width="12.28515625" style="9" customWidth="1"/>
    <col min="13400" max="13400" width="7.42578125" style="9" customWidth="1"/>
    <col min="13401" max="13401" width="9.140625" style="9"/>
    <col min="13402" max="13402" width="12.42578125" style="9" customWidth="1"/>
    <col min="13403" max="13403" width="7.42578125" style="9" customWidth="1"/>
    <col min="13404" max="13405" width="9.140625" style="9"/>
    <col min="13406" max="13406" width="11.5703125" style="9" bestFit="1" customWidth="1"/>
    <col min="13407" max="13407" width="12" style="9" customWidth="1"/>
    <col min="13408" max="13408" width="8.28515625" style="9" customWidth="1"/>
    <col min="13409" max="13409" width="2.7109375" style="9" customWidth="1"/>
    <col min="13410" max="13410" width="18.5703125" style="9" customWidth="1"/>
    <col min="13411" max="13411" width="9.140625" style="9"/>
    <col min="13412" max="13412" width="18" style="9" customWidth="1"/>
    <col min="13413" max="13413" width="15.140625" style="9" customWidth="1"/>
    <col min="13414" max="13414" width="8.85546875" style="9" customWidth="1"/>
    <col min="13415" max="13415" width="12.28515625" style="9" customWidth="1"/>
    <col min="13416" max="13416" width="7.42578125" style="9" customWidth="1"/>
    <col min="13417" max="13417" width="9.140625" style="9"/>
    <col min="13418" max="13418" width="12.42578125" style="9" customWidth="1"/>
    <col min="13419" max="13419" width="7.42578125" style="9" customWidth="1"/>
    <col min="13420" max="13421" width="9.140625" style="9"/>
    <col min="13422" max="13422" width="11.5703125" style="9" bestFit="1" customWidth="1"/>
    <col min="13423" max="13423" width="12" style="9" customWidth="1"/>
    <col min="13424" max="13424" width="8.28515625" style="9" customWidth="1"/>
    <col min="13425" max="13425" width="2.7109375" style="9" customWidth="1"/>
    <col min="13426" max="13426" width="18.5703125" style="9" customWidth="1"/>
    <col min="13427" max="13427" width="9.140625" style="9"/>
    <col min="13428" max="13428" width="18" style="9" customWidth="1"/>
    <col min="13429" max="13429" width="15.140625" style="9" customWidth="1"/>
    <col min="13430" max="13430" width="8.85546875" style="9" customWidth="1"/>
    <col min="13431" max="13431" width="12.28515625" style="9" customWidth="1"/>
    <col min="13432" max="13432" width="7.42578125" style="9" customWidth="1"/>
    <col min="13433" max="13433" width="9.140625" style="9"/>
    <col min="13434" max="13434" width="12.42578125" style="9" customWidth="1"/>
    <col min="13435" max="13435" width="7.42578125" style="9" customWidth="1"/>
    <col min="13436" max="13437" width="9.140625" style="9"/>
    <col min="13438" max="13438" width="11.5703125" style="9" bestFit="1" customWidth="1"/>
    <col min="13439" max="13439" width="12" style="9" customWidth="1"/>
    <col min="13440" max="13440" width="8.28515625" style="9" customWidth="1"/>
    <col min="13441" max="13441" width="2.7109375" style="9" customWidth="1"/>
    <col min="13442" max="13442" width="18.5703125" style="9" customWidth="1"/>
    <col min="13443" max="13443" width="9.140625" style="9"/>
    <col min="13444" max="13444" width="18" style="9" customWidth="1"/>
    <col min="13445" max="13445" width="15.140625" style="9" customWidth="1"/>
    <col min="13446" max="13446" width="8.85546875" style="9" customWidth="1"/>
    <col min="13447" max="13447" width="12.28515625" style="9" customWidth="1"/>
    <col min="13448" max="13448" width="7.42578125" style="9" customWidth="1"/>
    <col min="13449" max="13449" width="9.140625" style="9"/>
    <col min="13450" max="13450" width="12.42578125" style="9" customWidth="1"/>
    <col min="13451" max="13451" width="7.42578125" style="9" customWidth="1"/>
    <col min="13452" max="13453" width="9.140625" style="9"/>
    <col min="13454" max="13454" width="11.5703125" style="9" bestFit="1" customWidth="1"/>
    <col min="13455" max="13455" width="12" style="9" customWidth="1"/>
    <col min="13456" max="13456" width="8.28515625" style="9" customWidth="1"/>
    <col min="13457" max="13457" width="2.7109375" style="9" customWidth="1"/>
    <col min="13458" max="13458" width="18.5703125" style="9" customWidth="1"/>
    <col min="13459" max="13459" width="9.140625" style="9"/>
    <col min="13460" max="13460" width="18" style="9" customWidth="1"/>
    <col min="13461" max="13461" width="15.140625" style="9" customWidth="1"/>
    <col min="13462" max="13462" width="8.85546875" style="9" customWidth="1"/>
    <col min="13463" max="13463" width="12.28515625" style="9" customWidth="1"/>
    <col min="13464" max="13464" width="7.42578125" style="9" customWidth="1"/>
    <col min="13465" max="13465" width="9.140625" style="9"/>
    <col min="13466" max="13466" width="12.42578125" style="9" customWidth="1"/>
    <col min="13467" max="13467" width="7.42578125" style="9" customWidth="1"/>
    <col min="13468" max="13469" width="9.140625" style="9"/>
    <col min="13470" max="13470" width="11.5703125" style="9" bestFit="1" customWidth="1"/>
    <col min="13471" max="13471" width="12" style="9" customWidth="1"/>
    <col min="13472" max="13472" width="8.28515625" style="9" customWidth="1"/>
    <col min="13473" max="13473" width="2.7109375" style="9" customWidth="1"/>
    <col min="13474" max="13474" width="18.5703125" style="9" customWidth="1"/>
    <col min="13475" max="13475" width="9.140625" style="9"/>
    <col min="13476" max="13476" width="18" style="9" customWidth="1"/>
    <col min="13477" max="13477" width="15.140625" style="9" customWidth="1"/>
    <col min="13478" max="13478" width="8.85546875" style="9" customWidth="1"/>
    <col min="13479" max="13479" width="12.28515625" style="9" customWidth="1"/>
    <col min="13480" max="13480" width="7.42578125" style="9" customWidth="1"/>
    <col min="13481" max="13481" width="9.140625" style="9"/>
    <col min="13482" max="13482" width="12.42578125" style="9" customWidth="1"/>
    <col min="13483" max="13483" width="7.42578125" style="9" customWidth="1"/>
    <col min="13484" max="13485" width="9.140625" style="9"/>
    <col min="13486" max="13486" width="11.5703125" style="9" bestFit="1" customWidth="1"/>
    <col min="13487" max="13487" width="12" style="9" customWidth="1"/>
    <col min="13488" max="13488" width="8.28515625" style="9" customWidth="1"/>
    <col min="13489" max="13489" width="2.7109375" style="9" customWidth="1"/>
    <col min="13490" max="13490" width="18.5703125" style="9" customWidth="1"/>
    <col min="13491" max="13491" width="9.140625" style="9"/>
    <col min="13492" max="13492" width="18" style="9" customWidth="1"/>
    <col min="13493" max="13493" width="15.140625" style="9" customWidth="1"/>
    <col min="13494" max="13494" width="8.85546875" style="9" customWidth="1"/>
    <col min="13495" max="13495" width="12.28515625" style="9" customWidth="1"/>
    <col min="13496" max="13496" width="7.42578125" style="9" customWidth="1"/>
    <col min="13497" max="13497" width="9.140625" style="9"/>
    <col min="13498" max="13498" width="12.42578125" style="9" customWidth="1"/>
    <col min="13499" max="13499" width="7.42578125" style="9" customWidth="1"/>
    <col min="13500" max="13501" width="9.140625" style="9"/>
    <col min="13502" max="13502" width="11.5703125" style="9" bestFit="1" customWidth="1"/>
    <col min="13503" max="13503" width="12" style="9" customWidth="1"/>
    <col min="13504" max="13504" width="8.28515625" style="9" customWidth="1"/>
    <col min="13505" max="13505" width="2.7109375" style="9" customWidth="1"/>
    <col min="13506" max="13506" width="18.5703125" style="9" customWidth="1"/>
    <col min="13507" max="13507" width="9.140625" style="9"/>
    <col min="13508" max="13508" width="18" style="9" customWidth="1"/>
    <col min="13509" max="13509" width="15.140625" style="9" customWidth="1"/>
    <col min="13510" max="13510" width="8.85546875" style="9" customWidth="1"/>
    <col min="13511" max="13511" width="12.28515625" style="9" customWidth="1"/>
    <col min="13512" max="13512" width="7.42578125" style="9" customWidth="1"/>
    <col min="13513" max="13513" width="9.140625" style="9"/>
    <col min="13514" max="13514" width="12.42578125" style="9" customWidth="1"/>
    <col min="13515" max="13515" width="7.42578125" style="9" customWidth="1"/>
    <col min="13516" max="13517" width="9.140625" style="9"/>
    <col min="13518" max="13518" width="11.5703125" style="9" bestFit="1" customWidth="1"/>
    <col min="13519" max="13519" width="12" style="9" customWidth="1"/>
    <col min="13520" max="13520" width="8.28515625" style="9" customWidth="1"/>
    <col min="13521" max="13521" width="2.7109375" style="9" customWidth="1"/>
    <col min="13522" max="13522" width="18.5703125" style="9" customWidth="1"/>
    <col min="13523" max="13523" width="9.140625" style="9"/>
    <col min="13524" max="13524" width="18" style="9" customWidth="1"/>
    <col min="13525" max="13525" width="15.140625" style="9" customWidth="1"/>
    <col min="13526" max="13526" width="8.85546875" style="9" customWidth="1"/>
    <col min="13527" max="13527" width="12.28515625" style="9" customWidth="1"/>
    <col min="13528" max="13528" width="7.42578125" style="9" customWidth="1"/>
    <col min="13529" max="13529" width="9.140625" style="9"/>
    <col min="13530" max="13530" width="12.42578125" style="9" customWidth="1"/>
    <col min="13531" max="13531" width="7.42578125" style="9" customWidth="1"/>
    <col min="13532" max="13533" width="9.140625" style="9"/>
    <col min="13534" max="13534" width="11.5703125" style="9" bestFit="1" customWidth="1"/>
    <col min="13535" max="13535" width="12" style="9" customWidth="1"/>
    <col min="13536" max="13536" width="8.28515625" style="9" customWidth="1"/>
    <col min="13537" max="13537" width="2.7109375" style="9" customWidth="1"/>
    <col min="13538" max="13538" width="18.5703125" style="9" customWidth="1"/>
    <col min="13539" max="13539" width="9.140625" style="9"/>
    <col min="13540" max="13540" width="18" style="9" customWidth="1"/>
    <col min="13541" max="13541" width="15.140625" style="9" customWidth="1"/>
    <col min="13542" max="13542" width="8.85546875" style="9" customWidth="1"/>
    <col min="13543" max="13543" width="12.28515625" style="9" customWidth="1"/>
    <col min="13544" max="13544" width="7.42578125" style="9" customWidth="1"/>
    <col min="13545" max="13545" width="9.140625" style="9"/>
    <col min="13546" max="13546" width="12.42578125" style="9" customWidth="1"/>
    <col min="13547" max="13547" width="7.42578125" style="9" customWidth="1"/>
    <col min="13548" max="13549" width="9.140625" style="9"/>
    <col min="13550" max="13550" width="11.5703125" style="9" bestFit="1" customWidth="1"/>
    <col min="13551" max="13551" width="12" style="9" customWidth="1"/>
    <col min="13552" max="13552" width="8.28515625" style="9" customWidth="1"/>
    <col min="13553" max="13553" width="2.7109375" style="9" customWidth="1"/>
    <col min="13554" max="13554" width="18.5703125" style="9" customWidth="1"/>
    <col min="13555" max="13555" width="9.140625" style="9"/>
    <col min="13556" max="13556" width="18" style="9" customWidth="1"/>
    <col min="13557" max="13557" width="15.140625" style="9" customWidth="1"/>
    <col min="13558" max="13558" width="8.85546875" style="9" customWidth="1"/>
    <col min="13559" max="13559" width="12.28515625" style="9" customWidth="1"/>
    <col min="13560" max="13560" width="7.42578125" style="9" customWidth="1"/>
    <col min="13561" max="13561" width="9.140625" style="9"/>
    <col min="13562" max="13562" width="12.42578125" style="9" customWidth="1"/>
    <col min="13563" max="13563" width="7.42578125" style="9" customWidth="1"/>
    <col min="13564" max="13565" width="9.140625" style="9"/>
    <col min="13566" max="13566" width="11.5703125" style="9" bestFit="1" customWidth="1"/>
    <col min="13567" max="13567" width="12" style="9" customWidth="1"/>
    <col min="13568" max="13568" width="8.28515625" style="9" customWidth="1"/>
    <col min="13569" max="13569" width="2.7109375" style="9" customWidth="1"/>
    <col min="13570" max="13570" width="18.5703125" style="9" customWidth="1"/>
    <col min="13571" max="13571" width="9.140625" style="9"/>
    <col min="13572" max="13572" width="18" style="9" customWidth="1"/>
    <col min="13573" max="13573" width="15.140625" style="9" customWidth="1"/>
    <col min="13574" max="13574" width="8.85546875" style="9" customWidth="1"/>
    <col min="13575" max="13575" width="12.28515625" style="9" customWidth="1"/>
    <col min="13576" max="13576" width="7.42578125" style="9" customWidth="1"/>
    <col min="13577" max="13577" width="9.140625" style="9"/>
    <col min="13578" max="13578" width="12.42578125" style="9" customWidth="1"/>
    <col min="13579" max="13579" width="7.42578125" style="9" customWidth="1"/>
    <col min="13580" max="13581" width="9.140625" style="9"/>
    <col min="13582" max="13582" width="11.5703125" style="9" bestFit="1" customWidth="1"/>
    <col min="13583" max="13583" width="12" style="9" customWidth="1"/>
    <col min="13584" max="13584" width="8.28515625" style="9" customWidth="1"/>
    <col min="13585" max="13585" width="2.7109375" style="9" customWidth="1"/>
    <col min="13586" max="13586" width="18.5703125" style="9" customWidth="1"/>
    <col min="13587" max="13587" width="9.140625" style="9"/>
    <col min="13588" max="13588" width="18" style="9" customWidth="1"/>
    <col min="13589" max="13589" width="15.140625" style="9" customWidth="1"/>
    <col min="13590" max="13590" width="8.85546875" style="9" customWidth="1"/>
    <col min="13591" max="13591" width="12.28515625" style="9" customWidth="1"/>
    <col min="13592" max="13592" width="7.42578125" style="9" customWidth="1"/>
    <col min="13593" max="13593" width="9.140625" style="9"/>
    <col min="13594" max="13594" width="12.42578125" style="9" customWidth="1"/>
    <col min="13595" max="13595" width="7.42578125" style="9" customWidth="1"/>
    <col min="13596" max="13597" width="9.140625" style="9"/>
    <col min="13598" max="13598" width="11.5703125" style="9" bestFit="1" customWidth="1"/>
    <col min="13599" max="13599" width="12" style="9" customWidth="1"/>
    <col min="13600" max="13600" width="8.28515625" style="9" customWidth="1"/>
    <col min="13601" max="13601" width="2.7109375" style="9" customWidth="1"/>
    <col min="13602" max="13602" width="18.5703125" style="9" customWidth="1"/>
    <col min="13603" max="13603" width="9.140625" style="9"/>
    <col min="13604" max="13604" width="18" style="9" customWidth="1"/>
    <col min="13605" max="13605" width="15.140625" style="9" customWidth="1"/>
    <col min="13606" max="13606" width="8.85546875" style="9" customWidth="1"/>
    <col min="13607" max="13607" width="12.28515625" style="9" customWidth="1"/>
    <col min="13608" max="13608" width="7.42578125" style="9" customWidth="1"/>
    <col min="13609" max="13609" width="9.140625" style="9"/>
    <col min="13610" max="13610" width="12.42578125" style="9" customWidth="1"/>
    <col min="13611" max="13611" width="7.42578125" style="9" customWidth="1"/>
    <col min="13612" max="13613" width="9.140625" style="9"/>
    <col min="13614" max="13614" width="11.5703125" style="9" bestFit="1" customWidth="1"/>
    <col min="13615" max="13615" width="12" style="9" customWidth="1"/>
    <col min="13616" max="13616" width="8.28515625" style="9" customWidth="1"/>
    <col min="13617" max="13617" width="2.7109375" style="9" customWidth="1"/>
    <col min="13618" max="13618" width="18.5703125" style="9" customWidth="1"/>
    <col min="13619" max="13619" width="9.140625" style="9"/>
    <col min="13620" max="13620" width="18" style="9" customWidth="1"/>
    <col min="13621" max="13621" width="15.140625" style="9" customWidth="1"/>
    <col min="13622" max="13622" width="8.85546875" style="9" customWidth="1"/>
    <col min="13623" max="13623" width="12.28515625" style="9" customWidth="1"/>
    <col min="13624" max="13624" width="7.42578125" style="9" customWidth="1"/>
    <col min="13625" max="13625" width="9.140625" style="9"/>
    <col min="13626" max="13626" width="12.42578125" style="9" customWidth="1"/>
    <col min="13627" max="13627" width="7.42578125" style="9" customWidth="1"/>
    <col min="13628" max="13629" width="9.140625" style="9"/>
    <col min="13630" max="13630" width="11.5703125" style="9" bestFit="1" customWidth="1"/>
    <col min="13631" max="13631" width="12" style="9" customWidth="1"/>
    <col min="13632" max="13632" width="8.28515625" style="9" customWidth="1"/>
    <col min="13633" max="13633" width="2.7109375" style="9" customWidth="1"/>
    <col min="13634" max="13634" width="18.5703125" style="9" customWidth="1"/>
    <col min="13635" max="13635" width="9.140625" style="9"/>
    <col min="13636" max="13636" width="18" style="9" customWidth="1"/>
    <col min="13637" max="13637" width="15.140625" style="9" customWidth="1"/>
    <col min="13638" max="13638" width="8.85546875" style="9" customWidth="1"/>
    <col min="13639" max="13639" width="12.28515625" style="9" customWidth="1"/>
    <col min="13640" max="13640" width="7.42578125" style="9" customWidth="1"/>
    <col min="13641" max="13641" width="9.140625" style="9"/>
    <col min="13642" max="13642" width="12.42578125" style="9" customWidth="1"/>
    <col min="13643" max="13643" width="7.42578125" style="9" customWidth="1"/>
    <col min="13644" max="13645" width="9.140625" style="9"/>
    <col min="13646" max="13646" width="11.5703125" style="9" bestFit="1" customWidth="1"/>
    <col min="13647" max="13647" width="12" style="9" customWidth="1"/>
    <col min="13648" max="13648" width="8.28515625" style="9" customWidth="1"/>
    <col min="13649" max="13649" width="2.7109375" style="9" customWidth="1"/>
    <col min="13650" max="13650" width="18.5703125" style="9" customWidth="1"/>
    <col min="13651" max="13651" width="9.140625" style="9"/>
    <col min="13652" max="13652" width="18" style="9" customWidth="1"/>
    <col min="13653" max="13653" width="15.140625" style="9" customWidth="1"/>
    <col min="13654" max="13654" width="8.85546875" style="9" customWidth="1"/>
    <col min="13655" max="13655" width="12.28515625" style="9" customWidth="1"/>
    <col min="13656" max="13656" width="7.42578125" style="9" customWidth="1"/>
    <col min="13657" max="13657" width="9.140625" style="9"/>
    <col min="13658" max="13658" width="12.42578125" style="9" customWidth="1"/>
    <col min="13659" max="13659" width="7.42578125" style="9" customWidth="1"/>
    <col min="13660" max="13661" width="9.140625" style="9"/>
    <col min="13662" max="13662" width="11.5703125" style="9" bestFit="1" customWidth="1"/>
    <col min="13663" max="13663" width="12" style="9" customWidth="1"/>
    <col min="13664" max="13664" width="8.28515625" style="9" customWidth="1"/>
    <col min="13665" max="13665" width="2.7109375" style="9" customWidth="1"/>
    <col min="13666" max="13666" width="18.5703125" style="9" customWidth="1"/>
    <col min="13667" max="13667" width="9.140625" style="9"/>
    <col min="13668" max="13668" width="18" style="9" customWidth="1"/>
    <col min="13669" max="13669" width="15.140625" style="9" customWidth="1"/>
    <col min="13670" max="13670" width="8.85546875" style="9" customWidth="1"/>
    <col min="13671" max="13671" width="12.28515625" style="9" customWidth="1"/>
    <col min="13672" max="13672" width="7.42578125" style="9" customWidth="1"/>
    <col min="13673" max="13673" width="9.140625" style="9"/>
    <col min="13674" max="13674" width="12.42578125" style="9" customWidth="1"/>
    <col min="13675" max="13675" width="7.42578125" style="9" customWidth="1"/>
    <col min="13676" max="13677" width="9.140625" style="9"/>
    <col min="13678" max="13678" width="11.5703125" style="9" bestFit="1" customWidth="1"/>
    <col min="13679" max="13679" width="12" style="9" customWidth="1"/>
    <col min="13680" max="13680" width="8.28515625" style="9" customWidth="1"/>
    <col min="13681" max="13681" width="2.7109375" style="9" customWidth="1"/>
    <col min="13682" max="13682" width="18.5703125" style="9" customWidth="1"/>
    <col min="13683" max="13683" width="9.140625" style="9"/>
    <col min="13684" max="13684" width="18" style="9" customWidth="1"/>
    <col min="13685" max="13685" width="15.140625" style="9" customWidth="1"/>
    <col min="13686" max="13686" width="8.85546875" style="9" customWidth="1"/>
    <col min="13687" max="13687" width="12.28515625" style="9" customWidth="1"/>
    <col min="13688" max="13688" width="7.42578125" style="9" customWidth="1"/>
    <col min="13689" max="13689" width="9.140625" style="9"/>
    <col min="13690" max="13690" width="12.42578125" style="9" customWidth="1"/>
    <col min="13691" max="13691" width="7.42578125" style="9" customWidth="1"/>
    <col min="13692" max="13693" width="9.140625" style="9"/>
    <col min="13694" max="13694" width="11.5703125" style="9" bestFit="1" customWidth="1"/>
    <col min="13695" max="13695" width="12" style="9" customWidth="1"/>
    <col min="13696" max="13696" width="8.28515625" style="9" customWidth="1"/>
    <col min="13697" max="13697" width="2.7109375" style="9" customWidth="1"/>
    <col min="13698" max="13698" width="18.5703125" style="9" customWidth="1"/>
    <col min="13699" max="13699" width="9.140625" style="9"/>
    <col min="13700" max="13700" width="18" style="9" customWidth="1"/>
    <col min="13701" max="13701" width="15.140625" style="9" customWidth="1"/>
    <col min="13702" max="13702" width="8.85546875" style="9" customWidth="1"/>
    <col min="13703" max="13703" width="12.28515625" style="9" customWidth="1"/>
    <col min="13704" max="13704" width="7.42578125" style="9" customWidth="1"/>
    <col min="13705" max="13705" width="9.140625" style="9"/>
    <col min="13706" max="13706" width="12.42578125" style="9" customWidth="1"/>
    <col min="13707" max="13707" width="7.42578125" style="9" customWidth="1"/>
    <col min="13708" max="13709" width="9.140625" style="9"/>
    <col min="13710" max="13710" width="11.5703125" style="9" bestFit="1" customWidth="1"/>
    <col min="13711" max="13711" width="12" style="9" customWidth="1"/>
    <col min="13712" max="13712" width="8.28515625" style="9" customWidth="1"/>
    <col min="13713" max="13713" width="2.7109375" style="9" customWidth="1"/>
    <col min="13714" max="13714" width="18.5703125" style="9" customWidth="1"/>
    <col min="13715" max="13715" width="9.140625" style="9"/>
    <col min="13716" max="13716" width="18" style="9" customWidth="1"/>
    <col min="13717" max="13717" width="15.140625" style="9" customWidth="1"/>
    <col min="13718" max="13718" width="8.85546875" style="9" customWidth="1"/>
    <col min="13719" max="13719" width="12.28515625" style="9" customWidth="1"/>
    <col min="13720" max="13720" width="7.42578125" style="9" customWidth="1"/>
    <col min="13721" max="13721" width="9.140625" style="9"/>
    <col min="13722" max="13722" width="12.42578125" style="9" customWidth="1"/>
    <col min="13723" max="13723" width="7.42578125" style="9" customWidth="1"/>
    <col min="13724" max="13725" width="9.140625" style="9"/>
    <col min="13726" max="13726" width="11.5703125" style="9" bestFit="1" customWidth="1"/>
    <col min="13727" max="13727" width="12" style="9" customWidth="1"/>
    <col min="13728" max="13728" width="8.28515625" style="9" customWidth="1"/>
    <col min="13729" max="13729" width="2.7109375" style="9" customWidth="1"/>
    <col min="13730" max="13730" width="18.5703125" style="9" customWidth="1"/>
    <col min="13731" max="13731" width="9.140625" style="9"/>
    <col min="13732" max="13732" width="18" style="9" customWidth="1"/>
    <col min="13733" max="13733" width="15.140625" style="9" customWidth="1"/>
    <col min="13734" max="13734" width="8.85546875" style="9" customWidth="1"/>
    <col min="13735" max="13735" width="12.28515625" style="9" customWidth="1"/>
    <col min="13736" max="13736" width="7.42578125" style="9" customWidth="1"/>
    <col min="13737" max="13737" width="9.140625" style="9"/>
    <col min="13738" max="13738" width="12.42578125" style="9" customWidth="1"/>
    <col min="13739" max="13739" width="7.42578125" style="9" customWidth="1"/>
    <col min="13740" max="13741" width="9.140625" style="9"/>
    <col min="13742" max="13742" width="11.5703125" style="9" bestFit="1" customWidth="1"/>
    <col min="13743" max="13743" width="12" style="9" customWidth="1"/>
    <col min="13744" max="13744" width="8.28515625" style="9" customWidth="1"/>
    <col min="13745" max="13745" width="2.7109375" style="9" customWidth="1"/>
    <col min="13746" max="13746" width="18.5703125" style="9" customWidth="1"/>
    <col min="13747" max="13747" width="9.140625" style="9"/>
    <col min="13748" max="13748" width="18" style="9" customWidth="1"/>
    <col min="13749" max="13749" width="15.140625" style="9" customWidth="1"/>
    <col min="13750" max="13750" width="8.85546875" style="9" customWidth="1"/>
    <col min="13751" max="13751" width="12.28515625" style="9" customWidth="1"/>
    <col min="13752" max="13752" width="7.42578125" style="9" customWidth="1"/>
    <col min="13753" max="13753" width="9.140625" style="9"/>
    <col min="13754" max="13754" width="12.42578125" style="9" customWidth="1"/>
    <col min="13755" max="13755" width="7.42578125" style="9" customWidth="1"/>
    <col min="13756" max="13757" width="9.140625" style="9"/>
    <col min="13758" max="13758" width="11.5703125" style="9" bestFit="1" customWidth="1"/>
    <col min="13759" max="13759" width="12" style="9" customWidth="1"/>
    <col min="13760" max="13760" width="8.28515625" style="9" customWidth="1"/>
    <col min="13761" max="13761" width="2.7109375" style="9" customWidth="1"/>
    <col min="13762" max="13762" width="18.5703125" style="9" customWidth="1"/>
    <col min="13763" max="13763" width="9.140625" style="9"/>
    <col min="13764" max="13764" width="18" style="9" customWidth="1"/>
    <col min="13765" max="13765" width="15.140625" style="9" customWidth="1"/>
    <col min="13766" max="13766" width="8.85546875" style="9" customWidth="1"/>
    <col min="13767" max="13767" width="12.28515625" style="9" customWidth="1"/>
    <col min="13768" max="13768" width="7.42578125" style="9" customWidth="1"/>
    <col min="13769" max="13769" width="9.140625" style="9"/>
    <col min="13770" max="13770" width="12.42578125" style="9" customWidth="1"/>
    <col min="13771" max="13771" width="7.42578125" style="9" customWidth="1"/>
    <col min="13772" max="13773" width="9.140625" style="9"/>
    <col min="13774" max="13774" width="11.5703125" style="9" bestFit="1" customWidth="1"/>
    <col min="13775" max="13775" width="12" style="9" customWidth="1"/>
    <col min="13776" max="13776" width="8.28515625" style="9" customWidth="1"/>
    <col min="13777" max="13777" width="2.7109375" style="9" customWidth="1"/>
    <col min="13778" max="13778" width="18.5703125" style="9" customWidth="1"/>
    <col min="13779" max="13779" width="9.140625" style="9"/>
    <col min="13780" max="13780" width="18" style="9" customWidth="1"/>
    <col min="13781" max="13781" width="15.140625" style="9" customWidth="1"/>
    <col min="13782" max="13782" width="8.85546875" style="9" customWidth="1"/>
    <col min="13783" max="13783" width="12.28515625" style="9" customWidth="1"/>
    <col min="13784" max="13784" width="7.42578125" style="9" customWidth="1"/>
    <col min="13785" max="13785" width="9.140625" style="9"/>
    <col min="13786" max="13786" width="12.42578125" style="9" customWidth="1"/>
    <col min="13787" max="13787" width="7.42578125" style="9" customWidth="1"/>
    <col min="13788" max="13789" width="9.140625" style="9"/>
    <col min="13790" max="13790" width="11.5703125" style="9" bestFit="1" customWidth="1"/>
    <col min="13791" max="13791" width="12" style="9" customWidth="1"/>
    <col min="13792" max="13792" width="8.28515625" style="9" customWidth="1"/>
    <col min="13793" max="13793" width="2.7109375" style="9" customWidth="1"/>
    <col min="13794" max="13794" width="18.5703125" style="9" customWidth="1"/>
    <col min="13795" max="13795" width="9.140625" style="9"/>
    <col min="13796" max="13796" width="18" style="9" customWidth="1"/>
    <col min="13797" max="13797" width="15.140625" style="9" customWidth="1"/>
    <col min="13798" max="13798" width="8.85546875" style="9" customWidth="1"/>
    <col min="13799" max="13799" width="12.28515625" style="9" customWidth="1"/>
    <col min="13800" max="13800" width="7.42578125" style="9" customWidth="1"/>
    <col min="13801" max="13801" width="9.140625" style="9"/>
    <col min="13802" max="13802" width="12.42578125" style="9" customWidth="1"/>
    <col min="13803" max="13803" width="7.42578125" style="9" customWidth="1"/>
    <col min="13804" max="13805" width="9.140625" style="9"/>
    <col min="13806" max="13806" width="11.5703125" style="9" bestFit="1" customWidth="1"/>
    <col min="13807" max="13807" width="12" style="9" customWidth="1"/>
    <col min="13808" max="13808" width="8.28515625" style="9" customWidth="1"/>
    <col min="13809" max="13809" width="2.7109375" style="9" customWidth="1"/>
    <col min="13810" max="13810" width="18.5703125" style="9" customWidth="1"/>
    <col min="13811" max="13811" width="9.140625" style="9"/>
    <col min="13812" max="13812" width="18" style="9" customWidth="1"/>
    <col min="13813" max="13813" width="15.140625" style="9" customWidth="1"/>
    <col min="13814" max="13814" width="8.85546875" style="9" customWidth="1"/>
    <col min="13815" max="13815" width="12.28515625" style="9" customWidth="1"/>
    <col min="13816" max="13816" width="7.42578125" style="9" customWidth="1"/>
    <col min="13817" max="13817" width="9.140625" style="9"/>
    <col min="13818" max="13818" width="12.42578125" style="9" customWidth="1"/>
    <col min="13819" max="13819" width="7.42578125" style="9" customWidth="1"/>
    <col min="13820" max="13821" width="9.140625" style="9"/>
    <col min="13822" max="13822" width="11.5703125" style="9" bestFit="1" customWidth="1"/>
    <col min="13823" max="13823" width="12" style="9" customWidth="1"/>
    <col min="13824" max="13824" width="8.28515625" style="9" customWidth="1"/>
    <col min="13825" max="13825" width="2.7109375" style="9" customWidth="1"/>
    <col min="13826" max="13826" width="18.5703125" style="9" customWidth="1"/>
    <col min="13827" max="13827" width="9.140625" style="9"/>
    <col min="13828" max="13828" width="18" style="9" customWidth="1"/>
    <col min="13829" max="13829" width="15.140625" style="9" customWidth="1"/>
    <col min="13830" max="13830" width="8.85546875" style="9" customWidth="1"/>
    <col min="13831" max="13831" width="12.28515625" style="9" customWidth="1"/>
    <col min="13832" max="13832" width="7.42578125" style="9" customWidth="1"/>
    <col min="13833" max="13833" width="9.140625" style="9"/>
    <col min="13834" max="13834" width="12.42578125" style="9" customWidth="1"/>
    <col min="13835" max="13835" width="7.42578125" style="9" customWidth="1"/>
    <col min="13836" max="13837" width="9.140625" style="9"/>
    <col min="13838" max="13838" width="11.5703125" style="9" bestFit="1" customWidth="1"/>
    <col min="13839" max="13839" width="12" style="9" customWidth="1"/>
    <col min="13840" max="13840" width="8.28515625" style="9" customWidth="1"/>
    <col min="13841" max="13841" width="2.7109375" style="9" customWidth="1"/>
    <col min="13842" max="13842" width="18.5703125" style="9" customWidth="1"/>
    <col min="13843" max="13843" width="9.140625" style="9"/>
    <col min="13844" max="13844" width="18" style="9" customWidth="1"/>
    <col min="13845" max="13845" width="15.140625" style="9" customWidth="1"/>
    <col min="13846" max="13846" width="8.85546875" style="9" customWidth="1"/>
    <col min="13847" max="13847" width="12.28515625" style="9" customWidth="1"/>
    <col min="13848" max="13848" width="7.42578125" style="9" customWidth="1"/>
    <col min="13849" max="13849" width="9.140625" style="9"/>
    <col min="13850" max="13850" width="12.42578125" style="9" customWidth="1"/>
    <col min="13851" max="13851" width="7.42578125" style="9" customWidth="1"/>
    <col min="13852" max="13853" width="9.140625" style="9"/>
    <col min="13854" max="13854" width="11.5703125" style="9" bestFit="1" customWidth="1"/>
    <col min="13855" max="13855" width="12" style="9" customWidth="1"/>
    <col min="13856" max="13856" width="8.28515625" style="9" customWidth="1"/>
    <col min="13857" max="13857" width="2.7109375" style="9" customWidth="1"/>
    <col min="13858" max="13858" width="18.5703125" style="9" customWidth="1"/>
    <col min="13859" max="13859" width="9.140625" style="9"/>
    <col min="13860" max="13860" width="18" style="9" customWidth="1"/>
    <col min="13861" max="13861" width="15.140625" style="9" customWidth="1"/>
    <col min="13862" max="13862" width="8.85546875" style="9" customWidth="1"/>
    <col min="13863" max="13863" width="12.28515625" style="9" customWidth="1"/>
    <col min="13864" max="13864" width="7.42578125" style="9" customWidth="1"/>
    <col min="13865" max="13865" width="9.140625" style="9"/>
    <col min="13866" max="13866" width="12.42578125" style="9" customWidth="1"/>
    <col min="13867" max="13867" width="7.42578125" style="9" customWidth="1"/>
    <col min="13868" max="13869" width="9.140625" style="9"/>
    <col min="13870" max="13870" width="11.5703125" style="9" bestFit="1" customWidth="1"/>
    <col min="13871" max="13871" width="12" style="9" customWidth="1"/>
    <col min="13872" max="13872" width="8.28515625" style="9" customWidth="1"/>
    <col min="13873" max="13873" width="2.7109375" style="9" customWidth="1"/>
    <col min="13874" max="13874" width="18.5703125" style="9" customWidth="1"/>
    <col min="13875" max="13875" width="9.140625" style="9"/>
    <col min="13876" max="13876" width="18" style="9" customWidth="1"/>
    <col min="13877" max="13877" width="15.140625" style="9" customWidth="1"/>
    <col min="13878" max="13878" width="8.85546875" style="9" customWidth="1"/>
    <col min="13879" max="13879" width="12.28515625" style="9" customWidth="1"/>
    <col min="13880" max="13880" width="7.42578125" style="9" customWidth="1"/>
    <col min="13881" max="13881" width="9.140625" style="9"/>
    <col min="13882" max="13882" width="12.42578125" style="9" customWidth="1"/>
    <col min="13883" max="13883" width="7.42578125" style="9" customWidth="1"/>
    <col min="13884" max="13885" width="9.140625" style="9"/>
    <col min="13886" max="13886" width="11.5703125" style="9" bestFit="1" customWidth="1"/>
    <col min="13887" max="13887" width="12" style="9" customWidth="1"/>
    <col min="13888" max="13888" width="8.28515625" style="9" customWidth="1"/>
    <col min="13889" max="13889" width="2.7109375" style="9" customWidth="1"/>
    <col min="13890" max="13890" width="18.5703125" style="9" customWidth="1"/>
    <col min="13891" max="13891" width="9.140625" style="9"/>
    <col min="13892" max="13892" width="18" style="9" customWidth="1"/>
    <col min="13893" max="13893" width="15.140625" style="9" customWidth="1"/>
    <col min="13894" max="13894" width="8.85546875" style="9" customWidth="1"/>
    <col min="13895" max="13895" width="12.28515625" style="9" customWidth="1"/>
    <col min="13896" max="13896" width="7.42578125" style="9" customWidth="1"/>
    <col min="13897" max="13897" width="9.140625" style="9"/>
    <col min="13898" max="13898" width="12.42578125" style="9" customWidth="1"/>
    <col min="13899" max="13899" width="7.42578125" style="9" customWidth="1"/>
    <col min="13900" max="13901" width="9.140625" style="9"/>
    <col min="13902" max="13902" width="11.5703125" style="9" bestFit="1" customWidth="1"/>
    <col min="13903" max="13903" width="12" style="9" customWidth="1"/>
    <col min="13904" max="13904" width="8.28515625" style="9" customWidth="1"/>
    <col min="13905" max="13905" width="2.7109375" style="9" customWidth="1"/>
    <col min="13906" max="13906" width="18.5703125" style="9" customWidth="1"/>
    <col min="13907" max="13907" width="9.140625" style="9"/>
    <col min="13908" max="13908" width="18" style="9" customWidth="1"/>
    <col min="13909" max="13909" width="15.140625" style="9" customWidth="1"/>
    <col min="13910" max="13910" width="8.85546875" style="9" customWidth="1"/>
    <col min="13911" max="13911" width="12.28515625" style="9" customWidth="1"/>
    <col min="13912" max="13912" width="7.42578125" style="9" customWidth="1"/>
    <col min="13913" max="13913" width="9.140625" style="9"/>
    <col min="13914" max="13914" width="12.42578125" style="9" customWidth="1"/>
    <col min="13915" max="13915" width="7.42578125" style="9" customWidth="1"/>
    <col min="13916" max="13917" width="9.140625" style="9"/>
    <col min="13918" max="13918" width="11.5703125" style="9" bestFit="1" customWidth="1"/>
    <col min="13919" max="13919" width="12" style="9" customWidth="1"/>
    <col min="13920" max="13920" width="8.28515625" style="9" customWidth="1"/>
    <col min="13921" max="13921" width="2.7109375" style="9" customWidth="1"/>
    <col min="13922" max="13922" width="18.5703125" style="9" customWidth="1"/>
    <col min="13923" max="13923" width="9.140625" style="9"/>
    <col min="13924" max="13924" width="18" style="9" customWidth="1"/>
    <col min="13925" max="13925" width="15.140625" style="9" customWidth="1"/>
    <col min="13926" max="13926" width="8.85546875" style="9" customWidth="1"/>
    <col min="13927" max="13927" width="12.28515625" style="9" customWidth="1"/>
    <col min="13928" max="13928" width="7.42578125" style="9" customWidth="1"/>
    <col min="13929" max="13929" width="9.140625" style="9"/>
    <col min="13930" max="13930" width="12.42578125" style="9" customWidth="1"/>
    <col min="13931" max="13931" width="7.42578125" style="9" customWidth="1"/>
    <col min="13932" max="13933" width="9.140625" style="9"/>
    <col min="13934" max="13934" width="11.5703125" style="9" bestFit="1" customWidth="1"/>
    <col min="13935" max="13935" width="12" style="9" customWidth="1"/>
    <col min="13936" max="13936" width="8.28515625" style="9" customWidth="1"/>
    <col min="13937" max="13937" width="2.7109375" style="9" customWidth="1"/>
    <col min="13938" max="13938" width="18.5703125" style="9" customWidth="1"/>
    <col min="13939" max="13939" width="9.140625" style="9"/>
    <col min="13940" max="13940" width="18" style="9" customWidth="1"/>
    <col min="13941" max="13941" width="15.140625" style="9" customWidth="1"/>
    <col min="13942" max="13942" width="8.85546875" style="9" customWidth="1"/>
    <col min="13943" max="13943" width="12.28515625" style="9" customWidth="1"/>
    <col min="13944" max="13944" width="7.42578125" style="9" customWidth="1"/>
    <col min="13945" max="13945" width="9.140625" style="9"/>
    <col min="13946" max="13946" width="12.42578125" style="9" customWidth="1"/>
    <col min="13947" max="13947" width="7.42578125" style="9" customWidth="1"/>
    <col min="13948" max="13949" width="9.140625" style="9"/>
    <col min="13950" max="13950" width="11.5703125" style="9" bestFit="1" customWidth="1"/>
    <col min="13951" max="13951" width="12" style="9" customWidth="1"/>
    <col min="13952" max="13952" width="8.28515625" style="9" customWidth="1"/>
    <col min="13953" max="13953" width="2.7109375" style="9" customWidth="1"/>
    <col min="13954" max="13954" width="18.5703125" style="9" customWidth="1"/>
    <col min="13955" max="13955" width="9.140625" style="9"/>
    <col min="13956" max="13956" width="18" style="9" customWidth="1"/>
    <col min="13957" max="13957" width="15.140625" style="9" customWidth="1"/>
    <col min="13958" max="13958" width="8.85546875" style="9" customWidth="1"/>
    <col min="13959" max="13959" width="12.28515625" style="9" customWidth="1"/>
    <col min="13960" max="13960" width="7.42578125" style="9" customWidth="1"/>
    <col min="13961" max="13961" width="9.140625" style="9"/>
    <col min="13962" max="13962" width="12.42578125" style="9" customWidth="1"/>
    <col min="13963" max="13963" width="7.42578125" style="9" customWidth="1"/>
    <col min="13964" max="13965" width="9.140625" style="9"/>
    <col min="13966" max="13966" width="11.5703125" style="9" bestFit="1" customWidth="1"/>
    <col min="13967" max="13967" width="12" style="9" customWidth="1"/>
    <col min="13968" max="13968" width="8.28515625" style="9" customWidth="1"/>
    <col min="13969" max="13969" width="2.7109375" style="9" customWidth="1"/>
    <col min="13970" max="13970" width="18.5703125" style="9" customWidth="1"/>
    <col min="13971" max="13971" width="9.140625" style="9"/>
    <col min="13972" max="13972" width="18" style="9" customWidth="1"/>
    <col min="13973" max="13973" width="15.140625" style="9" customWidth="1"/>
    <col min="13974" max="13974" width="8.85546875" style="9" customWidth="1"/>
    <col min="13975" max="13975" width="12.28515625" style="9" customWidth="1"/>
    <col min="13976" max="13976" width="7.42578125" style="9" customWidth="1"/>
    <col min="13977" max="13977" width="9.140625" style="9"/>
    <col min="13978" max="13978" width="12.42578125" style="9" customWidth="1"/>
    <col min="13979" max="13979" width="7.42578125" style="9" customWidth="1"/>
    <col min="13980" max="13981" width="9.140625" style="9"/>
    <col min="13982" max="13982" width="11.5703125" style="9" bestFit="1" customWidth="1"/>
    <col min="13983" max="13983" width="12" style="9" customWidth="1"/>
    <col min="13984" max="13984" width="8.28515625" style="9" customWidth="1"/>
    <col min="13985" max="13985" width="2.7109375" style="9" customWidth="1"/>
    <col min="13986" max="13986" width="18.5703125" style="9" customWidth="1"/>
    <col min="13987" max="13987" width="9.140625" style="9"/>
    <col min="13988" max="13988" width="18" style="9" customWidth="1"/>
    <col min="13989" max="13989" width="15.140625" style="9" customWidth="1"/>
    <col min="13990" max="13990" width="8.85546875" style="9" customWidth="1"/>
    <col min="13991" max="13991" width="12.28515625" style="9" customWidth="1"/>
    <col min="13992" max="13992" width="7.42578125" style="9" customWidth="1"/>
    <col min="13993" max="13993" width="9.140625" style="9"/>
    <col min="13994" max="13994" width="12.42578125" style="9" customWidth="1"/>
    <col min="13995" max="13995" width="7.42578125" style="9" customWidth="1"/>
    <col min="13996" max="13997" width="9.140625" style="9"/>
    <col min="13998" max="13998" width="11.5703125" style="9" bestFit="1" customWidth="1"/>
    <col min="13999" max="13999" width="12" style="9" customWidth="1"/>
    <col min="14000" max="14000" width="8.28515625" style="9" customWidth="1"/>
    <col min="14001" max="14001" width="2.7109375" style="9" customWidth="1"/>
    <col min="14002" max="14002" width="18.5703125" style="9" customWidth="1"/>
    <col min="14003" max="14003" width="9.140625" style="9"/>
    <col min="14004" max="14004" width="18" style="9" customWidth="1"/>
    <col min="14005" max="14005" width="15.140625" style="9" customWidth="1"/>
    <col min="14006" max="14006" width="8.85546875" style="9" customWidth="1"/>
    <col min="14007" max="14007" width="12.28515625" style="9" customWidth="1"/>
    <col min="14008" max="14008" width="7.42578125" style="9" customWidth="1"/>
    <col min="14009" max="14009" width="9.140625" style="9"/>
    <col min="14010" max="14010" width="12.42578125" style="9" customWidth="1"/>
    <col min="14011" max="14011" width="7.42578125" style="9" customWidth="1"/>
    <col min="14012" max="14013" width="9.140625" style="9"/>
    <col min="14014" max="14014" width="11.5703125" style="9" bestFit="1" customWidth="1"/>
    <col min="14015" max="14015" width="12" style="9" customWidth="1"/>
    <col min="14016" max="14016" width="8.28515625" style="9" customWidth="1"/>
    <col min="14017" max="14017" width="2.7109375" style="9" customWidth="1"/>
    <col min="14018" max="14018" width="18.5703125" style="9" customWidth="1"/>
    <col min="14019" max="14019" width="9.140625" style="9"/>
    <col min="14020" max="14020" width="18" style="9" customWidth="1"/>
    <col min="14021" max="14021" width="15.140625" style="9" customWidth="1"/>
    <col min="14022" max="14022" width="8.85546875" style="9" customWidth="1"/>
    <col min="14023" max="14023" width="12.28515625" style="9" customWidth="1"/>
    <col min="14024" max="14024" width="7.42578125" style="9" customWidth="1"/>
    <col min="14025" max="14025" width="9.140625" style="9"/>
    <col min="14026" max="14026" width="12.42578125" style="9" customWidth="1"/>
    <col min="14027" max="14027" width="7.42578125" style="9" customWidth="1"/>
    <col min="14028" max="14029" width="9.140625" style="9"/>
    <col min="14030" max="14030" width="11.5703125" style="9" bestFit="1" customWidth="1"/>
    <col min="14031" max="14031" width="12" style="9" customWidth="1"/>
    <col min="14032" max="14032" width="8.28515625" style="9" customWidth="1"/>
    <col min="14033" max="14033" width="2.7109375" style="9" customWidth="1"/>
    <col min="14034" max="14034" width="18.5703125" style="9" customWidth="1"/>
    <col min="14035" max="14035" width="9.140625" style="9"/>
    <col min="14036" max="14036" width="18" style="9" customWidth="1"/>
    <col min="14037" max="14037" width="15.140625" style="9" customWidth="1"/>
    <col min="14038" max="14038" width="8.85546875" style="9" customWidth="1"/>
    <col min="14039" max="14039" width="12.28515625" style="9" customWidth="1"/>
    <col min="14040" max="14040" width="7.42578125" style="9" customWidth="1"/>
    <col min="14041" max="14041" width="9.140625" style="9"/>
    <col min="14042" max="14042" width="12.42578125" style="9" customWidth="1"/>
    <col min="14043" max="14043" width="7.42578125" style="9" customWidth="1"/>
    <col min="14044" max="14045" width="9.140625" style="9"/>
    <col min="14046" max="14046" width="11.5703125" style="9" bestFit="1" customWidth="1"/>
    <col min="14047" max="14047" width="12" style="9" customWidth="1"/>
    <col min="14048" max="14048" width="8.28515625" style="9" customWidth="1"/>
    <col min="14049" max="14049" width="2.7109375" style="9" customWidth="1"/>
    <col min="14050" max="14050" width="18.5703125" style="9" customWidth="1"/>
    <col min="14051" max="14051" width="9.140625" style="9"/>
    <col min="14052" max="14052" width="18" style="9" customWidth="1"/>
    <col min="14053" max="14053" width="15.140625" style="9" customWidth="1"/>
    <col min="14054" max="14054" width="8.85546875" style="9" customWidth="1"/>
    <col min="14055" max="14055" width="12.28515625" style="9" customWidth="1"/>
    <col min="14056" max="14056" width="7.42578125" style="9" customWidth="1"/>
    <col min="14057" max="14057" width="9.140625" style="9"/>
    <col min="14058" max="14058" width="12.42578125" style="9" customWidth="1"/>
    <col min="14059" max="14059" width="7.42578125" style="9" customWidth="1"/>
    <col min="14060" max="14061" width="9.140625" style="9"/>
    <col min="14062" max="14062" width="11.5703125" style="9" bestFit="1" customWidth="1"/>
    <col min="14063" max="14063" width="12" style="9" customWidth="1"/>
    <col min="14064" max="14064" width="8.28515625" style="9" customWidth="1"/>
    <col min="14065" max="14065" width="2.7109375" style="9" customWidth="1"/>
    <col min="14066" max="14066" width="18.5703125" style="9" customWidth="1"/>
    <col min="14067" max="14067" width="9.140625" style="9"/>
    <col min="14068" max="14068" width="18" style="9" customWidth="1"/>
    <col min="14069" max="14069" width="15.140625" style="9" customWidth="1"/>
    <col min="14070" max="14070" width="8.85546875" style="9" customWidth="1"/>
    <col min="14071" max="14071" width="12.28515625" style="9" customWidth="1"/>
    <col min="14072" max="14072" width="7.42578125" style="9" customWidth="1"/>
    <col min="14073" max="14073" width="9.140625" style="9"/>
    <col min="14074" max="14074" width="12.42578125" style="9" customWidth="1"/>
    <col min="14075" max="14075" width="7.42578125" style="9" customWidth="1"/>
    <col min="14076" max="14077" width="9.140625" style="9"/>
    <col min="14078" max="14078" width="11.5703125" style="9" bestFit="1" customWidth="1"/>
    <col min="14079" max="14079" width="12" style="9" customWidth="1"/>
    <col min="14080" max="14080" width="8.28515625" style="9" customWidth="1"/>
    <col min="14081" max="14081" width="2.7109375" style="9" customWidth="1"/>
    <col min="14082" max="14082" width="18.5703125" style="9" customWidth="1"/>
    <col min="14083" max="14083" width="9.140625" style="9"/>
    <col min="14084" max="14084" width="18" style="9" customWidth="1"/>
    <col min="14085" max="14085" width="15.140625" style="9" customWidth="1"/>
    <col min="14086" max="14086" width="8.85546875" style="9" customWidth="1"/>
    <col min="14087" max="14087" width="12.28515625" style="9" customWidth="1"/>
    <col min="14088" max="14088" width="7.42578125" style="9" customWidth="1"/>
    <col min="14089" max="14089" width="9.140625" style="9"/>
    <col min="14090" max="14090" width="12.42578125" style="9" customWidth="1"/>
    <col min="14091" max="14091" width="7.42578125" style="9" customWidth="1"/>
    <col min="14092" max="14093" width="9.140625" style="9"/>
    <col min="14094" max="14094" width="11.5703125" style="9" bestFit="1" customWidth="1"/>
    <col min="14095" max="14095" width="12" style="9" customWidth="1"/>
    <col min="14096" max="14096" width="8.28515625" style="9" customWidth="1"/>
    <col min="14097" max="14097" width="2.7109375" style="9" customWidth="1"/>
    <col min="14098" max="14098" width="18.5703125" style="9" customWidth="1"/>
    <col min="14099" max="14099" width="9.140625" style="9"/>
    <col min="14100" max="14100" width="18" style="9" customWidth="1"/>
    <col min="14101" max="14101" width="15.140625" style="9" customWidth="1"/>
    <col min="14102" max="14102" width="8.85546875" style="9" customWidth="1"/>
    <col min="14103" max="14103" width="12.28515625" style="9" customWidth="1"/>
    <col min="14104" max="14104" width="7.42578125" style="9" customWidth="1"/>
    <col min="14105" max="14105" width="9.140625" style="9"/>
    <col min="14106" max="14106" width="12.42578125" style="9" customWidth="1"/>
    <col min="14107" max="14107" width="7.42578125" style="9" customWidth="1"/>
    <col min="14108" max="14109" width="9.140625" style="9"/>
    <col min="14110" max="14110" width="11.5703125" style="9" bestFit="1" customWidth="1"/>
    <col min="14111" max="14111" width="12" style="9" customWidth="1"/>
    <col min="14112" max="14112" width="8.28515625" style="9" customWidth="1"/>
    <col min="14113" max="14113" width="2.7109375" style="9" customWidth="1"/>
    <col min="14114" max="14114" width="18.5703125" style="9" customWidth="1"/>
    <col min="14115" max="14115" width="9.140625" style="9"/>
    <col min="14116" max="14116" width="18" style="9" customWidth="1"/>
    <col min="14117" max="14117" width="15.140625" style="9" customWidth="1"/>
    <col min="14118" max="14118" width="8.85546875" style="9" customWidth="1"/>
    <col min="14119" max="14119" width="12.28515625" style="9" customWidth="1"/>
    <col min="14120" max="14120" width="7.42578125" style="9" customWidth="1"/>
    <col min="14121" max="14121" width="9.140625" style="9"/>
    <col min="14122" max="14122" width="12.42578125" style="9" customWidth="1"/>
    <col min="14123" max="14123" width="7.42578125" style="9" customWidth="1"/>
    <col min="14124" max="14125" width="9.140625" style="9"/>
    <col min="14126" max="14126" width="11.5703125" style="9" bestFit="1" customWidth="1"/>
    <col min="14127" max="14127" width="12" style="9" customWidth="1"/>
    <col min="14128" max="14128" width="8.28515625" style="9" customWidth="1"/>
    <col min="14129" max="14129" width="2.7109375" style="9" customWidth="1"/>
    <col min="14130" max="14130" width="18.5703125" style="9" customWidth="1"/>
    <col min="14131" max="14131" width="9.140625" style="9"/>
    <col min="14132" max="14132" width="18" style="9" customWidth="1"/>
    <col min="14133" max="14133" width="15.140625" style="9" customWidth="1"/>
    <col min="14134" max="14134" width="8.85546875" style="9" customWidth="1"/>
    <col min="14135" max="14135" width="12.28515625" style="9" customWidth="1"/>
    <col min="14136" max="14136" width="7.42578125" style="9" customWidth="1"/>
    <col min="14137" max="14137" width="9.140625" style="9"/>
    <col min="14138" max="14138" width="12.42578125" style="9" customWidth="1"/>
    <col min="14139" max="14139" width="7.42578125" style="9" customWidth="1"/>
    <col min="14140" max="14141" width="9.140625" style="9"/>
    <col min="14142" max="14142" width="11.5703125" style="9" bestFit="1" customWidth="1"/>
    <col min="14143" max="14143" width="12" style="9" customWidth="1"/>
    <col min="14144" max="14144" width="8.28515625" style="9" customWidth="1"/>
    <col min="14145" max="14145" width="2.7109375" style="9" customWidth="1"/>
    <col min="14146" max="14146" width="18.5703125" style="9" customWidth="1"/>
    <col min="14147" max="14147" width="9.140625" style="9"/>
    <col min="14148" max="14148" width="18" style="9" customWidth="1"/>
    <col min="14149" max="14149" width="15.140625" style="9" customWidth="1"/>
    <col min="14150" max="14150" width="8.85546875" style="9" customWidth="1"/>
    <col min="14151" max="14151" width="12.28515625" style="9" customWidth="1"/>
    <col min="14152" max="14152" width="7.42578125" style="9" customWidth="1"/>
    <col min="14153" max="14153" width="9.140625" style="9"/>
    <col min="14154" max="14154" width="12.42578125" style="9" customWidth="1"/>
    <col min="14155" max="14155" width="7.42578125" style="9" customWidth="1"/>
    <col min="14156" max="14157" width="9.140625" style="9"/>
    <col min="14158" max="14158" width="11.5703125" style="9" bestFit="1" customWidth="1"/>
    <col min="14159" max="14159" width="12" style="9" customWidth="1"/>
    <col min="14160" max="14160" width="8.28515625" style="9" customWidth="1"/>
    <col min="14161" max="14161" width="2.7109375" style="9" customWidth="1"/>
    <col min="14162" max="14162" width="18.5703125" style="9" customWidth="1"/>
    <col min="14163" max="14163" width="9.140625" style="9"/>
    <col min="14164" max="14164" width="18" style="9" customWidth="1"/>
    <col min="14165" max="14165" width="15.140625" style="9" customWidth="1"/>
    <col min="14166" max="14166" width="8.85546875" style="9" customWidth="1"/>
    <col min="14167" max="14167" width="12.28515625" style="9" customWidth="1"/>
    <col min="14168" max="14168" width="7.42578125" style="9" customWidth="1"/>
    <col min="14169" max="14169" width="9.140625" style="9"/>
    <col min="14170" max="14170" width="12.42578125" style="9" customWidth="1"/>
    <col min="14171" max="14171" width="7.42578125" style="9" customWidth="1"/>
    <col min="14172" max="14173" width="9.140625" style="9"/>
    <col min="14174" max="14174" width="11.5703125" style="9" bestFit="1" customWidth="1"/>
    <col min="14175" max="14175" width="12" style="9" customWidth="1"/>
    <col min="14176" max="14176" width="8.28515625" style="9" customWidth="1"/>
    <col min="14177" max="14177" width="2.7109375" style="9" customWidth="1"/>
    <col min="14178" max="14178" width="18.5703125" style="9" customWidth="1"/>
    <col min="14179" max="14179" width="9.140625" style="9"/>
    <col min="14180" max="14180" width="18" style="9" customWidth="1"/>
    <col min="14181" max="14181" width="15.140625" style="9" customWidth="1"/>
    <col min="14182" max="14182" width="8.85546875" style="9" customWidth="1"/>
    <col min="14183" max="14183" width="12.28515625" style="9" customWidth="1"/>
    <col min="14184" max="14184" width="7.42578125" style="9" customWidth="1"/>
    <col min="14185" max="14185" width="9.140625" style="9"/>
    <col min="14186" max="14186" width="12.42578125" style="9" customWidth="1"/>
    <col min="14187" max="14187" width="7.42578125" style="9" customWidth="1"/>
    <col min="14188" max="14189" width="9.140625" style="9"/>
    <col min="14190" max="14190" width="11.5703125" style="9" bestFit="1" customWidth="1"/>
    <col min="14191" max="14191" width="12" style="9" customWidth="1"/>
    <col min="14192" max="14192" width="8.28515625" style="9" customWidth="1"/>
    <col min="14193" max="14193" width="2.7109375" style="9" customWidth="1"/>
    <col min="14194" max="14194" width="18.5703125" style="9" customWidth="1"/>
    <col min="14195" max="14195" width="9.140625" style="9"/>
    <col min="14196" max="14196" width="18" style="9" customWidth="1"/>
    <col min="14197" max="14197" width="15.140625" style="9" customWidth="1"/>
    <col min="14198" max="14198" width="8.85546875" style="9" customWidth="1"/>
    <col min="14199" max="14199" width="12.28515625" style="9" customWidth="1"/>
    <col min="14200" max="14200" width="7.42578125" style="9" customWidth="1"/>
    <col min="14201" max="14201" width="9.140625" style="9"/>
    <col min="14202" max="14202" width="12.42578125" style="9" customWidth="1"/>
    <col min="14203" max="14203" width="7.42578125" style="9" customWidth="1"/>
    <col min="14204" max="14205" width="9.140625" style="9"/>
    <col min="14206" max="14206" width="11.5703125" style="9" bestFit="1" customWidth="1"/>
    <col min="14207" max="14207" width="12" style="9" customWidth="1"/>
    <col min="14208" max="14208" width="8.28515625" style="9" customWidth="1"/>
    <col min="14209" max="14209" width="2.7109375" style="9" customWidth="1"/>
    <col min="14210" max="14210" width="18.5703125" style="9" customWidth="1"/>
    <col min="14211" max="14211" width="9.140625" style="9"/>
    <col min="14212" max="14212" width="18" style="9" customWidth="1"/>
    <col min="14213" max="14213" width="15.140625" style="9" customWidth="1"/>
    <col min="14214" max="14214" width="8.85546875" style="9" customWidth="1"/>
    <col min="14215" max="14215" width="12.28515625" style="9" customWidth="1"/>
    <col min="14216" max="14216" width="7.42578125" style="9" customWidth="1"/>
    <col min="14217" max="14217" width="9.140625" style="9"/>
    <col min="14218" max="14218" width="12.42578125" style="9" customWidth="1"/>
    <col min="14219" max="14219" width="7.42578125" style="9" customWidth="1"/>
    <col min="14220" max="14221" width="9.140625" style="9"/>
    <col min="14222" max="14222" width="11.5703125" style="9" bestFit="1" customWidth="1"/>
    <col min="14223" max="14223" width="12" style="9" customWidth="1"/>
    <col min="14224" max="14224" width="8.28515625" style="9" customWidth="1"/>
    <col min="14225" max="14225" width="2.7109375" style="9" customWidth="1"/>
    <col min="14226" max="14226" width="18.5703125" style="9" customWidth="1"/>
    <col min="14227" max="14227" width="9.140625" style="9"/>
    <col min="14228" max="14228" width="18" style="9" customWidth="1"/>
    <col min="14229" max="14229" width="15.140625" style="9" customWidth="1"/>
    <col min="14230" max="14230" width="8.85546875" style="9" customWidth="1"/>
    <col min="14231" max="14231" width="12.28515625" style="9" customWidth="1"/>
    <col min="14232" max="14232" width="7.42578125" style="9" customWidth="1"/>
    <col min="14233" max="14233" width="9.140625" style="9"/>
    <col min="14234" max="14234" width="12.42578125" style="9" customWidth="1"/>
    <col min="14235" max="14235" width="7.42578125" style="9" customWidth="1"/>
    <col min="14236" max="14237" width="9.140625" style="9"/>
    <col min="14238" max="14238" width="11.5703125" style="9" bestFit="1" customWidth="1"/>
    <col min="14239" max="14239" width="12" style="9" customWidth="1"/>
    <col min="14240" max="14240" width="8.28515625" style="9" customWidth="1"/>
    <col min="14241" max="14241" width="2.7109375" style="9" customWidth="1"/>
    <col min="14242" max="14242" width="18.5703125" style="9" customWidth="1"/>
    <col min="14243" max="14243" width="9.140625" style="9"/>
    <col min="14244" max="14244" width="18" style="9" customWidth="1"/>
    <col min="14245" max="14245" width="15.140625" style="9" customWidth="1"/>
    <col min="14246" max="14246" width="8.85546875" style="9" customWidth="1"/>
    <col min="14247" max="14247" width="12.28515625" style="9" customWidth="1"/>
    <col min="14248" max="14248" width="7.42578125" style="9" customWidth="1"/>
    <col min="14249" max="14249" width="9.140625" style="9"/>
    <col min="14250" max="14250" width="12.42578125" style="9" customWidth="1"/>
    <col min="14251" max="14251" width="7.42578125" style="9" customWidth="1"/>
    <col min="14252" max="14253" width="9.140625" style="9"/>
    <col min="14254" max="14254" width="11.5703125" style="9" bestFit="1" customWidth="1"/>
    <col min="14255" max="14255" width="12" style="9" customWidth="1"/>
    <col min="14256" max="14256" width="8.28515625" style="9" customWidth="1"/>
    <col min="14257" max="14257" width="2.7109375" style="9" customWidth="1"/>
    <col min="14258" max="14258" width="18.5703125" style="9" customWidth="1"/>
    <col min="14259" max="14259" width="9.140625" style="9"/>
    <col min="14260" max="14260" width="18" style="9" customWidth="1"/>
    <col min="14261" max="14261" width="15.140625" style="9" customWidth="1"/>
    <col min="14262" max="14262" width="8.85546875" style="9" customWidth="1"/>
    <col min="14263" max="14263" width="12.28515625" style="9" customWidth="1"/>
    <col min="14264" max="14264" width="7.42578125" style="9" customWidth="1"/>
    <col min="14265" max="14265" width="9.140625" style="9"/>
    <col min="14266" max="14266" width="12.42578125" style="9" customWidth="1"/>
    <col min="14267" max="14267" width="7.42578125" style="9" customWidth="1"/>
    <col min="14268" max="14269" width="9.140625" style="9"/>
    <col min="14270" max="14270" width="11.5703125" style="9" bestFit="1" customWidth="1"/>
    <col min="14271" max="14271" width="12" style="9" customWidth="1"/>
    <col min="14272" max="14272" width="8.28515625" style="9" customWidth="1"/>
    <col min="14273" max="14273" width="2.7109375" style="9" customWidth="1"/>
    <col min="14274" max="14274" width="18.5703125" style="9" customWidth="1"/>
    <col min="14275" max="14275" width="9.140625" style="9"/>
    <col min="14276" max="14276" width="18" style="9" customWidth="1"/>
    <col min="14277" max="14277" width="15.140625" style="9" customWidth="1"/>
    <col min="14278" max="14278" width="8.85546875" style="9" customWidth="1"/>
    <col min="14279" max="14279" width="12.28515625" style="9" customWidth="1"/>
    <col min="14280" max="14280" width="7.42578125" style="9" customWidth="1"/>
    <col min="14281" max="14281" width="9.140625" style="9"/>
    <col min="14282" max="14282" width="12.42578125" style="9" customWidth="1"/>
    <col min="14283" max="14283" width="7.42578125" style="9" customWidth="1"/>
    <col min="14284" max="14285" width="9.140625" style="9"/>
    <col min="14286" max="14286" width="11.5703125" style="9" bestFit="1" customWidth="1"/>
    <col min="14287" max="14287" width="12" style="9" customWidth="1"/>
    <col min="14288" max="14288" width="8.28515625" style="9" customWidth="1"/>
    <col min="14289" max="14289" width="2.7109375" style="9" customWidth="1"/>
    <col min="14290" max="14290" width="18.5703125" style="9" customWidth="1"/>
    <col min="14291" max="14291" width="9.140625" style="9"/>
    <col min="14292" max="14292" width="18" style="9" customWidth="1"/>
    <col min="14293" max="14293" width="15.140625" style="9" customWidth="1"/>
    <col min="14294" max="14294" width="8.85546875" style="9" customWidth="1"/>
    <col min="14295" max="14295" width="12.28515625" style="9" customWidth="1"/>
    <col min="14296" max="14296" width="7.42578125" style="9" customWidth="1"/>
    <col min="14297" max="14297" width="9.140625" style="9"/>
    <col min="14298" max="14298" width="12.42578125" style="9" customWidth="1"/>
    <col min="14299" max="14299" width="7.42578125" style="9" customWidth="1"/>
    <col min="14300" max="14301" width="9.140625" style="9"/>
    <col min="14302" max="14302" width="11.5703125" style="9" bestFit="1" customWidth="1"/>
    <col min="14303" max="14303" width="12" style="9" customWidth="1"/>
    <col min="14304" max="14304" width="8.28515625" style="9" customWidth="1"/>
    <col min="14305" max="14305" width="2.7109375" style="9" customWidth="1"/>
    <col min="14306" max="14306" width="18.5703125" style="9" customWidth="1"/>
    <col min="14307" max="14307" width="9.140625" style="9"/>
    <col min="14308" max="14308" width="18" style="9" customWidth="1"/>
    <col min="14309" max="14309" width="15.140625" style="9" customWidth="1"/>
    <col min="14310" max="14310" width="8.85546875" style="9" customWidth="1"/>
    <col min="14311" max="14311" width="12.28515625" style="9" customWidth="1"/>
    <col min="14312" max="14312" width="7.42578125" style="9" customWidth="1"/>
    <col min="14313" max="14313" width="9.140625" style="9"/>
    <col min="14314" max="14314" width="12.42578125" style="9" customWidth="1"/>
    <col min="14315" max="14315" width="7.42578125" style="9" customWidth="1"/>
    <col min="14316" max="14317" width="9.140625" style="9"/>
    <col min="14318" max="14318" width="11.5703125" style="9" bestFit="1" customWidth="1"/>
    <col min="14319" max="14319" width="12" style="9" customWidth="1"/>
    <col min="14320" max="14320" width="8.28515625" style="9" customWidth="1"/>
    <col min="14321" max="14321" width="2.7109375" style="9" customWidth="1"/>
    <col min="14322" max="14322" width="18.5703125" style="9" customWidth="1"/>
    <col min="14323" max="14323" width="9.140625" style="9"/>
    <col min="14324" max="14324" width="18" style="9" customWidth="1"/>
    <col min="14325" max="14325" width="15.140625" style="9" customWidth="1"/>
    <col min="14326" max="14326" width="8.85546875" style="9" customWidth="1"/>
    <col min="14327" max="14327" width="12.28515625" style="9" customWidth="1"/>
    <col min="14328" max="14328" width="7.42578125" style="9" customWidth="1"/>
    <col min="14329" max="14329" width="9.140625" style="9"/>
    <col min="14330" max="14330" width="12.42578125" style="9" customWidth="1"/>
    <col min="14331" max="14331" width="7.42578125" style="9" customWidth="1"/>
    <col min="14332" max="14333" width="9.140625" style="9"/>
    <col min="14334" max="14334" width="11.5703125" style="9" bestFit="1" customWidth="1"/>
    <col min="14335" max="14335" width="12" style="9" customWidth="1"/>
    <col min="14336" max="14336" width="8.28515625" style="9" customWidth="1"/>
    <col min="14337" max="14337" width="2.7109375" style="9" customWidth="1"/>
    <col min="14338" max="14338" width="18.5703125" style="9" customWidth="1"/>
    <col min="14339" max="14339" width="9.140625" style="9"/>
    <col min="14340" max="14340" width="18" style="9" customWidth="1"/>
    <col min="14341" max="14341" width="15.140625" style="9" customWidth="1"/>
    <col min="14342" max="14342" width="8.85546875" style="9" customWidth="1"/>
    <col min="14343" max="14343" width="12.28515625" style="9" customWidth="1"/>
    <col min="14344" max="14344" width="7.42578125" style="9" customWidth="1"/>
    <col min="14345" max="14345" width="9.140625" style="9"/>
    <col min="14346" max="14346" width="12.42578125" style="9" customWidth="1"/>
    <col min="14347" max="14347" width="7.42578125" style="9" customWidth="1"/>
    <col min="14348" max="14349" width="9.140625" style="9"/>
    <col min="14350" max="14350" width="11.5703125" style="9" bestFit="1" customWidth="1"/>
    <col min="14351" max="14351" width="12" style="9" customWidth="1"/>
    <col min="14352" max="14352" width="8.28515625" style="9" customWidth="1"/>
    <col min="14353" max="14353" width="2.7109375" style="9" customWidth="1"/>
    <col min="14354" max="14354" width="18.5703125" style="9" customWidth="1"/>
    <col min="14355" max="14355" width="9.140625" style="9"/>
    <col min="14356" max="14356" width="18" style="9" customWidth="1"/>
    <col min="14357" max="14357" width="15.140625" style="9" customWidth="1"/>
    <col min="14358" max="14358" width="8.85546875" style="9" customWidth="1"/>
    <col min="14359" max="14359" width="12.28515625" style="9" customWidth="1"/>
    <col min="14360" max="14360" width="7.42578125" style="9" customWidth="1"/>
    <col min="14361" max="14361" width="9.140625" style="9"/>
    <col min="14362" max="14362" width="12.42578125" style="9" customWidth="1"/>
    <col min="14363" max="14363" width="7.42578125" style="9" customWidth="1"/>
    <col min="14364" max="14365" width="9.140625" style="9"/>
    <col min="14366" max="14366" width="11.5703125" style="9" bestFit="1" customWidth="1"/>
    <col min="14367" max="14367" width="12" style="9" customWidth="1"/>
    <col min="14368" max="14368" width="8.28515625" style="9" customWidth="1"/>
    <col min="14369" max="14369" width="2.7109375" style="9" customWidth="1"/>
    <col min="14370" max="14370" width="18.5703125" style="9" customWidth="1"/>
    <col min="14371" max="14371" width="9.140625" style="9"/>
    <col min="14372" max="14372" width="18" style="9" customWidth="1"/>
    <col min="14373" max="14373" width="15.140625" style="9" customWidth="1"/>
    <col min="14374" max="14374" width="8.85546875" style="9" customWidth="1"/>
    <col min="14375" max="14375" width="12.28515625" style="9" customWidth="1"/>
    <col min="14376" max="14376" width="7.42578125" style="9" customWidth="1"/>
    <col min="14377" max="14377" width="9.140625" style="9"/>
    <col min="14378" max="14378" width="12.42578125" style="9" customWidth="1"/>
    <col min="14379" max="14379" width="7.42578125" style="9" customWidth="1"/>
    <col min="14380" max="14381" width="9.140625" style="9"/>
    <col min="14382" max="14382" width="11.5703125" style="9" bestFit="1" customWidth="1"/>
    <col min="14383" max="14383" width="12" style="9" customWidth="1"/>
    <col min="14384" max="14384" width="8.28515625" style="9" customWidth="1"/>
    <col min="14385" max="14385" width="2.7109375" style="9" customWidth="1"/>
    <col min="14386" max="14386" width="18.5703125" style="9" customWidth="1"/>
    <col min="14387" max="14387" width="9.140625" style="9"/>
    <col min="14388" max="14388" width="18" style="9" customWidth="1"/>
    <col min="14389" max="14389" width="15.140625" style="9" customWidth="1"/>
    <col min="14390" max="14390" width="8.85546875" style="9" customWidth="1"/>
    <col min="14391" max="14391" width="12.28515625" style="9" customWidth="1"/>
    <col min="14392" max="14392" width="7.42578125" style="9" customWidth="1"/>
    <col min="14393" max="14393" width="9.140625" style="9"/>
    <col min="14394" max="14394" width="12.42578125" style="9" customWidth="1"/>
    <col min="14395" max="14395" width="7.42578125" style="9" customWidth="1"/>
    <col min="14396" max="14397" width="9.140625" style="9"/>
    <col min="14398" max="14398" width="11.5703125" style="9" bestFit="1" customWidth="1"/>
    <col min="14399" max="14399" width="12" style="9" customWidth="1"/>
    <col min="14400" max="14400" width="8.28515625" style="9" customWidth="1"/>
    <col min="14401" max="14401" width="2.7109375" style="9" customWidth="1"/>
    <col min="14402" max="14402" width="18.5703125" style="9" customWidth="1"/>
    <col min="14403" max="14403" width="9.140625" style="9"/>
    <col min="14404" max="14404" width="18" style="9" customWidth="1"/>
    <col min="14405" max="14405" width="15.140625" style="9" customWidth="1"/>
    <col min="14406" max="14406" width="8.85546875" style="9" customWidth="1"/>
    <col min="14407" max="14407" width="12.28515625" style="9" customWidth="1"/>
    <col min="14408" max="14408" width="7.42578125" style="9" customWidth="1"/>
    <col min="14409" max="14409" width="9.140625" style="9"/>
    <col min="14410" max="14410" width="12.42578125" style="9" customWidth="1"/>
    <col min="14411" max="14411" width="7.42578125" style="9" customWidth="1"/>
    <col min="14412" max="14413" width="9.140625" style="9"/>
    <col min="14414" max="14414" width="11.5703125" style="9" bestFit="1" customWidth="1"/>
    <col min="14415" max="14415" width="12" style="9" customWidth="1"/>
    <col min="14416" max="14416" width="8.28515625" style="9" customWidth="1"/>
    <col min="14417" max="14417" width="2.7109375" style="9" customWidth="1"/>
    <col min="14418" max="14418" width="18.5703125" style="9" customWidth="1"/>
    <col min="14419" max="14419" width="9.140625" style="9"/>
    <col min="14420" max="14420" width="18" style="9" customWidth="1"/>
    <col min="14421" max="14421" width="15.140625" style="9" customWidth="1"/>
    <col min="14422" max="14422" width="8.85546875" style="9" customWidth="1"/>
    <col min="14423" max="14423" width="12.28515625" style="9" customWidth="1"/>
    <col min="14424" max="14424" width="7.42578125" style="9" customWidth="1"/>
    <col min="14425" max="14425" width="9.140625" style="9"/>
    <col min="14426" max="14426" width="12.42578125" style="9" customWidth="1"/>
    <col min="14427" max="14427" width="7.42578125" style="9" customWidth="1"/>
    <col min="14428" max="14429" width="9.140625" style="9"/>
    <col min="14430" max="14430" width="11.5703125" style="9" bestFit="1" customWidth="1"/>
    <col min="14431" max="14431" width="12" style="9" customWidth="1"/>
    <col min="14432" max="14432" width="8.28515625" style="9" customWidth="1"/>
    <col min="14433" max="14433" width="2.7109375" style="9" customWidth="1"/>
    <col min="14434" max="14434" width="18.5703125" style="9" customWidth="1"/>
    <col min="14435" max="14435" width="9.140625" style="9"/>
    <col min="14436" max="14436" width="18" style="9" customWidth="1"/>
    <col min="14437" max="14437" width="15.140625" style="9" customWidth="1"/>
    <col min="14438" max="14438" width="8.85546875" style="9" customWidth="1"/>
    <col min="14439" max="14439" width="12.28515625" style="9" customWidth="1"/>
    <col min="14440" max="14440" width="7.42578125" style="9" customWidth="1"/>
    <col min="14441" max="14441" width="9.140625" style="9"/>
    <col min="14442" max="14442" width="12.42578125" style="9" customWidth="1"/>
    <col min="14443" max="14443" width="7.42578125" style="9" customWidth="1"/>
    <col min="14444" max="14445" width="9.140625" style="9"/>
    <col min="14446" max="14446" width="11.5703125" style="9" bestFit="1" customWidth="1"/>
    <col min="14447" max="14447" width="12" style="9" customWidth="1"/>
    <col min="14448" max="14448" width="8.28515625" style="9" customWidth="1"/>
    <col min="14449" max="14449" width="2.7109375" style="9" customWidth="1"/>
    <col min="14450" max="14450" width="18.5703125" style="9" customWidth="1"/>
    <col min="14451" max="14451" width="9.140625" style="9"/>
    <col min="14452" max="14452" width="18" style="9" customWidth="1"/>
    <col min="14453" max="14453" width="15.140625" style="9" customWidth="1"/>
    <col min="14454" max="14454" width="8.85546875" style="9" customWidth="1"/>
    <col min="14455" max="14455" width="12.28515625" style="9" customWidth="1"/>
    <col min="14456" max="14456" width="7.42578125" style="9" customWidth="1"/>
    <col min="14457" max="14457" width="9.140625" style="9"/>
    <col min="14458" max="14458" width="12.42578125" style="9" customWidth="1"/>
    <col min="14459" max="14459" width="7.42578125" style="9" customWidth="1"/>
    <col min="14460" max="14461" width="9.140625" style="9"/>
    <col min="14462" max="14462" width="11.5703125" style="9" bestFit="1" customWidth="1"/>
    <col min="14463" max="14463" width="12" style="9" customWidth="1"/>
    <col min="14464" max="14464" width="8.28515625" style="9" customWidth="1"/>
    <col min="14465" max="14465" width="2.7109375" style="9" customWidth="1"/>
    <col min="14466" max="14466" width="18.5703125" style="9" customWidth="1"/>
    <col min="14467" max="14467" width="9.140625" style="9"/>
    <col min="14468" max="14468" width="18" style="9" customWidth="1"/>
    <col min="14469" max="14469" width="15.140625" style="9" customWidth="1"/>
    <col min="14470" max="14470" width="8.85546875" style="9" customWidth="1"/>
    <col min="14471" max="14471" width="12.28515625" style="9" customWidth="1"/>
    <col min="14472" max="14472" width="7.42578125" style="9" customWidth="1"/>
    <col min="14473" max="14473" width="9.140625" style="9"/>
    <col min="14474" max="14474" width="12.42578125" style="9" customWidth="1"/>
    <col min="14475" max="14475" width="7.42578125" style="9" customWidth="1"/>
    <col min="14476" max="14477" width="9.140625" style="9"/>
    <col min="14478" max="14478" width="11.5703125" style="9" bestFit="1" customWidth="1"/>
    <col min="14479" max="14479" width="12" style="9" customWidth="1"/>
    <col min="14480" max="14480" width="8.28515625" style="9" customWidth="1"/>
    <col min="14481" max="14481" width="2.7109375" style="9" customWidth="1"/>
    <col min="14482" max="14482" width="18.5703125" style="9" customWidth="1"/>
    <col min="14483" max="14483" width="9.140625" style="9"/>
    <col min="14484" max="14484" width="18" style="9" customWidth="1"/>
    <col min="14485" max="14485" width="15.140625" style="9" customWidth="1"/>
    <col min="14486" max="14486" width="8.85546875" style="9" customWidth="1"/>
    <col min="14487" max="14487" width="12.28515625" style="9" customWidth="1"/>
    <col min="14488" max="14488" width="7.42578125" style="9" customWidth="1"/>
    <col min="14489" max="14489" width="9.140625" style="9"/>
    <col min="14490" max="14490" width="12.42578125" style="9" customWidth="1"/>
    <col min="14491" max="14491" width="7.42578125" style="9" customWidth="1"/>
    <col min="14492" max="14493" width="9.140625" style="9"/>
    <col min="14494" max="14494" width="11.5703125" style="9" bestFit="1" customWidth="1"/>
    <col min="14495" max="14495" width="12" style="9" customWidth="1"/>
    <col min="14496" max="14496" width="8.28515625" style="9" customWidth="1"/>
    <col min="14497" max="14497" width="2.7109375" style="9" customWidth="1"/>
    <col min="14498" max="14498" width="18.5703125" style="9" customWidth="1"/>
    <col min="14499" max="14499" width="9.140625" style="9"/>
    <col min="14500" max="14500" width="18" style="9" customWidth="1"/>
    <col min="14501" max="14501" width="15.140625" style="9" customWidth="1"/>
    <col min="14502" max="14502" width="8.85546875" style="9" customWidth="1"/>
    <col min="14503" max="14503" width="12.28515625" style="9" customWidth="1"/>
    <col min="14504" max="14504" width="7.42578125" style="9" customWidth="1"/>
    <col min="14505" max="14505" width="9.140625" style="9"/>
    <col min="14506" max="14506" width="12.42578125" style="9" customWidth="1"/>
    <col min="14507" max="14507" width="7.42578125" style="9" customWidth="1"/>
    <col min="14508" max="14509" width="9.140625" style="9"/>
    <col min="14510" max="14510" width="11.5703125" style="9" bestFit="1" customWidth="1"/>
    <col min="14511" max="14511" width="12" style="9" customWidth="1"/>
    <col min="14512" max="14512" width="8.28515625" style="9" customWidth="1"/>
    <col min="14513" max="14513" width="2.7109375" style="9" customWidth="1"/>
    <col min="14514" max="14514" width="18.5703125" style="9" customWidth="1"/>
    <col min="14515" max="14515" width="9.140625" style="9"/>
    <col min="14516" max="14516" width="18" style="9" customWidth="1"/>
    <col min="14517" max="14517" width="15.140625" style="9" customWidth="1"/>
    <col min="14518" max="14518" width="8.85546875" style="9" customWidth="1"/>
    <col min="14519" max="14519" width="12.28515625" style="9" customWidth="1"/>
    <col min="14520" max="14520" width="7.42578125" style="9" customWidth="1"/>
    <col min="14521" max="14521" width="9.140625" style="9"/>
    <col min="14522" max="14522" width="12.42578125" style="9" customWidth="1"/>
    <col min="14523" max="14523" width="7.42578125" style="9" customWidth="1"/>
    <col min="14524" max="14525" width="9.140625" style="9"/>
    <col min="14526" max="14526" width="11.5703125" style="9" bestFit="1" customWidth="1"/>
    <col min="14527" max="14527" width="12" style="9" customWidth="1"/>
    <col min="14528" max="14528" width="8.28515625" style="9" customWidth="1"/>
    <col min="14529" max="14529" width="2.7109375" style="9" customWidth="1"/>
    <col min="14530" max="14530" width="18.5703125" style="9" customWidth="1"/>
    <col min="14531" max="14531" width="9.140625" style="9"/>
    <col min="14532" max="14532" width="18" style="9" customWidth="1"/>
    <col min="14533" max="14533" width="15.140625" style="9" customWidth="1"/>
    <col min="14534" max="14534" width="8.85546875" style="9" customWidth="1"/>
    <col min="14535" max="14535" width="12.28515625" style="9" customWidth="1"/>
    <col min="14536" max="14536" width="7.42578125" style="9" customWidth="1"/>
    <col min="14537" max="14537" width="9.140625" style="9"/>
    <col min="14538" max="14538" width="12.42578125" style="9" customWidth="1"/>
    <col min="14539" max="14539" width="7.42578125" style="9" customWidth="1"/>
    <col min="14540" max="14541" width="9.140625" style="9"/>
    <col min="14542" max="14542" width="11.5703125" style="9" bestFit="1" customWidth="1"/>
    <col min="14543" max="14543" width="12" style="9" customWidth="1"/>
    <col min="14544" max="14544" width="8.28515625" style="9" customWidth="1"/>
    <col min="14545" max="14545" width="2.7109375" style="9" customWidth="1"/>
    <col min="14546" max="14546" width="18.5703125" style="9" customWidth="1"/>
    <col min="14547" max="14547" width="9.140625" style="9"/>
    <col min="14548" max="14548" width="18" style="9" customWidth="1"/>
    <col min="14549" max="14549" width="15.140625" style="9" customWidth="1"/>
    <col min="14550" max="14550" width="8.85546875" style="9" customWidth="1"/>
    <col min="14551" max="14551" width="12.28515625" style="9" customWidth="1"/>
    <col min="14552" max="14552" width="7.42578125" style="9" customWidth="1"/>
    <col min="14553" max="14553" width="9.140625" style="9"/>
    <col min="14554" max="14554" width="12.42578125" style="9" customWidth="1"/>
    <col min="14555" max="14555" width="7.42578125" style="9" customWidth="1"/>
    <col min="14556" max="14557" width="9.140625" style="9"/>
    <col min="14558" max="14558" width="11.5703125" style="9" bestFit="1" customWidth="1"/>
    <col min="14559" max="14559" width="12" style="9" customWidth="1"/>
    <col min="14560" max="14560" width="8.28515625" style="9" customWidth="1"/>
    <col min="14561" max="14561" width="2.7109375" style="9" customWidth="1"/>
    <col min="14562" max="14562" width="18.5703125" style="9" customWidth="1"/>
    <col min="14563" max="14563" width="9.140625" style="9"/>
    <col min="14564" max="14564" width="18" style="9" customWidth="1"/>
    <col min="14565" max="14565" width="15.140625" style="9" customWidth="1"/>
    <col min="14566" max="14566" width="8.85546875" style="9" customWidth="1"/>
    <col min="14567" max="14567" width="12.28515625" style="9" customWidth="1"/>
    <col min="14568" max="14568" width="7.42578125" style="9" customWidth="1"/>
    <col min="14569" max="14569" width="9.140625" style="9"/>
    <col min="14570" max="14570" width="12.42578125" style="9" customWidth="1"/>
    <col min="14571" max="14571" width="7.42578125" style="9" customWidth="1"/>
    <col min="14572" max="14573" width="9.140625" style="9"/>
    <col min="14574" max="14574" width="11.5703125" style="9" bestFit="1" customWidth="1"/>
    <col min="14575" max="14575" width="12" style="9" customWidth="1"/>
    <col min="14576" max="14576" width="8.28515625" style="9" customWidth="1"/>
    <col min="14577" max="14577" width="2.7109375" style="9" customWidth="1"/>
    <col min="14578" max="14578" width="18.5703125" style="9" customWidth="1"/>
    <col min="14579" max="14579" width="9.140625" style="9"/>
    <col min="14580" max="14580" width="18" style="9" customWidth="1"/>
    <col min="14581" max="14581" width="15.140625" style="9" customWidth="1"/>
    <col min="14582" max="14582" width="8.85546875" style="9" customWidth="1"/>
    <col min="14583" max="14583" width="12.28515625" style="9" customWidth="1"/>
    <col min="14584" max="14584" width="7.42578125" style="9" customWidth="1"/>
    <col min="14585" max="14585" width="9.140625" style="9"/>
    <col min="14586" max="14586" width="12.42578125" style="9" customWidth="1"/>
    <col min="14587" max="14587" width="7.42578125" style="9" customWidth="1"/>
    <col min="14588" max="14589" width="9.140625" style="9"/>
    <col min="14590" max="14590" width="11.5703125" style="9" bestFit="1" customWidth="1"/>
    <col min="14591" max="14591" width="12" style="9" customWidth="1"/>
    <col min="14592" max="14592" width="8.28515625" style="9" customWidth="1"/>
    <col min="14593" max="14593" width="2.7109375" style="9" customWidth="1"/>
    <col min="14594" max="14594" width="18.5703125" style="9" customWidth="1"/>
    <col min="14595" max="14595" width="9.140625" style="9"/>
    <col min="14596" max="14596" width="18" style="9" customWidth="1"/>
    <col min="14597" max="14597" width="15.140625" style="9" customWidth="1"/>
    <col min="14598" max="14598" width="8.85546875" style="9" customWidth="1"/>
    <col min="14599" max="14599" width="12.28515625" style="9" customWidth="1"/>
    <col min="14600" max="14600" width="7.42578125" style="9" customWidth="1"/>
    <col min="14601" max="14601" width="9.140625" style="9"/>
    <col min="14602" max="14602" width="12.42578125" style="9" customWidth="1"/>
    <col min="14603" max="14603" width="7.42578125" style="9" customWidth="1"/>
    <col min="14604" max="14605" width="9.140625" style="9"/>
    <col min="14606" max="14606" width="11.5703125" style="9" bestFit="1" customWidth="1"/>
    <col min="14607" max="14607" width="12" style="9" customWidth="1"/>
    <col min="14608" max="14608" width="8.28515625" style="9" customWidth="1"/>
    <col min="14609" max="14609" width="2.7109375" style="9" customWidth="1"/>
    <col min="14610" max="14610" width="18.5703125" style="9" customWidth="1"/>
    <col min="14611" max="14611" width="9.140625" style="9"/>
    <col min="14612" max="14612" width="18" style="9" customWidth="1"/>
    <col min="14613" max="14613" width="15.140625" style="9" customWidth="1"/>
    <col min="14614" max="14614" width="8.85546875" style="9" customWidth="1"/>
    <col min="14615" max="14615" width="12.28515625" style="9" customWidth="1"/>
    <col min="14616" max="14616" width="7.42578125" style="9" customWidth="1"/>
    <col min="14617" max="14617" width="9.140625" style="9"/>
    <col min="14618" max="14618" width="12.42578125" style="9" customWidth="1"/>
    <col min="14619" max="14619" width="7.42578125" style="9" customWidth="1"/>
    <col min="14620" max="14621" width="9.140625" style="9"/>
    <col min="14622" max="14622" width="11.5703125" style="9" bestFit="1" customWidth="1"/>
    <col min="14623" max="14623" width="12" style="9" customWidth="1"/>
    <col min="14624" max="14624" width="8.28515625" style="9" customWidth="1"/>
    <col min="14625" max="14625" width="2.7109375" style="9" customWidth="1"/>
    <col min="14626" max="14626" width="18.5703125" style="9" customWidth="1"/>
    <col min="14627" max="14627" width="9.140625" style="9"/>
    <col min="14628" max="14628" width="18" style="9" customWidth="1"/>
    <col min="14629" max="14629" width="15.140625" style="9" customWidth="1"/>
    <col min="14630" max="14630" width="8.85546875" style="9" customWidth="1"/>
    <col min="14631" max="14631" width="12.28515625" style="9" customWidth="1"/>
    <col min="14632" max="14632" width="7.42578125" style="9" customWidth="1"/>
    <col min="14633" max="14633" width="9.140625" style="9"/>
    <col min="14634" max="14634" width="12.42578125" style="9" customWidth="1"/>
    <col min="14635" max="14635" width="7.42578125" style="9" customWidth="1"/>
    <col min="14636" max="14637" width="9.140625" style="9"/>
    <col min="14638" max="14638" width="11.5703125" style="9" bestFit="1" customWidth="1"/>
    <col min="14639" max="14639" width="12" style="9" customWidth="1"/>
    <col min="14640" max="14640" width="8.28515625" style="9" customWidth="1"/>
    <col min="14641" max="14641" width="2.7109375" style="9" customWidth="1"/>
    <col min="14642" max="14642" width="18.5703125" style="9" customWidth="1"/>
    <col min="14643" max="14643" width="9.140625" style="9"/>
    <col min="14644" max="14644" width="18" style="9" customWidth="1"/>
    <col min="14645" max="14645" width="15.140625" style="9" customWidth="1"/>
    <col min="14646" max="14646" width="8.85546875" style="9" customWidth="1"/>
    <col min="14647" max="14647" width="12.28515625" style="9" customWidth="1"/>
    <col min="14648" max="14648" width="7.42578125" style="9" customWidth="1"/>
    <col min="14649" max="14649" width="9.140625" style="9"/>
    <col min="14650" max="14650" width="12.42578125" style="9" customWidth="1"/>
    <col min="14651" max="14651" width="7.42578125" style="9" customWidth="1"/>
    <col min="14652" max="14653" width="9.140625" style="9"/>
    <col min="14654" max="14654" width="11.5703125" style="9" bestFit="1" customWidth="1"/>
    <col min="14655" max="14655" width="12" style="9" customWidth="1"/>
    <col min="14656" max="14656" width="8.28515625" style="9" customWidth="1"/>
    <col min="14657" max="14657" width="2.7109375" style="9" customWidth="1"/>
    <col min="14658" max="14658" width="18.5703125" style="9" customWidth="1"/>
    <col min="14659" max="14659" width="9.140625" style="9"/>
    <col min="14660" max="14660" width="18" style="9" customWidth="1"/>
    <col min="14661" max="14661" width="15.140625" style="9" customWidth="1"/>
    <col min="14662" max="14662" width="8.85546875" style="9" customWidth="1"/>
    <col min="14663" max="14663" width="12.28515625" style="9" customWidth="1"/>
    <col min="14664" max="14664" width="7.42578125" style="9" customWidth="1"/>
    <col min="14665" max="14665" width="9.140625" style="9"/>
    <col min="14666" max="14666" width="12.42578125" style="9" customWidth="1"/>
    <col min="14667" max="14667" width="7.42578125" style="9" customWidth="1"/>
    <col min="14668" max="14669" width="9.140625" style="9"/>
    <col min="14670" max="14670" width="11.5703125" style="9" bestFit="1" customWidth="1"/>
    <col min="14671" max="14671" width="12" style="9" customWidth="1"/>
    <col min="14672" max="14672" width="8.28515625" style="9" customWidth="1"/>
    <col min="14673" max="14673" width="2.7109375" style="9" customWidth="1"/>
    <col min="14674" max="14674" width="18.5703125" style="9" customWidth="1"/>
    <col min="14675" max="14675" width="9.140625" style="9"/>
    <col min="14676" max="14676" width="18" style="9" customWidth="1"/>
    <col min="14677" max="14677" width="15.140625" style="9" customWidth="1"/>
    <col min="14678" max="14678" width="8.85546875" style="9" customWidth="1"/>
    <col min="14679" max="14679" width="12.28515625" style="9" customWidth="1"/>
    <col min="14680" max="14680" width="7.42578125" style="9" customWidth="1"/>
    <col min="14681" max="14681" width="9.140625" style="9"/>
    <col min="14682" max="14682" width="12.42578125" style="9" customWidth="1"/>
    <col min="14683" max="14683" width="7.42578125" style="9" customWidth="1"/>
    <col min="14684" max="14685" width="9.140625" style="9"/>
    <col min="14686" max="14686" width="11.5703125" style="9" bestFit="1" customWidth="1"/>
    <col min="14687" max="14687" width="12" style="9" customWidth="1"/>
    <col min="14688" max="14688" width="8.28515625" style="9" customWidth="1"/>
    <col min="14689" max="14689" width="2.7109375" style="9" customWidth="1"/>
    <col min="14690" max="14690" width="18.5703125" style="9" customWidth="1"/>
    <col min="14691" max="14691" width="9.140625" style="9"/>
    <col min="14692" max="14692" width="18" style="9" customWidth="1"/>
    <col min="14693" max="14693" width="15.140625" style="9" customWidth="1"/>
    <col min="14694" max="14694" width="8.85546875" style="9" customWidth="1"/>
    <col min="14695" max="14695" width="12.28515625" style="9" customWidth="1"/>
    <col min="14696" max="14696" width="7.42578125" style="9" customWidth="1"/>
    <col min="14697" max="14697" width="9.140625" style="9"/>
    <col min="14698" max="14698" width="12.42578125" style="9" customWidth="1"/>
    <col min="14699" max="14699" width="7.42578125" style="9" customWidth="1"/>
    <col min="14700" max="14701" width="9.140625" style="9"/>
    <col min="14702" max="14702" width="11.5703125" style="9" bestFit="1" customWidth="1"/>
    <col min="14703" max="14703" width="12" style="9" customWidth="1"/>
    <col min="14704" max="14704" width="8.28515625" style="9" customWidth="1"/>
    <col min="14705" max="14705" width="2.7109375" style="9" customWidth="1"/>
    <col min="14706" max="14706" width="18.5703125" style="9" customWidth="1"/>
    <col min="14707" max="14707" width="9.140625" style="9"/>
    <col min="14708" max="14708" width="18" style="9" customWidth="1"/>
    <col min="14709" max="14709" width="15.140625" style="9" customWidth="1"/>
    <col min="14710" max="14710" width="8.85546875" style="9" customWidth="1"/>
    <col min="14711" max="14711" width="12.28515625" style="9" customWidth="1"/>
    <col min="14712" max="14712" width="7.42578125" style="9" customWidth="1"/>
    <col min="14713" max="14713" width="9.140625" style="9"/>
    <col min="14714" max="14714" width="12.42578125" style="9" customWidth="1"/>
    <col min="14715" max="14715" width="7.42578125" style="9" customWidth="1"/>
    <col min="14716" max="14717" width="9.140625" style="9"/>
    <col min="14718" max="14718" width="11.5703125" style="9" bestFit="1" customWidth="1"/>
    <col min="14719" max="14719" width="12" style="9" customWidth="1"/>
    <col min="14720" max="14720" width="8.28515625" style="9" customWidth="1"/>
    <col min="14721" max="14721" width="2.7109375" style="9" customWidth="1"/>
    <col min="14722" max="14722" width="18.5703125" style="9" customWidth="1"/>
    <col min="14723" max="14723" width="9.140625" style="9"/>
    <col min="14724" max="14724" width="18" style="9" customWidth="1"/>
    <col min="14725" max="14725" width="15.140625" style="9" customWidth="1"/>
    <col min="14726" max="14726" width="8.85546875" style="9" customWidth="1"/>
    <col min="14727" max="14727" width="12.28515625" style="9" customWidth="1"/>
    <col min="14728" max="14728" width="7.42578125" style="9" customWidth="1"/>
    <col min="14729" max="14729" width="9.140625" style="9"/>
    <col min="14730" max="14730" width="12.42578125" style="9" customWidth="1"/>
    <col min="14731" max="14731" width="7.42578125" style="9" customWidth="1"/>
    <col min="14732" max="14733" width="9.140625" style="9"/>
    <col min="14734" max="14734" width="11.5703125" style="9" bestFit="1" customWidth="1"/>
    <col min="14735" max="14735" width="12" style="9" customWidth="1"/>
    <col min="14736" max="14736" width="8.28515625" style="9" customWidth="1"/>
    <col min="14737" max="14737" width="2.7109375" style="9" customWidth="1"/>
    <col min="14738" max="14738" width="18.5703125" style="9" customWidth="1"/>
    <col min="14739" max="14739" width="9.140625" style="9"/>
    <col min="14740" max="14740" width="18" style="9" customWidth="1"/>
    <col min="14741" max="14741" width="15.140625" style="9" customWidth="1"/>
    <col min="14742" max="14742" width="8.85546875" style="9" customWidth="1"/>
    <col min="14743" max="14743" width="12.28515625" style="9" customWidth="1"/>
    <col min="14744" max="14744" width="7.42578125" style="9" customWidth="1"/>
    <col min="14745" max="14745" width="9.140625" style="9"/>
    <col min="14746" max="14746" width="12.42578125" style="9" customWidth="1"/>
    <col min="14747" max="14747" width="7.42578125" style="9" customWidth="1"/>
    <col min="14748" max="14749" width="9.140625" style="9"/>
    <col min="14750" max="14750" width="11.5703125" style="9" bestFit="1" customWidth="1"/>
    <col min="14751" max="14751" width="12" style="9" customWidth="1"/>
    <col min="14752" max="14752" width="8.28515625" style="9" customWidth="1"/>
    <col min="14753" max="14753" width="2.7109375" style="9" customWidth="1"/>
    <col min="14754" max="14754" width="18.5703125" style="9" customWidth="1"/>
    <col min="14755" max="14755" width="9.140625" style="9"/>
    <col min="14756" max="14756" width="18" style="9" customWidth="1"/>
    <col min="14757" max="14757" width="15.140625" style="9" customWidth="1"/>
    <col min="14758" max="14758" width="8.85546875" style="9" customWidth="1"/>
    <col min="14759" max="14759" width="12.28515625" style="9" customWidth="1"/>
    <col min="14760" max="14760" width="7.42578125" style="9" customWidth="1"/>
    <col min="14761" max="14761" width="9.140625" style="9"/>
    <col min="14762" max="14762" width="12.42578125" style="9" customWidth="1"/>
    <col min="14763" max="14763" width="7.42578125" style="9" customWidth="1"/>
    <col min="14764" max="14765" width="9.140625" style="9"/>
    <col min="14766" max="14766" width="11.5703125" style="9" bestFit="1" customWidth="1"/>
    <col min="14767" max="14767" width="12" style="9" customWidth="1"/>
    <col min="14768" max="14768" width="8.28515625" style="9" customWidth="1"/>
    <col min="14769" max="14769" width="2.7109375" style="9" customWidth="1"/>
    <col min="14770" max="14770" width="18.5703125" style="9" customWidth="1"/>
    <col min="14771" max="14771" width="9.140625" style="9"/>
    <col min="14772" max="14772" width="18" style="9" customWidth="1"/>
    <col min="14773" max="14773" width="15.140625" style="9" customWidth="1"/>
    <col min="14774" max="14774" width="8.85546875" style="9" customWidth="1"/>
    <col min="14775" max="14775" width="12.28515625" style="9" customWidth="1"/>
    <col min="14776" max="14776" width="7.42578125" style="9" customWidth="1"/>
    <col min="14777" max="14777" width="9.140625" style="9"/>
    <col min="14778" max="14778" width="12.42578125" style="9" customWidth="1"/>
    <col min="14779" max="14779" width="7.42578125" style="9" customWidth="1"/>
    <col min="14780" max="14781" width="9.140625" style="9"/>
    <col min="14782" max="14782" width="11.5703125" style="9" bestFit="1" customWidth="1"/>
    <col min="14783" max="14783" width="12" style="9" customWidth="1"/>
    <col min="14784" max="14784" width="8.28515625" style="9" customWidth="1"/>
    <col min="14785" max="14785" width="2.7109375" style="9" customWidth="1"/>
    <col min="14786" max="14786" width="18.5703125" style="9" customWidth="1"/>
    <col min="14787" max="14787" width="9.140625" style="9"/>
    <col min="14788" max="14788" width="18" style="9" customWidth="1"/>
    <col min="14789" max="14789" width="15.140625" style="9" customWidth="1"/>
    <col min="14790" max="14790" width="8.85546875" style="9" customWidth="1"/>
    <col min="14791" max="14791" width="12.28515625" style="9" customWidth="1"/>
    <col min="14792" max="14792" width="7.42578125" style="9" customWidth="1"/>
    <col min="14793" max="14793" width="9.140625" style="9"/>
    <col min="14794" max="14794" width="12.42578125" style="9" customWidth="1"/>
    <col min="14795" max="14795" width="7.42578125" style="9" customWidth="1"/>
    <col min="14796" max="14797" width="9.140625" style="9"/>
    <col min="14798" max="14798" width="11.5703125" style="9" bestFit="1" customWidth="1"/>
    <col min="14799" max="14799" width="12" style="9" customWidth="1"/>
    <col min="14800" max="14800" width="8.28515625" style="9" customWidth="1"/>
    <col min="14801" max="14801" width="2.7109375" style="9" customWidth="1"/>
    <col min="14802" max="14802" width="18.5703125" style="9" customWidth="1"/>
    <col min="14803" max="14803" width="9.140625" style="9"/>
    <col min="14804" max="14804" width="18" style="9" customWidth="1"/>
    <col min="14805" max="14805" width="15.140625" style="9" customWidth="1"/>
    <col min="14806" max="14806" width="8.85546875" style="9" customWidth="1"/>
    <col min="14807" max="14807" width="12.28515625" style="9" customWidth="1"/>
    <col min="14808" max="14808" width="7.42578125" style="9" customWidth="1"/>
    <col min="14809" max="14809" width="9.140625" style="9"/>
    <col min="14810" max="14810" width="12.42578125" style="9" customWidth="1"/>
    <col min="14811" max="14811" width="7.42578125" style="9" customWidth="1"/>
    <col min="14812" max="14813" width="9.140625" style="9"/>
    <col min="14814" max="14814" width="11.5703125" style="9" bestFit="1" customWidth="1"/>
    <col min="14815" max="14815" width="12" style="9" customWidth="1"/>
    <col min="14816" max="14816" width="8.28515625" style="9" customWidth="1"/>
    <col min="14817" max="14817" width="2.7109375" style="9" customWidth="1"/>
    <col min="14818" max="14818" width="18.5703125" style="9" customWidth="1"/>
    <col min="14819" max="14819" width="9.140625" style="9"/>
    <col min="14820" max="14820" width="18" style="9" customWidth="1"/>
    <col min="14821" max="14821" width="15.140625" style="9" customWidth="1"/>
    <col min="14822" max="14822" width="8.85546875" style="9" customWidth="1"/>
    <col min="14823" max="14823" width="12.28515625" style="9" customWidth="1"/>
    <col min="14824" max="14824" width="7.42578125" style="9" customWidth="1"/>
    <col min="14825" max="14825" width="9.140625" style="9"/>
    <col min="14826" max="14826" width="12.42578125" style="9" customWidth="1"/>
    <col min="14827" max="14827" width="7.42578125" style="9" customWidth="1"/>
    <col min="14828" max="14829" width="9.140625" style="9"/>
    <col min="14830" max="14830" width="11.5703125" style="9" bestFit="1" customWidth="1"/>
    <col min="14831" max="14831" width="12" style="9" customWidth="1"/>
    <col min="14832" max="14832" width="8.28515625" style="9" customWidth="1"/>
    <col min="14833" max="14833" width="2.7109375" style="9" customWidth="1"/>
    <col min="14834" max="14834" width="18.5703125" style="9" customWidth="1"/>
    <col min="14835" max="14835" width="9.140625" style="9"/>
    <col min="14836" max="14836" width="18" style="9" customWidth="1"/>
    <col min="14837" max="14837" width="15.140625" style="9" customWidth="1"/>
    <col min="14838" max="14838" width="8.85546875" style="9" customWidth="1"/>
    <col min="14839" max="14839" width="12.28515625" style="9" customWidth="1"/>
    <col min="14840" max="14840" width="7.42578125" style="9" customWidth="1"/>
    <col min="14841" max="14841" width="9.140625" style="9"/>
    <col min="14842" max="14842" width="12.42578125" style="9" customWidth="1"/>
    <col min="14843" max="14843" width="7.42578125" style="9" customWidth="1"/>
    <col min="14844" max="14845" width="9.140625" style="9"/>
    <col min="14846" max="14846" width="11.5703125" style="9" bestFit="1" customWidth="1"/>
    <col min="14847" max="14847" width="12" style="9" customWidth="1"/>
    <col min="14848" max="14848" width="8.28515625" style="9" customWidth="1"/>
    <col min="14849" max="14849" width="2.7109375" style="9" customWidth="1"/>
    <col min="14850" max="14850" width="18.5703125" style="9" customWidth="1"/>
    <col min="14851" max="14851" width="9.140625" style="9"/>
    <col min="14852" max="14852" width="18" style="9" customWidth="1"/>
    <col min="14853" max="14853" width="15.140625" style="9" customWidth="1"/>
    <col min="14854" max="14854" width="8.85546875" style="9" customWidth="1"/>
    <col min="14855" max="14855" width="12.28515625" style="9" customWidth="1"/>
    <col min="14856" max="14856" width="7.42578125" style="9" customWidth="1"/>
    <col min="14857" max="14857" width="9.140625" style="9"/>
    <col min="14858" max="14858" width="12.42578125" style="9" customWidth="1"/>
    <col min="14859" max="14859" width="7.42578125" style="9" customWidth="1"/>
    <col min="14860" max="14861" width="9.140625" style="9"/>
    <col min="14862" max="14862" width="11.5703125" style="9" bestFit="1" customWidth="1"/>
    <col min="14863" max="14863" width="12" style="9" customWidth="1"/>
    <col min="14864" max="14864" width="8.28515625" style="9" customWidth="1"/>
    <col min="14865" max="14865" width="2.7109375" style="9" customWidth="1"/>
    <col min="14866" max="14866" width="18.5703125" style="9" customWidth="1"/>
    <col min="14867" max="14867" width="9.140625" style="9"/>
    <col min="14868" max="14868" width="18" style="9" customWidth="1"/>
    <col min="14869" max="14869" width="15.140625" style="9" customWidth="1"/>
    <col min="14870" max="14870" width="8.85546875" style="9" customWidth="1"/>
    <col min="14871" max="14871" width="12.28515625" style="9" customWidth="1"/>
    <col min="14872" max="14872" width="7.42578125" style="9" customWidth="1"/>
    <col min="14873" max="14873" width="9.140625" style="9"/>
    <col min="14874" max="14874" width="12.42578125" style="9" customWidth="1"/>
    <col min="14875" max="14875" width="7.42578125" style="9" customWidth="1"/>
    <col min="14876" max="14877" width="9.140625" style="9"/>
    <col min="14878" max="14878" width="11.5703125" style="9" bestFit="1" customWidth="1"/>
    <col min="14879" max="14879" width="12" style="9" customWidth="1"/>
    <col min="14880" max="14880" width="8.28515625" style="9" customWidth="1"/>
    <col min="14881" max="14881" width="2.7109375" style="9" customWidth="1"/>
    <col min="14882" max="14882" width="18.5703125" style="9" customWidth="1"/>
    <col min="14883" max="14883" width="9.140625" style="9"/>
    <col min="14884" max="14884" width="18" style="9" customWidth="1"/>
    <col min="14885" max="14885" width="15.140625" style="9" customWidth="1"/>
    <col min="14886" max="14886" width="8.85546875" style="9" customWidth="1"/>
    <col min="14887" max="14887" width="12.28515625" style="9" customWidth="1"/>
    <col min="14888" max="14888" width="7.42578125" style="9" customWidth="1"/>
    <col min="14889" max="14889" width="9.140625" style="9"/>
    <col min="14890" max="14890" width="12.42578125" style="9" customWidth="1"/>
    <col min="14891" max="14891" width="7.42578125" style="9" customWidth="1"/>
    <col min="14892" max="14893" width="9.140625" style="9"/>
    <col min="14894" max="14894" width="11.5703125" style="9" bestFit="1" customWidth="1"/>
    <col min="14895" max="14895" width="12" style="9" customWidth="1"/>
    <col min="14896" max="14896" width="8.28515625" style="9" customWidth="1"/>
    <col min="14897" max="14897" width="2.7109375" style="9" customWidth="1"/>
    <col min="14898" max="14898" width="18.5703125" style="9" customWidth="1"/>
    <col min="14899" max="14899" width="9.140625" style="9"/>
    <col min="14900" max="14900" width="18" style="9" customWidth="1"/>
    <col min="14901" max="14901" width="15.140625" style="9" customWidth="1"/>
    <col min="14902" max="14902" width="8.85546875" style="9" customWidth="1"/>
    <col min="14903" max="14903" width="12.28515625" style="9" customWidth="1"/>
    <col min="14904" max="14904" width="7.42578125" style="9" customWidth="1"/>
    <col min="14905" max="14905" width="9.140625" style="9"/>
    <col min="14906" max="14906" width="12.42578125" style="9" customWidth="1"/>
    <col min="14907" max="14907" width="7.42578125" style="9" customWidth="1"/>
    <col min="14908" max="14909" width="9.140625" style="9"/>
    <col min="14910" max="14910" width="11.5703125" style="9" bestFit="1" customWidth="1"/>
    <col min="14911" max="14911" width="12" style="9" customWidth="1"/>
    <col min="14912" max="14912" width="8.28515625" style="9" customWidth="1"/>
    <col min="14913" max="14913" width="2.7109375" style="9" customWidth="1"/>
    <col min="14914" max="14914" width="18.5703125" style="9" customWidth="1"/>
    <col min="14915" max="14915" width="9.140625" style="9"/>
    <col min="14916" max="14916" width="18" style="9" customWidth="1"/>
    <col min="14917" max="14917" width="15.140625" style="9" customWidth="1"/>
    <col min="14918" max="14918" width="8.85546875" style="9" customWidth="1"/>
    <col min="14919" max="14919" width="12.28515625" style="9" customWidth="1"/>
    <col min="14920" max="14920" width="7.42578125" style="9" customWidth="1"/>
    <col min="14921" max="14921" width="9.140625" style="9"/>
    <col min="14922" max="14922" width="12.42578125" style="9" customWidth="1"/>
    <col min="14923" max="14923" width="7.42578125" style="9" customWidth="1"/>
    <col min="14924" max="14925" width="9.140625" style="9"/>
    <col min="14926" max="14926" width="11.5703125" style="9" bestFit="1" customWidth="1"/>
    <col min="14927" max="14927" width="12" style="9" customWidth="1"/>
    <col min="14928" max="14928" width="8.28515625" style="9" customWidth="1"/>
    <col min="14929" max="14929" width="2.7109375" style="9" customWidth="1"/>
    <col min="14930" max="14930" width="18.5703125" style="9" customWidth="1"/>
    <col min="14931" max="14931" width="9.140625" style="9"/>
    <col min="14932" max="14932" width="18" style="9" customWidth="1"/>
    <col min="14933" max="14933" width="15.140625" style="9" customWidth="1"/>
    <col min="14934" max="14934" width="8.85546875" style="9" customWidth="1"/>
    <col min="14935" max="14935" width="12.28515625" style="9" customWidth="1"/>
    <col min="14936" max="14936" width="7.42578125" style="9" customWidth="1"/>
    <col min="14937" max="14937" width="9.140625" style="9"/>
    <col min="14938" max="14938" width="12.42578125" style="9" customWidth="1"/>
    <col min="14939" max="14939" width="7.42578125" style="9" customWidth="1"/>
    <col min="14940" max="14941" width="9.140625" style="9"/>
    <col min="14942" max="14942" width="11.5703125" style="9" bestFit="1" customWidth="1"/>
    <col min="14943" max="14943" width="12" style="9" customWidth="1"/>
    <col min="14944" max="14944" width="8.28515625" style="9" customWidth="1"/>
    <col min="14945" max="14945" width="2.7109375" style="9" customWidth="1"/>
    <col min="14946" max="14946" width="18.5703125" style="9" customWidth="1"/>
    <col min="14947" max="14947" width="9.140625" style="9"/>
    <col min="14948" max="14948" width="18" style="9" customWidth="1"/>
    <col min="14949" max="14949" width="15.140625" style="9" customWidth="1"/>
    <col min="14950" max="14950" width="8.85546875" style="9" customWidth="1"/>
    <col min="14951" max="14951" width="12.28515625" style="9" customWidth="1"/>
    <col min="14952" max="14952" width="7.42578125" style="9" customWidth="1"/>
    <col min="14953" max="14953" width="9.140625" style="9"/>
    <col min="14954" max="14954" width="12.42578125" style="9" customWidth="1"/>
    <col min="14955" max="14955" width="7.42578125" style="9" customWidth="1"/>
    <col min="14956" max="14957" width="9.140625" style="9"/>
    <col min="14958" max="14958" width="11.5703125" style="9" bestFit="1" customWidth="1"/>
    <col min="14959" max="14959" width="12" style="9" customWidth="1"/>
    <col min="14960" max="14960" width="8.28515625" style="9" customWidth="1"/>
    <col min="14961" max="14961" width="2.7109375" style="9" customWidth="1"/>
    <col min="14962" max="14962" width="18.5703125" style="9" customWidth="1"/>
    <col min="14963" max="14963" width="9.140625" style="9"/>
    <col min="14964" max="14964" width="18" style="9" customWidth="1"/>
    <col min="14965" max="14965" width="15.140625" style="9" customWidth="1"/>
    <col min="14966" max="14966" width="8.85546875" style="9" customWidth="1"/>
    <col min="14967" max="14967" width="12.28515625" style="9" customWidth="1"/>
    <col min="14968" max="14968" width="7.42578125" style="9" customWidth="1"/>
    <col min="14969" max="14969" width="9.140625" style="9"/>
    <col min="14970" max="14970" width="12.42578125" style="9" customWidth="1"/>
    <col min="14971" max="14971" width="7.42578125" style="9" customWidth="1"/>
    <col min="14972" max="14973" width="9.140625" style="9"/>
    <col min="14974" max="14974" width="11.5703125" style="9" bestFit="1" customWidth="1"/>
    <col min="14975" max="14975" width="12" style="9" customWidth="1"/>
    <col min="14976" max="14976" width="8.28515625" style="9" customWidth="1"/>
    <col min="14977" max="14977" width="2.7109375" style="9" customWidth="1"/>
    <col min="14978" max="14978" width="18.5703125" style="9" customWidth="1"/>
    <col min="14979" max="14979" width="9.140625" style="9"/>
    <col min="14980" max="14980" width="18" style="9" customWidth="1"/>
    <col min="14981" max="14981" width="15.140625" style="9" customWidth="1"/>
    <col min="14982" max="14982" width="8.85546875" style="9" customWidth="1"/>
    <col min="14983" max="14983" width="12.28515625" style="9" customWidth="1"/>
    <col min="14984" max="14984" width="7.42578125" style="9" customWidth="1"/>
    <col min="14985" max="14985" width="9.140625" style="9"/>
    <col min="14986" max="14986" width="12.42578125" style="9" customWidth="1"/>
    <col min="14987" max="14987" width="7.42578125" style="9" customWidth="1"/>
    <col min="14988" max="14989" width="9.140625" style="9"/>
    <col min="14990" max="14990" width="11.5703125" style="9" bestFit="1" customWidth="1"/>
    <col min="14991" max="14991" width="12" style="9" customWidth="1"/>
    <col min="14992" max="14992" width="8.28515625" style="9" customWidth="1"/>
    <col min="14993" max="14993" width="2.7109375" style="9" customWidth="1"/>
    <col min="14994" max="14994" width="18.5703125" style="9" customWidth="1"/>
    <col min="14995" max="14995" width="9.140625" style="9"/>
    <col min="14996" max="14996" width="18" style="9" customWidth="1"/>
    <col min="14997" max="14997" width="15.140625" style="9" customWidth="1"/>
    <col min="14998" max="14998" width="8.85546875" style="9" customWidth="1"/>
    <col min="14999" max="14999" width="12.28515625" style="9" customWidth="1"/>
    <col min="15000" max="15000" width="7.42578125" style="9" customWidth="1"/>
    <col min="15001" max="15001" width="9.140625" style="9"/>
    <col min="15002" max="15002" width="12.42578125" style="9" customWidth="1"/>
    <col min="15003" max="15003" width="7.42578125" style="9" customWidth="1"/>
    <col min="15004" max="15005" width="9.140625" style="9"/>
    <col min="15006" max="15006" width="11.5703125" style="9" bestFit="1" customWidth="1"/>
    <col min="15007" max="15007" width="12" style="9" customWidth="1"/>
    <col min="15008" max="15008" width="8.28515625" style="9" customWidth="1"/>
    <col min="15009" max="15009" width="2.7109375" style="9" customWidth="1"/>
    <col min="15010" max="15010" width="18.5703125" style="9" customWidth="1"/>
    <col min="15011" max="15011" width="9.140625" style="9"/>
    <col min="15012" max="15012" width="18" style="9" customWidth="1"/>
    <col min="15013" max="15013" width="15.140625" style="9" customWidth="1"/>
    <col min="15014" max="15014" width="8.85546875" style="9" customWidth="1"/>
    <col min="15015" max="15015" width="12.28515625" style="9" customWidth="1"/>
    <col min="15016" max="15016" width="7.42578125" style="9" customWidth="1"/>
    <col min="15017" max="15017" width="9.140625" style="9"/>
    <col min="15018" max="15018" width="12.42578125" style="9" customWidth="1"/>
    <col min="15019" max="15019" width="7.42578125" style="9" customWidth="1"/>
    <col min="15020" max="15021" width="9.140625" style="9"/>
    <col min="15022" max="15022" width="11.5703125" style="9" bestFit="1" customWidth="1"/>
    <col min="15023" max="15023" width="12" style="9" customWidth="1"/>
    <col min="15024" max="15024" width="8.28515625" style="9" customWidth="1"/>
    <col min="15025" max="15025" width="2.7109375" style="9" customWidth="1"/>
    <col min="15026" max="15026" width="18.5703125" style="9" customWidth="1"/>
    <col min="15027" max="15027" width="9.140625" style="9"/>
    <col min="15028" max="15028" width="18" style="9" customWidth="1"/>
    <col min="15029" max="15029" width="15.140625" style="9" customWidth="1"/>
    <col min="15030" max="15030" width="8.85546875" style="9" customWidth="1"/>
    <col min="15031" max="15031" width="12.28515625" style="9" customWidth="1"/>
    <col min="15032" max="15032" width="7.42578125" style="9" customWidth="1"/>
    <col min="15033" max="15033" width="9.140625" style="9"/>
    <col min="15034" max="15034" width="12.42578125" style="9" customWidth="1"/>
    <col min="15035" max="15035" width="7.42578125" style="9" customWidth="1"/>
    <col min="15036" max="15037" width="9.140625" style="9"/>
    <col min="15038" max="15038" width="11.5703125" style="9" bestFit="1" customWidth="1"/>
    <col min="15039" max="15039" width="12" style="9" customWidth="1"/>
    <col min="15040" max="15040" width="8.28515625" style="9" customWidth="1"/>
    <col min="15041" max="15041" width="2.7109375" style="9" customWidth="1"/>
    <col min="15042" max="15042" width="18.5703125" style="9" customWidth="1"/>
    <col min="15043" max="15043" width="9.140625" style="9"/>
    <col min="15044" max="15044" width="18" style="9" customWidth="1"/>
    <col min="15045" max="15045" width="15.140625" style="9" customWidth="1"/>
    <col min="15046" max="15046" width="8.85546875" style="9" customWidth="1"/>
    <col min="15047" max="15047" width="12.28515625" style="9" customWidth="1"/>
    <col min="15048" max="15048" width="7.42578125" style="9" customWidth="1"/>
    <col min="15049" max="15049" width="9.140625" style="9"/>
    <col min="15050" max="15050" width="12.42578125" style="9" customWidth="1"/>
    <col min="15051" max="15051" width="7.42578125" style="9" customWidth="1"/>
    <col min="15052" max="15053" width="9.140625" style="9"/>
    <col min="15054" max="15054" width="11.5703125" style="9" bestFit="1" customWidth="1"/>
    <col min="15055" max="15055" width="12" style="9" customWidth="1"/>
    <col min="15056" max="15056" width="8.28515625" style="9" customWidth="1"/>
    <col min="15057" max="15057" width="2.7109375" style="9" customWidth="1"/>
    <col min="15058" max="15058" width="18.5703125" style="9" customWidth="1"/>
    <col min="15059" max="15059" width="9.140625" style="9"/>
    <col min="15060" max="15060" width="18" style="9" customWidth="1"/>
    <col min="15061" max="15061" width="15.140625" style="9" customWidth="1"/>
    <col min="15062" max="15062" width="8.85546875" style="9" customWidth="1"/>
    <col min="15063" max="15063" width="12.28515625" style="9" customWidth="1"/>
    <col min="15064" max="15064" width="7.42578125" style="9" customWidth="1"/>
    <col min="15065" max="15065" width="9.140625" style="9"/>
    <col min="15066" max="15066" width="12.42578125" style="9" customWidth="1"/>
    <col min="15067" max="15067" width="7.42578125" style="9" customWidth="1"/>
    <col min="15068" max="15069" width="9.140625" style="9"/>
    <col min="15070" max="15070" width="11.5703125" style="9" bestFit="1" customWidth="1"/>
    <col min="15071" max="15071" width="12" style="9" customWidth="1"/>
    <col min="15072" max="15072" width="8.28515625" style="9" customWidth="1"/>
    <col min="15073" max="15073" width="2.7109375" style="9" customWidth="1"/>
    <col min="15074" max="15074" width="18.5703125" style="9" customWidth="1"/>
    <col min="15075" max="15075" width="9.140625" style="9"/>
    <col min="15076" max="15076" width="18" style="9" customWidth="1"/>
    <col min="15077" max="15077" width="15.140625" style="9" customWidth="1"/>
    <col min="15078" max="15078" width="8.85546875" style="9" customWidth="1"/>
    <col min="15079" max="15079" width="12.28515625" style="9" customWidth="1"/>
    <col min="15080" max="15080" width="7.42578125" style="9" customWidth="1"/>
    <col min="15081" max="15081" width="9.140625" style="9"/>
    <col min="15082" max="15082" width="12.42578125" style="9" customWidth="1"/>
    <col min="15083" max="15083" width="7.42578125" style="9" customWidth="1"/>
    <col min="15084" max="15085" width="9.140625" style="9"/>
    <col min="15086" max="15086" width="11.5703125" style="9" bestFit="1" customWidth="1"/>
    <col min="15087" max="15087" width="12" style="9" customWidth="1"/>
    <col min="15088" max="15088" width="8.28515625" style="9" customWidth="1"/>
    <col min="15089" max="15089" width="2.7109375" style="9" customWidth="1"/>
    <col min="15090" max="15090" width="18.5703125" style="9" customWidth="1"/>
    <col min="15091" max="15091" width="9.140625" style="9"/>
    <col min="15092" max="15092" width="18" style="9" customWidth="1"/>
    <col min="15093" max="15093" width="15.140625" style="9" customWidth="1"/>
    <col min="15094" max="15094" width="8.85546875" style="9" customWidth="1"/>
    <col min="15095" max="15095" width="12.28515625" style="9" customWidth="1"/>
    <col min="15096" max="15096" width="7.42578125" style="9" customWidth="1"/>
    <col min="15097" max="15097" width="9.140625" style="9"/>
    <col min="15098" max="15098" width="12.42578125" style="9" customWidth="1"/>
    <col min="15099" max="15099" width="7.42578125" style="9" customWidth="1"/>
    <col min="15100" max="15101" width="9.140625" style="9"/>
    <col min="15102" max="15102" width="11.5703125" style="9" bestFit="1" customWidth="1"/>
    <col min="15103" max="15103" width="12" style="9" customWidth="1"/>
    <col min="15104" max="15104" width="8.28515625" style="9" customWidth="1"/>
    <col min="15105" max="15105" width="2.7109375" style="9" customWidth="1"/>
    <col min="15106" max="15106" width="18.5703125" style="9" customWidth="1"/>
    <col min="15107" max="15107" width="9.140625" style="9"/>
    <col min="15108" max="15108" width="18" style="9" customWidth="1"/>
    <col min="15109" max="15109" width="15.140625" style="9" customWidth="1"/>
    <col min="15110" max="15110" width="8.85546875" style="9" customWidth="1"/>
    <col min="15111" max="15111" width="12.28515625" style="9" customWidth="1"/>
    <col min="15112" max="15112" width="7.42578125" style="9" customWidth="1"/>
    <col min="15113" max="15113" width="9.140625" style="9"/>
    <col min="15114" max="15114" width="12.42578125" style="9" customWidth="1"/>
    <col min="15115" max="15115" width="7.42578125" style="9" customWidth="1"/>
    <col min="15116" max="15117" width="9.140625" style="9"/>
    <col min="15118" max="15118" width="11.5703125" style="9" bestFit="1" customWidth="1"/>
    <col min="15119" max="15119" width="12" style="9" customWidth="1"/>
    <col min="15120" max="15120" width="8.28515625" style="9" customWidth="1"/>
    <col min="15121" max="15121" width="2.7109375" style="9" customWidth="1"/>
    <col min="15122" max="15122" width="18.5703125" style="9" customWidth="1"/>
    <col min="15123" max="15123" width="9.140625" style="9"/>
    <col min="15124" max="15124" width="18" style="9" customWidth="1"/>
    <col min="15125" max="15125" width="15.140625" style="9" customWidth="1"/>
    <col min="15126" max="15126" width="8.85546875" style="9" customWidth="1"/>
    <col min="15127" max="15127" width="12.28515625" style="9" customWidth="1"/>
    <col min="15128" max="15128" width="7.42578125" style="9" customWidth="1"/>
    <col min="15129" max="15129" width="9.140625" style="9"/>
    <col min="15130" max="15130" width="12.42578125" style="9" customWidth="1"/>
    <col min="15131" max="15131" width="7.42578125" style="9" customWidth="1"/>
    <col min="15132" max="15133" width="9.140625" style="9"/>
    <col min="15134" max="15134" width="11.5703125" style="9" bestFit="1" customWidth="1"/>
    <col min="15135" max="15135" width="12" style="9" customWidth="1"/>
    <col min="15136" max="15136" width="8.28515625" style="9" customWidth="1"/>
    <col min="15137" max="15137" width="2.7109375" style="9" customWidth="1"/>
    <col min="15138" max="15138" width="18.5703125" style="9" customWidth="1"/>
    <col min="15139" max="15139" width="9.140625" style="9"/>
    <col min="15140" max="15140" width="18" style="9" customWidth="1"/>
    <col min="15141" max="15141" width="15.140625" style="9" customWidth="1"/>
    <col min="15142" max="15142" width="8.85546875" style="9" customWidth="1"/>
    <col min="15143" max="15143" width="12.28515625" style="9" customWidth="1"/>
    <col min="15144" max="15144" width="7.42578125" style="9" customWidth="1"/>
    <col min="15145" max="15145" width="9.140625" style="9"/>
    <col min="15146" max="15146" width="12.42578125" style="9" customWidth="1"/>
    <col min="15147" max="15147" width="7.42578125" style="9" customWidth="1"/>
    <col min="15148" max="15149" width="9.140625" style="9"/>
    <col min="15150" max="15150" width="11.5703125" style="9" bestFit="1" customWidth="1"/>
    <col min="15151" max="15151" width="12" style="9" customWidth="1"/>
    <col min="15152" max="15152" width="8.28515625" style="9" customWidth="1"/>
    <col min="15153" max="15153" width="2.7109375" style="9" customWidth="1"/>
    <col min="15154" max="15154" width="18.5703125" style="9" customWidth="1"/>
    <col min="15155" max="15155" width="9.140625" style="9"/>
    <col min="15156" max="15156" width="18" style="9" customWidth="1"/>
    <col min="15157" max="15157" width="15.140625" style="9" customWidth="1"/>
    <col min="15158" max="15158" width="8.85546875" style="9" customWidth="1"/>
    <col min="15159" max="15159" width="12.28515625" style="9" customWidth="1"/>
    <col min="15160" max="15160" width="7.42578125" style="9" customWidth="1"/>
    <col min="15161" max="15161" width="9.140625" style="9"/>
    <col min="15162" max="15162" width="12.42578125" style="9" customWidth="1"/>
    <col min="15163" max="15163" width="7.42578125" style="9" customWidth="1"/>
    <col min="15164" max="15165" width="9.140625" style="9"/>
    <col min="15166" max="15166" width="11.5703125" style="9" bestFit="1" customWidth="1"/>
    <col min="15167" max="15167" width="12" style="9" customWidth="1"/>
    <col min="15168" max="15168" width="8.28515625" style="9" customWidth="1"/>
    <col min="15169" max="15169" width="2.7109375" style="9" customWidth="1"/>
    <col min="15170" max="15170" width="18.5703125" style="9" customWidth="1"/>
    <col min="15171" max="15171" width="9.140625" style="9"/>
    <col min="15172" max="15172" width="18" style="9" customWidth="1"/>
    <col min="15173" max="15173" width="15.140625" style="9" customWidth="1"/>
    <col min="15174" max="15174" width="8.85546875" style="9" customWidth="1"/>
    <col min="15175" max="15175" width="12.28515625" style="9" customWidth="1"/>
    <col min="15176" max="15176" width="7.42578125" style="9" customWidth="1"/>
    <col min="15177" max="15177" width="9.140625" style="9"/>
    <col min="15178" max="15178" width="12.42578125" style="9" customWidth="1"/>
    <col min="15179" max="15179" width="7.42578125" style="9" customWidth="1"/>
    <col min="15180" max="15181" width="9.140625" style="9"/>
    <col min="15182" max="15182" width="11.5703125" style="9" bestFit="1" customWidth="1"/>
    <col min="15183" max="15183" width="12" style="9" customWidth="1"/>
    <col min="15184" max="15184" width="8.28515625" style="9" customWidth="1"/>
    <col min="15185" max="15185" width="2.7109375" style="9" customWidth="1"/>
    <col min="15186" max="15186" width="18.5703125" style="9" customWidth="1"/>
    <col min="15187" max="15187" width="9.140625" style="9"/>
    <col min="15188" max="15188" width="18" style="9" customWidth="1"/>
    <col min="15189" max="15189" width="15.140625" style="9" customWidth="1"/>
    <col min="15190" max="15190" width="8.85546875" style="9" customWidth="1"/>
    <col min="15191" max="15191" width="12.28515625" style="9" customWidth="1"/>
    <col min="15192" max="15192" width="7.42578125" style="9" customWidth="1"/>
    <col min="15193" max="15193" width="9.140625" style="9"/>
    <col min="15194" max="15194" width="12.42578125" style="9" customWidth="1"/>
    <col min="15195" max="15195" width="7.42578125" style="9" customWidth="1"/>
    <col min="15196" max="15197" width="9.140625" style="9"/>
    <col min="15198" max="15198" width="11.5703125" style="9" bestFit="1" customWidth="1"/>
    <col min="15199" max="15199" width="12" style="9" customWidth="1"/>
    <col min="15200" max="15200" width="8.28515625" style="9" customWidth="1"/>
    <col min="15201" max="15201" width="2.7109375" style="9" customWidth="1"/>
    <col min="15202" max="15202" width="18.5703125" style="9" customWidth="1"/>
    <col min="15203" max="15203" width="9.140625" style="9"/>
    <col min="15204" max="15204" width="18" style="9" customWidth="1"/>
    <col min="15205" max="15205" width="15.140625" style="9" customWidth="1"/>
    <col min="15206" max="15206" width="8.85546875" style="9" customWidth="1"/>
    <col min="15207" max="15207" width="12.28515625" style="9" customWidth="1"/>
    <col min="15208" max="15208" width="7.42578125" style="9" customWidth="1"/>
    <col min="15209" max="15209" width="9.140625" style="9"/>
    <col min="15210" max="15210" width="12.42578125" style="9" customWidth="1"/>
    <col min="15211" max="15211" width="7.42578125" style="9" customWidth="1"/>
    <col min="15212" max="15213" width="9.140625" style="9"/>
    <col min="15214" max="15214" width="11.5703125" style="9" bestFit="1" customWidth="1"/>
    <col min="15215" max="15215" width="12" style="9" customWidth="1"/>
    <col min="15216" max="15216" width="8.28515625" style="9" customWidth="1"/>
    <col min="15217" max="15217" width="2.7109375" style="9" customWidth="1"/>
    <col min="15218" max="15218" width="18.5703125" style="9" customWidth="1"/>
    <col min="15219" max="15219" width="9.140625" style="9"/>
    <col min="15220" max="15220" width="18" style="9" customWidth="1"/>
    <col min="15221" max="15221" width="15.140625" style="9" customWidth="1"/>
    <col min="15222" max="15222" width="8.85546875" style="9" customWidth="1"/>
    <col min="15223" max="15223" width="12.28515625" style="9" customWidth="1"/>
    <col min="15224" max="15224" width="7.42578125" style="9" customWidth="1"/>
    <col min="15225" max="15225" width="9.140625" style="9"/>
    <col min="15226" max="15226" width="12.42578125" style="9" customWidth="1"/>
    <col min="15227" max="15227" width="7.42578125" style="9" customWidth="1"/>
    <col min="15228" max="15229" width="9.140625" style="9"/>
    <col min="15230" max="15230" width="11.5703125" style="9" bestFit="1" customWidth="1"/>
    <col min="15231" max="15231" width="12" style="9" customWidth="1"/>
    <col min="15232" max="15232" width="8.28515625" style="9" customWidth="1"/>
    <col min="15233" max="15233" width="2.7109375" style="9" customWidth="1"/>
    <col min="15234" max="15234" width="18.5703125" style="9" customWidth="1"/>
    <col min="15235" max="15235" width="9.140625" style="9"/>
    <col min="15236" max="15236" width="18" style="9" customWidth="1"/>
    <col min="15237" max="15237" width="15.140625" style="9" customWidth="1"/>
    <col min="15238" max="15238" width="8.85546875" style="9" customWidth="1"/>
    <col min="15239" max="15239" width="12.28515625" style="9" customWidth="1"/>
    <col min="15240" max="15240" width="7.42578125" style="9" customWidth="1"/>
    <col min="15241" max="15241" width="9.140625" style="9"/>
    <col min="15242" max="15242" width="12.42578125" style="9" customWidth="1"/>
    <col min="15243" max="15243" width="7.42578125" style="9" customWidth="1"/>
    <col min="15244" max="15245" width="9.140625" style="9"/>
    <col min="15246" max="15246" width="11.5703125" style="9" bestFit="1" customWidth="1"/>
    <col min="15247" max="15247" width="12" style="9" customWidth="1"/>
    <col min="15248" max="15248" width="8.28515625" style="9" customWidth="1"/>
    <col min="15249" max="15249" width="2.7109375" style="9" customWidth="1"/>
    <col min="15250" max="15250" width="18.5703125" style="9" customWidth="1"/>
    <col min="15251" max="15251" width="9.140625" style="9"/>
    <col min="15252" max="15252" width="18" style="9" customWidth="1"/>
    <col min="15253" max="15253" width="15.140625" style="9" customWidth="1"/>
    <col min="15254" max="15254" width="8.85546875" style="9" customWidth="1"/>
    <col min="15255" max="15255" width="12.28515625" style="9" customWidth="1"/>
    <col min="15256" max="15256" width="7.42578125" style="9" customWidth="1"/>
    <col min="15257" max="15257" width="9.140625" style="9"/>
    <col min="15258" max="15258" width="12.42578125" style="9" customWidth="1"/>
    <col min="15259" max="15259" width="7.42578125" style="9" customWidth="1"/>
    <col min="15260" max="15261" width="9.140625" style="9"/>
    <col min="15262" max="15262" width="11.5703125" style="9" bestFit="1" customWidth="1"/>
    <col min="15263" max="15263" width="12" style="9" customWidth="1"/>
    <col min="15264" max="15264" width="8.28515625" style="9" customWidth="1"/>
    <col min="15265" max="15265" width="2.7109375" style="9" customWidth="1"/>
    <col min="15266" max="15266" width="18.5703125" style="9" customWidth="1"/>
    <col min="15267" max="15267" width="9.140625" style="9"/>
    <col min="15268" max="15268" width="18" style="9" customWidth="1"/>
    <col min="15269" max="15269" width="15.140625" style="9" customWidth="1"/>
    <col min="15270" max="15270" width="8.85546875" style="9" customWidth="1"/>
    <col min="15271" max="15271" width="12.28515625" style="9" customWidth="1"/>
    <col min="15272" max="15272" width="7.42578125" style="9" customWidth="1"/>
    <col min="15273" max="15273" width="9.140625" style="9"/>
    <col min="15274" max="15274" width="12.42578125" style="9" customWidth="1"/>
    <col min="15275" max="15275" width="7.42578125" style="9" customWidth="1"/>
    <col min="15276" max="15277" width="9.140625" style="9"/>
    <col min="15278" max="15278" width="11.5703125" style="9" bestFit="1" customWidth="1"/>
    <col min="15279" max="15279" width="12" style="9" customWidth="1"/>
    <col min="15280" max="15280" width="8.28515625" style="9" customWidth="1"/>
    <col min="15281" max="15281" width="2.7109375" style="9" customWidth="1"/>
    <col min="15282" max="15282" width="18.5703125" style="9" customWidth="1"/>
    <col min="15283" max="15283" width="9.140625" style="9"/>
    <col min="15284" max="15284" width="18" style="9" customWidth="1"/>
    <col min="15285" max="15285" width="15.140625" style="9" customWidth="1"/>
    <col min="15286" max="15286" width="8.85546875" style="9" customWidth="1"/>
    <col min="15287" max="15287" width="12.28515625" style="9" customWidth="1"/>
    <col min="15288" max="15288" width="7.42578125" style="9" customWidth="1"/>
    <col min="15289" max="15289" width="9.140625" style="9"/>
    <col min="15290" max="15290" width="12.42578125" style="9" customWidth="1"/>
    <col min="15291" max="15291" width="7.42578125" style="9" customWidth="1"/>
    <col min="15292" max="15293" width="9.140625" style="9"/>
    <col min="15294" max="15294" width="11.5703125" style="9" bestFit="1" customWidth="1"/>
    <col min="15295" max="15295" width="12" style="9" customWidth="1"/>
    <col min="15296" max="15296" width="8.28515625" style="9" customWidth="1"/>
    <col min="15297" max="15297" width="2.7109375" style="9" customWidth="1"/>
    <col min="15298" max="15298" width="18.5703125" style="9" customWidth="1"/>
    <col min="15299" max="15299" width="9.140625" style="9"/>
    <col min="15300" max="15300" width="18" style="9" customWidth="1"/>
    <col min="15301" max="15301" width="15.140625" style="9" customWidth="1"/>
    <col min="15302" max="15302" width="8.85546875" style="9" customWidth="1"/>
    <col min="15303" max="15303" width="12.28515625" style="9" customWidth="1"/>
    <col min="15304" max="15304" width="7.42578125" style="9" customWidth="1"/>
    <col min="15305" max="15305" width="9.140625" style="9"/>
    <col min="15306" max="15306" width="12.42578125" style="9" customWidth="1"/>
    <col min="15307" max="15307" width="7.42578125" style="9" customWidth="1"/>
    <col min="15308" max="15309" width="9.140625" style="9"/>
    <col min="15310" max="15310" width="11.5703125" style="9" bestFit="1" customWidth="1"/>
    <col min="15311" max="15311" width="12" style="9" customWidth="1"/>
    <col min="15312" max="15312" width="8.28515625" style="9" customWidth="1"/>
    <col min="15313" max="15313" width="2.7109375" style="9" customWidth="1"/>
    <col min="15314" max="15314" width="18.5703125" style="9" customWidth="1"/>
    <col min="15315" max="15315" width="9.140625" style="9"/>
    <col min="15316" max="15316" width="18" style="9" customWidth="1"/>
    <col min="15317" max="15317" width="15.140625" style="9" customWidth="1"/>
    <col min="15318" max="15318" width="8.85546875" style="9" customWidth="1"/>
    <col min="15319" max="15319" width="12.28515625" style="9" customWidth="1"/>
    <col min="15320" max="15320" width="7.42578125" style="9" customWidth="1"/>
    <col min="15321" max="15321" width="9.140625" style="9"/>
    <col min="15322" max="15322" width="12.42578125" style="9" customWidth="1"/>
    <col min="15323" max="15323" width="7.42578125" style="9" customWidth="1"/>
    <col min="15324" max="15325" width="9.140625" style="9"/>
    <col min="15326" max="15326" width="11.5703125" style="9" bestFit="1" customWidth="1"/>
    <col min="15327" max="15327" width="12" style="9" customWidth="1"/>
    <col min="15328" max="15328" width="8.28515625" style="9" customWidth="1"/>
    <col min="15329" max="15329" width="2.7109375" style="9" customWidth="1"/>
    <col min="15330" max="15330" width="18.5703125" style="9" customWidth="1"/>
    <col min="15331" max="15331" width="9.140625" style="9"/>
    <col min="15332" max="15332" width="18" style="9" customWidth="1"/>
    <col min="15333" max="15333" width="15.140625" style="9" customWidth="1"/>
    <col min="15334" max="15334" width="8.85546875" style="9" customWidth="1"/>
    <col min="15335" max="15335" width="12.28515625" style="9" customWidth="1"/>
    <col min="15336" max="15336" width="7.42578125" style="9" customWidth="1"/>
    <col min="15337" max="15337" width="9.140625" style="9"/>
    <col min="15338" max="15338" width="12.42578125" style="9" customWidth="1"/>
    <col min="15339" max="15339" width="7.42578125" style="9" customWidth="1"/>
    <col min="15340" max="15341" width="9.140625" style="9"/>
    <col min="15342" max="15342" width="11.5703125" style="9" bestFit="1" customWidth="1"/>
    <col min="15343" max="15343" width="12" style="9" customWidth="1"/>
    <col min="15344" max="15344" width="8.28515625" style="9" customWidth="1"/>
    <col min="15345" max="15345" width="2.7109375" style="9" customWidth="1"/>
    <col min="15346" max="15346" width="18.5703125" style="9" customWidth="1"/>
    <col min="15347" max="15347" width="9.140625" style="9"/>
    <col min="15348" max="15348" width="18" style="9" customWidth="1"/>
    <col min="15349" max="15349" width="15.140625" style="9" customWidth="1"/>
    <col min="15350" max="15350" width="8.85546875" style="9" customWidth="1"/>
    <col min="15351" max="15351" width="12.28515625" style="9" customWidth="1"/>
    <col min="15352" max="15352" width="7.42578125" style="9" customWidth="1"/>
    <col min="15353" max="15353" width="9.140625" style="9"/>
    <col min="15354" max="15354" width="12.42578125" style="9" customWidth="1"/>
    <col min="15355" max="15355" width="7.42578125" style="9" customWidth="1"/>
    <col min="15356" max="15357" width="9.140625" style="9"/>
    <col min="15358" max="15358" width="11.5703125" style="9" bestFit="1" customWidth="1"/>
    <col min="15359" max="15359" width="12" style="9" customWidth="1"/>
    <col min="15360" max="15360" width="8.28515625" style="9" customWidth="1"/>
    <col min="15361" max="15361" width="2.7109375" style="9" customWidth="1"/>
    <col min="15362" max="15362" width="18.5703125" style="9" customWidth="1"/>
    <col min="15363" max="15363" width="9.140625" style="9"/>
    <col min="15364" max="15364" width="18" style="9" customWidth="1"/>
    <col min="15365" max="15365" width="15.140625" style="9" customWidth="1"/>
    <col min="15366" max="15366" width="8.85546875" style="9" customWidth="1"/>
    <col min="15367" max="15367" width="12.28515625" style="9" customWidth="1"/>
    <col min="15368" max="15368" width="7.42578125" style="9" customWidth="1"/>
    <col min="15369" max="15369" width="9.140625" style="9"/>
    <col min="15370" max="15370" width="12.42578125" style="9" customWidth="1"/>
    <col min="15371" max="15371" width="7.42578125" style="9" customWidth="1"/>
    <col min="15372" max="15373" width="9.140625" style="9"/>
    <col min="15374" max="15374" width="11.5703125" style="9" bestFit="1" customWidth="1"/>
    <col min="15375" max="15375" width="12" style="9" customWidth="1"/>
    <col min="15376" max="15376" width="8.28515625" style="9" customWidth="1"/>
    <col min="15377" max="15377" width="2.7109375" style="9" customWidth="1"/>
    <col min="15378" max="15378" width="18.5703125" style="9" customWidth="1"/>
    <col min="15379" max="15379" width="9.140625" style="9"/>
    <col min="15380" max="15380" width="18" style="9" customWidth="1"/>
    <col min="15381" max="15381" width="15.140625" style="9" customWidth="1"/>
    <col min="15382" max="15382" width="8.85546875" style="9" customWidth="1"/>
    <col min="15383" max="15383" width="12.28515625" style="9" customWidth="1"/>
    <col min="15384" max="15384" width="7.42578125" style="9" customWidth="1"/>
    <col min="15385" max="15385" width="9.140625" style="9"/>
    <col min="15386" max="15386" width="12.42578125" style="9" customWidth="1"/>
    <col min="15387" max="15387" width="7.42578125" style="9" customWidth="1"/>
    <col min="15388" max="15389" width="9.140625" style="9"/>
    <col min="15390" max="15390" width="11.5703125" style="9" bestFit="1" customWidth="1"/>
    <col min="15391" max="15391" width="12" style="9" customWidth="1"/>
    <col min="15392" max="15392" width="8.28515625" style="9" customWidth="1"/>
    <col min="15393" max="15393" width="2.7109375" style="9" customWidth="1"/>
    <col min="15394" max="15394" width="18.5703125" style="9" customWidth="1"/>
    <col min="15395" max="15395" width="9.140625" style="9"/>
    <col min="15396" max="15396" width="18" style="9" customWidth="1"/>
    <col min="15397" max="15397" width="15.140625" style="9" customWidth="1"/>
    <col min="15398" max="15398" width="8.85546875" style="9" customWidth="1"/>
    <col min="15399" max="15399" width="12.28515625" style="9" customWidth="1"/>
    <col min="15400" max="15400" width="7.42578125" style="9" customWidth="1"/>
    <col min="15401" max="15401" width="9.140625" style="9"/>
    <col min="15402" max="15402" width="12.42578125" style="9" customWidth="1"/>
    <col min="15403" max="15403" width="7.42578125" style="9" customWidth="1"/>
    <col min="15404" max="15405" width="9.140625" style="9"/>
    <col min="15406" max="15406" width="11.5703125" style="9" bestFit="1" customWidth="1"/>
    <col min="15407" max="15407" width="12" style="9" customWidth="1"/>
    <col min="15408" max="15408" width="8.28515625" style="9" customWidth="1"/>
    <col min="15409" max="15409" width="2.7109375" style="9" customWidth="1"/>
    <col min="15410" max="15410" width="18.5703125" style="9" customWidth="1"/>
    <col min="15411" max="15411" width="9.140625" style="9"/>
    <col min="15412" max="15412" width="18" style="9" customWidth="1"/>
    <col min="15413" max="15413" width="15.140625" style="9" customWidth="1"/>
    <col min="15414" max="15414" width="8.85546875" style="9" customWidth="1"/>
    <col min="15415" max="15415" width="12.28515625" style="9" customWidth="1"/>
    <col min="15416" max="15416" width="7.42578125" style="9" customWidth="1"/>
    <col min="15417" max="15417" width="9.140625" style="9"/>
    <col min="15418" max="15418" width="12.42578125" style="9" customWidth="1"/>
    <col min="15419" max="15419" width="7.42578125" style="9" customWidth="1"/>
    <col min="15420" max="15421" width="9.140625" style="9"/>
    <col min="15422" max="15422" width="11.5703125" style="9" bestFit="1" customWidth="1"/>
    <col min="15423" max="15423" width="12" style="9" customWidth="1"/>
    <col min="15424" max="15424" width="8.28515625" style="9" customWidth="1"/>
    <col min="15425" max="15425" width="2.7109375" style="9" customWidth="1"/>
    <col min="15426" max="15426" width="18.5703125" style="9" customWidth="1"/>
    <col min="15427" max="15427" width="9.140625" style="9"/>
    <col min="15428" max="15428" width="18" style="9" customWidth="1"/>
    <col min="15429" max="15429" width="15.140625" style="9" customWidth="1"/>
    <col min="15430" max="15430" width="8.85546875" style="9" customWidth="1"/>
    <col min="15431" max="15431" width="12.28515625" style="9" customWidth="1"/>
    <col min="15432" max="15432" width="7.42578125" style="9" customWidth="1"/>
    <col min="15433" max="15433" width="9.140625" style="9"/>
    <col min="15434" max="15434" width="12.42578125" style="9" customWidth="1"/>
    <col min="15435" max="15435" width="7.42578125" style="9" customWidth="1"/>
    <col min="15436" max="15437" width="9.140625" style="9"/>
    <col min="15438" max="15438" width="11.5703125" style="9" bestFit="1" customWidth="1"/>
    <col min="15439" max="15439" width="12" style="9" customWidth="1"/>
    <col min="15440" max="15440" width="8.28515625" style="9" customWidth="1"/>
    <col min="15441" max="15441" width="2.7109375" style="9" customWidth="1"/>
    <col min="15442" max="15442" width="18.5703125" style="9" customWidth="1"/>
    <col min="15443" max="15443" width="9.140625" style="9"/>
    <col min="15444" max="15444" width="18" style="9" customWidth="1"/>
    <col min="15445" max="15445" width="15.140625" style="9" customWidth="1"/>
    <col min="15446" max="15446" width="8.85546875" style="9" customWidth="1"/>
    <col min="15447" max="15447" width="12.28515625" style="9" customWidth="1"/>
    <col min="15448" max="15448" width="7.42578125" style="9" customWidth="1"/>
    <col min="15449" max="15449" width="9.140625" style="9"/>
    <col min="15450" max="15450" width="12.42578125" style="9" customWidth="1"/>
    <col min="15451" max="15451" width="7.42578125" style="9" customWidth="1"/>
    <col min="15452" max="15453" width="9.140625" style="9"/>
    <col min="15454" max="15454" width="11.5703125" style="9" bestFit="1" customWidth="1"/>
    <col min="15455" max="15455" width="12" style="9" customWidth="1"/>
    <col min="15456" max="15456" width="8.28515625" style="9" customWidth="1"/>
    <col min="15457" max="15457" width="2.7109375" style="9" customWidth="1"/>
    <col min="15458" max="15458" width="18.5703125" style="9" customWidth="1"/>
    <col min="15459" max="15459" width="9.140625" style="9"/>
    <col min="15460" max="15460" width="18" style="9" customWidth="1"/>
    <col min="15461" max="15461" width="15.140625" style="9" customWidth="1"/>
    <col min="15462" max="15462" width="8.85546875" style="9" customWidth="1"/>
    <col min="15463" max="15463" width="12.28515625" style="9" customWidth="1"/>
    <col min="15464" max="15464" width="7.42578125" style="9" customWidth="1"/>
    <col min="15465" max="15465" width="9.140625" style="9"/>
    <col min="15466" max="15466" width="12.42578125" style="9" customWidth="1"/>
    <col min="15467" max="15467" width="7.42578125" style="9" customWidth="1"/>
    <col min="15468" max="15469" width="9.140625" style="9"/>
    <col min="15470" max="15470" width="11.5703125" style="9" bestFit="1" customWidth="1"/>
    <col min="15471" max="15471" width="12" style="9" customWidth="1"/>
    <col min="15472" max="15472" width="8.28515625" style="9" customWidth="1"/>
    <col min="15473" max="15473" width="2.7109375" style="9" customWidth="1"/>
    <col min="15474" max="15474" width="18.5703125" style="9" customWidth="1"/>
    <col min="15475" max="15475" width="9.140625" style="9"/>
    <col min="15476" max="15476" width="18" style="9" customWidth="1"/>
    <col min="15477" max="15477" width="15.140625" style="9" customWidth="1"/>
    <col min="15478" max="15478" width="8.85546875" style="9" customWidth="1"/>
    <col min="15479" max="15479" width="12.28515625" style="9" customWidth="1"/>
    <col min="15480" max="15480" width="7.42578125" style="9" customWidth="1"/>
    <col min="15481" max="15481" width="9.140625" style="9"/>
    <col min="15482" max="15482" width="12.42578125" style="9" customWidth="1"/>
    <col min="15483" max="15483" width="7.42578125" style="9" customWidth="1"/>
    <col min="15484" max="15485" width="9.140625" style="9"/>
    <col min="15486" max="15486" width="11.5703125" style="9" bestFit="1" customWidth="1"/>
    <col min="15487" max="15487" width="12" style="9" customWidth="1"/>
    <col min="15488" max="15488" width="8.28515625" style="9" customWidth="1"/>
    <col min="15489" max="15489" width="2.7109375" style="9" customWidth="1"/>
    <col min="15490" max="15490" width="18.5703125" style="9" customWidth="1"/>
    <col min="15491" max="15491" width="9.140625" style="9"/>
    <col min="15492" max="15492" width="18" style="9" customWidth="1"/>
    <col min="15493" max="15493" width="15.140625" style="9" customWidth="1"/>
    <col min="15494" max="15494" width="8.85546875" style="9" customWidth="1"/>
    <col min="15495" max="15495" width="12.28515625" style="9" customWidth="1"/>
    <col min="15496" max="15496" width="7.42578125" style="9" customWidth="1"/>
    <col min="15497" max="15497" width="9.140625" style="9"/>
    <col min="15498" max="15498" width="12.42578125" style="9" customWidth="1"/>
    <col min="15499" max="15499" width="7.42578125" style="9" customWidth="1"/>
    <col min="15500" max="15501" width="9.140625" style="9"/>
    <col min="15502" max="15502" width="11.5703125" style="9" bestFit="1" customWidth="1"/>
    <col min="15503" max="15503" width="12" style="9" customWidth="1"/>
    <col min="15504" max="15504" width="8.28515625" style="9" customWidth="1"/>
    <col min="15505" max="15505" width="2.7109375" style="9" customWidth="1"/>
    <col min="15506" max="15506" width="18.5703125" style="9" customWidth="1"/>
    <col min="15507" max="15507" width="9.140625" style="9"/>
    <col min="15508" max="15508" width="18" style="9" customWidth="1"/>
    <col min="15509" max="15509" width="15.140625" style="9" customWidth="1"/>
    <col min="15510" max="15510" width="8.85546875" style="9" customWidth="1"/>
    <col min="15511" max="15511" width="12.28515625" style="9" customWidth="1"/>
    <col min="15512" max="15512" width="7.42578125" style="9" customWidth="1"/>
    <col min="15513" max="15513" width="9.140625" style="9"/>
    <col min="15514" max="15514" width="12.42578125" style="9" customWidth="1"/>
    <col min="15515" max="15515" width="7.42578125" style="9" customWidth="1"/>
    <col min="15516" max="15517" width="9.140625" style="9"/>
    <col min="15518" max="15518" width="11.5703125" style="9" bestFit="1" customWidth="1"/>
    <col min="15519" max="15519" width="12" style="9" customWidth="1"/>
    <col min="15520" max="15520" width="8.28515625" style="9" customWidth="1"/>
    <col min="15521" max="15521" width="2.7109375" style="9" customWidth="1"/>
    <col min="15522" max="15522" width="18.5703125" style="9" customWidth="1"/>
    <col min="15523" max="15523" width="9.140625" style="9"/>
    <col min="15524" max="15524" width="18" style="9" customWidth="1"/>
    <col min="15525" max="15525" width="15.140625" style="9" customWidth="1"/>
    <col min="15526" max="15526" width="8.85546875" style="9" customWidth="1"/>
    <col min="15527" max="15527" width="12.28515625" style="9" customWidth="1"/>
    <col min="15528" max="15528" width="7.42578125" style="9" customWidth="1"/>
    <col min="15529" max="15529" width="9.140625" style="9"/>
    <col min="15530" max="15530" width="12.42578125" style="9" customWidth="1"/>
    <col min="15531" max="15531" width="7.42578125" style="9" customWidth="1"/>
    <col min="15532" max="15533" width="9.140625" style="9"/>
    <col min="15534" max="15534" width="11.5703125" style="9" bestFit="1" customWidth="1"/>
    <col min="15535" max="15535" width="12" style="9" customWidth="1"/>
    <col min="15536" max="15536" width="8.28515625" style="9" customWidth="1"/>
    <col min="15537" max="15537" width="2.7109375" style="9" customWidth="1"/>
    <col min="15538" max="15538" width="18.5703125" style="9" customWidth="1"/>
    <col min="15539" max="15539" width="9.140625" style="9"/>
    <col min="15540" max="15540" width="18" style="9" customWidth="1"/>
    <col min="15541" max="15541" width="15.140625" style="9" customWidth="1"/>
    <col min="15542" max="15542" width="8.85546875" style="9" customWidth="1"/>
    <col min="15543" max="15543" width="12.28515625" style="9" customWidth="1"/>
    <col min="15544" max="15544" width="7.42578125" style="9" customWidth="1"/>
    <col min="15545" max="15545" width="9.140625" style="9"/>
    <col min="15546" max="15546" width="12.42578125" style="9" customWidth="1"/>
    <col min="15547" max="15547" width="7.42578125" style="9" customWidth="1"/>
    <col min="15548" max="15549" width="9.140625" style="9"/>
    <col min="15550" max="15550" width="11.5703125" style="9" bestFit="1" customWidth="1"/>
    <col min="15551" max="15551" width="12" style="9" customWidth="1"/>
    <col min="15552" max="15552" width="8.28515625" style="9" customWidth="1"/>
    <col min="15553" max="15553" width="2.7109375" style="9" customWidth="1"/>
    <col min="15554" max="15554" width="18.5703125" style="9" customWidth="1"/>
    <col min="15555" max="15555" width="9.140625" style="9"/>
    <col min="15556" max="15556" width="18" style="9" customWidth="1"/>
    <col min="15557" max="15557" width="15.140625" style="9" customWidth="1"/>
    <col min="15558" max="15558" width="8.85546875" style="9" customWidth="1"/>
    <col min="15559" max="15559" width="12.28515625" style="9" customWidth="1"/>
    <col min="15560" max="15560" width="7.42578125" style="9" customWidth="1"/>
    <col min="15561" max="15561" width="9.140625" style="9"/>
    <col min="15562" max="15562" width="12.42578125" style="9" customWidth="1"/>
    <col min="15563" max="15563" width="7.42578125" style="9" customWidth="1"/>
    <col min="15564" max="15565" width="9.140625" style="9"/>
    <col min="15566" max="15566" width="11.5703125" style="9" bestFit="1" customWidth="1"/>
    <col min="15567" max="15567" width="12" style="9" customWidth="1"/>
    <col min="15568" max="15568" width="8.28515625" style="9" customWidth="1"/>
    <col min="15569" max="15569" width="2.7109375" style="9" customWidth="1"/>
    <col min="15570" max="15570" width="18.5703125" style="9" customWidth="1"/>
    <col min="15571" max="15571" width="9.140625" style="9"/>
    <col min="15572" max="15572" width="18" style="9" customWidth="1"/>
    <col min="15573" max="15573" width="15.140625" style="9" customWidth="1"/>
    <col min="15574" max="15574" width="8.85546875" style="9" customWidth="1"/>
    <col min="15575" max="15575" width="12.28515625" style="9" customWidth="1"/>
    <col min="15576" max="15576" width="7.42578125" style="9" customWidth="1"/>
    <col min="15577" max="15577" width="9.140625" style="9"/>
    <col min="15578" max="15578" width="12.42578125" style="9" customWidth="1"/>
    <col min="15579" max="15579" width="7.42578125" style="9" customWidth="1"/>
    <col min="15580" max="15581" width="9.140625" style="9"/>
    <col min="15582" max="15582" width="11.5703125" style="9" bestFit="1" customWidth="1"/>
    <col min="15583" max="15583" width="12" style="9" customWidth="1"/>
    <col min="15584" max="15584" width="8.28515625" style="9" customWidth="1"/>
    <col min="15585" max="15585" width="2.7109375" style="9" customWidth="1"/>
    <col min="15586" max="15586" width="18.5703125" style="9" customWidth="1"/>
    <col min="15587" max="15587" width="9.140625" style="9"/>
    <col min="15588" max="15588" width="18" style="9" customWidth="1"/>
    <col min="15589" max="15589" width="15.140625" style="9" customWidth="1"/>
    <col min="15590" max="15590" width="8.85546875" style="9" customWidth="1"/>
    <col min="15591" max="15591" width="12.28515625" style="9" customWidth="1"/>
    <col min="15592" max="15592" width="7.42578125" style="9" customWidth="1"/>
    <col min="15593" max="15593" width="9.140625" style="9"/>
    <col min="15594" max="15594" width="12.42578125" style="9" customWidth="1"/>
    <col min="15595" max="15595" width="7.42578125" style="9" customWidth="1"/>
    <col min="15596" max="15597" width="9.140625" style="9"/>
    <col min="15598" max="15598" width="11.5703125" style="9" bestFit="1" customWidth="1"/>
    <col min="15599" max="15599" width="12" style="9" customWidth="1"/>
    <col min="15600" max="15600" width="8.28515625" style="9" customWidth="1"/>
    <col min="15601" max="15601" width="2.7109375" style="9" customWidth="1"/>
    <col min="15602" max="15602" width="18.5703125" style="9" customWidth="1"/>
    <col min="15603" max="15603" width="9.140625" style="9"/>
    <col min="15604" max="15604" width="18" style="9" customWidth="1"/>
    <col min="15605" max="15605" width="15.140625" style="9" customWidth="1"/>
    <col min="15606" max="15606" width="8.85546875" style="9" customWidth="1"/>
    <col min="15607" max="15607" width="12.28515625" style="9" customWidth="1"/>
    <col min="15608" max="15608" width="7.42578125" style="9" customWidth="1"/>
    <col min="15609" max="15609" width="9.140625" style="9"/>
    <col min="15610" max="15610" width="12.42578125" style="9" customWidth="1"/>
    <col min="15611" max="15611" width="7.42578125" style="9" customWidth="1"/>
    <col min="15612" max="15613" width="9.140625" style="9"/>
    <col min="15614" max="15614" width="11.5703125" style="9" bestFit="1" customWidth="1"/>
    <col min="15615" max="15615" width="12" style="9" customWidth="1"/>
    <col min="15616" max="15616" width="8.28515625" style="9" customWidth="1"/>
    <col min="15617" max="15617" width="2.7109375" style="9" customWidth="1"/>
    <col min="15618" max="15618" width="18.5703125" style="9" customWidth="1"/>
    <col min="15619" max="15619" width="9.140625" style="9"/>
    <col min="15620" max="15620" width="18" style="9" customWidth="1"/>
    <col min="15621" max="15621" width="15.140625" style="9" customWidth="1"/>
    <col min="15622" max="15622" width="8.85546875" style="9" customWidth="1"/>
    <col min="15623" max="15623" width="12.28515625" style="9" customWidth="1"/>
    <col min="15624" max="15624" width="7.42578125" style="9" customWidth="1"/>
    <col min="15625" max="15625" width="9.140625" style="9"/>
    <col min="15626" max="15626" width="12.42578125" style="9" customWidth="1"/>
    <col min="15627" max="15627" width="7.42578125" style="9" customWidth="1"/>
    <col min="15628" max="15629" width="9.140625" style="9"/>
    <col min="15630" max="15630" width="11.5703125" style="9" bestFit="1" customWidth="1"/>
    <col min="15631" max="15631" width="12" style="9" customWidth="1"/>
    <col min="15632" max="15632" width="8.28515625" style="9" customWidth="1"/>
    <col min="15633" max="15633" width="2.7109375" style="9" customWidth="1"/>
    <col min="15634" max="15634" width="18.5703125" style="9" customWidth="1"/>
    <col min="15635" max="15635" width="9.140625" style="9"/>
    <col min="15636" max="15636" width="18" style="9" customWidth="1"/>
    <col min="15637" max="15637" width="15.140625" style="9" customWidth="1"/>
    <col min="15638" max="15638" width="8.85546875" style="9" customWidth="1"/>
    <col min="15639" max="15639" width="12.28515625" style="9" customWidth="1"/>
    <col min="15640" max="15640" width="7.42578125" style="9" customWidth="1"/>
    <col min="15641" max="15641" width="9.140625" style="9"/>
    <col min="15642" max="15642" width="12.42578125" style="9" customWidth="1"/>
    <col min="15643" max="15643" width="7.42578125" style="9" customWidth="1"/>
    <col min="15644" max="15645" width="9.140625" style="9"/>
    <col min="15646" max="15646" width="11.5703125" style="9" bestFit="1" customWidth="1"/>
    <col min="15647" max="15647" width="12" style="9" customWidth="1"/>
    <col min="15648" max="15648" width="8.28515625" style="9" customWidth="1"/>
    <col min="15649" max="15649" width="2.7109375" style="9" customWidth="1"/>
    <col min="15650" max="15650" width="18.5703125" style="9" customWidth="1"/>
    <col min="15651" max="15651" width="9.140625" style="9"/>
    <col min="15652" max="15652" width="18" style="9" customWidth="1"/>
    <col min="15653" max="15653" width="15.140625" style="9" customWidth="1"/>
    <col min="15654" max="15654" width="8.85546875" style="9" customWidth="1"/>
    <col min="15655" max="15655" width="12.28515625" style="9" customWidth="1"/>
    <col min="15656" max="15656" width="7.42578125" style="9" customWidth="1"/>
    <col min="15657" max="15657" width="9.140625" style="9"/>
    <col min="15658" max="15658" width="12.42578125" style="9" customWidth="1"/>
    <col min="15659" max="15659" width="7.42578125" style="9" customWidth="1"/>
    <col min="15660" max="15661" width="9.140625" style="9"/>
    <col min="15662" max="15662" width="11.5703125" style="9" bestFit="1" customWidth="1"/>
    <col min="15663" max="15663" width="12" style="9" customWidth="1"/>
    <col min="15664" max="15664" width="8.28515625" style="9" customWidth="1"/>
    <col min="15665" max="15665" width="2.7109375" style="9" customWidth="1"/>
    <col min="15666" max="15666" width="18.5703125" style="9" customWidth="1"/>
    <col min="15667" max="15667" width="9.140625" style="9"/>
    <col min="15668" max="15668" width="18" style="9" customWidth="1"/>
    <col min="15669" max="15669" width="15.140625" style="9" customWidth="1"/>
    <col min="15670" max="15670" width="8.85546875" style="9" customWidth="1"/>
    <col min="15671" max="15671" width="12.28515625" style="9" customWidth="1"/>
    <col min="15672" max="15672" width="7.42578125" style="9" customWidth="1"/>
    <col min="15673" max="15673" width="9.140625" style="9"/>
    <col min="15674" max="15674" width="12.42578125" style="9" customWidth="1"/>
    <col min="15675" max="15675" width="7.42578125" style="9" customWidth="1"/>
    <col min="15676" max="15677" width="9.140625" style="9"/>
    <col min="15678" max="15678" width="11.5703125" style="9" bestFit="1" customWidth="1"/>
    <col min="15679" max="15679" width="12" style="9" customWidth="1"/>
    <col min="15680" max="15680" width="8.28515625" style="9" customWidth="1"/>
    <col min="15681" max="15681" width="2.7109375" style="9" customWidth="1"/>
    <col min="15682" max="15682" width="18.5703125" style="9" customWidth="1"/>
    <col min="15683" max="15683" width="9.140625" style="9"/>
    <col min="15684" max="15684" width="18" style="9" customWidth="1"/>
    <col min="15685" max="15685" width="15.140625" style="9" customWidth="1"/>
    <col min="15686" max="15686" width="8.85546875" style="9" customWidth="1"/>
    <col min="15687" max="15687" width="12.28515625" style="9" customWidth="1"/>
    <col min="15688" max="15688" width="7.42578125" style="9" customWidth="1"/>
    <col min="15689" max="15689" width="9.140625" style="9"/>
    <col min="15690" max="15690" width="12.42578125" style="9" customWidth="1"/>
    <col min="15691" max="15691" width="7.42578125" style="9" customWidth="1"/>
    <col min="15692" max="15693" width="9.140625" style="9"/>
    <col min="15694" max="15694" width="11.5703125" style="9" bestFit="1" customWidth="1"/>
    <col min="15695" max="15695" width="12" style="9" customWidth="1"/>
    <col min="15696" max="15696" width="8.28515625" style="9" customWidth="1"/>
    <col min="15697" max="15697" width="2.7109375" style="9" customWidth="1"/>
    <col min="15698" max="15698" width="18.5703125" style="9" customWidth="1"/>
    <col min="15699" max="15699" width="9.140625" style="9"/>
    <col min="15700" max="15700" width="18" style="9" customWidth="1"/>
    <col min="15701" max="15701" width="15.140625" style="9" customWidth="1"/>
    <col min="15702" max="15702" width="8.85546875" style="9" customWidth="1"/>
    <col min="15703" max="15703" width="12.28515625" style="9" customWidth="1"/>
    <col min="15704" max="15704" width="7.42578125" style="9" customWidth="1"/>
    <col min="15705" max="15705" width="9.140625" style="9"/>
    <col min="15706" max="15706" width="12.42578125" style="9" customWidth="1"/>
    <col min="15707" max="15707" width="7.42578125" style="9" customWidth="1"/>
    <col min="15708" max="15709" width="9.140625" style="9"/>
    <col min="15710" max="15710" width="11.5703125" style="9" bestFit="1" customWidth="1"/>
    <col min="15711" max="15711" width="12" style="9" customWidth="1"/>
    <col min="15712" max="15712" width="8.28515625" style="9" customWidth="1"/>
    <col min="15713" max="15713" width="2.7109375" style="9" customWidth="1"/>
    <col min="15714" max="15714" width="18.5703125" style="9" customWidth="1"/>
    <col min="15715" max="15715" width="9.140625" style="9"/>
    <col min="15716" max="15716" width="18" style="9" customWidth="1"/>
    <col min="15717" max="15717" width="15.140625" style="9" customWidth="1"/>
    <col min="15718" max="15718" width="8.85546875" style="9" customWidth="1"/>
    <col min="15719" max="15719" width="12.28515625" style="9" customWidth="1"/>
    <col min="15720" max="15720" width="7.42578125" style="9" customWidth="1"/>
    <col min="15721" max="15721" width="9.140625" style="9"/>
    <col min="15722" max="15722" width="12.42578125" style="9" customWidth="1"/>
    <col min="15723" max="15723" width="7.42578125" style="9" customWidth="1"/>
    <col min="15724" max="15725" width="9.140625" style="9"/>
    <col min="15726" max="15726" width="11.5703125" style="9" bestFit="1" customWidth="1"/>
    <col min="15727" max="15727" width="12" style="9" customWidth="1"/>
    <col min="15728" max="15728" width="8.28515625" style="9" customWidth="1"/>
    <col min="15729" max="15729" width="2.7109375" style="9" customWidth="1"/>
    <col min="15730" max="15730" width="18.5703125" style="9" customWidth="1"/>
    <col min="15731" max="15731" width="9.140625" style="9"/>
    <col min="15732" max="15732" width="18" style="9" customWidth="1"/>
    <col min="15733" max="15733" width="15.140625" style="9" customWidth="1"/>
    <col min="15734" max="15734" width="8.85546875" style="9" customWidth="1"/>
    <col min="15735" max="15735" width="12.28515625" style="9" customWidth="1"/>
    <col min="15736" max="15736" width="7.42578125" style="9" customWidth="1"/>
    <col min="15737" max="15737" width="9.140625" style="9"/>
    <col min="15738" max="15738" width="12.42578125" style="9" customWidth="1"/>
    <col min="15739" max="15739" width="7.42578125" style="9" customWidth="1"/>
    <col min="15740" max="15741" width="9.140625" style="9"/>
    <col min="15742" max="15742" width="11.5703125" style="9" bestFit="1" customWidth="1"/>
    <col min="15743" max="15743" width="12" style="9" customWidth="1"/>
    <col min="15744" max="15744" width="8.28515625" style="9" customWidth="1"/>
    <col min="15745" max="15745" width="2.7109375" style="9" customWidth="1"/>
    <col min="15746" max="15746" width="18.5703125" style="9" customWidth="1"/>
    <col min="15747" max="15747" width="9.140625" style="9"/>
    <col min="15748" max="15748" width="18" style="9" customWidth="1"/>
    <col min="15749" max="15749" width="15.140625" style="9" customWidth="1"/>
    <col min="15750" max="15750" width="8.85546875" style="9" customWidth="1"/>
    <col min="15751" max="15751" width="12.28515625" style="9" customWidth="1"/>
    <col min="15752" max="15752" width="7.42578125" style="9" customWidth="1"/>
    <col min="15753" max="15753" width="9.140625" style="9"/>
    <col min="15754" max="15754" width="12.42578125" style="9" customWidth="1"/>
    <col min="15755" max="15755" width="7.42578125" style="9" customWidth="1"/>
    <col min="15756" max="15757" width="9.140625" style="9"/>
    <col min="15758" max="15758" width="11.5703125" style="9" bestFit="1" customWidth="1"/>
    <col min="15759" max="15759" width="12" style="9" customWidth="1"/>
    <col min="15760" max="15760" width="8.28515625" style="9" customWidth="1"/>
    <col min="15761" max="15761" width="2.7109375" style="9" customWidth="1"/>
    <col min="15762" max="15762" width="18.5703125" style="9" customWidth="1"/>
    <col min="15763" max="15763" width="9.140625" style="9"/>
    <col min="15764" max="15764" width="18" style="9" customWidth="1"/>
    <col min="15765" max="15765" width="15.140625" style="9" customWidth="1"/>
    <col min="15766" max="15766" width="8.85546875" style="9" customWidth="1"/>
    <col min="15767" max="15767" width="12.28515625" style="9" customWidth="1"/>
    <col min="15768" max="15768" width="7.42578125" style="9" customWidth="1"/>
    <col min="15769" max="15769" width="9.140625" style="9"/>
    <col min="15770" max="15770" width="12.42578125" style="9" customWidth="1"/>
    <col min="15771" max="15771" width="7.42578125" style="9" customWidth="1"/>
    <col min="15772" max="15773" width="9.140625" style="9"/>
    <col min="15774" max="15774" width="11.5703125" style="9" bestFit="1" customWidth="1"/>
    <col min="15775" max="15775" width="12" style="9" customWidth="1"/>
    <col min="15776" max="15776" width="8.28515625" style="9" customWidth="1"/>
    <col min="15777" max="15777" width="2.7109375" style="9" customWidth="1"/>
    <col min="15778" max="15778" width="18.5703125" style="9" customWidth="1"/>
    <col min="15779" max="15779" width="9.140625" style="9"/>
    <col min="15780" max="15780" width="18" style="9" customWidth="1"/>
    <col min="15781" max="15781" width="15.140625" style="9" customWidth="1"/>
    <col min="15782" max="15782" width="8.85546875" style="9" customWidth="1"/>
    <col min="15783" max="15783" width="12.28515625" style="9" customWidth="1"/>
    <col min="15784" max="15784" width="7.42578125" style="9" customWidth="1"/>
    <col min="15785" max="15785" width="9.140625" style="9"/>
    <col min="15786" max="15786" width="12.42578125" style="9" customWidth="1"/>
    <col min="15787" max="15787" width="7.42578125" style="9" customWidth="1"/>
    <col min="15788" max="15789" width="9.140625" style="9"/>
    <col min="15790" max="15790" width="11.5703125" style="9" bestFit="1" customWidth="1"/>
    <col min="15791" max="15791" width="12" style="9" customWidth="1"/>
    <col min="15792" max="15792" width="8.28515625" style="9" customWidth="1"/>
    <col min="15793" max="15793" width="2.7109375" style="9" customWidth="1"/>
    <col min="15794" max="15794" width="18.5703125" style="9" customWidth="1"/>
    <col min="15795" max="15795" width="9.140625" style="9"/>
    <col min="15796" max="15796" width="18" style="9" customWidth="1"/>
    <col min="15797" max="15797" width="15.140625" style="9" customWidth="1"/>
    <col min="15798" max="15798" width="8.85546875" style="9" customWidth="1"/>
    <col min="15799" max="15799" width="12.28515625" style="9" customWidth="1"/>
    <col min="15800" max="15800" width="7.42578125" style="9" customWidth="1"/>
    <col min="15801" max="15801" width="9.140625" style="9"/>
    <col min="15802" max="15802" width="12.42578125" style="9" customWidth="1"/>
    <col min="15803" max="15803" width="7.42578125" style="9" customWidth="1"/>
    <col min="15804" max="15805" width="9.140625" style="9"/>
    <col min="15806" max="15806" width="11.5703125" style="9" bestFit="1" customWidth="1"/>
    <col min="15807" max="15807" width="12" style="9" customWidth="1"/>
    <col min="15808" max="15808" width="8.28515625" style="9" customWidth="1"/>
    <col min="15809" max="15809" width="2.7109375" style="9" customWidth="1"/>
    <col min="15810" max="15810" width="18.5703125" style="9" customWidth="1"/>
    <col min="15811" max="15811" width="9.140625" style="9"/>
    <col min="15812" max="15812" width="18" style="9" customWidth="1"/>
    <col min="15813" max="15813" width="15.140625" style="9" customWidth="1"/>
    <col min="15814" max="15814" width="8.85546875" style="9" customWidth="1"/>
    <col min="15815" max="15815" width="12.28515625" style="9" customWidth="1"/>
    <col min="15816" max="15816" width="7.42578125" style="9" customWidth="1"/>
    <col min="15817" max="15817" width="9.140625" style="9"/>
    <col min="15818" max="15818" width="12.42578125" style="9" customWidth="1"/>
    <col min="15819" max="15819" width="7.42578125" style="9" customWidth="1"/>
    <col min="15820" max="15821" width="9.140625" style="9"/>
    <col min="15822" max="15822" width="11.5703125" style="9" bestFit="1" customWidth="1"/>
    <col min="15823" max="15823" width="12" style="9" customWidth="1"/>
    <col min="15824" max="15824" width="8.28515625" style="9" customWidth="1"/>
    <col min="15825" max="15825" width="2.7109375" style="9" customWidth="1"/>
    <col min="15826" max="15826" width="18.5703125" style="9" customWidth="1"/>
    <col min="15827" max="15827" width="9.140625" style="9"/>
    <col min="15828" max="15828" width="18" style="9" customWidth="1"/>
    <col min="15829" max="15829" width="15.140625" style="9" customWidth="1"/>
    <col min="15830" max="15830" width="8.85546875" style="9" customWidth="1"/>
    <col min="15831" max="15831" width="12.28515625" style="9" customWidth="1"/>
    <col min="15832" max="15832" width="7.42578125" style="9" customWidth="1"/>
    <col min="15833" max="15833" width="9.140625" style="9"/>
    <col min="15834" max="15834" width="12.42578125" style="9" customWidth="1"/>
    <col min="15835" max="15835" width="7.42578125" style="9" customWidth="1"/>
    <col min="15836" max="15837" width="9.140625" style="9"/>
    <col min="15838" max="15838" width="11.5703125" style="9" bestFit="1" customWidth="1"/>
    <col min="15839" max="15839" width="12" style="9" customWidth="1"/>
    <col min="15840" max="15840" width="8.28515625" style="9" customWidth="1"/>
    <col min="15841" max="15841" width="2.7109375" style="9" customWidth="1"/>
    <col min="15842" max="15842" width="18.5703125" style="9" customWidth="1"/>
    <col min="15843" max="15843" width="9.140625" style="9"/>
    <col min="15844" max="15844" width="18" style="9" customWidth="1"/>
    <col min="15845" max="15845" width="15.140625" style="9" customWidth="1"/>
    <col min="15846" max="15846" width="8.85546875" style="9" customWidth="1"/>
    <col min="15847" max="15847" width="12.28515625" style="9" customWidth="1"/>
    <col min="15848" max="15848" width="7.42578125" style="9" customWidth="1"/>
    <col min="15849" max="15849" width="9.140625" style="9"/>
    <col min="15850" max="15850" width="12.42578125" style="9" customWidth="1"/>
    <col min="15851" max="15851" width="7.42578125" style="9" customWidth="1"/>
    <col min="15852" max="15853" width="9.140625" style="9"/>
    <col min="15854" max="15854" width="11.5703125" style="9" bestFit="1" customWidth="1"/>
    <col min="15855" max="15855" width="12" style="9" customWidth="1"/>
    <col min="15856" max="15856" width="8.28515625" style="9" customWidth="1"/>
    <col min="15857" max="15857" width="2.7109375" style="9" customWidth="1"/>
    <col min="15858" max="15858" width="18.5703125" style="9" customWidth="1"/>
    <col min="15859" max="15859" width="9.140625" style="9"/>
    <col min="15860" max="15860" width="18" style="9" customWidth="1"/>
    <col min="15861" max="15861" width="15.140625" style="9" customWidth="1"/>
    <col min="15862" max="15862" width="8.85546875" style="9" customWidth="1"/>
    <col min="15863" max="15863" width="12.28515625" style="9" customWidth="1"/>
    <col min="15864" max="15864" width="7.42578125" style="9" customWidth="1"/>
    <col min="15865" max="15865" width="9.140625" style="9"/>
    <col min="15866" max="15866" width="12.42578125" style="9" customWidth="1"/>
    <col min="15867" max="15867" width="7.42578125" style="9" customWidth="1"/>
    <col min="15868" max="15869" width="9.140625" style="9"/>
    <col min="15870" max="15870" width="11.5703125" style="9" bestFit="1" customWidth="1"/>
    <col min="15871" max="15871" width="12" style="9" customWidth="1"/>
    <col min="15872" max="15872" width="8.28515625" style="9" customWidth="1"/>
    <col min="15873" max="15873" width="2.7109375" style="9" customWidth="1"/>
    <col min="15874" max="15874" width="18.5703125" style="9" customWidth="1"/>
    <col min="15875" max="15875" width="9.140625" style="9"/>
    <col min="15876" max="15876" width="18" style="9" customWidth="1"/>
    <col min="15877" max="15877" width="15.140625" style="9" customWidth="1"/>
    <col min="15878" max="15878" width="8.85546875" style="9" customWidth="1"/>
    <col min="15879" max="15879" width="12.28515625" style="9" customWidth="1"/>
    <col min="15880" max="15880" width="7.42578125" style="9" customWidth="1"/>
    <col min="15881" max="15881" width="9.140625" style="9"/>
    <col min="15882" max="15882" width="12.42578125" style="9" customWidth="1"/>
    <col min="15883" max="15883" width="7.42578125" style="9" customWidth="1"/>
    <col min="15884" max="15885" width="9.140625" style="9"/>
    <col min="15886" max="15886" width="11.5703125" style="9" bestFit="1" customWidth="1"/>
    <col min="15887" max="15887" width="12" style="9" customWidth="1"/>
    <col min="15888" max="15888" width="8.28515625" style="9" customWidth="1"/>
    <col min="15889" max="15889" width="2.7109375" style="9" customWidth="1"/>
    <col min="15890" max="15890" width="18.5703125" style="9" customWidth="1"/>
    <col min="15891" max="15891" width="9.140625" style="9"/>
    <col min="15892" max="15892" width="18" style="9" customWidth="1"/>
    <col min="15893" max="15893" width="15.140625" style="9" customWidth="1"/>
    <col min="15894" max="15894" width="8.85546875" style="9" customWidth="1"/>
    <col min="15895" max="15895" width="12.28515625" style="9" customWidth="1"/>
    <col min="15896" max="15896" width="7.42578125" style="9" customWidth="1"/>
    <col min="15897" max="15897" width="9.140625" style="9"/>
    <col min="15898" max="15898" width="12.42578125" style="9" customWidth="1"/>
    <col min="15899" max="15899" width="7.42578125" style="9" customWidth="1"/>
    <col min="15900" max="15901" width="9.140625" style="9"/>
    <col min="15902" max="15902" width="11.5703125" style="9" bestFit="1" customWidth="1"/>
    <col min="15903" max="15903" width="12" style="9" customWidth="1"/>
    <col min="15904" max="15904" width="8.28515625" style="9" customWidth="1"/>
    <col min="15905" max="15905" width="2.7109375" style="9" customWidth="1"/>
    <col min="15906" max="15906" width="18.5703125" style="9" customWidth="1"/>
    <col min="15907" max="15907" width="9.140625" style="9"/>
    <col min="15908" max="15908" width="18" style="9" customWidth="1"/>
    <col min="15909" max="15909" width="15.140625" style="9" customWidth="1"/>
    <col min="15910" max="15910" width="8.85546875" style="9" customWidth="1"/>
    <col min="15911" max="15911" width="12.28515625" style="9" customWidth="1"/>
    <col min="15912" max="15912" width="7.42578125" style="9" customWidth="1"/>
    <col min="15913" max="15913" width="9.140625" style="9"/>
    <col min="15914" max="15914" width="12.42578125" style="9" customWidth="1"/>
    <col min="15915" max="15915" width="7.42578125" style="9" customWidth="1"/>
    <col min="15916" max="15917" width="9.140625" style="9"/>
    <col min="15918" max="15918" width="11.5703125" style="9" bestFit="1" customWidth="1"/>
    <col min="15919" max="15919" width="12" style="9" customWidth="1"/>
    <col min="15920" max="15920" width="8.28515625" style="9" customWidth="1"/>
    <col min="15921" max="15921" width="2.7109375" style="9" customWidth="1"/>
    <col min="15922" max="15922" width="18.5703125" style="9" customWidth="1"/>
    <col min="15923" max="15923" width="9.140625" style="9"/>
    <col min="15924" max="15924" width="18" style="9" customWidth="1"/>
    <col min="15925" max="15925" width="15.140625" style="9" customWidth="1"/>
    <col min="15926" max="15926" width="8.85546875" style="9" customWidth="1"/>
    <col min="15927" max="15927" width="12.28515625" style="9" customWidth="1"/>
    <col min="15928" max="15928" width="7.42578125" style="9" customWidth="1"/>
    <col min="15929" max="15929" width="9.140625" style="9"/>
    <col min="15930" max="15930" width="12.42578125" style="9" customWidth="1"/>
    <col min="15931" max="15931" width="7.42578125" style="9" customWidth="1"/>
    <col min="15932" max="15933" width="9.140625" style="9"/>
    <col min="15934" max="15934" width="11.5703125" style="9" bestFit="1" customWidth="1"/>
    <col min="15935" max="15935" width="12" style="9" customWidth="1"/>
    <col min="15936" max="15936" width="8.28515625" style="9" customWidth="1"/>
    <col min="15937" max="15937" width="2.7109375" style="9" customWidth="1"/>
    <col min="15938" max="15938" width="18.5703125" style="9" customWidth="1"/>
    <col min="15939" max="15939" width="9.140625" style="9"/>
    <col min="15940" max="15940" width="18" style="9" customWidth="1"/>
    <col min="15941" max="15941" width="15.140625" style="9" customWidth="1"/>
    <col min="15942" max="15942" width="8.85546875" style="9" customWidth="1"/>
    <col min="15943" max="15943" width="12.28515625" style="9" customWidth="1"/>
    <col min="15944" max="15944" width="7.42578125" style="9" customWidth="1"/>
    <col min="15945" max="15945" width="9.140625" style="9"/>
    <col min="15946" max="15946" width="12.42578125" style="9" customWidth="1"/>
    <col min="15947" max="15947" width="7.42578125" style="9" customWidth="1"/>
    <col min="15948" max="15949" width="9.140625" style="9"/>
    <col min="15950" max="15950" width="11.5703125" style="9" bestFit="1" customWidth="1"/>
    <col min="15951" max="15951" width="12" style="9" customWidth="1"/>
    <col min="15952" max="15952" width="8.28515625" style="9" customWidth="1"/>
    <col min="15953" max="15953" width="2.7109375" style="9" customWidth="1"/>
    <col min="15954" max="15954" width="18.5703125" style="9" customWidth="1"/>
    <col min="15955" max="15955" width="9.140625" style="9"/>
    <col min="15956" max="15956" width="18" style="9" customWidth="1"/>
    <col min="15957" max="15957" width="15.140625" style="9" customWidth="1"/>
    <col min="15958" max="15958" width="8.85546875" style="9" customWidth="1"/>
    <col min="15959" max="15959" width="12.28515625" style="9" customWidth="1"/>
    <col min="15960" max="15960" width="7.42578125" style="9" customWidth="1"/>
    <col min="15961" max="15961" width="9.140625" style="9"/>
    <col min="15962" max="15962" width="12.42578125" style="9" customWidth="1"/>
    <col min="15963" max="15963" width="7.42578125" style="9" customWidth="1"/>
    <col min="15964" max="15965" width="9.140625" style="9"/>
    <col min="15966" max="15966" width="11.5703125" style="9" bestFit="1" customWidth="1"/>
    <col min="15967" max="15967" width="12" style="9" customWidth="1"/>
    <col min="15968" max="15968" width="8.28515625" style="9" customWidth="1"/>
    <col min="15969" max="15969" width="2.7109375" style="9" customWidth="1"/>
    <col min="15970" max="15970" width="18.5703125" style="9" customWidth="1"/>
    <col min="15971" max="15971" width="9.140625" style="9"/>
    <col min="15972" max="15972" width="18" style="9" customWidth="1"/>
    <col min="15973" max="15973" width="15.140625" style="9" customWidth="1"/>
    <col min="15974" max="15974" width="8.85546875" style="9" customWidth="1"/>
    <col min="15975" max="15975" width="12.28515625" style="9" customWidth="1"/>
    <col min="15976" max="15976" width="7.42578125" style="9" customWidth="1"/>
    <col min="15977" max="15977" width="9.140625" style="9"/>
    <col min="15978" max="15978" width="12.42578125" style="9" customWidth="1"/>
    <col min="15979" max="15979" width="7.42578125" style="9" customWidth="1"/>
    <col min="15980" max="15981" width="9.140625" style="9"/>
    <col min="15982" max="15982" width="11.5703125" style="9" bestFit="1" customWidth="1"/>
    <col min="15983" max="15983" width="12" style="9" customWidth="1"/>
    <col min="15984" max="15984" width="8.28515625" style="9" customWidth="1"/>
    <col min="15985" max="15985" width="2.7109375" style="9" customWidth="1"/>
    <col min="15986" max="15986" width="18.5703125" style="9" customWidth="1"/>
    <col min="15987" max="15987" width="9.140625" style="9"/>
    <col min="15988" max="15988" width="18" style="9" customWidth="1"/>
    <col min="15989" max="15989" width="15.140625" style="9" customWidth="1"/>
    <col min="15990" max="15990" width="8.85546875" style="9" customWidth="1"/>
    <col min="15991" max="15991" width="12.28515625" style="9" customWidth="1"/>
    <col min="15992" max="15992" width="7.42578125" style="9" customWidth="1"/>
    <col min="15993" max="15993" width="9.140625" style="9"/>
    <col min="15994" max="15994" width="12.42578125" style="9" customWidth="1"/>
    <col min="15995" max="15995" width="7.42578125" style="9" customWidth="1"/>
    <col min="15996" max="15997" width="9.140625" style="9"/>
    <col min="15998" max="15998" width="11.5703125" style="9" bestFit="1" customWidth="1"/>
    <col min="15999" max="15999" width="12" style="9" customWidth="1"/>
    <col min="16000" max="16000" width="8.28515625" style="9" customWidth="1"/>
    <col min="16001" max="16001" width="2.7109375" style="9" customWidth="1"/>
    <col min="16002" max="16002" width="18.5703125" style="9" customWidth="1"/>
    <col min="16003" max="16003" width="9.140625" style="9"/>
    <col min="16004" max="16004" width="18" style="9" customWidth="1"/>
    <col min="16005" max="16005" width="15.140625" style="9" customWidth="1"/>
    <col min="16006" max="16006" width="8.85546875" style="9" customWidth="1"/>
    <col min="16007" max="16007" width="12.28515625" style="9" customWidth="1"/>
    <col min="16008" max="16008" width="7.42578125" style="9" customWidth="1"/>
    <col min="16009" max="16009" width="9.140625" style="9"/>
    <col min="16010" max="16010" width="12.42578125" style="9" customWidth="1"/>
    <col min="16011" max="16011" width="7.42578125" style="9" customWidth="1"/>
    <col min="16012" max="16013" width="9.140625" style="9"/>
    <col min="16014" max="16014" width="11.5703125" style="9" bestFit="1" customWidth="1"/>
    <col min="16015" max="16015" width="12" style="9" customWidth="1"/>
    <col min="16016" max="16016" width="8.28515625" style="9" customWidth="1"/>
    <col min="16017" max="16017" width="2.7109375" style="9" customWidth="1"/>
    <col min="16018" max="16018" width="18.5703125" style="9" customWidth="1"/>
    <col min="16019" max="16019" width="9.140625" style="9"/>
    <col min="16020" max="16020" width="18" style="9" customWidth="1"/>
    <col min="16021" max="16021" width="15.140625" style="9" customWidth="1"/>
    <col min="16022" max="16022" width="8.85546875" style="9" customWidth="1"/>
    <col min="16023" max="16023" width="12.28515625" style="9" customWidth="1"/>
    <col min="16024" max="16024" width="7.42578125" style="9" customWidth="1"/>
    <col min="16025" max="16025" width="9.140625" style="9"/>
    <col min="16026" max="16026" width="12.42578125" style="9" customWidth="1"/>
    <col min="16027" max="16027" width="7.42578125" style="9" customWidth="1"/>
    <col min="16028" max="16029" width="9.140625" style="9"/>
    <col min="16030" max="16030" width="11.5703125" style="9" bestFit="1" customWidth="1"/>
    <col min="16031" max="16031" width="12" style="9" customWidth="1"/>
    <col min="16032" max="16032" width="8.28515625" style="9" customWidth="1"/>
    <col min="16033" max="16033" width="2.7109375" style="9" customWidth="1"/>
    <col min="16034" max="16034" width="18.5703125" style="9" customWidth="1"/>
    <col min="16035" max="16035" width="9.140625" style="9"/>
    <col min="16036" max="16036" width="18" style="9" customWidth="1"/>
    <col min="16037" max="16037" width="15.140625" style="9" customWidth="1"/>
    <col min="16038" max="16038" width="8.85546875" style="9" customWidth="1"/>
    <col min="16039" max="16039" width="12.28515625" style="9" customWidth="1"/>
    <col min="16040" max="16040" width="7.42578125" style="9" customWidth="1"/>
    <col min="16041" max="16041" width="9.140625" style="9"/>
    <col min="16042" max="16042" width="12.42578125" style="9" customWidth="1"/>
    <col min="16043" max="16043" width="7.42578125" style="9" customWidth="1"/>
    <col min="16044" max="16045" width="9.140625" style="9"/>
    <col min="16046" max="16046" width="11.5703125" style="9" bestFit="1" customWidth="1"/>
    <col min="16047" max="16047" width="12" style="9" customWidth="1"/>
    <col min="16048" max="16048" width="8.28515625" style="9" customWidth="1"/>
    <col min="16049" max="16049" width="2.7109375" style="9" customWidth="1"/>
    <col min="16050" max="16050" width="18.5703125" style="9" customWidth="1"/>
    <col min="16051" max="16051" width="9.140625" style="9"/>
    <col min="16052" max="16052" width="18" style="9" customWidth="1"/>
    <col min="16053" max="16053" width="15.140625" style="9" customWidth="1"/>
    <col min="16054" max="16054" width="8.85546875" style="9" customWidth="1"/>
    <col min="16055" max="16055" width="12.28515625" style="9" customWidth="1"/>
    <col min="16056" max="16056" width="7.42578125" style="9" customWidth="1"/>
    <col min="16057" max="16057" width="9.140625" style="9"/>
    <col min="16058" max="16058" width="12.42578125" style="9" customWidth="1"/>
    <col min="16059" max="16059" width="7.42578125" style="9" customWidth="1"/>
    <col min="16060" max="16061" width="9.140625" style="9"/>
    <col min="16062" max="16062" width="11.5703125" style="9" bestFit="1" customWidth="1"/>
    <col min="16063" max="16063" width="12" style="9" customWidth="1"/>
    <col min="16064" max="16064" width="8.28515625" style="9" customWidth="1"/>
    <col min="16065" max="16065" width="2.7109375" style="9" customWidth="1"/>
    <col min="16066" max="16066" width="18.5703125" style="9" customWidth="1"/>
    <col min="16067" max="16067" width="9.140625" style="9"/>
    <col min="16068" max="16068" width="18" style="9" customWidth="1"/>
    <col min="16069" max="16069" width="15.140625" style="9" customWidth="1"/>
    <col min="16070" max="16070" width="8.85546875" style="9" customWidth="1"/>
    <col min="16071" max="16071" width="12.28515625" style="9" customWidth="1"/>
    <col min="16072" max="16072" width="7.42578125" style="9" customWidth="1"/>
    <col min="16073" max="16073" width="9.140625" style="9"/>
    <col min="16074" max="16074" width="12.42578125" style="9" customWidth="1"/>
    <col min="16075" max="16075" width="7.42578125" style="9" customWidth="1"/>
    <col min="16076" max="16077" width="9.140625" style="9"/>
    <col min="16078" max="16078" width="11.5703125" style="9" bestFit="1" customWidth="1"/>
    <col min="16079" max="16079" width="12" style="9" customWidth="1"/>
    <col min="16080" max="16080" width="8.28515625" style="9" customWidth="1"/>
    <col min="16081" max="16081" width="2.7109375" style="9" customWidth="1"/>
    <col min="16082" max="16082" width="18.5703125" style="9" customWidth="1"/>
    <col min="16083" max="16083" width="9.140625" style="9"/>
    <col min="16084" max="16084" width="18" style="9" customWidth="1"/>
    <col min="16085" max="16085" width="15.140625" style="9" customWidth="1"/>
    <col min="16086" max="16086" width="8.85546875" style="9" customWidth="1"/>
    <col min="16087" max="16087" width="12.28515625" style="9" customWidth="1"/>
    <col min="16088" max="16088" width="7.42578125" style="9" customWidth="1"/>
    <col min="16089" max="16089" width="9.140625" style="9"/>
    <col min="16090" max="16090" width="12.42578125" style="9" customWidth="1"/>
    <col min="16091" max="16091" width="7.42578125" style="9" customWidth="1"/>
    <col min="16092" max="16093" width="9.140625" style="9"/>
    <col min="16094" max="16094" width="11.5703125" style="9" bestFit="1" customWidth="1"/>
    <col min="16095" max="16095" width="12" style="9" customWidth="1"/>
    <col min="16096" max="16096" width="8.28515625" style="9" customWidth="1"/>
    <col min="16097" max="16097" width="2.7109375" style="9" customWidth="1"/>
    <col min="16098" max="16098" width="18.5703125" style="9" customWidth="1"/>
    <col min="16099" max="16099" width="9.140625" style="9"/>
    <col min="16100" max="16100" width="18" style="9" customWidth="1"/>
    <col min="16101" max="16101" width="15.140625" style="9" customWidth="1"/>
    <col min="16102" max="16102" width="8.85546875" style="9" customWidth="1"/>
    <col min="16103" max="16103" width="12.28515625" style="9" customWidth="1"/>
    <col min="16104" max="16104" width="7.42578125" style="9" customWidth="1"/>
    <col min="16105" max="16105" width="9.140625" style="9"/>
    <col min="16106" max="16106" width="12.42578125" style="9" customWidth="1"/>
    <col min="16107" max="16107" width="7.42578125" style="9" customWidth="1"/>
    <col min="16108" max="16109" width="9.140625" style="9"/>
    <col min="16110" max="16110" width="11.5703125" style="9" bestFit="1" customWidth="1"/>
    <col min="16111" max="16111" width="12" style="9" customWidth="1"/>
    <col min="16112" max="16112" width="8.28515625" style="9" customWidth="1"/>
    <col min="16113" max="16113" width="2.7109375" style="9" customWidth="1"/>
    <col min="16114" max="16114" width="18.5703125" style="9" customWidth="1"/>
    <col min="16115" max="16115" width="9.140625" style="9"/>
    <col min="16116" max="16116" width="18" style="9" customWidth="1"/>
    <col min="16117" max="16117" width="15.140625" style="9" customWidth="1"/>
    <col min="16118" max="16118" width="8.85546875" style="9" customWidth="1"/>
    <col min="16119" max="16119" width="12.28515625" style="9" customWidth="1"/>
    <col min="16120" max="16120" width="7.42578125" style="9" customWidth="1"/>
    <col min="16121" max="16121" width="9.140625" style="9"/>
    <col min="16122" max="16122" width="12.42578125" style="9" customWidth="1"/>
    <col min="16123" max="16123" width="7.42578125" style="9" customWidth="1"/>
    <col min="16124" max="16125" width="9.140625" style="9"/>
    <col min="16126" max="16126" width="11.5703125" style="9" bestFit="1" customWidth="1"/>
    <col min="16127" max="16127" width="12" style="9" customWidth="1"/>
    <col min="16128" max="16128" width="8.28515625" style="9" customWidth="1"/>
    <col min="16129" max="16129" width="2.7109375" style="9" customWidth="1"/>
    <col min="16130" max="16130" width="18.5703125" style="9" customWidth="1"/>
    <col min="16131" max="16131" width="9.140625" style="9"/>
    <col min="16132" max="16132" width="18" style="9" customWidth="1"/>
    <col min="16133" max="16133" width="15.140625" style="9" customWidth="1"/>
    <col min="16134" max="16134" width="8.85546875" style="9" customWidth="1"/>
    <col min="16135" max="16135" width="12.28515625" style="9" customWidth="1"/>
    <col min="16136" max="16136" width="7.42578125" style="9" customWidth="1"/>
    <col min="16137" max="16137" width="9.140625" style="9"/>
    <col min="16138" max="16138" width="12.42578125" style="9" customWidth="1"/>
    <col min="16139" max="16139" width="7.42578125" style="9" customWidth="1"/>
    <col min="16140" max="16141" width="9.140625" style="9"/>
    <col min="16142" max="16142" width="11.5703125" style="9" bestFit="1" customWidth="1"/>
    <col min="16143" max="16143" width="12" style="9" customWidth="1"/>
    <col min="16144" max="16144" width="8.28515625" style="9" customWidth="1"/>
    <col min="16145" max="16145" width="2.7109375" style="9" customWidth="1"/>
    <col min="16146" max="16146" width="18.5703125" style="9" customWidth="1"/>
    <col min="16147" max="16147" width="9.140625" style="9"/>
    <col min="16148" max="16148" width="18" style="9" customWidth="1"/>
    <col min="16149" max="16149" width="15.140625" style="9" customWidth="1"/>
    <col min="16150" max="16150" width="8.85546875" style="9" customWidth="1"/>
    <col min="16151" max="16151" width="12.28515625" style="9" customWidth="1"/>
    <col min="16152" max="16152" width="7.42578125" style="9" customWidth="1"/>
    <col min="16153" max="16153" width="9.140625" style="9"/>
    <col min="16154" max="16154" width="12.42578125" style="9" customWidth="1"/>
    <col min="16155" max="16155" width="7.42578125" style="9" customWidth="1"/>
    <col min="16156" max="16157" width="9.140625" style="9"/>
    <col min="16158" max="16158" width="11.5703125" style="9" bestFit="1" customWidth="1"/>
    <col min="16159" max="16159" width="12" style="9" customWidth="1"/>
    <col min="16160" max="16160" width="8.28515625" style="9" customWidth="1"/>
    <col min="16161" max="16161" width="2.7109375" style="9" customWidth="1"/>
    <col min="16162" max="16162" width="18.5703125" style="9" customWidth="1"/>
    <col min="16163" max="16163" width="9.140625" style="9"/>
    <col min="16164" max="16164" width="18" style="9" customWidth="1"/>
    <col min="16165" max="16165" width="15.140625" style="9" customWidth="1"/>
    <col min="16166" max="16166" width="8.85546875" style="9" customWidth="1"/>
    <col min="16167" max="16167" width="12.28515625" style="9" customWidth="1"/>
    <col min="16168" max="16168" width="7.42578125" style="9" customWidth="1"/>
    <col min="16169" max="16169" width="9.140625" style="9"/>
    <col min="16170" max="16170" width="12.42578125" style="9" customWidth="1"/>
    <col min="16171" max="16171" width="7.42578125" style="9" customWidth="1"/>
    <col min="16172" max="16173" width="9.140625" style="9"/>
    <col min="16174" max="16174" width="11.5703125" style="9" bestFit="1" customWidth="1"/>
    <col min="16175" max="16175" width="12" style="9" customWidth="1"/>
    <col min="16176" max="16176" width="8.28515625" style="9" customWidth="1"/>
    <col min="16177" max="16177" width="2.7109375" style="9" customWidth="1"/>
    <col min="16178" max="16178" width="18.5703125" style="9" customWidth="1"/>
    <col min="16179" max="16179" width="9.140625" style="9"/>
    <col min="16180" max="16180" width="18" style="9" customWidth="1"/>
    <col min="16181" max="16181" width="15.140625" style="9" customWidth="1"/>
    <col min="16182" max="16182" width="8.85546875" style="9" customWidth="1"/>
    <col min="16183" max="16183" width="12.28515625" style="9" customWidth="1"/>
    <col min="16184" max="16184" width="7.42578125" style="9" customWidth="1"/>
    <col min="16185" max="16185" width="9.140625" style="9"/>
    <col min="16186" max="16186" width="12.42578125" style="9" customWidth="1"/>
    <col min="16187" max="16187" width="7.42578125" style="9" customWidth="1"/>
    <col min="16188" max="16189" width="9.140625" style="9"/>
    <col min="16190" max="16190" width="11.5703125" style="9" bestFit="1" customWidth="1"/>
    <col min="16191" max="16191" width="12" style="9" customWidth="1"/>
    <col min="16192" max="16192" width="8.28515625" style="9" customWidth="1"/>
    <col min="16193" max="16193" width="2.7109375" style="9" customWidth="1"/>
    <col min="16194" max="16194" width="18.5703125" style="9" customWidth="1"/>
    <col min="16195" max="16195" width="9.140625" style="9"/>
    <col min="16196" max="16196" width="18" style="9" customWidth="1"/>
    <col min="16197" max="16197" width="15.140625" style="9" customWidth="1"/>
    <col min="16198" max="16198" width="8.85546875" style="9" customWidth="1"/>
    <col min="16199" max="16199" width="12.28515625" style="9" customWidth="1"/>
    <col min="16200" max="16200" width="7.42578125" style="9" customWidth="1"/>
    <col min="16201" max="16201" width="9.140625" style="9"/>
    <col min="16202" max="16202" width="12.42578125" style="9" customWidth="1"/>
    <col min="16203" max="16203" width="7.42578125" style="9" customWidth="1"/>
    <col min="16204" max="16205" width="9.140625" style="9"/>
    <col min="16206" max="16206" width="11.5703125" style="9" bestFit="1" customWidth="1"/>
    <col min="16207" max="16207" width="12" style="9" customWidth="1"/>
    <col min="16208" max="16208" width="8.28515625" style="9" customWidth="1"/>
    <col min="16209" max="16209" width="2.7109375" style="9" customWidth="1"/>
    <col min="16210" max="16210" width="18.5703125" style="9" customWidth="1"/>
    <col min="16211" max="16211" width="9.140625" style="9"/>
    <col min="16212" max="16212" width="18" style="9" customWidth="1"/>
    <col min="16213" max="16213" width="15.140625" style="9" customWidth="1"/>
    <col min="16214" max="16214" width="8.85546875" style="9" customWidth="1"/>
    <col min="16215" max="16215" width="12.28515625" style="9" customWidth="1"/>
    <col min="16216" max="16216" width="7.42578125" style="9" customWidth="1"/>
    <col min="16217" max="16217" width="9.140625" style="9"/>
    <col min="16218" max="16218" width="12.42578125" style="9" customWidth="1"/>
    <col min="16219" max="16219" width="7.42578125" style="9" customWidth="1"/>
    <col min="16220" max="16221" width="9.140625" style="9"/>
    <col min="16222" max="16222" width="11.5703125" style="9" bestFit="1" customWidth="1"/>
    <col min="16223" max="16223" width="12" style="9" customWidth="1"/>
    <col min="16224" max="16224" width="8.28515625" style="9" customWidth="1"/>
    <col min="16225" max="16225" width="2.7109375" style="9" customWidth="1"/>
    <col min="16226" max="16226" width="18.5703125" style="9" customWidth="1"/>
    <col min="16227" max="16227" width="9.140625" style="9"/>
    <col min="16228" max="16228" width="18" style="9" customWidth="1"/>
    <col min="16229" max="16229" width="15.140625" style="9" customWidth="1"/>
    <col min="16230" max="16230" width="8.85546875" style="9" customWidth="1"/>
    <col min="16231" max="16231" width="12.28515625" style="9" customWidth="1"/>
    <col min="16232" max="16232" width="7.42578125" style="9" customWidth="1"/>
    <col min="16233" max="16233" width="9.140625" style="9"/>
    <col min="16234" max="16234" width="12.42578125" style="9" customWidth="1"/>
    <col min="16235" max="16235" width="7.42578125" style="9" customWidth="1"/>
    <col min="16236" max="16237" width="9.140625" style="9"/>
    <col min="16238" max="16238" width="11.5703125" style="9" bestFit="1" customWidth="1"/>
    <col min="16239" max="16239" width="12" style="9" customWidth="1"/>
    <col min="16240" max="16240" width="8.28515625" style="9" customWidth="1"/>
    <col min="16241" max="16241" width="2.7109375" style="9" customWidth="1"/>
    <col min="16242" max="16242" width="18.5703125" style="9" customWidth="1"/>
    <col min="16243" max="16243" width="9.140625" style="9"/>
    <col min="16244" max="16244" width="18" style="9" customWidth="1"/>
    <col min="16245" max="16245" width="15.140625" style="9" customWidth="1"/>
    <col min="16246" max="16246" width="8.85546875" style="9" customWidth="1"/>
    <col min="16247" max="16247" width="12.28515625" style="9" customWidth="1"/>
    <col min="16248" max="16248" width="7.42578125" style="9" customWidth="1"/>
    <col min="16249" max="16249" width="9.140625" style="9"/>
    <col min="16250" max="16250" width="12.42578125" style="9" customWidth="1"/>
    <col min="16251" max="16251" width="7.42578125" style="9" customWidth="1"/>
    <col min="16252" max="16253" width="9.140625" style="9"/>
    <col min="16254" max="16254" width="11.5703125" style="9" bestFit="1" customWidth="1"/>
    <col min="16255" max="16255" width="12" style="9" customWidth="1"/>
    <col min="16256" max="16256" width="8.28515625" style="9" customWidth="1"/>
    <col min="16257" max="16257" width="2.7109375" style="9" customWidth="1"/>
    <col min="16258" max="16258" width="18.5703125" style="9" customWidth="1"/>
    <col min="16259" max="16259" width="9.140625" style="9"/>
    <col min="16260" max="16260" width="18" style="9" customWidth="1"/>
    <col min="16261" max="16261" width="15.140625" style="9" customWidth="1"/>
    <col min="16262" max="16262" width="8.85546875" style="9" customWidth="1"/>
    <col min="16263" max="16263" width="12.28515625" style="9" customWidth="1"/>
    <col min="16264" max="16264" width="7.42578125" style="9" customWidth="1"/>
    <col min="16265" max="16265" width="9.140625" style="9"/>
    <col min="16266" max="16266" width="12.42578125" style="9" customWidth="1"/>
    <col min="16267" max="16267" width="7.42578125" style="9" customWidth="1"/>
    <col min="16268" max="16269" width="9.140625" style="9"/>
    <col min="16270" max="16270" width="11.5703125" style="9" bestFit="1" customWidth="1"/>
    <col min="16271" max="16271" width="12" style="9" customWidth="1"/>
    <col min="16272" max="16272" width="8.28515625" style="9" customWidth="1"/>
    <col min="16273" max="16273" width="2.7109375" style="9" customWidth="1"/>
    <col min="16274" max="16274" width="18.5703125" style="9" customWidth="1"/>
    <col min="16275" max="16275" width="9.140625" style="9"/>
    <col min="16276" max="16276" width="18" style="9" customWidth="1"/>
    <col min="16277" max="16277" width="15.140625" style="9" customWidth="1"/>
    <col min="16278" max="16278" width="8.85546875" style="9" customWidth="1"/>
    <col min="16279" max="16279" width="12.28515625" style="9" customWidth="1"/>
    <col min="16280" max="16280" width="7.42578125" style="9" customWidth="1"/>
    <col min="16281" max="16281" width="9.140625" style="9"/>
    <col min="16282" max="16282" width="12.42578125" style="9" customWidth="1"/>
    <col min="16283" max="16283" width="7.42578125" style="9" customWidth="1"/>
    <col min="16284" max="16285" width="9.140625" style="9"/>
    <col min="16286" max="16286" width="11.5703125" style="9" bestFit="1" customWidth="1"/>
    <col min="16287" max="16287" width="12" style="9" customWidth="1"/>
    <col min="16288" max="16288" width="8.28515625" style="9" customWidth="1"/>
    <col min="16289" max="16289" width="2.7109375" style="9" customWidth="1"/>
    <col min="16290" max="16290" width="18.5703125" style="9" customWidth="1"/>
    <col min="16291" max="16291" width="9.140625" style="9"/>
    <col min="16292" max="16292" width="18" style="9" customWidth="1"/>
    <col min="16293" max="16293" width="15.140625" style="9" customWidth="1"/>
    <col min="16294" max="16294" width="8.85546875" style="9" customWidth="1"/>
    <col min="16295" max="16295" width="12.28515625" style="9" customWidth="1"/>
    <col min="16296" max="16296" width="7.42578125" style="9" customWidth="1"/>
    <col min="16297" max="16297" width="9.140625" style="9"/>
    <col min="16298" max="16298" width="12.42578125" style="9" customWidth="1"/>
    <col min="16299" max="16299" width="7.42578125" style="9" customWidth="1"/>
    <col min="16300" max="16301" width="9.140625" style="9"/>
    <col min="16302" max="16302" width="11.5703125" style="9" bestFit="1" customWidth="1"/>
    <col min="16303" max="16303" width="12" style="9" customWidth="1"/>
    <col min="16304" max="16304" width="8.28515625" style="9" customWidth="1"/>
    <col min="16305" max="16305" width="2.7109375" style="9" customWidth="1"/>
    <col min="16306" max="16306" width="18.5703125" style="9" customWidth="1"/>
    <col min="16307" max="16307" width="9.140625" style="9"/>
    <col min="16308" max="16308" width="18" style="9" customWidth="1"/>
    <col min="16309" max="16309" width="15.140625" style="9" customWidth="1"/>
    <col min="16310" max="16310" width="8.85546875" style="9" customWidth="1"/>
    <col min="16311" max="16311" width="12.28515625" style="9" customWidth="1"/>
    <col min="16312" max="16312" width="7.42578125" style="9" customWidth="1"/>
    <col min="16313" max="16313" width="9.140625" style="9"/>
    <col min="16314" max="16314" width="12.42578125" style="9" customWidth="1"/>
    <col min="16315" max="16315" width="7.42578125" style="9" customWidth="1"/>
    <col min="16316" max="16317" width="9.140625" style="9"/>
    <col min="16318" max="16318" width="11.5703125" style="9" bestFit="1" customWidth="1"/>
    <col min="16319" max="16319" width="12" style="9" customWidth="1"/>
    <col min="16320" max="16320" width="8.28515625" style="9" customWidth="1"/>
    <col min="16321" max="16321" width="2.7109375" style="9" customWidth="1"/>
    <col min="16322" max="16322" width="18.5703125" style="9" customWidth="1"/>
    <col min="16323" max="16323" width="9.140625" style="9"/>
    <col min="16324" max="16324" width="18" style="9" customWidth="1"/>
    <col min="16325" max="16325" width="15.140625" style="9" customWidth="1"/>
    <col min="16326" max="16326" width="8.85546875" style="9" customWidth="1"/>
    <col min="16327" max="16327" width="12.28515625" style="9" customWidth="1"/>
    <col min="16328" max="16328" width="7.42578125" style="9" customWidth="1"/>
    <col min="16329" max="16329" width="9.140625" style="9"/>
    <col min="16330" max="16330" width="12.42578125" style="9" customWidth="1"/>
    <col min="16331" max="16331" width="7.42578125" style="9" customWidth="1"/>
    <col min="16332" max="16333" width="9.140625" style="9"/>
    <col min="16334" max="16334" width="11.5703125" style="9" bestFit="1" customWidth="1"/>
    <col min="16335" max="16335" width="12" style="9" customWidth="1"/>
    <col min="16336" max="16336" width="8.28515625" style="9" customWidth="1"/>
    <col min="16337" max="16337" width="2.7109375" style="9" customWidth="1"/>
    <col min="16338" max="16338" width="18.5703125" style="9" customWidth="1"/>
    <col min="16339" max="16339" width="9.140625" style="9"/>
    <col min="16340" max="16340" width="18" style="9" customWidth="1"/>
    <col min="16341" max="16341" width="15.140625" style="9" customWidth="1"/>
    <col min="16342" max="16342" width="8.85546875" style="9" customWidth="1"/>
    <col min="16343" max="16343" width="12.28515625" style="9" customWidth="1"/>
    <col min="16344" max="16344" width="7.42578125" style="9" customWidth="1"/>
    <col min="16345" max="16345" width="9.140625" style="9"/>
    <col min="16346" max="16346" width="12.42578125" style="9" customWidth="1"/>
    <col min="16347" max="16347" width="7.42578125" style="9" customWidth="1"/>
    <col min="16348" max="16349" width="9.140625" style="9"/>
    <col min="16350" max="16350" width="11.5703125" style="9" bestFit="1" customWidth="1"/>
    <col min="16351" max="16351" width="12" style="9" customWidth="1"/>
    <col min="16352" max="16352" width="8.28515625" style="9" customWidth="1"/>
    <col min="16353" max="16353" width="2.7109375" style="9" customWidth="1"/>
    <col min="16354" max="16354" width="18.5703125" style="9" customWidth="1"/>
    <col min="16355" max="16355" width="9.140625" style="9"/>
    <col min="16356" max="16356" width="18" style="9" customWidth="1"/>
    <col min="16357" max="16357" width="15.140625" style="9" customWidth="1"/>
    <col min="16358" max="16358" width="8.85546875" style="9" customWidth="1"/>
    <col min="16359" max="16359" width="12.28515625" style="9" customWidth="1"/>
    <col min="16360" max="16360" width="7.42578125" style="9" customWidth="1"/>
    <col min="16361" max="16361" width="9.140625" style="9"/>
    <col min="16362" max="16362" width="12.42578125" style="9" customWidth="1"/>
    <col min="16363" max="16363" width="7.42578125" style="9" customWidth="1"/>
    <col min="16364" max="16365" width="9.140625" style="9"/>
    <col min="16366" max="16366" width="11.5703125" style="9" bestFit="1" customWidth="1"/>
    <col min="16367" max="16367" width="12" style="9" customWidth="1"/>
    <col min="16368" max="16368" width="8.28515625" style="9" customWidth="1"/>
    <col min="16369" max="16369" width="2.7109375" style="9" customWidth="1"/>
    <col min="16370" max="16370" width="18.5703125" style="9" customWidth="1"/>
    <col min="16371" max="16371" width="9.140625" style="9"/>
    <col min="16372" max="16372" width="18" style="9" customWidth="1"/>
    <col min="16373" max="16373" width="15.140625" style="9" customWidth="1"/>
    <col min="16374" max="16374" width="8.85546875" style="9" customWidth="1"/>
    <col min="16375" max="16375" width="12.28515625" style="9" customWidth="1"/>
    <col min="16376" max="16376" width="7.42578125" style="9" customWidth="1"/>
    <col min="16377" max="16377" width="9.140625" style="9"/>
    <col min="16378" max="16378" width="12.42578125" style="9" customWidth="1"/>
    <col min="16379" max="16379" width="7.42578125" style="9" customWidth="1"/>
    <col min="16380" max="16381" width="9.140625" style="9"/>
    <col min="16382" max="16382" width="11.5703125" style="9" bestFit="1" customWidth="1"/>
    <col min="16383" max="16383" width="12" style="9" customWidth="1"/>
    <col min="16384" max="16384" width="8.28515625" style="9" customWidth="1"/>
  </cols>
  <sheetData>
    <row r="3" spans="1:16384" s="216" customFormat="1" ht="38.25" customHeight="1">
      <c r="A3" s="7" t="s">
        <v>482</v>
      </c>
      <c r="T3" s="4"/>
      <c r="U3" s="4"/>
      <c r="V3" s="4"/>
      <c r="W3" s="4"/>
      <c r="X3" s="4"/>
      <c r="Y3" s="4"/>
      <c r="Z3" s="4"/>
      <c r="AA3" s="4"/>
      <c r="AB3" s="4"/>
      <c r="AC3" s="37" t="e">
        <f>IF(#REF!=D115,0,1)</f>
        <v>#REF!</v>
      </c>
      <c r="AD3" s="4"/>
      <c r="AE3" s="4"/>
      <c r="AF3" s="4"/>
      <c r="AG3" s="7"/>
      <c r="AH3" s="7"/>
      <c r="AI3" s="7"/>
      <c r="AJ3" s="7"/>
      <c r="AK3" s="7"/>
      <c r="AL3" s="7"/>
      <c r="AM3" s="7"/>
      <c r="AN3" s="7"/>
      <c r="AO3" s="7"/>
      <c r="AP3" s="4"/>
      <c r="AQ3" s="4"/>
      <c r="AR3" s="4"/>
      <c r="AS3" s="4"/>
      <c r="AT3" s="4"/>
    </row>
    <row r="4" spans="1:16384" s="216" customFormat="1" ht="18" customHeight="1">
      <c r="A4" s="7"/>
      <c r="E4" s="519" t="s">
        <v>762</v>
      </c>
      <c r="F4" s="519"/>
      <c r="G4" s="519"/>
      <c r="H4" s="519"/>
      <c r="I4" s="519"/>
      <c r="J4" s="519"/>
      <c r="K4" s="519"/>
      <c r="L4" s="519"/>
      <c r="M4" s="519"/>
      <c r="N4" s="519"/>
      <c r="O4" s="519"/>
      <c r="P4" s="519"/>
      <c r="Q4" s="519"/>
      <c r="R4" s="519"/>
      <c r="S4" s="519"/>
      <c r="T4" s="519"/>
      <c r="U4" s="130"/>
      <c r="V4" s="4"/>
      <c r="W4" s="4"/>
      <c r="X4" s="4"/>
      <c r="Y4" s="4"/>
      <c r="Z4" s="4"/>
      <c r="AA4" s="4"/>
      <c r="AB4" s="4"/>
      <c r="AC4" s="4"/>
      <c r="AD4" s="4"/>
      <c r="AE4" s="4"/>
      <c r="AF4" s="4"/>
      <c r="AG4" s="7"/>
      <c r="AH4" s="7"/>
      <c r="AI4" s="7"/>
      <c r="AJ4" s="7"/>
      <c r="AK4" s="7"/>
      <c r="AL4" s="7"/>
      <c r="AM4" s="7"/>
      <c r="AN4" s="7"/>
      <c r="AO4" s="7"/>
      <c r="AP4" s="4"/>
      <c r="AQ4" s="4"/>
      <c r="AR4" s="4"/>
      <c r="AS4" s="4"/>
      <c r="AT4" s="4"/>
    </row>
    <row r="5" spans="1:16384" s="3" customFormat="1" ht="17.45" customHeight="1">
      <c r="B5" s="45"/>
      <c r="D5" s="28"/>
      <c r="E5" s="519"/>
      <c r="F5" s="519"/>
      <c r="G5" s="519"/>
      <c r="H5" s="519"/>
      <c r="I5" s="519"/>
      <c r="J5" s="519"/>
      <c r="K5" s="519"/>
      <c r="L5" s="519"/>
      <c r="M5" s="519"/>
      <c r="N5" s="519"/>
      <c r="O5" s="519"/>
      <c r="P5" s="519"/>
      <c r="Q5" s="519"/>
      <c r="R5" s="519"/>
      <c r="S5" s="519"/>
      <c r="T5" s="519"/>
      <c r="U5" s="130"/>
      <c r="V5" s="4"/>
      <c r="W5" s="4"/>
      <c r="X5" s="4"/>
      <c r="Y5" s="4"/>
      <c r="Z5" s="4"/>
      <c r="AA5" s="4"/>
      <c r="AB5" s="4"/>
      <c r="AC5" s="4"/>
      <c r="AD5" s="4"/>
      <c r="AE5" s="4"/>
      <c r="AF5" s="4"/>
      <c r="AG5" s="7"/>
      <c r="AH5" s="7"/>
      <c r="AI5" s="7"/>
      <c r="AJ5" s="7"/>
      <c r="AK5" s="7"/>
      <c r="AL5" s="7"/>
      <c r="AM5" s="7"/>
      <c r="AN5" s="7"/>
      <c r="AO5" s="7"/>
      <c r="AP5" s="4"/>
      <c r="AQ5" s="4"/>
      <c r="AR5" s="4"/>
      <c r="AS5" s="4"/>
      <c r="AT5" s="4"/>
    </row>
    <row r="6" spans="1:16384" s="3" customFormat="1" ht="17.45" customHeight="1">
      <c r="C6" s="28"/>
      <c r="D6" s="28"/>
      <c r="E6" s="519"/>
      <c r="F6" s="519"/>
      <c r="G6" s="519"/>
      <c r="H6" s="519"/>
      <c r="I6" s="519"/>
      <c r="J6" s="519"/>
      <c r="K6" s="519"/>
      <c r="L6" s="519"/>
      <c r="M6" s="519"/>
      <c r="N6" s="519"/>
      <c r="O6" s="519"/>
      <c r="P6" s="519"/>
      <c r="Q6" s="519"/>
      <c r="R6" s="519"/>
      <c r="S6" s="519"/>
      <c r="T6" s="519"/>
      <c r="U6" s="130"/>
      <c r="V6" s="4"/>
      <c r="W6" s="4"/>
      <c r="X6" s="4"/>
      <c r="Y6" s="4"/>
      <c r="Z6" s="4"/>
      <c r="AA6" s="4"/>
      <c r="AB6" s="4"/>
      <c r="AC6" s="4"/>
      <c r="AD6" s="4"/>
      <c r="AE6" s="4"/>
      <c r="AF6" s="4"/>
      <c r="AG6" s="7"/>
      <c r="AH6" s="7"/>
      <c r="AI6" s="7"/>
      <c r="AJ6" s="7"/>
      <c r="AK6" s="7"/>
      <c r="AL6" s="7"/>
      <c r="AM6" s="7"/>
      <c r="AN6" s="7"/>
      <c r="AO6" s="7"/>
      <c r="AP6" s="4"/>
      <c r="AQ6" s="4"/>
      <c r="AR6" s="4"/>
      <c r="AS6" s="4"/>
      <c r="AT6" s="4"/>
    </row>
    <row r="7" spans="1:16384" s="3" customFormat="1">
      <c r="S7" s="5"/>
      <c r="T7" s="5"/>
      <c r="U7" s="4"/>
      <c r="V7" s="4"/>
      <c r="W7" s="4"/>
      <c r="X7" s="4"/>
      <c r="Y7" s="4"/>
      <c r="Z7" s="4"/>
      <c r="AA7" s="4"/>
      <c r="AB7" s="4"/>
      <c r="AC7" s="4"/>
      <c r="AD7" s="4"/>
      <c r="AE7" s="4"/>
      <c r="AF7" s="4"/>
      <c r="AG7" s="7"/>
      <c r="AH7" s="7"/>
      <c r="AI7" s="7"/>
      <c r="AJ7" s="7"/>
      <c r="AK7" s="7"/>
      <c r="AL7" s="7"/>
      <c r="AM7" s="7"/>
      <c r="AN7" s="7"/>
      <c r="AO7" s="7"/>
      <c r="AP7" s="4"/>
      <c r="AQ7" s="4"/>
      <c r="AR7" s="4"/>
      <c r="AS7" s="4"/>
      <c r="AT7" s="4"/>
    </row>
    <row r="8" spans="1:16384" s="3" customFormat="1" ht="6" customHeight="1">
      <c r="V8" s="4"/>
      <c r="W8" s="4"/>
      <c r="X8" s="4"/>
      <c r="Y8" s="4"/>
      <c r="Z8" s="4"/>
      <c r="AA8" s="4"/>
      <c r="AB8" s="4"/>
      <c r="AC8" s="4"/>
      <c r="AD8" s="4"/>
      <c r="AE8" s="4"/>
      <c r="AF8" s="4"/>
      <c r="AG8" s="7"/>
      <c r="AH8" s="7"/>
      <c r="AI8" s="7"/>
      <c r="AJ8" s="7"/>
      <c r="AK8" s="7"/>
      <c r="AL8" s="7"/>
      <c r="AM8" s="7"/>
      <c r="AN8" s="7"/>
      <c r="AO8" s="7"/>
      <c r="AP8" s="4"/>
      <c r="AQ8" s="4"/>
      <c r="AR8" s="4"/>
      <c r="AS8" s="4"/>
      <c r="AT8" s="4"/>
    </row>
    <row r="9" spans="1:16384" ht="10.5" customHeight="1">
      <c r="A9" s="217"/>
      <c r="B9" s="218"/>
      <c r="C9" s="218"/>
      <c r="D9" s="217"/>
      <c r="E9" s="218"/>
      <c r="F9" s="218"/>
      <c r="G9" s="218"/>
      <c r="H9" s="38"/>
      <c r="I9" s="38"/>
      <c r="J9" s="38"/>
      <c r="K9" s="38"/>
      <c r="L9" s="38"/>
      <c r="M9" s="38"/>
      <c r="N9" s="38"/>
      <c r="O9" s="38"/>
      <c r="P9" s="38"/>
      <c r="Q9" s="217"/>
      <c r="R9" s="38"/>
      <c r="S9" s="38"/>
      <c r="T9" s="38"/>
      <c r="U9" s="218"/>
      <c r="V9" s="370"/>
      <c r="W9" s="370"/>
      <c r="AG9" s="400"/>
      <c r="AH9" s="400"/>
      <c r="AI9" s="400"/>
      <c r="AJ9" s="400"/>
      <c r="AK9" s="400"/>
      <c r="AL9" s="400"/>
      <c r="AM9" s="400"/>
      <c r="AW9" s="220"/>
      <c r="AX9" s="219"/>
      <c r="AY9" s="219"/>
      <c r="AZ9" s="220"/>
      <c r="BA9" s="219"/>
      <c r="BB9" s="219"/>
      <c r="BC9" s="219"/>
      <c r="PQ9" s="220"/>
      <c r="PR9" s="219"/>
      <c r="PS9" s="219"/>
      <c r="PT9" s="220"/>
      <c r="PU9" s="219"/>
      <c r="PV9" s="219"/>
      <c r="PW9" s="219"/>
      <c r="QG9" s="220"/>
      <c r="QH9" s="219"/>
      <c r="QI9" s="219"/>
      <c r="QJ9" s="220"/>
      <c r="QK9" s="219"/>
      <c r="QL9" s="219"/>
      <c r="QM9" s="219"/>
      <c r="QW9" s="220"/>
      <c r="QX9" s="219"/>
      <c r="QY9" s="219"/>
      <c r="QZ9" s="220"/>
      <c r="RA9" s="219"/>
      <c r="RB9" s="219"/>
      <c r="RC9" s="219"/>
      <c r="RM9" s="220"/>
      <c r="RN9" s="219"/>
      <c r="RO9" s="219"/>
      <c r="RP9" s="220"/>
      <c r="RQ9" s="219"/>
      <c r="RR9" s="219"/>
      <c r="RS9" s="219"/>
      <c r="SC9" s="220"/>
      <c r="SD9" s="219"/>
      <c r="SE9" s="219"/>
      <c r="SF9" s="220"/>
      <c r="SG9" s="219"/>
      <c r="SH9" s="219"/>
      <c r="SI9" s="219"/>
      <c r="SS9" s="220"/>
      <c r="ST9" s="219"/>
      <c r="SU9" s="219"/>
      <c r="SV9" s="220"/>
      <c r="SW9" s="219"/>
      <c r="SX9" s="219"/>
      <c r="SY9" s="219"/>
      <c r="TI9" s="220"/>
      <c r="TJ9" s="219"/>
      <c r="TK9" s="219"/>
      <c r="TL9" s="220"/>
      <c r="TM9" s="219"/>
      <c r="TN9" s="219"/>
      <c r="TO9" s="219"/>
      <c r="TY9" s="220"/>
      <c r="TZ9" s="219"/>
      <c r="UA9" s="219"/>
      <c r="UB9" s="220"/>
      <c r="UC9" s="219"/>
      <c r="UD9" s="219"/>
      <c r="UE9" s="219"/>
      <c r="UO9" s="220"/>
      <c r="UP9" s="219"/>
      <c r="UQ9" s="219"/>
      <c r="UR9" s="220"/>
      <c r="US9" s="219"/>
      <c r="UT9" s="219"/>
      <c r="UU9" s="219"/>
      <c r="VE9" s="220"/>
      <c r="VF9" s="219"/>
      <c r="VG9" s="219"/>
      <c r="VH9" s="220"/>
      <c r="VI9" s="219"/>
      <c r="VJ9" s="219"/>
      <c r="VK9" s="219"/>
      <c r="VU9" s="220"/>
      <c r="VV9" s="219"/>
      <c r="VW9" s="219"/>
      <c r="VX9" s="220"/>
      <c r="VY9" s="219"/>
      <c r="VZ9" s="219"/>
      <c r="WA9" s="219"/>
      <c r="WK9" s="220"/>
      <c r="WL9" s="219"/>
      <c r="WM9" s="219"/>
      <c r="WN9" s="220"/>
      <c r="WO9" s="219"/>
      <c r="WP9" s="219"/>
      <c r="WQ9" s="219"/>
      <c r="XA9" s="220"/>
      <c r="XB9" s="219"/>
      <c r="XC9" s="219"/>
      <c r="XD9" s="220"/>
      <c r="XE9" s="219"/>
      <c r="XF9" s="219"/>
      <c r="XG9" s="219"/>
      <c r="XQ9" s="220"/>
      <c r="XR9" s="219"/>
      <c r="XS9" s="219"/>
      <c r="XT9" s="220"/>
      <c r="XU9" s="219"/>
      <c r="XV9" s="219"/>
      <c r="XW9" s="219"/>
      <c r="YG9" s="220"/>
      <c r="YH9" s="219"/>
      <c r="YI9" s="219"/>
      <c r="YJ9" s="220"/>
      <c r="YK9" s="219"/>
      <c r="YL9" s="219"/>
      <c r="YM9" s="219"/>
      <c r="YW9" s="220"/>
      <c r="YX9" s="219"/>
      <c r="YY9" s="219"/>
      <c r="YZ9" s="220"/>
      <c r="ZA9" s="219"/>
      <c r="ZB9" s="219"/>
      <c r="ZC9" s="219"/>
      <c r="ZM9" s="220"/>
      <c r="ZN9" s="219"/>
      <c r="ZO9" s="219"/>
      <c r="ZP9" s="220"/>
      <c r="ZQ9" s="219"/>
      <c r="ZR9" s="219"/>
      <c r="ZS9" s="219"/>
      <c r="AAC9" s="220"/>
      <c r="AAD9" s="219"/>
      <c r="AAE9" s="219"/>
      <c r="AAF9" s="220"/>
      <c r="AAG9" s="219"/>
      <c r="AAH9" s="219"/>
      <c r="AAI9" s="219"/>
      <c r="AAS9" s="220"/>
      <c r="AAT9" s="219"/>
      <c r="AAU9" s="219"/>
      <c r="AAV9" s="220"/>
      <c r="AAW9" s="219"/>
      <c r="AAX9" s="219"/>
      <c r="AAY9" s="219"/>
      <c r="ABI9" s="220"/>
      <c r="ABJ9" s="219"/>
      <c r="ABK9" s="219"/>
      <c r="ABL9" s="220"/>
      <c r="ABM9" s="219"/>
      <c r="ABN9" s="219"/>
      <c r="ABO9" s="219"/>
      <c r="ABY9" s="220"/>
      <c r="ABZ9" s="219"/>
      <c r="ACA9" s="219"/>
      <c r="ACB9" s="220"/>
      <c r="ACC9" s="219"/>
      <c r="ACD9" s="219"/>
      <c r="ACE9" s="219"/>
      <c r="ACO9" s="220"/>
      <c r="ACP9" s="219"/>
      <c r="ACQ9" s="219"/>
      <c r="ACR9" s="220"/>
      <c r="ACS9" s="219"/>
      <c r="ACT9" s="219"/>
      <c r="ACU9" s="219"/>
      <c r="ADE9" s="220"/>
      <c r="ADF9" s="219"/>
      <c r="ADG9" s="219"/>
      <c r="ADH9" s="220"/>
      <c r="ADI9" s="219"/>
      <c r="ADJ9" s="219"/>
      <c r="ADK9" s="219"/>
      <c r="ADU9" s="220"/>
      <c r="ADV9" s="219"/>
      <c r="ADW9" s="219"/>
      <c r="ADX9" s="220"/>
      <c r="ADY9" s="219"/>
      <c r="ADZ9" s="219"/>
      <c r="AEA9" s="219"/>
      <c r="AEK9" s="220"/>
      <c r="AEL9" s="219"/>
      <c r="AEM9" s="219"/>
      <c r="AEN9" s="220"/>
      <c r="AEO9" s="219"/>
      <c r="AEP9" s="219"/>
      <c r="AEQ9" s="219"/>
      <c r="AFA9" s="220"/>
      <c r="AFB9" s="219"/>
      <c r="AFC9" s="219"/>
      <c r="AFD9" s="220"/>
      <c r="AFE9" s="219"/>
      <c r="AFF9" s="219"/>
      <c r="AFG9" s="219"/>
      <c r="AFQ9" s="220"/>
      <c r="AFR9" s="219"/>
      <c r="AFS9" s="219"/>
      <c r="AFT9" s="220"/>
      <c r="AFU9" s="219"/>
      <c r="AFV9" s="219"/>
      <c r="AFW9" s="219"/>
      <c r="AGG9" s="220"/>
      <c r="AGH9" s="219"/>
      <c r="AGI9" s="219"/>
      <c r="AGJ9" s="220"/>
      <c r="AGK9" s="219"/>
      <c r="AGL9" s="219"/>
      <c r="AGM9" s="219"/>
      <c r="AGW9" s="220"/>
      <c r="AGX9" s="219"/>
      <c r="AGY9" s="219"/>
      <c r="AGZ9" s="220"/>
      <c r="AHA9" s="219"/>
      <c r="AHB9" s="219"/>
      <c r="AHC9" s="219"/>
      <c r="AHM9" s="220"/>
      <c r="AHN9" s="219"/>
      <c r="AHO9" s="219"/>
      <c r="AHP9" s="220"/>
      <c r="AHQ9" s="219"/>
      <c r="AHR9" s="219"/>
      <c r="AHS9" s="219"/>
      <c r="AIC9" s="220"/>
      <c r="AID9" s="219"/>
      <c r="AIE9" s="219"/>
      <c r="AIF9" s="220"/>
      <c r="AIG9" s="219"/>
      <c r="AIH9" s="219"/>
      <c r="AII9" s="219"/>
      <c r="AIS9" s="220"/>
      <c r="AIT9" s="219"/>
      <c r="AIU9" s="219"/>
      <c r="AIV9" s="220"/>
      <c r="AIW9" s="219"/>
      <c r="AIX9" s="219"/>
      <c r="AIY9" s="219"/>
      <c r="AJI9" s="220"/>
      <c r="AJJ9" s="219"/>
      <c r="AJK9" s="219"/>
      <c r="AJL9" s="220"/>
      <c r="AJM9" s="219"/>
      <c r="AJN9" s="219"/>
      <c r="AJO9" s="219"/>
      <c r="AJY9" s="220"/>
      <c r="AJZ9" s="219"/>
      <c r="AKA9" s="219"/>
      <c r="AKB9" s="220"/>
      <c r="AKC9" s="219"/>
      <c r="AKD9" s="219"/>
      <c r="AKE9" s="219"/>
      <c r="AKO9" s="220"/>
      <c r="AKP9" s="219"/>
      <c r="AKQ9" s="219"/>
      <c r="AKR9" s="220"/>
      <c r="AKS9" s="219"/>
      <c r="AKT9" s="219"/>
      <c r="AKU9" s="219"/>
      <c r="ALE9" s="220"/>
      <c r="ALF9" s="219"/>
      <c r="ALG9" s="219"/>
      <c r="ALH9" s="220"/>
      <c r="ALI9" s="219"/>
      <c r="ALJ9" s="219"/>
      <c r="ALK9" s="219"/>
      <c r="ALU9" s="220"/>
      <c r="ALV9" s="219"/>
      <c r="ALW9" s="219"/>
      <c r="ALX9" s="220"/>
      <c r="ALY9" s="219"/>
      <c r="ALZ9" s="219"/>
      <c r="AMA9" s="219"/>
      <c r="AMK9" s="220"/>
      <c r="AML9" s="219"/>
      <c r="AMM9" s="219"/>
      <c r="AMN9" s="220"/>
      <c r="AMO9" s="219"/>
      <c r="AMP9" s="219"/>
      <c r="AMQ9" s="219"/>
      <c r="ANA9" s="220"/>
      <c r="ANB9" s="219"/>
      <c r="ANC9" s="219"/>
      <c r="AND9" s="220"/>
      <c r="ANE9" s="219"/>
      <c r="ANF9" s="219"/>
      <c r="ANG9" s="219"/>
      <c r="ANQ9" s="220"/>
      <c r="ANR9" s="219"/>
      <c r="ANS9" s="219"/>
      <c r="ANT9" s="220"/>
      <c r="ANU9" s="219"/>
      <c r="ANV9" s="219"/>
      <c r="ANW9" s="219"/>
      <c r="AOG9" s="220"/>
      <c r="AOH9" s="219"/>
      <c r="AOI9" s="219"/>
      <c r="AOJ9" s="220"/>
      <c r="AOK9" s="219"/>
      <c r="AOL9" s="219"/>
      <c r="AOM9" s="219"/>
      <c r="AOW9" s="220"/>
      <c r="AOX9" s="219"/>
      <c r="AOY9" s="219"/>
      <c r="AOZ9" s="220"/>
      <c r="APA9" s="219"/>
      <c r="APB9" s="219"/>
      <c r="APC9" s="219"/>
      <c r="APM9" s="220"/>
      <c r="APN9" s="219"/>
      <c r="APO9" s="219"/>
      <c r="APP9" s="220"/>
      <c r="APQ9" s="219"/>
      <c r="APR9" s="219"/>
      <c r="APS9" s="219"/>
      <c r="AQC9" s="220"/>
      <c r="AQD9" s="219"/>
      <c r="AQE9" s="219"/>
      <c r="AQF9" s="220"/>
      <c r="AQG9" s="219"/>
      <c r="AQH9" s="219"/>
      <c r="AQI9" s="219"/>
      <c r="AQS9" s="220"/>
      <c r="AQT9" s="219"/>
      <c r="AQU9" s="219"/>
      <c r="AQV9" s="220"/>
      <c r="AQW9" s="219"/>
      <c r="AQX9" s="219"/>
      <c r="AQY9" s="219"/>
      <c r="ARI9" s="220"/>
      <c r="ARJ9" s="219"/>
      <c r="ARK9" s="219"/>
      <c r="ARL9" s="220"/>
      <c r="ARM9" s="219"/>
      <c r="ARN9" s="219"/>
      <c r="ARO9" s="219"/>
      <c r="ARY9" s="220"/>
      <c r="ARZ9" s="219"/>
      <c r="ASA9" s="219"/>
      <c r="ASB9" s="220"/>
      <c r="ASC9" s="219"/>
      <c r="ASD9" s="219"/>
      <c r="ASE9" s="219"/>
      <c r="ASO9" s="220"/>
      <c r="ASP9" s="219"/>
      <c r="ASQ9" s="219"/>
      <c r="ASR9" s="220"/>
      <c r="ASS9" s="219"/>
      <c r="AST9" s="219"/>
      <c r="ASU9" s="219"/>
      <c r="ATE9" s="220"/>
      <c r="ATF9" s="219"/>
      <c r="ATG9" s="219"/>
      <c r="ATH9" s="220"/>
      <c r="ATI9" s="219"/>
      <c r="ATJ9" s="219"/>
      <c r="ATK9" s="219"/>
      <c r="ATU9" s="220"/>
      <c r="ATV9" s="219"/>
      <c r="ATW9" s="219"/>
      <c r="ATX9" s="220"/>
      <c r="ATY9" s="219"/>
      <c r="ATZ9" s="219"/>
      <c r="AUA9" s="219"/>
      <c r="AUK9" s="220"/>
      <c r="AUL9" s="219"/>
      <c r="AUM9" s="219"/>
      <c r="AUN9" s="220"/>
      <c r="AUO9" s="219"/>
      <c r="AUP9" s="219"/>
      <c r="AUQ9" s="219"/>
      <c r="AVA9" s="220"/>
      <c r="AVB9" s="219"/>
      <c r="AVC9" s="219"/>
      <c r="AVD9" s="220"/>
      <c r="AVE9" s="219"/>
      <c r="AVF9" s="219"/>
      <c r="AVG9" s="219"/>
      <c r="AVQ9" s="220"/>
      <c r="AVR9" s="219"/>
      <c r="AVS9" s="219"/>
      <c r="AVT9" s="220"/>
      <c r="AVU9" s="219"/>
      <c r="AVV9" s="219"/>
      <c r="AVW9" s="219"/>
      <c r="AWG9" s="220"/>
      <c r="AWH9" s="219"/>
      <c r="AWI9" s="219"/>
      <c r="AWJ9" s="220"/>
      <c r="AWK9" s="219"/>
      <c r="AWL9" s="219"/>
      <c r="AWM9" s="219"/>
      <c r="AWW9" s="220"/>
      <c r="AWX9" s="219"/>
      <c r="AWY9" s="219"/>
      <c r="AWZ9" s="220"/>
      <c r="AXA9" s="219"/>
      <c r="AXB9" s="219"/>
      <c r="AXC9" s="219"/>
      <c r="AXM9" s="220"/>
      <c r="AXN9" s="219"/>
      <c r="AXO9" s="219"/>
      <c r="AXP9" s="220"/>
      <c r="AXQ9" s="219"/>
      <c r="AXR9" s="219"/>
      <c r="AXS9" s="219"/>
      <c r="AYC9" s="220"/>
      <c r="AYD9" s="219"/>
      <c r="AYE9" s="219"/>
      <c r="AYF9" s="220"/>
      <c r="AYG9" s="219"/>
      <c r="AYH9" s="219"/>
      <c r="AYI9" s="219"/>
      <c r="AYS9" s="220"/>
      <c r="AYT9" s="219"/>
      <c r="AYU9" s="219"/>
      <c r="AYV9" s="220"/>
      <c r="AYW9" s="219"/>
      <c r="AYX9" s="219"/>
      <c r="AYY9" s="219"/>
      <c r="AZI9" s="220"/>
      <c r="AZJ9" s="219"/>
      <c r="AZK9" s="219"/>
      <c r="AZL9" s="220"/>
      <c r="AZM9" s="219"/>
      <c r="AZN9" s="219"/>
      <c r="AZO9" s="219"/>
      <c r="AZY9" s="220"/>
      <c r="AZZ9" s="219"/>
      <c r="BAA9" s="219"/>
      <c r="BAB9" s="220"/>
      <c r="BAC9" s="219"/>
      <c r="BAD9" s="219"/>
      <c r="BAE9" s="219"/>
      <c r="BAO9" s="220"/>
      <c r="BAP9" s="219"/>
      <c r="BAQ9" s="219"/>
      <c r="BAR9" s="220"/>
      <c r="BAS9" s="219"/>
      <c r="BAT9" s="219"/>
      <c r="BAU9" s="219"/>
      <c r="BBE9" s="220"/>
      <c r="BBF9" s="219"/>
      <c r="BBG9" s="219"/>
      <c r="BBH9" s="220"/>
      <c r="BBI9" s="219"/>
      <c r="BBJ9" s="219"/>
      <c r="BBK9" s="219"/>
      <c r="BBU9" s="220"/>
      <c r="BBV9" s="219"/>
      <c r="BBW9" s="219"/>
      <c r="BBX9" s="220"/>
      <c r="BBY9" s="219"/>
      <c r="BBZ9" s="219"/>
      <c r="BCA9" s="219"/>
      <c r="BCK9" s="220"/>
      <c r="BCL9" s="219"/>
      <c r="BCM9" s="219"/>
      <c r="BCN9" s="220"/>
      <c r="BCO9" s="219"/>
      <c r="BCP9" s="219"/>
      <c r="BCQ9" s="219"/>
      <c r="BDA9" s="220"/>
      <c r="BDB9" s="219"/>
      <c r="BDC9" s="219"/>
      <c r="BDD9" s="220"/>
      <c r="BDE9" s="219"/>
      <c r="BDF9" s="219"/>
      <c r="BDG9" s="219"/>
      <c r="BDQ9" s="220"/>
      <c r="BDR9" s="219"/>
      <c r="BDS9" s="219"/>
      <c r="BDT9" s="220"/>
      <c r="BDU9" s="219"/>
      <c r="BDV9" s="219"/>
      <c r="BDW9" s="219"/>
      <c r="BEG9" s="220"/>
      <c r="BEH9" s="219"/>
      <c r="BEI9" s="219"/>
      <c r="BEJ9" s="220"/>
      <c r="BEK9" s="219"/>
      <c r="BEL9" s="219"/>
      <c r="BEM9" s="219"/>
      <c r="BEW9" s="220"/>
      <c r="BEX9" s="219"/>
      <c r="BEY9" s="219"/>
      <c r="BEZ9" s="220"/>
      <c r="BFA9" s="219"/>
      <c r="BFB9" s="219"/>
      <c r="BFC9" s="219"/>
      <c r="BFM9" s="220"/>
      <c r="BFN9" s="219"/>
      <c r="BFO9" s="219"/>
      <c r="BFP9" s="220"/>
      <c r="BFQ9" s="219"/>
      <c r="BFR9" s="219"/>
      <c r="BFS9" s="219"/>
      <c r="BGC9" s="220"/>
      <c r="BGD9" s="219"/>
      <c r="BGE9" s="219"/>
      <c r="BGF9" s="220"/>
      <c r="BGG9" s="219"/>
      <c r="BGH9" s="219"/>
      <c r="BGI9" s="219"/>
      <c r="BGS9" s="220"/>
      <c r="BGT9" s="219"/>
      <c r="BGU9" s="219"/>
      <c r="BGV9" s="220"/>
      <c r="BGW9" s="219"/>
      <c r="BGX9" s="219"/>
      <c r="BGY9" s="219"/>
      <c r="BHI9" s="220"/>
      <c r="BHJ9" s="219"/>
      <c r="BHK9" s="219"/>
      <c r="BHL9" s="220"/>
      <c r="BHM9" s="219"/>
      <c r="BHN9" s="219"/>
      <c r="BHO9" s="219"/>
      <c r="BHY9" s="220"/>
      <c r="BHZ9" s="219"/>
      <c r="BIA9" s="219"/>
      <c r="BIB9" s="220"/>
      <c r="BIC9" s="219"/>
      <c r="BID9" s="219"/>
      <c r="BIE9" s="219"/>
      <c r="BIO9" s="220"/>
      <c r="BIP9" s="219"/>
      <c r="BIQ9" s="219"/>
      <c r="BIR9" s="220"/>
      <c r="BIS9" s="219"/>
      <c r="BIT9" s="219"/>
      <c r="BIU9" s="219"/>
      <c r="BJE9" s="220"/>
      <c r="BJF9" s="219"/>
      <c r="BJG9" s="219"/>
      <c r="BJH9" s="220"/>
      <c r="BJI9" s="219"/>
      <c r="BJJ9" s="219"/>
      <c r="BJK9" s="219"/>
      <c r="BJU9" s="220"/>
      <c r="BJV9" s="219"/>
      <c r="BJW9" s="219"/>
      <c r="BJX9" s="220"/>
      <c r="BJY9" s="219"/>
      <c r="BJZ9" s="219"/>
      <c r="BKA9" s="219"/>
      <c r="BKK9" s="220"/>
      <c r="BKL9" s="219"/>
      <c r="BKM9" s="219"/>
      <c r="BKN9" s="220"/>
      <c r="BKO9" s="219"/>
      <c r="BKP9" s="219"/>
      <c r="BKQ9" s="219"/>
      <c r="BLA9" s="220"/>
      <c r="BLB9" s="219"/>
      <c r="BLC9" s="219"/>
      <c r="BLD9" s="220"/>
      <c r="BLE9" s="219"/>
      <c r="BLF9" s="219"/>
      <c r="BLG9" s="219"/>
      <c r="BLQ9" s="220"/>
      <c r="BLR9" s="219"/>
      <c r="BLS9" s="219"/>
      <c r="BLT9" s="220"/>
      <c r="BLU9" s="219"/>
      <c r="BLV9" s="219"/>
      <c r="BLW9" s="219"/>
      <c r="BMG9" s="220"/>
      <c r="BMH9" s="219"/>
      <c r="BMI9" s="219"/>
      <c r="BMJ9" s="220"/>
      <c r="BMK9" s="219"/>
      <c r="BML9" s="219"/>
      <c r="BMM9" s="219"/>
      <c r="BMW9" s="220"/>
      <c r="BMX9" s="219"/>
      <c r="BMY9" s="219"/>
      <c r="BMZ9" s="220"/>
      <c r="BNA9" s="219"/>
      <c r="BNB9" s="219"/>
      <c r="BNC9" s="219"/>
      <c r="BNM9" s="220"/>
      <c r="BNN9" s="219"/>
      <c r="BNO9" s="219"/>
      <c r="BNP9" s="220"/>
      <c r="BNQ9" s="219"/>
      <c r="BNR9" s="219"/>
      <c r="BNS9" s="219"/>
      <c r="BOC9" s="220"/>
      <c r="BOD9" s="219"/>
      <c r="BOE9" s="219"/>
      <c r="BOF9" s="220"/>
      <c r="BOG9" s="219"/>
      <c r="BOH9" s="219"/>
      <c r="BOI9" s="219"/>
      <c r="BOS9" s="220"/>
      <c r="BOT9" s="219"/>
      <c r="BOU9" s="219"/>
      <c r="BOV9" s="220"/>
      <c r="BOW9" s="219"/>
      <c r="BOX9" s="219"/>
      <c r="BOY9" s="219"/>
      <c r="BPI9" s="220"/>
      <c r="BPJ9" s="219"/>
      <c r="BPK9" s="219"/>
      <c r="BPL9" s="220"/>
      <c r="BPM9" s="219"/>
      <c r="BPN9" s="219"/>
      <c r="BPO9" s="219"/>
      <c r="BPY9" s="220"/>
      <c r="BPZ9" s="219"/>
      <c r="BQA9" s="219"/>
      <c r="BQB9" s="220"/>
      <c r="BQC9" s="219"/>
      <c r="BQD9" s="219"/>
      <c r="BQE9" s="219"/>
      <c r="BQO9" s="220"/>
      <c r="BQP9" s="219"/>
      <c r="BQQ9" s="219"/>
      <c r="BQR9" s="220"/>
      <c r="BQS9" s="219"/>
      <c r="BQT9" s="219"/>
      <c r="BQU9" s="219"/>
      <c r="BRE9" s="220"/>
      <c r="BRF9" s="219"/>
      <c r="BRG9" s="219"/>
      <c r="BRH9" s="220"/>
      <c r="BRI9" s="219"/>
      <c r="BRJ9" s="219"/>
      <c r="BRK9" s="219"/>
      <c r="BRU9" s="220"/>
      <c r="BRV9" s="219"/>
      <c r="BRW9" s="219"/>
      <c r="BRX9" s="220"/>
      <c r="BRY9" s="219"/>
      <c r="BRZ9" s="219"/>
      <c r="BSA9" s="219"/>
      <c r="BSK9" s="220"/>
      <c r="BSL9" s="219"/>
      <c r="BSM9" s="219"/>
      <c r="BSN9" s="220"/>
      <c r="BSO9" s="219"/>
      <c r="BSP9" s="219"/>
      <c r="BSQ9" s="219"/>
      <c r="BTA9" s="220"/>
      <c r="BTB9" s="219"/>
      <c r="BTC9" s="219"/>
      <c r="BTD9" s="220"/>
      <c r="BTE9" s="219"/>
      <c r="BTF9" s="219"/>
      <c r="BTG9" s="219"/>
      <c r="BTQ9" s="220"/>
      <c r="BTR9" s="219"/>
      <c r="BTS9" s="219"/>
      <c r="BTT9" s="220"/>
      <c r="BTU9" s="219"/>
      <c r="BTV9" s="219"/>
      <c r="BTW9" s="219"/>
      <c r="BUG9" s="220"/>
      <c r="BUH9" s="219"/>
      <c r="BUI9" s="219"/>
      <c r="BUJ9" s="220"/>
      <c r="BUK9" s="219"/>
      <c r="BUL9" s="219"/>
      <c r="BUM9" s="219"/>
      <c r="BUW9" s="220"/>
      <c r="BUX9" s="219"/>
      <c r="BUY9" s="219"/>
      <c r="BUZ9" s="220"/>
      <c r="BVA9" s="219"/>
      <c r="BVB9" s="219"/>
      <c r="BVC9" s="219"/>
      <c r="BVM9" s="220"/>
      <c r="BVN9" s="219"/>
      <c r="BVO9" s="219"/>
      <c r="BVP9" s="220"/>
      <c r="BVQ9" s="219"/>
      <c r="BVR9" s="219"/>
      <c r="BVS9" s="219"/>
      <c r="BWC9" s="220"/>
      <c r="BWD9" s="219"/>
      <c r="BWE9" s="219"/>
      <c r="BWF9" s="220"/>
      <c r="BWG9" s="219"/>
      <c r="BWH9" s="219"/>
      <c r="BWI9" s="219"/>
      <c r="BWS9" s="220"/>
      <c r="BWT9" s="219"/>
      <c r="BWU9" s="219"/>
      <c r="BWV9" s="220"/>
      <c r="BWW9" s="219"/>
      <c r="BWX9" s="219"/>
      <c r="BWY9" s="219"/>
      <c r="BXI9" s="220"/>
      <c r="BXJ9" s="219"/>
      <c r="BXK9" s="219"/>
      <c r="BXL9" s="220"/>
      <c r="BXM9" s="219"/>
      <c r="BXN9" s="219"/>
      <c r="BXO9" s="219"/>
      <c r="BXY9" s="220"/>
      <c r="BXZ9" s="219"/>
      <c r="BYA9" s="219"/>
      <c r="BYB9" s="220"/>
      <c r="BYC9" s="219"/>
      <c r="BYD9" s="219"/>
      <c r="BYE9" s="219"/>
      <c r="BYO9" s="220"/>
      <c r="BYP9" s="219"/>
      <c r="BYQ9" s="219"/>
      <c r="BYR9" s="220"/>
      <c r="BYS9" s="219"/>
      <c r="BYT9" s="219"/>
      <c r="BYU9" s="219"/>
      <c r="BZE9" s="220"/>
      <c r="BZF9" s="219"/>
      <c r="BZG9" s="219"/>
      <c r="BZH9" s="220"/>
      <c r="BZI9" s="219"/>
      <c r="BZJ9" s="219"/>
      <c r="BZK9" s="219"/>
      <c r="BZU9" s="220"/>
      <c r="BZV9" s="219"/>
      <c r="BZW9" s="219"/>
      <c r="BZX9" s="220"/>
      <c r="BZY9" s="219"/>
      <c r="BZZ9" s="219"/>
      <c r="CAA9" s="219"/>
      <c r="CAK9" s="220"/>
      <c r="CAL9" s="219"/>
      <c r="CAM9" s="219"/>
      <c r="CAN9" s="220"/>
      <c r="CAO9" s="219"/>
      <c r="CAP9" s="219"/>
      <c r="CAQ9" s="219"/>
      <c r="CBA9" s="220"/>
      <c r="CBB9" s="219"/>
      <c r="CBC9" s="219"/>
      <c r="CBD9" s="220"/>
      <c r="CBE9" s="219"/>
      <c r="CBF9" s="219"/>
      <c r="CBG9" s="219"/>
      <c r="CBQ9" s="220"/>
      <c r="CBR9" s="219"/>
      <c r="CBS9" s="219"/>
      <c r="CBT9" s="220"/>
      <c r="CBU9" s="219"/>
      <c r="CBV9" s="219"/>
      <c r="CBW9" s="219"/>
      <c r="CCG9" s="220"/>
      <c r="CCH9" s="219"/>
      <c r="CCI9" s="219"/>
      <c r="CCJ9" s="220"/>
      <c r="CCK9" s="219"/>
      <c r="CCL9" s="219"/>
      <c r="CCM9" s="219"/>
      <c r="CCW9" s="220"/>
      <c r="CCX9" s="219"/>
      <c r="CCY9" s="219"/>
      <c r="CCZ9" s="220"/>
      <c r="CDA9" s="219"/>
      <c r="CDB9" s="219"/>
      <c r="CDC9" s="219"/>
      <c r="CDM9" s="220"/>
      <c r="CDN9" s="219"/>
      <c r="CDO9" s="219"/>
      <c r="CDP9" s="220"/>
      <c r="CDQ9" s="219"/>
      <c r="CDR9" s="219"/>
      <c r="CDS9" s="219"/>
      <c r="CEC9" s="220"/>
      <c r="CED9" s="219"/>
      <c r="CEE9" s="219"/>
      <c r="CEF9" s="220"/>
      <c r="CEG9" s="219"/>
      <c r="CEH9" s="219"/>
      <c r="CEI9" s="219"/>
      <c r="CES9" s="220"/>
      <c r="CET9" s="219"/>
      <c r="CEU9" s="219"/>
      <c r="CEV9" s="220"/>
      <c r="CEW9" s="219"/>
      <c r="CEX9" s="219"/>
      <c r="CEY9" s="219"/>
      <c r="CFI9" s="220"/>
      <c r="CFJ9" s="219"/>
      <c r="CFK9" s="219"/>
      <c r="CFL9" s="220"/>
      <c r="CFM9" s="219"/>
      <c r="CFN9" s="219"/>
      <c r="CFO9" s="219"/>
      <c r="CFY9" s="220"/>
      <c r="CFZ9" s="219"/>
      <c r="CGA9" s="219"/>
      <c r="CGB9" s="220"/>
      <c r="CGC9" s="219"/>
      <c r="CGD9" s="219"/>
      <c r="CGE9" s="219"/>
      <c r="CGO9" s="220"/>
      <c r="CGP9" s="219"/>
      <c r="CGQ9" s="219"/>
      <c r="CGR9" s="220"/>
      <c r="CGS9" s="219"/>
      <c r="CGT9" s="219"/>
      <c r="CGU9" s="219"/>
      <c r="CHE9" s="220"/>
      <c r="CHF9" s="219"/>
      <c r="CHG9" s="219"/>
      <c r="CHH9" s="220"/>
      <c r="CHI9" s="219"/>
      <c r="CHJ9" s="219"/>
      <c r="CHK9" s="219"/>
      <c r="CHU9" s="220"/>
      <c r="CHV9" s="219"/>
      <c r="CHW9" s="219"/>
      <c r="CHX9" s="220"/>
      <c r="CHY9" s="219"/>
      <c r="CHZ9" s="219"/>
      <c r="CIA9" s="219"/>
      <c r="CIK9" s="220"/>
      <c r="CIL9" s="219"/>
      <c r="CIM9" s="219"/>
      <c r="CIN9" s="220"/>
      <c r="CIO9" s="219"/>
      <c r="CIP9" s="219"/>
      <c r="CIQ9" s="219"/>
      <c r="CJA9" s="220"/>
      <c r="CJB9" s="219"/>
      <c r="CJC9" s="219"/>
      <c r="CJD9" s="220"/>
      <c r="CJE9" s="219"/>
      <c r="CJF9" s="219"/>
      <c r="CJG9" s="219"/>
      <c r="CJQ9" s="220"/>
      <c r="CJR9" s="219"/>
      <c r="CJS9" s="219"/>
      <c r="CJT9" s="220"/>
      <c r="CJU9" s="219"/>
      <c r="CJV9" s="219"/>
      <c r="CJW9" s="219"/>
      <c r="CKG9" s="220"/>
      <c r="CKH9" s="219"/>
      <c r="CKI9" s="219"/>
      <c r="CKJ9" s="220"/>
      <c r="CKK9" s="219"/>
      <c r="CKL9" s="219"/>
      <c r="CKM9" s="219"/>
      <c r="CKW9" s="220"/>
      <c r="CKX9" s="219"/>
      <c r="CKY9" s="219"/>
      <c r="CKZ9" s="220"/>
      <c r="CLA9" s="219"/>
      <c r="CLB9" s="219"/>
      <c r="CLC9" s="219"/>
      <c r="CLM9" s="220"/>
      <c r="CLN9" s="219"/>
      <c r="CLO9" s="219"/>
      <c r="CLP9" s="220"/>
      <c r="CLQ9" s="219"/>
      <c r="CLR9" s="219"/>
      <c r="CLS9" s="219"/>
      <c r="CMC9" s="220"/>
      <c r="CMD9" s="219"/>
      <c r="CME9" s="219"/>
      <c r="CMF9" s="220"/>
      <c r="CMG9" s="219"/>
      <c r="CMH9" s="219"/>
      <c r="CMI9" s="219"/>
      <c r="CMS9" s="220"/>
      <c r="CMT9" s="219"/>
      <c r="CMU9" s="219"/>
      <c r="CMV9" s="220"/>
      <c r="CMW9" s="219"/>
      <c r="CMX9" s="219"/>
      <c r="CMY9" s="219"/>
      <c r="CNI9" s="220"/>
      <c r="CNJ9" s="219"/>
      <c r="CNK9" s="219"/>
      <c r="CNL9" s="220"/>
      <c r="CNM9" s="219"/>
      <c r="CNN9" s="219"/>
      <c r="CNO9" s="219"/>
      <c r="CNY9" s="220"/>
      <c r="CNZ9" s="219"/>
      <c r="COA9" s="219"/>
      <c r="COB9" s="220"/>
      <c r="COC9" s="219"/>
      <c r="COD9" s="219"/>
      <c r="COE9" s="219"/>
      <c r="COO9" s="220"/>
      <c r="COP9" s="219"/>
      <c r="COQ9" s="219"/>
      <c r="COR9" s="220"/>
      <c r="COS9" s="219"/>
      <c r="COT9" s="219"/>
      <c r="COU9" s="219"/>
      <c r="CPE9" s="220"/>
      <c r="CPF9" s="219"/>
      <c r="CPG9" s="219"/>
      <c r="CPH9" s="220"/>
      <c r="CPI9" s="219"/>
      <c r="CPJ9" s="219"/>
      <c r="CPK9" s="219"/>
      <c r="CPU9" s="220"/>
      <c r="CPV9" s="219"/>
      <c r="CPW9" s="219"/>
      <c r="CPX9" s="220"/>
      <c r="CPY9" s="219"/>
      <c r="CPZ9" s="219"/>
      <c r="CQA9" s="219"/>
      <c r="CQK9" s="220"/>
      <c r="CQL9" s="219"/>
      <c r="CQM9" s="219"/>
      <c r="CQN9" s="220"/>
      <c r="CQO9" s="219"/>
      <c r="CQP9" s="219"/>
      <c r="CQQ9" s="219"/>
      <c r="CRA9" s="220"/>
      <c r="CRB9" s="219"/>
      <c r="CRC9" s="219"/>
      <c r="CRD9" s="220"/>
      <c r="CRE9" s="219"/>
      <c r="CRF9" s="219"/>
      <c r="CRG9" s="219"/>
      <c r="CRQ9" s="220"/>
      <c r="CRR9" s="219"/>
      <c r="CRS9" s="219"/>
      <c r="CRT9" s="220"/>
      <c r="CRU9" s="219"/>
      <c r="CRV9" s="219"/>
      <c r="CRW9" s="219"/>
      <c r="CSG9" s="220"/>
      <c r="CSH9" s="219"/>
      <c r="CSI9" s="219"/>
      <c r="CSJ9" s="220"/>
      <c r="CSK9" s="219"/>
      <c r="CSL9" s="219"/>
      <c r="CSM9" s="219"/>
      <c r="CSW9" s="220"/>
      <c r="CSX9" s="219"/>
      <c r="CSY9" s="219"/>
      <c r="CSZ9" s="220"/>
      <c r="CTA9" s="219"/>
      <c r="CTB9" s="219"/>
      <c r="CTC9" s="219"/>
      <c r="CTM9" s="220"/>
      <c r="CTN9" s="219"/>
      <c r="CTO9" s="219"/>
      <c r="CTP9" s="220"/>
      <c r="CTQ9" s="219"/>
      <c r="CTR9" s="219"/>
      <c r="CTS9" s="219"/>
      <c r="CUC9" s="220"/>
      <c r="CUD9" s="219"/>
      <c r="CUE9" s="219"/>
      <c r="CUF9" s="220"/>
      <c r="CUG9" s="219"/>
      <c r="CUH9" s="219"/>
      <c r="CUI9" s="219"/>
      <c r="CUS9" s="220"/>
      <c r="CUT9" s="219"/>
      <c r="CUU9" s="219"/>
      <c r="CUV9" s="220"/>
      <c r="CUW9" s="219"/>
      <c r="CUX9" s="219"/>
      <c r="CUY9" s="219"/>
      <c r="CVI9" s="220"/>
      <c r="CVJ9" s="219"/>
      <c r="CVK9" s="219"/>
      <c r="CVL9" s="220"/>
      <c r="CVM9" s="219"/>
      <c r="CVN9" s="219"/>
      <c r="CVO9" s="219"/>
      <c r="CVY9" s="220"/>
      <c r="CVZ9" s="219"/>
      <c r="CWA9" s="219"/>
      <c r="CWB9" s="220"/>
      <c r="CWC9" s="219"/>
      <c r="CWD9" s="219"/>
      <c r="CWE9" s="219"/>
      <c r="CWO9" s="220"/>
      <c r="CWP9" s="219"/>
      <c r="CWQ9" s="219"/>
      <c r="CWR9" s="220"/>
      <c r="CWS9" s="219"/>
      <c r="CWT9" s="219"/>
      <c r="CWU9" s="219"/>
      <c r="CXE9" s="220"/>
      <c r="CXF9" s="219"/>
      <c r="CXG9" s="219"/>
      <c r="CXH9" s="220"/>
      <c r="CXI9" s="219"/>
      <c r="CXJ9" s="219"/>
      <c r="CXK9" s="219"/>
      <c r="CXU9" s="220"/>
      <c r="CXV9" s="219"/>
      <c r="CXW9" s="219"/>
      <c r="CXX9" s="220"/>
      <c r="CXY9" s="219"/>
      <c r="CXZ9" s="219"/>
      <c r="CYA9" s="219"/>
      <c r="CYK9" s="220"/>
      <c r="CYL9" s="219"/>
      <c r="CYM9" s="219"/>
      <c r="CYN9" s="220"/>
      <c r="CYO9" s="219"/>
      <c r="CYP9" s="219"/>
      <c r="CYQ9" s="219"/>
      <c r="CZA9" s="220"/>
      <c r="CZB9" s="219"/>
      <c r="CZC9" s="219"/>
      <c r="CZD9" s="220"/>
      <c r="CZE9" s="219"/>
      <c r="CZF9" s="219"/>
      <c r="CZG9" s="219"/>
      <c r="CZQ9" s="220"/>
      <c r="CZR9" s="219"/>
      <c r="CZS9" s="219"/>
      <c r="CZT9" s="220"/>
      <c r="CZU9" s="219"/>
      <c r="CZV9" s="219"/>
      <c r="CZW9" s="219"/>
      <c r="DAG9" s="220"/>
      <c r="DAH9" s="219"/>
      <c r="DAI9" s="219"/>
      <c r="DAJ9" s="220"/>
      <c r="DAK9" s="219"/>
      <c r="DAL9" s="219"/>
      <c r="DAM9" s="219"/>
      <c r="DAW9" s="220"/>
      <c r="DAX9" s="219"/>
      <c r="DAY9" s="219"/>
      <c r="DAZ9" s="220"/>
      <c r="DBA9" s="219"/>
      <c r="DBB9" s="219"/>
      <c r="DBC9" s="219"/>
      <c r="DBM9" s="220"/>
      <c r="DBN9" s="219"/>
      <c r="DBO9" s="219"/>
      <c r="DBP9" s="220"/>
      <c r="DBQ9" s="219"/>
      <c r="DBR9" s="219"/>
      <c r="DBS9" s="219"/>
      <c r="DCC9" s="220"/>
      <c r="DCD9" s="219"/>
      <c r="DCE9" s="219"/>
      <c r="DCF9" s="220"/>
      <c r="DCG9" s="219"/>
      <c r="DCH9" s="219"/>
      <c r="DCI9" s="219"/>
      <c r="DCS9" s="220"/>
      <c r="DCT9" s="219"/>
      <c r="DCU9" s="219"/>
      <c r="DCV9" s="220"/>
      <c r="DCW9" s="219"/>
      <c r="DCX9" s="219"/>
      <c r="DCY9" s="219"/>
      <c r="DDI9" s="220"/>
      <c r="DDJ9" s="219"/>
      <c r="DDK9" s="219"/>
      <c r="DDL9" s="220"/>
      <c r="DDM9" s="219"/>
      <c r="DDN9" s="219"/>
      <c r="DDO9" s="219"/>
      <c r="DDY9" s="220"/>
      <c r="DDZ9" s="219"/>
      <c r="DEA9" s="219"/>
      <c r="DEB9" s="220"/>
      <c r="DEC9" s="219"/>
      <c r="DED9" s="219"/>
      <c r="DEE9" s="219"/>
      <c r="DEO9" s="220"/>
      <c r="DEP9" s="219"/>
      <c r="DEQ9" s="219"/>
      <c r="DER9" s="220"/>
      <c r="DES9" s="219"/>
      <c r="DET9" s="219"/>
      <c r="DEU9" s="219"/>
      <c r="DFE9" s="220"/>
      <c r="DFF9" s="219"/>
      <c r="DFG9" s="219"/>
      <c r="DFH9" s="220"/>
      <c r="DFI9" s="219"/>
      <c r="DFJ9" s="219"/>
      <c r="DFK9" s="219"/>
      <c r="DFU9" s="220"/>
      <c r="DFV9" s="219"/>
      <c r="DFW9" s="219"/>
      <c r="DFX9" s="220"/>
      <c r="DFY9" s="219"/>
      <c r="DFZ9" s="219"/>
      <c r="DGA9" s="219"/>
      <c r="DGK9" s="220"/>
      <c r="DGL9" s="219"/>
      <c r="DGM9" s="219"/>
      <c r="DGN9" s="220"/>
      <c r="DGO9" s="219"/>
      <c r="DGP9" s="219"/>
      <c r="DGQ9" s="219"/>
      <c r="DHA9" s="220"/>
      <c r="DHB9" s="219"/>
      <c r="DHC9" s="219"/>
      <c r="DHD9" s="220"/>
      <c r="DHE9" s="219"/>
      <c r="DHF9" s="219"/>
      <c r="DHG9" s="219"/>
      <c r="DHQ9" s="220"/>
      <c r="DHR9" s="219"/>
      <c r="DHS9" s="219"/>
      <c r="DHT9" s="220"/>
      <c r="DHU9" s="219"/>
      <c r="DHV9" s="219"/>
      <c r="DHW9" s="219"/>
      <c r="DIG9" s="220"/>
      <c r="DIH9" s="219"/>
      <c r="DII9" s="219"/>
      <c r="DIJ9" s="220"/>
      <c r="DIK9" s="219"/>
      <c r="DIL9" s="219"/>
      <c r="DIM9" s="219"/>
      <c r="DIW9" s="220"/>
      <c r="DIX9" s="219"/>
      <c r="DIY9" s="219"/>
      <c r="DIZ9" s="220"/>
      <c r="DJA9" s="219"/>
      <c r="DJB9" s="219"/>
      <c r="DJC9" s="219"/>
      <c r="DJM9" s="220"/>
      <c r="DJN9" s="219"/>
      <c r="DJO9" s="219"/>
      <c r="DJP9" s="220"/>
      <c r="DJQ9" s="219"/>
      <c r="DJR9" s="219"/>
      <c r="DJS9" s="219"/>
      <c r="DKC9" s="220"/>
      <c r="DKD9" s="219"/>
      <c r="DKE9" s="219"/>
      <c r="DKF9" s="220"/>
      <c r="DKG9" s="219"/>
      <c r="DKH9" s="219"/>
      <c r="DKI9" s="219"/>
      <c r="DKS9" s="220"/>
      <c r="DKT9" s="219"/>
      <c r="DKU9" s="219"/>
      <c r="DKV9" s="220"/>
      <c r="DKW9" s="219"/>
      <c r="DKX9" s="219"/>
      <c r="DKY9" s="219"/>
      <c r="DLI9" s="220"/>
      <c r="DLJ9" s="219"/>
      <c r="DLK9" s="219"/>
      <c r="DLL9" s="220"/>
      <c r="DLM9" s="219"/>
      <c r="DLN9" s="219"/>
      <c r="DLO9" s="219"/>
      <c r="DLY9" s="220"/>
      <c r="DLZ9" s="219"/>
      <c r="DMA9" s="219"/>
      <c r="DMB9" s="220"/>
      <c r="DMC9" s="219"/>
      <c r="DMD9" s="219"/>
      <c r="DME9" s="219"/>
      <c r="DMO9" s="220"/>
      <c r="DMP9" s="219"/>
      <c r="DMQ9" s="219"/>
      <c r="DMR9" s="220"/>
      <c r="DMS9" s="219"/>
      <c r="DMT9" s="219"/>
      <c r="DMU9" s="219"/>
      <c r="DNE9" s="220"/>
      <c r="DNF9" s="219"/>
      <c r="DNG9" s="219"/>
      <c r="DNH9" s="220"/>
      <c r="DNI9" s="219"/>
      <c r="DNJ9" s="219"/>
      <c r="DNK9" s="219"/>
      <c r="DNU9" s="220"/>
      <c r="DNV9" s="219"/>
      <c r="DNW9" s="219"/>
      <c r="DNX9" s="220"/>
      <c r="DNY9" s="219"/>
      <c r="DNZ9" s="219"/>
      <c r="DOA9" s="219"/>
      <c r="DOK9" s="220"/>
      <c r="DOL9" s="219"/>
      <c r="DOM9" s="219"/>
      <c r="DON9" s="220"/>
      <c r="DOO9" s="219"/>
      <c r="DOP9" s="219"/>
      <c r="DOQ9" s="219"/>
      <c r="DPA9" s="220"/>
      <c r="DPB9" s="219"/>
      <c r="DPC9" s="219"/>
      <c r="DPD9" s="220"/>
      <c r="DPE9" s="219"/>
      <c r="DPF9" s="219"/>
      <c r="DPG9" s="219"/>
      <c r="DPQ9" s="220"/>
      <c r="DPR9" s="219"/>
      <c r="DPS9" s="219"/>
      <c r="DPT9" s="220"/>
      <c r="DPU9" s="219"/>
      <c r="DPV9" s="219"/>
      <c r="DPW9" s="219"/>
      <c r="DQG9" s="220"/>
      <c r="DQH9" s="219"/>
      <c r="DQI9" s="219"/>
      <c r="DQJ9" s="220"/>
      <c r="DQK9" s="219"/>
      <c r="DQL9" s="219"/>
      <c r="DQM9" s="219"/>
      <c r="DQW9" s="220"/>
      <c r="DQX9" s="219"/>
      <c r="DQY9" s="219"/>
      <c r="DQZ9" s="220"/>
      <c r="DRA9" s="219"/>
      <c r="DRB9" s="219"/>
      <c r="DRC9" s="219"/>
      <c r="DRM9" s="220"/>
      <c r="DRN9" s="219"/>
      <c r="DRO9" s="219"/>
      <c r="DRP9" s="220"/>
      <c r="DRQ9" s="219"/>
      <c r="DRR9" s="219"/>
      <c r="DRS9" s="219"/>
      <c r="DSC9" s="220"/>
      <c r="DSD9" s="219"/>
      <c r="DSE9" s="219"/>
      <c r="DSF9" s="220"/>
      <c r="DSG9" s="219"/>
      <c r="DSH9" s="219"/>
      <c r="DSI9" s="219"/>
      <c r="DSS9" s="220"/>
      <c r="DST9" s="219"/>
      <c r="DSU9" s="219"/>
      <c r="DSV9" s="220"/>
      <c r="DSW9" s="219"/>
      <c r="DSX9" s="219"/>
      <c r="DSY9" s="219"/>
      <c r="DTI9" s="220"/>
      <c r="DTJ9" s="219"/>
      <c r="DTK9" s="219"/>
      <c r="DTL9" s="220"/>
      <c r="DTM9" s="219"/>
      <c r="DTN9" s="219"/>
      <c r="DTO9" s="219"/>
      <c r="DTY9" s="220"/>
      <c r="DTZ9" s="219"/>
      <c r="DUA9" s="219"/>
      <c r="DUB9" s="220"/>
      <c r="DUC9" s="219"/>
      <c r="DUD9" s="219"/>
      <c r="DUE9" s="219"/>
      <c r="DUO9" s="220"/>
      <c r="DUP9" s="219"/>
      <c r="DUQ9" s="219"/>
      <c r="DUR9" s="220"/>
      <c r="DUS9" s="219"/>
      <c r="DUT9" s="219"/>
      <c r="DUU9" s="219"/>
      <c r="DVE9" s="220"/>
      <c r="DVF9" s="219"/>
      <c r="DVG9" s="219"/>
      <c r="DVH9" s="220"/>
      <c r="DVI9" s="219"/>
      <c r="DVJ9" s="219"/>
      <c r="DVK9" s="219"/>
      <c r="DVU9" s="220"/>
      <c r="DVV9" s="219"/>
      <c r="DVW9" s="219"/>
      <c r="DVX9" s="220"/>
      <c r="DVY9" s="219"/>
      <c r="DVZ9" s="219"/>
      <c r="DWA9" s="219"/>
      <c r="DWK9" s="220"/>
      <c r="DWL9" s="219"/>
      <c r="DWM9" s="219"/>
      <c r="DWN9" s="220"/>
      <c r="DWO9" s="219"/>
      <c r="DWP9" s="219"/>
      <c r="DWQ9" s="219"/>
      <c r="DXA9" s="220"/>
      <c r="DXB9" s="219"/>
      <c r="DXC9" s="219"/>
      <c r="DXD9" s="220"/>
      <c r="DXE9" s="219"/>
      <c r="DXF9" s="219"/>
      <c r="DXG9" s="219"/>
      <c r="DXQ9" s="220"/>
      <c r="DXR9" s="219"/>
      <c r="DXS9" s="219"/>
      <c r="DXT9" s="220"/>
      <c r="DXU9" s="219"/>
      <c r="DXV9" s="219"/>
      <c r="DXW9" s="219"/>
      <c r="DYG9" s="220"/>
      <c r="DYH9" s="219"/>
      <c r="DYI9" s="219"/>
      <c r="DYJ9" s="220"/>
      <c r="DYK9" s="219"/>
      <c r="DYL9" s="219"/>
      <c r="DYM9" s="219"/>
      <c r="DYW9" s="220"/>
      <c r="DYX9" s="219"/>
      <c r="DYY9" s="219"/>
      <c r="DYZ9" s="220"/>
      <c r="DZA9" s="219"/>
      <c r="DZB9" s="219"/>
      <c r="DZC9" s="219"/>
      <c r="DZM9" s="220"/>
      <c r="DZN9" s="219"/>
      <c r="DZO9" s="219"/>
      <c r="DZP9" s="220"/>
      <c r="DZQ9" s="219"/>
      <c r="DZR9" s="219"/>
      <c r="DZS9" s="219"/>
      <c r="EAC9" s="220"/>
      <c r="EAD9" s="219"/>
      <c r="EAE9" s="219"/>
      <c r="EAF9" s="220"/>
      <c r="EAG9" s="219"/>
      <c r="EAH9" s="219"/>
      <c r="EAI9" s="219"/>
      <c r="EAS9" s="220"/>
      <c r="EAT9" s="219"/>
      <c r="EAU9" s="219"/>
      <c r="EAV9" s="220"/>
      <c r="EAW9" s="219"/>
      <c r="EAX9" s="219"/>
      <c r="EAY9" s="219"/>
      <c r="EBI9" s="220"/>
      <c r="EBJ9" s="219"/>
      <c r="EBK9" s="219"/>
      <c r="EBL9" s="220"/>
      <c r="EBM9" s="219"/>
      <c r="EBN9" s="219"/>
      <c r="EBO9" s="219"/>
      <c r="EBY9" s="220"/>
      <c r="EBZ9" s="219"/>
      <c r="ECA9" s="219"/>
      <c r="ECB9" s="220"/>
      <c r="ECC9" s="219"/>
      <c r="ECD9" s="219"/>
      <c r="ECE9" s="219"/>
      <c r="ECO9" s="220"/>
      <c r="ECP9" s="219"/>
      <c r="ECQ9" s="219"/>
      <c r="ECR9" s="220"/>
      <c r="ECS9" s="219"/>
      <c r="ECT9" s="219"/>
      <c r="ECU9" s="219"/>
      <c r="EDE9" s="220"/>
      <c r="EDF9" s="219"/>
      <c r="EDG9" s="219"/>
      <c r="EDH9" s="220"/>
      <c r="EDI9" s="219"/>
      <c r="EDJ9" s="219"/>
      <c r="EDK9" s="219"/>
      <c r="EDU9" s="220"/>
      <c r="EDV9" s="219"/>
      <c r="EDW9" s="219"/>
      <c r="EDX9" s="220"/>
      <c r="EDY9" s="219"/>
      <c r="EDZ9" s="219"/>
      <c r="EEA9" s="219"/>
      <c r="EEK9" s="220"/>
      <c r="EEL9" s="219"/>
      <c r="EEM9" s="219"/>
      <c r="EEN9" s="220"/>
      <c r="EEO9" s="219"/>
      <c r="EEP9" s="219"/>
      <c r="EEQ9" s="219"/>
      <c r="EFA9" s="220"/>
      <c r="EFB9" s="219"/>
      <c r="EFC9" s="219"/>
      <c r="EFD9" s="220"/>
      <c r="EFE9" s="219"/>
      <c r="EFF9" s="219"/>
      <c r="EFG9" s="219"/>
      <c r="EFQ9" s="220"/>
      <c r="EFR9" s="219"/>
      <c r="EFS9" s="219"/>
      <c r="EFT9" s="220"/>
      <c r="EFU9" s="219"/>
      <c r="EFV9" s="219"/>
      <c r="EFW9" s="219"/>
      <c r="EGG9" s="220"/>
      <c r="EGH9" s="219"/>
      <c r="EGI9" s="219"/>
      <c r="EGJ9" s="220"/>
      <c r="EGK9" s="219"/>
      <c r="EGL9" s="219"/>
      <c r="EGM9" s="219"/>
      <c r="EGW9" s="220"/>
      <c r="EGX9" s="219"/>
      <c r="EGY9" s="219"/>
      <c r="EGZ9" s="220"/>
      <c r="EHA9" s="219"/>
      <c r="EHB9" s="219"/>
      <c r="EHC9" s="219"/>
      <c r="EHM9" s="220"/>
      <c r="EHN9" s="219"/>
      <c r="EHO9" s="219"/>
      <c r="EHP9" s="220"/>
      <c r="EHQ9" s="219"/>
      <c r="EHR9" s="219"/>
      <c r="EHS9" s="219"/>
      <c r="EIC9" s="220"/>
      <c r="EID9" s="219"/>
      <c r="EIE9" s="219"/>
      <c r="EIF9" s="220"/>
      <c r="EIG9" s="219"/>
      <c r="EIH9" s="219"/>
      <c r="EII9" s="219"/>
      <c r="EIS9" s="220"/>
      <c r="EIT9" s="219"/>
      <c r="EIU9" s="219"/>
      <c r="EIV9" s="220"/>
      <c r="EIW9" s="219"/>
      <c r="EIX9" s="219"/>
      <c r="EIY9" s="219"/>
      <c r="EJI9" s="220"/>
      <c r="EJJ9" s="219"/>
      <c r="EJK9" s="219"/>
      <c r="EJL9" s="220"/>
      <c r="EJM9" s="219"/>
      <c r="EJN9" s="219"/>
      <c r="EJO9" s="219"/>
      <c r="EJY9" s="220"/>
      <c r="EJZ9" s="219"/>
      <c r="EKA9" s="219"/>
      <c r="EKB9" s="220"/>
      <c r="EKC9" s="219"/>
      <c r="EKD9" s="219"/>
      <c r="EKE9" s="219"/>
      <c r="EKO9" s="220"/>
      <c r="EKP9" s="219"/>
      <c r="EKQ9" s="219"/>
      <c r="EKR9" s="220"/>
      <c r="EKS9" s="219"/>
      <c r="EKT9" s="219"/>
      <c r="EKU9" s="219"/>
      <c r="ELE9" s="220"/>
      <c r="ELF9" s="219"/>
      <c r="ELG9" s="219"/>
      <c r="ELH9" s="220"/>
      <c r="ELI9" s="219"/>
      <c r="ELJ9" s="219"/>
      <c r="ELK9" s="219"/>
      <c r="ELU9" s="220"/>
      <c r="ELV9" s="219"/>
      <c r="ELW9" s="219"/>
      <c r="ELX9" s="220"/>
      <c r="ELY9" s="219"/>
      <c r="ELZ9" s="219"/>
      <c r="EMA9" s="219"/>
      <c r="EMK9" s="220"/>
      <c r="EML9" s="219"/>
      <c r="EMM9" s="219"/>
      <c r="EMN9" s="220"/>
      <c r="EMO9" s="219"/>
      <c r="EMP9" s="219"/>
      <c r="EMQ9" s="219"/>
      <c r="ENA9" s="220"/>
      <c r="ENB9" s="219"/>
      <c r="ENC9" s="219"/>
      <c r="END9" s="220"/>
      <c r="ENE9" s="219"/>
      <c r="ENF9" s="219"/>
      <c r="ENG9" s="219"/>
      <c r="ENQ9" s="220"/>
      <c r="ENR9" s="219"/>
      <c r="ENS9" s="219"/>
      <c r="ENT9" s="220"/>
      <c r="ENU9" s="219"/>
      <c r="ENV9" s="219"/>
      <c r="ENW9" s="219"/>
      <c r="EOG9" s="220"/>
      <c r="EOH9" s="219"/>
      <c r="EOI9" s="219"/>
      <c r="EOJ9" s="220"/>
      <c r="EOK9" s="219"/>
      <c r="EOL9" s="219"/>
      <c r="EOM9" s="219"/>
      <c r="EOW9" s="220"/>
      <c r="EOX9" s="219"/>
      <c r="EOY9" s="219"/>
      <c r="EOZ9" s="220"/>
      <c r="EPA9" s="219"/>
      <c r="EPB9" s="219"/>
      <c r="EPC9" s="219"/>
      <c r="EPM9" s="220"/>
      <c r="EPN9" s="219"/>
      <c r="EPO9" s="219"/>
      <c r="EPP9" s="220"/>
      <c r="EPQ9" s="219"/>
      <c r="EPR9" s="219"/>
      <c r="EPS9" s="219"/>
      <c r="EQC9" s="220"/>
      <c r="EQD9" s="219"/>
      <c r="EQE9" s="219"/>
      <c r="EQF9" s="220"/>
      <c r="EQG9" s="219"/>
      <c r="EQH9" s="219"/>
      <c r="EQI9" s="219"/>
      <c r="EQS9" s="220"/>
      <c r="EQT9" s="219"/>
      <c r="EQU9" s="219"/>
      <c r="EQV9" s="220"/>
      <c r="EQW9" s="219"/>
      <c r="EQX9" s="219"/>
      <c r="EQY9" s="219"/>
      <c r="ERI9" s="220"/>
      <c r="ERJ9" s="219"/>
      <c r="ERK9" s="219"/>
      <c r="ERL9" s="220"/>
      <c r="ERM9" s="219"/>
      <c r="ERN9" s="219"/>
      <c r="ERO9" s="219"/>
      <c r="ERY9" s="220"/>
      <c r="ERZ9" s="219"/>
      <c r="ESA9" s="219"/>
      <c r="ESB9" s="220"/>
      <c r="ESC9" s="219"/>
      <c r="ESD9" s="219"/>
      <c r="ESE9" s="219"/>
      <c r="ESO9" s="220"/>
      <c r="ESP9" s="219"/>
      <c r="ESQ9" s="219"/>
      <c r="ESR9" s="220"/>
      <c r="ESS9" s="219"/>
      <c r="EST9" s="219"/>
      <c r="ESU9" s="219"/>
      <c r="ETE9" s="220"/>
      <c r="ETF9" s="219"/>
      <c r="ETG9" s="219"/>
      <c r="ETH9" s="220"/>
      <c r="ETI9" s="219"/>
      <c r="ETJ9" s="219"/>
      <c r="ETK9" s="219"/>
      <c r="ETU9" s="220"/>
      <c r="ETV9" s="219"/>
      <c r="ETW9" s="219"/>
      <c r="ETX9" s="220"/>
      <c r="ETY9" s="219"/>
      <c r="ETZ9" s="219"/>
      <c r="EUA9" s="219"/>
      <c r="EUK9" s="220"/>
      <c r="EUL9" s="219"/>
      <c r="EUM9" s="219"/>
      <c r="EUN9" s="220"/>
      <c r="EUO9" s="219"/>
      <c r="EUP9" s="219"/>
      <c r="EUQ9" s="219"/>
      <c r="EVA9" s="220"/>
      <c r="EVB9" s="219"/>
      <c r="EVC9" s="219"/>
      <c r="EVD9" s="220"/>
      <c r="EVE9" s="219"/>
      <c r="EVF9" s="219"/>
      <c r="EVG9" s="219"/>
      <c r="EVQ9" s="220"/>
      <c r="EVR9" s="219"/>
      <c r="EVS9" s="219"/>
      <c r="EVT9" s="220"/>
      <c r="EVU9" s="219"/>
      <c r="EVV9" s="219"/>
      <c r="EVW9" s="219"/>
      <c r="EWG9" s="220"/>
      <c r="EWH9" s="219"/>
      <c r="EWI9" s="219"/>
      <c r="EWJ9" s="220"/>
      <c r="EWK9" s="219"/>
      <c r="EWL9" s="219"/>
      <c r="EWM9" s="219"/>
      <c r="EWW9" s="220"/>
      <c r="EWX9" s="219"/>
      <c r="EWY9" s="219"/>
      <c r="EWZ9" s="220"/>
      <c r="EXA9" s="219"/>
      <c r="EXB9" s="219"/>
      <c r="EXC9" s="219"/>
      <c r="EXM9" s="220"/>
      <c r="EXN9" s="219"/>
      <c r="EXO9" s="219"/>
      <c r="EXP9" s="220"/>
      <c r="EXQ9" s="219"/>
      <c r="EXR9" s="219"/>
      <c r="EXS9" s="219"/>
      <c r="EYC9" s="220"/>
      <c r="EYD9" s="219"/>
      <c r="EYE9" s="219"/>
      <c r="EYF9" s="220"/>
      <c r="EYG9" s="219"/>
      <c r="EYH9" s="219"/>
      <c r="EYI9" s="219"/>
      <c r="EYS9" s="220"/>
      <c r="EYT9" s="219"/>
      <c r="EYU9" s="219"/>
      <c r="EYV9" s="220"/>
      <c r="EYW9" s="219"/>
      <c r="EYX9" s="219"/>
      <c r="EYY9" s="219"/>
      <c r="EZI9" s="220"/>
      <c r="EZJ9" s="219"/>
      <c r="EZK9" s="219"/>
      <c r="EZL9" s="220"/>
      <c r="EZM9" s="219"/>
      <c r="EZN9" s="219"/>
      <c r="EZO9" s="219"/>
      <c r="EZY9" s="220"/>
      <c r="EZZ9" s="219"/>
      <c r="FAA9" s="219"/>
      <c r="FAB9" s="220"/>
      <c r="FAC9" s="219"/>
      <c r="FAD9" s="219"/>
      <c r="FAE9" s="219"/>
      <c r="FAO9" s="220"/>
      <c r="FAP9" s="219"/>
      <c r="FAQ9" s="219"/>
      <c r="FAR9" s="220"/>
      <c r="FAS9" s="219"/>
      <c r="FAT9" s="219"/>
      <c r="FAU9" s="219"/>
      <c r="FBE9" s="220"/>
      <c r="FBF9" s="219"/>
      <c r="FBG9" s="219"/>
      <c r="FBH9" s="220"/>
      <c r="FBI9" s="219"/>
      <c r="FBJ9" s="219"/>
      <c r="FBK9" s="219"/>
      <c r="FBU9" s="220"/>
      <c r="FBV9" s="219"/>
      <c r="FBW9" s="219"/>
      <c r="FBX9" s="220"/>
      <c r="FBY9" s="219"/>
      <c r="FBZ9" s="219"/>
      <c r="FCA9" s="219"/>
      <c r="FCK9" s="220"/>
      <c r="FCL9" s="219"/>
      <c r="FCM9" s="219"/>
      <c r="FCN9" s="220"/>
      <c r="FCO9" s="219"/>
      <c r="FCP9" s="219"/>
      <c r="FCQ9" s="219"/>
      <c r="FDA9" s="220"/>
      <c r="FDB9" s="219"/>
      <c r="FDC9" s="219"/>
      <c r="FDD9" s="220"/>
      <c r="FDE9" s="219"/>
      <c r="FDF9" s="219"/>
      <c r="FDG9" s="219"/>
      <c r="FDQ9" s="220"/>
      <c r="FDR9" s="219"/>
      <c r="FDS9" s="219"/>
      <c r="FDT9" s="220"/>
      <c r="FDU9" s="219"/>
      <c r="FDV9" s="219"/>
      <c r="FDW9" s="219"/>
      <c r="FEG9" s="220"/>
      <c r="FEH9" s="219"/>
      <c r="FEI9" s="219"/>
      <c r="FEJ9" s="220"/>
      <c r="FEK9" s="219"/>
      <c r="FEL9" s="219"/>
      <c r="FEM9" s="219"/>
      <c r="FEW9" s="220"/>
      <c r="FEX9" s="219"/>
      <c r="FEY9" s="219"/>
      <c r="FEZ9" s="220"/>
      <c r="FFA9" s="219"/>
      <c r="FFB9" s="219"/>
      <c r="FFC9" s="219"/>
      <c r="FFM9" s="220"/>
      <c r="FFN9" s="219"/>
      <c r="FFO9" s="219"/>
      <c r="FFP9" s="220"/>
      <c r="FFQ9" s="219"/>
      <c r="FFR9" s="219"/>
      <c r="FFS9" s="219"/>
      <c r="FGC9" s="220"/>
      <c r="FGD9" s="219"/>
      <c r="FGE9" s="219"/>
      <c r="FGF9" s="220"/>
      <c r="FGG9" s="219"/>
      <c r="FGH9" s="219"/>
      <c r="FGI9" s="219"/>
      <c r="FGS9" s="220"/>
      <c r="FGT9" s="219"/>
      <c r="FGU9" s="219"/>
      <c r="FGV9" s="220"/>
      <c r="FGW9" s="219"/>
      <c r="FGX9" s="219"/>
      <c r="FGY9" s="219"/>
      <c r="FHI9" s="220"/>
      <c r="FHJ9" s="219"/>
      <c r="FHK9" s="219"/>
      <c r="FHL9" s="220"/>
      <c r="FHM9" s="219"/>
      <c r="FHN9" s="219"/>
      <c r="FHO9" s="219"/>
      <c r="FHY9" s="220"/>
      <c r="FHZ9" s="219"/>
      <c r="FIA9" s="219"/>
      <c r="FIB9" s="220"/>
      <c r="FIC9" s="219"/>
      <c r="FID9" s="219"/>
      <c r="FIE9" s="219"/>
      <c r="FIO9" s="220"/>
      <c r="FIP9" s="219"/>
      <c r="FIQ9" s="219"/>
      <c r="FIR9" s="220"/>
      <c r="FIS9" s="219"/>
      <c r="FIT9" s="219"/>
      <c r="FIU9" s="219"/>
      <c r="FJE9" s="220"/>
      <c r="FJF9" s="219"/>
      <c r="FJG9" s="219"/>
      <c r="FJH9" s="220"/>
      <c r="FJI9" s="219"/>
      <c r="FJJ9" s="219"/>
      <c r="FJK9" s="219"/>
      <c r="FJU9" s="220"/>
      <c r="FJV9" s="219"/>
      <c r="FJW9" s="219"/>
      <c r="FJX9" s="220"/>
      <c r="FJY9" s="219"/>
      <c r="FJZ9" s="219"/>
      <c r="FKA9" s="219"/>
      <c r="FKK9" s="220"/>
      <c r="FKL9" s="219"/>
      <c r="FKM9" s="219"/>
      <c r="FKN9" s="220"/>
      <c r="FKO9" s="219"/>
      <c r="FKP9" s="219"/>
      <c r="FKQ9" s="219"/>
      <c r="FLA9" s="220"/>
      <c r="FLB9" s="219"/>
      <c r="FLC9" s="219"/>
      <c r="FLD9" s="220"/>
      <c r="FLE9" s="219"/>
      <c r="FLF9" s="219"/>
      <c r="FLG9" s="219"/>
      <c r="FLQ9" s="220"/>
      <c r="FLR9" s="219"/>
      <c r="FLS9" s="219"/>
      <c r="FLT9" s="220"/>
      <c r="FLU9" s="219"/>
      <c r="FLV9" s="219"/>
      <c r="FLW9" s="219"/>
      <c r="FMG9" s="220"/>
      <c r="FMH9" s="219"/>
      <c r="FMI9" s="219"/>
      <c r="FMJ9" s="220"/>
      <c r="FMK9" s="219"/>
      <c r="FML9" s="219"/>
      <c r="FMM9" s="219"/>
      <c r="FMW9" s="220"/>
      <c r="FMX9" s="219"/>
      <c r="FMY9" s="219"/>
      <c r="FMZ9" s="220"/>
      <c r="FNA9" s="219"/>
      <c r="FNB9" s="219"/>
      <c r="FNC9" s="219"/>
      <c r="FNM9" s="220"/>
      <c r="FNN9" s="219"/>
      <c r="FNO9" s="219"/>
      <c r="FNP9" s="220"/>
      <c r="FNQ9" s="219"/>
      <c r="FNR9" s="219"/>
      <c r="FNS9" s="219"/>
      <c r="FOC9" s="220"/>
      <c r="FOD9" s="219"/>
      <c r="FOE9" s="219"/>
      <c r="FOF9" s="220"/>
      <c r="FOG9" s="219"/>
      <c r="FOH9" s="219"/>
      <c r="FOI9" s="219"/>
      <c r="FOS9" s="220"/>
      <c r="FOT9" s="219"/>
      <c r="FOU9" s="219"/>
      <c r="FOV9" s="220"/>
      <c r="FOW9" s="219"/>
      <c r="FOX9" s="219"/>
      <c r="FOY9" s="219"/>
      <c r="FPI9" s="220"/>
      <c r="FPJ9" s="219"/>
      <c r="FPK9" s="219"/>
      <c r="FPL9" s="220"/>
      <c r="FPM9" s="219"/>
      <c r="FPN9" s="219"/>
      <c r="FPO9" s="219"/>
      <c r="FPY9" s="220"/>
      <c r="FPZ9" s="219"/>
      <c r="FQA9" s="219"/>
      <c r="FQB9" s="220"/>
      <c r="FQC9" s="219"/>
      <c r="FQD9" s="219"/>
      <c r="FQE9" s="219"/>
      <c r="FQO9" s="220"/>
      <c r="FQP9" s="219"/>
      <c r="FQQ9" s="219"/>
      <c r="FQR9" s="220"/>
      <c r="FQS9" s="219"/>
      <c r="FQT9" s="219"/>
      <c r="FQU9" s="219"/>
      <c r="FRE9" s="220"/>
      <c r="FRF9" s="219"/>
      <c r="FRG9" s="219"/>
      <c r="FRH9" s="220"/>
      <c r="FRI9" s="219"/>
      <c r="FRJ9" s="219"/>
      <c r="FRK9" s="219"/>
      <c r="FRU9" s="220"/>
      <c r="FRV9" s="219"/>
      <c r="FRW9" s="219"/>
      <c r="FRX9" s="220"/>
      <c r="FRY9" s="219"/>
      <c r="FRZ9" s="219"/>
      <c r="FSA9" s="219"/>
      <c r="FSK9" s="220"/>
      <c r="FSL9" s="219"/>
      <c r="FSM9" s="219"/>
      <c r="FSN9" s="220"/>
      <c r="FSO9" s="219"/>
      <c r="FSP9" s="219"/>
      <c r="FSQ9" s="219"/>
      <c r="FTA9" s="220"/>
      <c r="FTB9" s="219"/>
      <c r="FTC9" s="219"/>
      <c r="FTD9" s="220"/>
      <c r="FTE9" s="219"/>
      <c r="FTF9" s="219"/>
      <c r="FTG9" s="219"/>
      <c r="FTQ9" s="220"/>
      <c r="FTR9" s="219"/>
      <c r="FTS9" s="219"/>
      <c r="FTT9" s="220"/>
      <c r="FTU9" s="219"/>
      <c r="FTV9" s="219"/>
      <c r="FTW9" s="219"/>
      <c r="FUG9" s="220"/>
      <c r="FUH9" s="219"/>
      <c r="FUI9" s="219"/>
      <c r="FUJ9" s="220"/>
      <c r="FUK9" s="219"/>
      <c r="FUL9" s="219"/>
      <c r="FUM9" s="219"/>
      <c r="FUW9" s="220"/>
      <c r="FUX9" s="219"/>
      <c r="FUY9" s="219"/>
      <c r="FUZ9" s="220"/>
      <c r="FVA9" s="219"/>
      <c r="FVB9" s="219"/>
      <c r="FVC9" s="219"/>
      <c r="FVM9" s="220"/>
      <c r="FVN9" s="219"/>
      <c r="FVO9" s="219"/>
      <c r="FVP9" s="220"/>
      <c r="FVQ9" s="219"/>
      <c r="FVR9" s="219"/>
      <c r="FVS9" s="219"/>
      <c r="FWC9" s="220"/>
      <c r="FWD9" s="219"/>
      <c r="FWE9" s="219"/>
      <c r="FWF9" s="220"/>
      <c r="FWG9" s="219"/>
      <c r="FWH9" s="219"/>
      <c r="FWI9" s="219"/>
      <c r="FWS9" s="220"/>
      <c r="FWT9" s="219"/>
      <c r="FWU9" s="219"/>
      <c r="FWV9" s="220"/>
      <c r="FWW9" s="219"/>
      <c r="FWX9" s="219"/>
      <c r="FWY9" s="219"/>
      <c r="FXI9" s="220"/>
      <c r="FXJ9" s="219"/>
      <c r="FXK9" s="219"/>
      <c r="FXL9" s="220"/>
      <c r="FXM9" s="219"/>
      <c r="FXN9" s="219"/>
      <c r="FXO9" s="219"/>
      <c r="FXY9" s="220"/>
      <c r="FXZ9" s="219"/>
      <c r="FYA9" s="219"/>
      <c r="FYB9" s="220"/>
      <c r="FYC9" s="219"/>
      <c r="FYD9" s="219"/>
      <c r="FYE9" s="219"/>
      <c r="FYO9" s="220"/>
      <c r="FYP9" s="219"/>
      <c r="FYQ9" s="219"/>
      <c r="FYR9" s="220"/>
      <c r="FYS9" s="219"/>
      <c r="FYT9" s="219"/>
      <c r="FYU9" s="219"/>
      <c r="FZE9" s="220"/>
      <c r="FZF9" s="219"/>
      <c r="FZG9" s="219"/>
      <c r="FZH9" s="220"/>
      <c r="FZI9" s="219"/>
      <c r="FZJ9" s="219"/>
      <c r="FZK9" s="219"/>
      <c r="FZU9" s="220"/>
      <c r="FZV9" s="219"/>
      <c r="FZW9" s="219"/>
      <c r="FZX9" s="220"/>
      <c r="FZY9" s="219"/>
      <c r="FZZ9" s="219"/>
      <c r="GAA9" s="219"/>
      <c r="GAK9" s="220"/>
      <c r="GAL9" s="219"/>
      <c r="GAM9" s="219"/>
      <c r="GAN9" s="220"/>
      <c r="GAO9" s="219"/>
      <c r="GAP9" s="219"/>
      <c r="GAQ9" s="219"/>
      <c r="GBA9" s="220"/>
      <c r="GBB9" s="219"/>
      <c r="GBC9" s="219"/>
      <c r="GBD9" s="220"/>
      <c r="GBE9" s="219"/>
      <c r="GBF9" s="219"/>
      <c r="GBG9" s="219"/>
      <c r="GBQ9" s="220"/>
      <c r="GBR9" s="219"/>
      <c r="GBS9" s="219"/>
      <c r="GBT9" s="220"/>
      <c r="GBU9" s="219"/>
      <c r="GBV9" s="219"/>
      <c r="GBW9" s="219"/>
      <c r="GCG9" s="220"/>
      <c r="GCH9" s="219"/>
      <c r="GCI9" s="219"/>
      <c r="GCJ9" s="220"/>
      <c r="GCK9" s="219"/>
      <c r="GCL9" s="219"/>
      <c r="GCM9" s="219"/>
      <c r="GCW9" s="220"/>
      <c r="GCX9" s="219"/>
      <c r="GCY9" s="219"/>
      <c r="GCZ9" s="220"/>
      <c r="GDA9" s="219"/>
      <c r="GDB9" s="219"/>
      <c r="GDC9" s="219"/>
      <c r="GDM9" s="220"/>
      <c r="GDN9" s="219"/>
      <c r="GDO9" s="219"/>
      <c r="GDP9" s="220"/>
      <c r="GDQ9" s="219"/>
      <c r="GDR9" s="219"/>
      <c r="GDS9" s="219"/>
      <c r="GEC9" s="220"/>
      <c r="GED9" s="219"/>
      <c r="GEE9" s="219"/>
      <c r="GEF9" s="220"/>
      <c r="GEG9" s="219"/>
      <c r="GEH9" s="219"/>
      <c r="GEI9" s="219"/>
      <c r="GES9" s="220"/>
      <c r="GET9" s="219"/>
      <c r="GEU9" s="219"/>
      <c r="GEV9" s="220"/>
      <c r="GEW9" s="219"/>
      <c r="GEX9" s="219"/>
      <c r="GEY9" s="219"/>
      <c r="GFI9" s="220"/>
      <c r="GFJ9" s="219"/>
      <c r="GFK9" s="219"/>
      <c r="GFL9" s="220"/>
      <c r="GFM9" s="219"/>
      <c r="GFN9" s="219"/>
      <c r="GFO9" s="219"/>
      <c r="GFY9" s="220"/>
      <c r="GFZ9" s="219"/>
      <c r="GGA9" s="219"/>
      <c r="GGB9" s="220"/>
      <c r="GGC9" s="219"/>
      <c r="GGD9" s="219"/>
      <c r="GGE9" s="219"/>
      <c r="GGO9" s="220"/>
      <c r="GGP9" s="219"/>
      <c r="GGQ9" s="219"/>
      <c r="GGR9" s="220"/>
      <c r="GGS9" s="219"/>
      <c r="GGT9" s="219"/>
      <c r="GGU9" s="219"/>
      <c r="GHE9" s="220"/>
      <c r="GHF9" s="219"/>
      <c r="GHG9" s="219"/>
      <c r="GHH9" s="220"/>
      <c r="GHI9" s="219"/>
      <c r="GHJ9" s="219"/>
      <c r="GHK9" s="219"/>
      <c r="GHU9" s="220"/>
      <c r="GHV9" s="219"/>
      <c r="GHW9" s="219"/>
      <c r="GHX9" s="220"/>
      <c r="GHY9" s="219"/>
      <c r="GHZ9" s="219"/>
      <c r="GIA9" s="219"/>
      <c r="GIK9" s="220"/>
      <c r="GIL9" s="219"/>
      <c r="GIM9" s="219"/>
      <c r="GIN9" s="220"/>
      <c r="GIO9" s="219"/>
      <c r="GIP9" s="219"/>
      <c r="GIQ9" s="219"/>
      <c r="GJA9" s="220"/>
      <c r="GJB9" s="219"/>
      <c r="GJC9" s="219"/>
      <c r="GJD9" s="220"/>
      <c r="GJE9" s="219"/>
      <c r="GJF9" s="219"/>
      <c r="GJG9" s="219"/>
      <c r="GJQ9" s="220"/>
      <c r="GJR9" s="219"/>
      <c r="GJS9" s="219"/>
      <c r="GJT9" s="220"/>
      <c r="GJU9" s="219"/>
      <c r="GJV9" s="219"/>
      <c r="GJW9" s="219"/>
      <c r="GKG9" s="220"/>
      <c r="GKH9" s="219"/>
      <c r="GKI9" s="219"/>
      <c r="GKJ9" s="220"/>
      <c r="GKK9" s="219"/>
      <c r="GKL9" s="219"/>
      <c r="GKM9" s="219"/>
      <c r="GKW9" s="220"/>
      <c r="GKX9" s="219"/>
      <c r="GKY9" s="219"/>
      <c r="GKZ9" s="220"/>
      <c r="GLA9" s="219"/>
      <c r="GLB9" s="219"/>
      <c r="GLC9" s="219"/>
      <c r="GLM9" s="220"/>
      <c r="GLN9" s="219"/>
      <c r="GLO9" s="219"/>
      <c r="GLP9" s="220"/>
      <c r="GLQ9" s="219"/>
      <c r="GLR9" s="219"/>
      <c r="GLS9" s="219"/>
      <c r="GMC9" s="220"/>
      <c r="GMD9" s="219"/>
      <c r="GME9" s="219"/>
      <c r="GMF9" s="220"/>
      <c r="GMG9" s="219"/>
      <c r="GMH9" s="219"/>
      <c r="GMI9" s="219"/>
      <c r="GMS9" s="220"/>
      <c r="GMT9" s="219"/>
      <c r="GMU9" s="219"/>
      <c r="GMV9" s="220"/>
      <c r="GMW9" s="219"/>
      <c r="GMX9" s="219"/>
      <c r="GMY9" s="219"/>
      <c r="GNI9" s="220"/>
      <c r="GNJ9" s="219"/>
      <c r="GNK9" s="219"/>
      <c r="GNL9" s="220"/>
      <c r="GNM9" s="219"/>
      <c r="GNN9" s="219"/>
      <c r="GNO9" s="219"/>
      <c r="GNY9" s="220"/>
      <c r="GNZ9" s="219"/>
      <c r="GOA9" s="219"/>
      <c r="GOB9" s="220"/>
      <c r="GOC9" s="219"/>
      <c r="GOD9" s="219"/>
      <c r="GOE9" s="219"/>
      <c r="GOO9" s="220"/>
      <c r="GOP9" s="219"/>
      <c r="GOQ9" s="219"/>
      <c r="GOR9" s="220"/>
      <c r="GOS9" s="219"/>
      <c r="GOT9" s="219"/>
      <c r="GOU9" s="219"/>
      <c r="GPE9" s="220"/>
      <c r="GPF9" s="219"/>
      <c r="GPG9" s="219"/>
      <c r="GPH9" s="220"/>
      <c r="GPI9" s="219"/>
      <c r="GPJ9" s="219"/>
      <c r="GPK9" s="219"/>
      <c r="GPU9" s="220"/>
      <c r="GPV9" s="219"/>
      <c r="GPW9" s="219"/>
      <c r="GPX9" s="220"/>
      <c r="GPY9" s="219"/>
      <c r="GPZ9" s="219"/>
      <c r="GQA9" s="219"/>
      <c r="GQK9" s="220"/>
      <c r="GQL9" s="219"/>
      <c r="GQM9" s="219"/>
      <c r="GQN9" s="220"/>
      <c r="GQO9" s="219"/>
      <c r="GQP9" s="219"/>
      <c r="GQQ9" s="219"/>
      <c r="GRA9" s="220"/>
      <c r="GRB9" s="219"/>
      <c r="GRC9" s="219"/>
      <c r="GRD9" s="220"/>
      <c r="GRE9" s="219"/>
      <c r="GRF9" s="219"/>
      <c r="GRG9" s="219"/>
      <c r="GRQ9" s="220"/>
      <c r="GRR9" s="219"/>
      <c r="GRS9" s="219"/>
      <c r="GRT9" s="220"/>
      <c r="GRU9" s="219"/>
      <c r="GRV9" s="219"/>
      <c r="GRW9" s="219"/>
      <c r="GSG9" s="220"/>
      <c r="GSH9" s="219"/>
      <c r="GSI9" s="219"/>
      <c r="GSJ9" s="220"/>
      <c r="GSK9" s="219"/>
      <c r="GSL9" s="219"/>
      <c r="GSM9" s="219"/>
      <c r="GSW9" s="220"/>
      <c r="GSX9" s="219"/>
      <c r="GSY9" s="219"/>
      <c r="GSZ9" s="220"/>
      <c r="GTA9" s="219"/>
      <c r="GTB9" s="219"/>
      <c r="GTC9" s="219"/>
      <c r="GTM9" s="220"/>
      <c r="GTN9" s="219"/>
      <c r="GTO9" s="219"/>
      <c r="GTP9" s="220"/>
      <c r="GTQ9" s="219"/>
      <c r="GTR9" s="219"/>
      <c r="GTS9" s="219"/>
      <c r="GUC9" s="220"/>
      <c r="GUD9" s="219"/>
      <c r="GUE9" s="219"/>
      <c r="GUF9" s="220"/>
      <c r="GUG9" s="219"/>
      <c r="GUH9" s="219"/>
      <c r="GUI9" s="219"/>
      <c r="GUS9" s="220"/>
      <c r="GUT9" s="219"/>
      <c r="GUU9" s="219"/>
      <c r="GUV9" s="220"/>
      <c r="GUW9" s="219"/>
      <c r="GUX9" s="219"/>
      <c r="GUY9" s="219"/>
      <c r="GVI9" s="220"/>
      <c r="GVJ9" s="219"/>
      <c r="GVK9" s="219"/>
      <c r="GVL9" s="220"/>
      <c r="GVM9" s="219"/>
      <c r="GVN9" s="219"/>
      <c r="GVO9" s="219"/>
      <c r="GVY9" s="220"/>
      <c r="GVZ9" s="219"/>
      <c r="GWA9" s="219"/>
      <c r="GWB9" s="220"/>
      <c r="GWC9" s="219"/>
      <c r="GWD9" s="219"/>
      <c r="GWE9" s="219"/>
      <c r="GWO9" s="220"/>
      <c r="GWP9" s="219"/>
      <c r="GWQ9" s="219"/>
      <c r="GWR9" s="220"/>
      <c r="GWS9" s="219"/>
      <c r="GWT9" s="219"/>
      <c r="GWU9" s="219"/>
      <c r="GXE9" s="220"/>
      <c r="GXF9" s="219"/>
      <c r="GXG9" s="219"/>
      <c r="GXH9" s="220"/>
      <c r="GXI9" s="219"/>
      <c r="GXJ9" s="219"/>
      <c r="GXK9" s="219"/>
      <c r="GXU9" s="220"/>
      <c r="GXV9" s="219"/>
      <c r="GXW9" s="219"/>
      <c r="GXX9" s="220"/>
      <c r="GXY9" s="219"/>
      <c r="GXZ9" s="219"/>
      <c r="GYA9" s="219"/>
      <c r="GYK9" s="220"/>
      <c r="GYL9" s="219"/>
      <c r="GYM9" s="219"/>
      <c r="GYN9" s="220"/>
      <c r="GYO9" s="219"/>
      <c r="GYP9" s="219"/>
      <c r="GYQ9" s="219"/>
      <c r="GZA9" s="220"/>
      <c r="GZB9" s="219"/>
      <c r="GZC9" s="219"/>
      <c r="GZD9" s="220"/>
      <c r="GZE9" s="219"/>
      <c r="GZF9" s="219"/>
      <c r="GZG9" s="219"/>
      <c r="GZQ9" s="220"/>
      <c r="GZR9" s="219"/>
      <c r="GZS9" s="219"/>
      <c r="GZT9" s="220"/>
      <c r="GZU9" s="219"/>
      <c r="GZV9" s="219"/>
      <c r="GZW9" s="219"/>
      <c r="HAG9" s="220"/>
      <c r="HAH9" s="219"/>
      <c r="HAI9" s="219"/>
      <c r="HAJ9" s="220"/>
      <c r="HAK9" s="219"/>
      <c r="HAL9" s="219"/>
      <c r="HAM9" s="219"/>
      <c r="HAW9" s="220"/>
      <c r="HAX9" s="219"/>
      <c r="HAY9" s="219"/>
      <c r="HAZ9" s="220"/>
      <c r="HBA9" s="219"/>
      <c r="HBB9" s="219"/>
      <c r="HBC9" s="219"/>
      <c r="HBM9" s="220"/>
      <c r="HBN9" s="219"/>
      <c r="HBO9" s="219"/>
      <c r="HBP9" s="220"/>
      <c r="HBQ9" s="219"/>
      <c r="HBR9" s="219"/>
      <c r="HBS9" s="219"/>
      <c r="HCC9" s="220"/>
      <c r="HCD9" s="219"/>
      <c r="HCE9" s="219"/>
      <c r="HCF9" s="220"/>
      <c r="HCG9" s="219"/>
      <c r="HCH9" s="219"/>
      <c r="HCI9" s="219"/>
      <c r="HCS9" s="220"/>
      <c r="HCT9" s="219"/>
      <c r="HCU9" s="219"/>
      <c r="HCV9" s="220"/>
      <c r="HCW9" s="219"/>
      <c r="HCX9" s="219"/>
      <c r="HCY9" s="219"/>
      <c r="HDI9" s="220"/>
      <c r="HDJ9" s="219"/>
      <c r="HDK9" s="219"/>
      <c r="HDL9" s="220"/>
      <c r="HDM9" s="219"/>
      <c r="HDN9" s="219"/>
      <c r="HDO9" s="219"/>
      <c r="HDY9" s="220"/>
      <c r="HDZ9" s="219"/>
      <c r="HEA9" s="219"/>
      <c r="HEB9" s="220"/>
      <c r="HEC9" s="219"/>
      <c r="HED9" s="219"/>
      <c r="HEE9" s="219"/>
      <c r="HEO9" s="220"/>
      <c r="HEP9" s="219"/>
      <c r="HEQ9" s="219"/>
      <c r="HER9" s="220"/>
      <c r="HES9" s="219"/>
      <c r="HET9" s="219"/>
      <c r="HEU9" s="219"/>
      <c r="HFE9" s="220"/>
      <c r="HFF9" s="219"/>
      <c r="HFG9" s="219"/>
      <c r="HFH9" s="220"/>
      <c r="HFI9" s="219"/>
      <c r="HFJ9" s="219"/>
      <c r="HFK9" s="219"/>
      <c r="HFU9" s="220"/>
      <c r="HFV9" s="219"/>
      <c r="HFW9" s="219"/>
      <c r="HFX9" s="220"/>
      <c r="HFY9" s="219"/>
      <c r="HFZ9" s="219"/>
      <c r="HGA9" s="219"/>
      <c r="HGK9" s="220"/>
      <c r="HGL9" s="219"/>
      <c r="HGM9" s="219"/>
      <c r="HGN9" s="220"/>
      <c r="HGO9" s="219"/>
      <c r="HGP9" s="219"/>
      <c r="HGQ9" s="219"/>
      <c r="HHA9" s="220"/>
      <c r="HHB9" s="219"/>
      <c r="HHC9" s="219"/>
      <c r="HHD9" s="220"/>
      <c r="HHE9" s="219"/>
      <c r="HHF9" s="219"/>
      <c r="HHG9" s="219"/>
      <c r="HHQ9" s="220"/>
      <c r="HHR9" s="219"/>
      <c r="HHS9" s="219"/>
      <c r="HHT9" s="220"/>
      <c r="HHU9" s="219"/>
      <c r="HHV9" s="219"/>
      <c r="HHW9" s="219"/>
      <c r="HIG9" s="220"/>
      <c r="HIH9" s="219"/>
      <c r="HII9" s="219"/>
      <c r="HIJ9" s="220"/>
      <c r="HIK9" s="219"/>
      <c r="HIL9" s="219"/>
      <c r="HIM9" s="219"/>
      <c r="HIW9" s="220"/>
      <c r="HIX9" s="219"/>
      <c r="HIY9" s="219"/>
      <c r="HIZ9" s="220"/>
      <c r="HJA9" s="219"/>
      <c r="HJB9" s="219"/>
      <c r="HJC9" s="219"/>
      <c r="HJM9" s="220"/>
      <c r="HJN9" s="219"/>
      <c r="HJO9" s="219"/>
      <c r="HJP9" s="220"/>
      <c r="HJQ9" s="219"/>
      <c r="HJR9" s="219"/>
      <c r="HJS9" s="219"/>
      <c r="HKC9" s="220"/>
      <c r="HKD9" s="219"/>
      <c r="HKE9" s="219"/>
      <c r="HKF9" s="220"/>
      <c r="HKG9" s="219"/>
      <c r="HKH9" s="219"/>
      <c r="HKI9" s="219"/>
      <c r="HKS9" s="220"/>
      <c r="HKT9" s="219"/>
      <c r="HKU9" s="219"/>
      <c r="HKV9" s="220"/>
      <c r="HKW9" s="219"/>
      <c r="HKX9" s="219"/>
      <c r="HKY9" s="219"/>
      <c r="HLI9" s="220"/>
      <c r="HLJ9" s="219"/>
      <c r="HLK9" s="219"/>
      <c r="HLL9" s="220"/>
      <c r="HLM9" s="219"/>
      <c r="HLN9" s="219"/>
      <c r="HLO9" s="219"/>
      <c r="HLY9" s="220"/>
      <c r="HLZ9" s="219"/>
      <c r="HMA9" s="219"/>
      <c r="HMB9" s="220"/>
      <c r="HMC9" s="219"/>
      <c r="HMD9" s="219"/>
      <c r="HME9" s="219"/>
      <c r="HMO9" s="220"/>
      <c r="HMP9" s="219"/>
      <c r="HMQ9" s="219"/>
      <c r="HMR9" s="220"/>
      <c r="HMS9" s="219"/>
      <c r="HMT9" s="219"/>
      <c r="HMU9" s="219"/>
      <c r="HNE9" s="220"/>
      <c r="HNF9" s="219"/>
      <c r="HNG9" s="219"/>
      <c r="HNH9" s="220"/>
      <c r="HNI9" s="219"/>
      <c r="HNJ9" s="219"/>
      <c r="HNK9" s="219"/>
      <c r="HNU9" s="220"/>
      <c r="HNV9" s="219"/>
      <c r="HNW9" s="219"/>
      <c r="HNX9" s="220"/>
      <c r="HNY9" s="219"/>
      <c r="HNZ9" s="219"/>
      <c r="HOA9" s="219"/>
      <c r="HOK9" s="220"/>
      <c r="HOL9" s="219"/>
      <c r="HOM9" s="219"/>
      <c r="HON9" s="220"/>
      <c r="HOO9" s="219"/>
      <c r="HOP9" s="219"/>
      <c r="HOQ9" s="219"/>
      <c r="HPA9" s="220"/>
      <c r="HPB9" s="219"/>
      <c r="HPC9" s="219"/>
      <c r="HPD9" s="220"/>
      <c r="HPE9" s="219"/>
      <c r="HPF9" s="219"/>
      <c r="HPG9" s="219"/>
      <c r="HPQ9" s="220"/>
      <c r="HPR9" s="219"/>
      <c r="HPS9" s="219"/>
      <c r="HPT9" s="220"/>
      <c r="HPU9" s="219"/>
      <c r="HPV9" s="219"/>
      <c r="HPW9" s="219"/>
      <c r="HQG9" s="220"/>
      <c r="HQH9" s="219"/>
      <c r="HQI9" s="219"/>
      <c r="HQJ9" s="220"/>
      <c r="HQK9" s="219"/>
      <c r="HQL9" s="219"/>
      <c r="HQM9" s="219"/>
      <c r="HQW9" s="220"/>
      <c r="HQX9" s="219"/>
      <c r="HQY9" s="219"/>
      <c r="HQZ9" s="220"/>
      <c r="HRA9" s="219"/>
      <c r="HRB9" s="219"/>
      <c r="HRC9" s="219"/>
      <c r="HRM9" s="220"/>
      <c r="HRN9" s="219"/>
      <c r="HRO9" s="219"/>
      <c r="HRP9" s="220"/>
      <c r="HRQ9" s="219"/>
      <c r="HRR9" s="219"/>
      <c r="HRS9" s="219"/>
      <c r="HSC9" s="220"/>
      <c r="HSD9" s="219"/>
      <c r="HSE9" s="219"/>
      <c r="HSF9" s="220"/>
      <c r="HSG9" s="219"/>
      <c r="HSH9" s="219"/>
      <c r="HSI9" s="219"/>
      <c r="HSS9" s="220"/>
      <c r="HST9" s="219"/>
      <c r="HSU9" s="219"/>
      <c r="HSV9" s="220"/>
      <c r="HSW9" s="219"/>
      <c r="HSX9" s="219"/>
      <c r="HSY9" s="219"/>
      <c r="HTI9" s="220"/>
      <c r="HTJ9" s="219"/>
      <c r="HTK9" s="219"/>
      <c r="HTL9" s="220"/>
      <c r="HTM9" s="219"/>
      <c r="HTN9" s="219"/>
      <c r="HTO9" s="219"/>
      <c r="HTY9" s="220"/>
      <c r="HTZ9" s="219"/>
      <c r="HUA9" s="219"/>
      <c r="HUB9" s="220"/>
      <c r="HUC9" s="219"/>
      <c r="HUD9" s="219"/>
      <c r="HUE9" s="219"/>
      <c r="HUO9" s="220"/>
      <c r="HUP9" s="219"/>
      <c r="HUQ9" s="219"/>
      <c r="HUR9" s="220"/>
      <c r="HUS9" s="219"/>
      <c r="HUT9" s="219"/>
      <c r="HUU9" s="219"/>
      <c r="HVE9" s="220"/>
      <c r="HVF9" s="219"/>
      <c r="HVG9" s="219"/>
      <c r="HVH9" s="220"/>
      <c r="HVI9" s="219"/>
      <c r="HVJ9" s="219"/>
      <c r="HVK9" s="219"/>
      <c r="HVU9" s="220"/>
      <c r="HVV9" s="219"/>
      <c r="HVW9" s="219"/>
      <c r="HVX9" s="220"/>
      <c r="HVY9" s="219"/>
      <c r="HVZ9" s="219"/>
      <c r="HWA9" s="219"/>
      <c r="HWK9" s="220"/>
      <c r="HWL9" s="219"/>
      <c r="HWM9" s="219"/>
      <c r="HWN9" s="220"/>
      <c r="HWO9" s="219"/>
      <c r="HWP9" s="219"/>
      <c r="HWQ9" s="219"/>
      <c r="HXA9" s="220"/>
      <c r="HXB9" s="219"/>
      <c r="HXC9" s="219"/>
      <c r="HXD9" s="220"/>
      <c r="HXE9" s="219"/>
      <c r="HXF9" s="219"/>
      <c r="HXG9" s="219"/>
      <c r="HXQ9" s="220"/>
      <c r="HXR9" s="219"/>
      <c r="HXS9" s="219"/>
      <c r="HXT9" s="220"/>
      <c r="HXU9" s="219"/>
      <c r="HXV9" s="219"/>
      <c r="HXW9" s="219"/>
      <c r="HYG9" s="220"/>
      <c r="HYH9" s="219"/>
      <c r="HYI9" s="219"/>
      <c r="HYJ9" s="220"/>
      <c r="HYK9" s="219"/>
      <c r="HYL9" s="219"/>
      <c r="HYM9" s="219"/>
      <c r="HYW9" s="220"/>
      <c r="HYX9" s="219"/>
      <c r="HYY9" s="219"/>
      <c r="HYZ9" s="220"/>
      <c r="HZA9" s="219"/>
      <c r="HZB9" s="219"/>
      <c r="HZC9" s="219"/>
      <c r="HZM9" s="220"/>
      <c r="HZN9" s="219"/>
      <c r="HZO9" s="219"/>
      <c r="HZP9" s="220"/>
      <c r="HZQ9" s="219"/>
      <c r="HZR9" s="219"/>
      <c r="HZS9" s="219"/>
      <c r="IAC9" s="220"/>
      <c r="IAD9" s="219"/>
      <c r="IAE9" s="219"/>
      <c r="IAF9" s="220"/>
      <c r="IAG9" s="219"/>
      <c r="IAH9" s="219"/>
      <c r="IAI9" s="219"/>
      <c r="IAS9" s="220"/>
      <c r="IAT9" s="219"/>
      <c r="IAU9" s="219"/>
      <c r="IAV9" s="220"/>
      <c r="IAW9" s="219"/>
      <c r="IAX9" s="219"/>
      <c r="IAY9" s="219"/>
      <c r="IBI9" s="220"/>
      <c r="IBJ9" s="219"/>
      <c r="IBK9" s="219"/>
      <c r="IBL9" s="220"/>
      <c r="IBM9" s="219"/>
      <c r="IBN9" s="219"/>
      <c r="IBO9" s="219"/>
      <c r="IBY9" s="220"/>
      <c r="IBZ9" s="219"/>
      <c r="ICA9" s="219"/>
      <c r="ICB9" s="220"/>
      <c r="ICC9" s="219"/>
      <c r="ICD9" s="219"/>
      <c r="ICE9" s="219"/>
      <c r="ICO9" s="220"/>
      <c r="ICP9" s="219"/>
      <c r="ICQ9" s="219"/>
      <c r="ICR9" s="220"/>
      <c r="ICS9" s="219"/>
      <c r="ICT9" s="219"/>
      <c r="ICU9" s="219"/>
      <c r="IDE9" s="220"/>
      <c r="IDF9" s="219"/>
      <c r="IDG9" s="219"/>
      <c r="IDH9" s="220"/>
      <c r="IDI9" s="219"/>
      <c r="IDJ9" s="219"/>
      <c r="IDK9" s="219"/>
      <c r="IDU9" s="220"/>
      <c r="IDV9" s="219"/>
      <c r="IDW9" s="219"/>
      <c r="IDX9" s="220"/>
      <c r="IDY9" s="219"/>
      <c r="IDZ9" s="219"/>
      <c r="IEA9" s="219"/>
      <c r="IEK9" s="220"/>
      <c r="IEL9" s="219"/>
      <c r="IEM9" s="219"/>
      <c r="IEN9" s="220"/>
      <c r="IEO9" s="219"/>
      <c r="IEP9" s="219"/>
      <c r="IEQ9" s="219"/>
      <c r="IFA9" s="220"/>
      <c r="IFB9" s="219"/>
      <c r="IFC9" s="219"/>
      <c r="IFD9" s="220"/>
      <c r="IFE9" s="219"/>
      <c r="IFF9" s="219"/>
      <c r="IFG9" s="219"/>
      <c r="IFQ9" s="220"/>
      <c r="IFR9" s="219"/>
      <c r="IFS9" s="219"/>
      <c r="IFT9" s="220"/>
      <c r="IFU9" s="219"/>
      <c r="IFV9" s="219"/>
      <c r="IFW9" s="219"/>
      <c r="IGG9" s="220"/>
      <c r="IGH9" s="219"/>
      <c r="IGI9" s="219"/>
      <c r="IGJ9" s="220"/>
      <c r="IGK9" s="219"/>
      <c r="IGL9" s="219"/>
      <c r="IGM9" s="219"/>
      <c r="IGW9" s="220"/>
      <c r="IGX9" s="219"/>
      <c r="IGY9" s="219"/>
      <c r="IGZ9" s="220"/>
      <c r="IHA9" s="219"/>
      <c r="IHB9" s="219"/>
      <c r="IHC9" s="219"/>
      <c r="IHM9" s="220"/>
      <c r="IHN9" s="219"/>
      <c r="IHO9" s="219"/>
      <c r="IHP9" s="220"/>
      <c r="IHQ9" s="219"/>
      <c r="IHR9" s="219"/>
      <c r="IHS9" s="219"/>
      <c r="IIC9" s="220"/>
      <c r="IID9" s="219"/>
      <c r="IIE9" s="219"/>
      <c r="IIF9" s="220"/>
      <c r="IIG9" s="219"/>
      <c r="IIH9" s="219"/>
      <c r="III9" s="219"/>
      <c r="IIS9" s="220"/>
      <c r="IIT9" s="219"/>
      <c r="IIU9" s="219"/>
      <c r="IIV9" s="220"/>
      <c r="IIW9" s="219"/>
      <c r="IIX9" s="219"/>
      <c r="IIY9" s="219"/>
      <c r="IJI9" s="220"/>
      <c r="IJJ9" s="219"/>
      <c r="IJK9" s="219"/>
      <c r="IJL9" s="220"/>
      <c r="IJM9" s="219"/>
      <c r="IJN9" s="219"/>
      <c r="IJO9" s="219"/>
      <c r="IJY9" s="220"/>
      <c r="IJZ9" s="219"/>
      <c r="IKA9" s="219"/>
      <c r="IKB9" s="220"/>
      <c r="IKC9" s="219"/>
      <c r="IKD9" s="219"/>
      <c r="IKE9" s="219"/>
      <c r="IKO9" s="220"/>
      <c r="IKP9" s="219"/>
      <c r="IKQ9" s="219"/>
      <c r="IKR9" s="220"/>
      <c r="IKS9" s="219"/>
      <c r="IKT9" s="219"/>
      <c r="IKU9" s="219"/>
      <c r="ILE9" s="220"/>
      <c r="ILF9" s="219"/>
      <c r="ILG9" s="219"/>
      <c r="ILH9" s="220"/>
      <c r="ILI9" s="219"/>
      <c r="ILJ9" s="219"/>
      <c r="ILK9" s="219"/>
      <c r="ILU9" s="220"/>
      <c r="ILV9" s="219"/>
      <c r="ILW9" s="219"/>
      <c r="ILX9" s="220"/>
      <c r="ILY9" s="219"/>
      <c r="ILZ9" s="219"/>
      <c r="IMA9" s="219"/>
      <c r="IMK9" s="220"/>
      <c r="IML9" s="219"/>
      <c r="IMM9" s="219"/>
      <c r="IMN9" s="220"/>
      <c r="IMO9" s="219"/>
      <c r="IMP9" s="219"/>
      <c r="IMQ9" s="219"/>
      <c r="INA9" s="220"/>
      <c r="INB9" s="219"/>
      <c r="INC9" s="219"/>
      <c r="IND9" s="220"/>
      <c r="INE9" s="219"/>
      <c r="INF9" s="219"/>
      <c r="ING9" s="219"/>
      <c r="INQ9" s="220"/>
      <c r="INR9" s="219"/>
      <c r="INS9" s="219"/>
      <c r="INT9" s="220"/>
      <c r="INU9" s="219"/>
      <c r="INV9" s="219"/>
      <c r="INW9" s="219"/>
      <c r="IOG9" s="220"/>
      <c r="IOH9" s="219"/>
      <c r="IOI9" s="219"/>
      <c r="IOJ9" s="220"/>
      <c r="IOK9" s="219"/>
      <c r="IOL9" s="219"/>
      <c r="IOM9" s="219"/>
      <c r="IOW9" s="220"/>
      <c r="IOX9" s="219"/>
      <c r="IOY9" s="219"/>
      <c r="IOZ9" s="220"/>
      <c r="IPA9" s="219"/>
      <c r="IPB9" s="219"/>
      <c r="IPC9" s="219"/>
      <c r="IPM9" s="220"/>
      <c r="IPN9" s="219"/>
      <c r="IPO9" s="219"/>
      <c r="IPP9" s="220"/>
      <c r="IPQ9" s="219"/>
      <c r="IPR9" s="219"/>
      <c r="IPS9" s="219"/>
      <c r="IQC9" s="220"/>
      <c r="IQD9" s="219"/>
      <c r="IQE9" s="219"/>
      <c r="IQF9" s="220"/>
      <c r="IQG9" s="219"/>
      <c r="IQH9" s="219"/>
      <c r="IQI9" s="219"/>
      <c r="IQS9" s="220"/>
      <c r="IQT9" s="219"/>
      <c r="IQU9" s="219"/>
      <c r="IQV9" s="220"/>
      <c r="IQW9" s="219"/>
      <c r="IQX9" s="219"/>
      <c r="IQY9" s="219"/>
      <c r="IRI9" s="220"/>
      <c r="IRJ9" s="219"/>
      <c r="IRK9" s="219"/>
      <c r="IRL9" s="220"/>
      <c r="IRM9" s="219"/>
      <c r="IRN9" s="219"/>
      <c r="IRO9" s="219"/>
      <c r="IRY9" s="220"/>
      <c r="IRZ9" s="219"/>
      <c r="ISA9" s="219"/>
      <c r="ISB9" s="220"/>
      <c r="ISC9" s="219"/>
      <c r="ISD9" s="219"/>
      <c r="ISE9" s="219"/>
      <c r="ISO9" s="220"/>
      <c r="ISP9" s="219"/>
      <c r="ISQ9" s="219"/>
      <c r="ISR9" s="220"/>
      <c r="ISS9" s="219"/>
      <c r="IST9" s="219"/>
      <c r="ISU9" s="219"/>
      <c r="ITE9" s="220"/>
      <c r="ITF9" s="219"/>
      <c r="ITG9" s="219"/>
      <c r="ITH9" s="220"/>
      <c r="ITI9" s="219"/>
      <c r="ITJ9" s="219"/>
      <c r="ITK9" s="219"/>
      <c r="ITU9" s="220"/>
      <c r="ITV9" s="219"/>
      <c r="ITW9" s="219"/>
      <c r="ITX9" s="220"/>
      <c r="ITY9" s="219"/>
      <c r="ITZ9" s="219"/>
      <c r="IUA9" s="219"/>
      <c r="IUK9" s="220"/>
      <c r="IUL9" s="219"/>
      <c r="IUM9" s="219"/>
      <c r="IUN9" s="220"/>
      <c r="IUO9" s="219"/>
      <c r="IUP9" s="219"/>
      <c r="IUQ9" s="219"/>
      <c r="IVA9" s="220"/>
      <c r="IVB9" s="219"/>
      <c r="IVC9" s="219"/>
      <c r="IVD9" s="220"/>
      <c r="IVE9" s="219"/>
      <c r="IVF9" s="219"/>
      <c r="IVG9" s="219"/>
      <c r="IVQ9" s="220"/>
      <c r="IVR9" s="219"/>
      <c r="IVS9" s="219"/>
      <c r="IVT9" s="220"/>
      <c r="IVU9" s="219"/>
      <c r="IVV9" s="219"/>
      <c r="IVW9" s="219"/>
      <c r="IWG9" s="220"/>
      <c r="IWH9" s="219"/>
      <c r="IWI9" s="219"/>
      <c r="IWJ9" s="220"/>
      <c r="IWK9" s="219"/>
      <c r="IWL9" s="219"/>
      <c r="IWM9" s="219"/>
      <c r="IWW9" s="220"/>
      <c r="IWX9" s="219"/>
      <c r="IWY9" s="219"/>
      <c r="IWZ9" s="220"/>
      <c r="IXA9" s="219"/>
      <c r="IXB9" s="219"/>
      <c r="IXC9" s="219"/>
      <c r="IXM9" s="220"/>
      <c r="IXN9" s="219"/>
      <c r="IXO9" s="219"/>
      <c r="IXP9" s="220"/>
      <c r="IXQ9" s="219"/>
      <c r="IXR9" s="219"/>
      <c r="IXS9" s="219"/>
      <c r="IYC9" s="220"/>
      <c r="IYD9" s="219"/>
      <c r="IYE9" s="219"/>
      <c r="IYF9" s="220"/>
      <c r="IYG9" s="219"/>
      <c r="IYH9" s="219"/>
      <c r="IYI9" s="219"/>
      <c r="IYS9" s="220"/>
      <c r="IYT9" s="219"/>
      <c r="IYU9" s="219"/>
      <c r="IYV9" s="220"/>
      <c r="IYW9" s="219"/>
      <c r="IYX9" s="219"/>
      <c r="IYY9" s="219"/>
      <c r="IZI9" s="220"/>
      <c r="IZJ9" s="219"/>
      <c r="IZK9" s="219"/>
      <c r="IZL9" s="220"/>
      <c r="IZM9" s="219"/>
      <c r="IZN9" s="219"/>
      <c r="IZO9" s="219"/>
      <c r="IZY9" s="220"/>
      <c r="IZZ9" s="219"/>
      <c r="JAA9" s="219"/>
      <c r="JAB9" s="220"/>
      <c r="JAC9" s="219"/>
      <c r="JAD9" s="219"/>
      <c r="JAE9" s="219"/>
      <c r="JAO9" s="220"/>
      <c r="JAP9" s="219"/>
      <c r="JAQ9" s="219"/>
      <c r="JAR9" s="220"/>
      <c r="JAS9" s="219"/>
      <c r="JAT9" s="219"/>
      <c r="JAU9" s="219"/>
      <c r="JBE9" s="220"/>
      <c r="JBF9" s="219"/>
      <c r="JBG9" s="219"/>
      <c r="JBH9" s="220"/>
      <c r="JBI9" s="219"/>
      <c r="JBJ9" s="219"/>
      <c r="JBK9" s="219"/>
      <c r="JBU9" s="220"/>
      <c r="JBV9" s="219"/>
      <c r="JBW9" s="219"/>
      <c r="JBX9" s="220"/>
      <c r="JBY9" s="219"/>
      <c r="JBZ9" s="219"/>
      <c r="JCA9" s="219"/>
      <c r="JCK9" s="220"/>
      <c r="JCL9" s="219"/>
      <c r="JCM9" s="219"/>
      <c r="JCN9" s="220"/>
      <c r="JCO9" s="219"/>
      <c r="JCP9" s="219"/>
      <c r="JCQ9" s="219"/>
      <c r="JDA9" s="220"/>
      <c r="JDB9" s="219"/>
      <c r="JDC9" s="219"/>
      <c r="JDD9" s="220"/>
      <c r="JDE9" s="219"/>
      <c r="JDF9" s="219"/>
      <c r="JDG9" s="219"/>
      <c r="JDQ9" s="220"/>
      <c r="JDR9" s="219"/>
      <c r="JDS9" s="219"/>
      <c r="JDT9" s="220"/>
      <c r="JDU9" s="219"/>
      <c r="JDV9" s="219"/>
      <c r="JDW9" s="219"/>
      <c r="JEG9" s="220"/>
      <c r="JEH9" s="219"/>
      <c r="JEI9" s="219"/>
      <c r="JEJ9" s="220"/>
      <c r="JEK9" s="219"/>
      <c r="JEL9" s="219"/>
      <c r="JEM9" s="219"/>
      <c r="JEW9" s="220"/>
      <c r="JEX9" s="219"/>
      <c r="JEY9" s="219"/>
      <c r="JEZ9" s="220"/>
      <c r="JFA9" s="219"/>
      <c r="JFB9" s="219"/>
      <c r="JFC9" s="219"/>
      <c r="JFM9" s="220"/>
      <c r="JFN9" s="219"/>
      <c r="JFO9" s="219"/>
      <c r="JFP9" s="220"/>
      <c r="JFQ9" s="219"/>
      <c r="JFR9" s="219"/>
      <c r="JFS9" s="219"/>
      <c r="JGC9" s="220"/>
      <c r="JGD9" s="219"/>
      <c r="JGE9" s="219"/>
      <c r="JGF9" s="220"/>
      <c r="JGG9" s="219"/>
      <c r="JGH9" s="219"/>
      <c r="JGI9" s="219"/>
      <c r="JGS9" s="220"/>
      <c r="JGT9" s="219"/>
      <c r="JGU9" s="219"/>
      <c r="JGV9" s="220"/>
      <c r="JGW9" s="219"/>
      <c r="JGX9" s="219"/>
      <c r="JGY9" s="219"/>
      <c r="JHI9" s="220"/>
      <c r="JHJ9" s="219"/>
      <c r="JHK9" s="219"/>
      <c r="JHL9" s="220"/>
      <c r="JHM9" s="219"/>
      <c r="JHN9" s="219"/>
      <c r="JHO9" s="219"/>
      <c r="JHY9" s="220"/>
      <c r="JHZ9" s="219"/>
      <c r="JIA9" s="219"/>
      <c r="JIB9" s="220"/>
      <c r="JIC9" s="219"/>
      <c r="JID9" s="219"/>
      <c r="JIE9" s="219"/>
      <c r="JIO9" s="220"/>
      <c r="JIP9" s="219"/>
      <c r="JIQ9" s="219"/>
      <c r="JIR9" s="220"/>
      <c r="JIS9" s="219"/>
      <c r="JIT9" s="219"/>
      <c r="JIU9" s="219"/>
      <c r="JJE9" s="220"/>
      <c r="JJF9" s="219"/>
      <c r="JJG9" s="219"/>
      <c r="JJH9" s="220"/>
      <c r="JJI9" s="219"/>
      <c r="JJJ9" s="219"/>
      <c r="JJK9" s="219"/>
      <c r="JJU9" s="220"/>
      <c r="JJV9" s="219"/>
      <c r="JJW9" s="219"/>
      <c r="JJX9" s="220"/>
      <c r="JJY9" s="219"/>
      <c r="JJZ9" s="219"/>
      <c r="JKA9" s="219"/>
      <c r="JKK9" s="220"/>
      <c r="JKL9" s="219"/>
      <c r="JKM9" s="219"/>
      <c r="JKN9" s="220"/>
      <c r="JKO9" s="219"/>
      <c r="JKP9" s="219"/>
      <c r="JKQ9" s="219"/>
      <c r="JLA9" s="220"/>
      <c r="JLB9" s="219"/>
      <c r="JLC9" s="219"/>
      <c r="JLD9" s="220"/>
      <c r="JLE9" s="219"/>
      <c r="JLF9" s="219"/>
      <c r="JLG9" s="219"/>
      <c r="JLQ9" s="220"/>
      <c r="JLR9" s="219"/>
      <c r="JLS9" s="219"/>
      <c r="JLT9" s="220"/>
      <c r="JLU9" s="219"/>
      <c r="JLV9" s="219"/>
      <c r="JLW9" s="219"/>
      <c r="JMG9" s="220"/>
      <c r="JMH9" s="219"/>
      <c r="JMI9" s="219"/>
      <c r="JMJ9" s="220"/>
      <c r="JMK9" s="219"/>
      <c r="JML9" s="219"/>
      <c r="JMM9" s="219"/>
      <c r="JMW9" s="220"/>
      <c r="JMX9" s="219"/>
      <c r="JMY9" s="219"/>
      <c r="JMZ9" s="220"/>
      <c r="JNA9" s="219"/>
      <c r="JNB9" s="219"/>
      <c r="JNC9" s="219"/>
      <c r="JNM9" s="220"/>
      <c r="JNN9" s="219"/>
      <c r="JNO9" s="219"/>
      <c r="JNP9" s="220"/>
      <c r="JNQ9" s="219"/>
      <c r="JNR9" s="219"/>
      <c r="JNS9" s="219"/>
      <c r="JOC9" s="220"/>
      <c r="JOD9" s="219"/>
      <c r="JOE9" s="219"/>
      <c r="JOF9" s="220"/>
      <c r="JOG9" s="219"/>
      <c r="JOH9" s="219"/>
      <c r="JOI9" s="219"/>
      <c r="JOS9" s="220"/>
      <c r="JOT9" s="219"/>
      <c r="JOU9" s="219"/>
      <c r="JOV9" s="220"/>
      <c r="JOW9" s="219"/>
      <c r="JOX9" s="219"/>
      <c r="JOY9" s="219"/>
      <c r="JPI9" s="220"/>
      <c r="JPJ9" s="219"/>
      <c r="JPK9" s="219"/>
      <c r="JPL9" s="220"/>
      <c r="JPM9" s="219"/>
      <c r="JPN9" s="219"/>
      <c r="JPO9" s="219"/>
      <c r="JPY9" s="220"/>
      <c r="JPZ9" s="219"/>
      <c r="JQA9" s="219"/>
      <c r="JQB9" s="220"/>
      <c r="JQC9" s="219"/>
      <c r="JQD9" s="219"/>
      <c r="JQE9" s="219"/>
      <c r="JQO9" s="220"/>
      <c r="JQP9" s="219"/>
      <c r="JQQ9" s="219"/>
      <c r="JQR9" s="220"/>
      <c r="JQS9" s="219"/>
      <c r="JQT9" s="219"/>
      <c r="JQU9" s="219"/>
      <c r="JRE9" s="220"/>
      <c r="JRF9" s="219"/>
      <c r="JRG9" s="219"/>
      <c r="JRH9" s="220"/>
      <c r="JRI9" s="219"/>
      <c r="JRJ9" s="219"/>
      <c r="JRK9" s="219"/>
      <c r="JRU9" s="220"/>
      <c r="JRV9" s="219"/>
      <c r="JRW9" s="219"/>
      <c r="JRX9" s="220"/>
      <c r="JRY9" s="219"/>
      <c r="JRZ9" s="219"/>
      <c r="JSA9" s="219"/>
      <c r="JSK9" s="220"/>
      <c r="JSL9" s="219"/>
      <c r="JSM9" s="219"/>
      <c r="JSN9" s="220"/>
      <c r="JSO9" s="219"/>
      <c r="JSP9" s="219"/>
      <c r="JSQ9" s="219"/>
      <c r="JTA9" s="220"/>
      <c r="JTB9" s="219"/>
      <c r="JTC9" s="219"/>
      <c r="JTD9" s="220"/>
      <c r="JTE9" s="219"/>
      <c r="JTF9" s="219"/>
      <c r="JTG9" s="219"/>
      <c r="JTQ9" s="220"/>
      <c r="JTR9" s="219"/>
      <c r="JTS9" s="219"/>
      <c r="JTT9" s="220"/>
      <c r="JTU9" s="219"/>
      <c r="JTV9" s="219"/>
      <c r="JTW9" s="219"/>
      <c r="JUG9" s="220"/>
      <c r="JUH9" s="219"/>
      <c r="JUI9" s="219"/>
      <c r="JUJ9" s="220"/>
      <c r="JUK9" s="219"/>
      <c r="JUL9" s="219"/>
      <c r="JUM9" s="219"/>
      <c r="JUW9" s="220"/>
      <c r="JUX9" s="219"/>
      <c r="JUY9" s="219"/>
      <c r="JUZ9" s="220"/>
      <c r="JVA9" s="219"/>
      <c r="JVB9" s="219"/>
      <c r="JVC9" s="219"/>
      <c r="JVM9" s="220"/>
      <c r="JVN9" s="219"/>
      <c r="JVO9" s="219"/>
      <c r="JVP9" s="220"/>
      <c r="JVQ9" s="219"/>
      <c r="JVR9" s="219"/>
      <c r="JVS9" s="219"/>
      <c r="JWC9" s="220"/>
      <c r="JWD9" s="219"/>
      <c r="JWE9" s="219"/>
      <c r="JWF9" s="220"/>
      <c r="JWG9" s="219"/>
      <c r="JWH9" s="219"/>
      <c r="JWI9" s="219"/>
      <c r="JWS9" s="220"/>
      <c r="JWT9" s="219"/>
      <c r="JWU9" s="219"/>
      <c r="JWV9" s="220"/>
      <c r="JWW9" s="219"/>
      <c r="JWX9" s="219"/>
      <c r="JWY9" s="219"/>
      <c r="JXI9" s="220"/>
      <c r="JXJ9" s="219"/>
      <c r="JXK9" s="219"/>
      <c r="JXL9" s="220"/>
      <c r="JXM9" s="219"/>
      <c r="JXN9" s="219"/>
      <c r="JXO9" s="219"/>
      <c r="JXY9" s="220"/>
      <c r="JXZ9" s="219"/>
      <c r="JYA9" s="219"/>
      <c r="JYB9" s="220"/>
      <c r="JYC9" s="219"/>
      <c r="JYD9" s="219"/>
      <c r="JYE9" s="219"/>
      <c r="JYO9" s="220"/>
      <c r="JYP9" s="219"/>
      <c r="JYQ9" s="219"/>
      <c r="JYR9" s="220"/>
      <c r="JYS9" s="219"/>
      <c r="JYT9" s="219"/>
      <c r="JYU9" s="219"/>
      <c r="JZE9" s="220"/>
      <c r="JZF9" s="219"/>
      <c r="JZG9" s="219"/>
      <c r="JZH9" s="220"/>
      <c r="JZI9" s="219"/>
      <c r="JZJ9" s="219"/>
      <c r="JZK9" s="219"/>
      <c r="JZU9" s="220"/>
      <c r="JZV9" s="219"/>
      <c r="JZW9" s="219"/>
      <c r="JZX9" s="220"/>
      <c r="JZY9" s="219"/>
      <c r="JZZ9" s="219"/>
      <c r="KAA9" s="219"/>
      <c r="KAK9" s="220"/>
      <c r="KAL9" s="219"/>
      <c r="KAM9" s="219"/>
      <c r="KAN9" s="220"/>
      <c r="KAO9" s="219"/>
      <c r="KAP9" s="219"/>
      <c r="KAQ9" s="219"/>
      <c r="KBA9" s="220"/>
      <c r="KBB9" s="219"/>
      <c r="KBC9" s="219"/>
      <c r="KBD9" s="220"/>
      <c r="KBE9" s="219"/>
      <c r="KBF9" s="219"/>
      <c r="KBG9" s="219"/>
      <c r="KBQ9" s="220"/>
      <c r="KBR9" s="219"/>
      <c r="KBS9" s="219"/>
      <c r="KBT9" s="220"/>
      <c r="KBU9" s="219"/>
      <c r="KBV9" s="219"/>
      <c r="KBW9" s="219"/>
      <c r="KCG9" s="220"/>
      <c r="KCH9" s="219"/>
      <c r="KCI9" s="219"/>
      <c r="KCJ9" s="220"/>
      <c r="KCK9" s="219"/>
      <c r="KCL9" s="219"/>
      <c r="KCM9" s="219"/>
      <c r="KCW9" s="220"/>
      <c r="KCX9" s="219"/>
      <c r="KCY9" s="219"/>
      <c r="KCZ9" s="220"/>
      <c r="KDA9" s="219"/>
      <c r="KDB9" s="219"/>
      <c r="KDC9" s="219"/>
      <c r="KDM9" s="220"/>
      <c r="KDN9" s="219"/>
      <c r="KDO9" s="219"/>
      <c r="KDP9" s="220"/>
      <c r="KDQ9" s="219"/>
      <c r="KDR9" s="219"/>
      <c r="KDS9" s="219"/>
      <c r="KEC9" s="220"/>
      <c r="KED9" s="219"/>
      <c r="KEE9" s="219"/>
      <c r="KEF9" s="220"/>
      <c r="KEG9" s="219"/>
      <c r="KEH9" s="219"/>
      <c r="KEI9" s="219"/>
      <c r="KES9" s="220"/>
      <c r="KET9" s="219"/>
      <c r="KEU9" s="219"/>
      <c r="KEV9" s="220"/>
      <c r="KEW9" s="219"/>
      <c r="KEX9" s="219"/>
      <c r="KEY9" s="219"/>
      <c r="KFI9" s="220"/>
      <c r="KFJ9" s="219"/>
      <c r="KFK9" s="219"/>
      <c r="KFL9" s="220"/>
      <c r="KFM9" s="219"/>
      <c r="KFN9" s="219"/>
      <c r="KFO9" s="219"/>
      <c r="KFY9" s="220"/>
      <c r="KFZ9" s="219"/>
      <c r="KGA9" s="219"/>
      <c r="KGB9" s="220"/>
      <c r="KGC9" s="219"/>
      <c r="KGD9" s="219"/>
      <c r="KGE9" s="219"/>
      <c r="KGO9" s="220"/>
      <c r="KGP9" s="219"/>
      <c r="KGQ9" s="219"/>
      <c r="KGR9" s="220"/>
      <c r="KGS9" s="219"/>
      <c r="KGT9" s="219"/>
      <c r="KGU9" s="219"/>
      <c r="KHE9" s="220"/>
      <c r="KHF9" s="219"/>
      <c r="KHG9" s="219"/>
      <c r="KHH9" s="220"/>
      <c r="KHI9" s="219"/>
      <c r="KHJ9" s="219"/>
      <c r="KHK9" s="219"/>
      <c r="KHU9" s="220"/>
      <c r="KHV9" s="219"/>
      <c r="KHW9" s="219"/>
      <c r="KHX9" s="220"/>
      <c r="KHY9" s="219"/>
      <c r="KHZ9" s="219"/>
      <c r="KIA9" s="219"/>
      <c r="KIK9" s="220"/>
      <c r="KIL9" s="219"/>
      <c r="KIM9" s="219"/>
      <c r="KIN9" s="220"/>
      <c r="KIO9" s="219"/>
      <c r="KIP9" s="219"/>
      <c r="KIQ9" s="219"/>
      <c r="KJA9" s="220"/>
      <c r="KJB9" s="219"/>
      <c r="KJC9" s="219"/>
      <c r="KJD9" s="220"/>
      <c r="KJE9" s="219"/>
      <c r="KJF9" s="219"/>
      <c r="KJG9" s="219"/>
      <c r="KJQ9" s="220"/>
      <c r="KJR9" s="219"/>
      <c r="KJS9" s="219"/>
      <c r="KJT9" s="220"/>
      <c r="KJU9" s="219"/>
      <c r="KJV9" s="219"/>
      <c r="KJW9" s="219"/>
      <c r="KKG9" s="220"/>
      <c r="KKH9" s="219"/>
      <c r="KKI9" s="219"/>
      <c r="KKJ9" s="220"/>
      <c r="KKK9" s="219"/>
      <c r="KKL9" s="219"/>
      <c r="KKM9" s="219"/>
      <c r="KKW9" s="220"/>
      <c r="KKX9" s="219"/>
      <c r="KKY9" s="219"/>
      <c r="KKZ9" s="220"/>
      <c r="KLA9" s="219"/>
      <c r="KLB9" s="219"/>
      <c r="KLC9" s="219"/>
      <c r="KLM9" s="220"/>
      <c r="KLN9" s="219"/>
      <c r="KLO9" s="219"/>
      <c r="KLP9" s="220"/>
      <c r="KLQ9" s="219"/>
      <c r="KLR9" s="219"/>
      <c r="KLS9" s="219"/>
      <c r="KMC9" s="220"/>
      <c r="KMD9" s="219"/>
      <c r="KME9" s="219"/>
      <c r="KMF9" s="220"/>
      <c r="KMG9" s="219"/>
      <c r="KMH9" s="219"/>
      <c r="KMI9" s="219"/>
      <c r="KMS9" s="220"/>
      <c r="KMT9" s="219"/>
      <c r="KMU9" s="219"/>
      <c r="KMV9" s="220"/>
      <c r="KMW9" s="219"/>
      <c r="KMX9" s="219"/>
      <c r="KMY9" s="219"/>
      <c r="KNI9" s="220"/>
      <c r="KNJ9" s="219"/>
      <c r="KNK9" s="219"/>
      <c r="KNL9" s="220"/>
      <c r="KNM9" s="219"/>
      <c r="KNN9" s="219"/>
      <c r="KNO9" s="219"/>
      <c r="KNY9" s="220"/>
      <c r="KNZ9" s="219"/>
      <c r="KOA9" s="219"/>
      <c r="KOB9" s="220"/>
      <c r="KOC9" s="219"/>
      <c r="KOD9" s="219"/>
      <c r="KOE9" s="219"/>
      <c r="KOO9" s="220"/>
      <c r="KOP9" s="219"/>
      <c r="KOQ9" s="219"/>
      <c r="KOR9" s="220"/>
      <c r="KOS9" s="219"/>
      <c r="KOT9" s="219"/>
      <c r="KOU9" s="219"/>
      <c r="KPE9" s="220"/>
      <c r="KPF9" s="219"/>
      <c r="KPG9" s="219"/>
      <c r="KPH9" s="220"/>
      <c r="KPI9" s="219"/>
      <c r="KPJ9" s="219"/>
      <c r="KPK9" s="219"/>
      <c r="KPU9" s="220"/>
      <c r="KPV9" s="219"/>
      <c r="KPW9" s="219"/>
      <c r="KPX9" s="220"/>
      <c r="KPY9" s="219"/>
      <c r="KPZ9" s="219"/>
      <c r="KQA9" s="219"/>
      <c r="KQK9" s="220"/>
      <c r="KQL9" s="219"/>
      <c r="KQM9" s="219"/>
      <c r="KQN9" s="220"/>
      <c r="KQO9" s="219"/>
      <c r="KQP9" s="219"/>
      <c r="KQQ9" s="219"/>
      <c r="KRA9" s="220"/>
      <c r="KRB9" s="219"/>
      <c r="KRC9" s="219"/>
      <c r="KRD9" s="220"/>
      <c r="KRE9" s="219"/>
      <c r="KRF9" s="219"/>
      <c r="KRG9" s="219"/>
      <c r="KRQ9" s="220"/>
      <c r="KRR9" s="219"/>
      <c r="KRS9" s="219"/>
      <c r="KRT9" s="220"/>
      <c r="KRU9" s="219"/>
      <c r="KRV9" s="219"/>
      <c r="KRW9" s="219"/>
      <c r="KSG9" s="220"/>
      <c r="KSH9" s="219"/>
      <c r="KSI9" s="219"/>
      <c r="KSJ9" s="220"/>
      <c r="KSK9" s="219"/>
      <c r="KSL9" s="219"/>
      <c r="KSM9" s="219"/>
      <c r="KSW9" s="220"/>
      <c r="KSX9" s="219"/>
      <c r="KSY9" s="219"/>
      <c r="KSZ9" s="220"/>
      <c r="KTA9" s="219"/>
      <c r="KTB9" s="219"/>
      <c r="KTC9" s="219"/>
      <c r="KTM9" s="220"/>
      <c r="KTN9" s="219"/>
      <c r="KTO9" s="219"/>
      <c r="KTP9" s="220"/>
      <c r="KTQ9" s="219"/>
      <c r="KTR9" s="219"/>
      <c r="KTS9" s="219"/>
      <c r="KUC9" s="220"/>
      <c r="KUD9" s="219"/>
      <c r="KUE9" s="219"/>
      <c r="KUF9" s="220"/>
      <c r="KUG9" s="219"/>
      <c r="KUH9" s="219"/>
      <c r="KUI9" s="219"/>
      <c r="KUS9" s="220"/>
      <c r="KUT9" s="219"/>
      <c r="KUU9" s="219"/>
      <c r="KUV9" s="220"/>
      <c r="KUW9" s="219"/>
      <c r="KUX9" s="219"/>
      <c r="KUY9" s="219"/>
      <c r="KVI9" s="220"/>
      <c r="KVJ9" s="219"/>
      <c r="KVK9" s="219"/>
      <c r="KVL9" s="220"/>
      <c r="KVM9" s="219"/>
      <c r="KVN9" s="219"/>
      <c r="KVO9" s="219"/>
      <c r="KVY9" s="220"/>
      <c r="KVZ9" s="219"/>
      <c r="KWA9" s="219"/>
      <c r="KWB9" s="220"/>
      <c r="KWC9" s="219"/>
      <c r="KWD9" s="219"/>
      <c r="KWE9" s="219"/>
      <c r="KWO9" s="220"/>
      <c r="KWP9" s="219"/>
      <c r="KWQ9" s="219"/>
      <c r="KWR9" s="220"/>
      <c r="KWS9" s="219"/>
      <c r="KWT9" s="219"/>
      <c r="KWU9" s="219"/>
      <c r="KXE9" s="220"/>
      <c r="KXF9" s="219"/>
      <c r="KXG9" s="219"/>
      <c r="KXH9" s="220"/>
      <c r="KXI9" s="219"/>
      <c r="KXJ9" s="219"/>
      <c r="KXK9" s="219"/>
      <c r="KXU9" s="220"/>
      <c r="KXV9" s="219"/>
      <c r="KXW9" s="219"/>
      <c r="KXX9" s="220"/>
      <c r="KXY9" s="219"/>
      <c r="KXZ9" s="219"/>
      <c r="KYA9" s="219"/>
      <c r="KYK9" s="220"/>
      <c r="KYL9" s="219"/>
      <c r="KYM9" s="219"/>
      <c r="KYN9" s="220"/>
      <c r="KYO9" s="219"/>
      <c r="KYP9" s="219"/>
      <c r="KYQ9" s="219"/>
      <c r="KZA9" s="220"/>
      <c r="KZB9" s="219"/>
      <c r="KZC9" s="219"/>
      <c r="KZD9" s="220"/>
      <c r="KZE9" s="219"/>
      <c r="KZF9" s="219"/>
      <c r="KZG9" s="219"/>
      <c r="KZQ9" s="220"/>
      <c r="KZR9" s="219"/>
      <c r="KZS9" s="219"/>
      <c r="KZT9" s="220"/>
      <c r="KZU9" s="219"/>
      <c r="KZV9" s="219"/>
      <c r="KZW9" s="219"/>
      <c r="LAG9" s="220"/>
      <c r="LAH9" s="219"/>
      <c r="LAI9" s="219"/>
      <c r="LAJ9" s="220"/>
      <c r="LAK9" s="219"/>
      <c r="LAL9" s="219"/>
      <c r="LAM9" s="219"/>
      <c r="LAW9" s="220"/>
      <c r="LAX9" s="219"/>
      <c r="LAY9" s="219"/>
      <c r="LAZ9" s="220"/>
      <c r="LBA9" s="219"/>
      <c r="LBB9" s="219"/>
      <c r="LBC9" s="219"/>
      <c r="LBM9" s="220"/>
      <c r="LBN9" s="219"/>
      <c r="LBO9" s="219"/>
      <c r="LBP9" s="220"/>
      <c r="LBQ9" s="219"/>
      <c r="LBR9" s="219"/>
      <c r="LBS9" s="219"/>
      <c r="LCC9" s="220"/>
      <c r="LCD9" s="219"/>
      <c r="LCE9" s="219"/>
      <c r="LCF9" s="220"/>
      <c r="LCG9" s="219"/>
      <c r="LCH9" s="219"/>
      <c r="LCI9" s="219"/>
      <c r="LCS9" s="220"/>
      <c r="LCT9" s="219"/>
      <c r="LCU9" s="219"/>
      <c r="LCV9" s="220"/>
      <c r="LCW9" s="219"/>
      <c r="LCX9" s="219"/>
      <c r="LCY9" s="219"/>
      <c r="LDI9" s="220"/>
      <c r="LDJ9" s="219"/>
      <c r="LDK9" s="219"/>
      <c r="LDL9" s="220"/>
      <c r="LDM9" s="219"/>
      <c r="LDN9" s="219"/>
      <c r="LDO9" s="219"/>
      <c r="LDY9" s="220"/>
      <c r="LDZ9" s="219"/>
      <c r="LEA9" s="219"/>
      <c r="LEB9" s="220"/>
      <c r="LEC9" s="219"/>
      <c r="LED9" s="219"/>
      <c r="LEE9" s="219"/>
      <c r="LEO9" s="220"/>
      <c r="LEP9" s="219"/>
      <c r="LEQ9" s="219"/>
      <c r="LER9" s="220"/>
      <c r="LES9" s="219"/>
      <c r="LET9" s="219"/>
      <c r="LEU9" s="219"/>
      <c r="LFE9" s="220"/>
      <c r="LFF9" s="219"/>
      <c r="LFG9" s="219"/>
      <c r="LFH9" s="220"/>
      <c r="LFI9" s="219"/>
      <c r="LFJ9" s="219"/>
      <c r="LFK9" s="219"/>
      <c r="LFU9" s="220"/>
      <c r="LFV9" s="219"/>
      <c r="LFW9" s="219"/>
      <c r="LFX9" s="220"/>
      <c r="LFY9" s="219"/>
      <c r="LFZ9" s="219"/>
      <c r="LGA9" s="219"/>
      <c r="LGK9" s="220"/>
      <c r="LGL9" s="219"/>
      <c r="LGM9" s="219"/>
      <c r="LGN9" s="220"/>
      <c r="LGO9" s="219"/>
      <c r="LGP9" s="219"/>
      <c r="LGQ9" s="219"/>
      <c r="LHA9" s="220"/>
      <c r="LHB9" s="219"/>
      <c r="LHC9" s="219"/>
      <c r="LHD9" s="220"/>
      <c r="LHE9" s="219"/>
      <c r="LHF9" s="219"/>
      <c r="LHG9" s="219"/>
      <c r="LHQ9" s="220"/>
      <c r="LHR9" s="219"/>
      <c r="LHS9" s="219"/>
      <c r="LHT9" s="220"/>
      <c r="LHU9" s="219"/>
      <c r="LHV9" s="219"/>
      <c r="LHW9" s="219"/>
      <c r="LIG9" s="220"/>
      <c r="LIH9" s="219"/>
      <c r="LII9" s="219"/>
      <c r="LIJ9" s="220"/>
      <c r="LIK9" s="219"/>
      <c r="LIL9" s="219"/>
      <c r="LIM9" s="219"/>
      <c r="LIW9" s="220"/>
      <c r="LIX9" s="219"/>
      <c r="LIY9" s="219"/>
      <c r="LIZ9" s="220"/>
      <c r="LJA9" s="219"/>
      <c r="LJB9" s="219"/>
      <c r="LJC9" s="219"/>
      <c r="LJM9" s="220"/>
      <c r="LJN9" s="219"/>
      <c r="LJO9" s="219"/>
      <c r="LJP9" s="220"/>
      <c r="LJQ9" s="219"/>
      <c r="LJR9" s="219"/>
      <c r="LJS9" s="219"/>
      <c r="LKC9" s="220"/>
      <c r="LKD9" s="219"/>
      <c r="LKE9" s="219"/>
      <c r="LKF9" s="220"/>
      <c r="LKG9" s="219"/>
      <c r="LKH9" s="219"/>
      <c r="LKI9" s="219"/>
      <c r="LKS9" s="220"/>
      <c r="LKT9" s="219"/>
      <c r="LKU9" s="219"/>
      <c r="LKV9" s="220"/>
      <c r="LKW9" s="219"/>
      <c r="LKX9" s="219"/>
      <c r="LKY9" s="219"/>
      <c r="LLI9" s="220"/>
      <c r="LLJ9" s="219"/>
      <c r="LLK9" s="219"/>
      <c r="LLL9" s="220"/>
      <c r="LLM9" s="219"/>
      <c r="LLN9" s="219"/>
      <c r="LLO9" s="219"/>
      <c r="LLY9" s="220"/>
      <c r="LLZ9" s="219"/>
      <c r="LMA9" s="219"/>
      <c r="LMB9" s="220"/>
      <c r="LMC9" s="219"/>
      <c r="LMD9" s="219"/>
      <c r="LME9" s="219"/>
      <c r="LMO9" s="220"/>
      <c r="LMP9" s="219"/>
      <c r="LMQ9" s="219"/>
      <c r="LMR9" s="220"/>
      <c r="LMS9" s="219"/>
      <c r="LMT9" s="219"/>
      <c r="LMU9" s="219"/>
      <c r="LNE9" s="220"/>
      <c r="LNF9" s="219"/>
      <c r="LNG9" s="219"/>
      <c r="LNH9" s="220"/>
      <c r="LNI9" s="219"/>
      <c r="LNJ9" s="219"/>
      <c r="LNK9" s="219"/>
      <c r="LNU9" s="220"/>
      <c r="LNV9" s="219"/>
      <c r="LNW9" s="219"/>
      <c r="LNX9" s="220"/>
      <c r="LNY9" s="219"/>
      <c r="LNZ9" s="219"/>
      <c r="LOA9" s="219"/>
      <c r="LOK9" s="220"/>
      <c r="LOL9" s="219"/>
      <c r="LOM9" s="219"/>
      <c r="LON9" s="220"/>
      <c r="LOO9" s="219"/>
      <c r="LOP9" s="219"/>
      <c r="LOQ9" s="219"/>
      <c r="LPA9" s="220"/>
      <c r="LPB9" s="219"/>
      <c r="LPC9" s="219"/>
      <c r="LPD9" s="220"/>
      <c r="LPE9" s="219"/>
      <c r="LPF9" s="219"/>
      <c r="LPG9" s="219"/>
      <c r="LPQ9" s="220"/>
      <c r="LPR9" s="219"/>
      <c r="LPS9" s="219"/>
      <c r="LPT9" s="220"/>
      <c r="LPU9" s="219"/>
      <c r="LPV9" s="219"/>
      <c r="LPW9" s="219"/>
      <c r="LQG9" s="220"/>
      <c r="LQH9" s="219"/>
      <c r="LQI9" s="219"/>
      <c r="LQJ9" s="220"/>
      <c r="LQK9" s="219"/>
      <c r="LQL9" s="219"/>
      <c r="LQM9" s="219"/>
      <c r="LQW9" s="220"/>
      <c r="LQX9" s="219"/>
      <c r="LQY9" s="219"/>
      <c r="LQZ9" s="220"/>
      <c r="LRA9" s="219"/>
      <c r="LRB9" s="219"/>
      <c r="LRC9" s="219"/>
      <c r="LRM9" s="220"/>
      <c r="LRN9" s="219"/>
      <c r="LRO9" s="219"/>
      <c r="LRP9" s="220"/>
      <c r="LRQ9" s="219"/>
      <c r="LRR9" s="219"/>
      <c r="LRS9" s="219"/>
      <c r="LSC9" s="220"/>
      <c r="LSD9" s="219"/>
      <c r="LSE9" s="219"/>
      <c r="LSF9" s="220"/>
      <c r="LSG9" s="219"/>
      <c r="LSH9" s="219"/>
      <c r="LSI9" s="219"/>
      <c r="LSS9" s="220"/>
      <c r="LST9" s="219"/>
      <c r="LSU9" s="219"/>
      <c r="LSV9" s="220"/>
      <c r="LSW9" s="219"/>
      <c r="LSX9" s="219"/>
      <c r="LSY9" s="219"/>
      <c r="LTI9" s="220"/>
      <c r="LTJ9" s="219"/>
      <c r="LTK9" s="219"/>
      <c r="LTL9" s="220"/>
      <c r="LTM9" s="219"/>
      <c r="LTN9" s="219"/>
      <c r="LTO9" s="219"/>
      <c r="LTY9" s="220"/>
      <c r="LTZ9" s="219"/>
      <c r="LUA9" s="219"/>
      <c r="LUB9" s="220"/>
      <c r="LUC9" s="219"/>
      <c r="LUD9" s="219"/>
      <c r="LUE9" s="219"/>
      <c r="LUO9" s="220"/>
      <c r="LUP9" s="219"/>
      <c r="LUQ9" s="219"/>
      <c r="LUR9" s="220"/>
      <c r="LUS9" s="219"/>
      <c r="LUT9" s="219"/>
      <c r="LUU9" s="219"/>
      <c r="LVE9" s="220"/>
      <c r="LVF9" s="219"/>
      <c r="LVG9" s="219"/>
      <c r="LVH9" s="220"/>
      <c r="LVI9" s="219"/>
      <c r="LVJ9" s="219"/>
      <c r="LVK9" s="219"/>
      <c r="LVU9" s="220"/>
      <c r="LVV9" s="219"/>
      <c r="LVW9" s="219"/>
      <c r="LVX9" s="220"/>
      <c r="LVY9" s="219"/>
      <c r="LVZ9" s="219"/>
      <c r="LWA9" s="219"/>
      <c r="LWK9" s="220"/>
      <c r="LWL9" s="219"/>
      <c r="LWM9" s="219"/>
      <c r="LWN9" s="220"/>
      <c r="LWO9" s="219"/>
      <c r="LWP9" s="219"/>
      <c r="LWQ9" s="219"/>
      <c r="LXA9" s="220"/>
      <c r="LXB9" s="219"/>
      <c r="LXC9" s="219"/>
      <c r="LXD9" s="220"/>
      <c r="LXE9" s="219"/>
      <c r="LXF9" s="219"/>
      <c r="LXG9" s="219"/>
      <c r="LXQ9" s="220"/>
      <c r="LXR9" s="219"/>
      <c r="LXS9" s="219"/>
      <c r="LXT9" s="220"/>
      <c r="LXU9" s="219"/>
      <c r="LXV9" s="219"/>
      <c r="LXW9" s="219"/>
      <c r="LYG9" s="220"/>
      <c r="LYH9" s="219"/>
      <c r="LYI9" s="219"/>
      <c r="LYJ9" s="220"/>
      <c r="LYK9" s="219"/>
      <c r="LYL9" s="219"/>
      <c r="LYM9" s="219"/>
      <c r="LYW9" s="220"/>
      <c r="LYX9" s="219"/>
      <c r="LYY9" s="219"/>
      <c r="LYZ9" s="220"/>
      <c r="LZA9" s="219"/>
      <c r="LZB9" s="219"/>
      <c r="LZC9" s="219"/>
      <c r="LZM9" s="220"/>
      <c r="LZN9" s="219"/>
      <c r="LZO9" s="219"/>
      <c r="LZP9" s="220"/>
      <c r="LZQ9" s="219"/>
      <c r="LZR9" s="219"/>
      <c r="LZS9" s="219"/>
      <c r="MAC9" s="220"/>
      <c r="MAD9" s="219"/>
      <c r="MAE9" s="219"/>
      <c r="MAF9" s="220"/>
      <c r="MAG9" s="219"/>
      <c r="MAH9" s="219"/>
      <c r="MAI9" s="219"/>
      <c r="MAS9" s="220"/>
      <c r="MAT9" s="219"/>
      <c r="MAU9" s="219"/>
      <c r="MAV9" s="220"/>
      <c r="MAW9" s="219"/>
      <c r="MAX9" s="219"/>
      <c r="MAY9" s="219"/>
      <c r="MBI9" s="220"/>
      <c r="MBJ9" s="219"/>
      <c r="MBK9" s="219"/>
      <c r="MBL9" s="220"/>
      <c r="MBM9" s="219"/>
      <c r="MBN9" s="219"/>
      <c r="MBO9" s="219"/>
      <c r="MBY9" s="220"/>
      <c r="MBZ9" s="219"/>
      <c r="MCA9" s="219"/>
      <c r="MCB9" s="220"/>
      <c r="MCC9" s="219"/>
      <c r="MCD9" s="219"/>
      <c r="MCE9" s="219"/>
      <c r="MCO9" s="220"/>
      <c r="MCP9" s="219"/>
      <c r="MCQ9" s="219"/>
      <c r="MCR9" s="220"/>
      <c r="MCS9" s="219"/>
      <c r="MCT9" s="219"/>
      <c r="MCU9" s="219"/>
      <c r="MDE9" s="220"/>
      <c r="MDF9" s="219"/>
      <c r="MDG9" s="219"/>
      <c r="MDH9" s="220"/>
      <c r="MDI9" s="219"/>
      <c r="MDJ9" s="219"/>
      <c r="MDK9" s="219"/>
      <c r="MDU9" s="220"/>
      <c r="MDV9" s="219"/>
      <c r="MDW9" s="219"/>
      <c r="MDX9" s="220"/>
      <c r="MDY9" s="219"/>
      <c r="MDZ9" s="219"/>
      <c r="MEA9" s="219"/>
      <c r="MEK9" s="220"/>
      <c r="MEL9" s="219"/>
      <c r="MEM9" s="219"/>
      <c r="MEN9" s="220"/>
      <c r="MEO9" s="219"/>
      <c r="MEP9" s="219"/>
      <c r="MEQ9" s="219"/>
      <c r="MFA9" s="220"/>
      <c r="MFB9" s="219"/>
      <c r="MFC9" s="219"/>
      <c r="MFD9" s="220"/>
      <c r="MFE9" s="219"/>
      <c r="MFF9" s="219"/>
      <c r="MFG9" s="219"/>
      <c r="MFQ9" s="220"/>
      <c r="MFR9" s="219"/>
      <c r="MFS9" s="219"/>
      <c r="MFT9" s="220"/>
      <c r="MFU9" s="219"/>
      <c r="MFV9" s="219"/>
      <c r="MFW9" s="219"/>
      <c r="MGG9" s="220"/>
      <c r="MGH9" s="219"/>
      <c r="MGI9" s="219"/>
      <c r="MGJ9" s="220"/>
      <c r="MGK9" s="219"/>
      <c r="MGL9" s="219"/>
      <c r="MGM9" s="219"/>
      <c r="MGW9" s="220"/>
      <c r="MGX9" s="219"/>
      <c r="MGY9" s="219"/>
      <c r="MGZ9" s="220"/>
      <c r="MHA9" s="219"/>
      <c r="MHB9" s="219"/>
      <c r="MHC9" s="219"/>
      <c r="MHM9" s="220"/>
      <c r="MHN9" s="219"/>
      <c r="MHO9" s="219"/>
      <c r="MHP9" s="220"/>
      <c r="MHQ9" s="219"/>
      <c r="MHR9" s="219"/>
      <c r="MHS9" s="219"/>
      <c r="MIC9" s="220"/>
      <c r="MID9" s="219"/>
      <c r="MIE9" s="219"/>
      <c r="MIF9" s="220"/>
      <c r="MIG9" s="219"/>
      <c r="MIH9" s="219"/>
      <c r="MII9" s="219"/>
      <c r="MIS9" s="220"/>
      <c r="MIT9" s="219"/>
      <c r="MIU9" s="219"/>
      <c r="MIV9" s="220"/>
      <c r="MIW9" s="219"/>
      <c r="MIX9" s="219"/>
      <c r="MIY9" s="219"/>
      <c r="MJI9" s="220"/>
      <c r="MJJ9" s="219"/>
      <c r="MJK9" s="219"/>
      <c r="MJL9" s="220"/>
      <c r="MJM9" s="219"/>
      <c r="MJN9" s="219"/>
      <c r="MJO9" s="219"/>
      <c r="MJY9" s="220"/>
      <c r="MJZ9" s="219"/>
      <c r="MKA9" s="219"/>
      <c r="MKB9" s="220"/>
      <c r="MKC9" s="219"/>
      <c r="MKD9" s="219"/>
      <c r="MKE9" s="219"/>
      <c r="MKO9" s="220"/>
      <c r="MKP9" s="219"/>
      <c r="MKQ9" s="219"/>
      <c r="MKR9" s="220"/>
      <c r="MKS9" s="219"/>
      <c r="MKT9" s="219"/>
      <c r="MKU9" s="219"/>
      <c r="MLE9" s="220"/>
      <c r="MLF9" s="219"/>
      <c r="MLG9" s="219"/>
      <c r="MLH9" s="220"/>
      <c r="MLI9" s="219"/>
      <c r="MLJ9" s="219"/>
      <c r="MLK9" s="219"/>
      <c r="MLU9" s="220"/>
      <c r="MLV9" s="219"/>
      <c r="MLW9" s="219"/>
      <c r="MLX9" s="220"/>
      <c r="MLY9" s="219"/>
      <c r="MLZ9" s="219"/>
      <c r="MMA9" s="219"/>
      <c r="MMK9" s="220"/>
      <c r="MML9" s="219"/>
      <c r="MMM9" s="219"/>
      <c r="MMN9" s="220"/>
      <c r="MMO9" s="219"/>
      <c r="MMP9" s="219"/>
      <c r="MMQ9" s="219"/>
      <c r="MNA9" s="220"/>
      <c r="MNB9" s="219"/>
      <c r="MNC9" s="219"/>
      <c r="MND9" s="220"/>
      <c r="MNE9" s="219"/>
      <c r="MNF9" s="219"/>
      <c r="MNG9" s="219"/>
      <c r="MNQ9" s="220"/>
      <c r="MNR9" s="219"/>
      <c r="MNS9" s="219"/>
      <c r="MNT9" s="220"/>
      <c r="MNU9" s="219"/>
      <c r="MNV9" s="219"/>
      <c r="MNW9" s="219"/>
      <c r="MOG9" s="220"/>
      <c r="MOH9" s="219"/>
      <c r="MOI9" s="219"/>
      <c r="MOJ9" s="220"/>
      <c r="MOK9" s="219"/>
      <c r="MOL9" s="219"/>
      <c r="MOM9" s="219"/>
      <c r="MOW9" s="220"/>
      <c r="MOX9" s="219"/>
      <c r="MOY9" s="219"/>
      <c r="MOZ9" s="220"/>
      <c r="MPA9" s="219"/>
      <c r="MPB9" s="219"/>
      <c r="MPC9" s="219"/>
      <c r="MPM9" s="220"/>
      <c r="MPN9" s="219"/>
      <c r="MPO9" s="219"/>
      <c r="MPP9" s="220"/>
      <c r="MPQ9" s="219"/>
      <c r="MPR9" s="219"/>
      <c r="MPS9" s="219"/>
      <c r="MQC9" s="220"/>
      <c r="MQD9" s="219"/>
      <c r="MQE9" s="219"/>
      <c r="MQF9" s="220"/>
      <c r="MQG9" s="219"/>
      <c r="MQH9" s="219"/>
      <c r="MQI9" s="219"/>
      <c r="MQS9" s="220"/>
      <c r="MQT9" s="219"/>
      <c r="MQU9" s="219"/>
      <c r="MQV9" s="220"/>
      <c r="MQW9" s="219"/>
      <c r="MQX9" s="219"/>
      <c r="MQY9" s="219"/>
      <c r="MRI9" s="220"/>
      <c r="MRJ9" s="219"/>
      <c r="MRK9" s="219"/>
      <c r="MRL9" s="220"/>
      <c r="MRM9" s="219"/>
      <c r="MRN9" s="219"/>
      <c r="MRO9" s="219"/>
      <c r="MRY9" s="220"/>
      <c r="MRZ9" s="219"/>
      <c r="MSA9" s="219"/>
      <c r="MSB9" s="220"/>
      <c r="MSC9" s="219"/>
      <c r="MSD9" s="219"/>
      <c r="MSE9" s="219"/>
      <c r="MSO9" s="220"/>
      <c r="MSP9" s="219"/>
      <c r="MSQ9" s="219"/>
      <c r="MSR9" s="220"/>
      <c r="MSS9" s="219"/>
      <c r="MST9" s="219"/>
      <c r="MSU9" s="219"/>
      <c r="MTE9" s="220"/>
      <c r="MTF9" s="219"/>
      <c r="MTG9" s="219"/>
      <c r="MTH9" s="220"/>
      <c r="MTI9" s="219"/>
      <c r="MTJ9" s="219"/>
      <c r="MTK9" s="219"/>
      <c r="MTU9" s="220"/>
      <c r="MTV9" s="219"/>
      <c r="MTW9" s="219"/>
      <c r="MTX9" s="220"/>
      <c r="MTY9" s="219"/>
      <c r="MTZ9" s="219"/>
      <c r="MUA9" s="219"/>
      <c r="MUK9" s="220"/>
      <c r="MUL9" s="219"/>
      <c r="MUM9" s="219"/>
      <c r="MUN9" s="220"/>
      <c r="MUO9" s="219"/>
      <c r="MUP9" s="219"/>
      <c r="MUQ9" s="219"/>
      <c r="MVA9" s="220"/>
      <c r="MVB9" s="219"/>
      <c r="MVC9" s="219"/>
      <c r="MVD9" s="220"/>
      <c r="MVE9" s="219"/>
      <c r="MVF9" s="219"/>
      <c r="MVG9" s="219"/>
      <c r="MVQ9" s="220"/>
      <c r="MVR9" s="219"/>
      <c r="MVS9" s="219"/>
      <c r="MVT9" s="220"/>
      <c r="MVU9" s="219"/>
      <c r="MVV9" s="219"/>
      <c r="MVW9" s="219"/>
      <c r="MWG9" s="220"/>
      <c r="MWH9" s="219"/>
      <c r="MWI9" s="219"/>
      <c r="MWJ9" s="220"/>
      <c r="MWK9" s="219"/>
      <c r="MWL9" s="219"/>
      <c r="MWM9" s="219"/>
      <c r="MWW9" s="220"/>
      <c r="MWX9" s="219"/>
      <c r="MWY9" s="219"/>
      <c r="MWZ9" s="220"/>
      <c r="MXA9" s="219"/>
      <c r="MXB9" s="219"/>
      <c r="MXC9" s="219"/>
      <c r="MXM9" s="220"/>
      <c r="MXN9" s="219"/>
      <c r="MXO9" s="219"/>
      <c r="MXP9" s="220"/>
      <c r="MXQ9" s="219"/>
      <c r="MXR9" s="219"/>
      <c r="MXS9" s="219"/>
      <c r="MYC9" s="220"/>
      <c r="MYD9" s="219"/>
      <c r="MYE9" s="219"/>
      <c r="MYF9" s="220"/>
      <c r="MYG9" s="219"/>
      <c r="MYH9" s="219"/>
      <c r="MYI9" s="219"/>
      <c r="MYS9" s="220"/>
      <c r="MYT9" s="219"/>
      <c r="MYU9" s="219"/>
      <c r="MYV9" s="220"/>
      <c r="MYW9" s="219"/>
      <c r="MYX9" s="219"/>
      <c r="MYY9" s="219"/>
      <c r="MZI9" s="220"/>
      <c r="MZJ9" s="219"/>
      <c r="MZK9" s="219"/>
      <c r="MZL9" s="220"/>
      <c r="MZM9" s="219"/>
      <c r="MZN9" s="219"/>
      <c r="MZO9" s="219"/>
      <c r="MZY9" s="220"/>
      <c r="MZZ9" s="219"/>
      <c r="NAA9" s="219"/>
      <c r="NAB9" s="220"/>
      <c r="NAC9" s="219"/>
      <c r="NAD9" s="219"/>
      <c r="NAE9" s="219"/>
      <c r="NAO9" s="220"/>
      <c r="NAP9" s="219"/>
      <c r="NAQ9" s="219"/>
      <c r="NAR9" s="220"/>
      <c r="NAS9" s="219"/>
      <c r="NAT9" s="219"/>
      <c r="NAU9" s="219"/>
      <c r="NBE9" s="220"/>
      <c r="NBF9" s="219"/>
      <c r="NBG9" s="219"/>
      <c r="NBH9" s="220"/>
      <c r="NBI9" s="219"/>
      <c r="NBJ9" s="219"/>
      <c r="NBK9" s="219"/>
      <c r="NBU9" s="220"/>
      <c r="NBV9" s="219"/>
      <c r="NBW9" s="219"/>
      <c r="NBX9" s="220"/>
      <c r="NBY9" s="219"/>
      <c r="NBZ9" s="219"/>
      <c r="NCA9" s="219"/>
      <c r="NCK9" s="220"/>
      <c r="NCL9" s="219"/>
      <c r="NCM9" s="219"/>
      <c r="NCN9" s="220"/>
      <c r="NCO9" s="219"/>
      <c r="NCP9" s="219"/>
      <c r="NCQ9" s="219"/>
      <c r="NDA9" s="220"/>
      <c r="NDB9" s="219"/>
      <c r="NDC9" s="219"/>
      <c r="NDD9" s="220"/>
      <c r="NDE9" s="219"/>
      <c r="NDF9" s="219"/>
      <c r="NDG9" s="219"/>
      <c r="NDQ9" s="220"/>
      <c r="NDR9" s="219"/>
      <c r="NDS9" s="219"/>
      <c r="NDT9" s="220"/>
      <c r="NDU9" s="219"/>
      <c r="NDV9" s="219"/>
      <c r="NDW9" s="219"/>
      <c r="NEG9" s="220"/>
      <c r="NEH9" s="219"/>
      <c r="NEI9" s="219"/>
      <c r="NEJ9" s="220"/>
      <c r="NEK9" s="219"/>
      <c r="NEL9" s="219"/>
      <c r="NEM9" s="219"/>
      <c r="NEW9" s="220"/>
      <c r="NEX9" s="219"/>
      <c r="NEY9" s="219"/>
      <c r="NEZ9" s="220"/>
      <c r="NFA9" s="219"/>
      <c r="NFB9" s="219"/>
      <c r="NFC9" s="219"/>
      <c r="NFM9" s="220"/>
      <c r="NFN9" s="219"/>
      <c r="NFO9" s="219"/>
      <c r="NFP9" s="220"/>
      <c r="NFQ9" s="219"/>
      <c r="NFR9" s="219"/>
      <c r="NFS9" s="219"/>
      <c r="NGC9" s="220"/>
      <c r="NGD9" s="219"/>
      <c r="NGE9" s="219"/>
      <c r="NGF9" s="220"/>
      <c r="NGG9" s="219"/>
      <c r="NGH9" s="219"/>
      <c r="NGI9" s="219"/>
      <c r="NGS9" s="220"/>
      <c r="NGT9" s="219"/>
      <c r="NGU9" s="219"/>
      <c r="NGV9" s="220"/>
      <c r="NGW9" s="219"/>
      <c r="NGX9" s="219"/>
      <c r="NGY9" s="219"/>
      <c r="NHI9" s="220"/>
      <c r="NHJ9" s="219"/>
      <c r="NHK9" s="219"/>
      <c r="NHL9" s="220"/>
      <c r="NHM9" s="219"/>
      <c r="NHN9" s="219"/>
      <c r="NHO9" s="219"/>
      <c r="NHY9" s="220"/>
      <c r="NHZ9" s="219"/>
      <c r="NIA9" s="219"/>
      <c r="NIB9" s="220"/>
      <c r="NIC9" s="219"/>
      <c r="NID9" s="219"/>
      <c r="NIE9" s="219"/>
      <c r="NIO9" s="220"/>
      <c r="NIP9" s="219"/>
      <c r="NIQ9" s="219"/>
      <c r="NIR9" s="220"/>
      <c r="NIS9" s="219"/>
      <c r="NIT9" s="219"/>
      <c r="NIU9" s="219"/>
      <c r="NJE9" s="220"/>
      <c r="NJF9" s="219"/>
      <c r="NJG9" s="219"/>
      <c r="NJH9" s="220"/>
      <c r="NJI9" s="219"/>
      <c r="NJJ9" s="219"/>
      <c r="NJK9" s="219"/>
      <c r="NJU9" s="220"/>
      <c r="NJV9" s="219"/>
      <c r="NJW9" s="219"/>
      <c r="NJX9" s="220"/>
      <c r="NJY9" s="219"/>
      <c r="NJZ9" s="219"/>
      <c r="NKA9" s="219"/>
      <c r="NKK9" s="220"/>
      <c r="NKL9" s="219"/>
      <c r="NKM9" s="219"/>
      <c r="NKN9" s="220"/>
      <c r="NKO9" s="219"/>
      <c r="NKP9" s="219"/>
      <c r="NKQ9" s="219"/>
      <c r="NLA9" s="220"/>
      <c r="NLB9" s="219"/>
      <c r="NLC9" s="219"/>
      <c r="NLD9" s="220"/>
      <c r="NLE9" s="219"/>
      <c r="NLF9" s="219"/>
      <c r="NLG9" s="219"/>
      <c r="NLQ9" s="220"/>
      <c r="NLR9" s="219"/>
      <c r="NLS9" s="219"/>
      <c r="NLT9" s="220"/>
      <c r="NLU9" s="219"/>
      <c r="NLV9" s="219"/>
      <c r="NLW9" s="219"/>
      <c r="NMG9" s="220"/>
      <c r="NMH9" s="219"/>
      <c r="NMI9" s="219"/>
      <c r="NMJ9" s="220"/>
      <c r="NMK9" s="219"/>
      <c r="NML9" s="219"/>
      <c r="NMM9" s="219"/>
      <c r="NMW9" s="220"/>
      <c r="NMX9" s="219"/>
      <c r="NMY9" s="219"/>
      <c r="NMZ9" s="220"/>
      <c r="NNA9" s="219"/>
      <c r="NNB9" s="219"/>
      <c r="NNC9" s="219"/>
      <c r="NNM9" s="220"/>
      <c r="NNN9" s="219"/>
      <c r="NNO9" s="219"/>
      <c r="NNP9" s="220"/>
      <c r="NNQ9" s="219"/>
      <c r="NNR9" s="219"/>
      <c r="NNS9" s="219"/>
      <c r="NOC9" s="220"/>
      <c r="NOD9" s="219"/>
      <c r="NOE9" s="219"/>
      <c r="NOF9" s="220"/>
      <c r="NOG9" s="219"/>
      <c r="NOH9" s="219"/>
      <c r="NOI9" s="219"/>
      <c r="NOS9" s="220"/>
      <c r="NOT9" s="219"/>
      <c r="NOU9" s="219"/>
      <c r="NOV9" s="220"/>
      <c r="NOW9" s="219"/>
      <c r="NOX9" s="219"/>
      <c r="NOY9" s="219"/>
      <c r="NPI9" s="220"/>
      <c r="NPJ9" s="219"/>
      <c r="NPK9" s="219"/>
      <c r="NPL9" s="220"/>
      <c r="NPM9" s="219"/>
      <c r="NPN9" s="219"/>
      <c r="NPO9" s="219"/>
      <c r="NPY9" s="220"/>
      <c r="NPZ9" s="219"/>
      <c r="NQA9" s="219"/>
      <c r="NQB9" s="220"/>
      <c r="NQC9" s="219"/>
      <c r="NQD9" s="219"/>
      <c r="NQE9" s="219"/>
      <c r="NQO9" s="220"/>
      <c r="NQP9" s="219"/>
      <c r="NQQ9" s="219"/>
      <c r="NQR9" s="220"/>
      <c r="NQS9" s="219"/>
      <c r="NQT9" s="219"/>
      <c r="NQU9" s="219"/>
      <c r="NRE9" s="220"/>
      <c r="NRF9" s="219"/>
      <c r="NRG9" s="219"/>
      <c r="NRH9" s="220"/>
      <c r="NRI9" s="219"/>
      <c r="NRJ9" s="219"/>
      <c r="NRK9" s="219"/>
      <c r="NRU9" s="220"/>
      <c r="NRV9" s="219"/>
      <c r="NRW9" s="219"/>
      <c r="NRX9" s="220"/>
      <c r="NRY9" s="219"/>
      <c r="NRZ9" s="219"/>
      <c r="NSA9" s="219"/>
      <c r="NSK9" s="220"/>
      <c r="NSL9" s="219"/>
      <c r="NSM9" s="219"/>
      <c r="NSN9" s="220"/>
      <c r="NSO9" s="219"/>
      <c r="NSP9" s="219"/>
      <c r="NSQ9" s="219"/>
      <c r="NTA9" s="220"/>
      <c r="NTB9" s="219"/>
      <c r="NTC9" s="219"/>
      <c r="NTD9" s="220"/>
      <c r="NTE9" s="219"/>
      <c r="NTF9" s="219"/>
      <c r="NTG9" s="219"/>
      <c r="NTQ9" s="220"/>
      <c r="NTR9" s="219"/>
      <c r="NTS9" s="219"/>
      <c r="NTT9" s="220"/>
      <c r="NTU9" s="219"/>
      <c r="NTV9" s="219"/>
      <c r="NTW9" s="219"/>
      <c r="NUG9" s="220"/>
      <c r="NUH9" s="219"/>
      <c r="NUI9" s="219"/>
      <c r="NUJ9" s="220"/>
      <c r="NUK9" s="219"/>
      <c r="NUL9" s="219"/>
      <c r="NUM9" s="219"/>
      <c r="NUW9" s="220"/>
      <c r="NUX9" s="219"/>
      <c r="NUY9" s="219"/>
      <c r="NUZ9" s="220"/>
      <c r="NVA9" s="219"/>
      <c r="NVB9" s="219"/>
      <c r="NVC9" s="219"/>
      <c r="NVM9" s="220"/>
      <c r="NVN9" s="219"/>
      <c r="NVO9" s="219"/>
      <c r="NVP9" s="220"/>
      <c r="NVQ9" s="219"/>
      <c r="NVR9" s="219"/>
      <c r="NVS9" s="219"/>
      <c r="NWC9" s="220"/>
      <c r="NWD9" s="219"/>
      <c r="NWE9" s="219"/>
      <c r="NWF9" s="220"/>
      <c r="NWG9" s="219"/>
      <c r="NWH9" s="219"/>
      <c r="NWI9" s="219"/>
      <c r="NWS9" s="220"/>
      <c r="NWT9" s="219"/>
      <c r="NWU9" s="219"/>
      <c r="NWV9" s="220"/>
      <c r="NWW9" s="219"/>
      <c r="NWX9" s="219"/>
      <c r="NWY9" s="219"/>
      <c r="NXI9" s="220"/>
      <c r="NXJ9" s="219"/>
      <c r="NXK9" s="219"/>
      <c r="NXL9" s="220"/>
      <c r="NXM9" s="219"/>
      <c r="NXN9" s="219"/>
      <c r="NXO9" s="219"/>
      <c r="NXY9" s="220"/>
      <c r="NXZ9" s="219"/>
      <c r="NYA9" s="219"/>
      <c r="NYB9" s="220"/>
      <c r="NYC9" s="219"/>
      <c r="NYD9" s="219"/>
      <c r="NYE9" s="219"/>
      <c r="NYO9" s="220"/>
      <c r="NYP9" s="219"/>
      <c r="NYQ9" s="219"/>
      <c r="NYR9" s="220"/>
      <c r="NYS9" s="219"/>
      <c r="NYT9" s="219"/>
      <c r="NYU9" s="219"/>
      <c r="NZE9" s="220"/>
      <c r="NZF9" s="219"/>
      <c r="NZG9" s="219"/>
      <c r="NZH9" s="220"/>
      <c r="NZI9" s="219"/>
      <c r="NZJ9" s="219"/>
      <c r="NZK9" s="219"/>
      <c r="NZU9" s="220"/>
      <c r="NZV9" s="219"/>
      <c r="NZW9" s="219"/>
      <c r="NZX9" s="220"/>
      <c r="NZY9" s="219"/>
      <c r="NZZ9" s="219"/>
      <c r="OAA9" s="219"/>
      <c r="OAK9" s="220"/>
      <c r="OAL9" s="219"/>
      <c r="OAM9" s="219"/>
      <c r="OAN9" s="220"/>
      <c r="OAO9" s="219"/>
      <c r="OAP9" s="219"/>
      <c r="OAQ9" s="219"/>
      <c r="OBA9" s="220"/>
      <c r="OBB9" s="219"/>
      <c r="OBC9" s="219"/>
      <c r="OBD9" s="220"/>
      <c r="OBE9" s="219"/>
      <c r="OBF9" s="219"/>
      <c r="OBG9" s="219"/>
      <c r="OBQ9" s="220"/>
      <c r="OBR9" s="219"/>
      <c r="OBS9" s="219"/>
      <c r="OBT9" s="220"/>
      <c r="OBU9" s="219"/>
      <c r="OBV9" s="219"/>
      <c r="OBW9" s="219"/>
      <c r="OCG9" s="220"/>
      <c r="OCH9" s="219"/>
      <c r="OCI9" s="219"/>
      <c r="OCJ9" s="220"/>
      <c r="OCK9" s="219"/>
      <c r="OCL9" s="219"/>
      <c r="OCM9" s="219"/>
      <c r="OCW9" s="220"/>
      <c r="OCX9" s="219"/>
      <c r="OCY9" s="219"/>
      <c r="OCZ9" s="220"/>
      <c r="ODA9" s="219"/>
      <c r="ODB9" s="219"/>
      <c r="ODC9" s="219"/>
      <c r="ODM9" s="220"/>
      <c r="ODN9" s="219"/>
      <c r="ODO9" s="219"/>
      <c r="ODP9" s="220"/>
      <c r="ODQ9" s="219"/>
      <c r="ODR9" s="219"/>
      <c r="ODS9" s="219"/>
      <c r="OEC9" s="220"/>
      <c r="OED9" s="219"/>
      <c r="OEE9" s="219"/>
      <c r="OEF9" s="220"/>
      <c r="OEG9" s="219"/>
      <c r="OEH9" s="219"/>
      <c r="OEI9" s="219"/>
      <c r="OES9" s="220"/>
      <c r="OET9" s="219"/>
      <c r="OEU9" s="219"/>
      <c r="OEV9" s="220"/>
      <c r="OEW9" s="219"/>
      <c r="OEX9" s="219"/>
      <c r="OEY9" s="219"/>
      <c r="OFI9" s="220"/>
      <c r="OFJ9" s="219"/>
      <c r="OFK9" s="219"/>
      <c r="OFL9" s="220"/>
      <c r="OFM9" s="219"/>
      <c r="OFN9" s="219"/>
      <c r="OFO9" s="219"/>
      <c r="OFY9" s="220"/>
      <c r="OFZ9" s="219"/>
      <c r="OGA9" s="219"/>
      <c r="OGB9" s="220"/>
      <c r="OGC9" s="219"/>
      <c r="OGD9" s="219"/>
      <c r="OGE9" s="219"/>
      <c r="OGO9" s="220"/>
      <c r="OGP9" s="219"/>
      <c r="OGQ9" s="219"/>
      <c r="OGR9" s="220"/>
      <c r="OGS9" s="219"/>
      <c r="OGT9" s="219"/>
      <c r="OGU9" s="219"/>
      <c r="OHE9" s="220"/>
      <c r="OHF9" s="219"/>
      <c r="OHG9" s="219"/>
      <c r="OHH9" s="220"/>
      <c r="OHI9" s="219"/>
      <c r="OHJ9" s="219"/>
      <c r="OHK9" s="219"/>
      <c r="OHU9" s="220"/>
      <c r="OHV9" s="219"/>
      <c r="OHW9" s="219"/>
      <c r="OHX9" s="220"/>
      <c r="OHY9" s="219"/>
      <c r="OHZ9" s="219"/>
      <c r="OIA9" s="219"/>
      <c r="OIK9" s="220"/>
      <c r="OIL9" s="219"/>
      <c r="OIM9" s="219"/>
      <c r="OIN9" s="220"/>
      <c r="OIO9" s="219"/>
      <c r="OIP9" s="219"/>
      <c r="OIQ9" s="219"/>
      <c r="OJA9" s="220"/>
      <c r="OJB9" s="219"/>
      <c r="OJC9" s="219"/>
      <c r="OJD9" s="220"/>
      <c r="OJE9" s="219"/>
      <c r="OJF9" s="219"/>
      <c r="OJG9" s="219"/>
      <c r="OJQ9" s="220"/>
      <c r="OJR9" s="219"/>
      <c r="OJS9" s="219"/>
      <c r="OJT9" s="220"/>
      <c r="OJU9" s="219"/>
      <c r="OJV9" s="219"/>
      <c r="OJW9" s="219"/>
      <c r="OKG9" s="220"/>
      <c r="OKH9" s="219"/>
      <c r="OKI9" s="219"/>
      <c r="OKJ9" s="220"/>
      <c r="OKK9" s="219"/>
      <c r="OKL9" s="219"/>
      <c r="OKM9" s="219"/>
      <c r="OKW9" s="220"/>
      <c r="OKX9" s="219"/>
      <c r="OKY9" s="219"/>
      <c r="OKZ9" s="220"/>
      <c r="OLA9" s="219"/>
      <c r="OLB9" s="219"/>
      <c r="OLC9" s="219"/>
      <c r="OLM9" s="220"/>
      <c r="OLN9" s="219"/>
      <c r="OLO9" s="219"/>
      <c r="OLP9" s="220"/>
      <c r="OLQ9" s="219"/>
      <c r="OLR9" s="219"/>
      <c r="OLS9" s="219"/>
      <c r="OMC9" s="220"/>
      <c r="OMD9" s="219"/>
      <c r="OME9" s="219"/>
      <c r="OMF9" s="220"/>
      <c r="OMG9" s="219"/>
      <c r="OMH9" s="219"/>
      <c r="OMI9" s="219"/>
      <c r="OMS9" s="220"/>
      <c r="OMT9" s="219"/>
      <c r="OMU9" s="219"/>
      <c r="OMV9" s="220"/>
      <c r="OMW9" s="219"/>
      <c r="OMX9" s="219"/>
      <c r="OMY9" s="219"/>
      <c r="ONI9" s="220"/>
      <c r="ONJ9" s="219"/>
      <c r="ONK9" s="219"/>
      <c r="ONL9" s="220"/>
      <c r="ONM9" s="219"/>
      <c r="ONN9" s="219"/>
      <c r="ONO9" s="219"/>
      <c r="ONY9" s="220"/>
      <c r="ONZ9" s="219"/>
      <c r="OOA9" s="219"/>
      <c r="OOB9" s="220"/>
      <c r="OOC9" s="219"/>
      <c r="OOD9" s="219"/>
      <c r="OOE9" s="219"/>
      <c r="OOO9" s="220"/>
      <c r="OOP9" s="219"/>
      <c r="OOQ9" s="219"/>
      <c r="OOR9" s="220"/>
      <c r="OOS9" s="219"/>
      <c r="OOT9" s="219"/>
      <c r="OOU9" s="219"/>
      <c r="OPE9" s="220"/>
      <c r="OPF9" s="219"/>
      <c r="OPG9" s="219"/>
      <c r="OPH9" s="220"/>
      <c r="OPI9" s="219"/>
      <c r="OPJ9" s="219"/>
      <c r="OPK9" s="219"/>
      <c r="OPU9" s="220"/>
      <c r="OPV9" s="219"/>
      <c r="OPW9" s="219"/>
      <c r="OPX9" s="220"/>
      <c r="OPY9" s="219"/>
      <c r="OPZ9" s="219"/>
      <c r="OQA9" s="219"/>
      <c r="OQK9" s="220"/>
      <c r="OQL9" s="219"/>
      <c r="OQM9" s="219"/>
      <c r="OQN9" s="220"/>
      <c r="OQO9" s="219"/>
      <c r="OQP9" s="219"/>
      <c r="OQQ9" s="219"/>
      <c r="ORA9" s="220"/>
      <c r="ORB9" s="219"/>
      <c r="ORC9" s="219"/>
      <c r="ORD9" s="220"/>
      <c r="ORE9" s="219"/>
      <c r="ORF9" s="219"/>
      <c r="ORG9" s="219"/>
      <c r="ORQ9" s="220"/>
      <c r="ORR9" s="219"/>
      <c r="ORS9" s="219"/>
      <c r="ORT9" s="220"/>
      <c r="ORU9" s="219"/>
      <c r="ORV9" s="219"/>
      <c r="ORW9" s="219"/>
      <c r="OSG9" s="220"/>
      <c r="OSH9" s="219"/>
      <c r="OSI9" s="219"/>
      <c r="OSJ9" s="220"/>
      <c r="OSK9" s="219"/>
      <c r="OSL9" s="219"/>
      <c r="OSM9" s="219"/>
      <c r="OSW9" s="220"/>
      <c r="OSX9" s="219"/>
      <c r="OSY9" s="219"/>
      <c r="OSZ9" s="220"/>
      <c r="OTA9" s="219"/>
      <c r="OTB9" s="219"/>
      <c r="OTC9" s="219"/>
      <c r="OTM9" s="220"/>
      <c r="OTN9" s="219"/>
      <c r="OTO9" s="219"/>
      <c r="OTP9" s="220"/>
      <c r="OTQ9" s="219"/>
      <c r="OTR9" s="219"/>
      <c r="OTS9" s="219"/>
      <c r="OUC9" s="220"/>
      <c r="OUD9" s="219"/>
      <c r="OUE9" s="219"/>
      <c r="OUF9" s="220"/>
      <c r="OUG9" s="219"/>
      <c r="OUH9" s="219"/>
      <c r="OUI9" s="219"/>
      <c r="OUS9" s="220"/>
      <c r="OUT9" s="219"/>
      <c r="OUU9" s="219"/>
      <c r="OUV9" s="220"/>
      <c r="OUW9" s="219"/>
      <c r="OUX9" s="219"/>
      <c r="OUY9" s="219"/>
      <c r="OVI9" s="220"/>
      <c r="OVJ9" s="219"/>
      <c r="OVK9" s="219"/>
      <c r="OVL9" s="220"/>
      <c r="OVM9" s="219"/>
      <c r="OVN9" s="219"/>
      <c r="OVO9" s="219"/>
      <c r="OVY9" s="220"/>
      <c r="OVZ9" s="219"/>
      <c r="OWA9" s="219"/>
      <c r="OWB9" s="220"/>
      <c r="OWC9" s="219"/>
      <c r="OWD9" s="219"/>
      <c r="OWE9" s="219"/>
      <c r="OWO9" s="220"/>
      <c r="OWP9" s="219"/>
      <c r="OWQ9" s="219"/>
      <c r="OWR9" s="220"/>
      <c r="OWS9" s="219"/>
      <c r="OWT9" s="219"/>
      <c r="OWU9" s="219"/>
      <c r="OXE9" s="220"/>
      <c r="OXF9" s="219"/>
      <c r="OXG9" s="219"/>
      <c r="OXH9" s="220"/>
      <c r="OXI9" s="219"/>
      <c r="OXJ9" s="219"/>
      <c r="OXK9" s="219"/>
      <c r="OXU9" s="220"/>
      <c r="OXV9" s="219"/>
      <c r="OXW9" s="219"/>
      <c r="OXX9" s="220"/>
      <c r="OXY9" s="219"/>
      <c r="OXZ9" s="219"/>
      <c r="OYA9" s="219"/>
      <c r="OYK9" s="220"/>
      <c r="OYL9" s="219"/>
      <c r="OYM9" s="219"/>
      <c r="OYN9" s="220"/>
      <c r="OYO9" s="219"/>
      <c r="OYP9" s="219"/>
      <c r="OYQ9" s="219"/>
      <c r="OZA9" s="220"/>
      <c r="OZB9" s="219"/>
      <c r="OZC9" s="219"/>
      <c r="OZD9" s="220"/>
      <c r="OZE9" s="219"/>
      <c r="OZF9" s="219"/>
      <c r="OZG9" s="219"/>
      <c r="OZQ9" s="220"/>
      <c r="OZR9" s="219"/>
      <c r="OZS9" s="219"/>
      <c r="OZT9" s="220"/>
      <c r="OZU9" s="219"/>
      <c r="OZV9" s="219"/>
      <c r="OZW9" s="219"/>
      <c r="PAG9" s="220"/>
      <c r="PAH9" s="219"/>
      <c r="PAI9" s="219"/>
      <c r="PAJ9" s="220"/>
      <c r="PAK9" s="219"/>
      <c r="PAL9" s="219"/>
      <c r="PAM9" s="219"/>
      <c r="PAW9" s="220"/>
      <c r="PAX9" s="219"/>
      <c r="PAY9" s="219"/>
      <c r="PAZ9" s="220"/>
      <c r="PBA9" s="219"/>
      <c r="PBB9" s="219"/>
      <c r="PBC9" s="219"/>
      <c r="PBM9" s="220"/>
      <c r="PBN9" s="219"/>
      <c r="PBO9" s="219"/>
      <c r="PBP9" s="220"/>
      <c r="PBQ9" s="219"/>
      <c r="PBR9" s="219"/>
      <c r="PBS9" s="219"/>
      <c r="PCC9" s="220"/>
      <c r="PCD9" s="219"/>
      <c r="PCE9" s="219"/>
      <c r="PCF9" s="220"/>
      <c r="PCG9" s="219"/>
      <c r="PCH9" s="219"/>
      <c r="PCI9" s="219"/>
      <c r="PCS9" s="220"/>
      <c r="PCT9" s="219"/>
      <c r="PCU9" s="219"/>
      <c r="PCV9" s="220"/>
      <c r="PCW9" s="219"/>
      <c r="PCX9" s="219"/>
      <c r="PCY9" s="219"/>
      <c r="PDI9" s="220"/>
      <c r="PDJ9" s="219"/>
      <c r="PDK9" s="219"/>
      <c r="PDL9" s="220"/>
      <c r="PDM9" s="219"/>
      <c r="PDN9" s="219"/>
      <c r="PDO9" s="219"/>
      <c r="PDY9" s="220"/>
      <c r="PDZ9" s="219"/>
      <c r="PEA9" s="219"/>
      <c r="PEB9" s="220"/>
      <c r="PEC9" s="219"/>
      <c r="PED9" s="219"/>
      <c r="PEE9" s="219"/>
      <c r="PEO9" s="220"/>
      <c r="PEP9" s="219"/>
      <c r="PEQ9" s="219"/>
      <c r="PER9" s="220"/>
      <c r="PES9" s="219"/>
      <c r="PET9" s="219"/>
      <c r="PEU9" s="219"/>
      <c r="PFE9" s="220"/>
      <c r="PFF9" s="219"/>
      <c r="PFG9" s="219"/>
      <c r="PFH9" s="220"/>
      <c r="PFI9" s="219"/>
      <c r="PFJ9" s="219"/>
      <c r="PFK9" s="219"/>
      <c r="PFU9" s="220"/>
      <c r="PFV9" s="219"/>
      <c r="PFW9" s="219"/>
      <c r="PFX9" s="220"/>
      <c r="PFY9" s="219"/>
      <c r="PFZ9" s="219"/>
      <c r="PGA9" s="219"/>
      <c r="PGK9" s="220"/>
      <c r="PGL9" s="219"/>
      <c r="PGM9" s="219"/>
      <c r="PGN9" s="220"/>
      <c r="PGO9" s="219"/>
      <c r="PGP9" s="219"/>
      <c r="PGQ9" s="219"/>
      <c r="PHA9" s="220"/>
      <c r="PHB9" s="219"/>
      <c r="PHC9" s="219"/>
      <c r="PHD9" s="220"/>
      <c r="PHE9" s="219"/>
      <c r="PHF9" s="219"/>
      <c r="PHG9" s="219"/>
      <c r="PHQ9" s="220"/>
      <c r="PHR9" s="219"/>
      <c r="PHS9" s="219"/>
      <c r="PHT9" s="220"/>
      <c r="PHU9" s="219"/>
      <c r="PHV9" s="219"/>
      <c r="PHW9" s="219"/>
      <c r="PIG9" s="220"/>
      <c r="PIH9" s="219"/>
      <c r="PII9" s="219"/>
      <c r="PIJ9" s="220"/>
      <c r="PIK9" s="219"/>
      <c r="PIL9" s="219"/>
      <c r="PIM9" s="219"/>
      <c r="PIW9" s="220"/>
      <c r="PIX9" s="219"/>
      <c r="PIY9" s="219"/>
      <c r="PIZ9" s="220"/>
      <c r="PJA9" s="219"/>
      <c r="PJB9" s="219"/>
      <c r="PJC9" s="219"/>
      <c r="PJM9" s="220"/>
      <c r="PJN9" s="219"/>
      <c r="PJO9" s="219"/>
      <c r="PJP9" s="220"/>
      <c r="PJQ9" s="219"/>
      <c r="PJR9" s="219"/>
      <c r="PJS9" s="219"/>
      <c r="PKC9" s="220"/>
      <c r="PKD9" s="219"/>
      <c r="PKE9" s="219"/>
      <c r="PKF9" s="220"/>
      <c r="PKG9" s="219"/>
      <c r="PKH9" s="219"/>
      <c r="PKI9" s="219"/>
      <c r="PKS9" s="220"/>
      <c r="PKT9" s="219"/>
      <c r="PKU9" s="219"/>
      <c r="PKV9" s="220"/>
      <c r="PKW9" s="219"/>
      <c r="PKX9" s="219"/>
      <c r="PKY9" s="219"/>
      <c r="PLI9" s="220"/>
      <c r="PLJ9" s="219"/>
      <c r="PLK9" s="219"/>
      <c r="PLL9" s="220"/>
      <c r="PLM9" s="219"/>
      <c r="PLN9" s="219"/>
      <c r="PLO9" s="219"/>
      <c r="PLY9" s="220"/>
      <c r="PLZ9" s="219"/>
      <c r="PMA9" s="219"/>
      <c r="PMB9" s="220"/>
      <c r="PMC9" s="219"/>
      <c r="PMD9" s="219"/>
      <c r="PME9" s="219"/>
      <c r="PMO9" s="220"/>
      <c r="PMP9" s="219"/>
      <c r="PMQ9" s="219"/>
      <c r="PMR9" s="220"/>
      <c r="PMS9" s="219"/>
      <c r="PMT9" s="219"/>
      <c r="PMU9" s="219"/>
      <c r="PNE9" s="220"/>
      <c r="PNF9" s="219"/>
      <c r="PNG9" s="219"/>
      <c r="PNH9" s="220"/>
      <c r="PNI9" s="219"/>
      <c r="PNJ9" s="219"/>
      <c r="PNK9" s="219"/>
      <c r="PNU9" s="220"/>
      <c r="PNV9" s="219"/>
      <c r="PNW9" s="219"/>
      <c r="PNX9" s="220"/>
      <c r="PNY9" s="219"/>
      <c r="PNZ9" s="219"/>
      <c r="POA9" s="219"/>
      <c r="POK9" s="220"/>
      <c r="POL9" s="219"/>
      <c r="POM9" s="219"/>
      <c r="PON9" s="220"/>
      <c r="POO9" s="219"/>
      <c r="POP9" s="219"/>
      <c r="POQ9" s="219"/>
      <c r="PPA9" s="220"/>
      <c r="PPB9" s="219"/>
      <c r="PPC9" s="219"/>
      <c r="PPD9" s="220"/>
      <c r="PPE9" s="219"/>
      <c r="PPF9" s="219"/>
      <c r="PPG9" s="219"/>
      <c r="PPQ9" s="220"/>
      <c r="PPR9" s="219"/>
      <c r="PPS9" s="219"/>
      <c r="PPT9" s="220"/>
      <c r="PPU9" s="219"/>
      <c r="PPV9" s="219"/>
      <c r="PPW9" s="219"/>
      <c r="PQG9" s="220"/>
      <c r="PQH9" s="219"/>
      <c r="PQI9" s="219"/>
      <c r="PQJ9" s="220"/>
      <c r="PQK9" s="219"/>
      <c r="PQL9" s="219"/>
      <c r="PQM9" s="219"/>
      <c r="PQW9" s="220"/>
      <c r="PQX9" s="219"/>
      <c r="PQY9" s="219"/>
      <c r="PQZ9" s="220"/>
      <c r="PRA9" s="219"/>
      <c r="PRB9" s="219"/>
      <c r="PRC9" s="219"/>
      <c r="PRM9" s="220"/>
      <c r="PRN9" s="219"/>
      <c r="PRO9" s="219"/>
      <c r="PRP9" s="220"/>
      <c r="PRQ9" s="219"/>
      <c r="PRR9" s="219"/>
      <c r="PRS9" s="219"/>
      <c r="PSC9" s="220"/>
      <c r="PSD9" s="219"/>
      <c r="PSE9" s="219"/>
      <c r="PSF9" s="220"/>
      <c r="PSG9" s="219"/>
      <c r="PSH9" s="219"/>
      <c r="PSI9" s="219"/>
      <c r="PSS9" s="220"/>
      <c r="PST9" s="219"/>
      <c r="PSU9" s="219"/>
      <c r="PSV9" s="220"/>
      <c r="PSW9" s="219"/>
      <c r="PSX9" s="219"/>
      <c r="PSY9" s="219"/>
      <c r="PTI9" s="220"/>
      <c r="PTJ9" s="219"/>
      <c r="PTK9" s="219"/>
      <c r="PTL9" s="220"/>
      <c r="PTM9" s="219"/>
      <c r="PTN9" s="219"/>
      <c r="PTO9" s="219"/>
      <c r="PTY9" s="220"/>
      <c r="PTZ9" s="219"/>
      <c r="PUA9" s="219"/>
      <c r="PUB9" s="220"/>
      <c r="PUC9" s="219"/>
      <c r="PUD9" s="219"/>
      <c r="PUE9" s="219"/>
      <c r="PUO9" s="220"/>
      <c r="PUP9" s="219"/>
      <c r="PUQ9" s="219"/>
      <c r="PUR9" s="220"/>
      <c r="PUS9" s="219"/>
      <c r="PUT9" s="219"/>
      <c r="PUU9" s="219"/>
      <c r="PVE9" s="220"/>
      <c r="PVF9" s="219"/>
      <c r="PVG9" s="219"/>
      <c r="PVH9" s="220"/>
      <c r="PVI9" s="219"/>
      <c r="PVJ9" s="219"/>
      <c r="PVK9" s="219"/>
      <c r="PVU9" s="220"/>
      <c r="PVV9" s="219"/>
      <c r="PVW9" s="219"/>
      <c r="PVX9" s="220"/>
      <c r="PVY9" s="219"/>
      <c r="PVZ9" s="219"/>
      <c r="PWA9" s="219"/>
      <c r="PWK9" s="220"/>
      <c r="PWL9" s="219"/>
      <c r="PWM9" s="219"/>
      <c r="PWN9" s="220"/>
      <c r="PWO9" s="219"/>
      <c r="PWP9" s="219"/>
      <c r="PWQ9" s="219"/>
      <c r="PXA9" s="220"/>
      <c r="PXB9" s="219"/>
      <c r="PXC9" s="219"/>
      <c r="PXD9" s="220"/>
      <c r="PXE9" s="219"/>
      <c r="PXF9" s="219"/>
      <c r="PXG9" s="219"/>
      <c r="PXQ9" s="220"/>
      <c r="PXR9" s="219"/>
      <c r="PXS9" s="219"/>
      <c r="PXT9" s="220"/>
      <c r="PXU9" s="219"/>
      <c r="PXV9" s="219"/>
      <c r="PXW9" s="219"/>
      <c r="PYG9" s="220"/>
      <c r="PYH9" s="219"/>
      <c r="PYI9" s="219"/>
      <c r="PYJ9" s="220"/>
      <c r="PYK9" s="219"/>
      <c r="PYL9" s="219"/>
      <c r="PYM9" s="219"/>
      <c r="PYW9" s="220"/>
      <c r="PYX9" s="219"/>
      <c r="PYY9" s="219"/>
      <c r="PYZ9" s="220"/>
      <c r="PZA9" s="219"/>
      <c r="PZB9" s="219"/>
      <c r="PZC9" s="219"/>
      <c r="PZM9" s="220"/>
      <c r="PZN9" s="219"/>
      <c r="PZO9" s="219"/>
      <c r="PZP9" s="220"/>
      <c r="PZQ9" s="219"/>
      <c r="PZR9" s="219"/>
      <c r="PZS9" s="219"/>
      <c r="QAC9" s="220"/>
      <c r="QAD9" s="219"/>
      <c r="QAE9" s="219"/>
      <c r="QAF9" s="220"/>
      <c r="QAG9" s="219"/>
      <c r="QAH9" s="219"/>
      <c r="QAI9" s="219"/>
      <c r="QAS9" s="220"/>
      <c r="QAT9" s="219"/>
      <c r="QAU9" s="219"/>
      <c r="QAV9" s="220"/>
      <c r="QAW9" s="219"/>
      <c r="QAX9" s="219"/>
      <c r="QAY9" s="219"/>
      <c r="QBI9" s="220"/>
      <c r="QBJ9" s="219"/>
      <c r="QBK9" s="219"/>
      <c r="QBL9" s="220"/>
      <c r="QBM9" s="219"/>
      <c r="QBN9" s="219"/>
      <c r="QBO9" s="219"/>
      <c r="QBY9" s="220"/>
      <c r="QBZ9" s="219"/>
      <c r="QCA9" s="219"/>
      <c r="QCB9" s="220"/>
      <c r="QCC9" s="219"/>
      <c r="QCD9" s="219"/>
      <c r="QCE9" s="219"/>
      <c r="QCO9" s="220"/>
      <c r="QCP9" s="219"/>
      <c r="QCQ9" s="219"/>
      <c r="QCR9" s="220"/>
      <c r="QCS9" s="219"/>
      <c r="QCT9" s="219"/>
      <c r="QCU9" s="219"/>
      <c r="QDE9" s="220"/>
      <c r="QDF9" s="219"/>
      <c r="QDG9" s="219"/>
      <c r="QDH9" s="220"/>
      <c r="QDI9" s="219"/>
      <c r="QDJ9" s="219"/>
      <c r="QDK9" s="219"/>
      <c r="QDU9" s="220"/>
      <c r="QDV9" s="219"/>
      <c r="QDW9" s="219"/>
      <c r="QDX9" s="220"/>
      <c r="QDY9" s="219"/>
      <c r="QDZ9" s="219"/>
      <c r="QEA9" s="219"/>
      <c r="QEK9" s="220"/>
      <c r="QEL9" s="219"/>
      <c r="QEM9" s="219"/>
      <c r="QEN9" s="220"/>
      <c r="QEO9" s="219"/>
      <c r="QEP9" s="219"/>
      <c r="QEQ9" s="219"/>
      <c r="QFA9" s="220"/>
      <c r="QFB9" s="219"/>
      <c r="QFC9" s="219"/>
      <c r="QFD9" s="220"/>
      <c r="QFE9" s="219"/>
      <c r="QFF9" s="219"/>
      <c r="QFG9" s="219"/>
      <c r="QFQ9" s="220"/>
      <c r="QFR9" s="219"/>
      <c r="QFS9" s="219"/>
      <c r="QFT9" s="220"/>
      <c r="QFU9" s="219"/>
      <c r="QFV9" s="219"/>
      <c r="QFW9" s="219"/>
      <c r="QGG9" s="220"/>
      <c r="QGH9" s="219"/>
      <c r="QGI9" s="219"/>
      <c r="QGJ9" s="220"/>
      <c r="QGK9" s="219"/>
      <c r="QGL9" s="219"/>
      <c r="QGM9" s="219"/>
      <c r="QGW9" s="220"/>
      <c r="QGX9" s="219"/>
      <c r="QGY9" s="219"/>
      <c r="QGZ9" s="220"/>
      <c r="QHA9" s="219"/>
      <c r="QHB9" s="219"/>
      <c r="QHC9" s="219"/>
      <c r="QHM9" s="220"/>
      <c r="QHN9" s="219"/>
      <c r="QHO9" s="219"/>
      <c r="QHP9" s="220"/>
      <c r="QHQ9" s="219"/>
      <c r="QHR9" s="219"/>
      <c r="QHS9" s="219"/>
      <c r="QIC9" s="220"/>
      <c r="QID9" s="219"/>
      <c r="QIE9" s="219"/>
      <c r="QIF9" s="220"/>
      <c r="QIG9" s="219"/>
      <c r="QIH9" s="219"/>
      <c r="QII9" s="219"/>
      <c r="QIS9" s="220"/>
      <c r="QIT9" s="219"/>
      <c r="QIU9" s="219"/>
      <c r="QIV9" s="220"/>
      <c r="QIW9" s="219"/>
      <c r="QIX9" s="219"/>
      <c r="QIY9" s="219"/>
      <c r="QJI9" s="220"/>
      <c r="QJJ9" s="219"/>
      <c r="QJK9" s="219"/>
      <c r="QJL9" s="220"/>
      <c r="QJM9" s="219"/>
      <c r="QJN9" s="219"/>
      <c r="QJO9" s="219"/>
      <c r="QJY9" s="220"/>
      <c r="QJZ9" s="219"/>
      <c r="QKA9" s="219"/>
      <c r="QKB9" s="220"/>
      <c r="QKC9" s="219"/>
      <c r="QKD9" s="219"/>
      <c r="QKE9" s="219"/>
      <c r="QKO9" s="220"/>
      <c r="QKP9" s="219"/>
      <c r="QKQ9" s="219"/>
      <c r="QKR9" s="220"/>
      <c r="QKS9" s="219"/>
      <c r="QKT9" s="219"/>
      <c r="QKU9" s="219"/>
      <c r="QLE9" s="220"/>
      <c r="QLF9" s="219"/>
      <c r="QLG9" s="219"/>
      <c r="QLH9" s="220"/>
      <c r="QLI9" s="219"/>
      <c r="QLJ9" s="219"/>
      <c r="QLK9" s="219"/>
      <c r="QLU9" s="220"/>
      <c r="QLV9" s="219"/>
      <c r="QLW9" s="219"/>
      <c r="QLX9" s="220"/>
      <c r="QLY9" s="219"/>
      <c r="QLZ9" s="219"/>
      <c r="QMA9" s="219"/>
      <c r="QMK9" s="220"/>
      <c r="QML9" s="219"/>
      <c r="QMM9" s="219"/>
      <c r="QMN9" s="220"/>
      <c r="QMO9" s="219"/>
      <c r="QMP9" s="219"/>
      <c r="QMQ9" s="219"/>
      <c r="QNA9" s="220"/>
      <c r="QNB9" s="219"/>
      <c r="QNC9" s="219"/>
      <c r="QND9" s="220"/>
      <c r="QNE9" s="219"/>
      <c r="QNF9" s="219"/>
      <c r="QNG9" s="219"/>
      <c r="QNQ9" s="220"/>
      <c r="QNR9" s="219"/>
      <c r="QNS9" s="219"/>
      <c r="QNT9" s="220"/>
      <c r="QNU9" s="219"/>
      <c r="QNV9" s="219"/>
      <c r="QNW9" s="219"/>
      <c r="QOG9" s="220"/>
      <c r="QOH9" s="219"/>
      <c r="QOI9" s="219"/>
      <c r="QOJ9" s="220"/>
      <c r="QOK9" s="219"/>
      <c r="QOL9" s="219"/>
      <c r="QOM9" s="219"/>
      <c r="QOW9" s="220"/>
      <c r="QOX9" s="219"/>
      <c r="QOY9" s="219"/>
      <c r="QOZ9" s="220"/>
      <c r="QPA9" s="219"/>
      <c r="QPB9" s="219"/>
      <c r="QPC9" s="219"/>
      <c r="QPM9" s="220"/>
      <c r="QPN9" s="219"/>
      <c r="QPO9" s="219"/>
      <c r="QPP9" s="220"/>
      <c r="QPQ9" s="219"/>
      <c r="QPR9" s="219"/>
      <c r="QPS9" s="219"/>
      <c r="QQC9" s="220"/>
      <c r="QQD9" s="219"/>
      <c r="QQE9" s="219"/>
      <c r="QQF9" s="220"/>
      <c r="QQG9" s="219"/>
      <c r="QQH9" s="219"/>
      <c r="QQI9" s="219"/>
      <c r="QQS9" s="220"/>
      <c r="QQT9" s="219"/>
      <c r="QQU9" s="219"/>
      <c r="QQV9" s="220"/>
      <c r="QQW9" s="219"/>
      <c r="QQX9" s="219"/>
      <c r="QQY9" s="219"/>
      <c r="QRI9" s="220"/>
      <c r="QRJ9" s="219"/>
      <c r="QRK9" s="219"/>
      <c r="QRL9" s="220"/>
      <c r="QRM9" s="219"/>
      <c r="QRN9" s="219"/>
      <c r="QRO9" s="219"/>
      <c r="QRY9" s="220"/>
      <c r="QRZ9" s="219"/>
      <c r="QSA9" s="219"/>
      <c r="QSB9" s="220"/>
      <c r="QSC9" s="219"/>
      <c r="QSD9" s="219"/>
      <c r="QSE9" s="219"/>
      <c r="QSO9" s="220"/>
      <c r="QSP9" s="219"/>
      <c r="QSQ9" s="219"/>
      <c r="QSR9" s="220"/>
      <c r="QSS9" s="219"/>
      <c r="QST9" s="219"/>
      <c r="QSU9" s="219"/>
      <c r="QTE9" s="220"/>
      <c r="QTF9" s="219"/>
      <c r="QTG9" s="219"/>
      <c r="QTH9" s="220"/>
      <c r="QTI9" s="219"/>
      <c r="QTJ9" s="219"/>
      <c r="QTK9" s="219"/>
      <c r="QTU9" s="220"/>
      <c r="QTV9" s="219"/>
      <c r="QTW9" s="219"/>
      <c r="QTX9" s="220"/>
      <c r="QTY9" s="219"/>
      <c r="QTZ9" s="219"/>
      <c r="QUA9" s="219"/>
      <c r="QUK9" s="220"/>
      <c r="QUL9" s="219"/>
      <c r="QUM9" s="219"/>
      <c r="QUN9" s="220"/>
      <c r="QUO9" s="219"/>
      <c r="QUP9" s="219"/>
      <c r="QUQ9" s="219"/>
      <c r="QVA9" s="220"/>
      <c r="QVB9" s="219"/>
      <c r="QVC9" s="219"/>
      <c r="QVD9" s="220"/>
      <c r="QVE9" s="219"/>
      <c r="QVF9" s="219"/>
      <c r="QVG9" s="219"/>
      <c r="QVQ9" s="220"/>
      <c r="QVR9" s="219"/>
      <c r="QVS9" s="219"/>
      <c r="QVT9" s="220"/>
      <c r="QVU9" s="219"/>
      <c r="QVV9" s="219"/>
      <c r="QVW9" s="219"/>
      <c r="QWG9" s="220"/>
      <c r="QWH9" s="219"/>
      <c r="QWI9" s="219"/>
      <c r="QWJ9" s="220"/>
      <c r="QWK9" s="219"/>
      <c r="QWL9" s="219"/>
      <c r="QWM9" s="219"/>
      <c r="QWW9" s="220"/>
      <c r="QWX9" s="219"/>
      <c r="QWY9" s="219"/>
      <c r="QWZ9" s="220"/>
      <c r="QXA9" s="219"/>
      <c r="QXB9" s="219"/>
      <c r="QXC9" s="219"/>
      <c r="QXM9" s="220"/>
      <c r="QXN9" s="219"/>
      <c r="QXO9" s="219"/>
      <c r="QXP9" s="220"/>
      <c r="QXQ9" s="219"/>
      <c r="QXR9" s="219"/>
      <c r="QXS9" s="219"/>
      <c r="QYC9" s="220"/>
      <c r="QYD9" s="219"/>
      <c r="QYE9" s="219"/>
      <c r="QYF9" s="220"/>
      <c r="QYG9" s="219"/>
      <c r="QYH9" s="219"/>
      <c r="QYI9" s="219"/>
      <c r="QYS9" s="220"/>
      <c r="QYT9" s="219"/>
      <c r="QYU9" s="219"/>
      <c r="QYV9" s="220"/>
      <c r="QYW9" s="219"/>
      <c r="QYX9" s="219"/>
      <c r="QYY9" s="219"/>
      <c r="QZI9" s="220"/>
      <c r="QZJ9" s="219"/>
      <c r="QZK9" s="219"/>
      <c r="QZL9" s="220"/>
      <c r="QZM9" s="219"/>
      <c r="QZN9" s="219"/>
      <c r="QZO9" s="219"/>
      <c r="QZY9" s="220"/>
      <c r="QZZ9" s="219"/>
      <c r="RAA9" s="219"/>
      <c r="RAB9" s="220"/>
      <c r="RAC9" s="219"/>
      <c r="RAD9" s="219"/>
      <c r="RAE9" s="219"/>
      <c r="RAO9" s="220"/>
      <c r="RAP9" s="219"/>
      <c r="RAQ9" s="219"/>
      <c r="RAR9" s="220"/>
      <c r="RAS9" s="219"/>
      <c r="RAT9" s="219"/>
      <c r="RAU9" s="219"/>
      <c r="RBE9" s="220"/>
      <c r="RBF9" s="219"/>
      <c r="RBG9" s="219"/>
      <c r="RBH9" s="220"/>
      <c r="RBI9" s="219"/>
      <c r="RBJ9" s="219"/>
      <c r="RBK9" s="219"/>
      <c r="RBU9" s="220"/>
      <c r="RBV9" s="219"/>
      <c r="RBW9" s="219"/>
      <c r="RBX9" s="220"/>
      <c r="RBY9" s="219"/>
      <c r="RBZ9" s="219"/>
      <c r="RCA9" s="219"/>
      <c r="RCK9" s="220"/>
      <c r="RCL9" s="219"/>
      <c r="RCM9" s="219"/>
      <c r="RCN9" s="220"/>
      <c r="RCO9" s="219"/>
      <c r="RCP9" s="219"/>
      <c r="RCQ9" s="219"/>
      <c r="RDA9" s="220"/>
      <c r="RDB9" s="219"/>
      <c r="RDC9" s="219"/>
      <c r="RDD9" s="220"/>
      <c r="RDE9" s="219"/>
      <c r="RDF9" s="219"/>
      <c r="RDG9" s="219"/>
      <c r="RDQ9" s="220"/>
      <c r="RDR9" s="219"/>
      <c r="RDS9" s="219"/>
      <c r="RDT9" s="220"/>
      <c r="RDU9" s="219"/>
      <c r="RDV9" s="219"/>
      <c r="RDW9" s="219"/>
      <c r="REG9" s="220"/>
      <c r="REH9" s="219"/>
      <c r="REI9" s="219"/>
      <c r="REJ9" s="220"/>
      <c r="REK9" s="219"/>
      <c r="REL9" s="219"/>
      <c r="REM9" s="219"/>
      <c r="REW9" s="220"/>
      <c r="REX9" s="219"/>
      <c r="REY9" s="219"/>
      <c r="REZ9" s="220"/>
      <c r="RFA9" s="219"/>
      <c r="RFB9" s="219"/>
      <c r="RFC9" s="219"/>
      <c r="RFM9" s="220"/>
      <c r="RFN9" s="219"/>
      <c r="RFO9" s="219"/>
      <c r="RFP9" s="220"/>
      <c r="RFQ9" s="219"/>
      <c r="RFR9" s="219"/>
      <c r="RFS9" s="219"/>
      <c r="RGC9" s="220"/>
      <c r="RGD9" s="219"/>
      <c r="RGE9" s="219"/>
      <c r="RGF9" s="220"/>
      <c r="RGG9" s="219"/>
      <c r="RGH9" s="219"/>
      <c r="RGI9" s="219"/>
      <c r="RGS9" s="220"/>
      <c r="RGT9" s="219"/>
      <c r="RGU9" s="219"/>
      <c r="RGV9" s="220"/>
      <c r="RGW9" s="219"/>
      <c r="RGX9" s="219"/>
      <c r="RGY9" s="219"/>
      <c r="RHI9" s="220"/>
      <c r="RHJ9" s="219"/>
      <c r="RHK9" s="219"/>
      <c r="RHL9" s="220"/>
      <c r="RHM9" s="219"/>
      <c r="RHN9" s="219"/>
      <c r="RHO9" s="219"/>
      <c r="RHY9" s="220"/>
      <c r="RHZ9" s="219"/>
      <c r="RIA9" s="219"/>
      <c r="RIB9" s="220"/>
      <c r="RIC9" s="219"/>
      <c r="RID9" s="219"/>
      <c r="RIE9" s="219"/>
      <c r="RIO9" s="220"/>
      <c r="RIP9" s="219"/>
      <c r="RIQ9" s="219"/>
      <c r="RIR9" s="220"/>
      <c r="RIS9" s="219"/>
      <c r="RIT9" s="219"/>
      <c r="RIU9" s="219"/>
      <c r="RJE9" s="220"/>
      <c r="RJF9" s="219"/>
      <c r="RJG9" s="219"/>
      <c r="RJH9" s="220"/>
      <c r="RJI9" s="219"/>
      <c r="RJJ9" s="219"/>
      <c r="RJK9" s="219"/>
      <c r="RJU9" s="220"/>
      <c r="RJV9" s="219"/>
      <c r="RJW9" s="219"/>
      <c r="RJX9" s="220"/>
      <c r="RJY9" s="219"/>
      <c r="RJZ9" s="219"/>
      <c r="RKA9" s="219"/>
      <c r="RKK9" s="220"/>
      <c r="RKL9" s="219"/>
      <c r="RKM9" s="219"/>
      <c r="RKN9" s="220"/>
      <c r="RKO9" s="219"/>
      <c r="RKP9" s="219"/>
      <c r="RKQ9" s="219"/>
      <c r="RLA9" s="220"/>
      <c r="RLB9" s="219"/>
      <c r="RLC9" s="219"/>
      <c r="RLD9" s="220"/>
      <c r="RLE9" s="219"/>
      <c r="RLF9" s="219"/>
      <c r="RLG9" s="219"/>
      <c r="RLQ9" s="220"/>
      <c r="RLR9" s="219"/>
      <c r="RLS9" s="219"/>
      <c r="RLT9" s="220"/>
      <c r="RLU9" s="219"/>
      <c r="RLV9" s="219"/>
      <c r="RLW9" s="219"/>
      <c r="RMG9" s="220"/>
      <c r="RMH9" s="219"/>
      <c r="RMI9" s="219"/>
      <c r="RMJ9" s="220"/>
      <c r="RMK9" s="219"/>
      <c r="RML9" s="219"/>
      <c r="RMM9" s="219"/>
      <c r="RMW9" s="220"/>
      <c r="RMX9" s="219"/>
      <c r="RMY9" s="219"/>
      <c r="RMZ9" s="220"/>
      <c r="RNA9" s="219"/>
      <c r="RNB9" s="219"/>
      <c r="RNC9" s="219"/>
      <c r="RNM9" s="220"/>
      <c r="RNN9" s="219"/>
      <c r="RNO9" s="219"/>
      <c r="RNP9" s="220"/>
      <c r="RNQ9" s="219"/>
      <c r="RNR9" s="219"/>
      <c r="RNS9" s="219"/>
      <c r="ROC9" s="220"/>
      <c r="ROD9" s="219"/>
      <c r="ROE9" s="219"/>
      <c r="ROF9" s="220"/>
      <c r="ROG9" s="219"/>
      <c r="ROH9" s="219"/>
      <c r="ROI9" s="219"/>
      <c r="ROS9" s="220"/>
      <c r="ROT9" s="219"/>
      <c r="ROU9" s="219"/>
      <c r="ROV9" s="220"/>
      <c r="ROW9" s="219"/>
      <c r="ROX9" s="219"/>
      <c r="ROY9" s="219"/>
      <c r="RPI9" s="220"/>
      <c r="RPJ9" s="219"/>
      <c r="RPK9" s="219"/>
      <c r="RPL9" s="220"/>
      <c r="RPM9" s="219"/>
      <c r="RPN9" s="219"/>
      <c r="RPO9" s="219"/>
      <c r="RPY9" s="220"/>
      <c r="RPZ9" s="219"/>
      <c r="RQA9" s="219"/>
      <c r="RQB9" s="220"/>
      <c r="RQC9" s="219"/>
      <c r="RQD9" s="219"/>
      <c r="RQE9" s="219"/>
      <c r="RQO9" s="220"/>
      <c r="RQP9" s="219"/>
      <c r="RQQ9" s="219"/>
      <c r="RQR9" s="220"/>
      <c r="RQS9" s="219"/>
      <c r="RQT9" s="219"/>
      <c r="RQU9" s="219"/>
      <c r="RRE9" s="220"/>
      <c r="RRF9" s="219"/>
      <c r="RRG9" s="219"/>
      <c r="RRH9" s="220"/>
      <c r="RRI9" s="219"/>
      <c r="RRJ9" s="219"/>
      <c r="RRK9" s="219"/>
      <c r="RRU9" s="220"/>
      <c r="RRV9" s="219"/>
      <c r="RRW9" s="219"/>
      <c r="RRX9" s="220"/>
      <c r="RRY9" s="219"/>
      <c r="RRZ9" s="219"/>
      <c r="RSA9" s="219"/>
      <c r="RSK9" s="220"/>
      <c r="RSL9" s="219"/>
      <c r="RSM9" s="219"/>
      <c r="RSN9" s="220"/>
      <c r="RSO9" s="219"/>
      <c r="RSP9" s="219"/>
      <c r="RSQ9" s="219"/>
      <c r="RTA9" s="220"/>
      <c r="RTB9" s="219"/>
      <c r="RTC9" s="219"/>
      <c r="RTD9" s="220"/>
      <c r="RTE9" s="219"/>
      <c r="RTF9" s="219"/>
      <c r="RTG9" s="219"/>
      <c r="RTQ9" s="220"/>
      <c r="RTR9" s="219"/>
      <c r="RTS9" s="219"/>
      <c r="RTT9" s="220"/>
      <c r="RTU9" s="219"/>
      <c r="RTV9" s="219"/>
      <c r="RTW9" s="219"/>
      <c r="RUG9" s="220"/>
      <c r="RUH9" s="219"/>
      <c r="RUI9" s="219"/>
      <c r="RUJ9" s="220"/>
      <c r="RUK9" s="219"/>
      <c r="RUL9" s="219"/>
      <c r="RUM9" s="219"/>
      <c r="RUW9" s="220"/>
      <c r="RUX9" s="219"/>
      <c r="RUY9" s="219"/>
      <c r="RUZ9" s="220"/>
      <c r="RVA9" s="219"/>
      <c r="RVB9" s="219"/>
      <c r="RVC9" s="219"/>
      <c r="RVM9" s="220"/>
      <c r="RVN9" s="219"/>
      <c r="RVO9" s="219"/>
      <c r="RVP9" s="220"/>
      <c r="RVQ9" s="219"/>
      <c r="RVR9" s="219"/>
      <c r="RVS9" s="219"/>
      <c r="RWC9" s="220"/>
      <c r="RWD9" s="219"/>
      <c r="RWE9" s="219"/>
      <c r="RWF9" s="220"/>
      <c r="RWG9" s="219"/>
      <c r="RWH9" s="219"/>
      <c r="RWI9" s="219"/>
      <c r="RWS9" s="220"/>
      <c r="RWT9" s="219"/>
      <c r="RWU9" s="219"/>
      <c r="RWV9" s="220"/>
      <c r="RWW9" s="219"/>
      <c r="RWX9" s="219"/>
      <c r="RWY9" s="219"/>
      <c r="RXI9" s="220"/>
      <c r="RXJ9" s="219"/>
      <c r="RXK9" s="219"/>
      <c r="RXL9" s="220"/>
      <c r="RXM9" s="219"/>
      <c r="RXN9" s="219"/>
      <c r="RXO9" s="219"/>
      <c r="RXY9" s="220"/>
      <c r="RXZ9" s="219"/>
      <c r="RYA9" s="219"/>
      <c r="RYB9" s="220"/>
      <c r="RYC9" s="219"/>
      <c r="RYD9" s="219"/>
      <c r="RYE9" s="219"/>
      <c r="RYO9" s="220"/>
      <c r="RYP9" s="219"/>
      <c r="RYQ9" s="219"/>
      <c r="RYR9" s="220"/>
      <c r="RYS9" s="219"/>
      <c r="RYT9" s="219"/>
      <c r="RYU9" s="219"/>
      <c r="RZE9" s="220"/>
      <c r="RZF9" s="219"/>
      <c r="RZG9" s="219"/>
      <c r="RZH9" s="220"/>
      <c r="RZI9" s="219"/>
      <c r="RZJ9" s="219"/>
      <c r="RZK9" s="219"/>
      <c r="RZU9" s="220"/>
      <c r="RZV9" s="219"/>
      <c r="RZW9" s="219"/>
      <c r="RZX9" s="220"/>
      <c r="RZY9" s="219"/>
      <c r="RZZ9" s="219"/>
      <c r="SAA9" s="219"/>
      <c r="SAK9" s="220"/>
      <c r="SAL9" s="219"/>
      <c r="SAM9" s="219"/>
      <c r="SAN9" s="220"/>
      <c r="SAO9" s="219"/>
      <c r="SAP9" s="219"/>
      <c r="SAQ9" s="219"/>
      <c r="SBA9" s="220"/>
      <c r="SBB9" s="219"/>
      <c r="SBC9" s="219"/>
      <c r="SBD9" s="220"/>
      <c r="SBE9" s="219"/>
      <c r="SBF9" s="219"/>
      <c r="SBG9" s="219"/>
      <c r="SBQ9" s="220"/>
      <c r="SBR9" s="219"/>
      <c r="SBS9" s="219"/>
      <c r="SBT9" s="220"/>
      <c r="SBU9" s="219"/>
      <c r="SBV9" s="219"/>
      <c r="SBW9" s="219"/>
      <c r="SCG9" s="220"/>
      <c r="SCH9" s="219"/>
      <c r="SCI9" s="219"/>
      <c r="SCJ9" s="220"/>
      <c r="SCK9" s="219"/>
      <c r="SCL9" s="219"/>
      <c r="SCM9" s="219"/>
      <c r="SCW9" s="220"/>
      <c r="SCX9" s="219"/>
      <c r="SCY9" s="219"/>
      <c r="SCZ9" s="220"/>
      <c r="SDA9" s="219"/>
      <c r="SDB9" s="219"/>
      <c r="SDC9" s="219"/>
      <c r="SDM9" s="220"/>
      <c r="SDN9" s="219"/>
      <c r="SDO9" s="219"/>
      <c r="SDP9" s="220"/>
      <c r="SDQ9" s="219"/>
      <c r="SDR9" s="219"/>
      <c r="SDS9" s="219"/>
      <c r="SEC9" s="220"/>
      <c r="SED9" s="219"/>
      <c r="SEE9" s="219"/>
      <c r="SEF9" s="220"/>
      <c r="SEG9" s="219"/>
      <c r="SEH9" s="219"/>
      <c r="SEI9" s="219"/>
      <c r="SES9" s="220"/>
      <c r="SET9" s="219"/>
      <c r="SEU9" s="219"/>
      <c r="SEV9" s="220"/>
      <c r="SEW9" s="219"/>
      <c r="SEX9" s="219"/>
      <c r="SEY9" s="219"/>
      <c r="SFI9" s="220"/>
      <c r="SFJ9" s="219"/>
      <c r="SFK9" s="219"/>
      <c r="SFL9" s="220"/>
      <c r="SFM9" s="219"/>
      <c r="SFN9" s="219"/>
      <c r="SFO9" s="219"/>
      <c r="SFY9" s="220"/>
      <c r="SFZ9" s="219"/>
      <c r="SGA9" s="219"/>
      <c r="SGB9" s="220"/>
      <c r="SGC9" s="219"/>
      <c r="SGD9" s="219"/>
      <c r="SGE9" s="219"/>
      <c r="SGO9" s="220"/>
      <c r="SGP9" s="219"/>
      <c r="SGQ9" s="219"/>
      <c r="SGR9" s="220"/>
      <c r="SGS9" s="219"/>
      <c r="SGT9" s="219"/>
      <c r="SGU9" s="219"/>
      <c r="SHE9" s="220"/>
      <c r="SHF9" s="219"/>
      <c r="SHG9" s="219"/>
      <c r="SHH9" s="220"/>
      <c r="SHI9" s="219"/>
      <c r="SHJ9" s="219"/>
      <c r="SHK9" s="219"/>
      <c r="SHU9" s="220"/>
      <c r="SHV9" s="219"/>
      <c r="SHW9" s="219"/>
      <c r="SHX9" s="220"/>
      <c r="SHY9" s="219"/>
      <c r="SHZ9" s="219"/>
      <c r="SIA9" s="219"/>
      <c r="SIK9" s="220"/>
      <c r="SIL9" s="219"/>
      <c r="SIM9" s="219"/>
      <c r="SIN9" s="220"/>
      <c r="SIO9" s="219"/>
      <c r="SIP9" s="219"/>
      <c r="SIQ9" s="219"/>
      <c r="SJA9" s="220"/>
      <c r="SJB9" s="219"/>
      <c r="SJC9" s="219"/>
      <c r="SJD9" s="220"/>
      <c r="SJE9" s="219"/>
      <c r="SJF9" s="219"/>
      <c r="SJG9" s="219"/>
      <c r="SJQ9" s="220"/>
      <c r="SJR9" s="219"/>
      <c r="SJS9" s="219"/>
      <c r="SJT9" s="220"/>
      <c r="SJU9" s="219"/>
      <c r="SJV9" s="219"/>
      <c r="SJW9" s="219"/>
      <c r="SKG9" s="220"/>
      <c r="SKH9" s="219"/>
      <c r="SKI9" s="219"/>
      <c r="SKJ9" s="220"/>
      <c r="SKK9" s="219"/>
      <c r="SKL9" s="219"/>
      <c r="SKM9" s="219"/>
      <c r="SKW9" s="220"/>
      <c r="SKX9" s="219"/>
      <c r="SKY9" s="219"/>
      <c r="SKZ9" s="220"/>
      <c r="SLA9" s="219"/>
      <c r="SLB9" s="219"/>
      <c r="SLC9" s="219"/>
      <c r="SLM9" s="220"/>
      <c r="SLN9" s="219"/>
      <c r="SLO9" s="219"/>
      <c r="SLP9" s="220"/>
      <c r="SLQ9" s="219"/>
      <c r="SLR9" s="219"/>
      <c r="SLS9" s="219"/>
      <c r="SMC9" s="220"/>
      <c r="SMD9" s="219"/>
      <c r="SME9" s="219"/>
      <c r="SMF9" s="220"/>
      <c r="SMG9" s="219"/>
      <c r="SMH9" s="219"/>
      <c r="SMI9" s="219"/>
      <c r="SMS9" s="220"/>
      <c r="SMT9" s="219"/>
      <c r="SMU9" s="219"/>
      <c r="SMV9" s="220"/>
      <c r="SMW9" s="219"/>
      <c r="SMX9" s="219"/>
      <c r="SMY9" s="219"/>
      <c r="SNI9" s="220"/>
      <c r="SNJ9" s="219"/>
      <c r="SNK9" s="219"/>
      <c r="SNL9" s="220"/>
      <c r="SNM9" s="219"/>
      <c r="SNN9" s="219"/>
      <c r="SNO9" s="219"/>
      <c r="SNY9" s="220"/>
      <c r="SNZ9" s="219"/>
      <c r="SOA9" s="219"/>
      <c r="SOB9" s="220"/>
      <c r="SOC9" s="219"/>
      <c r="SOD9" s="219"/>
      <c r="SOE9" s="219"/>
      <c r="SOO9" s="220"/>
      <c r="SOP9" s="219"/>
      <c r="SOQ9" s="219"/>
      <c r="SOR9" s="220"/>
      <c r="SOS9" s="219"/>
      <c r="SOT9" s="219"/>
      <c r="SOU9" s="219"/>
      <c r="SPE9" s="220"/>
      <c r="SPF9" s="219"/>
      <c r="SPG9" s="219"/>
      <c r="SPH9" s="220"/>
      <c r="SPI9" s="219"/>
      <c r="SPJ9" s="219"/>
      <c r="SPK9" s="219"/>
      <c r="SPU9" s="220"/>
      <c r="SPV9" s="219"/>
      <c r="SPW9" s="219"/>
      <c r="SPX9" s="220"/>
      <c r="SPY9" s="219"/>
      <c r="SPZ9" s="219"/>
      <c r="SQA9" s="219"/>
      <c r="SQK9" s="220"/>
      <c r="SQL9" s="219"/>
      <c r="SQM9" s="219"/>
      <c r="SQN9" s="220"/>
      <c r="SQO9" s="219"/>
      <c r="SQP9" s="219"/>
      <c r="SQQ9" s="219"/>
      <c r="SRA9" s="220"/>
      <c r="SRB9" s="219"/>
      <c r="SRC9" s="219"/>
      <c r="SRD9" s="220"/>
      <c r="SRE9" s="219"/>
      <c r="SRF9" s="219"/>
      <c r="SRG9" s="219"/>
      <c r="SRQ9" s="220"/>
      <c r="SRR9" s="219"/>
      <c r="SRS9" s="219"/>
      <c r="SRT9" s="220"/>
      <c r="SRU9" s="219"/>
      <c r="SRV9" s="219"/>
      <c r="SRW9" s="219"/>
      <c r="SSG9" s="220"/>
      <c r="SSH9" s="219"/>
      <c r="SSI9" s="219"/>
      <c r="SSJ9" s="220"/>
      <c r="SSK9" s="219"/>
      <c r="SSL9" s="219"/>
      <c r="SSM9" s="219"/>
      <c r="SSW9" s="220"/>
      <c r="SSX9" s="219"/>
      <c r="SSY9" s="219"/>
      <c r="SSZ9" s="220"/>
      <c r="STA9" s="219"/>
      <c r="STB9" s="219"/>
      <c r="STC9" s="219"/>
      <c r="STM9" s="220"/>
      <c r="STN9" s="219"/>
      <c r="STO9" s="219"/>
      <c r="STP9" s="220"/>
      <c r="STQ9" s="219"/>
      <c r="STR9" s="219"/>
      <c r="STS9" s="219"/>
      <c r="SUC9" s="220"/>
      <c r="SUD9" s="219"/>
      <c r="SUE9" s="219"/>
      <c r="SUF9" s="220"/>
      <c r="SUG9" s="219"/>
      <c r="SUH9" s="219"/>
      <c r="SUI9" s="219"/>
      <c r="SUS9" s="220"/>
      <c r="SUT9" s="219"/>
      <c r="SUU9" s="219"/>
      <c r="SUV9" s="220"/>
      <c r="SUW9" s="219"/>
      <c r="SUX9" s="219"/>
      <c r="SUY9" s="219"/>
      <c r="SVI9" s="220"/>
      <c r="SVJ9" s="219"/>
      <c r="SVK9" s="219"/>
      <c r="SVL9" s="220"/>
      <c r="SVM9" s="219"/>
      <c r="SVN9" s="219"/>
      <c r="SVO9" s="219"/>
      <c r="SVY9" s="220"/>
      <c r="SVZ9" s="219"/>
      <c r="SWA9" s="219"/>
      <c r="SWB9" s="220"/>
      <c r="SWC9" s="219"/>
      <c r="SWD9" s="219"/>
      <c r="SWE9" s="219"/>
      <c r="SWO9" s="220"/>
      <c r="SWP9" s="219"/>
      <c r="SWQ9" s="219"/>
      <c r="SWR9" s="220"/>
      <c r="SWS9" s="219"/>
      <c r="SWT9" s="219"/>
      <c r="SWU9" s="219"/>
      <c r="SXE9" s="220"/>
      <c r="SXF9" s="219"/>
      <c r="SXG9" s="219"/>
      <c r="SXH9" s="220"/>
      <c r="SXI9" s="219"/>
      <c r="SXJ9" s="219"/>
      <c r="SXK9" s="219"/>
      <c r="SXU9" s="220"/>
      <c r="SXV9" s="219"/>
      <c r="SXW9" s="219"/>
      <c r="SXX9" s="220"/>
      <c r="SXY9" s="219"/>
      <c r="SXZ9" s="219"/>
      <c r="SYA9" s="219"/>
      <c r="SYK9" s="220"/>
      <c r="SYL9" s="219"/>
      <c r="SYM9" s="219"/>
      <c r="SYN9" s="220"/>
      <c r="SYO9" s="219"/>
      <c r="SYP9" s="219"/>
      <c r="SYQ9" s="219"/>
      <c r="SZA9" s="220"/>
      <c r="SZB9" s="219"/>
      <c r="SZC9" s="219"/>
      <c r="SZD9" s="220"/>
      <c r="SZE9" s="219"/>
      <c r="SZF9" s="219"/>
      <c r="SZG9" s="219"/>
      <c r="SZQ9" s="220"/>
      <c r="SZR9" s="219"/>
      <c r="SZS9" s="219"/>
      <c r="SZT9" s="220"/>
      <c r="SZU9" s="219"/>
      <c r="SZV9" s="219"/>
      <c r="SZW9" s="219"/>
      <c r="TAG9" s="220"/>
      <c r="TAH9" s="219"/>
      <c r="TAI9" s="219"/>
      <c r="TAJ9" s="220"/>
      <c r="TAK9" s="219"/>
      <c r="TAL9" s="219"/>
      <c r="TAM9" s="219"/>
      <c r="TAW9" s="220"/>
      <c r="TAX9" s="219"/>
      <c r="TAY9" s="219"/>
      <c r="TAZ9" s="220"/>
      <c r="TBA9" s="219"/>
      <c r="TBB9" s="219"/>
      <c r="TBC9" s="219"/>
      <c r="TBM9" s="220"/>
      <c r="TBN9" s="219"/>
      <c r="TBO9" s="219"/>
      <c r="TBP9" s="220"/>
      <c r="TBQ9" s="219"/>
      <c r="TBR9" s="219"/>
      <c r="TBS9" s="219"/>
      <c r="TCC9" s="220"/>
      <c r="TCD9" s="219"/>
      <c r="TCE9" s="219"/>
      <c r="TCF9" s="220"/>
      <c r="TCG9" s="219"/>
      <c r="TCH9" s="219"/>
      <c r="TCI9" s="219"/>
      <c r="TCS9" s="220"/>
      <c r="TCT9" s="219"/>
      <c r="TCU9" s="219"/>
      <c r="TCV9" s="220"/>
      <c r="TCW9" s="219"/>
      <c r="TCX9" s="219"/>
      <c r="TCY9" s="219"/>
      <c r="TDI9" s="220"/>
      <c r="TDJ9" s="219"/>
      <c r="TDK9" s="219"/>
      <c r="TDL9" s="220"/>
      <c r="TDM9" s="219"/>
      <c r="TDN9" s="219"/>
      <c r="TDO9" s="219"/>
      <c r="TDY9" s="220"/>
      <c r="TDZ9" s="219"/>
      <c r="TEA9" s="219"/>
      <c r="TEB9" s="220"/>
      <c r="TEC9" s="219"/>
      <c r="TED9" s="219"/>
      <c r="TEE9" s="219"/>
      <c r="TEO9" s="220"/>
      <c r="TEP9" s="219"/>
      <c r="TEQ9" s="219"/>
      <c r="TER9" s="220"/>
      <c r="TES9" s="219"/>
      <c r="TET9" s="219"/>
      <c r="TEU9" s="219"/>
      <c r="TFE9" s="220"/>
      <c r="TFF9" s="219"/>
      <c r="TFG9" s="219"/>
      <c r="TFH9" s="220"/>
      <c r="TFI9" s="219"/>
      <c r="TFJ9" s="219"/>
      <c r="TFK9" s="219"/>
      <c r="TFU9" s="220"/>
      <c r="TFV9" s="219"/>
      <c r="TFW9" s="219"/>
      <c r="TFX9" s="220"/>
      <c r="TFY9" s="219"/>
      <c r="TFZ9" s="219"/>
      <c r="TGA9" s="219"/>
      <c r="TGK9" s="220"/>
      <c r="TGL9" s="219"/>
      <c r="TGM9" s="219"/>
      <c r="TGN9" s="220"/>
      <c r="TGO9" s="219"/>
      <c r="TGP9" s="219"/>
      <c r="TGQ9" s="219"/>
      <c r="THA9" s="220"/>
      <c r="THB9" s="219"/>
      <c r="THC9" s="219"/>
      <c r="THD9" s="220"/>
      <c r="THE9" s="219"/>
      <c r="THF9" s="219"/>
      <c r="THG9" s="219"/>
      <c r="THQ9" s="220"/>
      <c r="THR9" s="219"/>
      <c r="THS9" s="219"/>
      <c r="THT9" s="220"/>
      <c r="THU9" s="219"/>
      <c r="THV9" s="219"/>
      <c r="THW9" s="219"/>
      <c r="TIG9" s="220"/>
      <c r="TIH9" s="219"/>
      <c r="TII9" s="219"/>
      <c r="TIJ9" s="220"/>
      <c r="TIK9" s="219"/>
      <c r="TIL9" s="219"/>
      <c r="TIM9" s="219"/>
      <c r="TIW9" s="220"/>
      <c r="TIX9" s="219"/>
      <c r="TIY9" s="219"/>
      <c r="TIZ9" s="220"/>
      <c r="TJA9" s="219"/>
      <c r="TJB9" s="219"/>
      <c r="TJC9" s="219"/>
      <c r="TJM9" s="220"/>
      <c r="TJN9" s="219"/>
      <c r="TJO9" s="219"/>
      <c r="TJP9" s="220"/>
      <c r="TJQ9" s="219"/>
      <c r="TJR9" s="219"/>
      <c r="TJS9" s="219"/>
      <c r="TKC9" s="220"/>
      <c r="TKD9" s="219"/>
      <c r="TKE9" s="219"/>
      <c r="TKF9" s="220"/>
      <c r="TKG9" s="219"/>
      <c r="TKH9" s="219"/>
      <c r="TKI9" s="219"/>
      <c r="TKS9" s="220"/>
      <c r="TKT9" s="219"/>
      <c r="TKU9" s="219"/>
      <c r="TKV9" s="220"/>
      <c r="TKW9" s="219"/>
      <c r="TKX9" s="219"/>
      <c r="TKY9" s="219"/>
      <c r="TLI9" s="220"/>
      <c r="TLJ9" s="219"/>
      <c r="TLK9" s="219"/>
      <c r="TLL9" s="220"/>
      <c r="TLM9" s="219"/>
      <c r="TLN9" s="219"/>
      <c r="TLO9" s="219"/>
      <c r="TLY9" s="220"/>
      <c r="TLZ9" s="219"/>
      <c r="TMA9" s="219"/>
      <c r="TMB9" s="220"/>
      <c r="TMC9" s="219"/>
      <c r="TMD9" s="219"/>
      <c r="TME9" s="219"/>
      <c r="TMO9" s="220"/>
      <c r="TMP9" s="219"/>
      <c r="TMQ9" s="219"/>
      <c r="TMR9" s="220"/>
      <c r="TMS9" s="219"/>
      <c r="TMT9" s="219"/>
      <c r="TMU9" s="219"/>
      <c r="TNE9" s="220"/>
      <c r="TNF9" s="219"/>
      <c r="TNG9" s="219"/>
      <c r="TNH9" s="220"/>
      <c r="TNI9" s="219"/>
      <c r="TNJ9" s="219"/>
      <c r="TNK9" s="219"/>
      <c r="TNU9" s="220"/>
      <c r="TNV9" s="219"/>
      <c r="TNW9" s="219"/>
      <c r="TNX9" s="220"/>
      <c r="TNY9" s="219"/>
      <c r="TNZ9" s="219"/>
      <c r="TOA9" s="219"/>
      <c r="TOK9" s="220"/>
      <c r="TOL9" s="219"/>
      <c r="TOM9" s="219"/>
      <c r="TON9" s="220"/>
      <c r="TOO9" s="219"/>
      <c r="TOP9" s="219"/>
      <c r="TOQ9" s="219"/>
      <c r="TPA9" s="220"/>
      <c r="TPB9" s="219"/>
      <c r="TPC9" s="219"/>
      <c r="TPD9" s="220"/>
      <c r="TPE9" s="219"/>
      <c r="TPF9" s="219"/>
      <c r="TPG9" s="219"/>
      <c r="TPQ9" s="220"/>
      <c r="TPR9" s="219"/>
      <c r="TPS9" s="219"/>
      <c r="TPT9" s="220"/>
      <c r="TPU9" s="219"/>
      <c r="TPV9" s="219"/>
      <c r="TPW9" s="219"/>
      <c r="TQG9" s="220"/>
      <c r="TQH9" s="219"/>
      <c r="TQI9" s="219"/>
      <c r="TQJ9" s="220"/>
      <c r="TQK9" s="219"/>
      <c r="TQL9" s="219"/>
      <c r="TQM9" s="219"/>
      <c r="TQW9" s="220"/>
      <c r="TQX9" s="219"/>
      <c r="TQY9" s="219"/>
      <c r="TQZ9" s="220"/>
      <c r="TRA9" s="219"/>
      <c r="TRB9" s="219"/>
      <c r="TRC9" s="219"/>
      <c r="TRM9" s="220"/>
      <c r="TRN9" s="219"/>
      <c r="TRO9" s="219"/>
      <c r="TRP9" s="220"/>
      <c r="TRQ9" s="219"/>
      <c r="TRR9" s="219"/>
      <c r="TRS9" s="219"/>
      <c r="TSC9" s="220"/>
      <c r="TSD9" s="219"/>
      <c r="TSE9" s="219"/>
      <c r="TSF9" s="220"/>
      <c r="TSG9" s="219"/>
      <c r="TSH9" s="219"/>
      <c r="TSI9" s="219"/>
      <c r="TSS9" s="220"/>
      <c r="TST9" s="219"/>
      <c r="TSU9" s="219"/>
      <c r="TSV9" s="220"/>
      <c r="TSW9" s="219"/>
      <c r="TSX9" s="219"/>
      <c r="TSY9" s="219"/>
      <c r="TTI9" s="220"/>
      <c r="TTJ9" s="219"/>
      <c r="TTK9" s="219"/>
      <c r="TTL9" s="220"/>
      <c r="TTM9" s="219"/>
      <c r="TTN9" s="219"/>
      <c r="TTO9" s="219"/>
      <c r="TTY9" s="220"/>
      <c r="TTZ9" s="219"/>
      <c r="TUA9" s="219"/>
      <c r="TUB9" s="220"/>
      <c r="TUC9" s="219"/>
      <c r="TUD9" s="219"/>
      <c r="TUE9" s="219"/>
      <c r="TUO9" s="220"/>
      <c r="TUP9" s="219"/>
      <c r="TUQ9" s="219"/>
      <c r="TUR9" s="220"/>
      <c r="TUS9" s="219"/>
      <c r="TUT9" s="219"/>
      <c r="TUU9" s="219"/>
      <c r="TVE9" s="220"/>
      <c r="TVF9" s="219"/>
      <c r="TVG9" s="219"/>
      <c r="TVH9" s="220"/>
      <c r="TVI9" s="219"/>
      <c r="TVJ9" s="219"/>
      <c r="TVK9" s="219"/>
      <c r="TVU9" s="220"/>
      <c r="TVV9" s="219"/>
      <c r="TVW9" s="219"/>
      <c r="TVX9" s="220"/>
      <c r="TVY9" s="219"/>
      <c r="TVZ9" s="219"/>
      <c r="TWA9" s="219"/>
      <c r="TWK9" s="220"/>
      <c r="TWL9" s="219"/>
      <c r="TWM9" s="219"/>
      <c r="TWN9" s="220"/>
      <c r="TWO9" s="219"/>
      <c r="TWP9" s="219"/>
      <c r="TWQ9" s="219"/>
      <c r="TXA9" s="220"/>
      <c r="TXB9" s="219"/>
      <c r="TXC9" s="219"/>
      <c r="TXD9" s="220"/>
      <c r="TXE9" s="219"/>
      <c r="TXF9" s="219"/>
      <c r="TXG9" s="219"/>
      <c r="TXQ9" s="220"/>
      <c r="TXR9" s="219"/>
      <c r="TXS9" s="219"/>
      <c r="TXT9" s="220"/>
      <c r="TXU9" s="219"/>
      <c r="TXV9" s="219"/>
      <c r="TXW9" s="219"/>
      <c r="TYG9" s="220"/>
      <c r="TYH9" s="219"/>
      <c r="TYI9" s="219"/>
      <c r="TYJ9" s="220"/>
      <c r="TYK9" s="219"/>
      <c r="TYL9" s="219"/>
      <c r="TYM9" s="219"/>
      <c r="TYW9" s="220"/>
      <c r="TYX9" s="219"/>
      <c r="TYY9" s="219"/>
      <c r="TYZ9" s="220"/>
      <c r="TZA9" s="219"/>
      <c r="TZB9" s="219"/>
      <c r="TZC9" s="219"/>
      <c r="TZM9" s="220"/>
      <c r="TZN9" s="219"/>
      <c r="TZO9" s="219"/>
      <c r="TZP9" s="220"/>
      <c r="TZQ9" s="219"/>
      <c r="TZR9" s="219"/>
      <c r="TZS9" s="219"/>
      <c r="UAC9" s="220"/>
      <c r="UAD9" s="219"/>
      <c r="UAE9" s="219"/>
      <c r="UAF9" s="220"/>
      <c r="UAG9" s="219"/>
      <c r="UAH9" s="219"/>
      <c r="UAI9" s="219"/>
      <c r="UAS9" s="220"/>
      <c r="UAT9" s="219"/>
      <c r="UAU9" s="219"/>
      <c r="UAV9" s="220"/>
      <c r="UAW9" s="219"/>
      <c r="UAX9" s="219"/>
      <c r="UAY9" s="219"/>
      <c r="UBI9" s="220"/>
      <c r="UBJ9" s="219"/>
      <c r="UBK9" s="219"/>
      <c r="UBL9" s="220"/>
      <c r="UBM9" s="219"/>
      <c r="UBN9" s="219"/>
      <c r="UBO9" s="219"/>
      <c r="UBY9" s="220"/>
      <c r="UBZ9" s="219"/>
      <c r="UCA9" s="219"/>
      <c r="UCB9" s="220"/>
      <c r="UCC9" s="219"/>
      <c r="UCD9" s="219"/>
      <c r="UCE9" s="219"/>
      <c r="UCO9" s="220"/>
      <c r="UCP9" s="219"/>
      <c r="UCQ9" s="219"/>
      <c r="UCR9" s="220"/>
      <c r="UCS9" s="219"/>
      <c r="UCT9" s="219"/>
      <c r="UCU9" s="219"/>
      <c r="UDE9" s="220"/>
      <c r="UDF9" s="219"/>
      <c r="UDG9" s="219"/>
      <c r="UDH9" s="220"/>
      <c r="UDI9" s="219"/>
      <c r="UDJ9" s="219"/>
      <c r="UDK9" s="219"/>
      <c r="UDU9" s="220"/>
      <c r="UDV9" s="219"/>
      <c r="UDW9" s="219"/>
      <c r="UDX9" s="220"/>
      <c r="UDY9" s="219"/>
      <c r="UDZ9" s="219"/>
      <c r="UEA9" s="219"/>
      <c r="UEK9" s="220"/>
      <c r="UEL9" s="219"/>
      <c r="UEM9" s="219"/>
      <c r="UEN9" s="220"/>
      <c r="UEO9" s="219"/>
      <c r="UEP9" s="219"/>
      <c r="UEQ9" s="219"/>
      <c r="UFA9" s="220"/>
      <c r="UFB9" s="219"/>
      <c r="UFC9" s="219"/>
      <c r="UFD9" s="220"/>
      <c r="UFE9" s="219"/>
      <c r="UFF9" s="219"/>
      <c r="UFG9" s="219"/>
      <c r="UFQ9" s="220"/>
      <c r="UFR9" s="219"/>
      <c r="UFS9" s="219"/>
      <c r="UFT9" s="220"/>
      <c r="UFU9" s="219"/>
      <c r="UFV9" s="219"/>
      <c r="UFW9" s="219"/>
      <c r="UGG9" s="220"/>
      <c r="UGH9" s="219"/>
      <c r="UGI9" s="219"/>
      <c r="UGJ9" s="220"/>
      <c r="UGK9" s="219"/>
      <c r="UGL9" s="219"/>
      <c r="UGM9" s="219"/>
      <c r="UGW9" s="220"/>
      <c r="UGX9" s="219"/>
      <c r="UGY9" s="219"/>
      <c r="UGZ9" s="220"/>
      <c r="UHA9" s="219"/>
      <c r="UHB9" s="219"/>
      <c r="UHC9" s="219"/>
      <c r="UHM9" s="220"/>
      <c r="UHN9" s="219"/>
      <c r="UHO9" s="219"/>
      <c r="UHP9" s="220"/>
      <c r="UHQ9" s="219"/>
      <c r="UHR9" s="219"/>
      <c r="UHS9" s="219"/>
      <c r="UIC9" s="220"/>
      <c r="UID9" s="219"/>
      <c r="UIE9" s="219"/>
      <c r="UIF9" s="220"/>
      <c r="UIG9" s="219"/>
      <c r="UIH9" s="219"/>
      <c r="UII9" s="219"/>
      <c r="UIS9" s="220"/>
      <c r="UIT9" s="219"/>
      <c r="UIU9" s="219"/>
      <c r="UIV9" s="220"/>
      <c r="UIW9" s="219"/>
      <c r="UIX9" s="219"/>
      <c r="UIY9" s="219"/>
      <c r="UJI9" s="220"/>
      <c r="UJJ9" s="219"/>
      <c r="UJK9" s="219"/>
      <c r="UJL9" s="220"/>
      <c r="UJM9" s="219"/>
      <c r="UJN9" s="219"/>
      <c r="UJO9" s="219"/>
      <c r="UJY9" s="220"/>
      <c r="UJZ9" s="219"/>
      <c r="UKA9" s="219"/>
      <c r="UKB9" s="220"/>
      <c r="UKC9" s="219"/>
      <c r="UKD9" s="219"/>
      <c r="UKE9" s="219"/>
      <c r="UKO9" s="220"/>
      <c r="UKP9" s="219"/>
      <c r="UKQ9" s="219"/>
      <c r="UKR9" s="220"/>
      <c r="UKS9" s="219"/>
      <c r="UKT9" s="219"/>
      <c r="UKU9" s="219"/>
      <c r="ULE9" s="220"/>
      <c r="ULF9" s="219"/>
      <c r="ULG9" s="219"/>
      <c r="ULH9" s="220"/>
      <c r="ULI9" s="219"/>
      <c r="ULJ9" s="219"/>
      <c r="ULK9" s="219"/>
      <c r="ULU9" s="220"/>
      <c r="ULV9" s="219"/>
      <c r="ULW9" s="219"/>
      <c r="ULX9" s="220"/>
      <c r="ULY9" s="219"/>
      <c r="ULZ9" s="219"/>
      <c r="UMA9" s="219"/>
      <c r="UMK9" s="220"/>
      <c r="UML9" s="219"/>
      <c r="UMM9" s="219"/>
      <c r="UMN9" s="220"/>
      <c r="UMO9" s="219"/>
      <c r="UMP9" s="219"/>
      <c r="UMQ9" s="219"/>
      <c r="UNA9" s="220"/>
      <c r="UNB9" s="219"/>
      <c r="UNC9" s="219"/>
      <c r="UND9" s="220"/>
      <c r="UNE9" s="219"/>
      <c r="UNF9" s="219"/>
      <c r="UNG9" s="219"/>
      <c r="UNQ9" s="220"/>
      <c r="UNR9" s="219"/>
      <c r="UNS9" s="219"/>
      <c r="UNT9" s="220"/>
      <c r="UNU9" s="219"/>
      <c r="UNV9" s="219"/>
      <c r="UNW9" s="219"/>
      <c r="UOG9" s="220"/>
      <c r="UOH9" s="219"/>
      <c r="UOI9" s="219"/>
      <c r="UOJ9" s="220"/>
      <c r="UOK9" s="219"/>
      <c r="UOL9" s="219"/>
      <c r="UOM9" s="219"/>
      <c r="UOW9" s="220"/>
      <c r="UOX9" s="219"/>
      <c r="UOY9" s="219"/>
      <c r="UOZ9" s="220"/>
      <c r="UPA9" s="219"/>
      <c r="UPB9" s="219"/>
      <c r="UPC9" s="219"/>
      <c r="UPM9" s="220"/>
      <c r="UPN9" s="219"/>
      <c r="UPO9" s="219"/>
      <c r="UPP9" s="220"/>
      <c r="UPQ9" s="219"/>
      <c r="UPR9" s="219"/>
      <c r="UPS9" s="219"/>
      <c r="UQC9" s="220"/>
      <c r="UQD9" s="219"/>
      <c r="UQE9" s="219"/>
      <c r="UQF9" s="220"/>
      <c r="UQG9" s="219"/>
      <c r="UQH9" s="219"/>
      <c r="UQI9" s="219"/>
      <c r="UQS9" s="220"/>
      <c r="UQT9" s="219"/>
      <c r="UQU9" s="219"/>
      <c r="UQV9" s="220"/>
      <c r="UQW9" s="219"/>
      <c r="UQX9" s="219"/>
      <c r="UQY9" s="219"/>
      <c r="URI9" s="220"/>
      <c r="URJ9" s="219"/>
      <c r="URK9" s="219"/>
      <c r="URL9" s="220"/>
      <c r="URM9" s="219"/>
      <c r="URN9" s="219"/>
      <c r="URO9" s="219"/>
      <c r="URY9" s="220"/>
      <c r="URZ9" s="219"/>
      <c r="USA9" s="219"/>
      <c r="USB9" s="220"/>
      <c r="USC9" s="219"/>
      <c r="USD9" s="219"/>
      <c r="USE9" s="219"/>
      <c r="USO9" s="220"/>
      <c r="USP9" s="219"/>
      <c r="USQ9" s="219"/>
      <c r="USR9" s="220"/>
      <c r="USS9" s="219"/>
      <c r="UST9" s="219"/>
      <c r="USU9" s="219"/>
      <c r="UTE9" s="220"/>
      <c r="UTF9" s="219"/>
      <c r="UTG9" s="219"/>
      <c r="UTH9" s="220"/>
      <c r="UTI9" s="219"/>
      <c r="UTJ9" s="219"/>
      <c r="UTK9" s="219"/>
      <c r="UTU9" s="220"/>
      <c r="UTV9" s="219"/>
      <c r="UTW9" s="219"/>
      <c r="UTX9" s="220"/>
      <c r="UTY9" s="219"/>
      <c r="UTZ9" s="219"/>
      <c r="UUA9" s="219"/>
      <c r="UUK9" s="220"/>
      <c r="UUL9" s="219"/>
      <c r="UUM9" s="219"/>
      <c r="UUN9" s="220"/>
      <c r="UUO9" s="219"/>
      <c r="UUP9" s="219"/>
      <c r="UUQ9" s="219"/>
      <c r="UVA9" s="220"/>
      <c r="UVB9" s="219"/>
      <c r="UVC9" s="219"/>
      <c r="UVD9" s="220"/>
      <c r="UVE9" s="219"/>
      <c r="UVF9" s="219"/>
      <c r="UVG9" s="219"/>
      <c r="UVQ9" s="220"/>
      <c r="UVR9" s="219"/>
      <c r="UVS9" s="219"/>
      <c r="UVT9" s="220"/>
      <c r="UVU9" s="219"/>
      <c r="UVV9" s="219"/>
      <c r="UVW9" s="219"/>
      <c r="UWG9" s="220"/>
      <c r="UWH9" s="219"/>
      <c r="UWI9" s="219"/>
      <c r="UWJ9" s="220"/>
      <c r="UWK9" s="219"/>
      <c r="UWL9" s="219"/>
      <c r="UWM9" s="219"/>
      <c r="UWW9" s="220"/>
      <c r="UWX9" s="219"/>
      <c r="UWY9" s="219"/>
      <c r="UWZ9" s="220"/>
      <c r="UXA9" s="219"/>
      <c r="UXB9" s="219"/>
      <c r="UXC9" s="219"/>
      <c r="UXM9" s="220"/>
      <c r="UXN9" s="219"/>
      <c r="UXO9" s="219"/>
      <c r="UXP9" s="220"/>
      <c r="UXQ9" s="219"/>
      <c r="UXR9" s="219"/>
      <c r="UXS9" s="219"/>
      <c r="UYC9" s="220"/>
      <c r="UYD9" s="219"/>
      <c r="UYE9" s="219"/>
      <c r="UYF9" s="220"/>
      <c r="UYG9" s="219"/>
      <c r="UYH9" s="219"/>
      <c r="UYI9" s="219"/>
      <c r="UYS9" s="220"/>
      <c r="UYT9" s="219"/>
      <c r="UYU9" s="219"/>
      <c r="UYV9" s="220"/>
      <c r="UYW9" s="219"/>
      <c r="UYX9" s="219"/>
      <c r="UYY9" s="219"/>
      <c r="UZI9" s="220"/>
      <c r="UZJ9" s="219"/>
      <c r="UZK9" s="219"/>
      <c r="UZL9" s="220"/>
      <c r="UZM9" s="219"/>
      <c r="UZN9" s="219"/>
      <c r="UZO9" s="219"/>
      <c r="UZY9" s="220"/>
      <c r="UZZ9" s="219"/>
      <c r="VAA9" s="219"/>
      <c r="VAB9" s="220"/>
      <c r="VAC9" s="219"/>
      <c r="VAD9" s="219"/>
      <c r="VAE9" s="219"/>
      <c r="VAO9" s="220"/>
      <c r="VAP9" s="219"/>
      <c r="VAQ9" s="219"/>
      <c r="VAR9" s="220"/>
      <c r="VAS9" s="219"/>
      <c r="VAT9" s="219"/>
      <c r="VAU9" s="219"/>
      <c r="VBE9" s="220"/>
      <c r="VBF9" s="219"/>
      <c r="VBG9" s="219"/>
      <c r="VBH9" s="220"/>
      <c r="VBI9" s="219"/>
      <c r="VBJ9" s="219"/>
      <c r="VBK9" s="219"/>
      <c r="VBU9" s="220"/>
      <c r="VBV9" s="219"/>
      <c r="VBW9" s="219"/>
      <c r="VBX9" s="220"/>
      <c r="VBY9" s="219"/>
      <c r="VBZ9" s="219"/>
      <c r="VCA9" s="219"/>
      <c r="VCK9" s="220"/>
      <c r="VCL9" s="219"/>
      <c r="VCM9" s="219"/>
      <c r="VCN9" s="220"/>
      <c r="VCO9" s="219"/>
      <c r="VCP9" s="219"/>
      <c r="VCQ9" s="219"/>
      <c r="VDA9" s="220"/>
      <c r="VDB9" s="219"/>
      <c r="VDC9" s="219"/>
      <c r="VDD9" s="220"/>
      <c r="VDE9" s="219"/>
      <c r="VDF9" s="219"/>
      <c r="VDG9" s="219"/>
      <c r="VDQ9" s="220"/>
      <c r="VDR9" s="219"/>
      <c r="VDS9" s="219"/>
      <c r="VDT9" s="220"/>
      <c r="VDU9" s="219"/>
      <c r="VDV9" s="219"/>
      <c r="VDW9" s="219"/>
      <c r="VEG9" s="220"/>
      <c r="VEH9" s="219"/>
      <c r="VEI9" s="219"/>
      <c r="VEJ9" s="220"/>
      <c r="VEK9" s="219"/>
      <c r="VEL9" s="219"/>
      <c r="VEM9" s="219"/>
      <c r="VEW9" s="220"/>
      <c r="VEX9" s="219"/>
      <c r="VEY9" s="219"/>
      <c r="VEZ9" s="220"/>
      <c r="VFA9" s="219"/>
      <c r="VFB9" s="219"/>
      <c r="VFC9" s="219"/>
      <c r="VFM9" s="220"/>
      <c r="VFN9" s="219"/>
      <c r="VFO9" s="219"/>
      <c r="VFP9" s="220"/>
      <c r="VFQ9" s="219"/>
      <c r="VFR9" s="219"/>
      <c r="VFS9" s="219"/>
      <c r="VGC9" s="220"/>
      <c r="VGD9" s="219"/>
      <c r="VGE9" s="219"/>
      <c r="VGF9" s="220"/>
      <c r="VGG9" s="219"/>
      <c r="VGH9" s="219"/>
      <c r="VGI9" s="219"/>
      <c r="VGS9" s="220"/>
      <c r="VGT9" s="219"/>
      <c r="VGU9" s="219"/>
      <c r="VGV9" s="220"/>
      <c r="VGW9" s="219"/>
      <c r="VGX9" s="219"/>
      <c r="VGY9" s="219"/>
      <c r="VHI9" s="220"/>
      <c r="VHJ9" s="219"/>
      <c r="VHK9" s="219"/>
      <c r="VHL9" s="220"/>
      <c r="VHM9" s="219"/>
      <c r="VHN9" s="219"/>
      <c r="VHO9" s="219"/>
      <c r="VHY9" s="220"/>
      <c r="VHZ9" s="219"/>
      <c r="VIA9" s="219"/>
      <c r="VIB9" s="220"/>
      <c r="VIC9" s="219"/>
      <c r="VID9" s="219"/>
      <c r="VIE9" s="219"/>
      <c r="VIO9" s="220"/>
      <c r="VIP9" s="219"/>
      <c r="VIQ9" s="219"/>
      <c r="VIR9" s="220"/>
      <c r="VIS9" s="219"/>
      <c r="VIT9" s="219"/>
      <c r="VIU9" s="219"/>
      <c r="VJE9" s="220"/>
      <c r="VJF9" s="219"/>
      <c r="VJG9" s="219"/>
      <c r="VJH9" s="220"/>
      <c r="VJI9" s="219"/>
      <c r="VJJ9" s="219"/>
      <c r="VJK9" s="219"/>
      <c r="VJU9" s="220"/>
      <c r="VJV9" s="219"/>
      <c r="VJW9" s="219"/>
      <c r="VJX9" s="220"/>
      <c r="VJY9" s="219"/>
      <c r="VJZ9" s="219"/>
      <c r="VKA9" s="219"/>
      <c r="VKK9" s="220"/>
      <c r="VKL9" s="219"/>
      <c r="VKM9" s="219"/>
      <c r="VKN9" s="220"/>
      <c r="VKO9" s="219"/>
      <c r="VKP9" s="219"/>
      <c r="VKQ9" s="219"/>
      <c r="VLA9" s="220"/>
      <c r="VLB9" s="219"/>
      <c r="VLC9" s="219"/>
      <c r="VLD9" s="220"/>
      <c r="VLE9" s="219"/>
      <c r="VLF9" s="219"/>
      <c r="VLG9" s="219"/>
      <c r="VLQ9" s="220"/>
      <c r="VLR9" s="219"/>
      <c r="VLS9" s="219"/>
      <c r="VLT9" s="220"/>
      <c r="VLU9" s="219"/>
      <c r="VLV9" s="219"/>
      <c r="VLW9" s="219"/>
      <c r="VMG9" s="220"/>
      <c r="VMH9" s="219"/>
      <c r="VMI9" s="219"/>
      <c r="VMJ9" s="220"/>
      <c r="VMK9" s="219"/>
      <c r="VML9" s="219"/>
      <c r="VMM9" s="219"/>
      <c r="VMW9" s="220"/>
      <c r="VMX9" s="219"/>
      <c r="VMY9" s="219"/>
      <c r="VMZ9" s="220"/>
      <c r="VNA9" s="219"/>
      <c r="VNB9" s="219"/>
      <c r="VNC9" s="219"/>
      <c r="VNM9" s="220"/>
      <c r="VNN9" s="219"/>
      <c r="VNO9" s="219"/>
      <c r="VNP9" s="220"/>
      <c r="VNQ9" s="219"/>
      <c r="VNR9" s="219"/>
      <c r="VNS9" s="219"/>
      <c r="VOC9" s="220"/>
      <c r="VOD9" s="219"/>
      <c r="VOE9" s="219"/>
      <c r="VOF9" s="220"/>
      <c r="VOG9" s="219"/>
      <c r="VOH9" s="219"/>
      <c r="VOI9" s="219"/>
      <c r="VOS9" s="220"/>
      <c r="VOT9" s="219"/>
      <c r="VOU9" s="219"/>
      <c r="VOV9" s="220"/>
      <c r="VOW9" s="219"/>
      <c r="VOX9" s="219"/>
      <c r="VOY9" s="219"/>
      <c r="VPI9" s="220"/>
      <c r="VPJ9" s="219"/>
      <c r="VPK9" s="219"/>
      <c r="VPL9" s="220"/>
      <c r="VPM9" s="219"/>
      <c r="VPN9" s="219"/>
      <c r="VPO9" s="219"/>
      <c r="VPY9" s="220"/>
      <c r="VPZ9" s="219"/>
      <c r="VQA9" s="219"/>
      <c r="VQB9" s="220"/>
      <c r="VQC9" s="219"/>
      <c r="VQD9" s="219"/>
      <c r="VQE9" s="219"/>
      <c r="VQO9" s="220"/>
      <c r="VQP9" s="219"/>
      <c r="VQQ9" s="219"/>
      <c r="VQR9" s="220"/>
      <c r="VQS9" s="219"/>
      <c r="VQT9" s="219"/>
      <c r="VQU9" s="219"/>
      <c r="VRE9" s="220"/>
      <c r="VRF9" s="219"/>
      <c r="VRG9" s="219"/>
      <c r="VRH9" s="220"/>
      <c r="VRI9" s="219"/>
      <c r="VRJ9" s="219"/>
      <c r="VRK9" s="219"/>
      <c r="VRU9" s="220"/>
      <c r="VRV9" s="219"/>
      <c r="VRW9" s="219"/>
      <c r="VRX9" s="220"/>
      <c r="VRY9" s="219"/>
      <c r="VRZ9" s="219"/>
      <c r="VSA9" s="219"/>
      <c r="VSK9" s="220"/>
      <c r="VSL9" s="219"/>
      <c r="VSM9" s="219"/>
      <c r="VSN9" s="220"/>
      <c r="VSO9" s="219"/>
      <c r="VSP9" s="219"/>
      <c r="VSQ9" s="219"/>
      <c r="VTA9" s="220"/>
      <c r="VTB9" s="219"/>
      <c r="VTC9" s="219"/>
      <c r="VTD9" s="220"/>
      <c r="VTE9" s="219"/>
      <c r="VTF9" s="219"/>
      <c r="VTG9" s="219"/>
      <c r="VTQ9" s="220"/>
      <c r="VTR9" s="219"/>
      <c r="VTS9" s="219"/>
      <c r="VTT9" s="220"/>
      <c r="VTU9" s="219"/>
      <c r="VTV9" s="219"/>
      <c r="VTW9" s="219"/>
      <c r="VUG9" s="220"/>
      <c r="VUH9" s="219"/>
      <c r="VUI9" s="219"/>
      <c r="VUJ9" s="220"/>
      <c r="VUK9" s="219"/>
      <c r="VUL9" s="219"/>
      <c r="VUM9" s="219"/>
      <c r="VUW9" s="220"/>
      <c r="VUX9" s="219"/>
      <c r="VUY9" s="219"/>
      <c r="VUZ9" s="220"/>
      <c r="VVA9" s="219"/>
      <c r="VVB9" s="219"/>
      <c r="VVC9" s="219"/>
      <c r="VVM9" s="220"/>
      <c r="VVN9" s="219"/>
      <c r="VVO9" s="219"/>
      <c r="VVP9" s="220"/>
      <c r="VVQ9" s="219"/>
      <c r="VVR9" s="219"/>
      <c r="VVS9" s="219"/>
      <c r="VWC9" s="220"/>
      <c r="VWD9" s="219"/>
      <c r="VWE9" s="219"/>
      <c r="VWF9" s="220"/>
      <c r="VWG9" s="219"/>
      <c r="VWH9" s="219"/>
      <c r="VWI9" s="219"/>
      <c r="VWS9" s="220"/>
      <c r="VWT9" s="219"/>
      <c r="VWU9" s="219"/>
      <c r="VWV9" s="220"/>
      <c r="VWW9" s="219"/>
      <c r="VWX9" s="219"/>
      <c r="VWY9" s="219"/>
      <c r="VXI9" s="220"/>
      <c r="VXJ9" s="219"/>
      <c r="VXK9" s="219"/>
      <c r="VXL9" s="220"/>
      <c r="VXM9" s="219"/>
      <c r="VXN9" s="219"/>
      <c r="VXO9" s="219"/>
      <c r="VXY9" s="220"/>
      <c r="VXZ9" s="219"/>
      <c r="VYA9" s="219"/>
      <c r="VYB9" s="220"/>
      <c r="VYC9" s="219"/>
      <c r="VYD9" s="219"/>
      <c r="VYE9" s="219"/>
      <c r="VYO9" s="220"/>
      <c r="VYP9" s="219"/>
      <c r="VYQ9" s="219"/>
      <c r="VYR9" s="220"/>
      <c r="VYS9" s="219"/>
      <c r="VYT9" s="219"/>
      <c r="VYU9" s="219"/>
      <c r="VZE9" s="220"/>
      <c r="VZF9" s="219"/>
      <c r="VZG9" s="219"/>
      <c r="VZH9" s="220"/>
      <c r="VZI9" s="219"/>
      <c r="VZJ9" s="219"/>
      <c r="VZK9" s="219"/>
      <c r="VZU9" s="220"/>
      <c r="VZV9" s="219"/>
      <c r="VZW9" s="219"/>
      <c r="VZX9" s="220"/>
      <c r="VZY9" s="219"/>
      <c r="VZZ9" s="219"/>
      <c r="WAA9" s="219"/>
      <c r="WAK9" s="220"/>
      <c r="WAL9" s="219"/>
      <c r="WAM9" s="219"/>
      <c r="WAN9" s="220"/>
      <c r="WAO9" s="219"/>
      <c r="WAP9" s="219"/>
      <c r="WAQ9" s="219"/>
      <c r="WBA9" s="220"/>
      <c r="WBB9" s="219"/>
      <c r="WBC9" s="219"/>
      <c r="WBD9" s="220"/>
      <c r="WBE9" s="219"/>
      <c r="WBF9" s="219"/>
      <c r="WBG9" s="219"/>
      <c r="WBQ9" s="220"/>
      <c r="WBR9" s="219"/>
      <c r="WBS9" s="219"/>
      <c r="WBT9" s="220"/>
      <c r="WBU9" s="219"/>
      <c r="WBV9" s="219"/>
      <c r="WBW9" s="219"/>
      <c r="WCG9" s="220"/>
      <c r="WCH9" s="219"/>
      <c r="WCI9" s="219"/>
      <c r="WCJ9" s="220"/>
      <c r="WCK9" s="219"/>
      <c r="WCL9" s="219"/>
      <c r="WCM9" s="219"/>
      <c r="WCW9" s="220"/>
      <c r="WCX9" s="219"/>
      <c r="WCY9" s="219"/>
      <c r="WCZ9" s="220"/>
      <c r="WDA9" s="219"/>
      <c r="WDB9" s="219"/>
      <c r="WDC9" s="219"/>
      <c r="WDM9" s="220"/>
      <c r="WDN9" s="219"/>
      <c r="WDO9" s="219"/>
      <c r="WDP9" s="220"/>
      <c r="WDQ9" s="219"/>
      <c r="WDR9" s="219"/>
      <c r="WDS9" s="219"/>
      <c r="WEC9" s="220"/>
      <c r="WED9" s="219"/>
      <c r="WEE9" s="219"/>
      <c r="WEF9" s="220"/>
      <c r="WEG9" s="219"/>
      <c r="WEH9" s="219"/>
      <c r="WEI9" s="219"/>
      <c r="WES9" s="220"/>
      <c r="WET9" s="219"/>
      <c r="WEU9" s="219"/>
      <c r="WEV9" s="220"/>
      <c r="WEW9" s="219"/>
      <c r="WEX9" s="219"/>
      <c r="WEY9" s="219"/>
      <c r="WFI9" s="220"/>
      <c r="WFJ9" s="219"/>
      <c r="WFK9" s="219"/>
      <c r="WFL9" s="220"/>
      <c r="WFM9" s="219"/>
      <c r="WFN9" s="219"/>
      <c r="WFO9" s="219"/>
      <c r="WFY9" s="220"/>
      <c r="WFZ9" s="219"/>
      <c r="WGA9" s="219"/>
      <c r="WGB9" s="220"/>
      <c r="WGC9" s="219"/>
      <c r="WGD9" s="219"/>
      <c r="WGE9" s="219"/>
      <c r="WGO9" s="220"/>
      <c r="WGP9" s="219"/>
      <c r="WGQ9" s="219"/>
      <c r="WGR9" s="220"/>
      <c r="WGS9" s="219"/>
      <c r="WGT9" s="219"/>
      <c r="WGU9" s="219"/>
      <c r="WHE9" s="220"/>
      <c r="WHF9" s="219"/>
      <c r="WHG9" s="219"/>
      <c r="WHH9" s="220"/>
      <c r="WHI9" s="219"/>
      <c r="WHJ9" s="219"/>
      <c r="WHK9" s="219"/>
      <c r="WHU9" s="220"/>
      <c r="WHV9" s="219"/>
      <c r="WHW9" s="219"/>
      <c r="WHX9" s="220"/>
      <c r="WHY9" s="219"/>
      <c r="WHZ9" s="219"/>
      <c r="WIA9" s="219"/>
      <c r="WIK9" s="220"/>
      <c r="WIL9" s="219"/>
      <c r="WIM9" s="219"/>
      <c r="WIN9" s="220"/>
      <c r="WIO9" s="219"/>
      <c r="WIP9" s="219"/>
      <c r="WIQ9" s="219"/>
      <c r="WJA9" s="220"/>
      <c r="WJB9" s="219"/>
      <c r="WJC9" s="219"/>
      <c r="WJD9" s="220"/>
      <c r="WJE9" s="219"/>
      <c r="WJF9" s="219"/>
      <c r="WJG9" s="219"/>
      <c r="WJQ9" s="220"/>
      <c r="WJR9" s="219"/>
      <c r="WJS9" s="219"/>
      <c r="WJT9" s="220"/>
      <c r="WJU9" s="219"/>
      <c r="WJV9" s="219"/>
      <c r="WJW9" s="219"/>
      <c r="WKG9" s="220"/>
      <c r="WKH9" s="219"/>
      <c r="WKI9" s="219"/>
      <c r="WKJ9" s="220"/>
      <c r="WKK9" s="219"/>
      <c r="WKL9" s="219"/>
      <c r="WKM9" s="219"/>
      <c r="WKW9" s="220"/>
      <c r="WKX9" s="219"/>
      <c r="WKY9" s="219"/>
      <c r="WKZ9" s="220"/>
      <c r="WLA9" s="219"/>
      <c r="WLB9" s="219"/>
      <c r="WLC9" s="219"/>
      <c r="WLM9" s="220"/>
      <c r="WLN9" s="219"/>
      <c r="WLO9" s="219"/>
      <c r="WLP9" s="220"/>
      <c r="WLQ9" s="219"/>
      <c r="WLR9" s="219"/>
      <c r="WLS9" s="219"/>
      <c r="WMC9" s="220"/>
      <c r="WMD9" s="219"/>
      <c r="WME9" s="219"/>
      <c r="WMF9" s="220"/>
      <c r="WMG9" s="219"/>
      <c r="WMH9" s="219"/>
      <c r="WMI9" s="219"/>
      <c r="WMS9" s="220"/>
      <c r="WMT9" s="219"/>
      <c r="WMU9" s="219"/>
      <c r="WMV9" s="220"/>
      <c r="WMW9" s="219"/>
      <c r="WMX9" s="219"/>
      <c r="WMY9" s="219"/>
      <c r="WNI9" s="220"/>
      <c r="WNJ9" s="219"/>
      <c r="WNK9" s="219"/>
      <c r="WNL9" s="220"/>
      <c r="WNM9" s="219"/>
      <c r="WNN9" s="219"/>
      <c r="WNO9" s="219"/>
      <c r="WNY9" s="220"/>
      <c r="WNZ9" s="219"/>
      <c r="WOA9" s="219"/>
      <c r="WOB9" s="220"/>
      <c r="WOC9" s="219"/>
      <c r="WOD9" s="219"/>
      <c r="WOE9" s="219"/>
      <c r="WOO9" s="220"/>
      <c r="WOP9" s="219"/>
      <c r="WOQ9" s="219"/>
      <c r="WOR9" s="220"/>
      <c r="WOS9" s="219"/>
      <c r="WOT9" s="219"/>
      <c r="WOU9" s="219"/>
      <c r="WPE9" s="220"/>
      <c r="WPF9" s="219"/>
      <c r="WPG9" s="219"/>
      <c r="WPH9" s="220"/>
      <c r="WPI9" s="219"/>
      <c r="WPJ9" s="219"/>
      <c r="WPK9" s="219"/>
      <c r="WPU9" s="220"/>
      <c r="WPV9" s="219"/>
      <c r="WPW9" s="219"/>
      <c r="WPX9" s="220"/>
      <c r="WPY9" s="219"/>
      <c r="WPZ9" s="219"/>
      <c r="WQA9" s="219"/>
      <c r="WQK9" s="220"/>
      <c r="WQL9" s="219"/>
      <c r="WQM9" s="219"/>
      <c r="WQN9" s="220"/>
      <c r="WQO9" s="219"/>
      <c r="WQP9" s="219"/>
      <c r="WQQ9" s="219"/>
      <c r="WRA9" s="220"/>
      <c r="WRB9" s="219"/>
      <c r="WRC9" s="219"/>
      <c r="WRD9" s="220"/>
      <c r="WRE9" s="219"/>
      <c r="WRF9" s="219"/>
      <c r="WRG9" s="219"/>
      <c r="WRQ9" s="220"/>
      <c r="WRR9" s="219"/>
      <c r="WRS9" s="219"/>
      <c r="WRT9" s="220"/>
      <c r="WRU9" s="219"/>
      <c r="WRV9" s="219"/>
      <c r="WRW9" s="219"/>
      <c r="WSG9" s="220"/>
      <c r="WSH9" s="219"/>
      <c r="WSI9" s="219"/>
      <c r="WSJ9" s="220"/>
      <c r="WSK9" s="219"/>
      <c r="WSL9" s="219"/>
      <c r="WSM9" s="219"/>
      <c r="WSW9" s="220"/>
      <c r="WSX9" s="219"/>
      <c r="WSY9" s="219"/>
      <c r="WSZ9" s="220"/>
      <c r="WTA9" s="219"/>
      <c r="WTB9" s="219"/>
      <c r="WTC9" s="219"/>
      <c r="WTM9" s="220"/>
      <c r="WTN9" s="219"/>
      <c r="WTO9" s="219"/>
      <c r="WTP9" s="220"/>
      <c r="WTQ9" s="219"/>
      <c r="WTR9" s="219"/>
      <c r="WTS9" s="219"/>
      <c r="WUC9" s="220"/>
      <c r="WUD9" s="219"/>
      <c r="WUE9" s="219"/>
      <c r="WUF9" s="220"/>
      <c r="WUG9" s="219"/>
      <c r="WUH9" s="219"/>
      <c r="WUI9" s="219"/>
      <c r="WUS9" s="220"/>
      <c r="WUT9" s="219"/>
      <c r="WUU9" s="219"/>
      <c r="WUV9" s="220"/>
      <c r="WUW9" s="219"/>
      <c r="WUX9" s="219"/>
      <c r="WUY9" s="219"/>
      <c r="WVI9" s="220"/>
      <c r="WVJ9" s="219"/>
      <c r="WVK9" s="219"/>
      <c r="WVL9" s="220"/>
      <c r="WVM9" s="219"/>
      <c r="WVN9" s="219"/>
      <c r="WVO9" s="219"/>
      <c r="WVY9" s="220"/>
      <c r="WVZ9" s="219"/>
      <c r="WWA9" s="219"/>
      <c r="WWB9" s="220"/>
      <c r="WWC9" s="219"/>
      <c r="WWD9" s="219"/>
      <c r="WWE9" s="219"/>
      <c r="WWO9" s="220"/>
      <c r="WWP9" s="219"/>
      <c r="WWQ9" s="219"/>
      <c r="WWR9" s="220"/>
      <c r="WWS9" s="219"/>
      <c r="WWT9" s="219"/>
      <c r="WWU9" s="219"/>
      <c r="WXE9" s="220"/>
      <c r="WXF9" s="219"/>
      <c r="WXG9" s="219"/>
      <c r="WXH9" s="220"/>
      <c r="WXI9" s="219"/>
      <c r="WXJ9" s="219"/>
      <c r="WXK9" s="219"/>
      <c r="WXU9" s="220"/>
      <c r="WXV9" s="219"/>
      <c r="WXW9" s="219"/>
      <c r="WXX9" s="220"/>
      <c r="WXY9" s="219"/>
      <c r="WXZ9" s="219"/>
      <c r="WYA9" s="219"/>
      <c r="WYK9" s="220"/>
      <c r="WYL9" s="219"/>
      <c r="WYM9" s="219"/>
      <c r="WYN9" s="220"/>
      <c r="WYO9" s="219"/>
      <c r="WYP9" s="219"/>
      <c r="WYQ9" s="219"/>
      <c r="WZA9" s="220"/>
      <c r="WZB9" s="219"/>
      <c r="WZC9" s="219"/>
      <c r="WZD9" s="220"/>
      <c r="WZE9" s="219"/>
      <c r="WZF9" s="219"/>
      <c r="WZG9" s="219"/>
      <c r="WZQ9" s="220"/>
      <c r="WZR9" s="219"/>
      <c r="WZS9" s="219"/>
      <c r="WZT9" s="220"/>
      <c r="WZU9" s="219"/>
      <c r="WZV9" s="219"/>
      <c r="WZW9" s="219"/>
      <c r="XAG9" s="220"/>
      <c r="XAH9" s="219"/>
      <c r="XAI9" s="219"/>
      <c r="XAJ9" s="220"/>
      <c r="XAK9" s="219"/>
      <c r="XAL9" s="219"/>
      <c r="XAM9" s="219"/>
      <c r="XAW9" s="220"/>
      <c r="XAX9" s="219"/>
      <c r="XAY9" s="219"/>
      <c r="XAZ9" s="220"/>
      <c r="XBA9" s="219"/>
      <c r="XBB9" s="219"/>
      <c r="XBC9" s="219"/>
      <c r="XBM9" s="220"/>
      <c r="XBN9" s="219"/>
      <c r="XBO9" s="219"/>
      <c r="XBP9" s="220"/>
      <c r="XBQ9" s="219"/>
      <c r="XBR9" s="219"/>
      <c r="XBS9" s="219"/>
      <c r="XCC9" s="220"/>
      <c r="XCD9" s="219"/>
      <c r="XCE9" s="219"/>
      <c r="XCF9" s="220"/>
      <c r="XCG9" s="219"/>
      <c r="XCH9" s="219"/>
      <c r="XCI9" s="219"/>
      <c r="XCS9" s="220"/>
      <c r="XCT9" s="219"/>
      <c r="XCU9" s="219"/>
      <c r="XCV9" s="220"/>
      <c r="XCW9" s="219"/>
      <c r="XCX9" s="219"/>
      <c r="XCY9" s="219"/>
      <c r="XDI9" s="220"/>
      <c r="XDJ9" s="219"/>
      <c r="XDK9" s="219"/>
      <c r="XDL9" s="220"/>
      <c r="XDM9" s="219"/>
      <c r="XDN9" s="219"/>
      <c r="XDO9" s="219"/>
      <c r="XDY9" s="220"/>
      <c r="XDZ9" s="219"/>
      <c r="XEA9" s="219"/>
      <c r="XEB9" s="220"/>
      <c r="XEC9" s="219"/>
      <c r="XED9" s="219"/>
      <c r="XEE9" s="219"/>
      <c r="XEO9" s="220"/>
      <c r="XEP9" s="219"/>
      <c r="XEQ9" s="219"/>
      <c r="XER9" s="220"/>
      <c r="XES9" s="219"/>
      <c r="XET9" s="219"/>
      <c r="XEU9" s="219"/>
    </row>
    <row r="10" spans="1:16384" ht="26.25" customHeight="1">
      <c r="J10" s="526" t="s">
        <v>781</v>
      </c>
      <c r="K10" s="526"/>
      <c r="L10" s="526"/>
      <c r="M10" s="526"/>
      <c r="Q10" s="170"/>
      <c r="R10" s="170"/>
      <c r="S10" s="170"/>
      <c r="T10" s="170"/>
      <c r="U10" s="170"/>
    </row>
    <row r="11" spans="1:16384" ht="15" customHeight="1">
      <c r="A11" s="21"/>
      <c r="B11" s="511" t="s">
        <v>783</v>
      </c>
      <c r="C11" s="511"/>
      <c r="D11" s="511"/>
      <c r="E11" s="511"/>
      <c r="F11" s="511"/>
      <c r="G11" s="511"/>
      <c r="H11" s="511"/>
      <c r="I11" s="221"/>
      <c r="J11" s="526"/>
      <c r="K11" s="526"/>
      <c r="L11" s="526"/>
      <c r="M11" s="526"/>
      <c r="N11" s="523" t="s">
        <v>843</v>
      </c>
      <c r="O11" s="523"/>
      <c r="P11" s="514"/>
      <c r="Q11" s="514"/>
      <c r="R11" s="514"/>
      <c r="S11" s="514"/>
      <c r="T11" s="514"/>
      <c r="U11" s="514"/>
      <c r="V11" s="222"/>
      <c r="W11" s="222"/>
      <c r="X11" s="222"/>
      <c r="Y11" s="222"/>
      <c r="AH11" s="401"/>
      <c r="AI11" s="401"/>
      <c r="AJ11" s="401"/>
      <c r="AK11" s="401"/>
      <c r="AL11" s="401"/>
      <c r="AM11" s="401"/>
      <c r="AN11" s="401"/>
      <c r="AO11" s="40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c r="IW11" s="221"/>
      <c r="IX11" s="221"/>
      <c r="IY11" s="221"/>
      <c r="IZ11" s="221"/>
      <c r="JA11" s="221"/>
      <c r="JB11" s="221"/>
      <c r="JC11" s="221"/>
      <c r="JD11" s="221"/>
      <c r="JE11" s="221"/>
      <c r="JF11" s="221"/>
      <c r="JG11" s="221"/>
      <c r="JH11" s="221"/>
      <c r="JI11" s="221"/>
      <c r="JJ11" s="221"/>
      <c r="JK11" s="221"/>
      <c r="JL11" s="221"/>
      <c r="JM11" s="221"/>
      <c r="JN11" s="221"/>
      <c r="JO11" s="221"/>
      <c r="JP11" s="221"/>
      <c r="JQ11" s="221"/>
      <c r="JR11" s="221"/>
      <c r="JS11" s="221"/>
      <c r="JT11" s="221"/>
      <c r="JU11" s="221"/>
      <c r="JV11" s="221"/>
      <c r="JW11" s="221"/>
      <c r="JX11" s="221"/>
      <c r="JY11" s="221"/>
      <c r="JZ11" s="221"/>
      <c r="KA11" s="221"/>
      <c r="KB11" s="221"/>
      <c r="KC11" s="221"/>
      <c r="KD11" s="221"/>
      <c r="KE11" s="221"/>
      <c r="KF11" s="221"/>
      <c r="KG11" s="221"/>
      <c r="KH11" s="221"/>
      <c r="KI11" s="221"/>
      <c r="KJ11" s="221"/>
      <c r="KK11" s="221"/>
      <c r="KL11" s="221"/>
      <c r="KM11" s="221"/>
      <c r="KN11" s="221"/>
      <c r="KO11" s="221"/>
      <c r="KP11" s="221"/>
      <c r="KQ11" s="221"/>
      <c r="KR11" s="221"/>
      <c r="KS11" s="221"/>
      <c r="KT11" s="221"/>
      <c r="KU11" s="221"/>
      <c r="KV11" s="221"/>
      <c r="KW11" s="221"/>
      <c r="KX11" s="221"/>
      <c r="KY11" s="221"/>
      <c r="KZ11" s="221"/>
      <c r="LA11" s="221"/>
      <c r="LB11" s="221"/>
      <c r="LC11" s="221"/>
      <c r="LD11" s="221"/>
      <c r="LE11" s="221"/>
      <c r="LF11" s="221"/>
      <c r="LG11" s="221"/>
      <c r="LH11" s="221"/>
      <c r="LI11" s="221"/>
      <c r="LJ11" s="221"/>
      <c r="LK11" s="221"/>
      <c r="LL11" s="221"/>
      <c r="LM11" s="221"/>
      <c r="LN11" s="221"/>
      <c r="LO11" s="221"/>
      <c r="LP11" s="221"/>
      <c r="LQ11" s="221"/>
      <c r="LR11" s="221"/>
      <c r="LS11" s="221"/>
      <c r="LT11" s="221"/>
      <c r="LU11" s="221"/>
      <c r="LV11" s="221"/>
      <c r="LW11" s="221"/>
      <c r="LX11" s="221"/>
      <c r="LY11" s="221"/>
      <c r="LZ11" s="221"/>
      <c r="MA11" s="221"/>
      <c r="MB11" s="221"/>
      <c r="MC11" s="221"/>
      <c r="MD11" s="221"/>
      <c r="ME11" s="221"/>
      <c r="MF11" s="221"/>
      <c r="MG11" s="221"/>
      <c r="MH11" s="221"/>
      <c r="MI11" s="221"/>
      <c r="MJ11" s="221"/>
      <c r="MK11" s="221"/>
      <c r="ML11" s="221"/>
      <c r="MM11" s="221"/>
      <c r="MN11" s="221"/>
      <c r="MO11" s="221"/>
      <c r="MP11" s="221"/>
      <c r="MQ11" s="221"/>
      <c r="MR11" s="221"/>
      <c r="MS11" s="221"/>
      <c r="MT11" s="221"/>
      <c r="MU11" s="221"/>
      <c r="MV11" s="221"/>
      <c r="MW11" s="221"/>
      <c r="MX11" s="221"/>
      <c r="MY11" s="221"/>
      <c r="MZ11" s="221"/>
      <c r="NA11" s="221"/>
      <c r="NB11" s="221"/>
      <c r="NC11" s="221"/>
      <c r="ND11" s="221"/>
      <c r="NE11" s="221"/>
      <c r="NF11" s="221"/>
      <c r="NG11" s="221"/>
      <c r="NH11" s="221"/>
      <c r="NI11" s="221"/>
      <c r="NJ11" s="221"/>
      <c r="NK11" s="221"/>
      <c r="NL11" s="221"/>
      <c r="NM11" s="221"/>
      <c r="NN11" s="221"/>
      <c r="NO11" s="221"/>
      <c r="NP11" s="221"/>
      <c r="NQ11" s="221"/>
      <c r="NR11" s="221"/>
      <c r="NS11" s="221"/>
      <c r="NT11" s="221"/>
      <c r="NU11" s="221"/>
      <c r="NV11" s="221"/>
      <c r="NW11" s="221"/>
      <c r="NX11" s="221"/>
      <c r="NY11" s="221"/>
      <c r="NZ11" s="221"/>
      <c r="OA11" s="221"/>
      <c r="OB11" s="221"/>
      <c r="OC11" s="221"/>
      <c r="OD11" s="221"/>
      <c r="OE11" s="221"/>
      <c r="OF11" s="221"/>
      <c r="OG11" s="221"/>
      <c r="OH11" s="221"/>
      <c r="OI11" s="221"/>
      <c r="OJ11" s="221"/>
      <c r="OK11" s="221"/>
      <c r="OL11" s="221"/>
      <c r="OM11" s="221"/>
      <c r="ON11" s="221"/>
      <c r="OO11" s="221"/>
      <c r="OP11" s="221"/>
      <c r="OQ11" s="221"/>
      <c r="OR11" s="221"/>
      <c r="OS11" s="221"/>
      <c r="OT11" s="221"/>
      <c r="OU11" s="221"/>
      <c r="OV11" s="221"/>
      <c r="OW11" s="221"/>
      <c r="OX11" s="221"/>
      <c r="OY11" s="221"/>
      <c r="OZ11" s="221"/>
      <c r="PA11" s="221"/>
      <c r="PB11" s="221"/>
      <c r="PC11" s="221"/>
      <c r="PD11" s="221"/>
      <c r="PE11" s="221"/>
      <c r="PF11" s="221"/>
      <c r="PG11" s="221"/>
      <c r="PH11" s="221"/>
      <c r="PI11" s="221"/>
      <c r="PJ11" s="221"/>
      <c r="PK11" s="221"/>
      <c r="PL11" s="221"/>
      <c r="PM11" s="221"/>
      <c r="PN11" s="221"/>
      <c r="PO11" s="221"/>
      <c r="PR11" s="221"/>
      <c r="PS11" s="221"/>
      <c r="PT11" s="221"/>
      <c r="PU11" s="221"/>
      <c r="PV11" s="221"/>
      <c r="PW11" s="221"/>
      <c r="PX11" s="221"/>
      <c r="PY11" s="221"/>
      <c r="QH11" s="221"/>
      <c r="QI11" s="221"/>
      <c r="QJ11" s="221"/>
      <c r="QK11" s="221"/>
      <c r="QL11" s="221"/>
      <c r="QM11" s="221"/>
      <c r="QN11" s="221"/>
      <c r="QO11" s="221"/>
      <c r="QX11" s="221"/>
      <c r="QY11" s="221"/>
      <c r="QZ11" s="221"/>
      <c r="RA11" s="221"/>
      <c r="RB11" s="221"/>
      <c r="RC11" s="221"/>
      <c r="RD11" s="221"/>
      <c r="RE11" s="221"/>
      <c r="RN11" s="221"/>
      <c r="RO11" s="221"/>
      <c r="RP11" s="221"/>
      <c r="RQ11" s="221"/>
      <c r="RR11" s="221"/>
      <c r="RS11" s="221"/>
      <c r="RT11" s="221"/>
      <c r="RU11" s="221"/>
      <c r="SD11" s="221"/>
      <c r="SE11" s="221"/>
      <c r="SF11" s="221"/>
      <c r="SG11" s="221"/>
      <c r="SH11" s="221"/>
      <c r="SI11" s="221"/>
      <c r="SJ11" s="221"/>
      <c r="SK11" s="221"/>
      <c r="ST11" s="221"/>
      <c r="SU11" s="221"/>
      <c r="SV11" s="221"/>
      <c r="SW11" s="221"/>
      <c r="SX11" s="221"/>
      <c r="SY11" s="221"/>
      <c r="SZ11" s="221"/>
      <c r="TA11" s="221"/>
      <c r="TJ11" s="221"/>
      <c r="TK11" s="221"/>
      <c r="TL11" s="221"/>
      <c r="TM11" s="221"/>
      <c r="TN11" s="221"/>
      <c r="TO11" s="221"/>
      <c r="TP11" s="221"/>
      <c r="TQ11" s="221"/>
      <c r="TZ11" s="221"/>
      <c r="UA11" s="221"/>
      <c r="UB11" s="221"/>
      <c r="UC11" s="221"/>
      <c r="UD11" s="221"/>
      <c r="UE11" s="221"/>
      <c r="UF11" s="221"/>
      <c r="UG11" s="221"/>
      <c r="UP11" s="221"/>
      <c r="UQ11" s="221"/>
      <c r="UR11" s="221"/>
      <c r="US11" s="221"/>
      <c r="UT11" s="221"/>
      <c r="UU11" s="221"/>
      <c r="UV11" s="221"/>
      <c r="UW11" s="221"/>
      <c r="VF11" s="221"/>
      <c r="VG11" s="221"/>
      <c r="VH11" s="221"/>
      <c r="VI11" s="221"/>
      <c r="VJ11" s="221"/>
      <c r="VK11" s="221"/>
      <c r="VL11" s="221"/>
      <c r="VM11" s="221"/>
      <c r="VV11" s="221"/>
      <c r="VW11" s="221"/>
      <c r="VX11" s="221"/>
      <c r="VY11" s="221"/>
      <c r="VZ11" s="221"/>
      <c r="WA11" s="221"/>
      <c r="WB11" s="221"/>
      <c r="WC11" s="221"/>
      <c r="WL11" s="221"/>
      <c r="WM11" s="221"/>
      <c r="WN11" s="221"/>
      <c r="WO11" s="221"/>
      <c r="WP11" s="221"/>
      <c r="WQ11" s="221"/>
      <c r="WR11" s="221"/>
      <c r="WS11" s="221"/>
      <c r="XB11" s="221"/>
      <c r="XC11" s="221"/>
      <c r="XD11" s="221"/>
      <c r="XE11" s="221"/>
      <c r="XF11" s="221"/>
      <c r="XG11" s="221"/>
      <c r="XH11" s="221"/>
      <c r="XI11" s="221"/>
      <c r="XR11" s="221"/>
      <c r="XS11" s="221"/>
      <c r="XT11" s="221"/>
      <c r="XU11" s="221"/>
      <c r="XV11" s="221"/>
      <c r="XW11" s="221"/>
      <c r="XX11" s="221"/>
      <c r="XY11" s="221"/>
      <c r="YH11" s="221"/>
      <c r="YI11" s="221"/>
      <c r="YJ11" s="221"/>
      <c r="YK11" s="221"/>
      <c r="YL11" s="221"/>
      <c r="YM11" s="221"/>
      <c r="YN11" s="221"/>
      <c r="YO11" s="221"/>
      <c r="YX11" s="221"/>
      <c r="YY11" s="221"/>
      <c r="YZ11" s="221"/>
      <c r="ZA11" s="221"/>
      <c r="ZB11" s="221"/>
      <c r="ZC11" s="221"/>
      <c r="ZD11" s="221"/>
      <c r="ZE11" s="221"/>
      <c r="ZN11" s="221"/>
      <c r="ZO11" s="221"/>
      <c r="ZP11" s="221"/>
      <c r="ZQ11" s="221"/>
      <c r="ZR11" s="221"/>
      <c r="ZS11" s="221"/>
      <c r="ZT11" s="221"/>
      <c r="ZU11" s="221"/>
      <c r="AAD11" s="221"/>
      <c r="AAE11" s="221"/>
      <c r="AAF11" s="221"/>
      <c r="AAG11" s="221"/>
      <c r="AAH11" s="221"/>
      <c r="AAI11" s="221"/>
      <c r="AAJ11" s="221"/>
      <c r="AAK11" s="221"/>
      <c r="AAT11" s="221"/>
      <c r="AAU11" s="221"/>
      <c r="AAV11" s="221"/>
      <c r="AAW11" s="221"/>
      <c r="AAX11" s="221"/>
      <c r="AAY11" s="221"/>
      <c r="AAZ11" s="221"/>
      <c r="ABA11" s="221"/>
      <c r="ABJ11" s="221"/>
      <c r="ABK11" s="221"/>
      <c r="ABL11" s="221"/>
      <c r="ABM11" s="221"/>
      <c r="ABN11" s="221"/>
      <c r="ABO11" s="221"/>
      <c r="ABP11" s="221"/>
      <c r="ABQ11" s="221"/>
      <c r="ABZ11" s="221"/>
      <c r="ACA11" s="221"/>
      <c r="ACB11" s="221"/>
      <c r="ACC11" s="221"/>
      <c r="ACD11" s="221"/>
      <c r="ACE11" s="221"/>
      <c r="ACF11" s="221"/>
      <c r="ACG11" s="221"/>
      <c r="ACP11" s="221"/>
      <c r="ACQ11" s="221"/>
      <c r="ACR11" s="221"/>
      <c r="ACS11" s="221"/>
      <c r="ACT11" s="221"/>
      <c r="ACU11" s="221"/>
      <c r="ACV11" s="221"/>
      <c r="ACW11" s="221"/>
      <c r="ADF11" s="221"/>
      <c r="ADG11" s="221"/>
      <c r="ADH11" s="221"/>
      <c r="ADI11" s="221"/>
      <c r="ADJ11" s="221"/>
      <c r="ADK11" s="221"/>
      <c r="ADL11" s="221"/>
      <c r="ADM11" s="221"/>
      <c r="ADV11" s="221"/>
      <c r="ADW11" s="221"/>
      <c r="ADX11" s="221"/>
      <c r="ADY11" s="221"/>
      <c r="ADZ11" s="221"/>
      <c r="AEA11" s="221"/>
      <c r="AEB11" s="221"/>
      <c r="AEC11" s="221"/>
      <c r="AEL11" s="221"/>
      <c r="AEM11" s="221"/>
      <c r="AEN11" s="221"/>
      <c r="AEO11" s="221"/>
      <c r="AEP11" s="221"/>
      <c r="AEQ11" s="221"/>
      <c r="AER11" s="221"/>
      <c r="AES11" s="221"/>
      <c r="AFB11" s="221"/>
      <c r="AFC11" s="221"/>
      <c r="AFD11" s="221"/>
      <c r="AFE11" s="221"/>
      <c r="AFF11" s="221"/>
      <c r="AFG11" s="221"/>
      <c r="AFH11" s="221"/>
      <c r="AFI11" s="221"/>
      <c r="AFR11" s="221"/>
      <c r="AFS11" s="221"/>
      <c r="AFT11" s="221"/>
      <c r="AFU11" s="221"/>
      <c r="AFV11" s="221"/>
      <c r="AFW11" s="221"/>
      <c r="AFX11" s="221"/>
      <c r="AFY11" s="221"/>
      <c r="AGH11" s="221"/>
      <c r="AGI11" s="221"/>
      <c r="AGJ11" s="221"/>
      <c r="AGK11" s="221"/>
      <c r="AGL11" s="221"/>
      <c r="AGM11" s="221"/>
      <c r="AGN11" s="221"/>
      <c r="AGO11" s="221"/>
      <c r="AGX11" s="221"/>
      <c r="AGY11" s="221"/>
      <c r="AGZ11" s="221"/>
      <c r="AHA11" s="221"/>
      <c r="AHB11" s="221"/>
      <c r="AHC11" s="221"/>
      <c r="AHD11" s="221"/>
      <c r="AHE11" s="221"/>
      <c r="AHN11" s="221"/>
      <c r="AHO11" s="221"/>
      <c r="AHP11" s="221"/>
      <c r="AHQ11" s="221"/>
      <c r="AHR11" s="221"/>
      <c r="AHS11" s="221"/>
      <c r="AHT11" s="221"/>
      <c r="AHU11" s="221"/>
      <c r="AID11" s="221"/>
      <c r="AIE11" s="221"/>
      <c r="AIF11" s="221"/>
      <c r="AIG11" s="221"/>
      <c r="AIH11" s="221"/>
      <c r="AII11" s="221"/>
      <c r="AIJ11" s="221"/>
      <c r="AIK11" s="221"/>
      <c r="AIT11" s="221"/>
      <c r="AIU11" s="221"/>
      <c r="AIV11" s="221"/>
      <c r="AIW11" s="221"/>
      <c r="AIX11" s="221"/>
      <c r="AIY11" s="221"/>
      <c r="AIZ11" s="221"/>
      <c r="AJA11" s="221"/>
      <c r="AJJ11" s="221"/>
      <c r="AJK11" s="221"/>
      <c r="AJL11" s="221"/>
      <c r="AJM11" s="221"/>
      <c r="AJN11" s="221"/>
      <c r="AJO11" s="221"/>
      <c r="AJP11" s="221"/>
      <c r="AJQ11" s="221"/>
      <c r="AJZ11" s="221"/>
      <c r="AKA11" s="221"/>
      <c r="AKB11" s="221"/>
      <c r="AKC11" s="221"/>
      <c r="AKD11" s="221"/>
      <c r="AKE11" s="221"/>
      <c r="AKF11" s="221"/>
      <c r="AKG11" s="221"/>
      <c r="AKP11" s="221"/>
      <c r="AKQ11" s="221"/>
      <c r="AKR11" s="221"/>
      <c r="AKS11" s="221"/>
      <c r="AKT11" s="221"/>
      <c r="AKU11" s="221"/>
      <c r="AKV11" s="221"/>
      <c r="AKW11" s="221"/>
      <c r="ALF11" s="221"/>
      <c r="ALG11" s="221"/>
      <c r="ALH11" s="221"/>
      <c r="ALI11" s="221"/>
      <c r="ALJ11" s="221"/>
      <c r="ALK11" s="221"/>
      <c r="ALL11" s="221"/>
      <c r="ALM11" s="221"/>
      <c r="ALV11" s="221"/>
      <c r="ALW11" s="221"/>
      <c r="ALX11" s="221"/>
      <c r="ALY11" s="221"/>
      <c r="ALZ11" s="221"/>
      <c r="AMA11" s="221"/>
      <c r="AMB11" s="221"/>
      <c r="AMC11" s="221"/>
      <c r="AML11" s="221"/>
      <c r="AMM11" s="221"/>
      <c r="AMN11" s="221"/>
      <c r="AMO11" s="221"/>
      <c r="AMP11" s="221"/>
      <c r="AMQ11" s="221"/>
      <c r="AMR11" s="221"/>
      <c r="AMS11" s="221"/>
      <c r="ANB11" s="221"/>
      <c r="ANC11" s="221"/>
      <c r="AND11" s="221"/>
      <c r="ANE11" s="221"/>
      <c r="ANF11" s="221"/>
      <c r="ANG11" s="221"/>
      <c r="ANH11" s="221"/>
      <c r="ANI11" s="221"/>
      <c r="ANR11" s="221"/>
      <c r="ANS11" s="221"/>
      <c r="ANT11" s="221"/>
      <c r="ANU11" s="221"/>
      <c r="ANV11" s="221"/>
      <c r="ANW11" s="221"/>
      <c r="ANX11" s="221"/>
      <c r="ANY11" s="221"/>
      <c r="AOH11" s="221"/>
      <c r="AOI11" s="221"/>
      <c r="AOJ11" s="221"/>
      <c r="AOK11" s="221"/>
      <c r="AOL11" s="221"/>
      <c r="AOM11" s="221"/>
      <c r="AON11" s="221"/>
      <c r="AOO11" s="221"/>
      <c r="AOX11" s="221"/>
      <c r="AOY11" s="221"/>
      <c r="AOZ11" s="221"/>
      <c r="APA11" s="221"/>
      <c r="APB11" s="221"/>
      <c r="APC11" s="221"/>
      <c r="APD11" s="221"/>
      <c r="APE11" s="221"/>
      <c r="APN11" s="221"/>
      <c r="APO11" s="221"/>
      <c r="APP11" s="221"/>
      <c r="APQ11" s="221"/>
      <c r="APR11" s="221"/>
      <c r="APS11" s="221"/>
      <c r="APT11" s="221"/>
      <c r="APU11" s="221"/>
      <c r="AQD11" s="221"/>
      <c r="AQE11" s="221"/>
      <c r="AQF11" s="221"/>
      <c r="AQG11" s="221"/>
      <c r="AQH11" s="221"/>
      <c r="AQI11" s="221"/>
      <c r="AQJ11" s="221"/>
      <c r="AQK11" s="221"/>
      <c r="AQT11" s="221"/>
      <c r="AQU11" s="221"/>
      <c r="AQV11" s="221"/>
      <c r="AQW11" s="221"/>
      <c r="AQX11" s="221"/>
      <c r="AQY11" s="221"/>
      <c r="AQZ11" s="221"/>
      <c r="ARA11" s="221"/>
      <c r="ARJ11" s="221"/>
      <c r="ARK11" s="221"/>
      <c r="ARL11" s="221"/>
      <c r="ARM11" s="221"/>
      <c r="ARN11" s="221"/>
      <c r="ARO11" s="221"/>
      <c r="ARP11" s="221"/>
      <c r="ARQ11" s="221"/>
      <c r="ARZ11" s="221"/>
      <c r="ASA11" s="221"/>
      <c r="ASB11" s="221"/>
      <c r="ASC11" s="221"/>
      <c r="ASD11" s="221"/>
      <c r="ASE11" s="221"/>
      <c r="ASF11" s="221"/>
      <c r="ASG11" s="221"/>
      <c r="ASP11" s="221"/>
      <c r="ASQ11" s="221"/>
      <c r="ASR11" s="221"/>
      <c r="ASS11" s="221"/>
      <c r="AST11" s="221"/>
      <c r="ASU11" s="221"/>
      <c r="ASV11" s="221"/>
      <c r="ASW11" s="221"/>
      <c r="ATF11" s="221"/>
      <c r="ATG11" s="221"/>
      <c r="ATH11" s="221"/>
      <c r="ATI11" s="221"/>
      <c r="ATJ11" s="221"/>
      <c r="ATK11" s="221"/>
      <c r="ATL11" s="221"/>
      <c r="ATM11" s="221"/>
      <c r="ATV11" s="221"/>
      <c r="ATW11" s="221"/>
      <c r="ATX11" s="221"/>
      <c r="ATY11" s="221"/>
      <c r="ATZ11" s="221"/>
      <c r="AUA11" s="221"/>
      <c r="AUB11" s="221"/>
      <c r="AUC11" s="221"/>
      <c r="AUL11" s="221"/>
      <c r="AUM11" s="221"/>
      <c r="AUN11" s="221"/>
      <c r="AUO11" s="221"/>
      <c r="AUP11" s="221"/>
      <c r="AUQ11" s="221"/>
      <c r="AUR11" s="221"/>
      <c r="AUS11" s="221"/>
      <c r="AVB11" s="221"/>
      <c r="AVC11" s="221"/>
      <c r="AVD11" s="221"/>
      <c r="AVE11" s="221"/>
      <c r="AVF11" s="221"/>
      <c r="AVG11" s="221"/>
      <c r="AVH11" s="221"/>
      <c r="AVI11" s="221"/>
      <c r="AVR11" s="221"/>
      <c r="AVS11" s="221"/>
      <c r="AVT11" s="221"/>
      <c r="AVU11" s="221"/>
      <c r="AVV11" s="221"/>
      <c r="AVW11" s="221"/>
      <c r="AVX11" s="221"/>
      <c r="AVY11" s="221"/>
      <c r="AWH11" s="221"/>
      <c r="AWI11" s="221"/>
      <c r="AWJ11" s="221"/>
      <c r="AWK11" s="221"/>
      <c r="AWL11" s="221"/>
      <c r="AWM11" s="221"/>
      <c r="AWN11" s="221"/>
      <c r="AWO11" s="221"/>
      <c r="AWX11" s="221"/>
      <c r="AWY11" s="221"/>
      <c r="AWZ11" s="221"/>
      <c r="AXA11" s="221"/>
      <c r="AXB11" s="221"/>
      <c r="AXC11" s="221"/>
      <c r="AXD11" s="221"/>
      <c r="AXE11" s="221"/>
      <c r="AXN11" s="221"/>
      <c r="AXO11" s="221"/>
      <c r="AXP11" s="221"/>
      <c r="AXQ11" s="221"/>
      <c r="AXR11" s="221"/>
      <c r="AXS11" s="221"/>
      <c r="AXT11" s="221"/>
      <c r="AXU11" s="221"/>
      <c r="AYD11" s="221"/>
      <c r="AYE11" s="221"/>
      <c r="AYF11" s="221"/>
      <c r="AYG11" s="221"/>
      <c r="AYH11" s="221"/>
      <c r="AYI11" s="221"/>
      <c r="AYJ11" s="221"/>
      <c r="AYK11" s="221"/>
      <c r="AYT11" s="221"/>
      <c r="AYU11" s="221"/>
      <c r="AYV11" s="221"/>
      <c r="AYW11" s="221"/>
      <c r="AYX11" s="221"/>
      <c r="AYY11" s="221"/>
      <c r="AYZ11" s="221"/>
      <c r="AZA11" s="221"/>
      <c r="AZJ11" s="221"/>
      <c r="AZK11" s="221"/>
      <c r="AZL11" s="221"/>
      <c r="AZM11" s="221"/>
      <c r="AZN11" s="221"/>
      <c r="AZO11" s="221"/>
      <c r="AZP11" s="221"/>
      <c r="AZQ11" s="221"/>
      <c r="AZZ11" s="221"/>
      <c r="BAA11" s="221"/>
      <c r="BAB11" s="221"/>
      <c r="BAC11" s="221"/>
      <c r="BAD11" s="221"/>
      <c r="BAE11" s="221"/>
      <c r="BAF11" s="221"/>
      <c r="BAG11" s="221"/>
      <c r="BAP11" s="221"/>
      <c r="BAQ11" s="221"/>
      <c r="BAR11" s="221"/>
      <c r="BAS11" s="221"/>
      <c r="BAT11" s="221"/>
      <c r="BAU11" s="221"/>
      <c r="BAV11" s="221"/>
      <c r="BAW11" s="221"/>
      <c r="BBF11" s="221"/>
      <c r="BBG11" s="221"/>
      <c r="BBH11" s="221"/>
      <c r="BBI11" s="221"/>
      <c r="BBJ11" s="221"/>
      <c r="BBK11" s="221"/>
      <c r="BBL11" s="221"/>
      <c r="BBM11" s="221"/>
      <c r="BBV11" s="221"/>
      <c r="BBW11" s="221"/>
      <c r="BBX11" s="221"/>
      <c r="BBY11" s="221"/>
      <c r="BBZ11" s="221"/>
      <c r="BCA11" s="221"/>
      <c r="BCB11" s="221"/>
      <c r="BCC11" s="221"/>
      <c r="BCL11" s="221"/>
      <c r="BCM11" s="221"/>
      <c r="BCN11" s="221"/>
      <c r="BCO11" s="221"/>
      <c r="BCP11" s="221"/>
      <c r="BCQ11" s="221"/>
      <c r="BCR11" s="221"/>
      <c r="BCS11" s="221"/>
      <c r="BDB11" s="221"/>
      <c r="BDC11" s="221"/>
      <c r="BDD11" s="221"/>
      <c r="BDE11" s="221"/>
      <c r="BDF11" s="221"/>
      <c r="BDG11" s="221"/>
      <c r="BDH11" s="221"/>
      <c r="BDI11" s="221"/>
      <c r="BDR11" s="221"/>
      <c r="BDS11" s="221"/>
      <c r="BDT11" s="221"/>
      <c r="BDU11" s="221"/>
      <c r="BDV11" s="221"/>
      <c r="BDW11" s="221"/>
      <c r="BDX11" s="221"/>
      <c r="BDY11" s="221"/>
      <c r="BEH11" s="221"/>
      <c r="BEI11" s="221"/>
      <c r="BEJ11" s="221"/>
      <c r="BEK11" s="221"/>
      <c r="BEL11" s="221"/>
      <c r="BEM11" s="221"/>
      <c r="BEN11" s="221"/>
      <c r="BEO11" s="221"/>
      <c r="BEX11" s="221"/>
      <c r="BEY11" s="221"/>
      <c r="BEZ11" s="221"/>
      <c r="BFA11" s="221"/>
      <c r="BFB11" s="221"/>
      <c r="BFC11" s="221"/>
      <c r="BFD11" s="221"/>
      <c r="BFE11" s="221"/>
      <c r="BFN11" s="221"/>
      <c r="BFO11" s="221"/>
      <c r="BFP11" s="221"/>
      <c r="BFQ11" s="221"/>
      <c r="BFR11" s="221"/>
      <c r="BFS11" s="221"/>
      <c r="BFT11" s="221"/>
      <c r="BFU11" s="221"/>
      <c r="BGD11" s="221"/>
      <c r="BGE11" s="221"/>
      <c r="BGF11" s="221"/>
      <c r="BGG11" s="221"/>
      <c r="BGH11" s="221"/>
      <c r="BGI11" s="221"/>
      <c r="BGJ11" s="221"/>
      <c r="BGK11" s="221"/>
      <c r="BGT11" s="221"/>
      <c r="BGU11" s="221"/>
      <c r="BGV11" s="221"/>
      <c r="BGW11" s="221"/>
      <c r="BGX11" s="221"/>
      <c r="BGY11" s="221"/>
      <c r="BGZ11" s="221"/>
      <c r="BHA11" s="221"/>
      <c r="BHJ11" s="221"/>
      <c r="BHK11" s="221"/>
      <c r="BHL11" s="221"/>
      <c r="BHM11" s="221"/>
      <c r="BHN11" s="221"/>
      <c r="BHO11" s="221"/>
      <c r="BHP11" s="221"/>
      <c r="BHQ11" s="221"/>
      <c r="BHZ11" s="221"/>
      <c r="BIA11" s="221"/>
      <c r="BIB11" s="221"/>
      <c r="BIC11" s="221"/>
      <c r="BID11" s="221"/>
      <c r="BIE11" s="221"/>
      <c r="BIF11" s="221"/>
      <c r="BIG11" s="221"/>
      <c r="BIP11" s="221"/>
      <c r="BIQ11" s="221"/>
      <c r="BIR11" s="221"/>
      <c r="BIS11" s="221"/>
      <c r="BIT11" s="221"/>
      <c r="BIU11" s="221"/>
      <c r="BIV11" s="221"/>
      <c r="BIW11" s="221"/>
      <c r="BJF11" s="221"/>
      <c r="BJG11" s="221"/>
      <c r="BJH11" s="221"/>
      <c r="BJI11" s="221"/>
      <c r="BJJ11" s="221"/>
      <c r="BJK11" s="221"/>
      <c r="BJL11" s="221"/>
      <c r="BJM11" s="221"/>
      <c r="BJV11" s="221"/>
      <c r="BJW11" s="221"/>
      <c r="BJX11" s="221"/>
      <c r="BJY11" s="221"/>
      <c r="BJZ11" s="221"/>
      <c r="BKA11" s="221"/>
      <c r="BKB11" s="221"/>
      <c r="BKC11" s="221"/>
      <c r="BKL11" s="221"/>
      <c r="BKM11" s="221"/>
      <c r="BKN11" s="221"/>
      <c r="BKO11" s="221"/>
      <c r="BKP11" s="221"/>
      <c r="BKQ11" s="221"/>
      <c r="BKR11" s="221"/>
      <c r="BKS11" s="221"/>
      <c r="BLB11" s="221"/>
      <c r="BLC11" s="221"/>
      <c r="BLD11" s="221"/>
      <c r="BLE11" s="221"/>
      <c r="BLF11" s="221"/>
      <c r="BLG11" s="221"/>
      <c r="BLH11" s="221"/>
      <c r="BLI11" s="221"/>
      <c r="BLR11" s="221"/>
      <c r="BLS11" s="221"/>
      <c r="BLT11" s="221"/>
      <c r="BLU11" s="221"/>
      <c r="BLV11" s="221"/>
      <c r="BLW11" s="221"/>
      <c r="BLX11" s="221"/>
      <c r="BLY11" s="221"/>
      <c r="BMH11" s="221"/>
      <c r="BMI11" s="221"/>
      <c r="BMJ11" s="221"/>
      <c r="BMK11" s="221"/>
      <c r="BML11" s="221"/>
      <c r="BMM11" s="221"/>
      <c r="BMN11" s="221"/>
      <c r="BMO11" s="221"/>
      <c r="BMX11" s="221"/>
      <c r="BMY11" s="221"/>
      <c r="BMZ11" s="221"/>
      <c r="BNA11" s="221"/>
      <c r="BNB11" s="221"/>
      <c r="BNC11" s="221"/>
      <c r="BND11" s="221"/>
      <c r="BNE11" s="221"/>
      <c r="BNN11" s="221"/>
      <c r="BNO11" s="221"/>
      <c r="BNP11" s="221"/>
      <c r="BNQ11" s="221"/>
      <c r="BNR11" s="221"/>
      <c r="BNS11" s="221"/>
      <c r="BNT11" s="221"/>
      <c r="BNU11" s="221"/>
      <c r="BOD11" s="221"/>
      <c r="BOE11" s="221"/>
      <c r="BOF11" s="221"/>
      <c r="BOG11" s="221"/>
      <c r="BOH11" s="221"/>
      <c r="BOI11" s="221"/>
      <c r="BOJ11" s="221"/>
      <c r="BOK11" s="221"/>
      <c r="BOT11" s="221"/>
      <c r="BOU11" s="221"/>
      <c r="BOV11" s="221"/>
      <c r="BOW11" s="221"/>
      <c r="BOX11" s="221"/>
      <c r="BOY11" s="221"/>
      <c r="BOZ11" s="221"/>
      <c r="BPA11" s="221"/>
      <c r="BPJ11" s="221"/>
      <c r="BPK11" s="221"/>
      <c r="BPL11" s="221"/>
      <c r="BPM11" s="221"/>
      <c r="BPN11" s="221"/>
      <c r="BPO11" s="221"/>
      <c r="BPP11" s="221"/>
      <c r="BPQ11" s="221"/>
      <c r="BPZ11" s="221"/>
      <c r="BQA11" s="221"/>
      <c r="BQB11" s="221"/>
      <c r="BQC11" s="221"/>
      <c r="BQD11" s="221"/>
      <c r="BQE11" s="221"/>
      <c r="BQF11" s="221"/>
      <c r="BQG11" s="221"/>
      <c r="BQP11" s="221"/>
      <c r="BQQ11" s="221"/>
      <c r="BQR11" s="221"/>
      <c r="BQS11" s="221"/>
      <c r="BQT11" s="221"/>
      <c r="BQU11" s="221"/>
      <c r="BQV11" s="221"/>
      <c r="BQW11" s="221"/>
      <c r="BRF11" s="221"/>
      <c r="BRG11" s="221"/>
      <c r="BRH11" s="221"/>
      <c r="BRI11" s="221"/>
      <c r="BRJ11" s="221"/>
      <c r="BRK11" s="221"/>
      <c r="BRL11" s="221"/>
      <c r="BRM11" s="221"/>
      <c r="BRV11" s="221"/>
      <c r="BRW11" s="221"/>
      <c r="BRX11" s="221"/>
      <c r="BRY11" s="221"/>
      <c r="BRZ11" s="221"/>
      <c r="BSA11" s="221"/>
      <c r="BSB11" s="221"/>
      <c r="BSC11" s="221"/>
      <c r="BSL11" s="221"/>
      <c r="BSM11" s="221"/>
      <c r="BSN11" s="221"/>
      <c r="BSO11" s="221"/>
      <c r="BSP11" s="221"/>
      <c r="BSQ11" s="221"/>
      <c r="BSR11" s="221"/>
      <c r="BSS11" s="221"/>
      <c r="BTB11" s="221"/>
      <c r="BTC11" s="221"/>
      <c r="BTD11" s="221"/>
      <c r="BTE11" s="221"/>
      <c r="BTF11" s="221"/>
      <c r="BTG11" s="221"/>
      <c r="BTH11" s="221"/>
      <c r="BTI11" s="221"/>
      <c r="BTR11" s="221"/>
      <c r="BTS11" s="221"/>
      <c r="BTT11" s="221"/>
      <c r="BTU11" s="221"/>
      <c r="BTV11" s="221"/>
      <c r="BTW11" s="221"/>
      <c r="BTX11" s="221"/>
      <c r="BTY11" s="221"/>
      <c r="BUH11" s="221"/>
      <c r="BUI11" s="221"/>
      <c r="BUJ11" s="221"/>
      <c r="BUK11" s="221"/>
      <c r="BUL11" s="221"/>
      <c r="BUM11" s="221"/>
      <c r="BUN11" s="221"/>
      <c r="BUO11" s="221"/>
      <c r="BUX11" s="221"/>
      <c r="BUY11" s="221"/>
      <c r="BUZ11" s="221"/>
      <c r="BVA11" s="221"/>
      <c r="BVB11" s="221"/>
      <c r="BVC11" s="221"/>
      <c r="BVD11" s="221"/>
      <c r="BVE11" s="221"/>
      <c r="BVN11" s="221"/>
      <c r="BVO11" s="221"/>
      <c r="BVP11" s="221"/>
      <c r="BVQ11" s="221"/>
      <c r="BVR11" s="221"/>
      <c r="BVS11" s="221"/>
      <c r="BVT11" s="221"/>
      <c r="BVU11" s="221"/>
      <c r="BWD11" s="221"/>
      <c r="BWE11" s="221"/>
      <c r="BWF11" s="221"/>
      <c r="BWG11" s="221"/>
      <c r="BWH11" s="221"/>
      <c r="BWI11" s="221"/>
      <c r="BWJ11" s="221"/>
      <c r="BWK11" s="221"/>
      <c r="BWT11" s="221"/>
      <c r="BWU11" s="221"/>
      <c r="BWV11" s="221"/>
      <c r="BWW11" s="221"/>
      <c r="BWX11" s="221"/>
      <c r="BWY11" s="221"/>
      <c r="BWZ11" s="221"/>
      <c r="BXA11" s="221"/>
      <c r="BXJ11" s="221"/>
      <c r="BXK11" s="221"/>
      <c r="BXL11" s="221"/>
      <c r="BXM11" s="221"/>
      <c r="BXN11" s="221"/>
      <c r="BXO11" s="221"/>
      <c r="BXP11" s="221"/>
      <c r="BXQ11" s="221"/>
      <c r="BXZ11" s="221"/>
      <c r="BYA11" s="221"/>
      <c r="BYB11" s="221"/>
      <c r="BYC11" s="221"/>
      <c r="BYD11" s="221"/>
      <c r="BYE11" s="221"/>
      <c r="BYF11" s="221"/>
      <c r="BYG11" s="221"/>
      <c r="BYP11" s="221"/>
      <c r="BYQ11" s="221"/>
      <c r="BYR11" s="221"/>
      <c r="BYS11" s="221"/>
      <c r="BYT11" s="221"/>
      <c r="BYU11" s="221"/>
      <c r="BYV11" s="221"/>
      <c r="BYW11" s="221"/>
      <c r="BZF11" s="221"/>
      <c r="BZG11" s="221"/>
      <c r="BZH11" s="221"/>
      <c r="BZI11" s="221"/>
      <c r="BZJ11" s="221"/>
      <c r="BZK11" s="221"/>
      <c r="BZL11" s="221"/>
      <c r="BZM11" s="221"/>
      <c r="BZV11" s="221"/>
      <c r="BZW11" s="221"/>
      <c r="BZX11" s="221"/>
      <c r="BZY11" s="221"/>
      <c r="BZZ11" s="221"/>
      <c r="CAA11" s="221"/>
      <c r="CAB11" s="221"/>
      <c r="CAC11" s="221"/>
      <c r="CAL11" s="221"/>
      <c r="CAM11" s="221"/>
      <c r="CAN11" s="221"/>
      <c r="CAO11" s="221"/>
      <c r="CAP11" s="221"/>
      <c r="CAQ11" s="221"/>
      <c r="CAR11" s="221"/>
      <c r="CAS11" s="221"/>
      <c r="CBB11" s="221"/>
      <c r="CBC11" s="221"/>
      <c r="CBD11" s="221"/>
      <c r="CBE11" s="221"/>
      <c r="CBF11" s="221"/>
      <c r="CBG11" s="221"/>
      <c r="CBH11" s="221"/>
      <c r="CBI11" s="221"/>
      <c r="CBR11" s="221"/>
      <c r="CBS11" s="221"/>
      <c r="CBT11" s="221"/>
      <c r="CBU11" s="221"/>
      <c r="CBV11" s="221"/>
      <c r="CBW11" s="221"/>
      <c r="CBX11" s="221"/>
      <c r="CBY11" s="221"/>
      <c r="CCH11" s="221"/>
      <c r="CCI11" s="221"/>
      <c r="CCJ11" s="221"/>
      <c r="CCK11" s="221"/>
      <c r="CCL11" s="221"/>
      <c r="CCM11" s="221"/>
      <c r="CCN11" s="221"/>
      <c r="CCO11" s="221"/>
      <c r="CCX11" s="221"/>
      <c r="CCY11" s="221"/>
      <c r="CCZ11" s="221"/>
      <c r="CDA11" s="221"/>
      <c r="CDB11" s="221"/>
      <c r="CDC11" s="221"/>
      <c r="CDD11" s="221"/>
      <c r="CDE11" s="221"/>
      <c r="CDN11" s="221"/>
      <c r="CDO11" s="221"/>
      <c r="CDP11" s="221"/>
      <c r="CDQ11" s="221"/>
      <c r="CDR11" s="221"/>
      <c r="CDS11" s="221"/>
      <c r="CDT11" s="221"/>
      <c r="CDU11" s="221"/>
      <c r="CED11" s="221"/>
      <c r="CEE11" s="221"/>
      <c r="CEF11" s="221"/>
      <c r="CEG11" s="221"/>
      <c r="CEH11" s="221"/>
      <c r="CEI11" s="221"/>
      <c r="CEJ11" s="221"/>
      <c r="CEK11" s="221"/>
      <c r="CET11" s="221"/>
      <c r="CEU11" s="221"/>
      <c r="CEV11" s="221"/>
      <c r="CEW11" s="221"/>
      <c r="CEX11" s="221"/>
      <c r="CEY11" s="221"/>
      <c r="CEZ11" s="221"/>
      <c r="CFA11" s="221"/>
      <c r="CFJ11" s="221"/>
      <c r="CFK11" s="221"/>
      <c r="CFL11" s="221"/>
      <c r="CFM11" s="221"/>
      <c r="CFN11" s="221"/>
      <c r="CFO11" s="221"/>
      <c r="CFP11" s="221"/>
      <c r="CFQ11" s="221"/>
      <c r="CFZ11" s="221"/>
      <c r="CGA11" s="221"/>
      <c r="CGB11" s="221"/>
      <c r="CGC11" s="221"/>
      <c r="CGD11" s="221"/>
      <c r="CGE11" s="221"/>
      <c r="CGF11" s="221"/>
      <c r="CGG11" s="221"/>
      <c r="CGP11" s="221"/>
      <c r="CGQ11" s="221"/>
      <c r="CGR11" s="221"/>
      <c r="CGS11" s="221"/>
      <c r="CGT11" s="221"/>
      <c r="CGU11" s="221"/>
      <c r="CGV11" s="221"/>
      <c r="CGW11" s="221"/>
      <c r="CHF11" s="221"/>
      <c r="CHG11" s="221"/>
      <c r="CHH11" s="221"/>
      <c r="CHI11" s="221"/>
      <c r="CHJ11" s="221"/>
      <c r="CHK11" s="221"/>
      <c r="CHL11" s="221"/>
      <c r="CHM11" s="221"/>
      <c r="CHV11" s="221"/>
      <c r="CHW11" s="221"/>
      <c r="CHX11" s="221"/>
      <c r="CHY11" s="221"/>
      <c r="CHZ11" s="221"/>
      <c r="CIA11" s="221"/>
      <c r="CIB11" s="221"/>
      <c r="CIC11" s="221"/>
      <c r="CIL11" s="221"/>
      <c r="CIM11" s="221"/>
      <c r="CIN11" s="221"/>
      <c r="CIO11" s="221"/>
      <c r="CIP11" s="221"/>
      <c r="CIQ11" s="221"/>
      <c r="CIR11" s="221"/>
      <c r="CIS11" s="221"/>
      <c r="CJB11" s="221"/>
      <c r="CJC11" s="221"/>
      <c r="CJD11" s="221"/>
      <c r="CJE11" s="221"/>
      <c r="CJF11" s="221"/>
      <c r="CJG11" s="221"/>
      <c r="CJH11" s="221"/>
      <c r="CJI11" s="221"/>
      <c r="CJR11" s="221"/>
      <c r="CJS11" s="221"/>
      <c r="CJT11" s="221"/>
      <c r="CJU11" s="221"/>
      <c r="CJV11" s="221"/>
      <c r="CJW11" s="221"/>
      <c r="CJX11" s="221"/>
      <c r="CJY11" s="221"/>
      <c r="CKH11" s="221"/>
      <c r="CKI11" s="221"/>
      <c r="CKJ11" s="221"/>
      <c r="CKK11" s="221"/>
      <c r="CKL11" s="221"/>
      <c r="CKM11" s="221"/>
      <c r="CKN11" s="221"/>
      <c r="CKO11" s="221"/>
      <c r="CKX11" s="221"/>
      <c r="CKY11" s="221"/>
      <c r="CKZ11" s="221"/>
      <c r="CLA11" s="221"/>
      <c r="CLB11" s="221"/>
      <c r="CLC11" s="221"/>
      <c r="CLD11" s="221"/>
      <c r="CLE11" s="221"/>
      <c r="CLN11" s="221"/>
      <c r="CLO11" s="221"/>
      <c r="CLP11" s="221"/>
      <c r="CLQ11" s="221"/>
      <c r="CLR11" s="221"/>
      <c r="CLS11" s="221"/>
      <c r="CLT11" s="221"/>
      <c r="CLU11" s="221"/>
      <c r="CMD11" s="221"/>
      <c r="CME11" s="221"/>
      <c r="CMF11" s="221"/>
      <c r="CMG11" s="221"/>
      <c r="CMH11" s="221"/>
      <c r="CMI11" s="221"/>
      <c r="CMJ11" s="221"/>
      <c r="CMK11" s="221"/>
      <c r="CMT11" s="221"/>
      <c r="CMU11" s="221"/>
      <c r="CMV11" s="221"/>
      <c r="CMW11" s="221"/>
      <c r="CMX11" s="221"/>
      <c r="CMY11" s="221"/>
      <c r="CMZ11" s="221"/>
      <c r="CNA11" s="221"/>
      <c r="CNJ11" s="221"/>
      <c r="CNK11" s="221"/>
      <c r="CNL11" s="221"/>
      <c r="CNM11" s="221"/>
      <c r="CNN11" s="221"/>
      <c r="CNO11" s="221"/>
      <c r="CNP11" s="221"/>
      <c r="CNQ11" s="221"/>
      <c r="CNZ11" s="221"/>
      <c r="COA11" s="221"/>
      <c r="COB11" s="221"/>
      <c r="COC11" s="221"/>
      <c r="COD11" s="221"/>
      <c r="COE11" s="221"/>
      <c r="COF11" s="221"/>
      <c r="COG11" s="221"/>
      <c r="COP11" s="221"/>
      <c r="COQ11" s="221"/>
      <c r="COR11" s="221"/>
      <c r="COS11" s="221"/>
      <c r="COT11" s="221"/>
      <c r="COU11" s="221"/>
      <c r="COV11" s="221"/>
      <c r="COW11" s="221"/>
      <c r="CPF11" s="221"/>
      <c r="CPG11" s="221"/>
      <c r="CPH11" s="221"/>
      <c r="CPI11" s="221"/>
      <c r="CPJ11" s="221"/>
      <c r="CPK11" s="221"/>
      <c r="CPL11" s="221"/>
      <c r="CPM11" s="221"/>
      <c r="CPV11" s="221"/>
      <c r="CPW11" s="221"/>
      <c r="CPX11" s="221"/>
      <c r="CPY11" s="221"/>
      <c r="CPZ11" s="221"/>
      <c r="CQA11" s="221"/>
      <c r="CQB11" s="221"/>
      <c r="CQC11" s="221"/>
      <c r="CQL11" s="221"/>
      <c r="CQM11" s="221"/>
      <c r="CQN11" s="221"/>
      <c r="CQO11" s="221"/>
      <c r="CQP11" s="221"/>
      <c r="CQQ11" s="221"/>
      <c r="CQR11" s="221"/>
      <c r="CQS11" s="221"/>
      <c r="CRB11" s="221"/>
      <c r="CRC11" s="221"/>
      <c r="CRD11" s="221"/>
      <c r="CRE11" s="221"/>
      <c r="CRF11" s="221"/>
      <c r="CRG11" s="221"/>
      <c r="CRH11" s="221"/>
      <c r="CRI11" s="221"/>
      <c r="CRR11" s="221"/>
      <c r="CRS11" s="221"/>
      <c r="CRT11" s="221"/>
      <c r="CRU11" s="221"/>
      <c r="CRV11" s="221"/>
      <c r="CRW11" s="221"/>
      <c r="CRX11" s="221"/>
      <c r="CRY11" s="221"/>
      <c r="CSH11" s="221"/>
      <c r="CSI11" s="221"/>
      <c r="CSJ11" s="221"/>
      <c r="CSK11" s="221"/>
      <c r="CSL11" s="221"/>
      <c r="CSM11" s="221"/>
      <c r="CSN11" s="221"/>
      <c r="CSO11" s="221"/>
      <c r="CSX11" s="221"/>
      <c r="CSY11" s="221"/>
      <c r="CSZ11" s="221"/>
      <c r="CTA11" s="221"/>
      <c r="CTB11" s="221"/>
      <c r="CTC11" s="221"/>
      <c r="CTD11" s="221"/>
      <c r="CTE11" s="221"/>
      <c r="CTN11" s="221"/>
      <c r="CTO11" s="221"/>
      <c r="CTP11" s="221"/>
      <c r="CTQ11" s="221"/>
      <c r="CTR11" s="221"/>
      <c r="CTS11" s="221"/>
      <c r="CTT11" s="221"/>
      <c r="CTU11" s="221"/>
      <c r="CUD11" s="221"/>
      <c r="CUE11" s="221"/>
      <c r="CUF11" s="221"/>
      <c r="CUG11" s="221"/>
      <c r="CUH11" s="221"/>
      <c r="CUI11" s="221"/>
      <c r="CUJ11" s="221"/>
      <c r="CUK11" s="221"/>
      <c r="CUT11" s="221"/>
      <c r="CUU11" s="221"/>
      <c r="CUV11" s="221"/>
      <c r="CUW11" s="221"/>
      <c r="CUX11" s="221"/>
      <c r="CUY11" s="221"/>
      <c r="CUZ11" s="221"/>
      <c r="CVA11" s="221"/>
      <c r="CVJ11" s="221"/>
      <c r="CVK11" s="221"/>
      <c r="CVL11" s="221"/>
      <c r="CVM11" s="221"/>
      <c r="CVN11" s="221"/>
      <c r="CVO11" s="221"/>
      <c r="CVP11" s="221"/>
      <c r="CVQ11" s="221"/>
      <c r="CVZ11" s="221"/>
      <c r="CWA11" s="221"/>
      <c r="CWB11" s="221"/>
      <c r="CWC11" s="221"/>
      <c r="CWD11" s="221"/>
      <c r="CWE11" s="221"/>
      <c r="CWF11" s="221"/>
      <c r="CWG11" s="221"/>
      <c r="CWP11" s="221"/>
      <c r="CWQ11" s="221"/>
      <c r="CWR11" s="221"/>
      <c r="CWS11" s="221"/>
      <c r="CWT11" s="221"/>
      <c r="CWU11" s="221"/>
      <c r="CWV11" s="221"/>
      <c r="CWW11" s="221"/>
      <c r="CXF11" s="221"/>
      <c r="CXG11" s="221"/>
      <c r="CXH11" s="221"/>
      <c r="CXI11" s="221"/>
      <c r="CXJ11" s="221"/>
      <c r="CXK11" s="221"/>
      <c r="CXL11" s="221"/>
      <c r="CXM11" s="221"/>
      <c r="CXV11" s="221"/>
      <c r="CXW11" s="221"/>
      <c r="CXX11" s="221"/>
      <c r="CXY11" s="221"/>
      <c r="CXZ11" s="221"/>
      <c r="CYA11" s="221"/>
      <c r="CYB11" s="221"/>
      <c r="CYC11" s="221"/>
      <c r="CYL11" s="221"/>
      <c r="CYM11" s="221"/>
      <c r="CYN11" s="221"/>
      <c r="CYO11" s="221"/>
      <c r="CYP11" s="221"/>
      <c r="CYQ11" s="221"/>
      <c r="CYR11" s="221"/>
      <c r="CYS11" s="221"/>
      <c r="CZB11" s="221"/>
      <c r="CZC11" s="221"/>
      <c r="CZD11" s="221"/>
      <c r="CZE11" s="221"/>
      <c r="CZF11" s="221"/>
      <c r="CZG11" s="221"/>
      <c r="CZH11" s="221"/>
      <c r="CZI11" s="221"/>
      <c r="CZR11" s="221"/>
      <c r="CZS11" s="221"/>
      <c r="CZT11" s="221"/>
      <c r="CZU11" s="221"/>
      <c r="CZV11" s="221"/>
      <c r="CZW11" s="221"/>
      <c r="CZX11" s="221"/>
      <c r="CZY11" s="221"/>
      <c r="DAH11" s="221"/>
      <c r="DAI11" s="221"/>
      <c r="DAJ11" s="221"/>
      <c r="DAK11" s="221"/>
      <c r="DAL11" s="221"/>
      <c r="DAM11" s="221"/>
      <c r="DAN11" s="221"/>
      <c r="DAO11" s="221"/>
      <c r="DAX11" s="221"/>
      <c r="DAY11" s="221"/>
      <c r="DAZ11" s="221"/>
      <c r="DBA11" s="221"/>
      <c r="DBB11" s="221"/>
      <c r="DBC11" s="221"/>
      <c r="DBD11" s="221"/>
      <c r="DBE11" s="221"/>
      <c r="DBN11" s="221"/>
      <c r="DBO11" s="221"/>
      <c r="DBP11" s="221"/>
      <c r="DBQ11" s="221"/>
      <c r="DBR11" s="221"/>
      <c r="DBS11" s="221"/>
      <c r="DBT11" s="221"/>
      <c r="DBU11" s="221"/>
      <c r="DCD11" s="221"/>
      <c r="DCE11" s="221"/>
      <c r="DCF11" s="221"/>
      <c r="DCG11" s="221"/>
      <c r="DCH11" s="221"/>
      <c r="DCI11" s="221"/>
      <c r="DCJ11" s="221"/>
      <c r="DCK11" s="221"/>
      <c r="DCT11" s="221"/>
      <c r="DCU11" s="221"/>
      <c r="DCV11" s="221"/>
      <c r="DCW11" s="221"/>
      <c r="DCX11" s="221"/>
      <c r="DCY11" s="221"/>
      <c r="DCZ11" s="221"/>
      <c r="DDA11" s="221"/>
      <c r="DDJ11" s="221"/>
      <c r="DDK11" s="221"/>
      <c r="DDL11" s="221"/>
      <c r="DDM11" s="221"/>
      <c r="DDN11" s="221"/>
      <c r="DDO11" s="221"/>
      <c r="DDP11" s="221"/>
      <c r="DDQ11" s="221"/>
      <c r="DDZ11" s="221"/>
      <c r="DEA11" s="221"/>
      <c r="DEB11" s="221"/>
      <c r="DEC11" s="221"/>
      <c r="DED11" s="221"/>
      <c r="DEE11" s="221"/>
      <c r="DEF11" s="221"/>
      <c r="DEG11" s="221"/>
      <c r="DEP11" s="221"/>
      <c r="DEQ11" s="221"/>
      <c r="DER11" s="221"/>
      <c r="DES11" s="221"/>
      <c r="DET11" s="221"/>
      <c r="DEU11" s="221"/>
      <c r="DEV11" s="221"/>
      <c r="DEW11" s="221"/>
      <c r="DFF11" s="221"/>
      <c r="DFG11" s="221"/>
      <c r="DFH11" s="221"/>
      <c r="DFI11" s="221"/>
      <c r="DFJ11" s="221"/>
      <c r="DFK11" s="221"/>
      <c r="DFL11" s="221"/>
      <c r="DFM11" s="221"/>
      <c r="DFV11" s="221"/>
      <c r="DFW11" s="221"/>
      <c r="DFX11" s="221"/>
      <c r="DFY11" s="221"/>
      <c r="DFZ11" s="221"/>
      <c r="DGA11" s="221"/>
      <c r="DGB11" s="221"/>
      <c r="DGC11" s="221"/>
      <c r="DGL11" s="221"/>
      <c r="DGM11" s="221"/>
      <c r="DGN11" s="221"/>
      <c r="DGO11" s="221"/>
      <c r="DGP11" s="221"/>
      <c r="DGQ11" s="221"/>
      <c r="DGR11" s="221"/>
      <c r="DGS11" s="221"/>
      <c r="DHB11" s="221"/>
      <c r="DHC11" s="221"/>
      <c r="DHD11" s="221"/>
      <c r="DHE11" s="221"/>
      <c r="DHF11" s="221"/>
      <c r="DHG11" s="221"/>
      <c r="DHH11" s="221"/>
      <c r="DHI11" s="221"/>
      <c r="DHR11" s="221"/>
      <c r="DHS11" s="221"/>
      <c r="DHT11" s="221"/>
      <c r="DHU11" s="221"/>
      <c r="DHV11" s="221"/>
      <c r="DHW11" s="221"/>
      <c r="DHX11" s="221"/>
      <c r="DHY11" s="221"/>
      <c r="DIH11" s="221"/>
      <c r="DII11" s="221"/>
      <c r="DIJ11" s="221"/>
      <c r="DIK11" s="221"/>
      <c r="DIL11" s="221"/>
      <c r="DIM11" s="221"/>
      <c r="DIN11" s="221"/>
      <c r="DIO11" s="221"/>
      <c r="DIX11" s="221"/>
      <c r="DIY11" s="221"/>
      <c r="DIZ11" s="221"/>
      <c r="DJA11" s="221"/>
      <c r="DJB11" s="221"/>
      <c r="DJC11" s="221"/>
      <c r="DJD11" s="221"/>
      <c r="DJE11" s="221"/>
      <c r="DJN11" s="221"/>
      <c r="DJO11" s="221"/>
      <c r="DJP11" s="221"/>
      <c r="DJQ11" s="221"/>
      <c r="DJR11" s="221"/>
      <c r="DJS11" s="221"/>
      <c r="DJT11" s="221"/>
      <c r="DJU11" s="221"/>
      <c r="DKD11" s="221"/>
      <c r="DKE11" s="221"/>
      <c r="DKF11" s="221"/>
      <c r="DKG11" s="221"/>
      <c r="DKH11" s="221"/>
      <c r="DKI11" s="221"/>
      <c r="DKJ11" s="221"/>
      <c r="DKK11" s="221"/>
      <c r="DKT11" s="221"/>
      <c r="DKU11" s="221"/>
      <c r="DKV11" s="221"/>
      <c r="DKW11" s="221"/>
      <c r="DKX11" s="221"/>
      <c r="DKY11" s="221"/>
      <c r="DKZ11" s="221"/>
      <c r="DLA11" s="221"/>
      <c r="DLJ11" s="221"/>
      <c r="DLK11" s="221"/>
      <c r="DLL11" s="221"/>
      <c r="DLM11" s="221"/>
      <c r="DLN11" s="221"/>
      <c r="DLO11" s="221"/>
      <c r="DLP11" s="221"/>
      <c r="DLQ11" s="221"/>
      <c r="DLZ11" s="221"/>
      <c r="DMA11" s="221"/>
      <c r="DMB11" s="221"/>
      <c r="DMC11" s="221"/>
      <c r="DMD11" s="221"/>
      <c r="DME11" s="221"/>
      <c r="DMF11" s="221"/>
      <c r="DMG11" s="221"/>
      <c r="DMP11" s="221"/>
      <c r="DMQ11" s="221"/>
      <c r="DMR11" s="221"/>
      <c r="DMS11" s="221"/>
      <c r="DMT11" s="221"/>
      <c r="DMU11" s="221"/>
      <c r="DMV11" s="221"/>
      <c r="DMW11" s="221"/>
      <c r="DNF11" s="221"/>
      <c r="DNG11" s="221"/>
      <c r="DNH11" s="221"/>
      <c r="DNI11" s="221"/>
      <c r="DNJ11" s="221"/>
      <c r="DNK11" s="221"/>
      <c r="DNL11" s="221"/>
      <c r="DNM11" s="221"/>
      <c r="DNV11" s="221"/>
      <c r="DNW11" s="221"/>
      <c r="DNX11" s="221"/>
      <c r="DNY11" s="221"/>
      <c r="DNZ11" s="221"/>
      <c r="DOA11" s="221"/>
      <c r="DOB11" s="221"/>
      <c r="DOC11" s="221"/>
      <c r="DOL11" s="221"/>
      <c r="DOM11" s="221"/>
      <c r="DON11" s="221"/>
      <c r="DOO11" s="221"/>
      <c r="DOP11" s="221"/>
      <c r="DOQ11" s="221"/>
      <c r="DOR11" s="221"/>
      <c r="DOS11" s="221"/>
      <c r="DPB11" s="221"/>
      <c r="DPC11" s="221"/>
      <c r="DPD11" s="221"/>
      <c r="DPE11" s="221"/>
      <c r="DPF11" s="221"/>
      <c r="DPG11" s="221"/>
      <c r="DPH11" s="221"/>
      <c r="DPI11" s="221"/>
      <c r="DPR11" s="221"/>
      <c r="DPS11" s="221"/>
      <c r="DPT11" s="221"/>
      <c r="DPU11" s="221"/>
      <c r="DPV11" s="221"/>
      <c r="DPW11" s="221"/>
      <c r="DPX11" s="221"/>
      <c r="DPY11" s="221"/>
      <c r="DQH11" s="221"/>
      <c r="DQI11" s="221"/>
      <c r="DQJ11" s="221"/>
      <c r="DQK11" s="221"/>
      <c r="DQL11" s="221"/>
      <c r="DQM11" s="221"/>
      <c r="DQN11" s="221"/>
      <c r="DQO11" s="221"/>
      <c r="DQX11" s="221"/>
      <c r="DQY11" s="221"/>
      <c r="DQZ11" s="221"/>
      <c r="DRA11" s="221"/>
      <c r="DRB11" s="221"/>
      <c r="DRC11" s="221"/>
      <c r="DRD11" s="221"/>
      <c r="DRE11" s="221"/>
      <c r="DRN11" s="221"/>
      <c r="DRO11" s="221"/>
      <c r="DRP11" s="221"/>
      <c r="DRQ11" s="221"/>
      <c r="DRR11" s="221"/>
      <c r="DRS11" s="221"/>
      <c r="DRT11" s="221"/>
      <c r="DRU11" s="221"/>
      <c r="DSD11" s="221"/>
      <c r="DSE11" s="221"/>
      <c r="DSF11" s="221"/>
      <c r="DSG11" s="221"/>
      <c r="DSH11" s="221"/>
      <c r="DSI11" s="221"/>
      <c r="DSJ11" s="221"/>
      <c r="DSK11" s="221"/>
      <c r="DST11" s="221"/>
      <c r="DSU11" s="221"/>
      <c r="DSV11" s="221"/>
      <c r="DSW11" s="221"/>
      <c r="DSX11" s="221"/>
      <c r="DSY11" s="221"/>
      <c r="DSZ11" s="221"/>
      <c r="DTA11" s="221"/>
      <c r="DTJ11" s="221"/>
      <c r="DTK11" s="221"/>
      <c r="DTL11" s="221"/>
      <c r="DTM11" s="221"/>
      <c r="DTN11" s="221"/>
      <c r="DTO11" s="221"/>
      <c r="DTP11" s="221"/>
      <c r="DTQ11" s="221"/>
      <c r="DTZ11" s="221"/>
      <c r="DUA11" s="221"/>
      <c r="DUB11" s="221"/>
      <c r="DUC11" s="221"/>
      <c r="DUD11" s="221"/>
      <c r="DUE11" s="221"/>
      <c r="DUF11" s="221"/>
      <c r="DUG11" s="221"/>
      <c r="DUP11" s="221"/>
      <c r="DUQ11" s="221"/>
      <c r="DUR11" s="221"/>
      <c r="DUS11" s="221"/>
      <c r="DUT11" s="221"/>
      <c r="DUU11" s="221"/>
      <c r="DUV11" s="221"/>
      <c r="DUW11" s="221"/>
      <c r="DVF11" s="221"/>
      <c r="DVG11" s="221"/>
      <c r="DVH11" s="221"/>
      <c r="DVI11" s="221"/>
      <c r="DVJ11" s="221"/>
      <c r="DVK11" s="221"/>
      <c r="DVL11" s="221"/>
      <c r="DVM11" s="221"/>
      <c r="DVV11" s="221"/>
      <c r="DVW11" s="221"/>
      <c r="DVX11" s="221"/>
      <c r="DVY11" s="221"/>
      <c r="DVZ11" s="221"/>
      <c r="DWA11" s="221"/>
      <c r="DWB11" s="221"/>
      <c r="DWC11" s="221"/>
      <c r="DWL11" s="221"/>
      <c r="DWM11" s="221"/>
      <c r="DWN11" s="221"/>
      <c r="DWO11" s="221"/>
      <c r="DWP11" s="221"/>
      <c r="DWQ11" s="221"/>
      <c r="DWR11" s="221"/>
      <c r="DWS11" s="221"/>
      <c r="DXB11" s="221"/>
      <c r="DXC11" s="221"/>
      <c r="DXD11" s="221"/>
      <c r="DXE11" s="221"/>
      <c r="DXF11" s="221"/>
      <c r="DXG11" s="221"/>
      <c r="DXH11" s="221"/>
      <c r="DXI11" s="221"/>
      <c r="DXR11" s="221"/>
      <c r="DXS11" s="221"/>
      <c r="DXT11" s="221"/>
      <c r="DXU11" s="221"/>
      <c r="DXV11" s="221"/>
      <c r="DXW11" s="221"/>
      <c r="DXX11" s="221"/>
      <c r="DXY11" s="221"/>
      <c r="DYH11" s="221"/>
      <c r="DYI11" s="221"/>
      <c r="DYJ11" s="221"/>
      <c r="DYK11" s="221"/>
      <c r="DYL11" s="221"/>
      <c r="DYM11" s="221"/>
      <c r="DYN11" s="221"/>
      <c r="DYO11" s="221"/>
      <c r="DYX11" s="221"/>
      <c r="DYY11" s="221"/>
      <c r="DYZ11" s="221"/>
      <c r="DZA11" s="221"/>
      <c r="DZB11" s="221"/>
      <c r="DZC11" s="221"/>
      <c r="DZD11" s="221"/>
      <c r="DZE11" s="221"/>
      <c r="DZN11" s="221"/>
      <c r="DZO11" s="221"/>
      <c r="DZP11" s="221"/>
      <c r="DZQ11" s="221"/>
      <c r="DZR11" s="221"/>
      <c r="DZS11" s="221"/>
      <c r="DZT11" s="221"/>
      <c r="DZU11" s="221"/>
      <c r="EAD11" s="221"/>
      <c r="EAE11" s="221"/>
      <c r="EAF11" s="221"/>
      <c r="EAG11" s="221"/>
      <c r="EAH11" s="221"/>
      <c r="EAI11" s="221"/>
      <c r="EAJ11" s="221"/>
      <c r="EAK11" s="221"/>
      <c r="EAT11" s="221"/>
      <c r="EAU11" s="221"/>
      <c r="EAV11" s="221"/>
      <c r="EAW11" s="221"/>
      <c r="EAX11" s="221"/>
      <c r="EAY11" s="221"/>
      <c r="EAZ11" s="221"/>
      <c r="EBA11" s="221"/>
      <c r="EBJ11" s="221"/>
      <c r="EBK11" s="221"/>
      <c r="EBL11" s="221"/>
      <c r="EBM11" s="221"/>
      <c r="EBN11" s="221"/>
      <c r="EBO11" s="221"/>
      <c r="EBP11" s="221"/>
      <c r="EBQ11" s="221"/>
      <c r="EBZ11" s="221"/>
      <c r="ECA11" s="221"/>
      <c r="ECB11" s="221"/>
      <c r="ECC11" s="221"/>
      <c r="ECD11" s="221"/>
      <c r="ECE11" s="221"/>
      <c r="ECF11" s="221"/>
      <c r="ECG11" s="221"/>
      <c r="ECP11" s="221"/>
      <c r="ECQ11" s="221"/>
      <c r="ECR11" s="221"/>
      <c r="ECS11" s="221"/>
      <c r="ECT11" s="221"/>
      <c r="ECU11" s="221"/>
      <c r="ECV11" s="221"/>
      <c r="ECW11" s="221"/>
      <c r="EDF11" s="221"/>
      <c r="EDG11" s="221"/>
      <c r="EDH11" s="221"/>
      <c r="EDI11" s="221"/>
      <c r="EDJ11" s="221"/>
      <c r="EDK11" s="221"/>
      <c r="EDL11" s="221"/>
      <c r="EDM11" s="221"/>
      <c r="EDV11" s="221"/>
      <c r="EDW11" s="221"/>
      <c r="EDX11" s="221"/>
      <c r="EDY11" s="221"/>
      <c r="EDZ11" s="221"/>
      <c r="EEA11" s="221"/>
      <c r="EEB11" s="221"/>
      <c r="EEC11" s="221"/>
      <c r="EEL11" s="221"/>
      <c r="EEM11" s="221"/>
      <c r="EEN11" s="221"/>
      <c r="EEO11" s="221"/>
      <c r="EEP11" s="221"/>
      <c r="EEQ11" s="221"/>
      <c r="EER11" s="221"/>
      <c r="EES11" s="221"/>
      <c r="EFB11" s="221"/>
      <c r="EFC11" s="221"/>
      <c r="EFD11" s="221"/>
      <c r="EFE11" s="221"/>
      <c r="EFF11" s="221"/>
      <c r="EFG11" s="221"/>
      <c r="EFH11" s="221"/>
      <c r="EFI11" s="221"/>
      <c r="EFR11" s="221"/>
      <c r="EFS11" s="221"/>
      <c r="EFT11" s="221"/>
      <c r="EFU11" s="221"/>
      <c r="EFV11" s="221"/>
      <c r="EFW11" s="221"/>
      <c r="EFX11" s="221"/>
      <c r="EFY11" s="221"/>
      <c r="EGH11" s="221"/>
      <c r="EGI11" s="221"/>
      <c r="EGJ11" s="221"/>
      <c r="EGK11" s="221"/>
      <c r="EGL11" s="221"/>
      <c r="EGM11" s="221"/>
      <c r="EGN11" s="221"/>
      <c r="EGO11" s="221"/>
      <c r="EGX11" s="221"/>
      <c r="EGY11" s="221"/>
      <c r="EGZ11" s="221"/>
      <c r="EHA11" s="221"/>
      <c r="EHB11" s="221"/>
      <c r="EHC11" s="221"/>
      <c r="EHD11" s="221"/>
      <c r="EHE11" s="221"/>
      <c r="EHN11" s="221"/>
      <c r="EHO11" s="221"/>
      <c r="EHP11" s="221"/>
      <c r="EHQ11" s="221"/>
      <c r="EHR11" s="221"/>
      <c r="EHS11" s="221"/>
      <c r="EHT11" s="221"/>
      <c r="EHU11" s="221"/>
      <c r="EID11" s="221"/>
      <c r="EIE11" s="221"/>
      <c r="EIF11" s="221"/>
      <c r="EIG11" s="221"/>
      <c r="EIH11" s="221"/>
      <c r="EII11" s="221"/>
      <c r="EIJ11" s="221"/>
      <c r="EIK11" s="221"/>
      <c r="EIT11" s="221"/>
      <c r="EIU11" s="221"/>
      <c r="EIV11" s="221"/>
      <c r="EIW11" s="221"/>
      <c r="EIX11" s="221"/>
      <c r="EIY11" s="221"/>
      <c r="EIZ11" s="221"/>
      <c r="EJA11" s="221"/>
      <c r="EJJ11" s="221"/>
      <c r="EJK11" s="221"/>
      <c r="EJL11" s="221"/>
      <c r="EJM11" s="221"/>
      <c r="EJN11" s="221"/>
      <c r="EJO11" s="221"/>
      <c r="EJP11" s="221"/>
      <c r="EJQ11" s="221"/>
      <c r="EJZ11" s="221"/>
      <c r="EKA11" s="221"/>
      <c r="EKB11" s="221"/>
      <c r="EKC11" s="221"/>
      <c r="EKD11" s="221"/>
      <c r="EKE11" s="221"/>
      <c r="EKF11" s="221"/>
      <c r="EKG11" s="221"/>
      <c r="EKP11" s="221"/>
      <c r="EKQ11" s="221"/>
      <c r="EKR11" s="221"/>
      <c r="EKS11" s="221"/>
      <c r="EKT11" s="221"/>
      <c r="EKU11" s="221"/>
      <c r="EKV11" s="221"/>
      <c r="EKW11" s="221"/>
      <c r="ELF11" s="221"/>
      <c r="ELG11" s="221"/>
      <c r="ELH11" s="221"/>
      <c r="ELI11" s="221"/>
      <c r="ELJ11" s="221"/>
      <c r="ELK11" s="221"/>
      <c r="ELL11" s="221"/>
      <c r="ELM11" s="221"/>
      <c r="ELV11" s="221"/>
      <c r="ELW11" s="221"/>
      <c r="ELX11" s="221"/>
      <c r="ELY11" s="221"/>
      <c r="ELZ11" s="221"/>
      <c r="EMA11" s="221"/>
      <c r="EMB11" s="221"/>
      <c r="EMC11" s="221"/>
      <c r="EML11" s="221"/>
      <c r="EMM11" s="221"/>
      <c r="EMN11" s="221"/>
      <c r="EMO11" s="221"/>
      <c r="EMP11" s="221"/>
      <c r="EMQ11" s="221"/>
      <c r="EMR11" s="221"/>
      <c r="EMS11" s="221"/>
      <c r="ENB11" s="221"/>
      <c r="ENC11" s="221"/>
      <c r="END11" s="221"/>
      <c r="ENE11" s="221"/>
      <c r="ENF11" s="221"/>
      <c r="ENG11" s="221"/>
      <c r="ENH11" s="221"/>
      <c r="ENI11" s="221"/>
      <c r="ENR11" s="221"/>
      <c r="ENS11" s="221"/>
      <c r="ENT11" s="221"/>
      <c r="ENU11" s="221"/>
      <c r="ENV11" s="221"/>
      <c r="ENW11" s="221"/>
      <c r="ENX11" s="221"/>
      <c r="ENY11" s="221"/>
      <c r="EOH11" s="221"/>
      <c r="EOI11" s="221"/>
      <c r="EOJ11" s="221"/>
      <c r="EOK11" s="221"/>
      <c r="EOL11" s="221"/>
      <c r="EOM11" s="221"/>
      <c r="EON11" s="221"/>
      <c r="EOO11" s="221"/>
      <c r="EOX11" s="221"/>
      <c r="EOY11" s="221"/>
      <c r="EOZ11" s="221"/>
      <c r="EPA11" s="221"/>
      <c r="EPB11" s="221"/>
      <c r="EPC11" s="221"/>
      <c r="EPD11" s="221"/>
      <c r="EPE11" s="221"/>
      <c r="EPN11" s="221"/>
      <c r="EPO11" s="221"/>
      <c r="EPP11" s="221"/>
      <c r="EPQ11" s="221"/>
      <c r="EPR11" s="221"/>
      <c r="EPS11" s="221"/>
      <c r="EPT11" s="221"/>
      <c r="EPU11" s="221"/>
      <c r="EQD11" s="221"/>
      <c r="EQE11" s="221"/>
      <c r="EQF11" s="221"/>
      <c r="EQG11" s="221"/>
      <c r="EQH11" s="221"/>
      <c r="EQI11" s="221"/>
      <c r="EQJ11" s="221"/>
      <c r="EQK11" s="221"/>
      <c r="EQT11" s="221"/>
      <c r="EQU11" s="221"/>
      <c r="EQV11" s="221"/>
      <c r="EQW11" s="221"/>
      <c r="EQX11" s="221"/>
      <c r="EQY11" s="221"/>
      <c r="EQZ11" s="221"/>
      <c r="ERA11" s="221"/>
      <c r="ERJ11" s="221"/>
      <c r="ERK11" s="221"/>
      <c r="ERL11" s="221"/>
      <c r="ERM11" s="221"/>
      <c r="ERN11" s="221"/>
      <c r="ERO11" s="221"/>
      <c r="ERP11" s="221"/>
      <c r="ERQ11" s="221"/>
      <c r="ERZ11" s="221"/>
      <c r="ESA11" s="221"/>
      <c r="ESB11" s="221"/>
      <c r="ESC11" s="221"/>
      <c r="ESD11" s="221"/>
      <c r="ESE11" s="221"/>
      <c r="ESF11" s="221"/>
      <c r="ESG11" s="221"/>
      <c r="ESP11" s="221"/>
      <c r="ESQ11" s="221"/>
      <c r="ESR11" s="221"/>
      <c r="ESS11" s="221"/>
      <c r="EST11" s="221"/>
      <c r="ESU11" s="221"/>
      <c r="ESV11" s="221"/>
      <c r="ESW11" s="221"/>
      <c r="ETF11" s="221"/>
      <c r="ETG11" s="221"/>
      <c r="ETH11" s="221"/>
      <c r="ETI11" s="221"/>
      <c r="ETJ11" s="221"/>
      <c r="ETK11" s="221"/>
      <c r="ETL11" s="221"/>
      <c r="ETM11" s="221"/>
      <c r="ETV11" s="221"/>
      <c r="ETW11" s="221"/>
      <c r="ETX11" s="221"/>
      <c r="ETY11" s="221"/>
      <c r="ETZ11" s="221"/>
      <c r="EUA11" s="221"/>
      <c r="EUB11" s="221"/>
      <c r="EUC11" s="221"/>
      <c r="EUL11" s="221"/>
      <c r="EUM11" s="221"/>
      <c r="EUN11" s="221"/>
      <c r="EUO11" s="221"/>
      <c r="EUP11" s="221"/>
      <c r="EUQ11" s="221"/>
      <c r="EUR11" s="221"/>
      <c r="EUS11" s="221"/>
      <c r="EVB11" s="221"/>
      <c r="EVC11" s="221"/>
      <c r="EVD11" s="221"/>
      <c r="EVE11" s="221"/>
      <c r="EVF11" s="221"/>
      <c r="EVG11" s="221"/>
      <c r="EVH11" s="221"/>
      <c r="EVI11" s="221"/>
      <c r="EVR11" s="221"/>
      <c r="EVS11" s="221"/>
      <c r="EVT11" s="221"/>
      <c r="EVU11" s="221"/>
      <c r="EVV11" s="221"/>
      <c r="EVW11" s="221"/>
      <c r="EVX11" s="221"/>
      <c r="EVY11" s="221"/>
      <c r="EWH11" s="221"/>
      <c r="EWI11" s="221"/>
      <c r="EWJ11" s="221"/>
      <c r="EWK11" s="221"/>
      <c r="EWL11" s="221"/>
      <c r="EWM11" s="221"/>
      <c r="EWN11" s="221"/>
      <c r="EWO11" s="221"/>
      <c r="EWX11" s="221"/>
      <c r="EWY11" s="221"/>
      <c r="EWZ11" s="221"/>
      <c r="EXA11" s="221"/>
      <c r="EXB11" s="221"/>
      <c r="EXC11" s="221"/>
      <c r="EXD11" s="221"/>
      <c r="EXE11" s="221"/>
      <c r="EXN11" s="221"/>
      <c r="EXO11" s="221"/>
      <c r="EXP11" s="221"/>
      <c r="EXQ11" s="221"/>
      <c r="EXR11" s="221"/>
      <c r="EXS11" s="221"/>
      <c r="EXT11" s="221"/>
      <c r="EXU11" s="221"/>
      <c r="EYD11" s="221"/>
      <c r="EYE11" s="221"/>
      <c r="EYF11" s="221"/>
      <c r="EYG11" s="221"/>
      <c r="EYH11" s="221"/>
      <c r="EYI11" s="221"/>
      <c r="EYJ11" s="221"/>
      <c r="EYK11" s="221"/>
      <c r="EYT11" s="221"/>
      <c r="EYU11" s="221"/>
      <c r="EYV11" s="221"/>
      <c r="EYW11" s="221"/>
      <c r="EYX11" s="221"/>
      <c r="EYY11" s="221"/>
      <c r="EYZ11" s="221"/>
      <c r="EZA11" s="221"/>
      <c r="EZJ11" s="221"/>
      <c r="EZK11" s="221"/>
      <c r="EZL11" s="221"/>
      <c r="EZM11" s="221"/>
      <c r="EZN11" s="221"/>
      <c r="EZO11" s="221"/>
      <c r="EZP11" s="221"/>
      <c r="EZQ11" s="221"/>
      <c r="EZZ11" s="221"/>
      <c r="FAA11" s="221"/>
      <c r="FAB11" s="221"/>
      <c r="FAC11" s="221"/>
      <c r="FAD11" s="221"/>
      <c r="FAE11" s="221"/>
      <c r="FAF11" s="221"/>
      <c r="FAG11" s="221"/>
      <c r="FAP11" s="221"/>
      <c r="FAQ11" s="221"/>
      <c r="FAR11" s="221"/>
      <c r="FAS11" s="221"/>
      <c r="FAT11" s="221"/>
      <c r="FAU11" s="221"/>
      <c r="FAV11" s="221"/>
      <c r="FAW11" s="221"/>
      <c r="FBF11" s="221"/>
      <c r="FBG11" s="221"/>
      <c r="FBH11" s="221"/>
      <c r="FBI11" s="221"/>
      <c r="FBJ11" s="221"/>
      <c r="FBK11" s="221"/>
      <c r="FBL11" s="221"/>
      <c r="FBM11" s="221"/>
      <c r="FBV11" s="221"/>
      <c r="FBW11" s="221"/>
      <c r="FBX11" s="221"/>
      <c r="FBY11" s="221"/>
      <c r="FBZ11" s="221"/>
      <c r="FCA11" s="221"/>
      <c r="FCB11" s="221"/>
      <c r="FCC11" s="221"/>
      <c r="FCL11" s="221"/>
      <c r="FCM11" s="221"/>
      <c r="FCN11" s="221"/>
      <c r="FCO11" s="221"/>
      <c r="FCP11" s="221"/>
      <c r="FCQ11" s="221"/>
      <c r="FCR11" s="221"/>
      <c r="FCS11" s="221"/>
      <c r="FDB11" s="221"/>
      <c r="FDC11" s="221"/>
      <c r="FDD11" s="221"/>
      <c r="FDE11" s="221"/>
      <c r="FDF11" s="221"/>
      <c r="FDG11" s="221"/>
      <c r="FDH11" s="221"/>
      <c r="FDI11" s="221"/>
      <c r="FDR11" s="221"/>
      <c r="FDS11" s="221"/>
      <c r="FDT11" s="221"/>
      <c r="FDU11" s="221"/>
      <c r="FDV11" s="221"/>
      <c r="FDW11" s="221"/>
      <c r="FDX11" s="221"/>
      <c r="FDY11" s="221"/>
      <c r="FEH11" s="221"/>
      <c r="FEI11" s="221"/>
      <c r="FEJ11" s="221"/>
      <c r="FEK11" s="221"/>
      <c r="FEL11" s="221"/>
      <c r="FEM11" s="221"/>
      <c r="FEN11" s="221"/>
      <c r="FEO11" s="221"/>
      <c r="FEX11" s="221"/>
      <c r="FEY11" s="221"/>
      <c r="FEZ11" s="221"/>
      <c r="FFA11" s="221"/>
      <c r="FFB11" s="221"/>
      <c r="FFC11" s="221"/>
      <c r="FFD11" s="221"/>
      <c r="FFE11" s="221"/>
      <c r="FFN11" s="221"/>
      <c r="FFO11" s="221"/>
      <c r="FFP11" s="221"/>
      <c r="FFQ11" s="221"/>
      <c r="FFR11" s="221"/>
      <c r="FFS11" s="221"/>
      <c r="FFT11" s="221"/>
      <c r="FFU11" s="221"/>
      <c r="FGD11" s="221"/>
      <c r="FGE11" s="221"/>
      <c r="FGF11" s="221"/>
      <c r="FGG11" s="221"/>
      <c r="FGH11" s="221"/>
      <c r="FGI11" s="221"/>
      <c r="FGJ11" s="221"/>
      <c r="FGK11" s="221"/>
      <c r="FGT11" s="221"/>
      <c r="FGU11" s="221"/>
      <c r="FGV11" s="221"/>
      <c r="FGW11" s="221"/>
      <c r="FGX11" s="221"/>
      <c r="FGY11" s="221"/>
      <c r="FGZ11" s="221"/>
      <c r="FHA11" s="221"/>
      <c r="FHJ11" s="221"/>
      <c r="FHK11" s="221"/>
      <c r="FHL11" s="221"/>
      <c r="FHM11" s="221"/>
      <c r="FHN11" s="221"/>
      <c r="FHO11" s="221"/>
      <c r="FHP11" s="221"/>
      <c r="FHQ11" s="221"/>
      <c r="FHZ11" s="221"/>
      <c r="FIA11" s="221"/>
      <c r="FIB11" s="221"/>
      <c r="FIC11" s="221"/>
      <c r="FID11" s="221"/>
      <c r="FIE11" s="221"/>
      <c r="FIF11" s="221"/>
      <c r="FIG11" s="221"/>
      <c r="FIP11" s="221"/>
      <c r="FIQ11" s="221"/>
      <c r="FIR11" s="221"/>
      <c r="FIS11" s="221"/>
      <c r="FIT11" s="221"/>
      <c r="FIU11" s="221"/>
      <c r="FIV11" s="221"/>
      <c r="FIW11" s="221"/>
      <c r="FJF11" s="221"/>
      <c r="FJG11" s="221"/>
      <c r="FJH11" s="221"/>
      <c r="FJI11" s="221"/>
      <c r="FJJ11" s="221"/>
      <c r="FJK11" s="221"/>
      <c r="FJL11" s="221"/>
      <c r="FJM11" s="221"/>
      <c r="FJV11" s="221"/>
      <c r="FJW11" s="221"/>
      <c r="FJX11" s="221"/>
      <c r="FJY11" s="221"/>
      <c r="FJZ11" s="221"/>
      <c r="FKA11" s="221"/>
      <c r="FKB11" s="221"/>
      <c r="FKC11" s="221"/>
      <c r="FKL11" s="221"/>
      <c r="FKM11" s="221"/>
      <c r="FKN11" s="221"/>
      <c r="FKO11" s="221"/>
      <c r="FKP11" s="221"/>
      <c r="FKQ11" s="221"/>
      <c r="FKR11" s="221"/>
      <c r="FKS11" s="221"/>
      <c r="FLB11" s="221"/>
      <c r="FLC11" s="221"/>
      <c r="FLD11" s="221"/>
      <c r="FLE11" s="221"/>
      <c r="FLF11" s="221"/>
      <c r="FLG11" s="221"/>
      <c r="FLH11" s="221"/>
      <c r="FLI11" s="221"/>
      <c r="FLR11" s="221"/>
      <c r="FLS11" s="221"/>
      <c r="FLT11" s="221"/>
      <c r="FLU11" s="221"/>
      <c r="FLV11" s="221"/>
      <c r="FLW11" s="221"/>
      <c r="FLX11" s="221"/>
      <c r="FLY11" s="221"/>
      <c r="FMH11" s="221"/>
      <c r="FMI11" s="221"/>
      <c r="FMJ11" s="221"/>
      <c r="FMK11" s="221"/>
      <c r="FML11" s="221"/>
      <c r="FMM11" s="221"/>
      <c r="FMN11" s="221"/>
      <c r="FMO11" s="221"/>
      <c r="FMX11" s="221"/>
      <c r="FMY11" s="221"/>
      <c r="FMZ11" s="221"/>
      <c r="FNA11" s="221"/>
      <c r="FNB11" s="221"/>
      <c r="FNC11" s="221"/>
      <c r="FND11" s="221"/>
      <c r="FNE11" s="221"/>
      <c r="FNN11" s="221"/>
      <c r="FNO11" s="221"/>
      <c r="FNP11" s="221"/>
      <c r="FNQ11" s="221"/>
      <c r="FNR11" s="221"/>
      <c r="FNS11" s="221"/>
      <c r="FNT11" s="221"/>
      <c r="FNU11" s="221"/>
      <c r="FOD11" s="221"/>
      <c r="FOE11" s="221"/>
      <c r="FOF11" s="221"/>
      <c r="FOG11" s="221"/>
      <c r="FOH11" s="221"/>
      <c r="FOI11" s="221"/>
      <c r="FOJ11" s="221"/>
      <c r="FOK11" s="221"/>
      <c r="FOT11" s="221"/>
      <c r="FOU11" s="221"/>
      <c r="FOV11" s="221"/>
      <c r="FOW11" s="221"/>
      <c r="FOX11" s="221"/>
      <c r="FOY11" s="221"/>
      <c r="FOZ11" s="221"/>
      <c r="FPA11" s="221"/>
      <c r="FPJ11" s="221"/>
      <c r="FPK11" s="221"/>
      <c r="FPL11" s="221"/>
      <c r="FPM11" s="221"/>
      <c r="FPN11" s="221"/>
      <c r="FPO11" s="221"/>
      <c r="FPP11" s="221"/>
      <c r="FPQ11" s="221"/>
      <c r="FPZ11" s="221"/>
      <c r="FQA11" s="221"/>
      <c r="FQB11" s="221"/>
      <c r="FQC11" s="221"/>
      <c r="FQD11" s="221"/>
      <c r="FQE11" s="221"/>
      <c r="FQF11" s="221"/>
      <c r="FQG11" s="221"/>
      <c r="FQP11" s="221"/>
      <c r="FQQ11" s="221"/>
      <c r="FQR11" s="221"/>
      <c r="FQS11" s="221"/>
      <c r="FQT11" s="221"/>
      <c r="FQU11" s="221"/>
      <c r="FQV11" s="221"/>
      <c r="FQW11" s="221"/>
      <c r="FRF11" s="221"/>
      <c r="FRG11" s="221"/>
      <c r="FRH11" s="221"/>
      <c r="FRI11" s="221"/>
      <c r="FRJ11" s="221"/>
      <c r="FRK11" s="221"/>
      <c r="FRL11" s="221"/>
      <c r="FRM11" s="221"/>
      <c r="FRV11" s="221"/>
      <c r="FRW11" s="221"/>
      <c r="FRX11" s="221"/>
      <c r="FRY11" s="221"/>
      <c r="FRZ11" s="221"/>
      <c r="FSA11" s="221"/>
      <c r="FSB11" s="221"/>
      <c r="FSC11" s="221"/>
      <c r="FSL11" s="221"/>
      <c r="FSM11" s="221"/>
      <c r="FSN11" s="221"/>
      <c r="FSO11" s="221"/>
      <c r="FSP11" s="221"/>
      <c r="FSQ11" s="221"/>
      <c r="FSR11" s="221"/>
      <c r="FSS11" s="221"/>
      <c r="FTB11" s="221"/>
      <c r="FTC11" s="221"/>
      <c r="FTD11" s="221"/>
      <c r="FTE11" s="221"/>
      <c r="FTF11" s="221"/>
      <c r="FTG11" s="221"/>
      <c r="FTH11" s="221"/>
      <c r="FTI11" s="221"/>
      <c r="FTR11" s="221"/>
      <c r="FTS11" s="221"/>
      <c r="FTT11" s="221"/>
      <c r="FTU11" s="221"/>
      <c r="FTV11" s="221"/>
      <c r="FTW11" s="221"/>
      <c r="FTX11" s="221"/>
      <c r="FTY11" s="221"/>
      <c r="FUH11" s="221"/>
      <c r="FUI11" s="221"/>
      <c r="FUJ11" s="221"/>
      <c r="FUK11" s="221"/>
      <c r="FUL11" s="221"/>
      <c r="FUM11" s="221"/>
      <c r="FUN11" s="221"/>
      <c r="FUO11" s="221"/>
      <c r="FUX11" s="221"/>
      <c r="FUY11" s="221"/>
      <c r="FUZ11" s="221"/>
      <c r="FVA11" s="221"/>
      <c r="FVB11" s="221"/>
      <c r="FVC11" s="221"/>
      <c r="FVD11" s="221"/>
      <c r="FVE11" s="221"/>
      <c r="FVN11" s="221"/>
      <c r="FVO11" s="221"/>
      <c r="FVP11" s="221"/>
      <c r="FVQ11" s="221"/>
      <c r="FVR11" s="221"/>
      <c r="FVS11" s="221"/>
      <c r="FVT11" s="221"/>
      <c r="FVU11" s="221"/>
      <c r="FWD11" s="221"/>
      <c r="FWE11" s="221"/>
      <c r="FWF11" s="221"/>
      <c r="FWG11" s="221"/>
      <c r="FWH11" s="221"/>
      <c r="FWI11" s="221"/>
      <c r="FWJ11" s="221"/>
      <c r="FWK11" s="221"/>
      <c r="FWT11" s="221"/>
      <c r="FWU11" s="221"/>
      <c r="FWV11" s="221"/>
      <c r="FWW11" s="221"/>
      <c r="FWX11" s="221"/>
      <c r="FWY11" s="221"/>
      <c r="FWZ11" s="221"/>
      <c r="FXA11" s="221"/>
      <c r="FXJ11" s="221"/>
      <c r="FXK11" s="221"/>
      <c r="FXL11" s="221"/>
      <c r="FXM11" s="221"/>
      <c r="FXN11" s="221"/>
      <c r="FXO11" s="221"/>
      <c r="FXP11" s="221"/>
      <c r="FXQ11" s="221"/>
      <c r="FXZ11" s="221"/>
      <c r="FYA11" s="221"/>
      <c r="FYB11" s="221"/>
      <c r="FYC11" s="221"/>
      <c r="FYD11" s="221"/>
      <c r="FYE11" s="221"/>
      <c r="FYF11" s="221"/>
      <c r="FYG11" s="221"/>
      <c r="FYP11" s="221"/>
      <c r="FYQ11" s="221"/>
      <c r="FYR11" s="221"/>
      <c r="FYS11" s="221"/>
      <c r="FYT11" s="221"/>
      <c r="FYU11" s="221"/>
      <c r="FYV11" s="221"/>
      <c r="FYW11" s="221"/>
      <c r="FZF11" s="221"/>
      <c r="FZG11" s="221"/>
      <c r="FZH11" s="221"/>
      <c r="FZI11" s="221"/>
      <c r="FZJ11" s="221"/>
      <c r="FZK11" s="221"/>
      <c r="FZL11" s="221"/>
      <c r="FZM11" s="221"/>
      <c r="FZV11" s="221"/>
      <c r="FZW11" s="221"/>
      <c r="FZX11" s="221"/>
      <c r="FZY11" s="221"/>
      <c r="FZZ11" s="221"/>
      <c r="GAA11" s="221"/>
      <c r="GAB11" s="221"/>
      <c r="GAC11" s="221"/>
      <c r="GAL11" s="221"/>
      <c r="GAM11" s="221"/>
      <c r="GAN11" s="221"/>
      <c r="GAO11" s="221"/>
      <c r="GAP11" s="221"/>
      <c r="GAQ11" s="221"/>
      <c r="GAR11" s="221"/>
      <c r="GAS11" s="221"/>
      <c r="GBB11" s="221"/>
      <c r="GBC11" s="221"/>
      <c r="GBD11" s="221"/>
      <c r="GBE11" s="221"/>
      <c r="GBF11" s="221"/>
      <c r="GBG11" s="221"/>
      <c r="GBH11" s="221"/>
      <c r="GBI11" s="221"/>
      <c r="GBR11" s="221"/>
      <c r="GBS11" s="221"/>
      <c r="GBT11" s="221"/>
      <c r="GBU11" s="221"/>
      <c r="GBV11" s="221"/>
      <c r="GBW11" s="221"/>
      <c r="GBX11" s="221"/>
      <c r="GBY11" s="221"/>
      <c r="GCH11" s="221"/>
      <c r="GCI11" s="221"/>
      <c r="GCJ11" s="221"/>
      <c r="GCK11" s="221"/>
      <c r="GCL11" s="221"/>
      <c r="GCM11" s="221"/>
      <c r="GCN11" s="221"/>
      <c r="GCO11" s="221"/>
      <c r="GCX11" s="221"/>
      <c r="GCY11" s="221"/>
      <c r="GCZ11" s="221"/>
      <c r="GDA11" s="221"/>
      <c r="GDB11" s="221"/>
      <c r="GDC11" s="221"/>
      <c r="GDD11" s="221"/>
      <c r="GDE11" s="221"/>
      <c r="GDN11" s="221"/>
      <c r="GDO11" s="221"/>
      <c r="GDP11" s="221"/>
      <c r="GDQ11" s="221"/>
      <c r="GDR11" s="221"/>
      <c r="GDS11" s="221"/>
      <c r="GDT11" s="221"/>
      <c r="GDU11" s="221"/>
      <c r="GED11" s="221"/>
      <c r="GEE11" s="221"/>
      <c r="GEF11" s="221"/>
      <c r="GEG11" s="221"/>
      <c r="GEH11" s="221"/>
      <c r="GEI11" s="221"/>
      <c r="GEJ11" s="221"/>
      <c r="GEK11" s="221"/>
      <c r="GET11" s="221"/>
      <c r="GEU11" s="221"/>
      <c r="GEV11" s="221"/>
      <c r="GEW11" s="221"/>
      <c r="GEX11" s="221"/>
      <c r="GEY11" s="221"/>
      <c r="GEZ11" s="221"/>
      <c r="GFA11" s="221"/>
      <c r="GFJ11" s="221"/>
      <c r="GFK11" s="221"/>
      <c r="GFL11" s="221"/>
      <c r="GFM11" s="221"/>
      <c r="GFN11" s="221"/>
      <c r="GFO11" s="221"/>
      <c r="GFP11" s="221"/>
      <c r="GFQ11" s="221"/>
      <c r="GFZ11" s="221"/>
      <c r="GGA11" s="221"/>
      <c r="GGB11" s="221"/>
      <c r="GGC11" s="221"/>
      <c r="GGD11" s="221"/>
      <c r="GGE11" s="221"/>
      <c r="GGF11" s="221"/>
      <c r="GGG11" s="221"/>
      <c r="GGP11" s="221"/>
      <c r="GGQ11" s="221"/>
      <c r="GGR11" s="221"/>
      <c r="GGS11" s="221"/>
      <c r="GGT11" s="221"/>
      <c r="GGU11" s="221"/>
      <c r="GGV11" s="221"/>
      <c r="GGW11" s="221"/>
      <c r="GHF11" s="221"/>
      <c r="GHG11" s="221"/>
      <c r="GHH11" s="221"/>
      <c r="GHI11" s="221"/>
      <c r="GHJ11" s="221"/>
      <c r="GHK11" s="221"/>
      <c r="GHL11" s="221"/>
      <c r="GHM11" s="221"/>
      <c r="GHV11" s="221"/>
      <c r="GHW11" s="221"/>
      <c r="GHX11" s="221"/>
      <c r="GHY11" s="221"/>
      <c r="GHZ11" s="221"/>
      <c r="GIA11" s="221"/>
      <c r="GIB11" s="221"/>
      <c r="GIC11" s="221"/>
      <c r="GIL11" s="221"/>
      <c r="GIM11" s="221"/>
      <c r="GIN11" s="221"/>
      <c r="GIO11" s="221"/>
      <c r="GIP11" s="221"/>
      <c r="GIQ11" s="221"/>
      <c r="GIR11" s="221"/>
      <c r="GIS11" s="221"/>
      <c r="GJB11" s="221"/>
      <c r="GJC11" s="221"/>
      <c r="GJD11" s="221"/>
      <c r="GJE11" s="221"/>
      <c r="GJF11" s="221"/>
      <c r="GJG11" s="221"/>
      <c r="GJH11" s="221"/>
      <c r="GJI11" s="221"/>
      <c r="GJR11" s="221"/>
      <c r="GJS11" s="221"/>
      <c r="GJT11" s="221"/>
      <c r="GJU11" s="221"/>
      <c r="GJV11" s="221"/>
      <c r="GJW11" s="221"/>
      <c r="GJX11" s="221"/>
      <c r="GJY11" s="221"/>
      <c r="GKH11" s="221"/>
      <c r="GKI11" s="221"/>
      <c r="GKJ11" s="221"/>
      <c r="GKK11" s="221"/>
      <c r="GKL11" s="221"/>
      <c r="GKM11" s="221"/>
      <c r="GKN11" s="221"/>
      <c r="GKO11" s="221"/>
      <c r="GKX11" s="221"/>
      <c r="GKY11" s="221"/>
      <c r="GKZ11" s="221"/>
      <c r="GLA11" s="221"/>
      <c r="GLB11" s="221"/>
      <c r="GLC11" s="221"/>
      <c r="GLD11" s="221"/>
      <c r="GLE11" s="221"/>
      <c r="GLN11" s="221"/>
      <c r="GLO11" s="221"/>
      <c r="GLP11" s="221"/>
      <c r="GLQ11" s="221"/>
      <c r="GLR11" s="221"/>
      <c r="GLS11" s="221"/>
      <c r="GLT11" s="221"/>
      <c r="GLU11" s="221"/>
      <c r="GMD11" s="221"/>
      <c r="GME11" s="221"/>
      <c r="GMF11" s="221"/>
      <c r="GMG11" s="221"/>
      <c r="GMH11" s="221"/>
      <c r="GMI11" s="221"/>
      <c r="GMJ11" s="221"/>
      <c r="GMK11" s="221"/>
      <c r="GMT11" s="221"/>
      <c r="GMU11" s="221"/>
      <c r="GMV11" s="221"/>
      <c r="GMW11" s="221"/>
      <c r="GMX11" s="221"/>
      <c r="GMY11" s="221"/>
      <c r="GMZ11" s="221"/>
      <c r="GNA11" s="221"/>
      <c r="GNJ11" s="221"/>
      <c r="GNK11" s="221"/>
      <c r="GNL11" s="221"/>
      <c r="GNM11" s="221"/>
      <c r="GNN11" s="221"/>
      <c r="GNO11" s="221"/>
      <c r="GNP11" s="221"/>
      <c r="GNQ11" s="221"/>
      <c r="GNZ11" s="221"/>
      <c r="GOA11" s="221"/>
      <c r="GOB11" s="221"/>
      <c r="GOC11" s="221"/>
      <c r="GOD11" s="221"/>
      <c r="GOE11" s="221"/>
      <c r="GOF11" s="221"/>
      <c r="GOG11" s="221"/>
      <c r="GOP11" s="221"/>
      <c r="GOQ11" s="221"/>
      <c r="GOR11" s="221"/>
      <c r="GOS11" s="221"/>
      <c r="GOT11" s="221"/>
      <c r="GOU11" s="221"/>
      <c r="GOV11" s="221"/>
      <c r="GOW11" s="221"/>
      <c r="GPF11" s="221"/>
      <c r="GPG11" s="221"/>
      <c r="GPH11" s="221"/>
      <c r="GPI11" s="221"/>
      <c r="GPJ11" s="221"/>
      <c r="GPK11" s="221"/>
      <c r="GPL11" s="221"/>
      <c r="GPM11" s="221"/>
      <c r="GPV11" s="221"/>
      <c r="GPW11" s="221"/>
      <c r="GPX11" s="221"/>
      <c r="GPY11" s="221"/>
      <c r="GPZ11" s="221"/>
      <c r="GQA11" s="221"/>
      <c r="GQB11" s="221"/>
      <c r="GQC11" s="221"/>
      <c r="GQL11" s="221"/>
      <c r="GQM11" s="221"/>
      <c r="GQN11" s="221"/>
      <c r="GQO11" s="221"/>
      <c r="GQP11" s="221"/>
      <c r="GQQ11" s="221"/>
      <c r="GQR11" s="221"/>
      <c r="GQS11" s="221"/>
      <c r="GRB11" s="221"/>
      <c r="GRC11" s="221"/>
      <c r="GRD11" s="221"/>
      <c r="GRE11" s="221"/>
      <c r="GRF11" s="221"/>
      <c r="GRG11" s="221"/>
      <c r="GRH11" s="221"/>
      <c r="GRI11" s="221"/>
      <c r="GRR11" s="221"/>
      <c r="GRS11" s="221"/>
      <c r="GRT11" s="221"/>
      <c r="GRU11" s="221"/>
      <c r="GRV11" s="221"/>
      <c r="GRW11" s="221"/>
      <c r="GRX11" s="221"/>
      <c r="GRY11" s="221"/>
      <c r="GSH11" s="221"/>
      <c r="GSI11" s="221"/>
      <c r="GSJ11" s="221"/>
      <c r="GSK11" s="221"/>
      <c r="GSL11" s="221"/>
      <c r="GSM11" s="221"/>
      <c r="GSN11" s="221"/>
      <c r="GSO11" s="221"/>
      <c r="GSX11" s="221"/>
      <c r="GSY11" s="221"/>
      <c r="GSZ11" s="221"/>
      <c r="GTA11" s="221"/>
      <c r="GTB11" s="221"/>
      <c r="GTC11" s="221"/>
      <c r="GTD11" s="221"/>
      <c r="GTE11" s="221"/>
      <c r="GTN11" s="221"/>
      <c r="GTO11" s="221"/>
      <c r="GTP11" s="221"/>
      <c r="GTQ11" s="221"/>
      <c r="GTR11" s="221"/>
      <c r="GTS11" s="221"/>
      <c r="GTT11" s="221"/>
      <c r="GTU11" s="221"/>
      <c r="GUD11" s="221"/>
      <c r="GUE11" s="221"/>
      <c r="GUF11" s="221"/>
      <c r="GUG11" s="221"/>
      <c r="GUH11" s="221"/>
      <c r="GUI11" s="221"/>
      <c r="GUJ11" s="221"/>
      <c r="GUK11" s="221"/>
      <c r="GUT11" s="221"/>
      <c r="GUU11" s="221"/>
      <c r="GUV11" s="221"/>
      <c r="GUW11" s="221"/>
      <c r="GUX11" s="221"/>
      <c r="GUY11" s="221"/>
      <c r="GUZ11" s="221"/>
      <c r="GVA11" s="221"/>
      <c r="GVJ11" s="221"/>
      <c r="GVK11" s="221"/>
      <c r="GVL11" s="221"/>
      <c r="GVM11" s="221"/>
      <c r="GVN11" s="221"/>
      <c r="GVO11" s="221"/>
      <c r="GVP11" s="221"/>
      <c r="GVQ11" s="221"/>
      <c r="GVZ11" s="221"/>
      <c r="GWA11" s="221"/>
      <c r="GWB11" s="221"/>
      <c r="GWC11" s="221"/>
      <c r="GWD11" s="221"/>
      <c r="GWE11" s="221"/>
      <c r="GWF11" s="221"/>
      <c r="GWG11" s="221"/>
      <c r="GWP11" s="221"/>
      <c r="GWQ11" s="221"/>
      <c r="GWR11" s="221"/>
      <c r="GWS11" s="221"/>
      <c r="GWT11" s="221"/>
      <c r="GWU11" s="221"/>
      <c r="GWV11" s="221"/>
      <c r="GWW11" s="221"/>
      <c r="GXF11" s="221"/>
      <c r="GXG11" s="221"/>
      <c r="GXH11" s="221"/>
      <c r="GXI11" s="221"/>
      <c r="GXJ11" s="221"/>
      <c r="GXK11" s="221"/>
      <c r="GXL11" s="221"/>
      <c r="GXM11" s="221"/>
      <c r="GXV11" s="221"/>
      <c r="GXW11" s="221"/>
      <c r="GXX11" s="221"/>
      <c r="GXY11" s="221"/>
      <c r="GXZ11" s="221"/>
      <c r="GYA11" s="221"/>
      <c r="GYB11" s="221"/>
      <c r="GYC11" s="221"/>
      <c r="GYL11" s="221"/>
      <c r="GYM11" s="221"/>
      <c r="GYN11" s="221"/>
      <c r="GYO11" s="221"/>
      <c r="GYP11" s="221"/>
      <c r="GYQ11" s="221"/>
      <c r="GYR11" s="221"/>
      <c r="GYS11" s="221"/>
      <c r="GZB11" s="221"/>
      <c r="GZC11" s="221"/>
      <c r="GZD11" s="221"/>
      <c r="GZE11" s="221"/>
      <c r="GZF11" s="221"/>
      <c r="GZG11" s="221"/>
      <c r="GZH11" s="221"/>
      <c r="GZI11" s="221"/>
      <c r="GZR11" s="221"/>
      <c r="GZS11" s="221"/>
      <c r="GZT11" s="221"/>
      <c r="GZU11" s="221"/>
      <c r="GZV11" s="221"/>
      <c r="GZW11" s="221"/>
      <c r="GZX11" s="221"/>
      <c r="GZY11" s="221"/>
      <c r="HAH11" s="221"/>
      <c r="HAI11" s="221"/>
      <c r="HAJ11" s="221"/>
      <c r="HAK11" s="221"/>
      <c r="HAL11" s="221"/>
      <c r="HAM11" s="221"/>
      <c r="HAN11" s="221"/>
      <c r="HAO11" s="221"/>
      <c r="HAX11" s="221"/>
      <c r="HAY11" s="221"/>
      <c r="HAZ11" s="221"/>
      <c r="HBA11" s="221"/>
      <c r="HBB11" s="221"/>
      <c r="HBC11" s="221"/>
      <c r="HBD11" s="221"/>
      <c r="HBE11" s="221"/>
      <c r="HBN11" s="221"/>
      <c r="HBO11" s="221"/>
      <c r="HBP11" s="221"/>
      <c r="HBQ11" s="221"/>
      <c r="HBR11" s="221"/>
      <c r="HBS11" s="221"/>
      <c r="HBT11" s="221"/>
      <c r="HBU11" s="221"/>
      <c r="HCD11" s="221"/>
      <c r="HCE11" s="221"/>
      <c r="HCF11" s="221"/>
      <c r="HCG11" s="221"/>
      <c r="HCH11" s="221"/>
      <c r="HCI11" s="221"/>
      <c r="HCJ11" s="221"/>
      <c r="HCK11" s="221"/>
      <c r="HCT11" s="221"/>
      <c r="HCU11" s="221"/>
      <c r="HCV11" s="221"/>
      <c r="HCW11" s="221"/>
      <c r="HCX11" s="221"/>
      <c r="HCY11" s="221"/>
      <c r="HCZ11" s="221"/>
      <c r="HDA11" s="221"/>
      <c r="HDJ11" s="221"/>
      <c r="HDK11" s="221"/>
      <c r="HDL11" s="221"/>
      <c r="HDM11" s="221"/>
      <c r="HDN11" s="221"/>
      <c r="HDO11" s="221"/>
      <c r="HDP11" s="221"/>
      <c r="HDQ11" s="221"/>
      <c r="HDZ11" s="221"/>
      <c r="HEA11" s="221"/>
      <c r="HEB11" s="221"/>
      <c r="HEC11" s="221"/>
      <c r="HED11" s="221"/>
      <c r="HEE11" s="221"/>
      <c r="HEF11" s="221"/>
      <c r="HEG11" s="221"/>
      <c r="HEP11" s="221"/>
      <c r="HEQ11" s="221"/>
      <c r="HER11" s="221"/>
      <c r="HES11" s="221"/>
      <c r="HET11" s="221"/>
      <c r="HEU11" s="221"/>
      <c r="HEV11" s="221"/>
      <c r="HEW11" s="221"/>
      <c r="HFF11" s="221"/>
      <c r="HFG11" s="221"/>
      <c r="HFH11" s="221"/>
      <c r="HFI11" s="221"/>
      <c r="HFJ11" s="221"/>
      <c r="HFK11" s="221"/>
      <c r="HFL11" s="221"/>
      <c r="HFM11" s="221"/>
      <c r="HFV11" s="221"/>
      <c r="HFW11" s="221"/>
      <c r="HFX11" s="221"/>
      <c r="HFY11" s="221"/>
      <c r="HFZ11" s="221"/>
      <c r="HGA11" s="221"/>
      <c r="HGB11" s="221"/>
      <c r="HGC11" s="221"/>
      <c r="HGL11" s="221"/>
      <c r="HGM11" s="221"/>
      <c r="HGN11" s="221"/>
      <c r="HGO11" s="221"/>
      <c r="HGP11" s="221"/>
      <c r="HGQ11" s="221"/>
      <c r="HGR11" s="221"/>
      <c r="HGS11" s="221"/>
      <c r="HHB11" s="221"/>
      <c r="HHC11" s="221"/>
      <c r="HHD11" s="221"/>
      <c r="HHE11" s="221"/>
      <c r="HHF11" s="221"/>
      <c r="HHG11" s="221"/>
      <c r="HHH11" s="221"/>
      <c r="HHI11" s="221"/>
      <c r="HHR11" s="221"/>
      <c r="HHS11" s="221"/>
      <c r="HHT11" s="221"/>
      <c r="HHU11" s="221"/>
      <c r="HHV11" s="221"/>
      <c r="HHW11" s="221"/>
      <c r="HHX11" s="221"/>
      <c r="HHY11" s="221"/>
      <c r="HIH11" s="221"/>
      <c r="HII11" s="221"/>
      <c r="HIJ11" s="221"/>
      <c r="HIK11" s="221"/>
      <c r="HIL11" s="221"/>
      <c r="HIM11" s="221"/>
      <c r="HIN11" s="221"/>
      <c r="HIO11" s="221"/>
      <c r="HIX11" s="221"/>
      <c r="HIY11" s="221"/>
      <c r="HIZ11" s="221"/>
      <c r="HJA11" s="221"/>
      <c r="HJB11" s="221"/>
      <c r="HJC11" s="221"/>
      <c r="HJD11" s="221"/>
      <c r="HJE11" s="221"/>
      <c r="HJN11" s="221"/>
      <c r="HJO11" s="221"/>
      <c r="HJP11" s="221"/>
      <c r="HJQ11" s="221"/>
      <c r="HJR11" s="221"/>
      <c r="HJS11" s="221"/>
      <c r="HJT11" s="221"/>
      <c r="HJU11" s="221"/>
      <c r="HKD11" s="221"/>
      <c r="HKE11" s="221"/>
      <c r="HKF11" s="221"/>
      <c r="HKG11" s="221"/>
      <c r="HKH11" s="221"/>
      <c r="HKI11" s="221"/>
      <c r="HKJ11" s="221"/>
      <c r="HKK11" s="221"/>
      <c r="HKT11" s="221"/>
      <c r="HKU11" s="221"/>
      <c r="HKV11" s="221"/>
      <c r="HKW11" s="221"/>
      <c r="HKX11" s="221"/>
      <c r="HKY11" s="221"/>
      <c r="HKZ11" s="221"/>
      <c r="HLA11" s="221"/>
      <c r="HLJ11" s="221"/>
      <c r="HLK11" s="221"/>
      <c r="HLL11" s="221"/>
      <c r="HLM11" s="221"/>
      <c r="HLN11" s="221"/>
      <c r="HLO11" s="221"/>
      <c r="HLP11" s="221"/>
      <c r="HLQ11" s="221"/>
      <c r="HLZ11" s="221"/>
      <c r="HMA11" s="221"/>
      <c r="HMB11" s="221"/>
      <c r="HMC11" s="221"/>
      <c r="HMD11" s="221"/>
      <c r="HME11" s="221"/>
      <c r="HMF11" s="221"/>
      <c r="HMG11" s="221"/>
      <c r="HMP11" s="221"/>
      <c r="HMQ11" s="221"/>
      <c r="HMR11" s="221"/>
      <c r="HMS11" s="221"/>
      <c r="HMT11" s="221"/>
      <c r="HMU11" s="221"/>
      <c r="HMV11" s="221"/>
      <c r="HMW11" s="221"/>
      <c r="HNF11" s="221"/>
      <c r="HNG11" s="221"/>
      <c r="HNH11" s="221"/>
      <c r="HNI11" s="221"/>
      <c r="HNJ11" s="221"/>
      <c r="HNK11" s="221"/>
      <c r="HNL11" s="221"/>
      <c r="HNM11" s="221"/>
      <c r="HNV11" s="221"/>
      <c r="HNW11" s="221"/>
      <c r="HNX11" s="221"/>
      <c r="HNY11" s="221"/>
      <c r="HNZ11" s="221"/>
      <c r="HOA11" s="221"/>
      <c r="HOB11" s="221"/>
      <c r="HOC11" s="221"/>
      <c r="HOL11" s="221"/>
      <c r="HOM11" s="221"/>
      <c r="HON11" s="221"/>
      <c r="HOO11" s="221"/>
      <c r="HOP11" s="221"/>
      <c r="HOQ11" s="221"/>
      <c r="HOR11" s="221"/>
      <c r="HOS11" s="221"/>
      <c r="HPB11" s="221"/>
      <c r="HPC11" s="221"/>
      <c r="HPD11" s="221"/>
      <c r="HPE11" s="221"/>
      <c r="HPF11" s="221"/>
      <c r="HPG11" s="221"/>
      <c r="HPH11" s="221"/>
      <c r="HPI11" s="221"/>
      <c r="HPR11" s="221"/>
      <c r="HPS11" s="221"/>
      <c r="HPT11" s="221"/>
      <c r="HPU11" s="221"/>
      <c r="HPV11" s="221"/>
      <c r="HPW11" s="221"/>
      <c r="HPX11" s="221"/>
      <c r="HPY11" s="221"/>
      <c r="HQH11" s="221"/>
      <c r="HQI11" s="221"/>
      <c r="HQJ11" s="221"/>
      <c r="HQK11" s="221"/>
      <c r="HQL11" s="221"/>
      <c r="HQM11" s="221"/>
      <c r="HQN11" s="221"/>
      <c r="HQO11" s="221"/>
      <c r="HQX11" s="221"/>
      <c r="HQY11" s="221"/>
      <c r="HQZ11" s="221"/>
      <c r="HRA11" s="221"/>
      <c r="HRB11" s="221"/>
      <c r="HRC11" s="221"/>
      <c r="HRD11" s="221"/>
      <c r="HRE11" s="221"/>
      <c r="HRN11" s="221"/>
      <c r="HRO11" s="221"/>
      <c r="HRP11" s="221"/>
      <c r="HRQ11" s="221"/>
      <c r="HRR11" s="221"/>
      <c r="HRS11" s="221"/>
      <c r="HRT11" s="221"/>
      <c r="HRU11" s="221"/>
      <c r="HSD11" s="221"/>
      <c r="HSE11" s="221"/>
      <c r="HSF11" s="221"/>
      <c r="HSG11" s="221"/>
      <c r="HSH11" s="221"/>
      <c r="HSI11" s="221"/>
      <c r="HSJ11" s="221"/>
      <c r="HSK11" s="221"/>
      <c r="HST11" s="221"/>
      <c r="HSU11" s="221"/>
      <c r="HSV11" s="221"/>
      <c r="HSW11" s="221"/>
      <c r="HSX11" s="221"/>
      <c r="HSY11" s="221"/>
      <c r="HSZ11" s="221"/>
      <c r="HTA11" s="221"/>
      <c r="HTJ11" s="221"/>
      <c r="HTK11" s="221"/>
      <c r="HTL11" s="221"/>
      <c r="HTM11" s="221"/>
      <c r="HTN11" s="221"/>
      <c r="HTO11" s="221"/>
      <c r="HTP11" s="221"/>
      <c r="HTQ11" s="221"/>
      <c r="HTZ11" s="221"/>
      <c r="HUA11" s="221"/>
      <c r="HUB11" s="221"/>
      <c r="HUC11" s="221"/>
      <c r="HUD11" s="221"/>
      <c r="HUE11" s="221"/>
      <c r="HUF11" s="221"/>
      <c r="HUG11" s="221"/>
      <c r="HUP11" s="221"/>
      <c r="HUQ11" s="221"/>
      <c r="HUR11" s="221"/>
      <c r="HUS11" s="221"/>
      <c r="HUT11" s="221"/>
      <c r="HUU11" s="221"/>
      <c r="HUV11" s="221"/>
      <c r="HUW11" s="221"/>
      <c r="HVF11" s="221"/>
      <c r="HVG11" s="221"/>
      <c r="HVH11" s="221"/>
      <c r="HVI11" s="221"/>
      <c r="HVJ11" s="221"/>
      <c r="HVK11" s="221"/>
      <c r="HVL11" s="221"/>
      <c r="HVM11" s="221"/>
      <c r="HVV11" s="221"/>
      <c r="HVW11" s="221"/>
      <c r="HVX11" s="221"/>
      <c r="HVY11" s="221"/>
      <c r="HVZ11" s="221"/>
      <c r="HWA11" s="221"/>
      <c r="HWB11" s="221"/>
      <c r="HWC11" s="221"/>
      <c r="HWL11" s="221"/>
      <c r="HWM11" s="221"/>
      <c r="HWN11" s="221"/>
      <c r="HWO11" s="221"/>
      <c r="HWP11" s="221"/>
      <c r="HWQ11" s="221"/>
      <c r="HWR11" s="221"/>
      <c r="HWS11" s="221"/>
      <c r="HXB11" s="221"/>
      <c r="HXC11" s="221"/>
      <c r="HXD11" s="221"/>
      <c r="HXE11" s="221"/>
      <c r="HXF11" s="221"/>
      <c r="HXG11" s="221"/>
      <c r="HXH11" s="221"/>
      <c r="HXI11" s="221"/>
      <c r="HXR11" s="221"/>
      <c r="HXS11" s="221"/>
      <c r="HXT11" s="221"/>
      <c r="HXU11" s="221"/>
      <c r="HXV11" s="221"/>
      <c r="HXW11" s="221"/>
      <c r="HXX11" s="221"/>
      <c r="HXY11" s="221"/>
      <c r="HYH11" s="221"/>
      <c r="HYI11" s="221"/>
      <c r="HYJ11" s="221"/>
      <c r="HYK11" s="221"/>
      <c r="HYL11" s="221"/>
      <c r="HYM11" s="221"/>
      <c r="HYN11" s="221"/>
      <c r="HYO11" s="221"/>
      <c r="HYX11" s="221"/>
      <c r="HYY11" s="221"/>
      <c r="HYZ11" s="221"/>
      <c r="HZA11" s="221"/>
      <c r="HZB11" s="221"/>
      <c r="HZC11" s="221"/>
      <c r="HZD11" s="221"/>
      <c r="HZE11" s="221"/>
      <c r="HZN11" s="221"/>
      <c r="HZO11" s="221"/>
      <c r="HZP11" s="221"/>
      <c r="HZQ11" s="221"/>
      <c r="HZR11" s="221"/>
      <c r="HZS11" s="221"/>
      <c r="HZT11" s="221"/>
      <c r="HZU11" s="221"/>
      <c r="IAD11" s="221"/>
      <c r="IAE11" s="221"/>
      <c r="IAF11" s="221"/>
      <c r="IAG11" s="221"/>
      <c r="IAH11" s="221"/>
      <c r="IAI11" s="221"/>
      <c r="IAJ11" s="221"/>
      <c r="IAK11" s="221"/>
      <c r="IAT11" s="221"/>
      <c r="IAU11" s="221"/>
      <c r="IAV11" s="221"/>
      <c r="IAW11" s="221"/>
      <c r="IAX11" s="221"/>
      <c r="IAY11" s="221"/>
      <c r="IAZ11" s="221"/>
      <c r="IBA11" s="221"/>
      <c r="IBJ11" s="221"/>
      <c r="IBK11" s="221"/>
      <c r="IBL11" s="221"/>
      <c r="IBM11" s="221"/>
      <c r="IBN11" s="221"/>
      <c r="IBO11" s="221"/>
      <c r="IBP11" s="221"/>
      <c r="IBQ11" s="221"/>
      <c r="IBZ11" s="221"/>
      <c r="ICA11" s="221"/>
      <c r="ICB11" s="221"/>
      <c r="ICC11" s="221"/>
      <c r="ICD11" s="221"/>
      <c r="ICE11" s="221"/>
      <c r="ICF11" s="221"/>
      <c r="ICG11" s="221"/>
      <c r="ICP11" s="221"/>
      <c r="ICQ11" s="221"/>
      <c r="ICR11" s="221"/>
      <c r="ICS11" s="221"/>
      <c r="ICT11" s="221"/>
      <c r="ICU11" s="221"/>
      <c r="ICV11" s="221"/>
      <c r="ICW11" s="221"/>
      <c r="IDF11" s="221"/>
      <c r="IDG11" s="221"/>
      <c r="IDH11" s="221"/>
      <c r="IDI11" s="221"/>
      <c r="IDJ11" s="221"/>
      <c r="IDK11" s="221"/>
      <c r="IDL11" s="221"/>
      <c r="IDM11" s="221"/>
      <c r="IDV11" s="221"/>
      <c r="IDW11" s="221"/>
      <c r="IDX11" s="221"/>
      <c r="IDY11" s="221"/>
      <c r="IDZ11" s="221"/>
      <c r="IEA11" s="221"/>
      <c r="IEB11" s="221"/>
      <c r="IEC11" s="221"/>
      <c r="IEL11" s="221"/>
      <c r="IEM11" s="221"/>
      <c r="IEN11" s="221"/>
      <c r="IEO11" s="221"/>
      <c r="IEP11" s="221"/>
      <c r="IEQ11" s="221"/>
      <c r="IER11" s="221"/>
      <c r="IES11" s="221"/>
      <c r="IFB11" s="221"/>
      <c r="IFC11" s="221"/>
      <c r="IFD11" s="221"/>
      <c r="IFE11" s="221"/>
      <c r="IFF11" s="221"/>
      <c r="IFG11" s="221"/>
      <c r="IFH11" s="221"/>
      <c r="IFI11" s="221"/>
      <c r="IFR11" s="221"/>
      <c r="IFS11" s="221"/>
      <c r="IFT11" s="221"/>
      <c r="IFU11" s="221"/>
      <c r="IFV11" s="221"/>
      <c r="IFW11" s="221"/>
      <c r="IFX11" s="221"/>
      <c r="IFY11" s="221"/>
      <c r="IGH11" s="221"/>
      <c r="IGI11" s="221"/>
      <c r="IGJ11" s="221"/>
      <c r="IGK11" s="221"/>
      <c r="IGL11" s="221"/>
      <c r="IGM11" s="221"/>
      <c r="IGN11" s="221"/>
      <c r="IGO11" s="221"/>
      <c r="IGX11" s="221"/>
      <c r="IGY11" s="221"/>
      <c r="IGZ11" s="221"/>
      <c r="IHA11" s="221"/>
      <c r="IHB11" s="221"/>
      <c r="IHC11" s="221"/>
      <c r="IHD11" s="221"/>
      <c r="IHE11" s="221"/>
      <c r="IHN11" s="221"/>
      <c r="IHO11" s="221"/>
      <c r="IHP11" s="221"/>
      <c r="IHQ11" s="221"/>
      <c r="IHR11" s="221"/>
      <c r="IHS11" s="221"/>
      <c r="IHT11" s="221"/>
      <c r="IHU11" s="221"/>
      <c r="IID11" s="221"/>
      <c r="IIE11" s="221"/>
      <c r="IIF11" s="221"/>
      <c r="IIG11" s="221"/>
      <c r="IIH11" s="221"/>
      <c r="III11" s="221"/>
      <c r="IIJ11" s="221"/>
      <c r="IIK11" s="221"/>
      <c r="IIT11" s="221"/>
      <c r="IIU11" s="221"/>
      <c r="IIV11" s="221"/>
      <c r="IIW11" s="221"/>
      <c r="IIX11" s="221"/>
      <c r="IIY11" s="221"/>
      <c r="IIZ11" s="221"/>
      <c r="IJA11" s="221"/>
      <c r="IJJ11" s="221"/>
      <c r="IJK11" s="221"/>
      <c r="IJL11" s="221"/>
      <c r="IJM11" s="221"/>
      <c r="IJN11" s="221"/>
      <c r="IJO11" s="221"/>
      <c r="IJP11" s="221"/>
      <c r="IJQ11" s="221"/>
      <c r="IJZ11" s="221"/>
      <c r="IKA11" s="221"/>
      <c r="IKB11" s="221"/>
      <c r="IKC11" s="221"/>
      <c r="IKD11" s="221"/>
      <c r="IKE11" s="221"/>
      <c r="IKF11" s="221"/>
      <c r="IKG11" s="221"/>
      <c r="IKP11" s="221"/>
      <c r="IKQ11" s="221"/>
      <c r="IKR11" s="221"/>
      <c r="IKS11" s="221"/>
      <c r="IKT11" s="221"/>
      <c r="IKU11" s="221"/>
      <c r="IKV11" s="221"/>
      <c r="IKW11" s="221"/>
      <c r="ILF11" s="221"/>
      <c r="ILG11" s="221"/>
      <c r="ILH11" s="221"/>
      <c r="ILI11" s="221"/>
      <c r="ILJ11" s="221"/>
      <c r="ILK11" s="221"/>
      <c r="ILL11" s="221"/>
      <c r="ILM11" s="221"/>
      <c r="ILV11" s="221"/>
      <c r="ILW11" s="221"/>
      <c r="ILX11" s="221"/>
      <c r="ILY11" s="221"/>
      <c r="ILZ11" s="221"/>
      <c r="IMA11" s="221"/>
      <c r="IMB11" s="221"/>
      <c r="IMC11" s="221"/>
      <c r="IML11" s="221"/>
      <c r="IMM11" s="221"/>
      <c r="IMN11" s="221"/>
      <c r="IMO11" s="221"/>
      <c r="IMP11" s="221"/>
      <c r="IMQ11" s="221"/>
      <c r="IMR11" s="221"/>
      <c r="IMS11" s="221"/>
      <c r="INB11" s="221"/>
      <c r="INC11" s="221"/>
      <c r="IND11" s="221"/>
      <c r="INE11" s="221"/>
      <c r="INF11" s="221"/>
      <c r="ING11" s="221"/>
      <c r="INH11" s="221"/>
      <c r="INI11" s="221"/>
      <c r="INR11" s="221"/>
      <c r="INS11" s="221"/>
      <c r="INT11" s="221"/>
      <c r="INU11" s="221"/>
      <c r="INV11" s="221"/>
      <c r="INW11" s="221"/>
      <c r="INX11" s="221"/>
      <c r="INY11" s="221"/>
      <c r="IOH11" s="221"/>
      <c r="IOI11" s="221"/>
      <c r="IOJ11" s="221"/>
      <c r="IOK11" s="221"/>
      <c r="IOL11" s="221"/>
      <c r="IOM11" s="221"/>
      <c r="ION11" s="221"/>
      <c r="IOO11" s="221"/>
      <c r="IOX11" s="221"/>
      <c r="IOY11" s="221"/>
      <c r="IOZ11" s="221"/>
      <c r="IPA11" s="221"/>
      <c r="IPB11" s="221"/>
      <c r="IPC11" s="221"/>
      <c r="IPD11" s="221"/>
      <c r="IPE11" s="221"/>
      <c r="IPN11" s="221"/>
      <c r="IPO11" s="221"/>
      <c r="IPP11" s="221"/>
      <c r="IPQ11" s="221"/>
      <c r="IPR11" s="221"/>
      <c r="IPS11" s="221"/>
      <c r="IPT11" s="221"/>
      <c r="IPU11" s="221"/>
      <c r="IQD11" s="221"/>
      <c r="IQE11" s="221"/>
      <c r="IQF11" s="221"/>
      <c r="IQG11" s="221"/>
      <c r="IQH11" s="221"/>
      <c r="IQI11" s="221"/>
      <c r="IQJ11" s="221"/>
      <c r="IQK11" s="221"/>
      <c r="IQT11" s="221"/>
      <c r="IQU11" s="221"/>
      <c r="IQV11" s="221"/>
      <c r="IQW11" s="221"/>
      <c r="IQX11" s="221"/>
      <c r="IQY11" s="221"/>
      <c r="IQZ11" s="221"/>
      <c r="IRA11" s="221"/>
      <c r="IRJ11" s="221"/>
      <c r="IRK11" s="221"/>
      <c r="IRL11" s="221"/>
      <c r="IRM11" s="221"/>
      <c r="IRN11" s="221"/>
      <c r="IRO11" s="221"/>
      <c r="IRP11" s="221"/>
      <c r="IRQ11" s="221"/>
      <c r="IRZ11" s="221"/>
      <c r="ISA11" s="221"/>
      <c r="ISB11" s="221"/>
      <c r="ISC11" s="221"/>
      <c r="ISD11" s="221"/>
      <c r="ISE11" s="221"/>
      <c r="ISF11" s="221"/>
      <c r="ISG11" s="221"/>
      <c r="ISP11" s="221"/>
      <c r="ISQ11" s="221"/>
      <c r="ISR11" s="221"/>
      <c r="ISS11" s="221"/>
      <c r="IST11" s="221"/>
      <c r="ISU11" s="221"/>
      <c r="ISV11" s="221"/>
      <c r="ISW11" s="221"/>
      <c r="ITF11" s="221"/>
      <c r="ITG11" s="221"/>
      <c r="ITH11" s="221"/>
      <c r="ITI11" s="221"/>
      <c r="ITJ11" s="221"/>
      <c r="ITK11" s="221"/>
      <c r="ITL11" s="221"/>
      <c r="ITM11" s="221"/>
      <c r="ITV11" s="221"/>
      <c r="ITW11" s="221"/>
      <c r="ITX11" s="221"/>
      <c r="ITY11" s="221"/>
      <c r="ITZ11" s="221"/>
      <c r="IUA11" s="221"/>
      <c r="IUB11" s="221"/>
      <c r="IUC11" s="221"/>
      <c r="IUL11" s="221"/>
      <c r="IUM11" s="221"/>
      <c r="IUN11" s="221"/>
      <c r="IUO11" s="221"/>
      <c r="IUP11" s="221"/>
      <c r="IUQ11" s="221"/>
      <c r="IUR11" s="221"/>
      <c r="IUS11" s="221"/>
      <c r="IVB11" s="221"/>
      <c r="IVC11" s="221"/>
      <c r="IVD11" s="221"/>
      <c r="IVE11" s="221"/>
      <c r="IVF11" s="221"/>
      <c r="IVG11" s="221"/>
      <c r="IVH11" s="221"/>
      <c r="IVI11" s="221"/>
      <c r="IVR11" s="221"/>
      <c r="IVS11" s="221"/>
      <c r="IVT11" s="221"/>
      <c r="IVU11" s="221"/>
      <c r="IVV11" s="221"/>
      <c r="IVW11" s="221"/>
      <c r="IVX11" s="221"/>
      <c r="IVY11" s="221"/>
      <c r="IWH11" s="221"/>
      <c r="IWI11" s="221"/>
      <c r="IWJ11" s="221"/>
      <c r="IWK11" s="221"/>
      <c r="IWL11" s="221"/>
      <c r="IWM11" s="221"/>
      <c r="IWN11" s="221"/>
      <c r="IWO11" s="221"/>
      <c r="IWX11" s="221"/>
      <c r="IWY11" s="221"/>
      <c r="IWZ11" s="221"/>
      <c r="IXA11" s="221"/>
      <c r="IXB11" s="221"/>
      <c r="IXC11" s="221"/>
      <c r="IXD11" s="221"/>
      <c r="IXE11" s="221"/>
      <c r="IXN11" s="221"/>
      <c r="IXO11" s="221"/>
      <c r="IXP11" s="221"/>
      <c r="IXQ11" s="221"/>
      <c r="IXR11" s="221"/>
      <c r="IXS11" s="221"/>
      <c r="IXT11" s="221"/>
      <c r="IXU11" s="221"/>
      <c r="IYD11" s="221"/>
      <c r="IYE11" s="221"/>
      <c r="IYF11" s="221"/>
      <c r="IYG11" s="221"/>
      <c r="IYH11" s="221"/>
      <c r="IYI11" s="221"/>
      <c r="IYJ11" s="221"/>
      <c r="IYK11" s="221"/>
      <c r="IYT11" s="221"/>
      <c r="IYU11" s="221"/>
      <c r="IYV11" s="221"/>
      <c r="IYW11" s="221"/>
      <c r="IYX11" s="221"/>
      <c r="IYY11" s="221"/>
      <c r="IYZ11" s="221"/>
      <c r="IZA11" s="221"/>
      <c r="IZJ11" s="221"/>
      <c r="IZK11" s="221"/>
      <c r="IZL11" s="221"/>
      <c r="IZM11" s="221"/>
      <c r="IZN11" s="221"/>
      <c r="IZO11" s="221"/>
      <c r="IZP11" s="221"/>
      <c r="IZQ11" s="221"/>
      <c r="IZZ11" s="221"/>
      <c r="JAA11" s="221"/>
      <c r="JAB11" s="221"/>
      <c r="JAC11" s="221"/>
      <c r="JAD11" s="221"/>
      <c r="JAE11" s="221"/>
      <c r="JAF11" s="221"/>
      <c r="JAG11" s="221"/>
      <c r="JAP11" s="221"/>
      <c r="JAQ11" s="221"/>
      <c r="JAR11" s="221"/>
      <c r="JAS11" s="221"/>
      <c r="JAT11" s="221"/>
      <c r="JAU11" s="221"/>
      <c r="JAV11" s="221"/>
      <c r="JAW11" s="221"/>
      <c r="JBF11" s="221"/>
      <c r="JBG11" s="221"/>
      <c r="JBH11" s="221"/>
      <c r="JBI11" s="221"/>
      <c r="JBJ11" s="221"/>
      <c r="JBK11" s="221"/>
      <c r="JBL11" s="221"/>
      <c r="JBM11" s="221"/>
      <c r="JBV11" s="221"/>
      <c r="JBW11" s="221"/>
      <c r="JBX11" s="221"/>
      <c r="JBY11" s="221"/>
      <c r="JBZ11" s="221"/>
      <c r="JCA11" s="221"/>
      <c r="JCB11" s="221"/>
      <c r="JCC11" s="221"/>
      <c r="JCL11" s="221"/>
      <c r="JCM11" s="221"/>
      <c r="JCN11" s="221"/>
      <c r="JCO11" s="221"/>
      <c r="JCP11" s="221"/>
      <c r="JCQ11" s="221"/>
      <c r="JCR11" s="221"/>
      <c r="JCS11" s="221"/>
      <c r="JDB11" s="221"/>
      <c r="JDC11" s="221"/>
      <c r="JDD11" s="221"/>
      <c r="JDE11" s="221"/>
      <c r="JDF11" s="221"/>
      <c r="JDG11" s="221"/>
      <c r="JDH11" s="221"/>
      <c r="JDI11" s="221"/>
      <c r="JDR11" s="221"/>
      <c r="JDS11" s="221"/>
      <c r="JDT11" s="221"/>
      <c r="JDU11" s="221"/>
      <c r="JDV11" s="221"/>
      <c r="JDW11" s="221"/>
      <c r="JDX11" s="221"/>
      <c r="JDY11" s="221"/>
      <c r="JEH11" s="221"/>
      <c r="JEI11" s="221"/>
      <c r="JEJ11" s="221"/>
      <c r="JEK11" s="221"/>
      <c r="JEL11" s="221"/>
      <c r="JEM11" s="221"/>
      <c r="JEN11" s="221"/>
      <c r="JEO11" s="221"/>
      <c r="JEX11" s="221"/>
      <c r="JEY11" s="221"/>
      <c r="JEZ11" s="221"/>
      <c r="JFA11" s="221"/>
      <c r="JFB11" s="221"/>
      <c r="JFC11" s="221"/>
      <c r="JFD11" s="221"/>
      <c r="JFE11" s="221"/>
      <c r="JFN11" s="221"/>
      <c r="JFO11" s="221"/>
      <c r="JFP11" s="221"/>
      <c r="JFQ11" s="221"/>
      <c r="JFR11" s="221"/>
      <c r="JFS11" s="221"/>
      <c r="JFT11" s="221"/>
      <c r="JFU11" s="221"/>
      <c r="JGD11" s="221"/>
      <c r="JGE11" s="221"/>
      <c r="JGF11" s="221"/>
      <c r="JGG11" s="221"/>
      <c r="JGH11" s="221"/>
      <c r="JGI11" s="221"/>
      <c r="JGJ11" s="221"/>
      <c r="JGK11" s="221"/>
      <c r="JGT11" s="221"/>
      <c r="JGU11" s="221"/>
      <c r="JGV11" s="221"/>
      <c r="JGW11" s="221"/>
      <c r="JGX11" s="221"/>
      <c r="JGY11" s="221"/>
      <c r="JGZ11" s="221"/>
      <c r="JHA11" s="221"/>
      <c r="JHJ11" s="221"/>
      <c r="JHK11" s="221"/>
      <c r="JHL11" s="221"/>
      <c r="JHM11" s="221"/>
      <c r="JHN11" s="221"/>
      <c r="JHO11" s="221"/>
      <c r="JHP11" s="221"/>
      <c r="JHQ11" s="221"/>
      <c r="JHZ11" s="221"/>
      <c r="JIA11" s="221"/>
      <c r="JIB11" s="221"/>
      <c r="JIC11" s="221"/>
      <c r="JID11" s="221"/>
      <c r="JIE11" s="221"/>
      <c r="JIF11" s="221"/>
      <c r="JIG11" s="221"/>
      <c r="JIP11" s="221"/>
      <c r="JIQ11" s="221"/>
      <c r="JIR11" s="221"/>
      <c r="JIS11" s="221"/>
      <c r="JIT11" s="221"/>
      <c r="JIU11" s="221"/>
      <c r="JIV11" s="221"/>
      <c r="JIW11" s="221"/>
      <c r="JJF11" s="221"/>
      <c r="JJG11" s="221"/>
      <c r="JJH11" s="221"/>
      <c r="JJI11" s="221"/>
      <c r="JJJ11" s="221"/>
      <c r="JJK11" s="221"/>
      <c r="JJL11" s="221"/>
      <c r="JJM11" s="221"/>
      <c r="JJV11" s="221"/>
      <c r="JJW11" s="221"/>
      <c r="JJX11" s="221"/>
      <c r="JJY11" s="221"/>
      <c r="JJZ11" s="221"/>
      <c r="JKA11" s="221"/>
      <c r="JKB11" s="221"/>
      <c r="JKC11" s="221"/>
      <c r="JKL11" s="221"/>
      <c r="JKM11" s="221"/>
      <c r="JKN11" s="221"/>
      <c r="JKO11" s="221"/>
      <c r="JKP11" s="221"/>
      <c r="JKQ11" s="221"/>
      <c r="JKR11" s="221"/>
      <c r="JKS11" s="221"/>
      <c r="JLB11" s="221"/>
      <c r="JLC11" s="221"/>
      <c r="JLD11" s="221"/>
      <c r="JLE11" s="221"/>
      <c r="JLF11" s="221"/>
      <c r="JLG11" s="221"/>
      <c r="JLH11" s="221"/>
      <c r="JLI11" s="221"/>
      <c r="JLR11" s="221"/>
      <c r="JLS11" s="221"/>
      <c r="JLT11" s="221"/>
      <c r="JLU11" s="221"/>
      <c r="JLV11" s="221"/>
      <c r="JLW11" s="221"/>
      <c r="JLX11" s="221"/>
      <c r="JLY11" s="221"/>
      <c r="JMH11" s="221"/>
      <c r="JMI11" s="221"/>
      <c r="JMJ11" s="221"/>
      <c r="JMK11" s="221"/>
      <c r="JML11" s="221"/>
      <c r="JMM11" s="221"/>
      <c r="JMN11" s="221"/>
      <c r="JMO11" s="221"/>
      <c r="JMX11" s="221"/>
      <c r="JMY11" s="221"/>
      <c r="JMZ11" s="221"/>
      <c r="JNA11" s="221"/>
      <c r="JNB11" s="221"/>
      <c r="JNC11" s="221"/>
      <c r="JND11" s="221"/>
      <c r="JNE11" s="221"/>
      <c r="JNN11" s="221"/>
      <c r="JNO11" s="221"/>
      <c r="JNP11" s="221"/>
      <c r="JNQ11" s="221"/>
      <c r="JNR11" s="221"/>
      <c r="JNS11" s="221"/>
      <c r="JNT11" s="221"/>
      <c r="JNU11" s="221"/>
      <c r="JOD11" s="221"/>
      <c r="JOE11" s="221"/>
      <c r="JOF11" s="221"/>
      <c r="JOG11" s="221"/>
      <c r="JOH11" s="221"/>
      <c r="JOI11" s="221"/>
      <c r="JOJ11" s="221"/>
      <c r="JOK11" s="221"/>
      <c r="JOT11" s="221"/>
      <c r="JOU11" s="221"/>
      <c r="JOV11" s="221"/>
      <c r="JOW11" s="221"/>
      <c r="JOX11" s="221"/>
      <c r="JOY11" s="221"/>
      <c r="JOZ11" s="221"/>
      <c r="JPA11" s="221"/>
      <c r="JPJ11" s="221"/>
      <c r="JPK11" s="221"/>
      <c r="JPL11" s="221"/>
      <c r="JPM11" s="221"/>
      <c r="JPN11" s="221"/>
      <c r="JPO11" s="221"/>
      <c r="JPP11" s="221"/>
      <c r="JPQ11" s="221"/>
      <c r="JPZ11" s="221"/>
      <c r="JQA11" s="221"/>
      <c r="JQB11" s="221"/>
      <c r="JQC11" s="221"/>
      <c r="JQD11" s="221"/>
      <c r="JQE11" s="221"/>
      <c r="JQF11" s="221"/>
      <c r="JQG11" s="221"/>
      <c r="JQP11" s="221"/>
      <c r="JQQ11" s="221"/>
      <c r="JQR11" s="221"/>
      <c r="JQS11" s="221"/>
      <c r="JQT11" s="221"/>
      <c r="JQU11" s="221"/>
      <c r="JQV11" s="221"/>
      <c r="JQW11" s="221"/>
      <c r="JRF11" s="221"/>
      <c r="JRG11" s="221"/>
      <c r="JRH11" s="221"/>
      <c r="JRI11" s="221"/>
      <c r="JRJ11" s="221"/>
      <c r="JRK11" s="221"/>
      <c r="JRL11" s="221"/>
      <c r="JRM11" s="221"/>
      <c r="JRV11" s="221"/>
      <c r="JRW11" s="221"/>
      <c r="JRX11" s="221"/>
      <c r="JRY11" s="221"/>
      <c r="JRZ11" s="221"/>
      <c r="JSA11" s="221"/>
      <c r="JSB11" s="221"/>
      <c r="JSC11" s="221"/>
      <c r="JSL11" s="221"/>
      <c r="JSM11" s="221"/>
      <c r="JSN11" s="221"/>
      <c r="JSO11" s="221"/>
      <c r="JSP11" s="221"/>
      <c r="JSQ11" s="221"/>
      <c r="JSR11" s="221"/>
      <c r="JSS11" s="221"/>
      <c r="JTB11" s="221"/>
      <c r="JTC11" s="221"/>
      <c r="JTD11" s="221"/>
      <c r="JTE11" s="221"/>
      <c r="JTF11" s="221"/>
      <c r="JTG11" s="221"/>
      <c r="JTH11" s="221"/>
      <c r="JTI11" s="221"/>
      <c r="JTR11" s="221"/>
      <c r="JTS11" s="221"/>
      <c r="JTT11" s="221"/>
      <c r="JTU11" s="221"/>
      <c r="JTV11" s="221"/>
      <c r="JTW11" s="221"/>
      <c r="JTX11" s="221"/>
      <c r="JTY11" s="221"/>
      <c r="JUH11" s="221"/>
      <c r="JUI11" s="221"/>
      <c r="JUJ11" s="221"/>
      <c r="JUK11" s="221"/>
      <c r="JUL11" s="221"/>
      <c r="JUM11" s="221"/>
      <c r="JUN11" s="221"/>
      <c r="JUO11" s="221"/>
      <c r="JUX11" s="221"/>
      <c r="JUY11" s="221"/>
      <c r="JUZ11" s="221"/>
      <c r="JVA11" s="221"/>
      <c r="JVB11" s="221"/>
      <c r="JVC11" s="221"/>
      <c r="JVD11" s="221"/>
      <c r="JVE11" s="221"/>
      <c r="JVN11" s="221"/>
      <c r="JVO11" s="221"/>
      <c r="JVP11" s="221"/>
      <c r="JVQ11" s="221"/>
      <c r="JVR11" s="221"/>
      <c r="JVS11" s="221"/>
      <c r="JVT11" s="221"/>
      <c r="JVU11" s="221"/>
      <c r="JWD11" s="221"/>
      <c r="JWE11" s="221"/>
      <c r="JWF11" s="221"/>
      <c r="JWG11" s="221"/>
      <c r="JWH11" s="221"/>
      <c r="JWI11" s="221"/>
      <c r="JWJ11" s="221"/>
      <c r="JWK11" s="221"/>
      <c r="JWT11" s="221"/>
      <c r="JWU11" s="221"/>
      <c r="JWV11" s="221"/>
      <c r="JWW11" s="221"/>
      <c r="JWX11" s="221"/>
      <c r="JWY11" s="221"/>
      <c r="JWZ11" s="221"/>
      <c r="JXA11" s="221"/>
      <c r="JXJ11" s="221"/>
      <c r="JXK11" s="221"/>
      <c r="JXL11" s="221"/>
      <c r="JXM11" s="221"/>
      <c r="JXN11" s="221"/>
      <c r="JXO11" s="221"/>
      <c r="JXP11" s="221"/>
      <c r="JXQ11" s="221"/>
      <c r="JXZ11" s="221"/>
      <c r="JYA11" s="221"/>
      <c r="JYB11" s="221"/>
      <c r="JYC11" s="221"/>
      <c r="JYD11" s="221"/>
      <c r="JYE11" s="221"/>
      <c r="JYF11" s="221"/>
      <c r="JYG11" s="221"/>
      <c r="JYP11" s="221"/>
      <c r="JYQ11" s="221"/>
      <c r="JYR11" s="221"/>
      <c r="JYS11" s="221"/>
      <c r="JYT11" s="221"/>
      <c r="JYU11" s="221"/>
      <c r="JYV11" s="221"/>
      <c r="JYW11" s="221"/>
      <c r="JZF11" s="221"/>
      <c r="JZG11" s="221"/>
      <c r="JZH11" s="221"/>
      <c r="JZI11" s="221"/>
      <c r="JZJ11" s="221"/>
      <c r="JZK11" s="221"/>
      <c r="JZL11" s="221"/>
      <c r="JZM11" s="221"/>
      <c r="JZV11" s="221"/>
      <c r="JZW11" s="221"/>
      <c r="JZX11" s="221"/>
      <c r="JZY11" s="221"/>
      <c r="JZZ11" s="221"/>
      <c r="KAA11" s="221"/>
      <c r="KAB11" s="221"/>
      <c r="KAC11" s="221"/>
      <c r="KAL11" s="221"/>
      <c r="KAM11" s="221"/>
      <c r="KAN11" s="221"/>
      <c r="KAO11" s="221"/>
      <c r="KAP11" s="221"/>
      <c r="KAQ11" s="221"/>
      <c r="KAR11" s="221"/>
      <c r="KAS11" s="221"/>
      <c r="KBB11" s="221"/>
      <c r="KBC11" s="221"/>
      <c r="KBD11" s="221"/>
      <c r="KBE11" s="221"/>
      <c r="KBF11" s="221"/>
      <c r="KBG11" s="221"/>
      <c r="KBH11" s="221"/>
      <c r="KBI11" s="221"/>
      <c r="KBR11" s="221"/>
      <c r="KBS11" s="221"/>
      <c r="KBT11" s="221"/>
      <c r="KBU11" s="221"/>
      <c r="KBV11" s="221"/>
      <c r="KBW11" s="221"/>
      <c r="KBX11" s="221"/>
      <c r="KBY11" s="221"/>
      <c r="KCH11" s="221"/>
      <c r="KCI11" s="221"/>
      <c r="KCJ11" s="221"/>
      <c r="KCK11" s="221"/>
      <c r="KCL11" s="221"/>
      <c r="KCM11" s="221"/>
      <c r="KCN11" s="221"/>
      <c r="KCO11" s="221"/>
      <c r="KCX11" s="221"/>
      <c r="KCY11" s="221"/>
      <c r="KCZ11" s="221"/>
      <c r="KDA11" s="221"/>
      <c r="KDB11" s="221"/>
      <c r="KDC11" s="221"/>
      <c r="KDD11" s="221"/>
      <c r="KDE11" s="221"/>
      <c r="KDN11" s="221"/>
      <c r="KDO11" s="221"/>
      <c r="KDP11" s="221"/>
      <c r="KDQ11" s="221"/>
      <c r="KDR11" s="221"/>
      <c r="KDS11" s="221"/>
      <c r="KDT11" s="221"/>
      <c r="KDU11" s="221"/>
      <c r="KED11" s="221"/>
      <c r="KEE11" s="221"/>
      <c r="KEF11" s="221"/>
      <c r="KEG11" s="221"/>
      <c r="KEH11" s="221"/>
      <c r="KEI11" s="221"/>
      <c r="KEJ11" s="221"/>
      <c r="KEK11" s="221"/>
      <c r="KET11" s="221"/>
      <c r="KEU11" s="221"/>
      <c r="KEV11" s="221"/>
      <c r="KEW11" s="221"/>
      <c r="KEX11" s="221"/>
      <c r="KEY11" s="221"/>
      <c r="KEZ11" s="221"/>
      <c r="KFA11" s="221"/>
      <c r="KFJ11" s="221"/>
      <c r="KFK11" s="221"/>
      <c r="KFL11" s="221"/>
      <c r="KFM11" s="221"/>
      <c r="KFN11" s="221"/>
      <c r="KFO11" s="221"/>
      <c r="KFP11" s="221"/>
      <c r="KFQ11" s="221"/>
      <c r="KFZ11" s="221"/>
      <c r="KGA11" s="221"/>
      <c r="KGB11" s="221"/>
      <c r="KGC11" s="221"/>
      <c r="KGD11" s="221"/>
      <c r="KGE11" s="221"/>
      <c r="KGF11" s="221"/>
      <c r="KGG11" s="221"/>
      <c r="KGP11" s="221"/>
      <c r="KGQ11" s="221"/>
      <c r="KGR11" s="221"/>
      <c r="KGS11" s="221"/>
      <c r="KGT11" s="221"/>
      <c r="KGU11" s="221"/>
      <c r="KGV11" s="221"/>
      <c r="KGW11" s="221"/>
      <c r="KHF11" s="221"/>
      <c r="KHG11" s="221"/>
      <c r="KHH11" s="221"/>
      <c r="KHI11" s="221"/>
      <c r="KHJ11" s="221"/>
      <c r="KHK11" s="221"/>
      <c r="KHL11" s="221"/>
      <c r="KHM11" s="221"/>
      <c r="KHV11" s="221"/>
      <c r="KHW11" s="221"/>
      <c r="KHX11" s="221"/>
      <c r="KHY11" s="221"/>
      <c r="KHZ11" s="221"/>
      <c r="KIA11" s="221"/>
      <c r="KIB11" s="221"/>
      <c r="KIC11" s="221"/>
      <c r="KIL11" s="221"/>
      <c r="KIM11" s="221"/>
      <c r="KIN11" s="221"/>
      <c r="KIO11" s="221"/>
      <c r="KIP11" s="221"/>
      <c r="KIQ11" s="221"/>
      <c r="KIR11" s="221"/>
      <c r="KIS11" s="221"/>
      <c r="KJB11" s="221"/>
      <c r="KJC11" s="221"/>
      <c r="KJD11" s="221"/>
      <c r="KJE11" s="221"/>
      <c r="KJF11" s="221"/>
      <c r="KJG11" s="221"/>
      <c r="KJH11" s="221"/>
      <c r="KJI11" s="221"/>
      <c r="KJR11" s="221"/>
      <c r="KJS11" s="221"/>
      <c r="KJT11" s="221"/>
      <c r="KJU11" s="221"/>
      <c r="KJV11" s="221"/>
      <c r="KJW11" s="221"/>
      <c r="KJX11" s="221"/>
      <c r="KJY11" s="221"/>
      <c r="KKH11" s="221"/>
      <c r="KKI11" s="221"/>
      <c r="KKJ11" s="221"/>
      <c r="KKK11" s="221"/>
      <c r="KKL11" s="221"/>
      <c r="KKM11" s="221"/>
      <c r="KKN11" s="221"/>
      <c r="KKO11" s="221"/>
      <c r="KKX11" s="221"/>
      <c r="KKY11" s="221"/>
      <c r="KKZ11" s="221"/>
      <c r="KLA11" s="221"/>
      <c r="KLB11" s="221"/>
      <c r="KLC11" s="221"/>
      <c r="KLD11" s="221"/>
      <c r="KLE11" s="221"/>
      <c r="KLN11" s="221"/>
      <c r="KLO11" s="221"/>
      <c r="KLP11" s="221"/>
      <c r="KLQ11" s="221"/>
      <c r="KLR11" s="221"/>
      <c r="KLS11" s="221"/>
      <c r="KLT11" s="221"/>
      <c r="KLU11" s="221"/>
      <c r="KMD11" s="221"/>
      <c r="KME11" s="221"/>
      <c r="KMF11" s="221"/>
      <c r="KMG11" s="221"/>
      <c r="KMH11" s="221"/>
      <c r="KMI11" s="221"/>
      <c r="KMJ11" s="221"/>
      <c r="KMK11" s="221"/>
      <c r="KMT11" s="221"/>
      <c r="KMU11" s="221"/>
      <c r="KMV11" s="221"/>
      <c r="KMW11" s="221"/>
      <c r="KMX11" s="221"/>
      <c r="KMY11" s="221"/>
      <c r="KMZ11" s="221"/>
      <c r="KNA11" s="221"/>
      <c r="KNJ11" s="221"/>
      <c r="KNK11" s="221"/>
      <c r="KNL11" s="221"/>
      <c r="KNM11" s="221"/>
      <c r="KNN11" s="221"/>
      <c r="KNO11" s="221"/>
      <c r="KNP11" s="221"/>
      <c r="KNQ11" s="221"/>
      <c r="KNZ11" s="221"/>
      <c r="KOA11" s="221"/>
      <c r="KOB11" s="221"/>
      <c r="KOC11" s="221"/>
      <c r="KOD11" s="221"/>
      <c r="KOE11" s="221"/>
      <c r="KOF11" s="221"/>
      <c r="KOG11" s="221"/>
      <c r="KOP11" s="221"/>
      <c r="KOQ11" s="221"/>
      <c r="KOR11" s="221"/>
      <c r="KOS11" s="221"/>
      <c r="KOT11" s="221"/>
      <c r="KOU11" s="221"/>
      <c r="KOV11" s="221"/>
      <c r="KOW11" s="221"/>
      <c r="KPF11" s="221"/>
      <c r="KPG11" s="221"/>
      <c r="KPH11" s="221"/>
      <c r="KPI11" s="221"/>
      <c r="KPJ11" s="221"/>
      <c r="KPK11" s="221"/>
      <c r="KPL11" s="221"/>
      <c r="KPM11" s="221"/>
      <c r="KPV11" s="221"/>
      <c r="KPW11" s="221"/>
      <c r="KPX11" s="221"/>
      <c r="KPY11" s="221"/>
      <c r="KPZ11" s="221"/>
      <c r="KQA11" s="221"/>
      <c r="KQB11" s="221"/>
      <c r="KQC11" s="221"/>
      <c r="KQL11" s="221"/>
      <c r="KQM11" s="221"/>
      <c r="KQN11" s="221"/>
      <c r="KQO11" s="221"/>
      <c r="KQP11" s="221"/>
      <c r="KQQ11" s="221"/>
      <c r="KQR11" s="221"/>
      <c r="KQS11" s="221"/>
      <c r="KRB11" s="221"/>
      <c r="KRC11" s="221"/>
      <c r="KRD11" s="221"/>
      <c r="KRE11" s="221"/>
      <c r="KRF11" s="221"/>
      <c r="KRG11" s="221"/>
      <c r="KRH11" s="221"/>
      <c r="KRI11" s="221"/>
      <c r="KRR11" s="221"/>
      <c r="KRS11" s="221"/>
      <c r="KRT11" s="221"/>
      <c r="KRU11" s="221"/>
      <c r="KRV11" s="221"/>
      <c r="KRW11" s="221"/>
      <c r="KRX11" s="221"/>
      <c r="KRY11" s="221"/>
      <c r="KSH11" s="221"/>
      <c r="KSI11" s="221"/>
      <c r="KSJ11" s="221"/>
      <c r="KSK11" s="221"/>
      <c r="KSL11" s="221"/>
      <c r="KSM11" s="221"/>
      <c r="KSN11" s="221"/>
      <c r="KSO11" s="221"/>
      <c r="KSX11" s="221"/>
      <c r="KSY11" s="221"/>
      <c r="KSZ11" s="221"/>
      <c r="KTA11" s="221"/>
      <c r="KTB11" s="221"/>
      <c r="KTC11" s="221"/>
      <c r="KTD11" s="221"/>
      <c r="KTE11" s="221"/>
      <c r="KTN11" s="221"/>
      <c r="KTO11" s="221"/>
      <c r="KTP11" s="221"/>
      <c r="KTQ11" s="221"/>
      <c r="KTR11" s="221"/>
      <c r="KTS11" s="221"/>
      <c r="KTT11" s="221"/>
      <c r="KTU11" s="221"/>
      <c r="KUD11" s="221"/>
      <c r="KUE11" s="221"/>
      <c r="KUF11" s="221"/>
      <c r="KUG11" s="221"/>
      <c r="KUH11" s="221"/>
      <c r="KUI11" s="221"/>
      <c r="KUJ11" s="221"/>
      <c r="KUK11" s="221"/>
      <c r="KUT11" s="221"/>
      <c r="KUU11" s="221"/>
      <c r="KUV11" s="221"/>
      <c r="KUW11" s="221"/>
      <c r="KUX11" s="221"/>
      <c r="KUY11" s="221"/>
      <c r="KUZ11" s="221"/>
      <c r="KVA11" s="221"/>
      <c r="KVJ11" s="221"/>
      <c r="KVK11" s="221"/>
      <c r="KVL11" s="221"/>
      <c r="KVM11" s="221"/>
      <c r="KVN11" s="221"/>
      <c r="KVO11" s="221"/>
      <c r="KVP11" s="221"/>
      <c r="KVQ11" s="221"/>
      <c r="KVZ11" s="221"/>
      <c r="KWA11" s="221"/>
      <c r="KWB11" s="221"/>
      <c r="KWC11" s="221"/>
      <c r="KWD11" s="221"/>
      <c r="KWE11" s="221"/>
      <c r="KWF11" s="221"/>
      <c r="KWG11" s="221"/>
      <c r="KWP11" s="221"/>
      <c r="KWQ11" s="221"/>
      <c r="KWR11" s="221"/>
      <c r="KWS11" s="221"/>
      <c r="KWT11" s="221"/>
      <c r="KWU11" s="221"/>
      <c r="KWV11" s="221"/>
      <c r="KWW11" s="221"/>
      <c r="KXF11" s="221"/>
      <c r="KXG11" s="221"/>
      <c r="KXH11" s="221"/>
      <c r="KXI11" s="221"/>
      <c r="KXJ11" s="221"/>
      <c r="KXK11" s="221"/>
      <c r="KXL11" s="221"/>
      <c r="KXM11" s="221"/>
      <c r="KXV11" s="221"/>
      <c r="KXW11" s="221"/>
      <c r="KXX11" s="221"/>
      <c r="KXY11" s="221"/>
      <c r="KXZ11" s="221"/>
      <c r="KYA11" s="221"/>
      <c r="KYB11" s="221"/>
      <c r="KYC11" s="221"/>
      <c r="KYL11" s="221"/>
      <c r="KYM11" s="221"/>
      <c r="KYN11" s="221"/>
      <c r="KYO11" s="221"/>
      <c r="KYP11" s="221"/>
      <c r="KYQ11" s="221"/>
      <c r="KYR11" s="221"/>
      <c r="KYS11" s="221"/>
      <c r="KZB11" s="221"/>
      <c r="KZC11" s="221"/>
      <c r="KZD11" s="221"/>
      <c r="KZE11" s="221"/>
      <c r="KZF11" s="221"/>
      <c r="KZG11" s="221"/>
      <c r="KZH11" s="221"/>
      <c r="KZI11" s="221"/>
      <c r="KZR11" s="221"/>
      <c r="KZS11" s="221"/>
      <c r="KZT11" s="221"/>
      <c r="KZU11" s="221"/>
      <c r="KZV11" s="221"/>
      <c r="KZW11" s="221"/>
      <c r="KZX11" s="221"/>
      <c r="KZY11" s="221"/>
      <c r="LAH11" s="221"/>
      <c r="LAI11" s="221"/>
      <c r="LAJ11" s="221"/>
      <c r="LAK11" s="221"/>
      <c r="LAL11" s="221"/>
      <c r="LAM11" s="221"/>
      <c r="LAN11" s="221"/>
      <c r="LAO11" s="221"/>
      <c r="LAX11" s="221"/>
      <c r="LAY11" s="221"/>
      <c r="LAZ11" s="221"/>
      <c r="LBA11" s="221"/>
      <c r="LBB11" s="221"/>
      <c r="LBC11" s="221"/>
      <c r="LBD11" s="221"/>
      <c r="LBE11" s="221"/>
      <c r="LBN11" s="221"/>
      <c r="LBO11" s="221"/>
      <c r="LBP11" s="221"/>
      <c r="LBQ11" s="221"/>
      <c r="LBR11" s="221"/>
      <c r="LBS11" s="221"/>
      <c r="LBT11" s="221"/>
      <c r="LBU11" s="221"/>
      <c r="LCD11" s="221"/>
      <c r="LCE11" s="221"/>
      <c r="LCF11" s="221"/>
      <c r="LCG11" s="221"/>
      <c r="LCH11" s="221"/>
      <c r="LCI11" s="221"/>
      <c r="LCJ11" s="221"/>
      <c r="LCK11" s="221"/>
      <c r="LCT11" s="221"/>
      <c r="LCU11" s="221"/>
      <c r="LCV11" s="221"/>
      <c r="LCW11" s="221"/>
      <c r="LCX11" s="221"/>
      <c r="LCY11" s="221"/>
      <c r="LCZ11" s="221"/>
      <c r="LDA11" s="221"/>
      <c r="LDJ11" s="221"/>
      <c r="LDK11" s="221"/>
      <c r="LDL11" s="221"/>
      <c r="LDM11" s="221"/>
      <c r="LDN11" s="221"/>
      <c r="LDO11" s="221"/>
      <c r="LDP11" s="221"/>
      <c r="LDQ11" s="221"/>
      <c r="LDZ11" s="221"/>
      <c r="LEA11" s="221"/>
      <c r="LEB11" s="221"/>
      <c r="LEC11" s="221"/>
      <c r="LED11" s="221"/>
      <c r="LEE11" s="221"/>
      <c r="LEF11" s="221"/>
      <c r="LEG11" s="221"/>
      <c r="LEP11" s="221"/>
      <c r="LEQ11" s="221"/>
      <c r="LER11" s="221"/>
      <c r="LES11" s="221"/>
      <c r="LET11" s="221"/>
      <c r="LEU11" s="221"/>
      <c r="LEV11" s="221"/>
      <c r="LEW11" s="221"/>
      <c r="LFF11" s="221"/>
      <c r="LFG11" s="221"/>
      <c r="LFH11" s="221"/>
      <c r="LFI11" s="221"/>
      <c r="LFJ11" s="221"/>
      <c r="LFK11" s="221"/>
      <c r="LFL11" s="221"/>
      <c r="LFM11" s="221"/>
      <c r="LFV11" s="221"/>
      <c r="LFW11" s="221"/>
      <c r="LFX11" s="221"/>
      <c r="LFY11" s="221"/>
      <c r="LFZ11" s="221"/>
      <c r="LGA11" s="221"/>
      <c r="LGB11" s="221"/>
      <c r="LGC11" s="221"/>
      <c r="LGL11" s="221"/>
      <c r="LGM11" s="221"/>
      <c r="LGN11" s="221"/>
      <c r="LGO11" s="221"/>
      <c r="LGP11" s="221"/>
      <c r="LGQ11" s="221"/>
      <c r="LGR11" s="221"/>
      <c r="LGS11" s="221"/>
      <c r="LHB11" s="221"/>
      <c r="LHC11" s="221"/>
      <c r="LHD11" s="221"/>
      <c r="LHE11" s="221"/>
      <c r="LHF11" s="221"/>
      <c r="LHG11" s="221"/>
      <c r="LHH11" s="221"/>
      <c r="LHI11" s="221"/>
      <c r="LHR11" s="221"/>
      <c r="LHS11" s="221"/>
      <c r="LHT11" s="221"/>
      <c r="LHU11" s="221"/>
      <c r="LHV11" s="221"/>
      <c r="LHW11" s="221"/>
      <c r="LHX11" s="221"/>
      <c r="LHY11" s="221"/>
      <c r="LIH11" s="221"/>
      <c r="LII11" s="221"/>
      <c r="LIJ11" s="221"/>
      <c r="LIK11" s="221"/>
      <c r="LIL11" s="221"/>
      <c r="LIM11" s="221"/>
      <c r="LIN11" s="221"/>
      <c r="LIO11" s="221"/>
      <c r="LIX11" s="221"/>
      <c r="LIY11" s="221"/>
      <c r="LIZ11" s="221"/>
      <c r="LJA11" s="221"/>
      <c r="LJB11" s="221"/>
      <c r="LJC11" s="221"/>
      <c r="LJD11" s="221"/>
      <c r="LJE11" s="221"/>
      <c r="LJN11" s="221"/>
      <c r="LJO11" s="221"/>
      <c r="LJP11" s="221"/>
      <c r="LJQ11" s="221"/>
      <c r="LJR11" s="221"/>
      <c r="LJS11" s="221"/>
      <c r="LJT11" s="221"/>
      <c r="LJU11" s="221"/>
      <c r="LKD11" s="221"/>
      <c r="LKE11" s="221"/>
      <c r="LKF11" s="221"/>
      <c r="LKG11" s="221"/>
      <c r="LKH11" s="221"/>
      <c r="LKI11" s="221"/>
      <c r="LKJ11" s="221"/>
      <c r="LKK11" s="221"/>
      <c r="LKT11" s="221"/>
      <c r="LKU11" s="221"/>
      <c r="LKV11" s="221"/>
      <c r="LKW11" s="221"/>
      <c r="LKX11" s="221"/>
      <c r="LKY11" s="221"/>
      <c r="LKZ11" s="221"/>
      <c r="LLA11" s="221"/>
      <c r="LLJ11" s="221"/>
      <c r="LLK11" s="221"/>
      <c r="LLL11" s="221"/>
      <c r="LLM11" s="221"/>
      <c r="LLN11" s="221"/>
      <c r="LLO11" s="221"/>
      <c r="LLP11" s="221"/>
      <c r="LLQ11" s="221"/>
      <c r="LLZ11" s="221"/>
      <c r="LMA11" s="221"/>
      <c r="LMB11" s="221"/>
      <c r="LMC11" s="221"/>
      <c r="LMD11" s="221"/>
      <c r="LME11" s="221"/>
      <c r="LMF11" s="221"/>
      <c r="LMG11" s="221"/>
      <c r="LMP11" s="221"/>
      <c r="LMQ11" s="221"/>
      <c r="LMR11" s="221"/>
      <c r="LMS11" s="221"/>
      <c r="LMT11" s="221"/>
      <c r="LMU11" s="221"/>
      <c r="LMV11" s="221"/>
      <c r="LMW11" s="221"/>
      <c r="LNF11" s="221"/>
      <c r="LNG11" s="221"/>
      <c r="LNH11" s="221"/>
      <c r="LNI11" s="221"/>
      <c r="LNJ11" s="221"/>
      <c r="LNK11" s="221"/>
      <c r="LNL11" s="221"/>
      <c r="LNM11" s="221"/>
      <c r="LNV11" s="221"/>
      <c r="LNW11" s="221"/>
      <c r="LNX11" s="221"/>
      <c r="LNY11" s="221"/>
      <c r="LNZ11" s="221"/>
      <c r="LOA11" s="221"/>
      <c r="LOB11" s="221"/>
      <c r="LOC11" s="221"/>
      <c r="LOL11" s="221"/>
      <c r="LOM11" s="221"/>
      <c r="LON11" s="221"/>
      <c r="LOO11" s="221"/>
      <c r="LOP11" s="221"/>
      <c r="LOQ11" s="221"/>
      <c r="LOR11" s="221"/>
      <c r="LOS11" s="221"/>
      <c r="LPB11" s="221"/>
      <c r="LPC11" s="221"/>
      <c r="LPD11" s="221"/>
      <c r="LPE11" s="221"/>
      <c r="LPF11" s="221"/>
      <c r="LPG11" s="221"/>
      <c r="LPH11" s="221"/>
      <c r="LPI11" s="221"/>
      <c r="LPR11" s="221"/>
      <c r="LPS11" s="221"/>
      <c r="LPT11" s="221"/>
      <c r="LPU11" s="221"/>
      <c r="LPV11" s="221"/>
      <c r="LPW11" s="221"/>
      <c r="LPX11" s="221"/>
      <c r="LPY11" s="221"/>
      <c r="LQH11" s="221"/>
      <c r="LQI11" s="221"/>
      <c r="LQJ11" s="221"/>
      <c r="LQK11" s="221"/>
      <c r="LQL11" s="221"/>
      <c r="LQM11" s="221"/>
      <c r="LQN11" s="221"/>
      <c r="LQO11" s="221"/>
      <c r="LQX11" s="221"/>
      <c r="LQY11" s="221"/>
      <c r="LQZ11" s="221"/>
      <c r="LRA11" s="221"/>
      <c r="LRB11" s="221"/>
      <c r="LRC11" s="221"/>
      <c r="LRD11" s="221"/>
      <c r="LRE11" s="221"/>
      <c r="LRN11" s="221"/>
      <c r="LRO11" s="221"/>
      <c r="LRP11" s="221"/>
      <c r="LRQ11" s="221"/>
      <c r="LRR11" s="221"/>
      <c r="LRS11" s="221"/>
      <c r="LRT11" s="221"/>
      <c r="LRU11" s="221"/>
      <c r="LSD11" s="221"/>
      <c r="LSE11" s="221"/>
      <c r="LSF11" s="221"/>
      <c r="LSG11" s="221"/>
      <c r="LSH11" s="221"/>
      <c r="LSI11" s="221"/>
      <c r="LSJ11" s="221"/>
      <c r="LSK11" s="221"/>
      <c r="LST11" s="221"/>
      <c r="LSU11" s="221"/>
      <c r="LSV11" s="221"/>
      <c r="LSW11" s="221"/>
      <c r="LSX11" s="221"/>
      <c r="LSY11" s="221"/>
      <c r="LSZ11" s="221"/>
      <c r="LTA11" s="221"/>
      <c r="LTJ11" s="221"/>
      <c r="LTK11" s="221"/>
      <c r="LTL11" s="221"/>
      <c r="LTM11" s="221"/>
      <c r="LTN11" s="221"/>
      <c r="LTO11" s="221"/>
      <c r="LTP11" s="221"/>
      <c r="LTQ11" s="221"/>
      <c r="LTZ11" s="221"/>
      <c r="LUA11" s="221"/>
      <c r="LUB11" s="221"/>
      <c r="LUC11" s="221"/>
      <c r="LUD11" s="221"/>
      <c r="LUE11" s="221"/>
      <c r="LUF11" s="221"/>
      <c r="LUG11" s="221"/>
      <c r="LUP11" s="221"/>
      <c r="LUQ11" s="221"/>
      <c r="LUR11" s="221"/>
      <c r="LUS11" s="221"/>
      <c r="LUT11" s="221"/>
      <c r="LUU11" s="221"/>
      <c r="LUV11" s="221"/>
      <c r="LUW11" s="221"/>
      <c r="LVF11" s="221"/>
      <c r="LVG11" s="221"/>
      <c r="LVH11" s="221"/>
      <c r="LVI11" s="221"/>
      <c r="LVJ11" s="221"/>
      <c r="LVK11" s="221"/>
      <c r="LVL11" s="221"/>
      <c r="LVM11" s="221"/>
      <c r="LVV11" s="221"/>
      <c r="LVW11" s="221"/>
      <c r="LVX11" s="221"/>
      <c r="LVY11" s="221"/>
      <c r="LVZ11" s="221"/>
      <c r="LWA11" s="221"/>
      <c r="LWB11" s="221"/>
      <c r="LWC11" s="221"/>
      <c r="LWL11" s="221"/>
      <c r="LWM11" s="221"/>
      <c r="LWN11" s="221"/>
      <c r="LWO11" s="221"/>
      <c r="LWP11" s="221"/>
      <c r="LWQ11" s="221"/>
      <c r="LWR11" s="221"/>
      <c r="LWS11" s="221"/>
      <c r="LXB11" s="221"/>
      <c r="LXC11" s="221"/>
      <c r="LXD11" s="221"/>
      <c r="LXE11" s="221"/>
      <c r="LXF11" s="221"/>
      <c r="LXG11" s="221"/>
      <c r="LXH11" s="221"/>
      <c r="LXI11" s="221"/>
      <c r="LXR11" s="221"/>
      <c r="LXS11" s="221"/>
      <c r="LXT11" s="221"/>
      <c r="LXU11" s="221"/>
      <c r="LXV11" s="221"/>
      <c r="LXW11" s="221"/>
      <c r="LXX11" s="221"/>
      <c r="LXY11" s="221"/>
      <c r="LYH11" s="221"/>
      <c r="LYI11" s="221"/>
      <c r="LYJ11" s="221"/>
      <c r="LYK11" s="221"/>
      <c r="LYL11" s="221"/>
      <c r="LYM11" s="221"/>
      <c r="LYN11" s="221"/>
      <c r="LYO11" s="221"/>
      <c r="LYX11" s="221"/>
      <c r="LYY11" s="221"/>
      <c r="LYZ11" s="221"/>
      <c r="LZA11" s="221"/>
      <c r="LZB11" s="221"/>
      <c r="LZC11" s="221"/>
      <c r="LZD11" s="221"/>
      <c r="LZE11" s="221"/>
      <c r="LZN11" s="221"/>
      <c r="LZO11" s="221"/>
      <c r="LZP11" s="221"/>
      <c r="LZQ11" s="221"/>
      <c r="LZR11" s="221"/>
      <c r="LZS11" s="221"/>
      <c r="LZT11" s="221"/>
      <c r="LZU11" s="221"/>
      <c r="MAD11" s="221"/>
      <c r="MAE11" s="221"/>
      <c r="MAF11" s="221"/>
      <c r="MAG11" s="221"/>
      <c r="MAH11" s="221"/>
      <c r="MAI11" s="221"/>
      <c r="MAJ11" s="221"/>
      <c r="MAK11" s="221"/>
      <c r="MAT11" s="221"/>
      <c r="MAU11" s="221"/>
      <c r="MAV11" s="221"/>
      <c r="MAW11" s="221"/>
      <c r="MAX11" s="221"/>
      <c r="MAY11" s="221"/>
      <c r="MAZ11" s="221"/>
      <c r="MBA11" s="221"/>
      <c r="MBJ11" s="221"/>
      <c r="MBK11" s="221"/>
      <c r="MBL11" s="221"/>
      <c r="MBM11" s="221"/>
      <c r="MBN11" s="221"/>
      <c r="MBO11" s="221"/>
      <c r="MBP11" s="221"/>
      <c r="MBQ11" s="221"/>
      <c r="MBZ11" s="221"/>
      <c r="MCA11" s="221"/>
      <c r="MCB11" s="221"/>
      <c r="MCC11" s="221"/>
      <c r="MCD11" s="221"/>
      <c r="MCE11" s="221"/>
      <c r="MCF11" s="221"/>
      <c r="MCG11" s="221"/>
      <c r="MCP11" s="221"/>
      <c r="MCQ11" s="221"/>
      <c r="MCR11" s="221"/>
      <c r="MCS11" s="221"/>
      <c r="MCT11" s="221"/>
      <c r="MCU11" s="221"/>
      <c r="MCV11" s="221"/>
      <c r="MCW11" s="221"/>
      <c r="MDF11" s="221"/>
      <c r="MDG11" s="221"/>
      <c r="MDH11" s="221"/>
      <c r="MDI11" s="221"/>
      <c r="MDJ11" s="221"/>
      <c r="MDK11" s="221"/>
      <c r="MDL11" s="221"/>
      <c r="MDM11" s="221"/>
      <c r="MDV11" s="221"/>
      <c r="MDW11" s="221"/>
      <c r="MDX11" s="221"/>
      <c r="MDY11" s="221"/>
      <c r="MDZ11" s="221"/>
      <c r="MEA11" s="221"/>
      <c r="MEB11" s="221"/>
      <c r="MEC11" s="221"/>
      <c r="MEL11" s="221"/>
      <c r="MEM11" s="221"/>
      <c r="MEN11" s="221"/>
      <c r="MEO11" s="221"/>
      <c r="MEP11" s="221"/>
      <c r="MEQ11" s="221"/>
      <c r="MER11" s="221"/>
      <c r="MES11" s="221"/>
      <c r="MFB11" s="221"/>
      <c r="MFC11" s="221"/>
      <c r="MFD11" s="221"/>
      <c r="MFE11" s="221"/>
      <c r="MFF11" s="221"/>
      <c r="MFG11" s="221"/>
      <c r="MFH11" s="221"/>
      <c r="MFI11" s="221"/>
      <c r="MFR11" s="221"/>
      <c r="MFS11" s="221"/>
      <c r="MFT11" s="221"/>
      <c r="MFU11" s="221"/>
      <c r="MFV11" s="221"/>
      <c r="MFW11" s="221"/>
      <c r="MFX11" s="221"/>
      <c r="MFY11" s="221"/>
      <c r="MGH11" s="221"/>
      <c r="MGI11" s="221"/>
      <c r="MGJ11" s="221"/>
      <c r="MGK11" s="221"/>
      <c r="MGL11" s="221"/>
      <c r="MGM11" s="221"/>
      <c r="MGN11" s="221"/>
      <c r="MGO11" s="221"/>
      <c r="MGX11" s="221"/>
      <c r="MGY11" s="221"/>
      <c r="MGZ11" s="221"/>
      <c r="MHA11" s="221"/>
      <c r="MHB11" s="221"/>
      <c r="MHC11" s="221"/>
      <c r="MHD11" s="221"/>
      <c r="MHE11" s="221"/>
      <c r="MHN11" s="221"/>
      <c r="MHO11" s="221"/>
      <c r="MHP11" s="221"/>
      <c r="MHQ11" s="221"/>
      <c r="MHR11" s="221"/>
      <c r="MHS11" s="221"/>
      <c r="MHT11" s="221"/>
      <c r="MHU11" s="221"/>
      <c r="MID11" s="221"/>
      <c r="MIE11" s="221"/>
      <c r="MIF11" s="221"/>
      <c r="MIG11" s="221"/>
      <c r="MIH11" s="221"/>
      <c r="MII11" s="221"/>
      <c r="MIJ11" s="221"/>
      <c r="MIK11" s="221"/>
      <c r="MIT11" s="221"/>
      <c r="MIU11" s="221"/>
      <c r="MIV11" s="221"/>
      <c r="MIW11" s="221"/>
      <c r="MIX11" s="221"/>
      <c r="MIY11" s="221"/>
      <c r="MIZ11" s="221"/>
      <c r="MJA11" s="221"/>
      <c r="MJJ11" s="221"/>
      <c r="MJK11" s="221"/>
      <c r="MJL11" s="221"/>
      <c r="MJM11" s="221"/>
      <c r="MJN11" s="221"/>
      <c r="MJO11" s="221"/>
      <c r="MJP11" s="221"/>
      <c r="MJQ11" s="221"/>
      <c r="MJZ11" s="221"/>
      <c r="MKA11" s="221"/>
      <c r="MKB11" s="221"/>
      <c r="MKC11" s="221"/>
      <c r="MKD11" s="221"/>
      <c r="MKE11" s="221"/>
      <c r="MKF11" s="221"/>
      <c r="MKG11" s="221"/>
      <c r="MKP11" s="221"/>
      <c r="MKQ11" s="221"/>
      <c r="MKR11" s="221"/>
      <c r="MKS11" s="221"/>
      <c r="MKT11" s="221"/>
      <c r="MKU11" s="221"/>
      <c r="MKV11" s="221"/>
      <c r="MKW11" s="221"/>
      <c r="MLF11" s="221"/>
      <c r="MLG11" s="221"/>
      <c r="MLH11" s="221"/>
      <c r="MLI11" s="221"/>
      <c r="MLJ11" s="221"/>
      <c r="MLK11" s="221"/>
      <c r="MLL11" s="221"/>
      <c r="MLM11" s="221"/>
      <c r="MLV11" s="221"/>
      <c r="MLW11" s="221"/>
      <c r="MLX11" s="221"/>
      <c r="MLY11" s="221"/>
      <c r="MLZ11" s="221"/>
      <c r="MMA11" s="221"/>
      <c r="MMB11" s="221"/>
      <c r="MMC11" s="221"/>
      <c r="MML11" s="221"/>
      <c r="MMM11" s="221"/>
      <c r="MMN11" s="221"/>
      <c r="MMO11" s="221"/>
      <c r="MMP11" s="221"/>
      <c r="MMQ11" s="221"/>
      <c r="MMR11" s="221"/>
      <c r="MMS11" s="221"/>
      <c r="MNB11" s="221"/>
      <c r="MNC11" s="221"/>
      <c r="MND11" s="221"/>
      <c r="MNE11" s="221"/>
      <c r="MNF11" s="221"/>
      <c r="MNG11" s="221"/>
      <c r="MNH11" s="221"/>
      <c r="MNI11" s="221"/>
      <c r="MNR11" s="221"/>
      <c r="MNS11" s="221"/>
      <c r="MNT11" s="221"/>
      <c r="MNU11" s="221"/>
      <c r="MNV11" s="221"/>
      <c r="MNW11" s="221"/>
      <c r="MNX11" s="221"/>
      <c r="MNY11" s="221"/>
      <c r="MOH11" s="221"/>
      <c r="MOI11" s="221"/>
      <c r="MOJ11" s="221"/>
      <c r="MOK11" s="221"/>
      <c r="MOL11" s="221"/>
      <c r="MOM11" s="221"/>
      <c r="MON11" s="221"/>
      <c r="MOO11" s="221"/>
      <c r="MOX11" s="221"/>
      <c r="MOY11" s="221"/>
      <c r="MOZ11" s="221"/>
      <c r="MPA11" s="221"/>
      <c r="MPB11" s="221"/>
      <c r="MPC11" s="221"/>
      <c r="MPD11" s="221"/>
      <c r="MPE11" s="221"/>
      <c r="MPN11" s="221"/>
      <c r="MPO11" s="221"/>
      <c r="MPP11" s="221"/>
      <c r="MPQ11" s="221"/>
      <c r="MPR11" s="221"/>
      <c r="MPS11" s="221"/>
      <c r="MPT11" s="221"/>
      <c r="MPU11" s="221"/>
      <c r="MQD11" s="221"/>
      <c r="MQE11" s="221"/>
      <c r="MQF11" s="221"/>
      <c r="MQG11" s="221"/>
      <c r="MQH11" s="221"/>
      <c r="MQI11" s="221"/>
      <c r="MQJ11" s="221"/>
      <c r="MQK11" s="221"/>
      <c r="MQT11" s="221"/>
      <c r="MQU11" s="221"/>
      <c r="MQV11" s="221"/>
      <c r="MQW11" s="221"/>
      <c r="MQX11" s="221"/>
      <c r="MQY11" s="221"/>
      <c r="MQZ11" s="221"/>
      <c r="MRA11" s="221"/>
      <c r="MRJ11" s="221"/>
      <c r="MRK11" s="221"/>
      <c r="MRL11" s="221"/>
      <c r="MRM11" s="221"/>
      <c r="MRN11" s="221"/>
      <c r="MRO11" s="221"/>
      <c r="MRP11" s="221"/>
      <c r="MRQ11" s="221"/>
      <c r="MRZ11" s="221"/>
      <c r="MSA11" s="221"/>
      <c r="MSB11" s="221"/>
      <c r="MSC11" s="221"/>
      <c r="MSD11" s="221"/>
      <c r="MSE11" s="221"/>
      <c r="MSF11" s="221"/>
      <c r="MSG11" s="221"/>
      <c r="MSP11" s="221"/>
      <c r="MSQ11" s="221"/>
      <c r="MSR11" s="221"/>
      <c r="MSS11" s="221"/>
      <c r="MST11" s="221"/>
      <c r="MSU11" s="221"/>
      <c r="MSV11" s="221"/>
      <c r="MSW11" s="221"/>
      <c r="MTF11" s="221"/>
      <c r="MTG11" s="221"/>
      <c r="MTH11" s="221"/>
      <c r="MTI11" s="221"/>
      <c r="MTJ11" s="221"/>
      <c r="MTK11" s="221"/>
      <c r="MTL11" s="221"/>
      <c r="MTM11" s="221"/>
      <c r="MTV11" s="221"/>
      <c r="MTW11" s="221"/>
      <c r="MTX11" s="221"/>
      <c r="MTY11" s="221"/>
      <c r="MTZ11" s="221"/>
      <c r="MUA11" s="221"/>
      <c r="MUB11" s="221"/>
      <c r="MUC11" s="221"/>
      <c r="MUL11" s="221"/>
      <c r="MUM11" s="221"/>
      <c r="MUN11" s="221"/>
      <c r="MUO11" s="221"/>
      <c r="MUP11" s="221"/>
      <c r="MUQ11" s="221"/>
      <c r="MUR11" s="221"/>
      <c r="MUS11" s="221"/>
      <c r="MVB11" s="221"/>
      <c r="MVC11" s="221"/>
      <c r="MVD11" s="221"/>
      <c r="MVE11" s="221"/>
      <c r="MVF11" s="221"/>
      <c r="MVG11" s="221"/>
      <c r="MVH11" s="221"/>
      <c r="MVI11" s="221"/>
      <c r="MVR11" s="221"/>
      <c r="MVS11" s="221"/>
      <c r="MVT11" s="221"/>
      <c r="MVU11" s="221"/>
      <c r="MVV11" s="221"/>
      <c r="MVW11" s="221"/>
      <c r="MVX11" s="221"/>
      <c r="MVY11" s="221"/>
      <c r="MWH11" s="221"/>
      <c r="MWI11" s="221"/>
      <c r="MWJ11" s="221"/>
      <c r="MWK11" s="221"/>
      <c r="MWL11" s="221"/>
      <c r="MWM11" s="221"/>
      <c r="MWN11" s="221"/>
      <c r="MWO11" s="221"/>
      <c r="MWX11" s="221"/>
      <c r="MWY11" s="221"/>
      <c r="MWZ11" s="221"/>
      <c r="MXA11" s="221"/>
      <c r="MXB11" s="221"/>
      <c r="MXC11" s="221"/>
      <c r="MXD11" s="221"/>
      <c r="MXE11" s="221"/>
      <c r="MXN11" s="221"/>
      <c r="MXO11" s="221"/>
      <c r="MXP11" s="221"/>
      <c r="MXQ11" s="221"/>
      <c r="MXR11" s="221"/>
      <c r="MXS11" s="221"/>
      <c r="MXT11" s="221"/>
      <c r="MXU11" s="221"/>
      <c r="MYD11" s="221"/>
      <c r="MYE11" s="221"/>
      <c r="MYF11" s="221"/>
      <c r="MYG11" s="221"/>
      <c r="MYH11" s="221"/>
      <c r="MYI11" s="221"/>
      <c r="MYJ11" s="221"/>
      <c r="MYK11" s="221"/>
      <c r="MYT11" s="221"/>
      <c r="MYU11" s="221"/>
      <c r="MYV11" s="221"/>
      <c r="MYW11" s="221"/>
      <c r="MYX11" s="221"/>
      <c r="MYY11" s="221"/>
      <c r="MYZ11" s="221"/>
      <c r="MZA11" s="221"/>
      <c r="MZJ11" s="221"/>
      <c r="MZK11" s="221"/>
      <c r="MZL11" s="221"/>
      <c r="MZM11" s="221"/>
      <c r="MZN11" s="221"/>
      <c r="MZO11" s="221"/>
      <c r="MZP11" s="221"/>
      <c r="MZQ11" s="221"/>
      <c r="MZZ11" s="221"/>
      <c r="NAA11" s="221"/>
      <c r="NAB11" s="221"/>
      <c r="NAC11" s="221"/>
      <c r="NAD11" s="221"/>
      <c r="NAE11" s="221"/>
      <c r="NAF11" s="221"/>
      <c r="NAG11" s="221"/>
      <c r="NAP11" s="221"/>
      <c r="NAQ11" s="221"/>
      <c r="NAR11" s="221"/>
      <c r="NAS11" s="221"/>
      <c r="NAT11" s="221"/>
      <c r="NAU11" s="221"/>
      <c r="NAV11" s="221"/>
      <c r="NAW11" s="221"/>
      <c r="NBF11" s="221"/>
      <c r="NBG11" s="221"/>
      <c r="NBH11" s="221"/>
      <c r="NBI11" s="221"/>
      <c r="NBJ11" s="221"/>
      <c r="NBK11" s="221"/>
      <c r="NBL11" s="221"/>
      <c r="NBM11" s="221"/>
      <c r="NBV11" s="221"/>
      <c r="NBW11" s="221"/>
      <c r="NBX11" s="221"/>
      <c r="NBY11" s="221"/>
      <c r="NBZ11" s="221"/>
      <c r="NCA11" s="221"/>
      <c r="NCB11" s="221"/>
      <c r="NCC11" s="221"/>
      <c r="NCL11" s="221"/>
      <c r="NCM11" s="221"/>
      <c r="NCN11" s="221"/>
      <c r="NCO11" s="221"/>
      <c r="NCP11" s="221"/>
      <c r="NCQ11" s="221"/>
      <c r="NCR11" s="221"/>
      <c r="NCS11" s="221"/>
      <c r="NDB11" s="221"/>
      <c r="NDC11" s="221"/>
      <c r="NDD11" s="221"/>
      <c r="NDE11" s="221"/>
      <c r="NDF11" s="221"/>
      <c r="NDG11" s="221"/>
      <c r="NDH11" s="221"/>
      <c r="NDI11" s="221"/>
      <c r="NDR11" s="221"/>
      <c r="NDS11" s="221"/>
      <c r="NDT11" s="221"/>
      <c r="NDU11" s="221"/>
      <c r="NDV11" s="221"/>
      <c r="NDW11" s="221"/>
      <c r="NDX11" s="221"/>
      <c r="NDY11" s="221"/>
      <c r="NEH11" s="221"/>
      <c r="NEI11" s="221"/>
      <c r="NEJ11" s="221"/>
      <c r="NEK11" s="221"/>
      <c r="NEL11" s="221"/>
      <c r="NEM11" s="221"/>
      <c r="NEN11" s="221"/>
      <c r="NEO11" s="221"/>
      <c r="NEX11" s="221"/>
      <c r="NEY11" s="221"/>
      <c r="NEZ11" s="221"/>
      <c r="NFA11" s="221"/>
      <c r="NFB11" s="221"/>
      <c r="NFC11" s="221"/>
      <c r="NFD11" s="221"/>
      <c r="NFE11" s="221"/>
      <c r="NFN11" s="221"/>
      <c r="NFO11" s="221"/>
      <c r="NFP11" s="221"/>
      <c r="NFQ11" s="221"/>
      <c r="NFR11" s="221"/>
      <c r="NFS11" s="221"/>
      <c r="NFT11" s="221"/>
      <c r="NFU11" s="221"/>
      <c r="NGD11" s="221"/>
      <c r="NGE11" s="221"/>
      <c r="NGF11" s="221"/>
      <c r="NGG11" s="221"/>
      <c r="NGH11" s="221"/>
      <c r="NGI11" s="221"/>
      <c r="NGJ11" s="221"/>
      <c r="NGK11" s="221"/>
      <c r="NGT11" s="221"/>
      <c r="NGU11" s="221"/>
      <c r="NGV11" s="221"/>
      <c r="NGW11" s="221"/>
      <c r="NGX11" s="221"/>
      <c r="NGY11" s="221"/>
      <c r="NGZ11" s="221"/>
      <c r="NHA11" s="221"/>
      <c r="NHJ11" s="221"/>
      <c r="NHK11" s="221"/>
      <c r="NHL11" s="221"/>
      <c r="NHM11" s="221"/>
      <c r="NHN11" s="221"/>
      <c r="NHO11" s="221"/>
      <c r="NHP11" s="221"/>
      <c r="NHQ11" s="221"/>
      <c r="NHZ11" s="221"/>
      <c r="NIA11" s="221"/>
      <c r="NIB11" s="221"/>
      <c r="NIC11" s="221"/>
      <c r="NID11" s="221"/>
      <c r="NIE11" s="221"/>
      <c r="NIF11" s="221"/>
      <c r="NIG11" s="221"/>
      <c r="NIP11" s="221"/>
      <c r="NIQ11" s="221"/>
      <c r="NIR11" s="221"/>
      <c r="NIS11" s="221"/>
      <c r="NIT11" s="221"/>
      <c r="NIU11" s="221"/>
      <c r="NIV11" s="221"/>
      <c r="NIW11" s="221"/>
      <c r="NJF11" s="221"/>
      <c r="NJG11" s="221"/>
      <c r="NJH11" s="221"/>
      <c r="NJI11" s="221"/>
      <c r="NJJ11" s="221"/>
      <c r="NJK11" s="221"/>
      <c r="NJL11" s="221"/>
      <c r="NJM11" s="221"/>
      <c r="NJV11" s="221"/>
      <c r="NJW11" s="221"/>
      <c r="NJX11" s="221"/>
      <c r="NJY11" s="221"/>
      <c r="NJZ11" s="221"/>
      <c r="NKA11" s="221"/>
      <c r="NKB11" s="221"/>
      <c r="NKC11" s="221"/>
      <c r="NKL11" s="221"/>
      <c r="NKM11" s="221"/>
      <c r="NKN11" s="221"/>
      <c r="NKO11" s="221"/>
      <c r="NKP11" s="221"/>
      <c r="NKQ11" s="221"/>
      <c r="NKR11" s="221"/>
      <c r="NKS11" s="221"/>
      <c r="NLB11" s="221"/>
      <c r="NLC11" s="221"/>
      <c r="NLD11" s="221"/>
      <c r="NLE11" s="221"/>
      <c r="NLF11" s="221"/>
      <c r="NLG11" s="221"/>
      <c r="NLH11" s="221"/>
      <c r="NLI11" s="221"/>
      <c r="NLR11" s="221"/>
      <c r="NLS11" s="221"/>
      <c r="NLT11" s="221"/>
      <c r="NLU11" s="221"/>
      <c r="NLV11" s="221"/>
      <c r="NLW11" s="221"/>
      <c r="NLX11" s="221"/>
      <c r="NLY11" s="221"/>
      <c r="NMH11" s="221"/>
      <c r="NMI11" s="221"/>
      <c r="NMJ11" s="221"/>
      <c r="NMK11" s="221"/>
      <c r="NML11" s="221"/>
      <c r="NMM11" s="221"/>
      <c r="NMN11" s="221"/>
      <c r="NMO11" s="221"/>
      <c r="NMX11" s="221"/>
      <c r="NMY11" s="221"/>
      <c r="NMZ11" s="221"/>
      <c r="NNA11" s="221"/>
      <c r="NNB11" s="221"/>
      <c r="NNC11" s="221"/>
      <c r="NND11" s="221"/>
      <c r="NNE11" s="221"/>
      <c r="NNN11" s="221"/>
      <c r="NNO11" s="221"/>
      <c r="NNP11" s="221"/>
      <c r="NNQ11" s="221"/>
      <c r="NNR11" s="221"/>
      <c r="NNS11" s="221"/>
      <c r="NNT11" s="221"/>
      <c r="NNU11" s="221"/>
      <c r="NOD11" s="221"/>
      <c r="NOE11" s="221"/>
      <c r="NOF11" s="221"/>
      <c r="NOG11" s="221"/>
      <c r="NOH11" s="221"/>
      <c r="NOI11" s="221"/>
      <c r="NOJ11" s="221"/>
      <c r="NOK11" s="221"/>
      <c r="NOT11" s="221"/>
      <c r="NOU11" s="221"/>
      <c r="NOV11" s="221"/>
      <c r="NOW11" s="221"/>
      <c r="NOX11" s="221"/>
      <c r="NOY11" s="221"/>
      <c r="NOZ11" s="221"/>
      <c r="NPA11" s="221"/>
      <c r="NPJ11" s="221"/>
      <c r="NPK11" s="221"/>
      <c r="NPL11" s="221"/>
      <c r="NPM11" s="221"/>
      <c r="NPN11" s="221"/>
      <c r="NPO11" s="221"/>
      <c r="NPP11" s="221"/>
      <c r="NPQ11" s="221"/>
      <c r="NPZ11" s="221"/>
      <c r="NQA11" s="221"/>
      <c r="NQB11" s="221"/>
      <c r="NQC11" s="221"/>
      <c r="NQD11" s="221"/>
      <c r="NQE11" s="221"/>
      <c r="NQF11" s="221"/>
      <c r="NQG11" s="221"/>
      <c r="NQP11" s="221"/>
      <c r="NQQ11" s="221"/>
      <c r="NQR11" s="221"/>
      <c r="NQS11" s="221"/>
      <c r="NQT11" s="221"/>
      <c r="NQU11" s="221"/>
      <c r="NQV11" s="221"/>
      <c r="NQW11" s="221"/>
      <c r="NRF11" s="221"/>
      <c r="NRG11" s="221"/>
      <c r="NRH11" s="221"/>
      <c r="NRI11" s="221"/>
      <c r="NRJ11" s="221"/>
      <c r="NRK11" s="221"/>
      <c r="NRL11" s="221"/>
      <c r="NRM11" s="221"/>
      <c r="NRV11" s="221"/>
      <c r="NRW11" s="221"/>
      <c r="NRX11" s="221"/>
      <c r="NRY11" s="221"/>
      <c r="NRZ11" s="221"/>
      <c r="NSA11" s="221"/>
      <c r="NSB11" s="221"/>
      <c r="NSC11" s="221"/>
      <c r="NSL11" s="221"/>
      <c r="NSM11" s="221"/>
      <c r="NSN11" s="221"/>
      <c r="NSO11" s="221"/>
      <c r="NSP11" s="221"/>
      <c r="NSQ11" s="221"/>
      <c r="NSR11" s="221"/>
      <c r="NSS11" s="221"/>
      <c r="NTB11" s="221"/>
      <c r="NTC11" s="221"/>
      <c r="NTD11" s="221"/>
      <c r="NTE11" s="221"/>
      <c r="NTF11" s="221"/>
      <c r="NTG11" s="221"/>
      <c r="NTH11" s="221"/>
      <c r="NTI11" s="221"/>
      <c r="NTR11" s="221"/>
      <c r="NTS11" s="221"/>
      <c r="NTT11" s="221"/>
      <c r="NTU11" s="221"/>
      <c r="NTV11" s="221"/>
      <c r="NTW11" s="221"/>
      <c r="NTX11" s="221"/>
      <c r="NTY11" s="221"/>
      <c r="NUH11" s="221"/>
      <c r="NUI11" s="221"/>
      <c r="NUJ11" s="221"/>
      <c r="NUK11" s="221"/>
      <c r="NUL11" s="221"/>
      <c r="NUM11" s="221"/>
      <c r="NUN11" s="221"/>
      <c r="NUO11" s="221"/>
      <c r="NUX11" s="221"/>
      <c r="NUY11" s="221"/>
      <c r="NUZ11" s="221"/>
      <c r="NVA11" s="221"/>
      <c r="NVB11" s="221"/>
      <c r="NVC11" s="221"/>
      <c r="NVD11" s="221"/>
      <c r="NVE11" s="221"/>
      <c r="NVN11" s="221"/>
      <c r="NVO11" s="221"/>
      <c r="NVP11" s="221"/>
      <c r="NVQ11" s="221"/>
      <c r="NVR11" s="221"/>
      <c r="NVS11" s="221"/>
      <c r="NVT11" s="221"/>
      <c r="NVU11" s="221"/>
      <c r="NWD11" s="221"/>
      <c r="NWE11" s="221"/>
      <c r="NWF11" s="221"/>
      <c r="NWG11" s="221"/>
      <c r="NWH11" s="221"/>
      <c r="NWI11" s="221"/>
      <c r="NWJ11" s="221"/>
      <c r="NWK11" s="221"/>
      <c r="NWT11" s="221"/>
      <c r="NWU11" s="221"/>
      <c r="NWV11" s="221"/>
      <c r="NWW11" s="221"/>
      <c r="NWX11" s="221"/>
      <c r="NWY11" s="221"/>
      <c r="NWZ11" s="221"/>
      <c r="NXA11" s="221"/>
      <c r="NXJ11" s="221"/>
      <c r="NXK11" s="221"/>
      <c r="NXL11" s="221"/>
      <c r="NXM11" s="221"/>
      <c r="NXN11" s="221"/>
      <c r="NXO11" s="221"/>
      <c r="NXP11" s="221"/>
      <c r="NXQ11" s="221"/>
      <c r="NXZ11" s="221"/>
      <c r="NYA11" s="221"/>
      <c r="NYB11" s="221"/>
      <c r="NYC11" s="221"/>
      <c r="NYD11" s="221"/>
      <c r="NYE11" s="221"/>
      <c r="NYF11" s="221"/>
      <c r="NYG11" s="221"/>
      <c r="NYP11" s="221"/>
      <c r="NYQ11" s="221"/>
      <c r="NYR11" s="221"/>
      <c r="NYS11" s="221"/>
      <c r="NYT11" s="221"/>
      <c r="NYU11" s="221"/>
      <c r="NYV11" s="221"/>
      <c r="NYW11" s="221"/>
      <c r="NZF11" s="221"/>
      <c r="NZG11" s="221"/>
      <c r="NZH11" s="221"/>
      <c r="NZI11" s="221"/>
      <c r="NZJ11" s="221"/>
      <c r="NZK11" s="221"/>
      <c r="NZL11" s="221"/>
      <c r="NZM11" s="221"/>
      <c r="NZV11" s="221"/>
      <c r="NZW11" s="221"/>
      <c r="NZX11" s="221"/>
      <c r="NZY11" s="221"/>
      <c r="NZZ11" s="221"/>
      <c r="OAA11" s="221"/>
      <c r="OAB11" s="221"/>
      <c r="OAC11" s="221"/>
      <c r="OAL11" s="221"/>
      <c r="OAM11" s="221"/>
      <c r="OAN11" s="221"/>
      <c r="OAO11" s="221"/>
      <c r="OAP11" s="221"/>
      <c r="OAQ11" s="221"/>
      <c r="OAR11" s="221"/>
      <c r="OAS11" s="221"/>
      <c r="OBB11" s="221"/>
      <c r="OBC11" s="221"/>
      <c r="OBD11" s="221"/>
      <c r="OBE11" s="221"/>
      <c r="OBF11" s="221"/>
      <c r="OBG11" s="221"/>
      <c r="OBH11" s="221"/>
      <c r="OBI11" s="221"/>
      <c r="OBR11" s="221"/>
      <c r="OBS11" s="221"/>
      <c r="OBT11" s="221"/>
      <c r="OBU11" s="221"/>
      <c r="OBV11" s="221"/>
      <c r="OBW11" s="221"/>
      <c r="OBX11" s="221"/>
      <c r="OBY11" s="221"/>
      <c r="OCH11" s="221"/>
      <c r="OCI11" s="221"/>
      <c r="OCJ11" s="221"/>
      <c r="OCK11" s="221"/>
      <c r="OCL11" s="221"/>
      <c r="OCM11" s="221"/>
      <c r="OCN11" s="221"/>
      <c r="OCO11" s="221"/>
      <c r="OCX11" s="221"/>
      <c r="OCY11" s="221"/>
      <c r="OCZ11" s="221"/>
      <c r="ODA11" s="221"/>
      <c r="ODB11" s="221"/>
      <c r="ODC11" s="221"/>
      <c r="ODD11" s="221"/>
      <c r="ODE11" s="221"/>
      <c r="ODN11" s="221"/>
      <c r="ODO11" s="221"/>
      <c r="ODP11" s="221"/>
      <c r="ODQ11" s="221"/>
      <c r="ODR11" s="221"/>
      <c r="ODS11" s="221"/>
      <c r="ODT11" s="221"/>
      <c r="ODU11" s="221"/>
      <c r="OED11" s="221"/>
      <c r="OEE11" s="221"/>
      <c r="OEF11" s="221"/>
      <c r="OEG11" s="221"/>
      <c r="OEH11" s="221"/>
      <c r="OEI11" s="221"/>
      <c r="OEJ11" s="221"/>
      <c r="OEK11" s="221"/>
      <c r="OET11" s="221"/>
      <c r="OEU11" s="221"/>
      <c r="OEV11" s="221"/>
      <c r="OEW11" s="221"/>
      <c r="OEX11" s="221"/>
      <c r="OEY11" s="221"/>
      <c r="OEZ11" s="221"/>
      <c r="OFA11" s="221"/>
      <c r="OFJ11" s="221"/>
      <c r="OFK11" s="221"/>
      <c r="OFL11" s="221"/>
      <c r="OFM11" s="221"/>
      <c r="OFN11" s="221"/>
      <c r="OFO11" s="221"/>
      <c r="OFP11" s="221"/>
      <c r="OFQ11" s="221"/>
      <c r="OFZ11" s="221"/>
      <c r="OGA11" s="221"/>
      <c r="OGB11" s="221"/>
      <c r="OGC11" s="221"/>
      <c r="OGD11" s="221"/>
      <c r="OGE11" s="221"/>
      <c r="OGF11" s="221"/>
      <c r="OGG11" s="221"/>
      <c r="OGP11" s="221"/>
      <c r="OGQ11" s="221"/>
      <c r="OGR11" s="221"/>
      <c r="OGS11" s="221"/>
      <c r="OGT11" s="221"/>
      <c r="OGU11" s="221"/>
      <c r="OGV11" s="221"/>
      <c r="OGW11" s="221"/>
      <c r="OHF11" s="221"/>
      <c r="OHG11" s="221"/>
      <c r="OHH11" s="221"/>
      <c r="OHI11" s="221"/>
      <c r="OHJ11" s="221"/>
      <c r="OHK11" s="221"/>
      <c r="OHL11" s="221"/>
      <c r="OHM11" s="221"/>
      <c r="OHV11" s="221"/>
      <c r="OHW11" s="221"/>
      <c r="OHX11" s="221"/>
      <c r="OHY11" s="221"/>
      <c r="OHZ11" s="221"/>
      <c r="OIA11" s="221"/>
      <c r="OIB11" s="221"/>
      <c r="OIC11" s="221"/>
      <c r="OIL11" s="221"/>
      <c r="OIM11" s="221"/>
      <c r="OIN11" s="221"/>
      <c r="OIO11" s="221"/>
      <c r="OIP11" s="221"/>
      <c r="OIQ11" s="221"/>
      <c r="OIR11" s="221"/>
      <c r="OIS11" s="221"/>
      <c r="OJB11" s="221"/>
      <c r="OJC11" s="221"/>
      <c r="OJD11" s="221"/>
      <c r="OJE11" s="221"/>
      <c r="OJF11" s="221"/>
      <c r="OJG11" s="221"/>
      <c r="OJH11" s="221"/>
      <c r="OJI11" s="221"/>
      <c r="OJR11" s="221"/>
      <c r="OJS11" s="221"/>
      <c r="OJT11" s="221"/>
      <c r="OJU11" s="221"/>
      <c r="OJV11" s="221"/>
      <c r="OJW11" s="221"/>
      <c r="OJX11" s="221"/>
      <c r="OJY11" s="221"/>
      <c r="OKH11" s="221"/>
      <c r="OKI11" s="221"/>
      <c r="OKJ11" s="221"/>
      <c r="OKK11" s="221"/>
      <c r="OKL11" s="221"/>
      <c r="OKM11" s="221"/>
      <c r="OKN11" s="221"/>
      <c r="OKO11" s="221"/>
      <c r="OKX11" s="221"/>
      <c r="OKY11" s="221"/>
      <c r="OKZ11" s="221"/>
      <c r="OLA11" s="221"/>
      <c r="OLB11" s="221"/>
      <c r="OLC11" s="221"/>
      <c r="OLD11" s="221"/>
      <c r="OLE11" s="221"/>
      <c r="OLN11" s="221"/>
      <c r="OLO11" s="221"/>
      <c r="OLP11" s="221"/>
      <c r="OLQ11" s="221"/>
      <c r="OLR11" s="221"/>
      <c r="OLS11" s="221"/>
      <c r="OLT11" s="221"/>
      <c r="OLU11" s="221"/>
      <c r="OMD11" s="221"/>
      <c r="OME11" s="221"/>
      <c r="OMF11" s="221"/>
      <c r="OMG11" s="221"/>
      <c r="OMH11" s="221"/>
      <c r="OMI11" s="221"/>
      <c r="OMJ11" s="221"/>
      <c r="OMK11" s="221"/>
      <c r="OMT11" s="221"/>
      <c r="OMU11" s="221"/>
      <c r="OMV11" s="221"/>
      <c r="OMW11" s="221"/>
      <c r="OMX11" s="221"/>
      <c r="OMY11" s="221"/>
      <c r="OMZ11" s="221"/>
      <c r="ONA11" s="221"/>
      <c r="ONJ11" s="221"/>
      <c r="ONK11" s="221"/>
      <c r="ONL11" s="221"/>
      <c r="ONM11" s="221"/>
      <c r="ONN11" s="221"/>
      <c r="ONO11" s="221"/>
      <c r="ONP11" s="221"/>
      <c r="ONQ11" s="221"/>
      <c r="ONZ11" s="221"/>
      <c r="OOA11" s="221"/>
      <c r="OOB11" s="221"/>
      <c r="OOC11" s="221"/>
      <c r="OOD11" s="221"/>
      <c r="OOE11" s="221"/>
      <c r="OOF11" s="221"/>
      <c r="OOG11" s="221"/>
      <c r="OOP11" s="221"/>
      <c r="OOQ11" s="221"/>
      <c r="OOR11" s="221"/>
      <c r="OOS11" s="221"/>
      <c r="OOT11" s="221"/>
      <c r="OOU11" s="221"/>
      <c r="OOV11" s="221"/>
      <c r="OOW11" s="221"/>
      <c r="OPF11" s="221"/>
      <c r="OPG11" s="221"/>
      <c r="OPH11" s="221"/>
      <c r="OPI11" s="221"/>
      <c r="OPJ11" s="221"/>
      <c r="OPK11" s="221"/>
      <c r="OPL11" s="221"/>
      <c r="OPM11" s="221"/>
      <c r="OPV11" s="221"/>
      <c r="OPW11" s="221"/>
      <c r="OPX11" s="221"/>
      <c r="OPY11" s="221"/>
      <c r="OPZ11" s="221"/>
      <c r="OQA11" s="221"/>
      <c r="OQB11" s="221"/>
      <c r="OQC11" s="221"/>
      <c r="OQL11" s="221"/>
      <c r="OQM11" s="221"/>
      <c r="OQN11" s="221"/>
      <c r="OQO11" s="221"/>
      <c r="OQP11" s="221"/>
      <c r="OQQ11" s="221"/>
      <c r="OQR11" s="221"/>
      <c r="OQS11" s="221"/>
      <c r="ORB11" s="221"/>
      <c r="ORC11" s="221"/>
      <c r="ORD11" s="221"/>
      <c r="ORE11" s="221"/>
      <c r="ORF11" s="221"/>
      <c r="ORG11" s="221"/>
      <c r="ORH11" s="221"/>
      <c r="ORI11" s="221"/>
      <c r="ORR11" s="221"/>
      <c r="ORS11" s="221"/>
      <c r="ORT11" s="221"/>
      <c r="ORU11" s="221"/>
      <c r="ORV11" s="221"/>
      <c r="ORW11" s="221"/>
      <c r="ORX11" s="221"/>
      <c r="ORY11" s="221"/>
      <c r="OSH11" s="221"/>
      <c r="OSI11" s="221"/>
      <c r="OSJ11" s="221"/>
      <c r="OSK11" s="221"/>
      <c r="OSL11" s="221"/>
      <c r="OSM11" s="221"/>
      <c r="OSN11" s="221"/>
      <c r="OSO11" s="221"/>
      <c r="OSX11" s="221"/>
      <c r="OSY11" s="221"/>
      <c r="OSZ11" s="221"/>
      <c r="OTA11" s="221"/>
      <c r="OTB11" s="221"/>
      <c r="OTC11" s="221"/>
      <c r="OTD11" s="221"/>
      <c r="OTE11" s="221"/>
      <c r="OTN11" s="221"/>
      <c r="OTO11" s="221"/>
      <c r="OTP11" s="221"/>
      <c r="OTQ11" s="221"/>
      <c r="OTR11" s="221"/>
      <c r="OTS11" s="221"/>
      <c r="OTT11" s="221"/>
      <c r="OTU11" s="221"/>
      <c r="OUD11" s="221"/>
      <c r="OUE11" s="221"/>
      <c r="OUF11" s="221"/>
      <c r="OUG11" s="221"/>
      <c r="OUH11" s="221"/>
      <c r="OUI11" s="221"/>
      <c r="OUJ11" s="221"/>
      <c r="OUK11" s="221"/>
      <c r="OUT11" s="221"/>
      <c r="OUU11" s="221"/>
      <c r="OUV11" s="221"/>
      <c r="OUW11" s="221"/>
      <c r="OUX11" s="221"/>
      <c r="OUY11" s="221"/>
      <c r="OUZ11" s="221"/>
      <c r="OVA11" s="221"/>
      <c r="OVJ11" s="221"/>
      <c r="OVK11" s="221"/>
      <c r="OVL11" s="221"/>
      <c r="OVM11" s="221"/>
      <c r="OVN11" s="221"/>
      <c r="OVO11" s="221"/>
      <c r="OVP11" s="221"/>
      <c r="OVQ11" s="221"/>
      <c r="OVZ11" s="221"/>
      <c r="OWA11" s="221"/>
      <c r="OWB11" s="221"/>
      <c r="OWC11" s="221"/>
      <c r="OWD11" s="221"/>
      <c r="OWE11" s="221"/>
      <c r="OWF11" s="221"/>
      <c r="OWG11" s="221"/>
      <c r="OWP11" s="221"/>
      <c r="OWQ11" s="221"/>
      <c r="OWR11" s="221"/>
      <c r="OWS11" s="221"/>
      <c r="OWT11" s="221"/>
      <c r="OWU11" s="221"/>
      <c r="OWV11" s="221"/>
      <c r="OWW11" s="221"/>
      <c r="OXF11" s="221"/>
      <c r="OXG11" s="221"/>
      <c r="OXH11" s="221"/>
      <c r="OXI11" s="221"/>
      <c r="OXJ11" s="221"/>
      <c r="OXK11" s="221"/>
      <c r="OXL11" s="221"/>
      <c r="OXM11" s="221"/>
      <c r="OXV11" s="221"/>
      <c r="OXW11" s="221"/>
      <c r="OXX11" s="221"/>
      <c r="OXY11" s="221"/>
      <c r="OXZ11" s="221"/>
      <c r="OYA11" s="221"/>
      <c r="OYB11" s="221"/>
      <c r="OYC11" s="221"/>
      <c r="OYL11" s="221"/>
      <c r="OYM11" s="221"/>
      <c r="OYN11" s="221"/>
      <c r="OYO11" s="221"/>
      <c r="OYP11" s="221"/>
      <c r="OYQ11" s="221"/>
      <c r="OYR11" s="221"/>
      <c r="OYS11" s="221"/>
      <c r="OZB11" s="221"/>
      <c r="OZC11" s="221"/>
      <c r="OZD11" s="221"/>
      <c r="OZE11" s="221"/>
      <c r="OZF11" s="221"/>
      <c r="OZG11" s="221"/>
      <c r="OZH11" s="221"/>
      <c r="OZI11" s="221"/>
      <c r="OZR11" s="221"/>
      <c r="OZS11" s="221"/>
      <c r="OZT11" s="221"/>
      <c r="OZU11" s="221"/>
      <c r="OZV11" s="221"/>
      <c r="OZW11" s="221"/>
      <c r="OZX11" s="221"/>
      <c r="OZY11" s="221"/>
      <c r="PAH11" s="221"/>
      <c r="PAI11" s="221"/>
      <c r="PAJ11" s="221"/>
      <c r="PAK11" s="221"/>
      <c r="PAL11" s="221"/>
      <c r="PAM11" s="221"/>
      <c r="PAN11" s="221"/>
      <c r="PAO11" s="221"/>
      <c r="PAX11" s="221"/>
      <c r="PAY11" s="221"/>
      <c r="PAZ11" s="221"/>
      <c r="PBA11" s="221"/>
      <c r="PBB11" s="221"/>
      <c r="PBC11" s="221"/>
      <c r="PBD11" s="221"/>
      <c r="PBE11" s="221"/>
      <c r="PBN11" s="221"/>
      <c r="PBO11" s="221"/>
      <c r="PBP11" s="221"/>
      <c r="PBQ11" s="221"/>
      <c r="PBR11" s="221"/>
      <c r="PBS11" s="221"/>
      <c r="PBT11" s="221"/>
      <c r="PBU11" s="221"/>
      <c r="PCD11" s="221"/>
      <c r="PCE11" s="221"/>
      <c r="PCF11" s="221"/>
      <c r="PCG11" s="221"/>
      <c r="PCH11" s="221"/>
      <c r="PCI11" s="221"/>
      <c r="PCJ11" s="221"/>
      <c r="PCK11" s="221"/>
      <c r="PCT11" s="221"/>
      <c r="PCU11" s="221"/>
      <c r="PCV11" s="221"/>
      <c r="PCW11" s="221"/>
      <c r="PCX11" s="221"/>
      <c r="PCY11" s="221"/>
      <c r="PCZ11" s="221"/>
      <c r="PDA11" s="221"/>
      <c r="PDJ11" s="221"/>
      <c r="PDK11" s="221"/>
      <c r="PDL11" s="221"/>
      <c r="PDM11" s="221"/>
      <c r="PDN11" s="221"/>
      <c r="PDO11" s="221"/>
      <c r="PDP11" s="221"/>
      <c r="PDQ11" s="221"/>
      <c r="PDZ11" s="221"/>
      <c r="PEA11" s="221"/>
      <c r="PEB11" s="221"/>
      <c r="PEC11" s="221"/>
      <c r="PED11" s="221"/>
      <c r="PEE11" s="221"/>
      <c r="PEF11" s="221"/>
      <c r="PEG11" s="221"/>
      <c r="PEP11" s="221"/>
      <c r="PEQ11" s="221"/>
      <c r="PER11" s="221"/>
      <c r="PES11" s="221"/>
      <c r="PET11" s="221"/>
      <c r="PEU11" s="221"/>
      <c r="PEV11" s="221"/>
      <c r="PEW11" s="221"/>
      <c r="PFF11" s="221"/>
      <c r="PFG11" s="221"/>
      <c r="PFH11" s="221"/>
      <c r="PFI11" s="221"/>
      <c r="PFJ11" s="221"/>
      <c r="PFK11" s="221"/>
      <c r="PFL11" s="221"/>
      <c r="PFM11" s="221"/>
      <c r="PFV11" s="221"/>
      <c r="PFW11" s="221"/>
      <c r="PFX11" s="221"/>
      <c r="PFY11" s="221"/>
      <c r="PFZ11" s="221"/>
      <c r="PGA11" s="221"/>
      <c r="PGB11" s="221"/>
      <c r="PGC11" s="221"/>
      <c r="PGL11" s="221"/>
      <c r="PGM11" s="221"/>
      <c r="PGN11" s="221"/>
      <c r="PGO11" s="221"/>
      <c r="PGP11" s="221"/>
      <c r="PGQ11" s="221"/>
      <c r="PGR11" s="221"/>
      <c r="PGS11" s="221"/>
      <c r="PHB11" s="221"/>
      <c r="PHC11" s="221"/>
      <c r="PHD11" s="221"/>
      <c r="PHE11" s="221"/>
      <c r="PHF11" s="221"/>
      <c r="PHG11" s="221"/>
      <c r="PHH11" s="221"/>
      <c r="PHI11" s="221"/>
      <c r="PHR11" s="221"/>
      <c r="PHS11" s="221"/>
      <c r="PHT11" s="221"/>
      <c r="PHU11" s="221"/>
      <c r="PHV11" s="221"/>
      <c r="PHW11" s="221"/>
      <c r="PHX11" s="221"/>
      <c r="PHY11" s="221"/>
      <c r="PIH11" s="221"/>
      <c r="PII11" s="221"/>
      <c r="PIJ11" s="221"/>
      <c r="PIK11" s="221"/>
      <c r="PIL11" s="221"/>
      <c r="PIM11" s="221"/>
      <c r="PIN11" s="221"/>
      <c r="PIO11" s="221"/>
      <c r="PIX11" s="221"/>
      <c r="PIY11" s="221"/>
      <c r="PIZ11" s="221"/>
      <c r="PJA11" s="221"/>
      <c r="PJB11" s="221"/>
      <c r="PJC11" s="221"/>
      <c r="PJD11" s="221"/>
      <c r="PJE11" s="221"/>
      <c r="PJN11" s="221"/>
      <c r="PJO11" s="221"/>
      <c r="PJP11" s="221"/>
      <c r="PJQ11" s="221"/>
      <c r="PJR11" s="221"/>
      <c r="PJS11" s="221"/>
      <c r="PJT11" s="221"/>
      <c r="PJU11" s="221"/>
      <c r="PKD11" s="221"/>
      <c r="PKE11" s="221"/>
      <c r="PKF11" s="221"/>
      <c r="PKG11" s="221"/>
      <c r="PKH11" s="221"/>
      <c r="PKI11" s="221"/>
      <c r="PKJ11" s="221"/>
      <c r="PKK11" s="221"/>
      <c r="PKT11" s="221"/>
      <c r="PKU11" s="221"/>
      <c r="PKV11" s="221"/>
      <c r="PKW11" s="221"/>
      <c r="PKX11" s="221"/>
      <c r="PKY11" s="221"/>
      <c r="PKZ11" s="221"/>
      <c r="PLA11" s="221"/>
      <c r="PLJ11" s="221"/>
      <c r="PLK11" s="221"/>
      <c r="PLL11" s="221"/>
      <c r="PLM11" s="221"/>
      <c r="PLN11" s="221"/>
      <c r="PLO11" s="221"/>
      <c r="PLP11" s="221"/>
      <c r="PLQ11" s="221"/>
      <c r="PLZ11" s="221"/>
      <c r="PMA11" s="221"/>
      <c r="PMB11" s="221"/>
      <c r="PMC11" s="221"/>
      <c r="PMD11" s="221"/>
      <c r="PME11" s="221"/>
      <c r="PMF11" s="221"/>
      <c r="PMG11" s="221"/>
      <c r="PMP11" s="221"/>
      <c r="PMQ11" s="221"/>
      <c r="PMR11" s="221"/>
      <c r="PMS11" s="221"/>
      <c r="PMT11" s="221"/>
      <c r="PMU11" s="221"/>
      <c r="PMV11" s="221"/>
      <c r="PMW11" s="221"/>
      <c r="PNF11" s="221"/>
      <c r="PNG11" s="221"/>
      <c r="PNH11" s="221"/>
      <c r="PNI11" s="221"/>
      <c r="PNJ11" s="221"/>
      <c r="PNK11" s="221"/>
      <c r="PNL11" s="221"/>
      <c r="PNM11" s="221"/>
      <c r="PNV11" s="221"/>
      <c r="PNW11" s="221"/>
      <c r="PNX11" s="221"/>
      <c r="PNY11" s="221"/>
      <c r="PNZ11" s="221"/>
      <c r="POA11" s="221"/>
      <c r="POB11" s="221"/>
      <c r="POC11" s="221"/>
      <c r="POL11" s="221"/>
      <c r="POM11" s="221"/>
      <c r="PON11" s="221"/>
      <c r="POO11" s="221"/>
      <c r="POP11" s="221"/>
      <c r="POQ11" s="221"/>
      <c r="POR11" s="221"/>
      <c r="POS11" s="221"/>
      <c r="PPB11" s="221"/>
      <c r="PPC11" s="221"/>
      <c r="PPD11" s="221"/>
      <c r="PPE11" s="221"/>
      <c r="PPF11" s="221"/>
      <c r="PPG11" s="221"/>
      <c r="PPH11" s="221"/>
      <c r="PPI11" s="221"/>
      <c r="PPR11" s="221"/>
      <c r="PPS11" s="221"/>
      <c r="PPT11" s="221"/>
      <c r="PPU11" s="221"/>
      <c r="PPV11" s="221"/>
      <c r="PPW11" s="221"/>
      <c r="PPX11" s="221"/>
      <c r="PPY11" s="221"/>
      <c r="PQH11" s="221"/>
      <c r="PQI11" s="221"/>
      <c r="PQJ11" s="221"/>
      <c r="PQK11" s="221"/>
      <c r="PQL11" s="221"/>
      <c r="PQM11" s="221"/>
      <c r="PQN11" s="221"/>
      <c r="PQO11" s="221"/>
      <c r="PQX11" s="221"/>
      <c r="PQY11" s="221"/>
      <c r="PQZ11" s="221"/>
      <c r="PRA11" s="221"/>
      <c r="PRB11" s="221"/>
      <c r="PRC11" s="221"/>
      <c r="PRD11" s="221"/>
      <c r="PRE11" s="221"/>
      <c r="PRN11" s="221"/>
      <c r="PRO11" s="221"/>
      <c r="PRP11" s="221"/>
      <c r="PRQ11" s="221"/>
      <c r="PRR11" s="221"/>
      <c r="PRS11" s="221"/>
      <c r="PRT11" s="221"/>
      <c r="PRU11" s="221"/>
      <c r="PSD11" s="221"/>
      <c r="PSE11" s="221"/>
      <c r="PSF11" s="221"/>
      <c r="PSG11" s="221"/>
      <c r="PSH11" s="221"/>
      <c r="PSI11" s="221"/>
      <c r="PSJ11" s="221"/>
      <c r="PSK11" s="221"/>
      <c r="PST11" s="221"/>
      <c r="PSU11" s="221"/>
      <c r="PSV11" s="221"/>
      <c r="PSW11" s="221"/>
      <c r="PSX11" s="221"/>
      <c r="PSY11" s="221"/>
      <c r="PSZ11" s="221"/>
      <c r="PTA11" s="221"/>
      <c r="PTJ11" s="221"/>
      <c r="PTK11" s="221"/>
      <c r="PTL11" s="221"/>
      <c r="PTM11" s="221"/>
      <c r="PTN11" s="221"/>
      <c r="PTO11" s="221"/>
      <c r="PTP11" s="221"/>
      <c r="PTQ11" s="221"/>
      <c r="PTZ11" s="221"/>
      <c r="PUA11" s="221"/>
      <c r="PUB11" s="221"/>
      <c r="PUC11" s="221"/>
      <c r="PUD11" s="221"/>
      <c r="PUE11" s="221"/>
      <c r="PUF11" s="221"/>
      <c r="PUG11" s="221"/>
      <c r="PUP11" s="221"/>
      <c r="PUQ11" s="221"/>
      <c r="PUR11" s="221"/>
      <c r="PUS11" s="221"/>
      <c r="PUT11" s="221"/>
      <c r="PUU11" s="221"/>
      <c r="PUV11" s="221"/>
      <c r="PUW11" s="221"/>
      <c r="PVF11" s="221"/>
      <c r="PVG11" s="221"/>
      <c r="PVH11" s="221"/>
      <c r="PVI11" s="221"/>
      <c r="PVJ11" s="221"/>
      <c r="PVK11" s="221"/>
      <c r="PVL11" s="221"/>
      <c r="PVM11" s="221"/>
      <c r="PVV11" s="221"/>
      <c r="PVW11" s="221"/>
      <c r="PVX11" s="221"/>
      <c r="PVY11" s="221"/>
      <c r="PVZ11" s="221"/>
      <c r="PWA11" s="221"/>
      <c r="PWB11" s="221"/>
      <c r="PWC11" s="221"/>
      <c r="PWL11" s="221"/>
      <c r="PWM11" s="221"/>
      <c r="PWN11" s="221"/>
      <c r="PWO11" s="221"/>
      <c r="PWP11" s="221"/>
      <c r="PWQ11" s="221"/>
      <c r="PWR11" s="221"/>
      <c r="PWS11" s="221"/>
      <c r="PXB11" s="221"/>
      <c r="PXC11" s="221"/>
      <c r="PXD11" s="221"/>
      <c r="PXE11" s="221"/>
      <c r="PXF11" s="221"/>
      <c r="PXG11" s="221"/>
      <c r="PXH11" s="221"/>
      <c r="PXI11" s="221"/>
      <c r="PXR11" s="221"/>
      <c r="PXS11" s="221"/>
      <c r="PXT11" s="221"/>
      <c r="PXU11" s="221"/>
      <c r="PXV11" s="221"/>
      <c r="PXW11" s="221"/>
      <c r="PXX11" s="221"/>
      <c r="PXY11" s="221"/>
      <c r="PYH11" s="221"/>
      <c r="PYI11" s="221"/>
      <c r="PYJ11" s="221"/>
      <c r="PYK11" s="221"/>
      <c r="PYL11" s="221"/>
      <c r="PYM11" s="221"/>
      <c r="PYN11" s="221"/>
      <c r="PYO11" s="221"/>
      <c r="PYX11" s="221"/>
      <c r="PYY11" s="221"/>
      <c r="PYZ11" s="221"/>
      <c r="PZA11" s="221"/>
      <c r="PZB11" s="221"/>
      <c r="PZC11" s="221"/>
      <c r="PZD11" s="221"/>
      <c r="PZE11" s="221"/>
      <c r="PZN11" s="221"/>
      <c r="PZO11" s="221"/>
      <c r="PZP11" s="221"/>
      <c r="PZQ11" s="221"/>
      <c r="PZR11" s="221"/>
      <c r="PZS11" s="221"/>
      <c r="PZT11" s="221"/>
      <c r="PZU11" s="221"/>
      <c r="QAD11" s="221"/>
      <c r="QAE11" s="221"/>
      <c r="QAF11" s="221"/>
      <c r="QAG11" s="221"/>
      <c r="QAH11" s="221"/>
      <c r="QAI11" s="221"/>
      <c r="QAJ11" s="221"/>
      <c r="QAK11" s="221"/>
      <c r="QAT11" s="221"/>
      <c r="QAU11" s="221"/>
      <c r="QAV11" s="221"/>
      <c r="QAW11" s="221"/>
      <c r="QAX11" s="221"/>
      <c r="QAY11" s="221"/>
      <c r="QAZ11" s="221"/>
      <c r="QBA11" s="221"/>
      <c r="QBJ11" s="221"/>
      <c r="QBK11" s="221"/>
      <c r="QBL11" s="221"/>
      <c r="QBM11" s="221"/>
      <c r="QBN11" s="221"/>
      <c r="QBO11" s="221"/>
      <c r="QBP11" s="221"/>
      <c r="QBQ11" s="221"/>
      <c r="QBZ11" s="221"/>
      <c r="QCA11" s="221"/>
      <c r="QCB11" s="221"/>
      <c r="QCC11" s="221"/>
      <c r="QCD11" s="221"/>
      <c r="QCE11" s="221"/>
      <c r="QCF11" s="221"/>
      <c r="QCG11" s="221"/>
      <c r="QCP11" s="221"/>
      <c r="QCQ11" s="221"/>
      <c r="QCR11" s="221"/>
      <c r="QCS11" s="221"/>
      <c r="QCT11" s="221"/>
      <c r="QCU11" s="221"/>
      <c r="QCV11" s="221"/>
      <c r="QCW11" s="221"/>
      <c r="QDF11" s="221"/>
      <c r="QDG11" s="221"/>
      <c r="QDH11" s="221"/>
      <c r="QDI11" s="221"/>
      <c r="QDJ11" s="221"/>
      <c r="QDK11" s="221"/>
      <c r="QDL11" s="221"/>
      <c r="QDM11" s="221"/>
      <c r="QDV11" s="221"/>
      <c r="QDW11" s="221"/>
      <c r="QDX11" s="221"/>
      <c r="QDY11" s="221"/>
      <c r="QDZ11" s="221"/>
      <c r="QEA11" s="221"/>
      <c r="QEB11" s="221"/>
      <c r="QEC11" s="221"/>
      <c r="QEL11" s="221"/>
      <c r="QEM11" s="221"/>
      <c r="QEN11" s="221"/>
      <c r="QEO11" s="221"/>
      <c r="QEP11" s="221"/>
      <c r="QEQ11" s="221"/>
      <c r="QER11" s="221"/>
      <c r="QES11" s="221"/>
      <c r="QFB11" s="221"/>
      <c r="QFC11" s="221"/>
      <c r="QFD11" s="221"/>
      <c r="QFE11" s="221"/>
      <c r="QFF11" s="221"/>
      <c r="QFG11" s="221"/>
      <c r="QFH11" s="221"/>
      <c r="QFI11" s="221"/>
      <c r="QFR11" s="221"/>
      <c r="QFS11" s="221"/>
      <c r="QFT11" s="221"/>
      <c r="QFU11" s="221"/>
      <c r="QFV11" s="221"/>
      <c r="QFW11" s="221"/>
      <c r="QFX11" s="221"/>
      <c r="QFY11" s="221"/>
      <c r="QGH11" s="221"/>
      <c r="QGI11" s="221"/>
      <c r="QGJ11" s="221"/>
      <c r="QGK11" s="221"/>
      <c r="QGL11" s="221"/>
      <c r="QGM11" s="221"/>
      <c r="QGN11" s="221"/>
      <c r="QGO11" s="221"/>
      <c r="QGX11" s="221"/>
      <c r="QGY11" s="221"/>
      <c r="QGZ11" s="221"/>
      <c r="QHA11" s="221"/>
      <c r="QHB11" s="221"/>
      <c r="QHC11" s="221"/>
      <c r="QHD11" s="221"/>
      <c r="QHE11" s="221"/>
      <c r="QHN11" s="221"/>
      <c r="QHO11" s="221"/>
      <c r="QHP11" s="221"/>
      <c r="QHQ11" s="221"/>
      <c r="QHR11" s="221"/>
      <c r="QHS11" s="221"/>
      <c r="QHT11" s="221"/>
      <c r="QHU11" s="221"/>
      <c r="QID11" s="221"/>
      <c r="QIE11" s="221"/>
      <c r="QIF11" s="221"/>
      <c r="QIG11" s="221"/>
      <c r="QIH11" s="221"/>
      <c r="QII11" s="221"/>
      <c r="QIJ11" s="221"/>
      <c r="QIK11" s="221"/>
      <c r="QIT11" s="221"/>
      <c r="QIU11" s="221"/>
      <c r="QIV11" s="221"/>
      <c r="QIW11" s="221"/>
      <c r="QIX11" s="221"/>
      <c r="QIY11" s="221"/>
      <c r="QIZ11" s="221"/>
      <c r="QJA11" s="221"/>
      <c r="QJJ11" s="221"/>
      <c r="QJK11" s="221"/>
      <c r="QJL11" s="221"/>
      <c r="QJM11" s="221"/>
      <c r="QJN11" s="221"/>
      <c r="QJO11" s="221"/>
      <c r="QJP11" s="221"/>
      <c r="QJQ11" s="221"/>
      <c r="QJZ11" s="221"/>
      <c r="QKA11" s="221"/>
      <c r="QKB11" s="221"/>
      <c r="QKC11" s="221"/>
      <c r="QKD11" s="221"/>
      <c r="QKE11" s="221"/>
      <c r="QKF11" s="221"/>
      <c r="QKG11" s="221"/>
      <c r="QKP11" s="221"/>
      <c r="QKQ11" s="221"/>
      <c r="QKR11" s="221"/>
      <c r="QKS11" s="221"/>
      <c r="QKT11" s="221"/>
      <c r="QKU11" s="221"/>
      <c r="QKV11" s="221"/>
      <c r="QKW11" s="221"/>
      <c r="QLF11" s="221"/>
      <c r="QLG11" s="221"/>
      <c r="QLH11" s="221"/>
      <c r="QLI11" s="221"/>
      <c r="QLJ11" s="221"/>
      <c r="QLK11" s="221"/>
      <c r="QLL11" s="221"/>
      <c r="QLM11" s="221"/>
      <c r="QLV11" s="221"/>
      <c r="QLW11" s="221"/>
      <c r="QLX11" s="221"/>
      <c r="QLY11" s="221"/>
      <c r="QLZ11" s="221"/>
      <c r="QMA11" s="221"/>
      <c r="QMB11" s="221"/>
      <c r="QMC11" s="221"/>
      <c r="QML11" s="221"/>
      <c r="QMM11" s="221"/>
      <c r="QMN11" s="221"/>
      <c r="QMO11" s="221"/>
      <c r="QMP11" s="221"/>
      <c r="QMQ11" s="221"/>
      <c r="QMR11" s="221"/>
      <c r="QMS11" s="221"/>
      <c r="QNB11" s="221"/>
      <c r="QNC11" s="221"/>
      <c r="QND11" s="221"/>
      <c r="QNE11" s="221"/>
      <c r="QNF11" s="221"/>
      <c r="QNG11" s="221"/>
      <c r="QNH11" s="221"/>
      <c r="QNI11" s="221"/>
      <c r="QNR11" s="221"/>
      <c r="QNS11" s="221"/>
      <c r="QNT11" s="221"/>
      <c r="QNU11" s="221"/>
      <c r="QNV11" s="221"/>
      <c r="QNW11" s="221"/>
      <c r="QNX11" s="221"/>
      <c r="QNY11" s="221"/>
      <c r="QOH11" s="221"/>
      <c r="QOI11" s="221"/>
      <c r="QOJ11" s="221"/>
      <c r="QOK11" s="221"/>
      <c r="QOL11" s="221"/>
      <c r="QOM11" s="221"/>
      <c r="QON11" s="221"/>
      <c r="QOO11" s="221"/>
      <c r="QOX11" s="221"/>
      <c r="QOY11" s="221"/>
      <c r="QOZ11" s="221"/>
      <c r="QPA11" s="221"/>
      <c r="QPB11" s="221"/>
      <c r="QPC11" s="221"/>
      <c r="QPD11" s="221"/>
      <c r="QPE11" s="221"/>
      <c r="QPN11" s="221"/>
      <c r="QPO11" s="221"/>
      <c r="QPP11" s="221"/>
      <c r="QPQ11" s="221"/>
      <c r="QPR11" s="221"/>
      <c r="QPS11" s="221"/>
      <c r="QPT11" s="221"/>
      <c r="QPU11" s="221"/>
      <c r="QQD11" s="221"/>
      <c r="QQE11" s="221"/>
      <c r="QQF11" s="221"/>
      <c r="QQG11" s="221"/>
      <c r="QQH11" s="221"/>
      <c r="QQI11" s="221"/>
      <c r="QQJ11" s="221"/>
      <c r="QQK11" s="221"/>
      <c r="QQT11" s="221"/>
      <c r="QQU11" s="221"/>
      <c r="QQV11" s="221"/>
      <c r="QQW11" s="221"/>
      <c r="QQX11" s="221"/>
      <c r="QQY11" s="221"/>
      <c r="QQZ11" s="221"/>
      <c r="QRA11" s="221"/>
      <c r="QRJ11" s="221"/>
      <c r="QRK11" s="221"/>
      <c r="QRL11" s="221"/>
      <c r="QRM11" s="221"/>
      <c r="QRN11" s="221"/>
      <c r="QRO11" s="221"/>
      <c r="QRP11" s="221"/>
      <c r="QRQ11" s="221"/>
      <c r="QRZ11" s="221"/>
      <c r="QSA11" s="221"/>
      <c r="QSB11" s="221"/>
      <c r="QSC11" s="221"/>
      <c r="QSD11" s="221"/>
      <c r="QSE11" s="221"/>
      <c r="QSF11" s="221"/>
      <c r="QSG11" s="221"/>
      <c r="QSP11" s="221"/>
      <c r="QSQ11" s="221"/>
      <c r="QSR11" s="221"/>
      <c r="QSS11" s="221"/>
      <c r="QST11" s="221"/>
      <c r="QSU11" s="221"/>
      <c r="QSV11" s="221"/>
      <c r="QSW11" s="221"/>
      <c r="QTF11" s="221"/>
      <c r="QTG11" s="221"/>
      <c r="QTH11" s="221"/>
      <c r="QTI11" s="221"/>
      <c r="QTJ11" s="221"/>
      <c r="QTK11" s="221"/>
      <c r="QTL11" s="221"/>
      <c r="QTM11" s="221"/>
      <c r="QTV11" s="221"/>
      <c r="QTW11" s="221"/>
      <c r="QTX11" s="221"/>
      <c r="QTY11" s="221"/>
      <c r="QTZ11" s="221"/>
      <c r="QUA11" s="221"/>
      <c r="QUB11" s="221"/>
      <c r="QUC11" s="221"/>
      <c r="QUL11" s="221"/>
      <c r="QUM11" s="221"/>
      <c r="QUN11" s="221"/>
      <c r="QUO11" s="221"/>
      <c r="QUP11" s="221"/>
      <c r="QUQ11" s="221"/>
      <c r="QUR11" s="221"/>
      <c r="QUS11" s="221"/>
      <c r="QVB11" s="221"/>
      <c r="QVC11" s="221"/>
      <c r="QVD11" s="221"/>
      <c r="QVE11" s="221"/>
      <c r="QVF11" s="221"/>
      <c r="QVG11" s="221"/>
      <c r="QVH11" s="221"/>
      <c r="QVI11" s="221"/>
      <c r="QVR11" s="221"/>
      <c r="QVS11" s="221"/>
      <c r="QVT11" s="221"/>
      <c r="QVU11" s="221"/>
      <c r="QVV11" s="221"/>
      <c r="QVW11" s="221"/>
      <c r="QVX11" s="221"/>
      <c r="QVY11" s="221"/>
      <c r="QWH11" s="221"/>
      <c r="QWI11" s="221"/>
      <c r="QWJ11" s="221"/>
      <c r="QWK11" s="221"/>
      <c r="QWL11" s="221"/>
      <c r="QWM11" s="221"/>
      <c r="QWN11" s="221"/>
      <c r="QWO11" s="221"/>
      <c r="QWX11" s="221"/>
      <c r="QWY11" s="221"/>
      <c r="QWZ11" s="221"/>
      <c r="QXA11" s="221"/>
      <c r="QXB11" s="221"/>
      <c r="QXC11" s="221"/>
      <c r="QXD11" s="221"/>
      <c r="QXE11" s="221"/>
      <c r="QXN11" s="221"/>
      <c r="QXO11" s="221"/>
      <c r="QXP11" s="221"/>
      <c r="QXQ11" s="221"/>
      <c r="QXR11" s="221"/>
      <c r="QXS11" s="221"/>
      <c r="QXT11" s="221"/>
      <c r="QXU11" s="221"/>
      <c r="QYD11" s="221"/>
      <c r="QYE11" s="221"/>
      <c r="QYF11" s="221"/>
      <c r="QYG11" s="221"/>
      <c r="QYH11" s="221"/>
      <c r="QYI11" s="221"/>
      <c r="QYJ11" s="221"/>
      <c r="QYK11" s="221"/>
      <c r="QYT11" s="221"/>
      <c r="QYU11" s="221"/>
      <c r="QYV11" s="221"/>
      <c r="QYW11" s="221"/>
      <c r="QYX11" s="221"/>
      <c r="QYY11" s="221"/>
      <c r="QYZ11" s="221"/>
      <c r="QZA11" s="221"/>
      <c r="QZJ11" s="221"/>
      <c r="QZK11" s="221"/>
      <c r="QZL11" s="221"/>
      <c r="QZM11" s="221"/>
      <c r="QZN11" s="221"/>
      <c r="QZO11" s="221"/>
      <c r="QZP11" s="221"/>
      <c r="QZQ11" s="221"/>
      <c r="QZZ11" s="221"/>
      <c r="RAA11" s="221"/>
      <c r="RAB11" s="221"/>
      <c r="RAC11" s="221"/>
      <c r="RAD11" s="221"/>
      <c r="RAE11" s="221"/>
      <c r="RAF11" s="221"/>
      <c r="RAG11" s="221"/>
      <c r="RAP11" s="221"/>
      <c r="RAQ11" s="221"/>
      <c r="RAR11" s="221"/>
      <c r="RAS11" s="221"/>
      <c r="RAT11" s="221"/>
      <c r="RAU11" s="221"/>
      <c r="RAV11" s="221"/>
      <c r="RAW11" s="221"/>
      <c r="RBF11" s="221"/>
      <c r="RBG11" s="221"/>
      <c r="RBH11" s="221"/>
      <c r="RBI11" s="221"/>
      <c r="RBJ11" s="221"/>
      <c r="RBK11" s="221"/>
      <c r="RBL11" s="221"/>
      <c r="RBM11" s="221"/>
      <c r="RBV11" s="221"/>
      <c r="RBW11" s="221"/>
      <c r="RBX11" s="221"/>
      <c r="RBY11" s="221"/>
      <c r="RBZ11" s="221"/>
      <c r="RCA11" s="221"/>
      <c r="RCB11" s="221"/>
      <c r="RCC11" s="221"/>
      <c r="RCL11" s="221"/>
      <c r="RCM11" s="221"/>
      <c r="RCN11" s="221"/>
      <c r="RCO11" s="221"/>
      <c r="RCP11" s="221"/>
      <c r="RCQ11" s="221"/>
      <c r="RCR11" s="221"/>
      <c r="RCS11" s="221"/>
      <c r="RDB11" s="221"/>
      <c r="RDC11" s="221"/>
      <c r="RDD11" s="221"/>
      <c r="RDE11" s="221"/>
      <c r="RDF11" s="221"/>
      <c r="RDG11" s="221"/>
      <c r="RDH11" s="221"/>
      <c r="RDI11" s="221"/>
      <c r="RDR11" s="221"/>
      <c r="RDS11" s="221"/>
      <c r="RDT11" s="221"/>
      <c r="RDU11" s="221"/>
      <c r="RDV11" s="221"/>
      <c r="RDW11" s="221"/>
      <c r="RDX11" s="221"/>
      <c r="RDY11" s="221"/>
      <c r="REH11" s="221"/>
      <c r="REI11" s="221"/>
      <c r="REJ11" s="221"/>
      <c r="REK11" s="221"/>
      <c r="REL11" s="221"/>
      <c r="REM11" s="221"/>
      <c r="REN11" s="221"/>
      <c r="REO11" s="221"/>
      <c r="REX11" s="221"/>
      <c r="REY11" s="221"/>
      <c r="REZ11" s="221"/>
      <c r="RFA11" s="221"/>
      <c r="RFB11" s="221"/>
      <c r="RFC11" s="221"/>
      <c r="RFD11" s="221"/>
      <c r="RFE11" s="221"/>
      <c r="RFN11" s="221"/>
      <c r="RFO11" s="221"/>
      <c r="RFP11" s="221"/>
      <c r="RFQ11" s="221"/>
      <c r="RFR11" s="221"/>
      <c r="RFS11" s="221"/>
      <c r="RFT11" s="221"/>
      <c r="RFU11" s="221"/>
      <c r="RGD11" s="221"/>
      <c r="RGE11" s="221"/>
      <c r="RGF11" s="221"/>
      <c r="RGG11" s="221"/>
      <c r="RGH11" s="221"/>
      <c r="RGI11" s="221"/>
      <c r="RGJ11" s="221"/>
      <c r="RGK11" s="221"/>
      <c r="RGT11" s="221"/>
      <c r="RGU11" s="221"/>
      <c r="RGV11" s="221"/>
      <c r="RGW11" s="221"/>
      <c r="RGX11" s="221"/>
      <c r="RGY11" s="221"/>
      <c r="RGZ11" s="221"/>
      <c r="RHA11" s="221"/>
      <c r="RHJ11" s="221"/>
      <c r="RHK11" s="221"/>
      <c r="RHL11" s="221"/>
      <c r="RHM11" s="221"/>
      <c r="RHN11" s="221"/>
      <c r="RHO11" s="221"/>
      <c r="RHP11" s="221"/>
      <c r="RHQ11" s="221"/>
      <c r="RHZ11" s="221"/>
      <c r="RIA11" s="221"/>
      <c r="RIB11" s="221"/>
      <c r="RIC11" s="221"/>
      <c r="RID11" s="221"/>
      <c r="RIE11" s="221"/>
      <c r="RIF11" s="221"/>
      <c r="RIG11" s="221"/>
      <c r="RIP11" s="221"/>
      <c r="RIQ11" s="221"/>
      <c r="RIR11" s="221"/>
      <c r="RIS11" s="221"/>
      <c r="RIT11" s="221"/>
      <c r="RIU11" s="221"/>
      <c r="RIV11" s="221"/>
      <c r="RIW11" s="221"/>
      <c r="RJF11" s="221"/>
      <c r="RJG11" s="221"/>
      <c r="RJH11" s="221"/>
      <c r="RJI11" s="221"/>
      <c r="RJJ11" s="221"/>
      <c r="RJK11" s="221"/>
      <c r="RJL11" s="221"/>
      <c r="RJM11" s="221"/>
      <c r="RJV11" s="221"/>
      <c r="RJW11" s="221"/>
      <c r="RJX11" s="221"/>
      <c r="RJY11" s="221"/>
      <c r="RJZ11" s="221"/>
      <c r="RKA11" s="221"/>
      <c r="RKB11" s="221"/>
      <c r="RKC11" s="221"/>
      <c r="RKL11" s="221"/>
      <c r="RKM11" s="221"/>
      <c r="RKN11" s="221"/>
      <c r="RKO11" s="221"/>
      <c r="RKP11" s="221"/>
      <c r="RKQ11" s="221"/>
      <c r="RKR11" s="221"/>
      <c r="RKS11" s="221"/>
      <c r="RLB11" s="221"/>
      <c r="RLC11" s="221"/>
      <c r="RLD11" s="221"/>
      <c r="RLE11" s="221"/>
      <c r="RLF11" s="221"/>
      <c r="RLG11" s="221"/>
      <c r="RLH11" s="221"/>
      <c r="RLI11" s="221"/>
      <c r="RLR11" s="221"/>
      <c r="RLS11" s="221"/>
      <c r="RLT11" s="221"/>
      <c r="RLU11" s="221"/>
      <c r="RLV11" s="221"/>
      <c r="RLW11" s="221"/>
      <c r="RLX11" s="221"/>
      <c r="RLY11" s="221"/>
      <c r="RMH11" s="221"/>
      <c r="RMI11" s="221"/>
      <c r="RMJ11" s="221"/>
      <c r="RMK11" s="221"/>
      <c r="RML11" s="221"/>
      <c r="RMM11" s="221"/>
      <c r="RMN11" s="221"/>
      <c r="RMO11" s="221"/>
      <c r="RMX11" s="221"/>
      <c r="RMY11" s="221"/>
      <c r="RMZ11" s="221"/>
      <c r="RNA11" s="221"/>
      <c r="RNB11" s="221"/>
      <c r="RNC11" s="221"/>
      <c r="RND11" s="221"/>
      <c r="RNE11" s="221"/>
      <c r="RNN11" s="221"/>
      <c r="RNO11" s="221"/>
      <c r="RNP11" s="221"/>
      <c r="RNQ11" s="221"/>
      <c r="RNR11" s="221"/>
      <c r="RNS11" s="221"/>
      <c r="RNT11" s="221"/>
      <c r="RNU11" s="221"/>
      <c r="ROD11" s="221"/>
      <c r="ROE11" s="221"/>
      <c r="ROF11" s="221"/>
      <c r="ROG11" s="221"/>
      <c r="ROH11" s="221"/>
      <c r="ROI11" s="221"/>
      <c r="ROJ11" s="221"/>
      <c r="ROK11" s="221"/>
      <c r="ROT11" s="221"/>
      <c r="ROU11" s="221"/>
      <c r="ROV11" s="221"/>
      <c r="ROW11" s="221"/>
      <c r="ROX11" s="221"/>
      <c r="ROY11" s="221"/>
      <c r="ROZ11" s="221"/>
      <c r="RPA11" s="221"/>
      <c r="RPJ11" s="221"/>
      <c r="RPK11" s="221"/>
      <c r="RPL11" s="221"/>
      <c r="RPM11" s="221"/>
      <c r="RPN11" s="221"/>
      <c r="RPO11" s="221"/>
      <c r="RPP11" s="221"/>
      <c r="RPQ11" s="221"/>
      <c r="RPZ11" s="221"/>
      <c r="RQA11" s="221"/>
      <c r="RQB11" s="221"/>
      <c r="RQC11" s="221"/>
      <c r="RQD11" s="221"/>
      <c r="RQE11" s="221"/>
      <c r="RQF11" s="221"/>
      <c r="RQG11" s="221"/>
      <c r="RQP11" s="221"/>
      <c r="RQQ11" s="221"/>
      <c r="RQR11" s="221"/>
      <c r="RQS11" s="221"/>
      <c r="RQT11" s="221"/>
      <c r="RQU11" s="221"/>
      <c r="RQV11" s="221"/>
      <c r="RQW11" s="221"/>
      <c r="RRF11" s="221"/>
      <c r="RRG11" s="221"/>
      <c r="RRH11" s="221"/>
      <c r="RRI11" s="221"/>
      <c r="RRJ11" s="221"/>
      <c r="RRK11" s="221"/>
      <c r="RRL11" s="221"/>
      <c r="RRM11" s="221"/>
      <c r="RRV11" s="221"/>
      <c r="RRW11" s="221"/>
      <c r="RRX11" s="221"/>
      <c r="RRY11" s="221"/>
      <c r="RRZ11" s="221"/>
      <c r="RSA11" s="221"/>
      <c r="RSB11" s="221"/>
      <c r="RSC11" s="221"/>
      <c r="RSL11" s="221"/>
      <c r="RSM11" s="221"/>
      <c r="RSN11" s="221"/>
      <c r="RSO11" s="221"/>
      <c r="RSP11" s="221"/>
      <c r="RSQ11" s="221"/>
      <c r="RSR11" s="221"/>
      <c r="RSS11" s="221"/>
      <c r="RTB11" s="221"/>
      <c r="RTC11" s="221"/>
      <c r="RTD11" s="221"/>
      <c r="RTE11" s="221"/>
      <c r="RTF11" s="221"/>
      <c r="RTG11" s="221"/>
      <c r="RTH11" s="221"/>
      <c r="RTI11" s="221"/>
      <c r="RTR11" s="221"/>
      <c r="RTS11" s="221"/>
      <c r="RTT11" s="221"/>
      <c r="RTU11" s="221"/>
      <c r="RTV11" s="221"/>
      <c r="RTW11" s="221"/>
      <c r="RTX11" s="221"/>
      <c r="RTY11" s="221"/>
      <c r="RUH11" s="221"/>
      <c r="RUI11" s="221"/>
      <c r="RUJ11" s="221"/>
      <c r="RUK11" s="221"/>
      <c r="RUL11" s="221"/>
      <c r="RUM11" s="221"/>
      <c r="RUN11" s="221"/>
      <c r="RUO11" s="221"/>
      <c r="RUX11" s="221"/>
      <c r="RUY11" s="221"/>
      <c r="RUZ11" s="221"/>
      <c r="RVA11" s="221"/>
      <c r="RVB11" s="221"/>
      <c r="RVC11" s="221"/>
      <c r="RVD11" s="221"/>
      <c r="RVE11" s="221"/>
      <c r="RVN11" s="221"/>
      <c r="RVO11" s="221"/>
      <c r="RVP11" s="221"/>
      <c r="RVQ11" s="221"/>
      <c r="RVR11" s="221"/>
      <c r="RVS11" s="221"/>
      <c r="RVT11" s="221"/>
      <c r="RVU11" s="221"/>
      <c r="RWD11" s="221"/>
      <c r="RWE11" s="221"/>
      <c r="RWF11" s="221"/>
      <c r="RWG11" s="221"/>
      <c r="RWH11" s="221"/>
      <c r="RWI11" s="221"/>
      <c r="RWJ11" s="221"/>
      <c r="RWK11" s="221"/>
      <c r="RWT11" s="221"/>
      <c r="RWU11" s="221"/>
      <c r="RWV11" s="221"/>
      <c r="RWW11" s="221"/>
      <c r="RWX11" s="221"/>
      <c r="RWY11" s="221"/>
      <c r="RWZ11" s="221"/>
      <c r="RXA11" s="221"/>
      <c r="RXJ11" s="221"/>
      <c r="RXK11" s="221"/>
      <c r="RXL11" s="221"/>
      <c r="RXM11" s="221"/>
      <c r="RXN11" s="221"/>
      <c r="RXO11" s="221"/>
      <c r="RXP11" s="221"/>
      <c r="RXQ11" s="221"/>
      <c r="RXZ11" s="221"/>
      <c r="RYA11" s="221"/>
      <c r="RYB11" s="221"/>
      <c r="RYC11" s="221"/>
      <c r="RYD11" s="221"/>
      <c r="RYE11" s="221"/>
      <c r="RYF11" s="221"/>
      <c r="RYG11" s="221"/>
      <c r="RYP11" s="221"/>
      <c r="RYQ11" s="221"/>
      <c r="RYR11" s="221"/>
      <c r="RYS11" s="221"/>
      <c r="RYT11" s="221"/>
      <c r="RYU11" s="221"/>
      <c r="RYV11" s="221"/>
      <c r="RYW11" s="221"/>
      <c r="RZF11" s="221"/>
      <c r="RZG11" s="221"/>
      <c r="RZH11" s="221"/>
      <c r="RZI11" s="221"/>
      <c r="RZJ11" s="221"/>
      <c r="RZK11" s="221"/>
      <c r="RZL11" s="221"/>
      <c r="RZM11" s="221"/>
      <c r="RZV11" s="221"/>
      <c r="RZW11" s="221"/>
      <c r="RZX11" s="221"/>
      <c r="RZY11" s="221"/>
      <c r="RZZ11" s="221"/>
      <c r="SAA11" s="221"/>
      <c r="SAB11" s="221"/>
      <c r="SAC11" s="221"/>
      <c r="SAL11" s="221"/>
      <c r="SAM11" s="221"/>
      <c r="SAN11" s="221"/>
      <c r="SAO11" s="221"/>
      <c r="SAP11" s="221"/>
      <c r="SAQ11" s="221"/>
      <c r="SAR11" s="221"/>
      <c r="SAS11" s="221"/>
      <c r="SBB11" s="221"/>
      <c r="SBC11" s="221"/>
      <c r="SBD11" s="221"/>
      <c r="SBE11" s="221"/>
      <c r="SBF11" s="221"/>
      <c r="SBG11" s="221"/>
      <c r="SBH11" s="221"/>
      <c r="SBI11" s="221"/>
      <c r="SBR11" s="221"/>
      <c r="SBS11" s="221"/>
      <c r="SBT11" s="221"/>
      <c r="SBU11" s="221"/>
      <c r="SBV11" s="221"/>
      <c r="SBW11" s="221"/>
      <c r="SBX11" s="221"/>
      <c r="SBY11" s="221"/>
      <c r="SCH11" s="221"/>
      <c r="SCI11" s="221"/>
      <c r="SCJ11" s="221"/>
      <c r="SCK11" s="221"/>
      <c r="SCL11" s="221"/>
      <c r="SCM11" s="221"/>
      <c r="SCN11" s="221"/>
      <c r="SCO11" s="221"/>
      <c r="SCX11" s="221"/>
      <c r="SCY11" s="221"/>
      <c r="SCZ11" s="221"/>
      <c r="SDA11" s="221"/>
      <c r="SDB11" s="221"/>
      <c r="SDC11" s="221"/>
      <c r="SDD11" s="221"/>
      <c r="SDE11" s="221"/>
      <c r="SDN11" s="221"/>
      <c r="SDO11" s="221"/>
      <c r="SDP11" s="221"/>
      <c r="SDQ11" s="221"/>
      <c r="SDR11" s="221"/>
      <c r="SDS11" s="221"/>
      <c r="SDT11" s="221"/>
      <c r="SDU11" s="221"/>
      <c r="SED11" s="221"/>
      <c r="SEE11" s="221"/>
      <c r="SEF11" s="221"/>
      <c r="SEG11" s="221"/>
      <c r="SEH11" s="221"/>
      <c r="SEI11" s="221"/>
      <c r="SEJ11" s="221"/>
      <c r="SEK11" s="221"/>
      <c r="SET11" s="221"/>
      <c r="SEU11" s="221"/>
      <c r="SEV11" s="221"/>
      <c r="SEW11" s="221"/>
      <c r="SEX11" s="221"/>
      <c r="SEY11" s="221"/>
      <c r="SEZ11" s="221"/>
      <c r="SFA11" s="221"/>
      <c r="SFJ11" s="221"/>
      <c r="SFK11" s="221"/>
      <c r="SFL11" s="221"/>
      <c r="SFM11" s="221"/>
      <c r="SFN11" s="221"/>
      <c r="SFO11" s="221"/>
      <c r="SFP11" s="221"/>
      <c r="SFQ11" s="221"/>
      <c r="SFZ11" s="221"/>
      <c r="SGA11" s="221"/>
      <c r="SGB11" s="221"/>
      <c r="SGC11" s="221"/>
      <c r="SGD11" s="221"/>
      <c r="SGE11" s="221"/>
      <c r="SGF11" s="221"/>
      <c r="SGG11" s="221"/>
      <c r="SGP11" s="221"/>
      <c r="SGQ11" s="221"/>
      <c r="SGR11" s="221"/>
      <c r="SGS11" s="221"/>
      <c r="SGT11" s="221"/>
      <c r="SGU11" s="221"/>
      <c r="SGV11" s="221"/>
      <c r="SGW11" s="221"/>
      <c r="SHF11" s="221"/>
      <c r="SHG11" s="221"/>
      <c r="SHH11" s="221"/>
      <c r="SHI11" s="221"/>
      <c r="SHJ11" s="221"/>
      <c r="SHK11" s="221"/>
      <c r="SHL11" s="221"/>
      <c r="SHM11" s="221"/>
      <c r="SHV11" s="221"/>
      <c r="SHW11" s="221"/>
      <c r="SHX11" s="221"/>
      <c r="SHY11" s="221"/>
      <c r="SHZ11" s="221"/>
      <c r="SIA11" s="221"/>
      <c r="SIB11" s="221"/>
      <c r="SIC11" s="221"/>
      <c r="SIL11" s="221"/>
      <c r="SIM11" s="221"/>
      <c r="SIN11" s="221"/>
      <c r="SIO11" s="221"/>
      <c r="SIP11" s="221"/>
      <c r="SIQ11" s="221"/>
      <c r="SIR11" s="221"/>
      <c r="SIS11" s="221"/>
      <c r="SJB11" s="221"/>
      <c r="SJC11" s="221"/>
      <c r="SJD11" s="221"/>
      <c r="SJE11" s="221"/>
      <c r="SJF11" s="221"/>
      <c r="SJG11" s="221"/>
      <c r="SJH11" s="221"/>
      <c r="SJI11" s="221"/>
      <c r="SJR11" s="221"/>
      <c r="SJS11" s="221"/>
      <c r="SJT11" s="221"/>
      <c r="SJU11" s="221"/>
      <c r="SJV11" s="221"/>
      <c r="SJW11" s="221"/>
      <c r="SJX11" s="221"/>
      <c r="SJY11" s="221"/>
      <c r="SKH11" s="221"/>
      <c r="SKI11" s="221"/>
      <c r="SKJ11" s="221"/>
      <c r="SKK11" s="221"/>
      <c r="SKL11" s="221"/>
      <c r="SKM11" s="221"/>
      <c r="SKN11" s="221"/>
      <c r="SKO11" s="221"/>
      <c r="SKX11" s="221"/>
      <c r="SKY11" s="221"/>
      <c r="SKZ11" s="221"/>
      <c r="SLA11" s="221"/>
      <c r="SLB11" s="221"/>
      <c r="SLC11" s="221"/>
      <c r="SLD11" s="221"/>
      <c r="SLE11" s="221"/>
      <c r="SLN11" s="221"/>
      <c r="SLO11" s="221"/>
      <c r="SLP11" s="221"/>
      <c r="SLQ11" s="221"/>
      <c r="SLR11" s="221"/>
      <c r="SLS11" s="221"/>
      <c r="SLT11" s="221"/>
      <c r="SLU11" s="221"/>
      <c r="SMD11" s="221"/>
      <c r="SME11" s="221"/>
      <c r="SMF11" s="221"/>
      <c r="SMG11" s="221"/>
      <c r="SMH11" s="221"/>
      <c r="SMI11" s="221"/>
      <c r="SMJ11" s="221"/>
      <c r="SMK11" s="221"/>
      <c r="SMT11" s="221"/>
      <c r="SMU11" s="221"/>
      <c r="SMV11" s="221"/>
      <c r="SMW11" s="221"/>
      <c r="SMX11" s="221"/>
      <c r="SMY11" s="221"/>
      <c r="SMZ11" s="221"/>
      <c r="SNA11" s="221"/>
      <c r="SNJ11" s="221"/>
      <c r="SNK11" s="221"/>
      <c r="SNL11" s="221"/>
      <c r="SNM11" s="221"/>
      <c r="SNN11" s="221"/>
      <c r="SNO11" s="221"/>
      <c r="SNP11" s="221"/>
      <c r="SNQ11" s="221"/>
      <c r="SNZ11" s="221"/>
      <c r="SOA11" s="221"/>
      <c r="SOB11" s="221"/>
      <c r="SOC11" s="221"/>
      <c r="SOD11" s="221"/>
      <c r="SOE11" s="221"/>
      <c r="SOF11" s="221"/>
      <c r="SOG11" s="221"/>
      <c r="SOP11" s="221"/>
      <c r="SOQ11" s="221"/>
      <c r="SOR11" s="221"/>
      <c r="SOS11" s="221"/>
      <c r="SOT11" s="221"/>
      <c r="SOU11" s="221"/>
      <c r="SOV11" s="221"/>
      <c r="SOW11" s="221"/>
      <c r="SPF11" s="221"/>
      <c r="SPG11" s="221"/>
      <c r="SPH11" s="221"/>
      <c r="SPI11" s="221"/>
      <c r="SPJ11" s="221"/>
      <c r="SPK11" s="221"/>
      <c r="SPL11" s="221"/>
      <c r="SPM11" s="221"/>
      <c r="SPV11" s="221"/>
      <c r="SPW11" s="221"/>
      <c r="SPX11" s="221"/>
      <c r="SPY11" s="221"/>
      <c r="SPZ11" s="221"/>
      <c r="SQA11" s="221"/>
      <c r="SQB11" s="221"/>
      <c r="SQC11" s="221"/>
      <c r="SQL11" s="221"/>
      <c r="SQM11" s="221"/>
      <c r="SQN11" s="221"/>
      <c r="SQO11" s="221"/>
      <c r="SQP11" s="221"/>
      <c r="SQQ11" s="221"/>
      <c r="SQR11" s="221"/>
      <c r="SQS11" s="221"/>
      <c r="SRB11" s="221"/>
      <c r="SRC11" s="221"/>
      <c r="SRD11" s="221"/>
      <c r="SRE11" s="221"/>
      <c r="SRF11" s="221"/>
      <c r="SRG11" s="221"/>
      <c r="SRH11" s="221"/>
      <c r="SRI11" s="221"/>
      <c r="SRR11" s="221"/>
      <c r="SRS11" s="221"/>
      <c r="SRT11" s="221"/>
      <c r="SRU11" s="221"/>
      <c r="SRV11" s="221"/>
      <c r="SRW11" s="221"/>
      <c r="SRX11" s="221"/>
      <c r="SRY11" s="221"/>
      <c r="SSH11" s="221"/>
      <c r="SSI11" s="221"/>
      <c r="SSJ11" s="221"/>
      <c r="SSK11" s="221"/>
      <c r="SSL11" s="221"/>
      <c r="SSM11" s="221"/>
      <c r="SSN11" s="221"/>
      <c r="SSO11" s="221"/>
      <c r="SSX11" s="221"/>
      <c r="SSY11" s="221"/>
      <c r="SSZ11" s="221"/>
      <c r="STA11" s="221"/>
      <c r="STB11" s="221"/>
      <c r="STC11" s="221"/>
      <c r="STD11" s="221"/>
      <c r="STE11" s="221"/>
      <c r="STN11" s="221"/>
      <c r="STO11" s="221"/>
      <c r="STP11" s="221"/>
      <c r="STQ11" s="221"/>
      <c r="STR11" s="221"/>
      <c r="STS11" s="221"/>
      <c r="STT11" s="221"/>
      <c r="STU11" s="221"/>
      <c r="SUD11" s="221"/>
      <c r="SUE11" s="221"/>
      <c r="SUF11" s="221"/>
      <c r="SUG11" s="221"/>
      <c r="SUH11" s="221"/>
      <c r="SUI11" s="221"/>
      <c r="SUJ11" s="221"/>
      <c r="SUK11" s="221"/>
      <c r="SUT11" s="221"/>
      <c r="SUU11" s="221"/>
      <c r="SUV11" s="221"/>
      <c r="SUW11" s="221"/>
      <c r="SUX11" s="221"/>
      <c r="SUY11" s="221"/>
      <c r="SUZ11" s="221"/>
      <c r="SVA11" s="221"/>
      <c r="SVJ11" s="221"/>
      <c r="SVK11" s="221"/>
      <c r="SVL11" s="221"/>
      <c r="SVM11" s="221"/>
      <c r="SVN11" s="221"/>
      <c r="SVO11" s="221"/>
      <c r="SVP11" s="221"/>
      <c r="SVQ11" s="221"/>
      <c r="SVZ11" s="221"/>
      <c r="SWA11" s="221"/>
      <c r="SWB11" s="221"/>
      <c r="SWC11" s="221"/>
      <c r="SWD11" s="221"/>
      <c r="SWE11" s="221"/>
      <c r="SWF11" s="221"/>
      <c r="SWG11" s="221"/>
      <c r="SWP11" s="221"/>
      <c r="SWQ11" s="221"/>
      <c r="SWR11" s="221"/>
      <c r="SWS11" s="221"/>
      <c r="SWT11" s="221"/>
      <c r="SWU11" s="221"/>
      <c r="SWV11" s="221"/>
      <c r="SWW11" s="221"/>
      <c r="SXF11" s="221"/>
      <c r="SXG11" s="221"/>
      <c r="SXH11" s="221"/>
      <c r="SXI11" s="221"/>
      <c r="SXJ11" s="221"/>
      <c r="SXK11" s="221"/>
      <c r="SXL11" s="221"/>
      <c r="SXM11" s="221"/>
      <c r="SXV11" s="221"/>
      <c r="SXW11" s="221"/>
      <c r="SXX11" s="221"/>
      <c r="SXY11" s="221"/>
      <c r="SXZ11" s="221"/>
      <c r="SYA11" s="221"/>
      <c r="SYB11" s="221"/>
      <c r="SYC11" s="221"/>
      <c r="SYL11" s="221"/>
      <c r="SYM11" s="221"/>
      <c r="SYN11" s="221"/>
      <c r="SYO11" s="221"/>
      <c r="SYP11" s="221"/>
      <c r="SYQ11" s="221"/>
      <c r="SYR11" s="221"/>
      <c r="SYS11" s="221"/>
      <c r="SZB11" s="221"/>
      <c r="SZC11" s="221"/>
      <c r="SZD11" s="221"/>
      <c r="SZE11" s="221"/>
      <c r="SZF11" s="221"/>
      <c r="SZG11" s="221"/>
      <c r="SZH11" s="221"/>
      <c r="SZI11" s="221"/>
      <c r="SZR11" s="221"/>
      <c r="SZS11" s="221"/>
      <c r="SZT11" s="221"/>
      <c r="SZU11" s="221"/>
      <c r="SZV11" s="221"/>
      <c r="SZW11" s="221"/>
      <c r="SZX11" s="221"/>
      <c r="SZY11" s="221"/>
      <c r="TAH11" s="221"/>
      <c r="TAI11" s="221"/>
      <c r="TAJ11" s="221"/>
      <c r="TAK11" s="221"/>
      <c r="TAL11" s="221"/>
      <c r="TAM11" s="221"/>
      <c r="TAN11" s="221"/>
      <c r="TAO11" s="221"/>
      <c r="TAX11" s="221"/>
      <c r="TAY11" s="221"/>
      <c r="TAZ11" s="221"/>
      <c r="TBA11" s="221"/>
      <c r="TBB11" s="221"/>
      <c r="TBC11" s="221"/>
      <c r="TBD11" s="221"/>
      <c r="TBE11" s="221"/>
      <c r="TBN11" s="221"/>
      <c r="TBO11" s="221"/>
      <c r="TBP11" s="221"/>
      <c r="TBQ11" s="221"/>
      <c r="TBR11" s="221"/>
      <c r="TBS11" s="221"/>
      <c r="TBT11" s="221"/>
      <c r="TBU11" s="221"/>
      <c r="TCD11" s="221"/>
      <c r="TCE11" s="221"/>
      <c r="TCF11" s="221"/>
      <c r="TCG11" s="221"/>
      <c r="TCH11" s="221"/>
      <c r="TCI11" s="221"/>
      <c r="TCJ11" s="221"/>
      <c r="TCK11" s="221"/>
      <c r="TCT11" s="221"/>
      <c r="TCU11" s="221"/>
      <c r="TCV11" s="221"/>
      <c r="TCW11" s="221"/>
      <c r="TCX11" s="221"/>
      <c r="TCY11" s="221"/>
      <c r="TCZ11" s="221"/>
      <c r="TDA11" s="221"/>
      <c r="TDJ11" s="221"/>
      <c r="TDK11" s="221"/>
      <c r="TDL11" s="221"/>
      <c r="TDM11" s="221"/>
      <c r="TDN11" s="221"/>
      <c r="TDO11" s="221"/>
      <c r="TDP11" s="221"/>
      <c r="TDQ11" s="221"/>
      <c r="TDZ11" s="221"/>
      <c r="TEA11" s="221"/>
      <c r="TEB11" s="221"/>
      <c r="TEC11" s="221"/>
      <c r="TED11" s="221"/>
      <c r="TEE11" s="221"/>
      <c r="TEF11" s="221"/>
      <c r="TEG11" s="221"/>
      <c r="TEP11" s="221"/>
      <c r="TEQ11" s="221"/>
      <c r="TER11" s="221"/>
      <c r="TES11" s="221"/>
      <c r="TET11" s="221"/>
      <c r="TEU11" s="221"/>
      <c r="TEV11" s="221"/>
      <c r="TEW11" s="221"/>
      <c r="TFF11" s="221"/>
      <c r="TFG11" s="221"/>
      <c r="TFH11" s="221"/>
      <c r="TFI11" s="221"/>
      <c r="TFJ11" s="221"/>
      <c r="TFK11" s="221"/>
      <c r="TFL11" s="221"/>
      <c r="TFM11" s="221"/>
      <c r="TFV11" s="221"/>
      <c r="TFW11" s="221"/>
      <c r="TFX11" s="221"/>
      <c r="TFY11" s="221"/>
      <c r="TFZ11" s="221"/>
      <c r="TGA11" s="221"/>
      <c r="TGB11" s="221"/>
      <c r="TGC11" s="221"/>
      <c r="TGL11" s="221"/>
      <c r="TGM11" s="221"/>
      <c r="TGN11" s="221"/>
      <c r="TGO11" s="221"/>
      <c r="TGP11" s="221"/>
      <c r="TGQ11" s="221"/>
      <c r="TGR11" s="221"/>
      <c r="TGS11" s="221"/>
      <c r="THB11" s="221"/>
      <c r="THC11" s="221"/>
      <c r="THD11" s="221"/>
      <c r="THE11" s="221"/>
      <c r="THF11" s="221"/>
      <c r="THG11" s="221"/>
      <c r="THH11" s="221"/>
      <c r="THI11" s="221"/>
      <c r="THR11" s="221"/>
      <c r="THS11" s="221"/>
      <c r="THT11" s="221"/>
      <c r="THU11" s="221"/>
      <c r="THV11" s="221"/>
      <c r="THW11" s="221"/>
      <c r="THX11" s="221"/>
      <c r="THY11" s="221"/>
      <c r="TIH11" s="221"/>
      <c r="TII11" s="221"/>
      <c r="TIJ11" s="221"/>
      <c r="TIK11" s="221"/>
      <c r="TIL11" s="221"/>
      <c r="TIM11" s="221"/>
      <c r="TIN11" s="221"/>
      <c r="TIO11" s="221"/>
      <c r="TIX11" s="221"/>
      <c r="TIY11" s="221"/>
      <c r="TIZ11" s="221"/>
      <c r="TJA11" s="221"/>
      <c r="TJB11" s="221"/>
      <c r="TJC11" s="221"/>
      <c r="TJD11" s="221"/>
      <c r="TJE11" s="221"/>
      <c r="TJN11" s="221"/>
      <c r="TJO11" s="221"/>
      <c r="TJP11" s="221"/>
      <c r="TJQ11" s="221"/>
      <c r="TJR11" s="221"/>
      <c r="TJS11" s="221"/>
      <c r="TJT11" s="221"/>
      <c r="TJU11" s="221"/>
      <c r="TKD11" s="221"/>
      <c r="TKE11" s="221"/>
      <c r="TKF11" s="221"/>
      <c r="TKG11" s="221"/>
      <c r="TKH11" s="221"/>
      <c r="TKI11" s="221"/>
      <c r="TKJ11" s="221"/>
      <c r="TKK11" s="221"/>
      <c r="TKT11" s="221"/>
      <c r="TKU11" s="221"/>
      <c r="TKV11" s="221"/>
      <c r="TKW11" s="221"/>
      <c r="TKX11" s="221"/>
      <c r="TKY11" s="221"/>
      <c r="TKZ11" s="221"/>
      <c r="TLA11" s="221"/>
      <c r="TLJ11" s="221"/>
      <c r="TLK11" s="221"/>
      <c r="TLL11" s="221"/>
      <c r="TLM11" s="221"/>
      <c r="TLN11" s="221"/>
      <c r="TLO11" s="221"/>
      <c r="TLP11" s="221"/>
      <c r="TLQ11" s="221"/>
      <c r="TLZ11" s="221"/>
      <c r="TMA11" s="221"/>
      <c r="TMB11" s="221"/>
      <c r="TMC11" s="221"/>
      <c r="TMD11" s="221"/>
      <c r="TME11" s="221"/>
      <c r="TMF11" s="221"/>
      <c r="TMG11" s="221"/>
      <c r="TMP11" s="221"/>
      <c r="TMQ11" s="221"/>
      <c r="TMR11" s="221"/>
      <c r="TMS11" s="221"/>
      <c r="TMT11" s="221"/>
      <c r="TMU11" s="221"/>
      <c r="TMV11" s="221"/>
      <c r="TMW11" s="221"/>
      <c r="TNF11" s="221"/>
      <c r="TNG11" s="221"/>
      <c r="TNH11" s="221"/>
      <c r="TNI11" s="221"/>
      <c r="TNJ11" s="221"/>
      <c r="TNK11" s="221"/>
      <c r="TNL11" s="221"/>
      <c r="TNM11" s="221"/>
      <c r="TNV11" s="221"/>
      <c r="TNW11" s="221"/>
      <c r="TNX11" s="221"/>
      <c r="TNY11" s="221"/>
      <c r="TNZ11" s="221"/>
      <c r="TOA11" s="221"/>
      <c r="TOB11" s="221"/>
      <c r="TOC11" s="221"/>
      <c r="TOL11" s="221"/>
      <c r="TOM11" s="221"/>
      <c r="TON11" s="221"/>
      <c r="TOO11" s="221"/>
      <c r="TOP11" s="221"/>
      <c r="TOQ11" s="221"/>
      <c r="TOR11" s="221"/>
      <c r="TOS11" s="221"/>
      <c r="TPB11" s="221"/>
      <c r="TPC11" s="221"/>
      <c r="TPD11" s="221"/>
      <c r="TPE11" s="221"/>
      <c r="TPF11" s="221"/>
      <c r="TPG11" s="221"/>
      <c r="TPH11" s="221"/>
      <c r="TPI11" s="221"/>
      <c r="TPR11" s="221"/>
      <c r="TPS11" s="221"/>
      <c r="TPT11" s="221"/>
      <c r="TPU11" s="221"/>
      <c r="TPV11" s="221"/>
      <c r="TPW11" s="221"/>
      <c r="TPX11" s="221"/>
      <c r="TPY11" s="221"/>
      <c r="TQH11" s="221"/>
      <c r="TQI11" s="221"/>
      <c r="TQJ11" s="221"/>
      <c r="TQK11" s="221"/>
      <c r="TQL11" s="221"/>
      <c r="TQM11" s="221"/>
      <c r="TQN11" s="221"/>
      <c r="TQO11" s="221"/>
      <c r="TQX11" s="221"/>
      <c r="TQY11" s="221"/>
      <c r="TQZ11" s="221"/>
      <c r="TRA11" s="221"/>
      <c r="TRB11" s="221"/>
      <c r="TRC11" s="221"/>
      <c r="TRD11" s="221"/>
      <c r="TRE11" s="221"/>
      <c r="TRN11" s="221"/>
      <c r="TRO11" s="221"/>
      <c r="TRP11" s="221"/>
      <c r="TRQ11" s="221"/>
      <c r="TRR11" s="221"/>
      <c r="TRS11" s="221"/>
      <c r="TRT11" s="221"/>
      <c r="TRU11" s="221"/>
      <c r="TSD11" s="221"/>
      <c r="TSE11" s="221"/>
      <c r="TSF11" s="221"/>
      <c r="TSG11" s="221"/>
      <c r="TSH11" s="221"/>
      <c r="TSI11" s="221"/>
      <c r="TSJ11" s="221"/>
      <c r="TSK11" s="221"/>
      <c r="TST11" s="221"/>
      <c r="TSU11" s="221"/>
      <c r="TSV11" s="221"/>
      <c r="TSW11" s="221"/>
      <c r="TSX11" s="221"/>
      <c r="TSY11" s="221"/>
      <c r="TSZ11" s="221"/>
      <c r="TTA11" s="221"/>
      <c r="TTJ11" s="221"/>
      <c r="TTK11" s="221"/>
      <c r="TTL11" s="221"/>
      <c r="TTM11" s="221"/>
      <c r="TTN11" s="221"/>
      <c r="TTO11" s="221"/>
      <c r="TTP11" s="221"/>
      <c r="TTQ11" s="221"/>
      <c r="TTZ11" s="221"/>
      <c r="TUA11" s="221"/>
      <c r="TUB11" s="221"/>
      <c r="TUC11" s="221"/>
      <c r="TUD11" s="221"/>
      <c r="TUE11" s="221"/>
      <c r="TUF11" s="221"/>
      <c r="TUG11" s="221"/>
      <c r="TUP11" s="221"/>
      <c r="TUQ11" s="221"/>
      <c r="TUR11" s="221"/>
      <c r="TUS11" s="221"/>
      <c r="TUT11" s="221"/>
      <c r="TUU11" s="221"/>
      <c r="TUV11" s="221"/>
      <c r="TUW11" s="221"/>
      <c r="TVF11" s="221"/>
      <c r="TVG11" s="221"/>
      <c r="TVH11" s="221"/>
      <c r="TVI11" s="221"/>
      <c r="TVJ11" s="221"/>
      <c r="TVK11" s="221"/>
      <c r="TVL11" s="221"/>
      <c r="TVM11" s="221"/>
      <c r="TVV11" s="221"/>
      <c r="TVW11" s="221"/>
      <c r="TVX11" s="221"/>
      <c r="TVY11" s="221"/>
      <c r="TVZ11" s="221"/>
      <c r="TWA11" s="221"/>
      <c r="TWB11" s="221"/>
      <c r="TWC11" s="221"/>
      <c r="TWL11" s="221"/>
      <c r="TWM11" s="221"/>
      <c r="TWN11" s="221"/>
      <c r="TWO11" s="221"/>
      <c r="TWP11" s="221"/>
      <c r="TWQ11" s="221"/>
      <c r="TWR11" s="221"/>
      <c r="TWS11" s="221"/>
      <c r="TXB11" s="221"/>
      <c r="TXC11" s="221"/>
      <c r="TXD11" s="221"/>
      <c r="TXE11" s="221"/>
      <c r="TXF11" s="221"/>
      <c r="TXG11" s="221"/>
      <c r="TXH11" s="221"/>
      <c r="TXI11" s="221"/>
      <c r="TXR11" s="221"/>
      <c r="TXS11" s="221"/>
      <c r="TXT11" s="221"/>
      <c r="TXU11" s="221"/>
      <c r="TXV11" s="221"/>
      <c r="TXW11" s="221"/>
      <c r="TXX11" s="221"/>
      <c r="TXY11" s="221"/>
      <c r="TYH11" s="221"/>
      <c r="TYI11" s="221"/>
      <c r="TYJ11" s="221"/>
      <c r="TYK11" s="221"/>
      <c r="TYL11" s="221"/>
      <c r="TYM11" s="221"/>
      <c r="TYN11" s="221"/>
      <c r="TYO11" s="221"/>
      <c r="TYX11" s="221"/>
      <c r="TYY11" s="221"/>
      <c r="TYZ11" s="221"/>
      <c r="TZA11" s="221"/>
      <c r="TZB11" s="221"/>
      <c r="TZC11" s="221"/>
      <c r="TZD11" s="221"/>
      <c r="TZE11" s="221"/>
      <c r="TZN11" s="221"/>
      <c r="TZO11" s="221"/>
      <c r="TZP11" s="221"/>
      <c r="TZQ11" s="221"/>
      <c r="TZR11" s="221"/>
      <c r="TZS11" s="221"/>
      <c r="TZT11" s="221"/>
      <c r="TZU11" s="221"/>
      <c r="UAD11" s="221"/>
      <c r="UAE11" s="221"/>
      <c r="UAF11" s="221"/>
      <c r="UAG11" s="221"/>
      <c r="UAH11" s="221"/>
      <c r="UAI11" s="221"/>
      <c r="UAJ11" s="221"/>
      <c r="UAK11" s="221"/>
      <c r="UAT11" s="221"/>
      <c r="UAU11" s="221"/>
      <c r="UAV11" s="221"/>
      <c r="UAW11" s="221"/>
      <c r="UAX11" s="221"/>
      <c r="UAY11" s="221"/>
      <c r="UAZ11" s="221"/>
      <c r="UBA11" s="221"/>
      <c r="UBJ11" s="221"/>
      <c r="UBK11" s="221"/>
      <c r="UBL11" s="221"/>
      <c r="UBM11" s="221"/>
      <c r="UBN11" s="221"/>
      <c r="UBO11" s="221"/>
      <c r="UBP11" s="221"/>
      <c r="UBQ11" s="221"/>
      <c r="UBZ11" s="221"/>
      <c r="UCA11" s="221"/>
      <c r="UCB11" s="221"/>
      <c r="UCC11" s="221"/>
      <c r="UCD11" s="221"/>
      <c r="UCE11" s="221"/>
      <c r="UCF11" s="221"/>
      <c r="UCG11" s="221"/>
      <c r="UCP11" s="221"/>
      <c r="UCQ11" s="221"/>
      <c r="UCR11" s="221"/>
      <c r="UCS11" s="221"/>
      <c r="UCT11" s="221"/>
      <c r="UCU11" s="221"/>
      <c r="UCV11" s="221"/>
      <c r="UCW11" s="221"/>
      <c r="UDF11" s="221"/>
      <c r="UDG11" s="221"/>
      <c r="UDH11" s="221"/>
      <c r="UDI11" s="221"/>
      <c r="UDJ11" s="221"/>
      <c r="UDK11" s="221"/>
      <c r="UDL11" s="221"/>
      <c r="UDM11" s="221"/>
      <c r="UDV11" s="221"/>
      <c r="UDW11" s="221"/>
      <c r="UDX11" s="221"/>
      <c r="UDY11" s="221"/>
      <c r="UDZ11" s="221"/>
      <c r="UEA11" s="221"/>
      <c r="UEB11" s="221"/>
      <c r="UEC11" s="221"/>
      <c r="UEL11" s="221"/>
      <c r="UEM11" s="221"/>
      <c r="UEN11" s="221"/>
      <c r="UEO11" s="221"/>
      <c r="UEP11" s="221"/>
      <c r="UEQ11" s="221"/>
      <c r="UER11" s="221"/>
      <c r="UES11" s="221"/>
      <c r="UFB11" s="221"/>
      <c r="UFC11" s="221"/>
      <c r="UFD11" s="221"/>
      <c r="UFE11" s="221"/>
      <c r="UFF11" s="221"/>
      <c r="UFG11" s="221"/>
      <c r="UFH11" s="221"/>
      <c r="UFI11" s="221"/>
      <c r="UFR11" s="221"/>
      <c r="UFS11" s="221"/>
      <c r="UFT11" s="221"/>
      <c r="UFU11" s="221"/>
      <c r="UFV11" s="221"/>
      <c r="UFW11" s="221"/>
      <c r="UFX11" s="221"/>
      <c r="UFY11" s="221"/>
      <c r="UGH11" s="221"/>
      <c r="UGI11" s="221"/>
      <c r="UGJ11" s="221"/>
      <c r="UGK11" s="221"/>
      <c r="UGL11" s="221"/>
      <c r="UGM11" s="221"/>
      <c r="UGN11" s="221"/>
      <c r="UGO11" s="221"/>
      <c r="UGX11" s="221"/>
      <c r="UGY11" s="221"/>
      <c r="UGZ11" s="221"/>
      <c r="UHA11" s="221"/>
      <c r="UHB11" s="221"/>
      <c r="UHC11" s="221"/>
      <c r="UHD11" s="221"/>
      <c r="UHE11" s="221"/>
      <c r="UHN11" s="221"/>
      <c r="UHO11" s="221"/>
      <c r="UHP11" s="221"/>
      <c r="UHQ11" s="221"/>
      <c r="UHR11" s="221"/>
      <c r="UHS11" s="221"/>
      <c r="UHT11" s="221"/>
      <c r="UHU11" s="221"/>
      <c r="UID11" s="221"/>
      <c r="UIE11" s="221"/>
      <c r="UIF11" s="221"/>
      <c r="UIG11" s="221"/>
      <c r="UIH11" s="221"/>
      <c r="UII11" s="221"/>
      <c r="UIJ11" s="221"/>
      <c r="UIK11" s="221"/>
      <c r="UIT11" s="221"/>
      <c r="UIU11" s="221"/>
      <c r="UIV11" s="221"/>
      <c r="UIW11" s="221"/>
      <c r="UIX11" s="221"/>
      <c r="UIY11" s="221"/>
      <c r="UIZ11" s="221"/>
      <c r="UJA11" s="221"/>
      <c r="UJJ11" s="221"/>
      <c r="UJK11" s="221"/>
      <c r="UJL11" s="221"/>
      <c r="UJM11" s="221"/>
      <c r="UJN11" s="221"/>
      <c r="UJO11" s="221"/>
      <c r="UJP11" s="221"/>
      <c r="UJQ11" s="221"/>
      <c r="UJZ11" s="221"/>
      <c r="UKA11" s="221"/>
      <c r="UKB11" s="221"/>
      <c r="UKC11" s="221"/>
      <c r="UKD11" s="221"/>
      <c r="UKE11" s="221"/>
      <c r="UKF11" s="221"/>
      <c r="UKG11" s="221"/>
      <c r="UKP11" s="221"/>
      <c r="UKQ11" s="221"/>
      <c r="UKR11" s="221"/>
      <c r="UKS11" s="221"/>
      <c r="UKT11" s="221"/>
      <c r="UKU11" s="221"/>
      <c r="UKV11" s="221"/>
      <c r="UKW11" s="221"/>
      <c r="ULF11" s="221"/>
      <c r="ULG11" s="221"/>
      <c r="ULH11" s="221"/>
      <c r="ULI11" s="221"/>
      <c r="ULJ11" s="221"/>
      <c r="ULK11" s="221"/>
      <c r="ULL11" s="221"/>
      <c r="ULM11" s="221"/>
      <c r="ULV11" s="221"/>
      <c r="ULW11" s="221"/>
      <c r="ULX11" s="221"/>
      <c r="ULY11" s="221"/>
      <c r="ULZ11" s="221"/>
      <c r="UMA11" s="221"/>
      <c r="UMB11" s="221"/>
      <c r="UMC11" s="221"/>
      <c r="UML11" s="221"/>
      <c r="UMM11" s="221"/>
      <c r="UMN11" s="221"/>
      <c r="UMO11" s="221"/>
      <c r="UMP11" s="221"/>
      <c r="UMQ11" s="221"/>
      <c r="UMR11" s="221"/>
      <c r="UMS11" s="221"/>
      <c r="UNB11" s="221"/>
      <c r="UNC11" s="221"/>
      <c r="UND11" s="221"/>
      <c r="UNE11" s="221"/>
      <c r="UNF11" s="221"/>
      <c r="UNG11" s="221"/>
      <c r="UNH11" s="221"/>
      <c r="UNI11" s="221"/>
      <c r="UNR11" s="221"/>
      <c r="UNS11" s="221"/>
      <c r="UNT11" s="221"/>
      <c r="UNU11" s="221"/>
      <c r="UNV11" s="221"/>
      <c r="UNW11" s="221"/>
      <c r="UNX11" s="221"/>
      <c r="UNY11" s="221"/>
      <c r="UOH11" s="221"/>
      <c r="UOI11" s="221"/>
      <c r="UOJ11" s="221"/>
      <c r="UOK11" s="221"/>
      <c r="UOL11" s="221"/>
      <c r="UOM11" s="221"/>
      <c r="UON11" s="221"/>
      <c r="UOO11" s="221"/>
      <c r="UOX11" s="221"/>
      <c r="UOY11" s="221"/>
      <c r="UOZ11" s="221"/>
      <c r="UPA11" s="221"/>
      <c r="UPB11" s="221"/>
      <c r="UPC11" s="221"/>
      <c r="UPD11" s="221"/>
      <c r="UPE11" s="221"/>
      <c r="UPN11" s="221"/>
      <c r="UPO11" s="221"/>
      <c r="UPP11" s="221"/>
      <c r="UPQ11" s="221"/>
      <c r="UPR11" s="221"/>
      <c r="UPS11" s="221"/>
      <c r="UPT11" s="221"/>
      <c r="UPU11" s="221"/>
      <c r="UQD11" s="221"/>
      <c r="UQE11" s="221"/>
      <c r="UQF11" s="221"/>
      <c r="UQG11" s="221"/>
      <c r="UQH11" s="221"/>
      <c r="UQI11" s="221"/>
      <c r="UQJ11" s="221"/>
      <c r="UQK11" s="221"/>
      <c r="UQT11" s="221"/>
      <c r="UQU11" s="221"/>
      <c r="UQV11" s="221"/>
      <c r="UQW11" s="221"/>
      <c r="UQX11" s="221"/>
      <c r="UQY11" s="221"/>
      <c r="UQZ11" s="221"/>
      <c r="URA11" s="221"/>
      <c r="URJ11" s="221"/>
      <c r="URK11" s="221"/>
      <c r="URL11" s="221"/>
      <c r="URM11" s="221"/>
      <c r="URN11" s="221"/>
      <c r="URO11" s="221"/>
      <c r="URP11" s="221"/>
      <c r="URQ11" s="221"/>
      <c r="URZ11" s="221"/>
      <c r="USA11" s="221"/>
      <c r="USB11" s="221"/>
      <c r="USC11" s="221"/>
      <c r="USD11" s="221"/>
      <c r="USE11" s="221"/>
      <c r="USF11" s="221"/>
      <c r="USG11" s="221"/>
      <c r="USP11" s="221"/>
      <c r="USQ11" s="221"/>
      <c r="USR11" s="221"/>
      <c r="USS11" s="221"/>
      <c r="UST11" s="221"/>
      <c r="USU11" s="221"/>
      <c r="USV11" s="221"/>
      <c r="USW11" s="221"/>
      <c r="UTF11" s="221"/>
      <c r="UTG11" s="221"/>
      <c r="UTH11" s="221"/>
      <c r="UTI11" s="221"/>
      <c r="UTJ11" s="221"/>
      <c r="UTK11" s="221"/>
      <c r="UTL11" s="221"/>
      <c r="UTM11" s="221"/>
      <c r="UTV11" s="221"/>
      <c r="UTW11" s="221"/>
      <c r="UTX11" s="221"/>
      <c r="UTY11" s="221"/>
      <c r="UTZ11" s="221"/>
      <c r="UUA11" s="221"/>
      <c r="UUB11" s="221"/>
      <c r="UUC11" s="221"/>
      <c r="UUL11" s="221"/>
      <c r="UUM11" s="221"/>
      <c r="UUN11" s="221"/>
      <c r="UUO11" s="221"/>
      <c r="UUP11" s="221"/>
      <c r="UUQ11" s="221"/>
      <c r="UUR11" s="221"/>
      <c r="UUS11" s="221"/>
      <c r="UVB11" s="221"/>
      <c r="UVC11" s="221"/>
      <c r="UVD11" s="221"/>
      <c r="UVE11" s="221"/>
      <c r="UVF11" s="221"/>
      <c r="UVG11" s="221"/>
      <c r="UVH11" s="221"/>
      <c r="UVI11" s="221"/>
      <c r="UVR11" s="221"/>
      <c r="UVS11" s="221"/>
      <c r="UVT11" s="221"/>
      <c r="UVU11" s="221"/>
      <c r="UVV11" s="221"/>
      <c r="UVW11" s="221"/>
      <c r="UVX11" s="221"/>
      <c r="UVY11" s="221"/>
      <c r="UWH11" s="221"/>
      <c r="UWI11" s="221"/>
      <c r="UWJ11" s="221"/>
      <c r="UWK11" s="221"/>
      <c r="UWL11" s="221"/>
      <c r="UWM11" s="221"/>
      <c r="UWN11" s="221"/>
      <c r="UWO11" s="221"/>
      <c r="UWX11" s="221"/>
      <c r="UWY11" s="221"/>
      <c r="UWZ11" s="221"/>
      <c r="UXA11" s="221"/>
      <c r="UXB11" s="221"/>
      <c r="UXC11" s="221"/>
      <c r="UXD11" s="221"/>
      <c r="UXE11" s="221"/>
      <c r="UXN11" s="221"/>
      <c r="UXO11" s="221"/>
      <c r="UXP11" s="221"/>
      <c r="UXQ11" s="221"/>
      <c r="UXR11" s="221"/>
      <c r="UXS11" s="221"/>
      <c r="UXT11" s="221"/>
      <c r="UXU11" s="221"/>
      <c r="UYD11" s="221"/>
      <c r="UYE11" s="221"/>
      <c r="UYF11" s="221"/>
      <c r="UYG11" s="221"/>
      <c r="UYH11" s="221"/>
      <c r="UYI11" s="221"/>
      <c r="UYJ11" s="221"/>
      <c r="UYK11" s="221"/>
      <c r="UYT11" s="221"/>
      <c r="UYU11" s="221"/>
      <c r="UYV11" s="221"/>
      <c r="UYW11" s="221"/>
      <c r="UYX11" s="221"/>
      <c r="UYY11" s="221"/>
      <c r="UYZ11" s="221"/>
      <c r="UZA11" s="221"/>
      <c r="UZJ11" s="221"/>
      <c r="UZK11" s="221"/>
      <c r="UZL11" s="221"/>
      <c r="UZM11" s="221"/>
      <c r="UZN11" s="221"/>
      <c r="UZO11" s="221"/>
      <c r="UZP11" s="221"/>
      <c r="UZQ11" s="221"/>
      <c r="UZZ11" s="221"/>
      <c r="VAA11" s="221"/>
      <c r="VAB11" s="221"/>
      <c r="VAC11" s="221"/>
      <c r="VAD11" s="221"/>
      <c r="VAE11" s="221"/>
      <c r="VAF11" s="221"/>
      <c r="VAG11" s="221"/>
      <c r="VAP11" s="221"/>
      <c r="VAQ11" s="221"/>
      <c r="VAR11" s="221"/>
      <c r="VAS11" s="221"/>
      <c r="VAT11" s="221"/>
      <c r="VAU11" s="221"/>
      <c r="VAV11" s="221"/>
      <c r="VAW11" s="221"/>
      <c r="VBF11" s="221"/>
      <c r="VBG11" s="221"/>
      <c r="VBH11" s="221"/>
      <c r="VBI11" s="221"/>
      <c r="VBJ11" s="221"/>
      <c r="VBK11" s="221"/>
      <c r="VBL11" s="221"/>
      <c r="VBM11" s="221"/>
      <c r="VBV11" s="221"/>
      <c r="VBW11" s="221"/>
      <c r="VBX11" s="221"/>
      <c r="VBY11" s="221"/>
      <c r="VBZ11" s="221"/>
      <c r="VCA11" s="221"/>
      <c r="VCB11" s="221"/>
      <c r="VCC11" s="221"/>
      <c r="VCL11" s="221"/>
      <c r="VCM11" s="221"/>
      <c r="VCN11" s="221"/>
      <c r="VCO11" s="221"/>
      <c r="VCP11" s="221"/>
      <c r="VCQ11" s="221"/>
      <c r="VCR11" s="221"/>
      <c r="VCS11" s="221"/>
      <c r="VDB11" s="221"/>
      <c r="VDC11" s="221"/>
      <c r="VDD11" s="221"/>
      <c r="VDE11" s="221"/>
      <c r="VDF11" s="221"/>
      <c r="VDG11" s="221"/>
      <c r="VDH11" s="221"/>
      <c r="VDI11" s="221"/>
      <c r="VDR11" s="221"/>
      <c r="VDS11" s="221"/>
      <c r="VDT11" s="221"/>
      <c r="VDU11" s="221"/>
      <c r="VDV11" s="221"/>
      <c r="VDW11" s="221"/>
      <c r="VDX11" s="221"/>
      <c r="VDY11" s="221"/>
      <c r="VEH11" s="221"/>
      <c r="VEI11" s="221"/>
      <c r="VEJ11" s="221"/>
      <c r="VEK11" s="221"/>
      <c r="VEL11" s="221"/>
      <c r="VEM11" s="221"/>
      <c r="VEN11" s="221"/>
      <c r="VEO11" s="221"/>
      <c r="VEX11" s="221"/>
      <c r="VEY11" s="221"/>
      <c r="VEZ11" s="221"/>
      <c r="VFA11" s="221"/>
      <c r="VFB11" s="221"/>
      <c r="VFC11" s="221"/>
      <c r="VFD11" s="221"/>
      <c r="VFE11" s="221"/>
      <c r="VFN11" s="221"/>
      <c r="VFO11" s="221"/>
      <c r="VFP11" s="221"/>
      <c r="VFQ11" s="221"/>
      <c r="VFR11" s="221"/>
      <c r="VFS11" s="221"/>
      <c r="VFT11" s="221"/>
      <c r="VFU11" s="221"/>
      <c r="VGD11" s="221"/>
      <c r="VGE11" s="221"/>
      <c r="VGF11" s="221"/>
      <c r="VGG11" s="221"/>
      <c r="VGH11" s="221"/>
      <c r="VGI11" s="221"/>
      <c r="VGJ11" s="221"/>
      <c r="VGK11" s="221"/>
      <c r="VGT11" s="221"/>
      <c r="VGU11" s="221"/>
      <c r="VGV11" s="221"/>
      <c r="VGW11" s="221"/>
      <c r="VGX11" s="221"/>
      <c r="VGY11" s="221"/>
      <c r="VGZ11" s="221"/>
      <c r="VHA11" s="221"/>
      <c r="VHJ11" s="221"/>
      <c r="VHK11" s="221"/>
      <c r="VHL11" s="221"/>
      <c r="VHM11" s="221"/>
      <c r="VHN11" s="221"/>
      <c r="VHO11" s="221"/>
      <c r="VHP11" s="221"/>
      <c r="VHQ11" s="221"/>
      <c r="VHZ11" s="221"/>
      <c r="VIA11" s="221"/>
      <c r="VIB11" s="221"/>
      <c r="VIC11" s="221"/>
      <c r="VID11" s="221"/>
      <c r="VIE11" s="221"/>
      <c r="VIF11" s="221"/>
      <c r="VIG11" s="221"/>
      <c r="VIP11" s="221"/>
      <c r="VIQ11" s="221"/>
      <c r="VIR11" s="221"/>
      <c r="VIS11" s="221"/>
      <c r="VIT11" s="221"/>
      <c r="VIU11" s="221"/>
      <c r="VIV11" s="221"/>
      <c r="VIW11" s="221"/>
      <c r="VJF11" s="221"/>
      <c r="VJG11" s="221"/>
      <c r="VJH11" s="221"/>
      <c r="VJI11" s="221"/>
      <c r="VJJ11" s="221"/>
      <c r="VJK11" s="221"/>
      <c r="VJL11" s="221"/>
      <c r="VJM11" s="221"/>
      <c r="VJV11" s="221"/>
      <c r="VJW11" s="221"/>
      <c r="VJX11" s="221"/>
      <c r="VJY11" s="221"/>
      <c r="VJZ11" s="221"/>
      <c r="VKA11" s="221"/>
      <c r="VKB11" s="221"/>
      <c r="VKC11" s="221"/>
      <c r="VKL11" s="221"/>
      <c r="VKM11" s="221"/>
      <c r="VKN11" s="221"/>
      <c r="VKO11" s="221"/>
      <c r="VKP11" s="221"/>
      <c r="VKQ11" s="221"/>
      <c r="VKR11" s="221"/>
      <c r="VKS11" s="221"/>
      <c r="VLB11" s="221"/>
      <c r="VLC11" s="221"/>
      <c r="VLD11" s="221"/>
      <c r="VLE11" s="221"/>
      <c r="VLF11" s="221"/>
      <c r="VLG11" s="221"/>
      <c r="VLH11" s="221"/>
      <c r="VLI11" s="221"/>
      <c r="VLR11" s="221"/>
      <c r="VLS11" s="221"/>
      <c r="VLT11" s="221"/>
      <c r="VLU11" s="221"/>
      <c r="VLV11" s="221"/>
      <c r="VLW11" s="221"/>
      <c r="VLX11" s="221"/>
      <c r="VLY11" s="221"/>
      <c r="VMH11" s="221"/>
      <c r="VMI11" s="221"/>
      <c r="VMJ11" s="221"/>
      <c r="VMK11" s="221"/>
      <c r="VML11" s="221"/>
      <c r="VMM11" s="221"/>
      <c r="VMN11" s="221"/>
      <c r="VMO11" s="221"/>
      <c r="VMX11" s="221"/>
      <c r="VMY11" s="221"/>
      <c r="VMZ11" s="221"/>
      <c r="VNA11" s="221"/>
      <c r="VNB11" s="221"/>
      <c r="VNC11" s="221"/>
      <c r="VND11" s="221"/>
      <c r="VNE11" s="221"/>
      <c r="VNN11" s="221"/>
      <c r="VNO11" s="221"/>
      <c r="VNP11" s="221"/>
      <c r="VNQ11" s="221"/>
      <c r="VNR11" s="221"/>
      <c r="VNS11" s="221"/>
      <c r="VNT11" s="221"/>
      <c r="VNU11" s="221"/>
      <c r="VOD11" s="221"/>
      <c r="VOE11" s="221"/>
      <c r="VOF11" s="221"/>
      <c r="VOG11" s="221"/>
      <c r="VOH11" s="221"/>
      <c r="VOI11" s="221"/>
      <c r="VOJ11" s="221"/>
      <c r="VOK11" s="221"/>
      <c r="VOT11" s="221"/>
      <c r="VOU11" s="221"/>
      <c r="VOV11" s="221"/>
      <c r="VOW11" s="221"/>
      <c r="VOX11" s="221"/>
      <c r="VOY11" s="221"/>
      <c r="VOZ11" s="221"/>
      <c r="VPA11" s="221"/>
      <c r="VPJ11" s="221"/>
      <c r="VPK11" s="221"/>
      <c r="VPL11" s="221"/>
      <c r="VPM11" s="221"/>
      <c r="VPN11" s="221"/>
      <c r="VPO11" s="221"/>
      <c r="VPP11" s="221"/>
      <c r="VPQ11" s="221"/>
      <c r="VPZ11" s="221"/>
      <c r="VQA11" s="221"/>
      <c r="VQB11" s="221"/>
      <c r="VQC11" s="221"/>
      <c r="VQD11" s="221"/>
      <c r="VQE11" s="221"/>
      <c r="VQF11" s="221"/>
      <c r="VQG11" s="221"/>
      <c r="VQP11" s="221"/>
      <c r="VQQ11" s="221"/>
      <c r="VQR11" s="221"/>
      <c r="VQS11" s="221"/>
      <c r="VQT11" s="221"/>
      <c r="VQU11" s="221"/>
      <c r="VQV11" s="221"/>
      <c r="VQW11" s="221"/>
      <c r="VRF11" s="221"/>
      <c r="VRG11" s="221"/>
      <c r="VRH11" s="221"/>
      <c r="VRI11" s="221"/>
      <c r="VRJ11" s="221"/>
      <c r="VRK11" s="221"/>
      <c r="VRL11" s="221"/>
      <c r="VRM11" s="221"/>
      <c r="VRV11" s="221"/>
      <c r="VRW11" s="221"/>
      <c r="VRX11" s="221"/>
      <c r="VRY11" s="221"/>
      <c r="VRZ11" s="221"/>
      <c r="VSA11" s="221"/>
      <c r="VSB11" s="221"/>
      <c r="VSC11" s="221"/>
      <c r="VSL11" s="221"/>
      <c r="VSM11" s="221"/>
      <c r="VSN11" s="221"/>
      <c r="VSO11" s="221"/>
      <c r="VSP11" s="221"/>
      <c r="VSQ11" s="221"/>
      <c r="VSR11" s="221"/>
      <c r="VSS11" s="221"/>
      <c r="VTB11" s="221"/>
      <c r="VTC11" s="221"/>
      <c r="VTD11" s="221"/>
      <c r="VTE11" s="221"/>
      <c r="VTF11" s="221"/>
      <c r="VTG11" s="221"/>
      <c r="VTH11" s="221"/>
      <c r="VTI11" s="221"/>
      <c r="VTR11" s="221"/>
      <c r="VTS11" s="221"/>
      <c r="VTT11" s="221"/>
      <c r="VTU11" s="221"/>
      <c r="VTV11" s="221"/>
      <c r="VTW11" s="221"/>
      <c r="VTX11" s="221"/>
      <c r="VTY11" s="221"/>
      <c r="VUH11" s="221"/>
      <c r="VUI11" s="221"/>
      <c r="VUJ11" s="221"/>
      <c r="VUK11" s="221"/>
      <c r="VUL11" s="221"/>
      <c r="VUM11" s="221"/>
      <c r="VUN11" s="221"/>
      <c r="VUO11" s="221"/>
      <c r="VUX11" s="221"/>
      <c r="VUY11" s="221"/>
      <c r="VUZ11" s="221"/>
      <c r="VVA11" s="221"/>
      <c r="VVB11" s="221"/>
      <c r="VVC11" s="221"/>
      <c r="VVD11" s="221"/>
      <c r="VVE11" s="221"/>
      <c r="VVN11" s="221"/>
      <c r="VVO11" s="221"/>
      <c r="VVP11" s="221"/>
      <c r="VVQ11" s="221"/>
      <c r="VVR11" s="221"/>
      <c r="VVS11" s="221"/>
      <c r="VVT11" s="221"/>
      <c r="VVU11" s="221"/>
      <c r="VWD11" s="221"/>
      <c r="VWE11" s="221"/>
      <c r="VWF11" s="221"/>
      <c r="VWG11" s="221"/>
      <c r="VWH11" s="221"/>
      <c r="VWI11" s="221"/>
      <c r="VWJ11" s="221"/>
      <c r="VWK11" s="221"/>
      <c r="VWT11" s="221"/>
      <c r="VWU11" s="221"/>
      <c r="VWV11" s="221"/>
      <c r="VWW11" s="221"/>
      <c r="VWX11" s="221"/>
      <c r="VWY11" s="221"/>
      <c r="VWZ11" s="221"/>
      <c r="VXA11" s="221"/>
      <c r="VXJ11" s="221"/>
      <c r="VXK11" s="221"/>
      <c r="VXL11" s="221"/>
      <c r="VXM11" s="221"/>
      <c r="VXN11" s="221"/>
      <c r="VXO11" s="221"/>
      <c r="VXP11" s="221"/>
      <c r="VXQ11" s="221"/>
      <c r="VXZ11" s="221"/>
      <c r="VYA11" s="221"/>
      <c r="VYB11" s="221"/>
      <c r="VYC11" s="221"/>
      <c r="VYD11" s="221"/>
      <c r="VYE11" s="221"/>
      <c r="VYF11" s="221"/>
      <c r="VYG11" s="221"/>
      <c r="VYP11" s="221"/>
      <c r="VYQ11" s="221"/>
      <c r="VYR11" s="221"/>
      <c r="VYS11" s="221"/>
      <c r="VYT11" s="221"/>
      <c r="VYU11" s="221"/>
      <c r="VYV11" s="221"/>
      <c r="VYW11" s="221"/>
      <c r="VZF11" s="221"/>
      <c r="VZG11" s="221"/>
      <c r="VZH11" s="221"/>
      <c r="VZI11" s="221"/>
      <c r="VZJ11" s="221"/>
      <c r="VZK11" s="221"/>
      <c r="VZL11" s="221"/>
      <c r="VZM11" s="221"/>
      <c r="VZV11" s="221"/>
      <c r="VZW11" s="221"/>
      <c r="VZX11" s="221"/>
      <c r="VZY11" s="221"/>
      <c r="VZZ11" s="221"/>
      <c r="WAA11" s="221"/>
      <c r="WAB11" s="221"/>
      <c r="WAC11" s="221"/>
      <c r="WAL11" s="221"/>
      <c r="WAM11" s="221"/>
      <c r="WAN11" s="221"/>
      <c r="WAO11" s="221"/>
      <c r="WAP11" s="221"/>
      <c r="WAQ11" s="221"/>
      <c r="WAR11" s="221"/>
      <c r="WAS11" s="221"/>
      <c r="WBB11" s="221"/>
      <c r="WBC11" s="221"/>
      <c r="WBD11" s="221"/>
      <c r="WBE11" s="221"/>
      <c r="WBF11" s="221"/>
      <c r="WBG11" s="221"/>
      <c r="WBH11" s="221"/>
      <c r="WBI11" s="221"/>
      <c r="WBR11" s="221"/>
      <c r="WBS11" s="221"/>
      <c r="WBT11" s="221"/>
      <c r="WBU11" s="221"/>
      <c r="WBV11" s="221"/>
      <c r="WBW11" s="221"/>
      <c r="WBX11" s="221"/>
      <c r="WBY11" s="221"/>
      <c r="WCH11" s="221"/>
      <c r="WCI11" s="221"/>
      <c r="WCJ11" s="221"/>
      <c r="WCK11" s="221"/>
      <c r="WCL11" s="221"/>
      <c r="WCM11" s="221"/>
      <c r="WCN11" s="221"/>
      <c r="WCO11" s="221"/>
      <c r="WCX11" s="221"/>
      <c r="WCY11" s="221"/>
      <c r="WCZ11" s="221"/>
      <c r="WDA11" s="221"/>
      <c r="WDB11" s="221"/>
      <c r="WDC11" s="221"/>
      <c r="WDD11" s="221"/>
      <c r="WDE11" s="221"/>
      <c r="WDN11" s="221"/>
      <c r="WDO11" s="221"/>
      <c r="WDP11" s="221"/>
      <c r="WDQ11" s="221"/>
      <c r="WDR11" s="221"/>
      <c r="WDS11" s="221"/>
      <c r="WDT11" s="221"/>
      <c r="WDU11" s="221"/>
      <c r="WED11" s="221"/>
      <c r="WEE11" s="221"/>
      <c r="WEF11" s="221"/>
      <c r="WEG11" s="221"/>
      <c r="WEH11" s="221"/>
      <c r="WEI11" s="221"/>
      <c r="WEJ11" s="221"/>
      <c r="WEK11" s="221"/>
      <c r="WET11" s="221"/>
      <c r="WEU11" s="221"/>
      <c r="WEV11" s="221"/>
      <c r="WEW11" s="221"/>
      <c r="WEX11" s="221"/>
      <c r="WEY11" s="221"/>
      <c r="WEZ11" s="221"/>
      <c r="WFA11" s="221"/>
      <c r="WFJ11" s="221"/>
      <c r="WFK11" s="221"/>
      <c r="WFL11" s="221"/>
      <c r="WFM11" s="221"/>
      <c r="WFN11" s="221"/>
      <c r="WFO11" s="221"/>
      <c r="WFP11" s="221"/>
      <c r="WFQ11" s="221"/>
      <c r="WFZ11" s="221"/>
      <c r="WGA11" s="221"/>
      <c r="WGB11" s="221"/>
      <c r="WGC11" s="221"/>
      <c r="WGD11" s="221"/>
      <c r="WGE11" s="221"/>
      <c r="WGF11" s="221"/>
      <c r="WGG11" s="221"/>
      <c r="WGP11" s="221"/>
      <c r="WGQ11" s="221"/>
      <c r="WGR11" s="221"/>
      <c r="WGS11" s="221"/>
      <c r="WGT11" s="221"/>
      <c r="WGU11" s="221"/>
      <c r="WGV11" s="221"/>
      <c r="WGW11" s="221"/>
      <c r="WHF11" s="221"/>
      <c r="WHG11" s="221"/>
      <c r="WHH11" s="221"/>
      <c r="WHI11" s="221"/>
      <c r="WHJ11" s="221"/>
      <c r="WHK11" s="221"/>
      <c r="WHL11" s="221"/>
      <c r="WHM11" s="221"/>
      <c r="WHV11" s="221"/>
      <c r="WHW11" s="221"/>
      <c r="WHX11" s="221"/>
      <c r="WHY11" s="221"/>
      <c r="WHZ11" s="221"/>
      <c r="WIA11" s="221"/>
      <c r="WIB11" s="221"/>
      <c r="WIC11" s="221"/>
      <c r="WIL11" s="221"/>
      <c r="WIM11" s="221"/>
      <c r="WIN11" s="221"/>
      <c r="WIO11" s="221"/>
      <c r="WIP11" s="221"/>
      <c r="WIQ11" s="221"/>
      <c r="WIR11" s="221"/>
      <c r="WIS11" s="221"/>
      <c r="WJB11" s="221"/>
      <c r="WJC11" s="221"/>
      <c r="WJD11" s="221"/>
      <c r="WJE11" s="221"/>
      <c r="WJF11" s="221"/>
      <c r="WJG11" s="221"/>
      <c r="WJH11" s="221"/>
      <c r="WJI11" s="221"/>
      <c r="WJR11" s="221"/>
      <c r="WJS11" s="221"/>
      <c r="WJT11" s="221"/>
      <c r="WJU11" s="221"/>
      <c r="WJV11" s="221"/>
      <c r="WJW11" s="221"/>
      <c r="WJX11" s="221"/>
      <c r="WJY11" s="221"/>
      <c r="WKH11" s="221"/>
      <c r="WKI11" s="221"/>
      <c r="WKJ11" s="221"/>
      <c r="WKK11" s="221"/>
      <c r="WKL11" s="221"/>
      <c r="WKM11" s="221"/>
      <c r="WKN11" s="221"/>
      <c r="WKO11" s="221"/>
      <c r="WKX11" s="221"/>
      <c r="WKY11" s="221"/>
      <c r="WKZ11" s="221"/>
      <c r="WLA11" s="221"/>
      <c r="WLB11" s="221"/>
      <c r="WLC11" s="221"/>
      <c r="WLD11" s="221"/>
      <c r="WLE11" s="221"/>
      <c r="WLN11" s="221"/>
      <c r="WLO11" s="221"/>
      <c r="WLP11" s="221"/>
      <c r="WLQ11" s="221"/>
      <c r="WLR11" s="221"/>
      <c r="WLS11" s="221"/>
      <c r="WLT11" s="221"/>
      <c r="WLU11" s="221"/>
      <c r="WMD11" s="221"/>
      <c r="WME11" s="221"/>
      <c r="WMF11" s="221"/>
      <c r="WMG11" s="221"/>
      <c r="WMH11" s="221"/>
      <c r="WMI11" s="221"/>
      <c r="WMJ11" s="221"/>
      <c r="WMK11" s="221"/>
      <c r="WMT11" s="221"/>
      <c r="WMU11" s="221"/>
      <c r="WMV11" s="221"/>
      <c r="WMW11" s="221"/>
      <c r="WMX11" s="221"/>
      <c r="WMY11" s="221"/>
      <c r="WMZ11" s="221"/>
      <c r="WNA11" s="221"/>
      <c r="WNJ11" s="221"/>
      <c r="WNK11" s="221"/>
      <c r="WNL11" s="221"/>
      <c r="WNM11" s="221"/>
      <c r="WNN11" s="221"/>
      <c r="WNO11" s="221"/>
      <c r="WNP11" s="221"/>
      <c r="WNQ11" s="221"/>
      <c r="WNZ11" s="221"/>
      <c r="WOA11" s="221"/>
      <c r="WOB11" s="221"/>
      <c r="WOC11" s="221"/>
      <c r="WOD11" s="221"/>
      <c r="WOE11" s="221"/>
      <c r="WOF11" s="221"/>
      <c r="WOG11" s="221"/>
      <c r="WOP11" s="221"/>
      <c r="WOQ11" s="221"/>
      <c r="WOR11" s="221"/>
      <c r="WOS11" s="221"/>
      <c r="WOT11" s="221"/>
      <c r="WOU11" s="221"/>
      <c r="WOV11" s="221"/>
      <c r="WOW11" s="221"/>
      <c r="WPF11" s="221"/>
      <c r="WPG11" s="221"/>
      <c r="WPH11" s="221"/>
      <c r="WPI11" s="221"/>
      <c r="WPJ11" s="221"/>
      <c r="WPK11" s="221"/>
      <c r="WPL11" s="221"/>
      <c r="WPM11" s="221"/>
      <c r="WPV11" s="221"/>
      <c r="WPW11" s="221"/>
      <c r="WPX11" s="221"/>
      <c r="WPY11" s="221"/>
      <c r="WPZ11" s="221"/>
      <c r="WQA11" s="221"/>
      <c r="WQB11" s="221"/>
      <c r="WQC11" s="221"/>
      <c r="WQL11" s="221"/>
      <c r="WQM11" s="221"/>
      <c r="WQN11" s="221"/>
      <c r="WQO11" s="221"/>
      <c r="WQP11" s="221"/>
      <c r="WQQ11" s="221"/>
      <c r="WQR11" s="221"/>
      <c r="WQS11" s="221"/>
      <c r="WRB11" s="221"/>
      <c r="WRC11" s="221"/>
      <c r="WRD11" s="221"/>
      <c r="WRE11" s="221"/>
      <c r="WRF11" s="221"/>
      <c r="WRG11" s="221"/>
      <c r="WRH11" s="221"/>
      <c r="WRI11" s="221"/>
      <c r="WRR11" s="221"/>
      <c r="WRS11" s="221"/>
      <c r="WRT11" s="221"/>
      <c r="WRU11" s="221"/>
      <c r="WRV11" s="221"/>
      <c r="WRW11" s="221"/>
      <c r="WRX11" s="221"/>
      <c r="WRY11" s="221"/>
      <c r="WSH11" s="221"/>
      <c r="WSI11" s="221"/>
      <c r="WSJ11" s="221"/>
      <c r="WSK11" s="221"/>
      <c r="WSL11" s="221"/>
      <c r="WSM11" s="221"/>
      <c r="WSN11" s="221"/>
      <c r="WSO11" s="221"/>
      <c r="WSX11" s="221"/>
      <c r="WSY11" s="221"/>
      <c r="WSZ11" s="221"/>
      <c r="WTA11" s="221"/>
      <c r="WTB11" s="221"/>
      <c r="WTC11" s="221"/>
      <c r="WTD11" s="221"/>
      <c r="WTE11" s="221"/>
      <c r="WTN11" s="221"/>
      <c r="WTO11" s="221"/>
      <c r="WTP11" s="221"/>
      <c r="WTQ11" s="221"/>
      <c r="WTR11" s="221"/>
      <c r="WTS11" s="221"/>
      <c r="WTT11" s="221"/>
      <c r="WTU11" s="221"/>
      <c r="WUD11" s="221"/>
      <c r="WUE11" s="221"/>
      <c r="WUF11" s="221"/>
      <c r="WUG11" s="221"/>
      <c r="WUH11" s="221"/>
      <c r="WUI11" s="221"/>
      <c r="WUJ11" s="221"/>
      <c r="WUK11" s="221"/>
      <c r="WUT11" s="221"/>
      <c r="WUU11" s="221"/>
      <c r="WUV11" s="221"/>
      <c r="WUW11" s="221"/>
      <c r="WUX11" s="221"/>
      <c r="WUY11" s="221"/>
      <c r="WUZ11" s="221"/>
      <c r="WVA11" s="221"/>
      <c r="WVJ11" s="221"/>
      <c r="WVK11" s="221"/>
      <c r="WVL11" s="221"/>
      <c r="WVM11" s="221"/>
      <c r="WVN11" s="221"/>
      <c r="WVO11" s="221"/>
      <c r="WVP11" s="221"/>
      <c r="WVQ11" s="221"/>
      <c r="WVZ11" s="221"/>
      <c r="WWA11" s="221"/>
      <c r="WWB11" s="221"/>
      <c r="WWC11" s="221"/>
      <c r="WWD11" s="221"/>
      <c r="WWE11" s="221"/>
      <c r="WWF11" s="221"/>
      <c r="WWG11" s="221"/>
      <c r="WWP11" s="221"/>
      <c r="WWQ11" s="221"/>
      <c r="WWR11" s="221"/>
      <c r="WWS11" s="221"/>
      <c r="WWT11" s="221"/>
      <c r="WWU11" s="221"/>
      <c r="WWV11" s="221"/>
      <c r="WWW11" s="221"/>
      <c r="WXF11" s="221"/>
      <c r="WXG11" s="221"/>
      <c r="WXH11" s="221"/>
      <c r="WXI11" s="221"/>
      <c r="WXJ11" s="221"/>
      <c r="WXK11" s="221"/>
      <c r="WXL11" s="221"/>
      <c r="WXM11" s="221"/>
      <c r="WXV11" s="221"/>
      <c r="WXW11" s="221"/>
      <c r="WXX11" s="221"/>
      <c r="WXY11" s="221"/>
      <c r="WXZ11" s="221"/>
      <c r="WYA11" s="221"/>
      <c r="WYB11" s="221"/>
      <c r="WYC11" s="221"/>
      <c r="WYL11" s="221"/>
      <c r="WYM11" s="221"/>
      <c r="WYN11" s="221"/>
      <c r="WYO11" s="221"/>
      <c r="WYP11" s="221"/>
      <c r="WYQ11" s="221"/>
      <c r="WYR11" s="221"/>
      <c r="WYS11" s="221"/>
      <c r="WZB11" s="221"/>
      <c r="WZC11" s="221"/>
      <c r="WZD11" s="221"/>
      <c r="WZE11" s="221"/>
      <c r="WZF11" s="221"/>
      <c r="WZG11" s="221"/>
      <c r="WZH11" s="221"/>
      <c r="WZI11" s="221"/>
      <c r="WZR11" s="221"/>
      <c r="WZS11" s="221"/>
      <c r="WZT11" s="221"/>
      <c r="WZU11" s="221"/>
      <c r="WZV11" s="221"/>
      <c r="WZW11" s="221"/>
      <c r="WZX11" s="221"/>
      <c r="WZY11" s="221"/>
      <c r="XAH11" s="221"/>
      <c r="XAI11" s="221"/>
      <c r="XAJ11" s="221"/>
      <c r="XAK11" s="221"/>
      <c r="XAL11" s="221"/>
      <c r="XAM11" s="221"/>
      <c r="XAN11" s="221"/>
      <c r="XAO11" s="221"/>
      <c r="XAX11" s="221"/>
      <c r="XAY11" s="221"/>
      <c r="XAZ11" s="221"/>
      <c r="XBA11" s="221"/>
      <c r="XBB11" s="221"/>
      <c r="XBC11" s="221"/>
      <c r="XBD11" s="221"/>
      <c r="XBE11" s="221"/>
      <c r="XBN11" s="221"/>
      <c r="XBO11" s="221"/>
      <c r="XBP11" s="221"/>
      <c r="XBQ11" s="221"/>
      <c r="XBR11" s="221"/>
      <c r="XBS11" s="221"/>
      <c r="XBT11" s="221"/>
      <c r="XBU11" s="221"/>
      <c r="XCD11" s="221"/>
      <c r="XCE11" s="221"/>
      <c r="XCF11" s="221"/>
      <c r="XCG11" s="221"/>
      <c r="XCH11" s="221"/>
      <c r="XCI11" s="221"/>
      <c r="XCJ11" s="221"/>
      <c r="XCK11" s="221"/>
      <c r="XCT11" s="221"/>
      <c r="XCU11" s="221"/>
      <c r="XCV11" s="221"/>
      <c r="XCW11" s="221"/>
      <c r="XCX11" s="221"/>
      <c r="XCY11" s="221"/>
      <c r="XCZ11" s="221"/>
      <c r="XDA11" s="221"/>
      <c r="XDJ11" s="221"/>
      <c r="XDK11" s="221"/>
      <c r="XDL11" s="221"/>
      <c r="XDM11" s="221"/>
      <c r="XDN11" s="221"/>
      <c r="XDO11" s="221"/>
      <c r="XDP11" s="221"/>
      <c r="XDQ11" s="221"/>
      <c r="XDZ11" s="221"/>
      <c r="XEA11" s="221"/>
      <c r="XEB11" s="221"/>
      <c r="XEC11" s="221"/>
      <c r="XED11" s="221"/>
      <c r="XEE11" s="221"/>
      <c r="XEF11" s="221"/>
      <c r="XEG11" s="221"/>
      <c r="XEP11" s="221"/>
      <c r="XEQ11" s="221"/>
      <c r="XER11" s="221"/>
      <c r="XES11" s="221"/>
      <c r="XET11" s="221"/>
      <c r="XEU11" s="221"/>
      <c r="XEV11" s="221"/>
      <c r="XEW11" s="221"/>
    </row>
    <row r="12" spans="1:16384" ht="15" customHeight="1">
      <c r="B12" s="511"/>
      <c r="C12" s="511"/>
      <c r="D12" s="511"/>
      <c r="E12" s="511"/>
      <c r="F12" s="511"/>
      <c r="G12" s="511"/>
      <c r="H12" s="511"/>
      <c r="I12" s="221"/>
      <c r="J12" s="527">
        <v>0.67</v>
      </c>
      <c r="K12" s="527"/>
      <c r="L12" s="527"/>
      <c r="M12" s="416"/>
      <c r="N12" s="523"/>
      <c r="O12" s="523"/>
      <c r="P12" s="514"/>
      <c r="Q12" s="514"/>
      <c r="R12" s="514"/>
      <c r="S12" s="514"/>
      <c r="T12" s="514"/>
      <c r="U12" s="514"/>
      <c r="V12" s="222"/>
      <c r="W12" s="222"/>
      <c r="X12" s="222"/>
      <c r="Y12" s="222"/>
      <c r="AB12" s="26"/>
      <c r="AC12" s="26"/>
      <c r="AD12" s="26"/>
      <c r="AE12" s="26"/>
      <c r="AF12" s="26"/>
      <c r="AH12" s="401"/>
      <c r="AI12" s="401"/>
      <c r="AJ12" s="401"/>
      <c r="AK12" s="401"/>
      <c r="AL12" s="401"/>
      <c r="AM12" s="401"/>
      <c r="AN12" s="401"/>
      <c r="AO12" s="401"/>
      <c r="AR12" s="26"/>
      <c r="AS12" s="26"/>
      <c r="AT12" s="26"/>
      <c r="AU12" s="26"/>
      <c r="AV12" s="26"/>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c r="IW12" s="221"/>
      <c r="IX12" s="221"/>
      <c r="IY12" s="221"/>
      <c r="IZ12" s="221"/>
      <c r="JA12" s="221"/>
      <c r="JB12" s="221"/>
      <c r="JC12" s="221"/>
      <c r="JD12" s="221"/>
      <c r="JE12" s="221"/>
      <c r="JF12" s="221"/>
      <c r="JG12" s="221"/>
      <c r="JH12" s="221"/>
      <c r="JI12" s="221"/>
      <c r="JJ12" s="221"/>
      <c r="JK12" s="221"/>
      <c r="JL12" s="221"/>
      <c r="JM12" s="221"/>
      <c r="JN12" s="221"/>
      <c r="JO12" s="221"/>
      <c r="JP12" s="221"/>
      <c r="JQ12" s="221"/>
      <c r="JR12" s="221"/>
      <c r="JS12" s="221"/>
      <c r="JT12" s="221"/>
      <c r="JU12" s="221"/>
      <c r="JV12" s="221"/>
      <c r="JW12" s="221"/>
      <c r="JX12" s="221"/>
      <c r="JY12" s="221"/>
      <c r="JZ12" s="221"/>
      <c r="KA12" s="221"/>
      <c r="KB12" s="221"/>
      <c r="KC12" s="221"/>
      <c r="KD12" s="221"/>
      <c r="KE12" s="221"/>
      <c r="KF12" s="221"/>
      <c r="KG12" s="221"/>
      <c r="KH12" s="221"/>
      <c r="KI12" s="221"/>
      <c r="KJ12" s="221"/>
      <c r="KK12" s="221"/>
      <c r="KL12" s="221"/>
      <c r="KM12" s="221"/>
      <c r="KN12" s="221"/>
      <c r="KO12" s="221"/>
      <c r="KP12" s="221"/>
      <c r="KQ12" s="221"/>
      <c r="KR12" s="221"/>
      <c r="KS12" s="221"/>
      <c r="KT12" s="221"/>
      <c r="KU12" s="221"/>
      <c r="KV12" s="221"/>
      <c r="KW12" s="221"/>
      <c r="KX12" s="221"/>
      <c r="KY12" s="221"/>
      <c r="KZ12" s="221"/>
      <c r="LA12" s="221"/>
      <c r="LB12" s="221"/>
      <c r="LC12" s="221"/>
      <c r="LD12" s="221"/>
      <c r="LE12" s="221"/>
      <c r="LF12" s="221"/>
      <c r="LG12" s="221"/>
      <c r="LH12" s="221"/>
      <c r="LI12" s="221"/>
      <c r="LJ12" s="221"/>
      <c r="LK12" s="221"/>
      <c r="LL12" s="221"/>
      <c r="LM12" s="221"/>
      <c r="LN12" s="221"/>
      <c r="LO12" s="221"/>
      <c r="LP12" s="221"/>
      <c r="LQ12" s="221"/>
      <c r="LR12" s="221"/>
      <c r="LS12" s="221"/>
      <c r="LT12" s="221"/>
      <c r="LU12" s="221"/>
      <c r="LV12" s="221"/>
      <c r="LW12" s="221"/>
      <c r="LX12" s="221"/>
      <c r="LY12" s="221"/>
      <c r="LZ12" s="221"/>
      <c r="MA12" s="221"/>
      <c r="MB12" s="221"/>
      <c r="MC12" s="221"/>
      <c r="MD12" s="221"/>
      <c r="ME12" s="221"/>
      <c r="MF12" s="221"/>
      <c r="MG12" s="221"/>
      <c r="MH12" s="221"/>
      <c r="MI12" s="221"/>
      <c r="MJ12" s="221"/>
      <c r="MK12" s="221"/>
      <c r="ML12" s="221"/>
      <c r="MM12" s="221"/>
      <c r="MN12" s="221"/>
      <c r="MO12" s="221"/>
      <c r="MP12" s="221"/>
      <c r="MQ12" s="221"/>
      <c r="MR12" s="221"/>
      <c r="MS12" s="221"/>
      <c r="MT12" s="221"/>
      <c r="MU12" s="221"/>
      <c r="MV12" s="221"/>
      <c r="MW12" s="221"/>
      <c r="MX12" s="221"/>
      <c r="MY12" s="221"/>
      <c r="MZ12" s="221"/>
      <c r="NA12" s="221"/>
      <c r="NB12" s="221"/>
      <c r="NC12" s="221"/>
      <c r="ND12" s="221"/>
      <c r="NE12" s="221"/>
      <c r="NF12" s="221"/>
      <c r="NG12" s="221"/>
      <c r="NH12" s="221"/>
      <c r="NI12" s="221"/>
      <c r="NJ12" s="221"/>
      <c r="NK12" s="221"/>
      <c r="NL12" s="221"/>
      <c r="NM12" s="221"/>
      <c r="NN12" s="221"/>
      <c r="NO12" s="221"/>
      <c r="NP12" s="221"/>
      <c r="NQ12" s="221"/>
      <c r="NR12" s="221"/>
      <c r="NS12" s="221"/>
      <c r="NT12" s="221"/>
      <c r="NU12" s="221"/>
      <c r="NV12" s="221"/>
      <c r="NW12" s="221"/>
      <c r="NX12" s="221"/>
      <c r="NY12" s="221"/>
      <c r="NZ12" s="221"/>
      <c r="OA12" s="221"/>
      <c r="OB12" s="221"/>
      <c r="OC12" s="221"/>
      <c r="OD12" s="221"/>
      <c r="OE12" s="221"/>
      <c r="OF12" s="221"/>
      <c r="OG12" s="221"/>
      <c r="OH12" s="221"/>
      <c r="OI12" s="221"/>
      <c r="OJ12" s="221"/>
      <c r="OK12" s="221"/>
      <c r="OL12" s="221"/>
      <c r="OM12" s="221"/>
      <c r="ON12" s="221"/>
      <c r="OO12" s="221"/>
      <c r="OP12" s="221"/>
      <c r="OQ12" s="221"/>
      <c r="OR12" s="221"/>
      <c r="OS12" s="221"/>
      <c r="OT12" s="221"/>
      <c r="OU12" s="221"/>
      <c r="OV12" s="221"/>
      <c r="OW12" s="221"/>
      <c r="OX12" s="221"/>
      <c r="OY12" s="221"/>
      <c r="OZ12" s="221"/>
      <c r="PA12" s="221"/>
      <c r="PB12" s="221"/>
      <c r="PC12" s="221"/>
      <c r="PD12" s="221"/>
      <c r="PE12" s="221"/>
      <c r="PF12" s="221"/>
      <c r="PG12" s="221"/>
      <c r="PH12" s="221"/>
      <c r="PI12" s="221"/>
      <c r="PJ12" s="221"/>
      <c r="PK12" s="221"/>
      <c r="PL12" s="221"/>
      <c r="PM12" s="221"/>
      <c r="PN12" s="221"/>
      <c r="PO12" s="221"/>
      <c r="PP12" s="26"/>
      <c r="PR12" s="221"/>
      <c r="PS12" s="221"/>
      <c r="PT12" s="221"/>
      <c r="PU12" s="221"/>
      <c r="PV12" s="221"/>
      <c r="PW12" s="221"/>
      <c r="PX12" s="221"/>
      <c r="PY12" s="221"/>
      <c r="QB12" s="26"/>
      <c r="QC12" s="26"/>
      <c r="QD12" s="26"/>
      <c r="QE12" s="26"/>
      <c r="QF12" s="26"/>
      <c r="QH12" s="221"/>
      <c r="QI12" s="221"/>
      <c r="QJ12" s="221"/>
      <c r="QK12" s="221"/>
      <c r="QL12" s="221"/>
      <c r="QM12" s="221"/>
      <c r="QN12" s="221"/>
      <c r="QO12" s="221"/>
      <c r="QR12" s="26"/>
      <c r="QS12" s="26"/>
      <c r="QT12" s="26"/>
      <c r="QU12" s="26"/>
      <c r="QV12" s="26"/>
      <c r="QX12" s="221"/>
      <c r="QY12" s="221"/>
      <c r="QZ12" s="221"/>
      <c r="RA12" s="221"/>
      <c r="RB12" s="221"/>
      <c r="RC12" s="221"/>
      <c r="RD12" s="221"/>
      <c r="RE12" s="221"/>
      <c r="RH12" s="26"/>
      <c r="RI12" s="26"/>
      <c r="RJ12" s="26"/>
      <c r="RK12" s="26"/>
      <c r="RL12" s="26"/>
      <c r="RN12" s="221"/>
      <c r="RO12" s="221"/>
      <c r="RP12" s="221"/>
      <c r="RQ12" s="221"/>
      <c r="RR12" s="221"/>
      <c r="RS12" s="221"/>
      <c r="RT12" s="221"/>
      <c r="RU12" s="221"/>
      <c r="RX12" s="26"/>
      <c r="RY12" s="26"/>
      <c r="RZ12" s="26"/>
      <c r="SA12" s="26"/>
      <c r="SB12" s="26"/>
      <c r="SD12" s="221"/>
      <c r="SE12" s="221"/>
      <c r="SF12" s="221"/>
      <c r="SG12" s="221"/>
      <c r="SH12" s="221"/>
      <c r="SI12" s="221"/>
      <c r="SJ12" s="221"/>
      <c r="SK12" s="221"/>
      <c r="SN12" s="26"/>
      <c r="SO12" s="26"/>
      <c r="SP12" s="26"/>
      <c r="SQ12" s="26"/>
      <c r="SR12" s="26"/>
      <c r="ST12" s="221"/>
      <c r="SU12" s="221"/>
      <c r="SV12" s="221"/>
      <c r="SW12" s="221"/>
      <c r="SX12" s="221"/>
      <c r="SY12" s="221"/>
      <c r="SZ12" s="221"/>
      <c r="TA12" s="221"/>
      <c r="TD12" s="26"/>
      <c r="TE12" s="26"/>
      <c r="TF12" s="26"/>
      <c r="TG12" s="26"/>
      <c r="TH12" s="26"/>
      <c r="TJ12" s="221"/>
      <c r="TK12" s="221"/>
      <c r="TL12" s="221"/>
      <c r="TM12" s="221"/>
      <c r="TN12" s="221"/>
      <c r="TO12" s="221"/>
      <c r="TP12" s="221"/>
      <c r="TQ12" s="221"/>
      <c r="TT12" s="26"/>
      <c r="TU12" s="26"/>
      <c r="TV12" s="26"/>
      <c r="TW12" s="26"/>
      <c r="TX12" s="26"/>
      <c r="TZ12" s="221"/>
      <c r="UA12" s="221"/>
      <c r="UB12" s="221"/>
      <c r="UC12" s="221"/>
      <c r="UD12" s="221"/>
      <c r="UE12" s="221"/>
      <c r="UF12" s="221"/>
      <c r="UG12" s="221"/>
      <c r="UJ12" s="26"/>
      <c r="UK12" s="26"/>
      <c r="UL12" s="26"/>
      <c r="UM12" s="26"/>
      <c r="UN12" s="26"/>
      <c r="UP12" s="221"/>
      <c r="UQ12" s="221"/>
      <c r="UR12" s="221"/>
      <c r="US12" s="221"/>
      <c r="UT12" s="221"/>
      <c r="UU12" s="221"/>
      <c r="UV12" s="221"/>
      <c r="UW12" s="221"/>
      <c r="UZ12" s="26"/>
      <c r="VA12" s="26"/>
      <c r="VB12" s="26"/>
      <c r="VC12" s="26"/>
      <c r="VD12" s="26"/>
      <c r="VF12" s="221"/>
      <c r="VG12" s="221"/>
      <c r="VH12" s="221"/>
      <c r="VI12" s="221"/>
      <c r="VJ12" s="221"/>
      <c r="VK12" s="221"/>
      <c r="VL12" s="221"/>
      <c r="VM12" s="221"/>
      <c r="VP12" s="26"/>
      <c r="VQ12" s="26"/>
      <c r="VR12" s="26"/>
      <c r="VS12" s="26"/>
      <c r="VT12" s="26"/>
      <c r="VV12" s="221"/>
      <c r="VW12" s="221"/>
      <c r="VX12" s="221"/>
      <c r="VY12" s="221"/>
      <c r="VZ12" s="221"/>
      <c r="WA12" s="221"/>
      <c r="WB12" s="221"/>
      <c r="WC12" s="221"/>
      <c r="WF12" s="26"/>
      <c r="WG12" s="26"/>
      <c r="WH12" s="26"/>
      <c r="WI12" s="26"/>
      <c r="WJ12" s="26"/>
      <c r="WL12" s="221"/>
      <c r="WM12" s="221"/>
      <c r="WN12" s="221"/>
      <c r="WO12" s="221"/>
      <c r="WP12" s="221"/>
      <c r="WQ12" s="221"/>
      <c r="WR12" s="221"/>
      <c r="WS12" s="221"/>
      <c r="WV12" s="26"/>
      <c r="WW12" s="26"/>
      <c r="WX12" s="26"/>
      <c r="WY12" s="26"/>
      <c r="WZ12" s="26"/>
      <c r="XB12" s="221"/>
      <c r="XC12" s="221"/>
      <c r="XD12" s="221"/>
      <c r="XE12" s="221"/>
      <c r="XF12" s="221"/>
      <c r="XG12" s="221"/>
      <c r="XH12" s="221"/>
      <c r="XI12" s="221"/>
      <c r="XL12" s="26"/>
      <c r="XM12" s="26"/>
      <c r="XN12" s="26"/>
      <c r="XO12" s="26"/>
      <c r="XP12" s="26"/>
      <c r="XR12" s="221"/>
      <c r="XS12" s="221"/>
      <c r="XT12" s="221"/>
      <c r="XU12" s="221"/>
      <c r="XV12" s="221"/>
      <c r="XW12" s="221"/>
      <c r="XX12" s="221"/>
      <c r="XY12" s="221"/>
      <c r="YB12" s="26"/>
      <c r="YC12" s="26"/>
      <c r="YD12" s="26"/>
      <c r="YE12" s="26"/>
      <c r="YF12" s="26"/>
      <c r="YH12" s="221"/>
      <c r="YI12" s="221"/>
      <c r="YJ12" s="221"/>
      <c r="YK12" s="221"/>
      <c r="YL12" s="221"/>
      <c r="YM12" s="221"/>
      <c r="YN12" s="221"/>
      <c r="YO12" s="221"/>
      <c r="YR12" s="26"/>
      <c r="YS12" s="26"/>
      <c r="YT12" s="26"/>
      <c r="YU12" s="26"/>
      <c r="YV12" s="26"/>
      <c r="YX12" s="221"/>
      <c r="YY12" s="221"/>
      <c r="YZ12" s="221"/>
      <c r="ZA12" s="221"/>
      <c r="ZB12" s="221"/>
      <c r="ZC12" s="221"/>
      <c r="ZD12" s="221"/>
      <c r="ZE12" s="221"/>
      <c r="ZH12" s="26"/>
      <c r="ZI12" s="26"/>
      <c r="ZJ12" s="26"/>
      <c r="ZK12" s="26"/>
      <c r="ZL12" s="26"/>
      <c r="ZN12" s="221"/>
      <c r="ZO12" s="221"/>
      <c r="ZP12" s="221"/>
      <c r="ZQ12" s="221"/>
      <c r="ZR12" s="221"/>
      <c r="ZS12" s="221"/>
      <c r="ZT12" s="221"/>
      <c r="ZU12" s="221"/>
      <c r="ZX12" s="26"/>
      <c r="ZY12" s="26"/>
      <c r="ZZ12" s="26"/>
      <c r="AAA12" s="26"/>
      <c r="AAB12" s="26"/>
      <c r="AAD12" s="221"/>
      <c r="AAE12" s="221"/>
      <c r="AAF12" s="221"/>
      <c r="AAG12" s="221"/>
      <c r="AAH12" s="221"/>
      <c r="AAI12" s="221"/>
      <c r="AAJ12" s="221"/>
      <c r="AAK12" s="221"/>
      <c r="AAN12" s="26"/>
      <c r="AAO12" s="26"/>
      <c r="AAP12" s="26"/>
      <c r="AAQ12" s="26"/>
      <c r="AAR12" s="26"/>
      <c r="AAT12" s="221"/>
      <c r="AAU12" s="221"/>
      <c r="AAV12" s="221"/>
      <c r="AAW12" s="221"/>
      <c r="AAX12" s="221"/>
      <c r="AAY12" s="221"/>
      <c r="AAZ12" s="221"/>
      <c r="ABA12" s="221"/>
      <c r="ABD12" s="26"/>
      <c r="ABE12" s="26"/>
      <c r="ABF12" s="26"/>
      <c r="ABG12" s="26"/>
      <c r="ABH12" s="26"/>
      <c r="ABJ12" s="221"/>
      <c r="ABK12" s="221"/>
      <c r="ABL12" s="221"/>
      <c r="ABM12" s="221"/>
      <c r="ABN12" s="221"/>
      <c r="ABO12" s="221"/>
      <c r="ABP12" s="221"/>
      <c r="ABQ12" s="221"/>
      <c r="ABT12" s="26"/>
      <c r="ABU12" s="26"/>
      <c r="ABV12" s="26"/>
      <c r="ABW12" s="26"/>
      <c r="ABX12" s="26"/>
      <c r="ABZ12" s="221"/>
      <c r="ACA12" s="221"/>
      <c r="ACB12" s="221"/>
      <c r="ACC12" s="221"/>
      <c r="ACD12" s="221"/>
      <c r="ACE12" s="221"/>
      <c r="ACF12" s="221"/>
      <c r="ACG12" s="221"/>
      <c r="ACJ12" s="26"/>
      <c r="ACK12" s="26"/>
      <c r="ACL12" s="26"/>
      <c r="ACM12" s="26"/>
      <c r="ACN12" s="26"/>
      <c r="ACP12" s="221"/>
      <c r="ACQ12" s="221"/>
      <c r="ACR12" s="221"/>
      <c r="ACS12" s="221"/>
      <c r="ACT12" s="221"/>
      <c r="ACU12" s="221"/>
      <c r="ACV12" s="221"/>
      <c r="ACW12" s="221"/>
      <c r="ACZ12" s="26"/>
      <c r="ADA12" s="26"/>
      <c r="ADB12" s="26"/>
      <c r="ADC12" s="26"/>
      <c r="ADD12" s="26"/>
      <c r="ADF12" s="221"/>
      <c r="ADG12" s="221"/>
      <c r="ADH12" s="221"/>
      <c r="ADI12" s="221"/>
      <c r="ADJ12" s="221"/>
      <c r="ADK12" s="221"/>
      <c r="ADL12" s="221"/>
      <c r="ADM12" s="221"/>
      <c r="ADP12" s="26"/>
      <c r="ADQ12" s="26"/>
      <c r="ADR12" s="26"/>
      <c r="ADS12" s="26"/>
      <c r="ADT12" s="26"/>
      <c r="ADV12" s="221"/>
      <c r="ADW12" s="221"/>
      <c r="ADX12" s="221"/>
      <c r="ADY12" s="221"/>
      <c r="ADZ12" s="221"/>
      <c r="AEA12" s="221"/>
      <c r="AEB12" s="221"/>
      <c r="AEC12" s="221"/>
      <c r="AEF12" s="26"/>
      <c r="AEG12" s="26"/>
      <c r="AEH12" s="26"/>
      <c r="AEI12" s="26"/>
      <c r="AEJ12" s="26"/>
      <c r="AEL12" s="221"/>
      <c r="AEM12" s="221"/>
      <c r="AEN12" s="221"/>
      <c r="AEO12" s="221"/>
      <c r="AEP12" s="221"/>
      <c r="AEQ12" s="221"/>
      <c r="AER12" s="221"/>
      <c r="AES12" s="221"/>
      <c r="AEV12" s="26"/>
      <c r="AEW12" s="26"/>
      <c r="AEX12" s="26"/>
      <c r="AEY12" s="26"/>
      <c r="AEZ12" s="26"/>
      <c r="AFB12" s="221"/>
      <c r="AFC12" s="221"/>
      <c r="AFD12" s="221"/>
      <c r="AFE12" s="221"/>
      <c r="AFF12" s="221"/>
      <c r="AFG12" s="221"/>
      <c r="AFH12" s="221"/>
      <c r="AFI12" s="221"/>
      <c r="AFL12" s="26"/>
      <c r="AFM12" s="26"/>
      <c r="AFN12" s="26"/>
      <c r="AFO12" s="26"/>
      <c r="AFP12" s="26"/>
      <c r="AFR12" s="221"/>
      <c r="AFS12" s="221"/>
      <c r="AFT12" s="221"/>
      <c r="AFU12" s="221"/>
      <c r="AFV12" s="221"/>
      <c r="AFW12" s="221"/>
      <c r="AFX12" s="221"/>
      <c r="AFY12" s="221"/>
      <c r="AGB12" s="26"/>
      <c r="AGC12" s="26"/>
      <c r="AGD12" s="26"/>
      <c r="AGE12" s="26"/>
      <c r="AGF12" s="26"/>
      <c r="AGH12" s="221"/>
      <c r="AGI12" s="221"/>
      <c r="AGJ12" s="221"/>
      <c r="AGK12" s="221"/>
      <c r="AGL12" s="221"/>
      <c r="AGM12" s="221"/>
      <c r="AGN12" s="221"/>
      <c r="AGO12" s="221"/>
      <c r="AGR12" s="26"/>
      <c r="AGS12" s="26"/>
      <c r="AGT12" s="26"/>
      <c r="AGU12" s="26"/>
      <c r="AGV12" s="26"/>
      <c r="AGX12" s="221"/>
      <c r="AGY12" s="221"/>
      <c r="AGZ12" s="221"/>
      <c r="AHA12" s="221"/>
      <c r="AHB12" s="221"/>
      <c r="AHC12" s="221"/>
      <c r="AHD12" s="221"/>
      <c r="AHE12" s="221"/>
      <c r="AHH12" s="26"/>
      <c r="AHI12" s="26"/>
      <c r="AHJ12" s="26"/>
      <c r="AHK12" s="26"/>
      <c r="AHL12" s="26"/>
      <c r="AHN12" s="221"/>
      <c r="AHO12" s="221"/>
      <c r="AHP12" s="221"/>
      <c r="AHQ12" s="221"/>
      <c r="AHR12" s="221"/>
      <c r="AHS12" s="221"/>
      <c r="AHT12" s="221"/>
      <c r="AHU12" s="221"/>
      <c r="AHX12" s="26"/>
      <c r="AHY12" s="26"/>
      <c r="AHZ12" s="26"/>
      <c r="AIA12" s="26"/>
      <c r="AIB12" s="26"/>
      <c r="AID12" s="221"/>
      <c r="AIE12" s="221"/>
      <c r="AIF12" s="221"/>
      <c r="AIG12" s="221"/>
      <c r="AIH12" s="221"/>
      <c r="AII12" s="221"/>
      <c r="AIJ12" s="221"/>
      <c r="AIK12" s="221"/>
      <c r="AIN12" s="26"/>
      <c r="AIO12" s="26"/>
      <c r="AIP12" s="26"/>
      <c r="AIQ12" s="26"/>
      <c r="AIR12" s="26"/>
      <c r="AIT12" s="221"/>
      <c r="AIU12" s="221"/>
      <c r="AIV12" s="221"/>
      <c r="AIW12" s="221"/>
      <c r="AIX12" s="221"/>
      <c r="AIY12" s="221"/>
      <c r="AIZ12" s="221"/>
      <c r="AJA12" s="221"/>
      <c r="AJD12" s="26"/>
      <c r="AJE12" s="26"/>
      <c r="AJF12" s="26"/>
      <c r="AJG12" s="26"/>
      <c r="AJH12" s="26"/>
      <c r="AJJ12" s="221"/>
      <c r="AJK12" s="221"/>
      <c r="AJL12" s="221"/>
      <c r="AJM12" s="221"/>
      <c r="AJN12" s="221"/>
      <c r="AJO12" s="221"/>
      <c r="AJP12" s="221"/>
      <c r="AJQ12" s="221"/>
      <c r="AJT12" s="26"/>
      <c r="AJU12" s="26"/>
      <c r="AJV12" s="26"/>
      <c r="AJW12" s="26"/>
      <c r="AJX12" s="26"/>
      <c r="AJZ12" s="221"/>
      <c r="AKA12" s="221"/>
      <c r="AKB12" s="221"/>
      <c r="AKC12" s="221"/>
      <c r="AKD12" s="221"/>
      <c r="AKE12" s="221"/>
      <c r="AKF12" s="221"/>
      <c r="AKG12" s="221"/>
      <c r="AKJ12" s="26"/>
      <c r="AKK12" s="26"/>
      <c r="AKL12" s="26"/>
      <c r="AKM12" s="26"/>
      <c r="AKN12" s="26"/>
      <c r="AKP12" s="221"/>
      <c r="AKQ12" s="221"/>
      <c r="AKR12" s="221"/>
      <c r="AKS12" s="221"/>
      <c r="AKT12" s="221"/>
      <c r="AKU12" s="221"/>
      <c r="AKV12" s="221"/>
      <c r="AKW12" s="221"/>
      <c r="AKZ12" s="26"/>
      <c r="ALA12" s="26"/>
      <c r="ALB12" s="26"/>
      <c r="ALC12" s="26"/>
      <c r="ALD12" s="26"/>
      <c r="ALF12" s="221"/>
      <c r="ALG12" s="221"/>
      <c r="ALH12" s="221"/>
      <c r="ALI12" s="221"/>
      <c r="ALJ12" s="221"/>
      <c r="ALK12" s="221"/>
      <c r="ALL12" s="221"/>
      <c r="ALM12" s="221"/>
      <c r="ALP12" s="26"/>
      <c r="ALQ12" s="26"/>
      <c r="ALR12" s="26"/>
      <c r="ALS12" s="26"/>
      <c r="ALT12" s="26"/>
      <c r="ALV12" s="221"/>
      <c r="ALW12" s="221"/>
      <c r="ALX12" s="221"/>
      <c r="ALY12" s="221"/>
      <c r="ALZ12" s="221"/>
      <c r="AMA12" s="221"/>
      <c r="AMB12" s="221"/>
      <c r="AMC12" s="221"/>
      <c r="AMF12" s="26"/>
      <c r="AMG12" s="26"/>
      <c r="AMH12" s="26"/>
      <c r="AMI12" s="26"/>
      <c r="AMJ12" s="26"/>
      <c r="AML12" s="221"/>
      <c r="AMM12" s="221"/>
      <c r="AMN12" s="221"/>
      <c r="AMO12" s="221"/>
      <c r="AMP12" s="221"/>
      <c r="AMQ12" s="221"/>
      <c r="AMR12" s="221"/>
      <c r="AMS12" s="221"/>
      <c r="AMV12" s="26"/>
      <c r="AMW12" s="26"/>
      <c r="AMX12" s="26"/>
      <c r="AMY12" s="26"/>
      <c r="AMZ12" s="26"/>
      <c r="ANB12" s="221"/>
      <c r="ANC12" s="221"/>
      <c r="AND12" s="221"/>
      <c r="ANE12" s="221"/>
      <c r="ANF12" s="221"/>
      <c r="ANG12" s="221"/>
      <c r="ANH12" s="221"/>
      <c r="ANI12" s="221"/>
      <c r="ANL12" s="26"/>
      <c r="ANM12" s="26"/>
      <c r="ANN12" s="26"/>
      <c r="ANO12" s="26"/>
      <c r="ANP12" s="26"/>
      <c r="ANR12" s="221"/>
      <c r="ANS12" s="221"/>
      <c r="ANT12" s="221"/>
      <c r="ANU12" s="221"/>
      <c r="ANV12" s="221"/>
      <c r="ANW12" s="221"/>
      <c r="ANX12" s="221"/>
      <c r="ANY12" s="221"/>
      <c r="AOB12" s="26"/>
      <c r="AOC12" s="26"/>
      <c r="AOD12" s="26"/>
      <c r="AOE12" s="26"/>
      <c r="AOF12" s="26"/>
      <c r="AOH12" s="221"/>
      <c r="AOI12" s="221"/>
      <c r="AOJ12" s="221"/>
      <c r="AOK12" s="221"/>
      <c r="AOL12" s="221"/>
      <c r="AOM12" s="221"/>
      <c r="AON12" s="221"/>
      <c r="AOO12" s="221"/>
      <c r="AOR12" s="26"/>
      <c r="AOS12" s="26"/>
      <c r="AOT12" s="26"/>
      <c r="AOU12" s="26"/>
      <c r="AOV12" s="26"/>
      <c r="AOX12" s="221"/>
      <c r="AOY12" s="221"/>
      <c r="AOZ12" s="221"/>
      <c r="APA12" s="221"/>
      <c r="APB12" s="221"/>
      <c r="APC12" s="221"/>
      <c r="APD12" s="221"/>
      <c r="APE12" s="221"/>
      <c r="APH12" s="26"/>
      <c r="API12" s="26"/>
      <c r="APJ12" s="26"/>
      <c r="APK12" s="26"/>
      <c r="APL12" s="26"/>
      <c r="APN12" s="221"/>
      <c r="APO12" s="221"/>
      <c r="APP12" s="221"/>
      <c r="APQ12" s="221"/>
      <c r="APR12" s="221"/>
      <c r="APS12" s="221"/>
      <c r="APT12" s="221"/>
      <c r="APU12" s="221"/>
      <c r="APX12" s="26"/>
      <c r="APY12" s="26"/>
      <c r="APZ12" s="26"/>
      <c r="AQA12" s="26"/>
      <c r="AQB12" s="26"/>
      <c r="AQD12" s="221"/>
      <c r="AQE12" s="221"/>
      <c r="AQF12" s="221"/>
      <c r="AQG12" s="221"/>
      <c r="AQH12" s="221"/>
      <c r="AQI12" s="221"/>
      <c r="AQJ12" s="221"/>
      <c r="AQK12" s="221"/>
      <c r="AQN12" s="26"/>
      <c r="AQO12" s="26"/>
      <c r="AQP12" s="26"/>
      <c r="AQQ12" s="26"/>
      <c r="AQR12" s="26"/>
      <c r="AQT12" s="221"/>
      <c r="AQU12" s="221"/>
      <c r="AQV12" s="221"/>
      <c r="AQW12" s="221"/>
      <c r="AQX12" s="221"/>
      <c r="AQY12" s="221"/>
      <c r="AQZ12" s="221"/>
      <c r="ARA12" s="221"/>
      <c r="ARD12" s="26"/>
      <c r="ARE12" s="26"/>
      <c r="ARF12" s="26"/>
      <c r="ARG12" s="26"/>
      <c r="ARH12" s="26"/>
      <c r="ARJ12" s="221"/>
      <c r="ARK12" s="221"/>
      <c r="ARL12" s="221"/>
      <c r="ARM12" s="221"/>
      <c r="ARN12" s="221"/>
      <c r="ARO12" s="221"/>
      <c r="ARP12" s="221"/>
      <c r="ARQ12" s="221"/>
      <c r="ART12" s="26"/>
      <c r="ARU12" s="26"/>
      <c r="ARV12" s="26"/>
      <c r="ARW12" s="26"/>
      <c r="ARX12" s="26"/>
      <c r="ARZ12" s="221"/>
      <c r="ASA12" s="221"/>
      <c r="ASB12" s="221"/>
      <c r="ASC12" s="221"/>
      <c r="ASD12" s="221"/>
      <c r="ASE12" s="221"/>
      <c r="ASF12" s="221"/>
      <c r="ASG12" s="221"/>
      <c r="ASJ12" s="26"/>
      <c r="ASK12" s="26"/>
      <c r="ASL12" s="26"/>
      <c r="ASM12" s="26"/>
      <c r="ASN12" s="26"/>
      <c r="ASP12" s="221"/>
      <c r="ASQ12" s="221"/>
      <c r="ASR12" s="221"/>
      <c r="ASS12" s="221"/>
      <c r="AST12" s="221"/>
      <c r="ASU12" s="221"/>
      <c r="ASV12" s="221"/>
      <c r="ASW12" s="221"/>
      <c r="ASZ12" s="26"/>
      <c r="ATA12" s="26"/>
      <c r="ATB12" s="26"/>
      <c r="ATC12" s="26"/>
      <c r="ATD12" s="26"/>
      <c r="ATF12" s="221"/>
      <c r="ATG12" s="221"/>
      <c r="ATH12" s="221"/>
      <c r="ATI12" s="221"/>
      <c r="ATJ12" s="221"/>
      <c r="ATK12" s="221"/>
      <c r="ATL12" s="221"/>
      <c r="ATM12" s="221"/>
      <c r="ATP12" s="26"/>
      <c r="ATQ12" s="26"/>
      <c r="ATR12" s="26"/>
      <c r="ATS12" s="26"/>
      <c r="ATT12" s="26"/>
      <c r="ATV12" s="221"/>
      <c r="ATW12" s="221"/>
      <c r="ATX12" s="221"/>
      <c r="ATY12" s="221"/>
      <c r="ATZ12" s="221"/>
      <c r="AUA12" s="221"/>
      <c r="AUB12" s="221"/>
      <c r="AUC12" s="221"/>
      <c r="AUF12" s="26"/>
      <c r="AUG12" s="26"/>
      <c r="AUH12" s="26"/>
      <c r="AUI12" s="26"/>
      <c r="AUJ12" s="26"/>
      <c r="AUL12" s="221"/>
      <c r="AUM12" s="221"/>
      <c r="AUN12" s="221"/>
      <c r="AUO12" s="221"/>
      <c r="AUP12" s="221"/>
      <c r="AUQ12" s="221"/>
      <c r="AUR12" s="221"/>
      <c r="AUS12" s="221"/>
      <c r="AUV12" s="26"/>
      <c r="AUW12" s="26"/>
      <c r="AUX12" s="26"/>
      <c r="AUY12" s="26"/>
      <c r="AUZ12" s="26"/>
      <c r="AVB12" s="221"/>
      <c r="AVC12" s="221"/>
      <c r="AVD12" s="221"/>
      <c r="AVE12" s="221"/>
      <c r="AVF12" s="221"/>
      <c r="AVG12" s="221"/>
      <c r="AVH12" s="221"/>
      <c r="AVI12" s="221"/>
      <c r="AVL12" s="26"/>
      <c r="AVM12" s="26"/>
      <c r="AVN12" s="26"/>
      <c r="AVO12" s="26"/>
      <c r="AVP12" s="26"/>
      <c r="AVR12" s="221"/>
      <c r="AVS12" s="221"/>
      <c r="AVT12" s="221"/>
      <c r="AVU12" s="221"/>
      <c r="AVV12" s="221"/>
      <c r="AVW12" s="221"/>
      <c r="AVX12" s="221"/>
      <c r="AVY12" s="221"/>
      <c r="AWB12" s="26"/>
      <c r="AWC12" s="26"/>
      <c r="AWD12" s="26"/>
      <c r="AWE12" s="26"/>
      <c r="AWF12" s="26"/>
      <c r="AWH12" s="221"/>
      <c r="AWI12" s="221"/>
      <c r="AWJ12" s="221"/>
      <c r="AWK12" s="221"/>
      <c r="AWL12" s="221"/>
      <c r="AWM12" s="221"/>
      <c r="AWN12" s="221"/>
      <c r="AWO12" s="221"/>
      <c r="AWR12" s="26"/>
      <c r="AWS12" s="26"/>
      <c r="AWT12" s="26"/>
      <c r="AWU12" s="26"/>
      <c r="AWV12" s="26"/>
      <c r="AWX12" s="221"/>
      <c r="AWY12" s="221"/>
      <c r="AWZ12" s="221"/>
      <c r="AXA12" s="221"/>
      <c r="AXB12" s="221"/>
      <c r="AXC12" s="221"/>
      <c r="AXD12" s="221"/>
      <c r="AXE12" s="221"/>
      <c r="AXH12" s="26"/>
      <c r="AXI12" s="26"/>
      <c r="AXJ12" s="26"/>
      <c r="AXK12" s="26"/>
      <c r="AXL12" s="26"/>
      <c r="AXN12" s="221"/>
      <c r="AXO12" s="221"/>
      <c r="AXP12" s="221"/>
      <c r="AXQ12" s="221"/>
      <c r="AXR12" s="221"/>
      <c r="AXS12" s="221"/>
      <c r="AXT12" s="221"/>
      <c r="AXU12" s="221"/>
      <c r="AXX12" s="26"/>
      <c r="AXY12" s="26"/>
      <c r="AXZ12" s="26"/>
      <c r="AYA12" s="26"/>
      <c r="AYB12" s="26"/>
      <c r="AYD12" s="221"/>
      <c r="AYE12" s="221"/>
      <c r="AYF12" s="221"/>
      <c r="AYG12" s="221"/>
      <c r="AYH12" s="221"/>
      <c r="AYI12" s="221"/>
      <c r="AYJ12" s="221"/>
      <c r="AYK12" s="221"/>
      <c r="AYN12" s="26"/>
      <c r="AYO12" s="26"/>
      <c r="AYP12" s="26"/>
      <c r="AYQ12" s="26"/>
      <c r="AYR12" s="26"/>
      <c r="AYT12" s="221"/>
      <c r="AYU12" s="221"/>
      <c r="AYV12" s="221"/>
      <c r="AYW12" s="221"/>
      <c r="AYX12" s="221"/>
      <c r="AYY12" s="221"/>
      <c r="AYZ12" s="221"/>
      <c r="AZA12" s="221"/>
      <c r="AZD12" s="26"/>
      <c r="AZE12" s="26"/>
      <c r="AZF12" s="26"/>
      <c r="AZG12" s="26"/>
      <c r="AZH12" s="26"/>
      <c r="AZJ12" s="221"/>
      <c r="AZK12" s="221"/>
      <c r="AZL12" s="221"/>
      <c r="AZM12" s="221"/>
      <c r="AZN12" s="221"/>
      <c r="AZO12" s="221"/>
      <c r="AZP12" s="221"/>
      <c r="AZQ12" s="221"/>
      <c r="AZT12" s="26"/>
      <c r="AZU12" s="26"/>
      <c r="AZV12" s="26"/>
      <c r="AZW12" s="26"/>
      <c r="AZX12" s="26"/>
      <c r="AZZ12" s="221"/>
      <c r="BAA12" s="221"/>
      <c r="BAB12" s="221"/>
      <c r="BAC12" s="221"/>
      <c r="BAD12" s="221"/>
      <c r="BAE12" s="221"/>
      <c r="BAF12" s="221"/>
      <c r="BAG12" s="221"/>
      <c r="BAJ12" s="26"/>
      <c r="BAK12" s="26"/>
      <c r="BAL12" s="26"/>
      <c r="BAM12" s="26"/>
      <c r="BAN12" s="26"/>
      <c r="BAP12" s="221"/>
      <c r="BAQ12" s="221"/>
      <c r="BAR12" s="221"/>
      <c r="BAS12" s="221"/>
      <c r="BAT12" s="221"/>
      <c r="BAU12" s="221"/>
      <c r="BAV12" s="221"/>
      <c r="BAW12" s="221"/>
      <c r="BAZ12" s="26"/>
      <c r="BBA12" s="26"/>
      <c r="BBB12" s="26"/>
      <c r="BBC12" s="26"/>
      <c r="BBD12" s="26"/>
      <c r="BBF12" s="221"/>
      <c r="BBG12" s="221"/>
      <c r="BBH12" s="221"/>
      <c r="BBI12" s="221"/>
      <c r="BBJ12" s="221"/>
      <c r="BBK12" s="221"/>
      <c r="BBL12" s="221"/>
      <c r="BBM12" s="221"/>
      <c r="BBP12" s="26"/>
      <c r="BBQ12" s="26"/>
      <c r="BBR12" s="26"/>
      <c r="BBS12" s="26"/>
      <c r="BBT12" s="26"/>
      <c r="BBV12" s="221"/>
      <c r="BBW12" s="221"/>
      <c r="BBX12" s="221"/>
      <c r="BBY12" s="221"/>
      <c r="BBZ12" s="221"/>
      <c r="BCA12" s="221"/>
      <c r="BCB12" s="221"/>
      <c r="BCC12" s="221"/>
      <c r="BCF12" s="26"/>
      <c r="BCG12" s="26"/>
      <c r="BCH12" s="26"/>
      <c r="BCI12" s="26"/>
      <c r="BCJ12" s="26"/>
      <c r="BCL12" s="221"/>
      <c r="BCM12" s="221"/>
      <c r="BCN12" s="221"/>
      <c r="BCO12" s="221"/>
      <c r="BCP12" s="221"/>
      <c r="BCQ12" s="221"/>
      <c r="BCR12" s="221"/>
      <c r="BCS12" s="221"/>
      <c r="BCV12" s="26"/>
      <c r="BCW12" s="26"/>
      <c r="BCX12" s="26"/>
      <c r="BCY12" s="26"/>
      <c r="BCZ12" s="26"/>
      <c r="BDB12" s="221"/>
      <c r="BDC12" s="221"/>
      <c r="BDD12" s="221"/>
      <c r="BDE12" s="221"/>
      <c r="BDF12" s="221"/>
      <c r="BDG12" s="221"/>
      <c r="BDH12" s="221"/>
      <c r="BDI12" s="221"/>
      <c r="BDL12" s="26"/>
      <c r="BDM12" s="26"/>
      <c r="BDN12" s="26"/>
      <c r="BDO12" s="26"/>
      <c r="BDP12" s="26"/>
      <c r="BDR12" s="221"/>
      <c r="BDS12" s="221"/>
      <c r="BDT12" s="221"/>
      <c r="BDU12" s="221"/>
      <c r="BDV12" s="221"/>
      <c r="BDW12" s="221"/>
      <c r="BDX12" s="221"/>
      <c r="BDY12" s="221"/>
      <c r="BEB12" s="26"/>
      <c r="BEC12" s="26"/>
      <c r="BED12" s="26"/>
      <c r="BEE12" s="26"/>
      <c r="BEF12" s="26"/>
      <c r="BEH12" s="221"/>
      <c r="BEI12" s="221"/>
      <c r="BEJ12" s="221"/>
      <c r="BEK12" s="221"/>
      <c r="BEL12" s="221"/>
      <c r="BEM12" s="221"/>
      <c r="BEN12" s="221"/>
      <c r="BEO12" s="221"/>
      <c r="BER12" s="26"/>
      <c r="BES12" s="26"/>
      <c r="BET12" s="26"/>
      <c r="BEU12" s="26"/>
      <c r="BEV12" s="26"/>
      <c r="BEX12" s="221"/>
      <c r="BEY12" s="221"/>
      <c r="BEZ12" s="221"/>
      <c r="BFA12" s="221"/>
      <c r="BFB12" s="221"/>
      <c r="BFC12" s="221"/>
      <c r="BFD12" s="221"/>
      <c r="BFE12" s="221"/>
      <c r="BFH12" s="26"/>
      <c r="BFI12" s="26"/>
      <c r="BFJ12" s="26"/>
      <c r="BFK12" s="26"/>
      <c r="BFL12" s="26"/>
      <c r="BFN12" s="221"/>
      <c r="BFO12" s="221"/>
      <c r="BFP12" s="221"/>
      <c r="BFQ12" s="221"/>
      <c r="BFR12" s="221"/>
      <c r="BFS12" s="221"/>
      <c r="BFT12" s="221"/>
      <c r="BFU12" s="221"/>
      <c r="BFX12" s="26"/>
      <c r="BFY12" s="26"/>
      <c r="BFZ12" s="26"/>
      <c r="BGA12" s="26"/>
      <c r="BGB12" s="26"/>
      <c r="BGD12" s="221"/>
      <c r="BGE12" s="221"/>
      <c r="BGF12" s="221"/>
      <c r="BGG12" s="221"/>
      <c r="BGH12" s="221"/>
      <c r="BGI12" s="221"/>
      <c r="BGJ12" s="221"/>
      <c r="BGK12" s="221"/>
      <c r="BGN12" s="26"/>
      <c r="BGO12" s="26"/>
      <c r="BGP12" s="26"/>
      <c r="BGQ12" s="26"/>
      <c r="BGR12" s="26"/>
      <c r="BGT12" s="221"/>
      <c r="BGU12" s="221"/>
      <c r="BGV12" s="221"/>
      <c r="BGW12" s="221"/>
      <c r="BGX12" s="221"/>
      <c r="BGY12" s="221"/>
      <c r="BGZ12" s="221"/>
      <c r="BHA12" s="221"/>
      <c r="BHD12" s="26"/>
      <c r="BHE12" s="26"/>
      <c r="BHF12" s="26"/>
      <c r="BHG12" s="26"/>
      <c r="BHH12" s="26"/>
      <c r="BHJ12" s="221"/>
      <c r="BHK12" s="221"/>
      <c r="BHL12" s="221"/>
      <c r="BHM12" s="221"/>
      <c r="BHN12" s="221"/>
      <c r="BHO12" s="221"/>
      <c r="BHP12" s="221"/>
      <c r="BHQ12" s="221"/>
      <c r="BHT12" s="26"/>
      <c r="BHU12" s="26"/>
      <c r="BHV12" s="26"/>
      <c r="BHW12" s="26"/>
      <c r="BHX12" s="26"/>
      <c r="BHZ12" s="221"/>
      <c r="BIA12" s="221"/>
      <c r="BIB12" s="221"/>
      <c r="BIC12" s="221"/>
      <c r="BID12" s="221"/>
      <c r="BIE12" s="221"/>
      <c r="BIF12" s="221"/>
      <c r="BIG12" s="221"/>
      <c r="BIJ12" s="26"/>
      <c r="BIK12" s="26"/>
      <c r="BIL12" s="26"/>
      <c r="BIM12" s="26"/>
      <c r="BIN12" s="26"/>
      <c r="BIP12" s="221"/>
      <c r="BIQ12" s="221"/>
      <c r="BIR12" s="221"/>
      <c r="BIS12" s="221"/>
      <c r="BIT12" s="221"/>
      <c r="BIU12" s="221"/>
      <c r="BIV12" s="221"/>
      <c r="BIW12" s="221"/>
      <c r="BIZ12" s="26"/>
      <c r="BJA12" s="26"/>
      <c r="BJB12" s="26"/>
      <c r="BJC12" s="26"/>
      <c r="BJD12" s="26"/>
      <c r="BJF12" s="221"/>
      <c r="BJG12" s="221"/>
      <c r="BJH12" s="221"/>
      <c r="BJI12" s="221"/>
      <c r="BJJ12" s="221"/>
      <c r="BJK12" s="221"/>
      <c r="BJL12" s="221"/>
      <c r="BJM12" s="221"/>
      <c r="BJP12" s="26"/>
      <c r="BJQ12" s="26"/>
      <c r="BJR12" s="26"/>
      <c r="BJS12" s="26"/>
      <c r="BJT12" s="26"/>
      <c r="BJV12" s="221"/>
      <c r="BJW12" s="221"/>
      <c r="BJX12" s="221"/>
      <c r="BJY12" s="221"/>
      <c r="BJZ12" s="221"/>
      <c r="BKA12" s="221"/>
      <c r="BKB12" s="221"/>
      <c r="BKC12" s="221"/>
      <c r="BKF12" s="26"/>
      <c r="BKG12" s="26"/>
      <c r="BKH12" s="26"/>
      <c r="BKI12" s="26"/>
      <c r="BKJ12" s="26"/>
      <c r="BKL12" s="221"/>
      <c r="BKM12" s="221"/>
      <c r="BKN12" s="221"/>
      <c r="BKO12" s="221"/>
      <c r="BKP12" s="221"/>
      <c r="BKQ12" s="221"/>
      <c r="BKR12" s="221"/>
      <c r="BKS12" s="221"/>
      <c r="BKV12" s="26"/>
      <c r="BKW12" s="26"/>
      <c r="BKX12" s="26"/>
      <c r="BKY12" s="26"/>
      <c r="BKZ12" s="26"/>
      <c r="BLB12" s="221"/>
      <c r="BLC12" s="221"/>
      <c r="BLD12" s="221"/>
      <c r="BLE12" s="221"/>
      <c r="BLF12" s="221"/>
      <c r="BLG12" s="221"/>
      <c r="BLH12" s="221"/>
      <c r="BLI12" s="221"/>
      <c r="BLL12" s="26"/>
      <c r="BLM12" s="26"/>
      <c r="BLN12" s="26"/>
      <c r="BLO12" s="26"/>
      <c r="BLP12" s="26"/>
      <c r="BLR12" s="221"/>
      <c r="BLS12" s="221"/>
      <c r="BLT12" s="221"/>
      <c r="BLU12" s="221"/>
      <c r="BLV12" s="221"/>
      <c r="BLW12" s="221"/>
      <c r="BLX12" s="221"/>
      <c r="BLY12" s="221"/>
      <c r="BMB12" s="26"/>
      <c r="BMC12" s="26"/>
      <c r="BMD12" s="26"/>
      <c r="BME12" s="26"/>
      <c r="BMF12" s="26"/>
      <c r="BMH12" s="221"/>
      <c r="BMI12" s="221"/>
      <c r="BMJ12" s="221"/>
      <c r="BMK12" s="221"/>
      <c r="BML12" s="221"/>
      <c r="BMM12" s="221"/>
      <c r="BMN12" s="221"/>
      <c r="BMO12" s="221"/>
      <c r="BMR12" s="26"/>
      <c r="BMS12" s="26"/>
      <c r="BMT12" s="26"/>
      <c r="BMU12" s="26"/>
      <c r="BMV12" s="26"/>
      <c r="BMX12" s="221"/>
      <c r="BMY12" s="221"/>
      <c r="BMZ12" s="221"/>
      <c r="BNA12" s="221"/>
      <c r="BNB12" s="221"/>
      <c r="BNC12" s="221"/>
      <c r="BND12" s="221"/>
      <c r="BNE12" s="221"/>
      <c r="BNH12" s="26"/>
      <c r="BNI12" s="26"/>
      <c r="BNJ12" s="26"/>
      <c r="BNK12" s="26"/>
      <c r="BNL12" s="26"/>
      <c r="BNN12" s="221"/>
      <c r="BNO12" s="221"/>
      <c r="BNP12" s="221"/>
      <c r="BNQ12" s="221"/>
      <c r="BNR12" s="221"/>
      <c r="BNS12" s="221"/>
      <c r="BNT12" s="221"/>
      <c r="BNU12" s="221"/>
      <c r="BNX12" s="26"/>
      <c r="BNY12" s="26"/>
      <c r="BNZ12" s="26"/>
      <c r="BOA12" s="26"/>
      <c r="BOB12" s="26"/>
      <c r="BOD12" s="221"/>
      <c r="BOE12" s="221"/>
      <c r="BOF12" s="221"/>
      <c r="BOG12" s="221"/>
      <c r="BOH12" s="221"/>
      <c r="BOI12" s="221"/>
      <c r="BOJ12" s="221"/>
      <c r="BOK12" s="221"/>
      <c r="BON12" s="26"/>
      <c r="BOO12" s="26"/>
      <c r="BOP12" s="26"/>
      <c r="BOQ12" s="26"/>
      <c r="BOR12" s="26"/>
      <c r="BOT12" s="221"/>
      <c r="BOU12" s="221"/>
      <c r="BOV12" s="221"/>
      <c r="BOW12" s="221"/>
      <c r="BOX12" s="221"/>
      <c r="BOY12" s="221"/>
      <c r="BOZ12" s="221"/>
      <c r="BPA12" s="221"/>
      <c r="BPD12" s="26"/>
      <c r="BPE12" s="26"/>
      <c r="BPF12" s="26"/>
      <c r="BPG12" s="26"/>
      <c r="BPH12" s="26"/>
      <c r="BPJ12" s="221"/>
      <c r="BPK12" s="221"/>
      <c r="BPL12" s="221"/>
      <c r="BPM12" s="221"/>
      <c r="BPN12" s="221"/>
      <c r="BPO12" s="221"/>
      <c r="BPP12" s="221"/>
      <c r="BPQ12" s="221"/>
      <c r="BPT12" s="26"/>
      <c r="BPU12" s="26"/>
      <c r="BPV12" s="26"/>
      <c r="BPW12" s="26"/>
      <c r="BPX12" s="26"/>
      <c r="BPZ12" s="221"/>
      <c r="BQA12" s="221"/>
      <c r="BQB12" s="221"/>
      <c r="BQC12" s="221"/>
      <c r="BQD12" s="221"/>
      <c r="BQE12" s="221"/>
      <c r="BQF12" s="221"/>
      <c r="BQG12" s="221"/>
      <c r="BQJ12" s="26"/>
      <c r="BQK12" s="26"/>
      <c r="BQL12" s="26"/>
      <c r="BQM12" s="26"/>
      <c r="BQN12" s="26"/>
      <c r="BQP12" s="221"/>
      <c r="BQQ12" s="221"/>
      <c r="BQR12" s="221"/>
      <c r="BQS12" s="221"/>
      <c r="BQT12" s="221"/>
      <c r="BQU12" s="221"/>
      <c r="BQV12" s="221"/>
      <c r="BQW12" s="221"/>
      <c r="BQZ12" s="26"/>
      <c r="BRA12" s="26"/>
      <c r="BRB12" s="26"/>
      <c r="BRC12" s="26"/>
      <c r="BRD12" s="26"/>
      <c r="BRF12" s="221"/>
      <c r="BRG12" s="221"/>
      <c r="BRH12" s="221"/>
      <c r="BRI12" s="221"/>
      <c r="BRJ12" s="221"/>
      <c r="BRK12" s="221"/>
      <c r="BRL12" s="221"/>
      <c r="BRM12" s="221"/>
      <c r="BRP12" s="26"/>
      <c r="BRQ12" s="26"/>
      <c r="BRR12" s="26"/>
      <c r="BRS12" s="26"/>
      <c r="BRT12" s="26"/>
      <c r="BRV12" s="221"/>
      <c r="BRW12" s="221"/>
      <c r="BRX12" s="221"/>
      <c r="BRY12" s="221"/>
      <c r="BRZ12" s="221"/>
      <c r="BSA12" s="221"/>
      <c r="BSB12" s="221"/>
      <c r="BSC12" s="221"/>
      <c r="BSF12" s="26"/>
      <c r="BSG12" s="26"/>
      <c r="BSH12" s="26"/>
      <c r="BSI12" s="26"/>
      <c r="BSJ12" s="26"/>
      <c r="BSL12" s="221"/>
      <c r="BSM12" s="221"/>
      <c r="BSN12" s="221"/>
      <c r="BSO12" s="221"/>
      <c r="BSP12" s="221"/>
      <c r="BSQ12" s="221"/>
      <c r="BSR12" s="221"/>
      <c r="BSS12" s="221"/>
      <c r="BSV12" s="26"/>
      <c r="BSW12" s="26"/>
      <c r="BSX12" s="26"/>
      <c r="BSY12" s="26"/>
      <c r="BSZ12" s="26"/>
      <c r="BTB12" s="221"/>
      <c r="BTC12" s="221"/>
      <c r="BTD12" s="221"/>
      <c r="BTE12" s="221"/>
      <c r="BTF12" s="221"/>
      <c r="BTG12" s="221"/>
      <c r="BTH12" s="221"/>
      <c r="BTI12" s="221"/>
      <c r="BTL12" s="26"/>
      <c r="BTM12" s="26"/>
      <c r="BTN12" s="26"/>
      <c r="BTO12" s="26"/>
      <c r="BTP12" s="26"/>
      <c r="BTR12" s="221"/>
      <c r="BTS12" s="221"/>
      <c r="BTT12" s="221"/>
      <c r="BTU12" s="221"/>
      <c r="BTV12" s="221"/>
      <c r="BTW12" s="221"/>
      <c r="BTX12" s="221"/>
      <c r="BTY12" s="221"/>
      <c r="BUB12" s="26"/>
      <c r="BUC12" s="26"/>
      <c r="BUD12" s="26"/>
      <c r="BUE12" s="26"/>
      <c r="BUF12" s="26"/>
      <c r="BUH12" s="221"/>
      <c r="BUI12" s="221"/>
      <c r="BUJ12" s="221"/>
      <c r="BUK12" s="221"/>
      <c r="BUL12" s="221"/>
      <c r="BUM12" s="221"/>
      <c r="BUN12" s="221"/>
      <c r="BUO12" s="221"/>
      <c r="BUR12" s="26"/>
      <c r="BUS12" s="26"/>
      <c r="BUT12" s="26"/>
      <c r="BUU12" s="26"/>
      <c r="BUV12" s="26"/>
      <c r="BUX12" s="221"/>
      <c r="BUY12" s="221"/>
      <c r="BUZ12" s="221"/>
      <c r="BVA12" s="221"/>
      <c r="BVB12" s="221"/>
      <c r="BVC12" s="221"/>
      <c r="BVD12" s="221"/>
      <c r="BVE12" s="221"/>
      <c r="BVH12" s="26"/>
      <c r="BVI12" s="26"/>
      <c r="BVJ12" s="26"/>
      <c r="BVK12" s="26"/>
      <c r="BVL12" s="26"/>
      <c r="BVN12" s="221"/>
      <c r="BVO12" s="221"/>
      <c r="BVP12" s="221"/>
      <c r="BVQ12" s="221"/>
      <c r="BVR12" s="221"/>
      <c r="BVS12" s="221"/>
      <c r="BVT12" s="221"/>
      <c r="BVU12" s="221"/>
      <c r="BVX12" s="26"/>
      <c r="BVY12" s="26"/>
      <c r="BVZ12" s="26"/>
      <c r="BWA12" s="26"/>
      <c r="BWB12" s="26"/>
      <c r="BWD12" s="221"/>
      <c r="BWE12" s="221"/>
      <c r="BWF12" s="221"/>
      <c r="BWG12" s="221"/>
      <c r="BWH12" s="221"/>
      <c r="BWI12" s="221"/>
      <c r="BWJ12" s="221"/>
      <c r="BWK12" s="221"/>
      <c r="BWN12" s="26"/>
      <c r="BWO12" s="26"/>
      <c r="BWP12" s="26"/>
      <c r="BWQ12" s="26"/>
      <c r="BWR12" s="26"/>
      <c r="BWT12" s="221"/>
      <c r="BWU12" s="221"/>
      <c r="BWV12" s="221"/>
      <c r="BWW12" s="221"/>
      <c r="BWX12" s="221"/>
      <c r="BWY12" s="221"/>
      <c r="BWZ12" s="221"/>
      <c r="BXA12" s="221"/>
      <c r="BXD12" s="26"/>
      <c r="BXE12" s="26"/>
      <c r="BXF12" s="26"/>
      <c r="BXG12" s="26"/>
      <c r="BXH12" s="26"/>
      <c r="BXJ12" s="221"/>
      <c r="BXK12" s="221"/>
      <c r="BXL12" s="221"/>
      <c r="BXM12" s="221"/>
      <c r="BXN12" s="221"/>
      <c r="BXO12" s="221"/>
      <c r="BXP12" s="221"/>
      <c r="BXQ12" s="221"/>
      <c r="BXT12" s="26"/>
      <c r="BXU12" s="26"/>
      <c r="BXV12" s="26"/>
      <c r="BXW12" s="26"/>
      <c r="BXX12" s="26"/>
      <c r="BXZ12" s="221"/>
      <c r="BYA12" s="221"/>
      <c r="BYB12" s="221"/>
      <c r="BYC12" s="221"/>
      <c r="BYD12" s="221"/>
      <c r="BYE12" s="221"/>
      <c r="BYF12" s="221"/>
      <c r="BYG12" s="221"/>
      <c r="BYJ12" s="26"/>
      <c r="BYK12" s="26"/>
      <c r="BYL12" s="26"/>
      <c r="BYM12" s="26"/>
      <c r="BYN12" s="26"/>
      <c r="BYP12" s="221"/>
      <c r="BYQ12" s="221"/>
      <c r="BYR12" s="221"/>
      <c r="BYS12" s="221"/>
      <c r="BYT12" s="221"/>
      <c r="BYU12" s="221"/>
      <c r="BYV12" s="221"/>
      <c r="BYW12" s="221"/>
      <c r="BYZ12" s="26"/>
      <c r="BZA12" s="26"/>
      <c r="BZB12" s="26"/>
      <c r="BZC12" s="26"/>
      <c r="BZD12" s="26"/>
      <c r="BZF12" s="221"/>
      <c r="BZG12" s="221"/>
      <c r="BZH12" s="221"/>
      <c r="BZI12" s="221"/>
      <c r="BZJ12" s="221"/>
      <c r="BZK12" s="221"/>
      <c r="BZL12" s="221"/>
      <c r="BZM12" s="221"/>
      <c r="BZP12" s="26"/>
      <c r="BZQ12" s="26"/>
      <c r="BZR12" s="26"/>
      <c r="BZS12" s="26"/>
      <c r="BZT12" s="26"/>
      <c r="BZV12" s="221"/>
      <c r="BZW12" s="221"/>
      <c r="BZX12" s="221"/>
      <c r="BZY12" s="221"/>
      <c r="BZZ12" s="221"/>
      <c r="CAA12" s="221"/>
      <c r="CAB12" s="221"/>
      <c r="CAC12" s="221"/>
      <c r="CAF12" s="26"/>
      <c r="CAG12" s="26"/>
      <c r="CAH12" s="26"/>
      <c r="CAI12" s="26"/>
      <c r="CAJ12" s="26"/>
      <c r="CAL12" s="221"/>
      <c r="CAM12" s="221"/>
      <c r="CAN12" s="221"/>
      <c r="CAO12" s="221"/>
      <c r="CAP12" s="221"/>
      <c r="CAQ12" s="221"/>
      <c r="CAR12" s="221"/>
      <c r="CAS12" s="221"/>
      <c r="CAV12" s="26"/>
      <c r="CAW12" s="26"/>
      <c r="CAX12" s="26"/>
      <c r="CAY12" s="26"/>
      <c r="CAZ12" s="26"/>
      <c r="CBB12" s="221"/>
      <c r="CBC12" s="221"/>
      <c r="CBD12" s="221"/>
      <c r="CBE12" s="221"/>
      <c r="CBF12" s="221"/>
      <c r="CBG12" s="221"/>
      <c r="CBH12" s="221"/>
      <c r="CBI12" s="221"/>
      <c r="CBL12" s="26"/>
      <c r="CBM12" s="26"/>
      <c r="CBN12" s="26"/>
      <c r="CBO12" s="26"/>
      <c r="CBP12" s="26"/>
      <c r="CBR12" s="221"/>
      <c r="CBS12" s="221"/>
      <c r="CBT12" s="221"/>
      <c r="CBU12" s="221"/>
      <c r="CBV12" s="221"/>
      <c r="CBW12" s="221"/>
      <c r="CBX12" s="221"/>
      <c r="CBY12" s="221"/>
      <c r="CCB12" s="26"/>
      <c r="CCC12" s="26"/>
      <c r="CCD12" s="26"/>
      <c r="CCE12" s="26"/>
      <c r="CCF12" s="26"/>
      <c r="CCH12" s="221"/>
      <c r="CCI12" s="221"/>
      <c r="CCJ12" s="221"/>
      <c r="CCK12" s="221"/>
      <c r="CCL12" s="221"/>
      <c r="CCM12" s="221"/>
      <c r="CCN12" s="221"/>
      <c r="CCO12" s="221"/>
      <c r="CCR12" s="26"/>
      <c r="CCS12" s="26"/>
      <c r="CCT12" s="26"/>
      <c r="CCU12" s="26"/>
      <c r="CCV12" s="26"/>
      <c r="CCX12" s="221"/>
      <c r="CCY12" s="221"/>
      <c r="CCZ12" s="221"/>
      <c r="CDA12" s="221"/>
      <c r="CDB12" s="221"/>
      <c r="CDC12" s="221"/>
      <c r="CDD12" s="221"/>
      <c r="CDE12" s="221"/>
      <c r="CDH12" s="26"/>
      <c r="CDI12" s="26"/>
      <c r="CDJ12" s="26"/>
      <c r="CDK12" s="26"/>
      <c r="CDL12" s="26"/>
      <c r="CDN12" s="221"/>
      <c r="CDO12" s="221"/>
      <c r="CDP12" s="221"/>
      <c r="CDQ12" s="221"/>
      <c r="CDR12" s="221"/>
      <c r="CDS12" s="221"/>
      <c r="CDT12" s="221"/>
      <c r="CDU12" s="221"/>
      <c r="CDX12" s="26"/>
      <c r="CDY12" s="26"/>
      <c r="CDZ12" s="26"/>
      <c r="CEA12" s="26"/>
      <c r="CEB12" s="26"/>
      <c r="CED12" s="221"/>
      <c r="CEE12" s="221"/>
      <c r="CEF12" s="221"/>
      <c r="CEG12" s="221"/>
      <c r="CEH12" s="221"/>
      <c r="CEI12" s="221"/>
      <c r="CEJ12" s="221"/>
      <c r="CEK12" s="221"/>
      <c r="CEN12" s="26"/>
      <c r="CEO12" s="26"/>
      <c r="CEP12" s="26"/>
      <c r="CEQ12" s="26"/>
      <c r="CER12" s="26"/>
      <c r="CET12" s="221"/>
      <c r="CEU12" s="221"/>
      <c r="CEV12" s="221"/>
      <c r="CEW12" s="221"/>
      <c r="CEX12" s="221"/>
      <c r="CEY12" s="221"/>
      <c r="CEZ12" s="221"/>
      <c r="CFA12" s="221"/>
      <c r="CFD12" s="26"/>
      <c r="CFE12" s="26"/>
      <c r="CFF12" s="26"/>
      <c r="CFG12" s="26"/>
      <c r="CFH12" s="26"/>
      <c r="CFJ12" s="221"/>
      <c r="CFK12" s="221"/>
      <c r="CFL12" s="221"/>
      <c r="CFM12" s="221"/>
      <c r="CFN12" s="221"/>
      <c r="CFO12" s="221"/>
      <c r="CFP12" s="221"/>
      <c r="CFQ12" s="221"/>
      <c r="CFT12" s="26"/>
      <c r="CFU12" s="26"/>
      <c r="CFV12" s="26"/>
      <c r="CFW12" s="26"/>
      <c r="CFX12" s="26"/>
      <c r="CFZ12" s="221"/>
      <c r="CGA12" s="221"/>
      <c r="CGB12" s="221"/>
      <c r="CGC12" s="221"/>
      <c r="CGD12" s="221"/>
      <c r="CGE12" s="221"/>
      <c r="CGF12" s="221"/>
      <c r="CGG12" s="221"/>
      <c r="CGJ12" s="26"/>
      <c r="CGK12" s="26"/>
      <c r="CGL12" s="26"/>
      <c r="CGM12" s="26"/>
      <c r="CGN12" s="26"/>
      <c r="CGP12" s="221"/>
      <c r="CGQ12" s="221"/>
      <c r="CGR12" s="221"/>
      <c r="CGS12" s="221"/>
      <c r="CGT12" s="221"/>
      <c r="CGU12" s="221"/>
      <c r="CGV12" s="221"/>
      <c r="CGW12" s="221"/>
      <c r="CGZ12" s="26"/>
      <c r="CHA12" s="26"/>
      <c r="CHB12" s="26"/>
      <c r="CHC12" s="26"/>
      <c r="CHD12" s="26"/>
      <c r="CHF12" s="221"/>
      <c r="CHG12" s="221"/>
      <c r="CHH12" s="221"/>
      <c r="CHI12" s="221"/>
      <c r="CHJ12" s="221"/>
      <c r="CHK12" s="221"/>
      <c r="CHL12" s="221"/>
      <c r="CHM12" s="221"/>
      <c r="CHP12" s="26"/>
      <c r="CHQ12" s="26"/>
      <c r="CHR12" s="26"/>
      <c r="CHS12" s="26"/>
      <c r="CHT12" s="26"/>
      <c r="CHV12" s="221"/>
      <c r="CHW12" s="221"/>
      <c r="CHX12" s="221"/>
      <c r="CHY12" s="221"/>
      <c r="CHZ12" s="221"/>
      <c r="CIA12" s="221"/>
      <c r="CIB12" s="221"/>
      <c r="CIC12" s="221"/>
      <c r="CIF12" s="26"/>
      <c r="CIG12" s="26"/>
      <c r="CIH12" s="26"/>
      <c r="CII12" s="26"/>
      <c r="CIJ12" s="26"/>
      <c r="CIL12" s="221"/>
      <c r="CIM12" s="221"/>
      <c r="CIN12" s="221"/>
      <c r="CIO12" s="221"/>
      <c r="CIP12" s="221"/>
      <c r="CIQ12" s="221"/>
      <c r="CIR12" s="221"/>
      <c r="CIS12" s="221"/>
      <c r="CIV12" s="26"/>
      <c r="CIW12" s="26"/>
      <c r="CIX12" s="26"/>
      <c r="CIY12" s="26"/>
      <c r="CIZ12" s="26"/>
      <c r="CJB12" s="221"/>
      <c r="CJC12" s="221"/>
      <c r="CJD12" s="221"/>
      <c r="CJE12" s="221"/>
      <c r="CJF12" s="221"/>
      <c r="CJG12" s="221"/>
      <c r="CJH12" s="221"/>
      <c r="CJI12" s="221"/>
      <c r="CJL12" s="26"/>
      <c r="CJM12" s="26"/>
      <c r="CJN12" s="26"/>
      <c r="CJO12" s="26"/>
      <c r="CJP12" s="26"/>
      <c r="CJR12" s="221"/>
      <c r="CJS12" s="221"/>
      <c r="CJT12" s="221"/>
      <c r="CJU12" s="221"/>
      <c r="CJV12" s="221"/>
      <c r="CJW12" s="221"/>
      <c r="CJX12" s="221"/>
      <c r="CJY12" s="221"/>
      <c r="CKB12" s="26"/>
      <c r="CKC12" s="26"/>
      <c r="CKD12" s="26"/>
      <c r="CKE12" s="26"/>
      <c r="CKF12" s="26"/>
      <c r="CKH12" s="221"/>
      <c r="CKI12" s="221"/>
      <c r="CKJ12" s="221"/>
      <c r="CKK12" s="221"/>
      <c r="CKL12" s="221"/>
      <c r="CKM12" s="221"/>
      <c r="CKN12" s="221"/>
      <c r="CKO12" s="221"/>
      <c r="CKR12" s="26"/>
      <c r="CKS12" s="26"/>
      <c r="CKT12" s="26"/>
      <c r="CKU12" s="26"/>
      <c r="CKV12" s="26"/>
      <c r="CKX12" s="221"/>
      <c r="CKY12" s="221"/>
      <c r="CKZ12" s="221"/>
      <c r="CLA12" s="221"/>
      <c r="CLB12" s="221"/>
      <c r="CLC12" s="221"/>
      <c r="CLD12" s="221"/>
      <c r="CLE12" s="221"/>
      <c r="CLH12" s="26"/>
      <c r="CLI12" s="26"/>
      <c r="CLJ12" s="26"/>
      <c r="CLK12" s="26"/>
      <c r="CLL12" s="26"/>
      <c r="CLN12" s="221"/>
      <c r="CLO12" s="221"/>
      <c r="CLP12" s="221"/>
      <c r="CLQ12" s="221"/>
      <c r="CLR12" s="221"/>
      <c r="CLS12" s="221"/>
      <c r="CLT12" s="221"/>
      <c r="CLU12" s="221"/>
      <c r="CLX12" s="26"/>
      <c r="CLY12" s="26"/>
      <c r="CLZ12" s="26"/>
      <c r="CMA12" s="26"/>
      <c r="CMB12" s="26"/>
      <c r="CMD12" s="221"/>
      <c r="CME12" s="221"/>
      <c r="CMF12" s="221"/>
      <c r="CMG12" s="221"/>
      <c r="CMH12" s="221"/>
      <c r="CMI12" s="221"/>
      <c r="CMJ12" s="221"/>
      <c r="CMK12" s="221"/>
      <c r="CMN12" s="26"/>
      <c r="CMO12" s="26"/>
      <c r="CMP12" s="26"/>
      <c r="CMQ12" s="26"/>
      <c r="CMR12" s="26"/>
      <c r="CMT12" s="221"/>
      <c r="CMU12" s="221"/>
      <c r="CMV12" s="221"/>
      <c r="CMW12" s="221"/>
      <c r="CMX12" s="221"/>
      <c r="CMY12" s="221"/>
      <c r="CMZ12" s="221"/>
      <c r="CNA12" s="221"/>
      <c r="CND12" s="26"/>
      <c r="CNE12" s="26"/>
      <c r="CNF12" s="26"/>
      <c r="CNG12" s="26"/>
      <c r="CNH12" s="26"/>
      <c r="CNJ12" s="221"/>
      <c r="CNK12" s="221"/>
      <c r="CNL12" s="221"/>
      <c r="CNM12" s="221"/>
      <c r="CNN12" s="221"/>
      <c r="CNO12" s="221"/>
      <c r="CNP12" s="221"/>
      <c r="CNQ12" s="221"/>
      <c r="CNT12" s="26"/>
      <c r="CNU12" s="26"/>
      <c r="CNV12" s="26"/>
      <c r="CNW12" s="26"/>
      <c r="CNX12" s="26"/>
      <c r="CNZ12" s="221"/>
      <c r="COA12" s="221"/>
      <c r="COB12" s="221"/>
      <c r="COC12" s="221"/>
      <c r="COD12" s="221"/>
      <c r="COE12" s="221"/>
      <c r="COF12" s="221"/>
      <c r="COG12" s="221"/>
      <c r="COJ12" s="26"/>
      <c r="COK12" s="26"/>
      <c r="COL12" s="26"/>
      <c r="COM12" s="26"/>
      <c r="CON12" s="26"/>
      <c r="COP12" s="221"/>
      <c r="COQ12" s="221"/>
      <c r="COR12" s="221"/>
      <c r="COS12" s="221"/>
      <c r="COT12" s="221"/>
      <c r="COU12" s="221"/>
      <c r="COV12" s="221"/>
      <c r="COW12" s="221"/>
      <c r="COZ12" s="26"/>
      <c r="CPA12" s="26"/>
      <c r="CPB12" s="26"/>
      <c r="CPC12" s="26"/>
      <c r="CPD12" s="26"/>
      <c r="CPF12" s="221"/>
      <c r="CPG12" s="221"/>
      <c r="CPH12" s="221"/>
      <c r="CPI12" s="221"/>
      <c r="CPJ12" s="221"/>
      <c r="CPK12" s="221"/>
      <c r="CPL12" s="221"/>
      <c r="CPM12" s="221"/>
      <c r="CPP12" s="26"/>
      <c r="CPQ12" s="26"/>
      <c r="CPR12" s="26"/>
      <c r="CPS12" s="26"/>
      <c r="CPT12" s="26"/>
      <c r="CPV12" s="221"/>
      <c r="CPW12" s="221"/>
      <c r="CPX12" s="221"/>
      <c r="CPY12" s="221"/>
      <c r="CPZ12" s="221"/>
      <c r="CQA12" s="221"/>
      <c r="CQB12" s="221"/>
      <c r="CQC12" s="221"/>
      <c r="CQF12" s="26"/>
      <c r="CQG12" s="26"/>
      <c r="CQH12" s="26"/>
      <c r="CQI12" s="26"/>
      <c r="CQJ12" s="26"/>
      <c r="CQL12" s="221"/>
      <c r="CQM12" s="221"/>
      <c r="CQN12" s="221"/>
      <c r="CQO12" s="221"/>
      <c r="CQP12" s="221"/>
      <c r="CQQ12" s="221"/>
      <c r="CQR12" s="221"/>
      <c r="CQS12" s="221"/>
      <c r="CQV12" s="26"/>
      <c r="CQW12" s="26"/>
      <c r="CQX12" s="26"/>
      <c r="CQY12" s="26"/>
      <c r="CQZ12" s="26"/>
      <c r="CRB12" s="221"/>
      <c r="CRC12" s="221"/>
      <c r="CRD12" s="221"/>
      <c r="CRE12" s="221"/>
      <c r="CRF12" s="221"/>
      <c r="CRG12" s="221"/>
      <c r="CRH12" s="221"/>
      <c r="CRI12" s="221"/>
      <c r="CRL12" s="26"/>
      <c r="CRM12" s="26"/>
      <c r="CRN12" s="26"/>
      <c r="CRO12" s="26"/>
      <c r="CRP12" s="26"/>
      <c r="CRR12" s="221"/>
      <c r="CRS12" s="221"/>
      <c r="CRT12" s="221"/>
      <c r="CRU12" s="221"/>
      <c r="CRV12" s="221"/>
      <c r="CRW12" s="221"/>
      <c r="CRX12" s="221"/>
      <c r="CRY12" s="221"/>
      <c r="CSB12" s="26"/>
      <c r="CSC12" s="26"/>
      <c r="CSD12" s="26"/>
      <c r="CSE12" s="26"/>
      <c r="CSF12" s="26"/>
      <c r="CSH12" s="221"/>
      <c r="CSI12" s="221"/>
      <c r="CSJ12" s="221"/>
      <c r="CSK12" s="221"/>
      <c r="CSL12" s="221"/>
      <c r="CSM12" s="221"/>
      <c r="CSN12" s="221"/>
      <c r="CSO12" s="221"/>
      <c r="CSR12" s="26"/>
      <c r="CSS12" s="26"/>
      <c r="CST12" s="26"/>
      <c r="CSU12" s="26"/>
      <c r="CSV12" s="26"/>
      <c r="CSX12" s="221"/>
      <c r="CSY12" s="221"/>
      <c r="CSZ12" s="221"/>
      <c r="CTA12" s="221"/>
      <c r="CTB12" s="221"/>
      <c r="CTC12" s="221"/>
      <c r="CTD12" s="221"/>
      <c r="CTE12" s="221"/>
      <c r="CTH12" s="26"/>
      <c r="CTI12" s="26"/>
      <c r="CTJ12" s="26"/>
      <c r="CTK12" s="26"/>
      <c r="CTL12" s="26"/>
      <c r="CTN12" s="221"/>
      <c r="CTO12" s="221"/>
      <c r="CTP12" s="221"/>
      <c r="CTQ12" s="221"/>
      <c r="CTR12" s="221"/>
      <c r="CTS12" s="221"/>
      <c r="CTT12" s="221"/>
      <c r="CTU12" s="221"/>
      <c r="CTX12" s="26"/>
      <c r="CTY12" s="26"/>
      <c r="CTZ12" s="26"/>
      <c r="CUA12" s="26"/>
      <c r="CUB12" s="26"/>
      <c r="CUD12" s="221"/>
      <c r="CUE12" s="221"/>
      <c r="CUF12" s="221"/>
      <c r="CUG12" s="221"/>
      <c r="CUH12" s="221"/>
      <c r="CUI12" s="221"/>
      <c r="CUJ12" s="221"/>
      <c r="CUK12" s="221"/>
      <c r="CUN12" s="26"/>
      <c r="CUO12" s="26"/>
      <c r="CUP12" s="26"/>
      <c r="CUQ12" s="26"/>
      <c r="CUR12" s="26"/>
      <c r="CUT12" s="221"/>
      <c r="CUU12" s="221"/>
      <c r="CUV12" s="221"/>
      <c r="CUW12" s="221"/>
      <c r="CUX12" s="221"/>
      <c r="CUY12" s="221"/>
      <c r="CUZ12" s="221"/>
      <c r="CVA12" s="221"/>
      <c r="CVD12" s="26"/>
      <c r="CVE12" s="26"/>
      <c r="CVF12" s="26"/>
      <c r="CVG12" s="26"/>
      <c r="CVH12" s="26"/>
      <c r="CVJ12" s="221"/>
      <c r="CVK12" s="221"/>
      <c r="CVL12" s="221"/>
      <c r="CVM12" s="221"/>
      <c r="CVN12" s="221"/>
      <c r="CVO12" s="221"/>
      <c r="CVP12" s="221"/>
      <c r="CVQ12" s="221"/>
      <c r="CVT12" s="26"/>
      <c r="CVU12" s="26"/>
      <c r="CVV12" s="26"/>
      <c r="CVW12" s="26"/>
      <c r="CVX12" s="26"/>
      <c r="CVZ12" s="221"/>
      <c r="CWA12" s="221"/>
      <c r="CWB12" s="221"/>
      <c r="CWC12" s="221"/>
      <c r="CWD12" s="221"/>
      <c r="CWE12" s="221"/>
      <c r="CWF12" s="221"/>
      <c r="CWG12" s="221"/>
      <c r="CWJ12" s="26"/>
      <c r="CWK12" s="26"/>
      <c r="CWL12" s="26"/>
      <c r="CWM12" s="26"/>
      <c r="CWN12" s="26"/>
      <c r="CWP12" s="221"/>
      <c r="CWQ12" s="221"/>
      <c r="CWR12" s="221"/>
      <c r="CWS12" s="221"/>
      <c r="CWT12" s="221"/>
      <c r="CWU12" s="221"/>
      <c r="CWV12" s="221"/>
      <c r="CWW12" s="221"/>
      <c r="CWZ12" s="26"/>
      <c r="CXA12" s="26"/>
      <c r="CXB12" s="26"/>
      <c r="CXC12" s="26"/>
      <c r="CXD12" s="26"/>
      <c r="CXF12" s="221"/>
      <c r="CXG12" s="221"/>
      <c r="CXH12" s="221"/>
      <c r="CXI12" s="221"/>
      <c r="CXJ12" s="221"/>
      <c r="CXK12" s="221"/>
      <c r="CXL12" s="221"/>
      <c r="CXM12" s="221"/>
      <c r="CXP12" s="26"/>
      <c r="CXQ12" s="26"/>
      <c r="CXR12" s="26"/>
      <c r="CXS12" s="26"/>
      <c r="CXT12" s="26"/>
      <c r="CXV12" s="221"/>
      <c r="CXW12" s="221"/>
      <c r="CXX12" s="221"/>
      <c r="CXY12" s="221"/>
      <c r="CXZ12" s="221"/>
      <c r="CYA12" s="221"/>
      <c r="CYB12" s="221"/>
      <c r="CYC12" s="221"/>
      <c r="CYF12" s="26"/>
      <c r="CYG12" s="26"/>
      <c r="CYH12" s="26"/>
      <c r="CYI12" s="26"/>
      <c r="CYJ12" s="26"/>
      <c r="CYL12" s="221"/>
      <c r="CYM12" s="221"/>
      <c r="CYN12" s="221"/>
      <c r="CYO12" s="221"/>
      <c r="CYP12" s="221"/>
      <c r="CYQ12" s="221"/>
      <c r="CYR12" s="221"/>
      <c r="CYS12" s="221"/>
      <c r="CYV12" s="26"/>
      <c r="CYW12" s="26"/>
      <c r="CYX12" s="26"/>
      <c r="CYY12" s="26"/>
      <c r="CYZ12" s="26"/>
      <c r="CZB12" s="221"/>
      <c r="CZC12" s="221"/>
      <c r="CZD12" s="221"/>
      <c r="CZE12" s="221"/>
      <c r="CZF12" s="221"/>
      <c r="CZG12" s="221"/>
      <c r="CZH12" s="221"/>
      <c r="CZI12" s="221"/>
      <c r="CZL12" s="26"/>
      <c r="CZM12" s="26"/>
      <c r="CZN12" s="26"/>
      <c r="CZO12" s="26"/>
      <c r="CZP12" s="26"/>
      <c r="CZR12" s="221"/>
      <c r="CZS12" s="221"/>
      <c r="CZT12" s="221"/>
      <c r="CZU12" s="221"/>
      <c r="CZV12" s="221"/>
      <c r="CZW12" s="221"/>
      <c r="CZX12" s="221"/>
      <c r="CZY12" s="221"/>
      <c r="DAB12" s="26"/>
      <c r="DAC12" s="26"/>
      <c r="DAD12" s="26"/>
      <c r="DAE12" s="26"/>
      <c r="DAF12" s="26"/>
      <c r="DAH12" s="221"/>
      <c r="DAI12" s="221"/>
      <c r="DAJ12" s="221"/>
      <c r="DAK12" s="221"/>
      <c r="DAL12" s="221"/>
      <c r="DAM12" s="221"/>
      <c r="DAN12" s="221"/>
      <c r="DAO12" s="221"/>
      <c r="DAR12" s="26"/>
      <c r="DAS12" s="26"/>
      <c r="DAT12" s="26"/>
      <c r="DAU12" s="26"/>
      <c r="DAV12" s="26"/>
      <c r="DAX12" s="221"/>
      <c r="DAY12" s="221"/>
      <c r="DAZ12" s="221"/>
      <c r="DBA12" s="221"/>
      <c r="DBB12" s="221"/>
      <c r="DBC12" s="221"/>
      <c r="DBD12" s="221"/>
      <c r="DBE12" s="221"/>
      <c r="DBH12" s="26"/>
      <c r="DBI12" s="26"/>
      <c r="DBJ12" s="26"/>
      <c r="DBK12" s="26"/>
      <c r="DBL12" s="26"/>
      <c r="DBN12" s="221"/>
      <c r="DBO12" s="221"/>
      <c r="DBP12" s="221"/>
      <c r="DBQ12" s="221"/>
      <c r="DBR12" s="221"/>
      <c r="DBS12" s="221"/>
      <c r="DBT12" s="221"/>
      <c r="DBU12" s="221"/>
      <c r="DBX12" s="26"/>
      <c r="DBY12" s="26"/>
      <c r="DBZ12" s="26"/>
      <c r="DCA12" s="26"/>
      <c r="DCB12" s="26"/>
      <c r="DCD12" s="221"/>
      <c r="DCE12" s="221"/>
      <c r="DCF12" s="221"/>
      <c r="DCG12" s="221"/>
      <c r="DCH12" s="221"/>
      <c r="DCI12" s="221"/>
      <c r="DCJ12" s="221"/>
      <c r="DCK12" s="221"/>
      <c r="DCN12" s="26"/>
      <c r="DCO12" s="26"/>
      <c r="DCP12" s="26"/>
      <c r="DCQ12" s="26"/>
      <c r="DCR12" s="26"/>
      <c r="DCT12" s="221"/>
      <c r="DCU12" s="221"/>
      <c r="DCV12" s="221"/>
      <c r="DCW12" s="221"/>
      <c r="DCX12" s="221"/>
      <c r="DCY12" s="221"/>
      <c r="DCZ12" s="221"/>
      <c r="DDA12" s="221"/>
      <c r="DDD12" s="26"/>
      <c r="DDE12" s="26"/>
      <c r="DDF12" s="26"/>
      <c r="DDG12" s="26"/>
      <c r="DDH12" s="26"/>
      <c r="DDJ12" s="221"/>
      <c r="DDK12" s="221"/>
      <c r="DDL12" s="221"/>
      <c r="DDM12" s="221"/>
      <c r="DDN12" s="221"/>
      <c r="DDO12" s="221"/>
      <c r="DDP12" s="221"/>
      <c r="DDQ12" s="221"/>
      <c r="DDT12" s="26"/>
      <c r="DDU12" s="26"/>
      <c r="DDV12" s="26"/>
      <c r="DDW12" s="26"/>
      <c r="DDX12" s="26"/>
      <c r="DDZ12" s="221"/>
      <c r="DEA12" s="221"/>
      <c r="DEB12" s="221"/>
      <c r="DEC12" s="221"/>
      <c r="DED12" s="221"/>
      <c r="DEE12" s="221"/>
      <c r="DEF12" s="221"/>
      <c r="DEG12" s="221"/>
      <c r="DEJ12" s="26"/>
      <c r="DEK12" s="26"/>
      <c r="DEL12" s="26"/>
      <c r="DEM12" s="26"/>
      <c r="DEN12" s="26"/>
      <c r="DEP12" s="221"/>
      <c r="DEQ12" s="221"/>
      <c r="DER12" s="221"/>
      <c r="DES12" s="221"/>
      <c r="DET12" s="221"/>
      <c r="DEU12" s="221"/>
      <c r="DEV12" s="221"/>
      <c r="DEW12" s="221"/>
      <c r="DEZ12" s="26"/>
      <c r="DFA12" s="26"/>
      <c r="DFB12" s="26"/>
      <c r="DFC12" s="26"/>
      <c r="DFD12" s="26"/>
      <c r="DFF12" s="221"/>
      <c r="DFG12" s="221"/>
      <c r="DFH12" s="221"/>
      <c r="DFI12" s="221"/>
      <c r="DFJ12" s="221"/>
      <c r="DFK12" s="221"/>
      <c r="DFL12" s="221"/>
      <c r="DFM12" s="221"/>
      <c r="DFP12" s="26"/>
      <c r="DFQ12" s="26"/>
      <c r="DFR12" s="26"/>
      <c r="DFS12" s="26"/>
      <c r="DFT12" s="26"/>
      <c r="DFV12" s="221"/>
      <c r="DFW12" s="221"/>
      <c r="DFX12" s="221"/>
      <c r="DFY12" s="221"/>
      <c r="DFZ12" s="221"/>
      <c r="DGA12" s="221"/>
      <c r="DGB12" s="221"/>
      <c r="DGC12" s="221"/>
      <c r="DGF12" s="26"/>
      <c r="DGG12" s="26"/>
      <c r="DGH12" s="26"/>
      <c r="DGI12" s="26"/>
      <c r="DGJ12" s="26"/>
      <c r="DGL12" s="221"/>
      <c r="DGM12" s="221"/>
      <c r="DGN12" s="221"/>
      <c r="DGO12" s="221"/>
      <c r="DGP12" s="221"/>
      <c r="DGQ12" s="221"/>
      <c r="DGR12" s="221"/>
      <c r="DGS12" s="221"/>
      <c r="DGV12" s="26"/>
      <c r="DGW12" s="26"/>
      <c r="DGX12" s="26"/>
      <c r="DGY12" s="26"/>
      <c r="DGZ12" s="26"/>
      <c r="DHB12" s="221"/>
      <c r="DHC12" s="221"/>
      <c r="DHD12" s="221"/>
      <c r="DHE12" s="221"/>
      <c r="DHF12" s="221"/>
      <c r="DHG12" s="221"/>
      <c r="DHH12" s="221"/>
      <c r="DHI12" s="221"/>
      <c r="DHL12" s="26"/>
      <c r="DHM12" s="26"/>
      <c r="DHN12" s="26"/>
      <c r="DHO12" s="26"/>
      <c r="DHP12" s="26"/>
      <c r="DHR12" s="221"/>
      <c r="DHS12" s="221"/>
      <c r="DHT12" s="221"/>
      <c r="DHU12" s="221"/>
      <c r="DHV12" s="221"/>
      <c r="DHW12" s="221"/>
      <c r="DHX12" s="221"/>
      <c r="DHY12" s="221"/>
      <c r="DIB12" s="26"/>
      <c r="DIC12" s="26"/>
      <c r="DID12" s="26"/>
      <c r="DIE12" s="26"/>
      <c r="DIF12" s="26"/>
      <c r="DIH12" s="221"/>
      <c r="DII12" s="221"/>
      <c r="DIJ12" s="221"/>
      <c r="DIK12" s="221"/>
      <c r="DIL12" s="221"/>
      <c r="DIM12" s="221"/>
      <c r="DIN12" s="221"/>
      <c r="DIO12" s="221"/>
      <c r="DIR12" s="26"/>
      <c r="DIS12" s="26"/>
      <c r="DIT12" s="26"/>
      <c r="DIU12" s="26"/>
      <c r="DIV12" s="26"/>
      <c r="DIX12" s="221"/>
      <c r="DIY12" s="221"/>
      <c r="DIZ12" s="221"/>
      <c r="DJA12" s="221"/>
      <c r="DJB12" s="221"/>
      <c r="DJC12" s="221"/>
      <c r="DJD12" s="221"/>
      <c r="DJE12" s="221"/>
      <c r="DJH12" s="26"/>
      <c r="DJI12" s="26"/>
      <c r="DJJ12" s="26"/>
      <c r="DJK12" s="26"/>
      <c r="DJL12" s="26"/>
      <c r="DJN12" s="221"/>
      <c r="DJO12" s="221"/>
      <c r="DJP12" s="221"/>
      <c r="DJQ12" s="221"/>
      <c r="DJR12" s="221"/>
      <c r="DJS12" s="221"/>
      <c r="DJT12" s="221"/>
      <c r="DJU12" s="221"/>
      <c r="DJX12" s="26"/>
      <c r="DJY12" s="26"/>
      <c r="DJZ12" s="26"/>
      <c r="DKA12" s="26"/>
      <c r="DKB12" s="26"/>
      <c r="DKD12" s="221"/>
      <c r="DKE12" s="221"/>
      <c r="DKF12" s="221"/>
      <c r="DKG12" s="221"/>
      <c r="DKH12" s="221"/>
      <c r="DKI12" s="221"/>
      <c r="DKJ12" s="221"/>
      <c r="DKK12" s="221"/>
      <c r="DKN12" s="26"/>
      <c r="DKO12" s="26"/>
      <c r="DKP12" s="26"/>
      <c r="DKQ12" s="26"/>
      <c r="DKR12" s="26"/>
      <c r="DKT12" s="221"/>
      <c r="DKU12" s="221"/>
      <c r="DKV12" s="221"/>
      <c r="DKW12" s="221"/>
      <c r="DKX12" s="221"/>
      <c r="DKY12" s="221"/>
      <c r="DKZ12" s="221"/>
      <c r="DLA12" s="221"/>
      <c r="DLD12" s="26"/>
      <c r="DLE12" s="26"/>
      <c r="DLF12" s="26"/>
      <c r="DLG12" s="26"/>
      <c r="DLH12" s="26"/>
      <c r="DLJ12" s="221"/>
      <c r="DLK12" s="221"/>
      <c r="DLL12" s="221"/>
      <c r="DLM12" s="221"/>
      <c r="DLN12" s="221"/>
      <c r="DLO12" s="221"/>
      <c r="DLP12" s="221"/>
      <c r="DLQ12" s="221"/>
      <c r="DLT12" s="26"/>
      <c r="DLU12" s="26"/>
      <c r="DLV12" s="26"/>
      <c r="DLW12" s="26"/>
      <c r="DLX12" s="26"/>
      <c r="DLZ12" s="221"/>
      <c r="DMA12" s="221"/>
      <c r="DMB12" s="221"/>
      <c r="DMC12" s="221"/>
      <c r="DMD12" s="221"/>
      <c r="DME12" s="221"/>
      <c r="DMF12" s="221"/>
      <c r="DMG12" s="221"/>
      <c r="DMJ12" s="26"/>
      <c r="DMK12" s="26"/>
      <c r="DML12" s="26"/>
      <c r="DMM12" s="26"/>
      <c r="DMN12" s="26"/>
      <c r="DMP12" s="221"/>
      <c r="DMQ12" s="221"/>
      <c r="DMR12" s="221"/>
      <c r="DMS12" s="221"/>
      <c r="DMT12" s="221"/>
      <c r="DMU12" s="221"/>
      <c r="DMV12" s="221"/>
      <c r="DMW12" s="221"/>
      <c r="DMZ12" s="26"/>
      <c r="DNA12" s="26"/>
      <c r="DNB12" s="26"/>
      <c r="DNC12" s="26"/>
      <c r="DND12" s="26"/>
      <c r="DNF12" s="221"/>
      <c r="DNG12" s="221"/>
      <c r="DNH12" s="221"/>
      <c r="DNI12" s="221"/>
      <c r="DNJ12" s="221"/>
      <c r="DNK12" s="221"/>
      <c r="DNL12" s="221"/>
      <c r="DNM12" s="221"/>
      <c r="DNP12" s="26"/>
      <c r="DNQ12" s="26"/>
      <c r="DNR12" s="26"/>
      <c r="DNS12" s="26"/>
      <c r="DNT12" s="26"/>
      <c r="DNV12" s="221"/>
      <c r="DNW12" s="221"/>
      <c r="DNX12" s="221"/>
      <c r="DNY12" s="221"/>
      <c r="DNZ12" s="221"/>
      <c r="DOA12" s="221"/>
      <c r="DOB12" s="221"/>
      <c r="DOC12" s="221"/>
      <c r="DOF12" s="26"/>
      <c r="DOG12" s="26"/>
      <c r="DOH12" s="26"/>
      <c r="DOI12" s="26"/>
      <c r="DOJ12" s="26"/>
      <c r="DOL12" s="221"/>
      <c r="DOM12" s="221"/>
      <c r="DON12" s="221"/>
      <c r="DOO12" s="221"/>
      <c r="DOP12" s="221"/>
      <c r="DOQ12" s="221"/>
      <c r="DOR12" s="221"/>
      <c r="DOS12" s="221"/>
      <c r="DOV12" s="26"/>
      <c r="DOW12" s="26"/>
      <c r="DOX12" s="26"/>
      <c r="DOY12" s="26"/>
      <c r="DOZ12" s="26"/>
      <c r="DPB12" s="221"/>
      <c r="DPC12" s="221"/>
      <c r="DPD12" s="221"/>
      <c r="DPE12" s="221"/>
      <c r="DPF12" s="221"/>
      <c r="DPG12" s="221"/>
      <c r="DPH12" s="221"/>
      <c r="DPI12" s="221"/>
      <c r="DPL12" s="26"/>
      <c r="DPM12" s="26"/>
      <c r="DPN12" s="26"/>
      <c r="DPO12" s="26"/>
      <c r="DPP12" s="26"/>
      <c r="DPR12" s="221"/>
      <c r="DPS12" s="221"/>
      <c r="DPT12" s="221"/>
      <c r="DPU12" s="221"/>
      <c r="DPV12" s="221"/>
      <c r="DPW12" s="221"/>
      <c r="DPX12" s="221"/>
      <c r="DPY12" s="221"/>
      <c r="DQB12" s="26"/>
      <c r="DQC12" s="26"/>
      <c r="DQD12" s="26"/>
      <c r="DQE12" s="26"/>
      <c r="DQF12" s="26"/>
      <c r="DQH12" s="221"/>
      <c r="DQI12" s="221"/>
      <c r="DQJ12" s="221"/>
      <c r="DQK12" s="221"/>
      <c r="DQL12" s="221"/>
      <c r="DQM12" s="221"/>
      <c r="DQN12" s="221"/>
      <c r="DQO12" s="221"/>
      <c r="DQR12" s="26"/>
      <c r="DQS12" s="26"/>
      <c r="DQT12" s="26"/>
      <c r="DQU12" s="26"/>
      <c r="DQV12" s="26"/>
      <c r="DQX12" s="221"/>
      <c r="DQY12" s="221"/>
      <c r="DQZ12" s="221"/>
      <c r="DRA12" s="221"/>
      <c r="DRB12" s="221"/>
      <c r="DRC12" s="221"/>
      <c r="DRD12" s="221"/>
      <c r="DRE12" s="221"/>
      <c r="DRH12" s="26"/>
      <c r="DRI12" s="26"/>
      <c r="DRJ12" s="26"/>
      <c r="DRK12" s="26"/>
      <c r="DRL12" s="26"/>
      <c r="DRN12" s="221"/>
      <c r="DRO12" s="221"/>
      <c r="DRP12" s="221"/>
      <c r="DRQ12" s="221"/>
      <c r="DRR12" s="221"/>
      <c r="DRS12" s="221"/>
      <c r="DRT12" s="221"/>
      <c r="DRU12" s="221"/>
      <c r="DRX12" s="26"/>
      <c r="DRY12" s="26"/>
      <c r="DRZ12" s="26"/>
      <c r="DSA12" s="26"/>
      <c r="DSB12" s="26"/>
      <c r="DSD12" s="221"/>
      <c r="DSE12" s="221"/>
      <c r="DSF12" s="221"/>
      <c r="DSG12" s="221"/>
      <c r="DSH12" s="221"/>
      <c r="DSI12" s="221"/>
      <c r="DSJ12" s="221"/>
      <c r="DSK12" s="221"/>
      <c r="DSN12" s="26"/>
      <c r="DSO12" s="26"/>
      <c r="DSP12" s="26"/>
      <c r="DSQ12" s="26"/>
      <c r="DSR12" s="26"/>
      <c r="DST12" s="221"/>
      <c r="DSU12" s="221"/>
      <c r="DSV12" s="221"/>
      <c r="DSW12" s="221"/>
      <c r="DSX12" s="221"/>
      <c r="DSY12" s="221"/>
      <c r="DSZ12" s="221"/>
      <c r="DTA12" s="221"/>
      <c r="DTD12" s="26"/>
      <c r="DTE12" s="26"/>
      <c r="DTF12" s="26"/>
      <c r="DTG12" s="26"/>
      <c r="DTH12" s="26"/>
      <c r="DTJ12" s="221"/>
      <c r="DTK12" s="221"/>
      <c r="DTL12" s="221"/>
      <c r="DTM12" s="221"/>
      <c r="DTN12" s="221"/>
      <c r="DTO12" s="221"/>
      <c r="DTP12" s="221"/>
      <c r="DTQ12" s="221"/>
      <c r="DTT12" s="26"/>
      <c r="DTU12" s="26"/>
      <c r="DTV12" s="26"/>
      <c r="DTW12" s="26"/>
      <c r="DTX12" s="26"/>
      <c r="DTZ12" s="221"/>
      <c r="DUA12" s="221"/>
      <c r="DUB12" s="221"/>
      <c r="DUC12" s="221"/>
      <c r="DUD12" s="221"/>
      <c r="DUE12" s="221"/>
      <c r="DUF12" s="221"/>
      <c r="DUG12" s="221"/>
      <c r="DUJ12" s="26"/>
      <c r="DUK12" s="26"/>
      <c r="DUL12" s="26"/>
      <c r="DUM12" s="26"/>
      <c r="DUN12" s="26"/>
      <c r="DUP12" s="221"/>
      <c r="DUQ12" s="221"/>
      <c r="DUR12" s="221"/>
      <c r="DUS12" s="221"/>
      <c r="DUT12" s="221"/>
      <c r="DUU12" s="221"/>
      <c r="DUV12" s="221"/>
      <c r="DUW12" s="221"/>
      <c r="DUZ12" s="26"/>
      <c r="DVA12" s="26"/>
      <c r="DVB12" s="26"/>
      <c r="DVC12" s="26"/>
      <c r="DVD12" s="26"/>
      <c r="DVF12" s="221"/>
      <c r="DVG12" s="221"/>
      <c r="DVH12" s="221"/>
      <c r="DVI12" s="221"/>
      <c r="DVJ12" s="221"/>
      <c r="DVK12" s="221"/>
      <c r="DVL12" s="221"/>
      <c r="DVM12" s="221"/>
      <c r="DVP12" s="26"/>
      <c r="DVQ12" s="26"/>
      <c r="DVR12" s="26"/>
      <c r="DVS12" s="26"/>
      <c r="DVT12" s="26"/>
      <c r="DVV12" s="221"/>
      <c r="DVW12" s="221"/>
      <c r="DVX12" s="221"/>
      <c r="DVY12" s="221"/>
      <c r="DVZ12" s="221"/>
      <c r="DWA12" s="221"/>
      <c r="DWB12" s="221"/>
      <c r="DWC12" s="221"/>
      <c r="DWF12" s="26"/>
      <c r="DWG12" s="26"/>
      <c r="DWH12" s="26"/>
      <c r="DWI12" s="26"/>
      <c r="DWJ12" s="26"/>
      <c r="DWL12" s="221"/>
      <c r="DWM12" s="221"/>
      <c r="DWN12" s="221"/>
      <c r="DWO12" s="221"/>
      <c r="DWP12" s="221"/>
      <c r="DWQ12" s="221"/>
      <c r="DWR12" s="221"/>
      <c r="DWS12" s="221"/>
      <c r="DWV12" s="26"/>
      <c r="DWW12" s="26"/>
      <c r="DWX12" s="26"/>
      <c r="DWY12" s="26"/>
      <c r="DWZ12" s="26"/>
      <c r="DXB12" s="221"/>
      <c r="DXC12" s="221"/>
      <c r="DXD12" s="221"/>
      <c r="DXE12" s="221"/>
      <c r="DXF12" s="221"/>
      <c r="DXG12" s="221"/>
      <c r="DXH12" s="221"/>
      <c r="DXI12" s="221"/>
      <c r="DXL12" s="26"/>
      <c r="DXM12" s="26"/>
      <c r="DXN12" s="26"/>
      <c r="DXO12" s="26"/>
      <c r="DXP12" s="26"/>
      <c r="DXR12" s="221"/>
      <c r="DXS12" s="221"/>
      <c r="DXT12" s="221"/>
      <c r="DXU12" s="221"/>
      <c r="DXV12" s="221"/>
      <c r="DXW12" s="221"/>
      <c r="DXX12" s="221"/>
      <c r="DXY12" s="221"/>
      <c r="DYB12" s="26"/>
      <c r="DYC12" s="26"/>
      <c r="DYD12" s="26"/>
      <c r="DYE12" s="26"/>
      <c r="DYF12" s="26"/>
      <c r="DYH12" s="221"/>
      <c r="DYI12" s="221"/>
      <c r="DYJ12" s="221"/>
      <c r="DYK12" s="221"/>
      <c r="DYL12" s="221"/>
      <c r="DYM12" s="221"/>
      <c r="DYN12" s="221"/>
      <c r="DYO12" s="221"/>
      <c r="DYR12" s="26"/>
      <c r="DYS12" s="26"/>
      <c r="DYT12" s="26"/>
      <c r="DYU12" s="26"/>
      <c r="DYV12" s="26"/>
      <c r="DYX12" s="221"/>
      <c r="DYY12" s="221"/>
      <c r="DYZ12" s="221"/>
      <c r="DZA12" s="221"/>
      <c r="DZB12" s="221"/>
      <c r="DZC12" s="221"/>
      <c r="DZD12" s="221"/>
      <c r="DZE12" s="221"/>
      <c r="DZH12" s="26"/>
      <c r="DZI12" s="26"/>
      <c r="DZJ12" s="26"/>
      <c r="DZK12" s="26"/>
      <c r="DZL12" s="26"/>
      <c r="DZN12" s="221"/>
      <c r="DZO12" s="221"/>
      <c r="DZP12" s="221"/>
      <c r="DZQ12" s="221"/>
      <c r="DZR12" s="221"/>
      <c r="DZS12" s="221"/>
      <c r="DZT12" s="221"/>
      <c r="DZU12" s="221"/>
      <c r="DZX12" s="26"/>
      <c r="DZY12" s="26"/>
      <c r="DZZ12" s="26"/>
      <c r="EAA12" s="26"/>
      <c r="EAB12" s="26"/>
      <c r="EAD12" s="221"/>
      <c r="EAE12" s="221"/>
      <c r="EAF12" s="221"/>
      <c r="EAG12" s="221"/>
      <c r="EAH12" s="221"/>
      <c r="EAI12" s="221"/>
      <c r="EAJ12" s="221"/>
      <c r="EAK12" s="221"/>
      <c r="EAN12" s="26"/>
      <c r="EAO12" s="26"/>
      <c r="EAP12" s="26"/>
      <c r="EAQ12" s="26"/>
      <c r="EAR12" s="26"/>
      <c r="EAT12" s="221"/>
      <c r="EAU12" s="221"/>
      <c r="EAV12" s="221"/>
      <c r="EAW12" s="221"/>
      <c r="EAX12" s="221"/>
      <c r="EAY12" s="221"/>
      <c r="EAZ12" s="221"/>
      <c r="EBA12" s="221"/>
      <c r="EBD12" s="26"/>
      <c r="EBE12" s="26"/>
      <c r="EBF12" s="26"/>
      <c r="EBG12" s="26"/>
      <c r="EBH12" s="26"/>
      <c r="EBJ12" s="221"/>
      <c r="EBK12" s="221"/>
      <c r="EBL12" s="221"/>
      <c r="EBM12" s="221"/>
      <c r="EBN12" s="221"/>
      <c r="EBO12" s="221"/>
      <c r="EBP12" s="221"/>
      <c r="EBQ12" s="221"/>
      <c r="EBT12" s="26"/>
      <c r="EBU12" s="26"/>
      <c r="EBV12" s="26"/>
      <c r="EBW12" s="26"/>
      <c r="EBX12" s="26"/>
      <c r="EBZ12" s="221"/>
      <c r="ECA12" s="221"/>
      <c r="ECB12" s="221"/>
      <c r="ECC12" s="221"/>
      <c r="ECD12" s="221"/>
      <c r="ECE12" s="221"/>
      <c r="ECF12" s="221"/>
      <c r="ECG12" s="221"/>
      <c r="ECJ12" s="26"/>
      <c r="ECK12" s="26"/>
      <c r="ECL12" s="26"/>
      <c r="ECM12" s="26"/>
      <c r="ECN12" s="26"/>
      <c r="ECP12" s="221"/>
      <c r="ECQ12" s="221"/>
      <c r="ECR12" s="221"/>
      <c r="ECS12" s="221"/>
      <c r="ECT12" s="221"/>
      <c r="ECU12" s="221"/>
      <c r="ECV12" s="221"/>
      <c r="ECW12" s="221"/>
      <c r="ECZ12" s="26"/>
      <c r="EDA12" s="26"/>
      <c r="EDB12" s="26"/>
      <c r="EDC12" s="26"/>
      <c r="EDD12" s="26"/>
      <c r="EDF12" s="221"/>
      <c r="EDG12" s="221"/>
      <c r="EDH12" s="221"/>
      <c r="EDI12" s="221"/>
      <c r="EDJ12" s="221"/>
      <c r="EDK12" s="221"/>
      <c r="EDL12" s="221"/>
      <c r="EDM12" s="221"/>
      <c r="EDP12" s="26"/>
      <c r="EDQ12" s="26"/>
      <c r="EDR12" s="26"/>
      <c r="EDS12" s="26"/>
      <c r="EDT12" s="26"/>
      <c r="EDV12" s="221"/>
      <c r="EDW12" s="221"/>
      <c r="EDX12" s="221"/>
      <c r="EDY12" s="221"/>
      <c r="EDZ12" s="221"/>
      <c r="EEA12" s="221"/>
      <c r="EEB12" s="221"/>
      <c r="EEC12" s="221"/>
      <c r="EEF12" s="26"/>
      <c r="EEG12" s="26"/>
      <c r="EEH12" s="26"/>
      <c r="EEI12" s="26"/>
      <c r="EEJ12" s="26"/>
      <c r="EEL12" s="221"/>
      <c r="EEM12" s="221"/>
      <c r="EEN12" s="221"/>
      <c r="EEO12" s="221"/>
      <c r="EEP12" s="221"/>
      <c r="EEQ12" s="221"/>
      <c r="EER12" s="221"/>
      <c r="EES12" s="221"/>
      <c r="EEV12" s="26"/>
      <c r="EEW12" s="26"/>
      <c r="EEX12" s="26"/>
      <c r="EEY12" s="26"/>
      <c r="EEZ12" s="26"/>
      <c r="EFB12" s="221"/>
      <c r="EFC12" s="221"/>
      <c r="EFD12" s="221"/>
      <c r="EFE12" s="221"/>
      <c r="EFF12" s="221"/>
      <c r="EFG12" s="221"/>
      <c r="EFH12" s="221"/>
      <c r="EFI12" s="221"/>
      <c r="EFL12" s="26"/>
      <c r="EFM12" s="26"/>
      <c r="EFN12" s="26"/>
      <c r="EFO12" s="26"/>
      <c r="EFP12" s="26"/>
      <c r="EFR12" s="221"/>
      <c r="EFS12" s="221"/>
      <c r="EFT12" s="221"/>
      <c r="EFU12" s="221"/>
      <c r="EFV12" s="221"/>
      <c r="EFW12" s="221"/>
      <c r="EFX12" s="221"/>
      <c r="EFY12" s="221"/>
      <c r="EGB12" s="26"/>
      <c r="EGC12" s="26"/>
      <c r="EGD12" s="26"/>
      <c r="EGE12" s="26"/>
      <c r="EGF12" s="26"/>
      <c r="EGH12" s="221"/>
      <c r="EGI12" s="221"/>
      <c r="EGJ12" s="221"/>
      <c r="EGK12" s="221"/>
      <c r="EGL12" s="221"/>
      <c r="EGM12" s="221"/>
      <c r="EGN12" s="221"/>
      <c r="EGO12" s="221"/>
      <c r="EGR12" s="26"/>
      <c r="EGS12" s="26"/>
      <c r="EGT12" s="26"/>
      <c r="EGU12" s="26"/>
      <c r="EGV12" s="26"/>
      <c r="EGX12" s="221"/>
      <c r="EGY12" s="221"/>
      <c r="EGZ12" s="221"/>
      <c r="EHA12" s="221"/>
      <c r="EHB12" s="221"/>
      <c r="EHC12" s="221"/>
      <c r="EHD12" s="221"/>
      <c r="EHE12" s="221"/>
      <c r="EHH12" s="26"/>
      <c r="EHI12" s="26"/>
      <c r="EHJ12" s="26"/>
      <c r="EHK12" s="26"/>
      <c r="EHL12" s="26"/>
      <c r="EHN12" s="221"/>
      <c r="EHO12" s="221"/>
      <c r="EHP12" s="221"/>
      <c r="EHQ12" s="221"/>
      <c r="EHR12" s="221"/>
      <c r="EHS12" s="221"/>
      <c r="EHT12" s="221"/>
      <c r="EHU12" s="221"/>
      <c r="EHX12" s="26"/>
      <c r="EHY12" s="26"/>
      <c r="EHZ12" s="26"/>
      <c r="EIA12" s="26"/>
      <c r="EIB12" s="26"/>
      <c r="EID12" s="221"/>
      <c r="EIE12" s="221"/>
      <c r="EIF12" s="221"/>
      <c r="EIG12" s="221"/>
      <c r="EIH12" s="221"/>
      <c r="EII12" s="221"/>
      <c r="EIJ12" s="221"/>
      <c r="EIK12" s="221"/>
      <c r="EIN12" s="26"/>
      <c r="EIO12" s="26"/>
      <c r="EIP12" s="26"/>
      <c r="EIQ12" s="26"/>
      <c r="EIR12" s="26"/>
      <c r="EIT12" s="221"/>
      <c r="EIU12" s="221"/>
      <c r="EIV12" s="221"/>
      <c r="EIW12" s="221"/>
      <c r="EIX12" s="221"/>
      <c r="EIY12" s="221"/>
      <c r="EIZ12" s="221"/>
      <c r="EJA12" s="221"/>
      <c r="EJD12" s="26"/>
      <c r="EJE12" s="26"/>
      <c r="EJF12" s="26"/>
      <c r="EJG12" s="26"/>
      <c r="EJH12" s="26"/>
      <c r="EJJ12" s="221"/>
      <c r="EJK12" s="221"/>
      <c r="EJL12" s="221"/>
      <c r="EJM12" s="221"/>
      <c r="EJN12" s="221"/>
      <c r="EJO12" s="221"/>
      <c r="EJP12" s="221"/>
      <c r="EJQ12" s="221"/>
      <c r="EJT12" s="26"/>
      <c r="EJU12" s="26"/>
      <c r="EJV12" s="26"/>
      <c r="EJW12" s="26"/>
      <c r="EJX12" s="26"/>
      <c r="EJZ12" s="221"/>
      <c r="EKA12" s="221"/>
      <c r="EKB12" s="221"/>
      <c r="EKC12" s="221"/>
      <c r="EKD12" s="221"/>
      <c r="EKE12" s="221"/>
      <c r="EKF12" s="221"/>
      <c r="EKG12" s="221"/>
      <c r="EKJ12" s="26"/>
      <c r="EKK12" s="26"/>
      <c r="EKL12" s="26"/>
      <c r="EKM12" s="26"/>
      <c r="EKN12" s="26"/>
      <c r="EKP12" s="221"/>
      <c r="EKQ12" s="221"/>
      <c r="EKR12" s="221"/>
      <c r="EKS12" s="221"/>
      <c r="EKT12" s="221"/>
      <c r="EKU12" s="221"/>
      <c r="EKV12" s="221"/>
      <c r="EKW12" s="221"/>
      <c r="EKZ12" s="26"/>
      <c r="ELA12" s="26"/>
      <c r="ELB12" s="26"/>
      <c r="ELC12" s="26"/>
      <c r="ELD12" s="26"/>
      <c r="ELF12" s="221"/>
      <c r="ELG12" s="221"/>
      <c r="ELH12" s="221"/>
      <c r="ELI12" s="221"/>
      <c r="ELJ12" s="221"/>
      <c r="ELK12" s="221"/>
      <c r="ELL12" s="221"/>
      <c r="ELM12" s="221"/>
      <c r="ELP12" s="26"/>
      <c r="ELQ12" s="26"/>
      <c r="ELR12" s="26"/>
      <c r="ELS12" s="26"/>
      <c r="ELT12" s="26"/>
      <c r="ELV12" s="221"/>
      <c r="ELW12" s="221"/>
      <c r="ELX12" s="221"/>
      <c r="ELY12" s="221"/>
      <c r="ELZ12" s="221"/>
      <c r="EMA12" s="221"/>
      <c r="EMB12" s="221"/>
      <c r="EMC12" s="221"/>
      <c r="EMF12" s="26"/>
      <c r="EMG12" s="26"/>
      <c r="EMH12" s="26"/>
      <c r="EMI12" s="26"/>
      <c r="EMJ12" s="26"/>
      <c r="EML12" s="221"/>
      <c r="EMM12" s="221"/>
      <c r="EMN12" s="221"/>
      <c r="EMO12" s="221"/>
      <c r="EMP12" s="221"/>
      <c r="EMQ12" s="221"/>
      <c r="EMR12" s="221"/>
      <c r="EMS12" s="221"/>
      <c r="EMV12" s="26"/>
      <c r="EMW12" s="26"/>
      <c r="EMX12" s="26"/>
      <c r="EMY12" s="26"/>
      <c r="EMZ12" s="26"/>
      <c r="ENB12" s="221"/>
      <c r="ENC12" s="221"/>
      <c r="END12" s="221"/>
      <c r="ENE12" s="221"/>
      <c r="ENF12" s="221"/>
      <c r="ENG12" s="221"/>
      <c r="ENH12" s="221"/>
      <c r="ENI12" s="221"/>
      <c r="ENL12" s="26"/>
      <c r="ENM12" s="26"/>
      <c r="ENN12" s="26"/>
      <c r="ENO12" s="26"/>
      <c r="ENP12" s="26"/>
      <c r="ENR12" s="221"/>
      <c r="ENS12" s="221"/>
      <c r="ENT12" s="221"/>
      <c r="ENU12" s="221"/>
      <c r="ENV12" s="221"/>
      <c r="ENW12" s="221"/>
      <c r="ENX12" s="221"/>
      <c r="ENY12" s="221"/>
      <c r="EOB12" s="26"/>
      <c r="EOC12" s="26"/>
      <c r="EOD12" s="26"/>
      <c r="EOE12" s="26"/>
      <c r="EOF12" s="26"/>
      <c r="EOH12" s="221"/>
      <c r="EOI12" s="221"/>
      <c r="EOJ12" s="221"/>
      <c r="EOK12" s="221"/>
      <c r="EOL12" s="221"/>
      <c r="EOM12" s="221"/>
      <c r="EON12" s="221"/>
      <c r="EOO12" s="221"/>
      <c r="EOR12" s="26"/>
      <c r="EOS12" s="26"/>
      <c r="EOT12" s="26"/>
      <c r="EOU12" s="26"/>
      <c r="EOV12" s="26"/>
      <c r="EOX12" s="221"/>
      <c r="EOY12" s="221"/>
      <c r="EOZ12" s="221"/>
      <c r="EPA12" s="221"/>
      <c r="EPB12" s="221"/>
      <c r="EPC12" s="221"/>
      <c r="EPD12" s="221"/>
      <c r="EPE12" s="221"/>
      <c r="EPH12" s="26"/>
      <c r="EPI12" s="26"/>
      <c r="EPJ12" s="26"/>
      <c r="EPK12" s="26"/>
      <c r="EPL12" s="26"/>
      <c r="EPN12" s="221"/>
      <c r="EPO12" s="221"/>
      <c r="EPP12" s="221"/>
      <c r="EPQ12" s="221"/>
      <c r="EPR12" s="221"/>
      <c r="EPS12" s="221"/>
      <c r="EPT12" s="221"/>
      <c r="EPU12" s="221"/>
      <c r="EPX12" s="26"/>
      <c r="EPY12" s="26"/>
      <c r="EPZ12" s="26"/>
      <c r="EQA12" s="26"/>
      <c r="EQB12" s="26"/>
      <c r="EQD12" s="221"/>
      <c r="EQE12" s="221"/>
      <c r="EQF12" s="221"/>
      <c r="EQG12" s="221"/>
      <c r="EQH12" s="221"/>
      <c r="EQI12" s="221"/>
      <c r="EQJ12" s="221"/>
      <c r="EQK12" s="221"/>
      <c r="EQN12" s="26"/>
      <c r="EQO12" s="26"/>
      <c r="EQP12" s="26"/>
      <c r="EQQ12" s="26"/>
      <c r="EQR12" s="26"/>
      <c r="EQT12" s="221"/>
      <c r="EQU12" s="221"/>
      <c r="EQV12" s="221"/>
      <c r="EQW12" s="221"/>
      <c r="EQX12" s="221"/>
      <c r="EQY12" s="221"/>
      <c r="EQZ12" s="221"/>
      <c r="ERA12" s="221"/>
      <c r="ERD12" s="26"/>
      <c r="ERE12" s="26"/>
      <c r="ERF12" s="26"/>
      <c r="ERG12" s="26"/>
      <c r="ERH12" s="26"/>
      <c r="ERJ12" s="221"/>
      <c r="ERK12" s="221"/>
      <c r="ERL12" s="221"/>
      <c r="ERM12" s="221"/>
      <c r="ERN12" s="221"/>
      <c r="ERO12" s="221"/>
      <c r="ERP12" s="221"/>
      <c r="ERQ12" s="221"/>
      <c r="ERT12" s="26"/>
      <c r="ERU12" s="26"/>
      <c r="ERV12" s="26"/>
      <c r="ERW12" s="26"/>
      <c r="ERX12" s="26"/>
      <c r="ERZ12" s="221"/>
      <c r="ESA12" s="221"/>
      <c r="ESB12" s="221"/>
      <c r="ESC12" s="221"/>
      <c r="ESD12" s="221"/>
      <c r="ESE12" s="221"/>
      <c r="ESF12" s="221"/>
      <c r="ESG12" s="221"/>
      <c r="ESJ12" s="26"/>
      <c r="ESK12" s="26"/>
      <c r="ESL12" s="26"/>
      <c r="ESM12" s="26"/>
      <c r="ESN12" s="26"/>
      <c r="ESP12" s="221"/>
      <c r="ESQ12" s="221"/>
      <c r="ESR12" s="221"/>
      <c r="ESS12" s="221"/>
      <c r="EST12" s="221"/>
      <c r="ESU12" s="221"/>
      <c r="ESV12" s="221"/>
      <c r="ESW12" s="221"/>
      <c r="ESZ12" s="26"/>
      <c r="ETA12" s="26"/>
      <c r="ETB12" s="26"/>
      <c r="ETC12" s="26"/>
      <c r="ETD12" s="26"/>
      <c r="ETF12" s="221"/>
      <c r="ETG12" s="221"/>
      <c r="ETH12" s="221"/>
      <c r="ETI12" s="221"/>
      <c r="ETJ12" s="221"/>
      <c r="ETK12" s="221"/>
      <c r="ETL12" s="221"/>
      <c r="ETM12" s="221"/>
      <c r="ETP12" s="26"/>
      <c r="ETQ12" s="26"/>
      <c r="ETR12" s="26"/>
      <c r="ETS12" s="26"/>
      <c r="ETT12" s="26"/>
      <c r="ETV12" s="221"/>
      <c r="ETW12" s="221"/>
      <c r="ETX12" s="221"/>
      <c r="ETY12" s="221"/>
      <c r="ETZ12" s="221"/>
      <c r="EUA12" s="221"/>
      <c r="EUB12" s="221"/>
      <c r="EUC12" s="221"/>
      <c r="EUF12" s="26"/>
      <c r="EUG12" s="26"/>
      <c r="EUH12" s="26"/>
      <c r="EUI12" s="26"/>
      <c r="EUJ12" s="26"/>
      <c r="EUL12" s="221"/>
      <c r="EUM12" s="221"/>
      <c r="EUN12" s="221"/>
      <c r="EUO12" s="221"/>
      <c r="EUP12" s="221"/>
      <c r="EUQ12" s="221"/>
      <c r="EUR12" s="221"/>
      <c r="EUS12" s="221"/>
      <c r="EUV12" s="26"/>
      <c r="EUW12" s="26"/>
      <c r="EUX12" s="26"/>
      <c r="EUY12" s="26"/>
      <c r="EUZ12" s="26"/>
      <c r="EVB12" s="221"/>
      <c r="EVC12" s="221"/>
      <c r="EVD12" s="221"/>
      <c r="EVE12" s="221"/>
      <c r="EVF12" s="221"/>
      <c r="EVG12" s="221"/>
      <c r="EVH12" s="221"/>
      <c r="EVI12" s="221"/>
      <c r="EVL12" s="26"/>
      <c r="EVM12" s="26"/>
      <c r="EVN12" s="26"/>
      <c r="EVO12" s="26"/>
      <c r="EVP12" s="26"/>
      <c r="EVR12" s="221"/>
      <c r="EVS12" s="221"/>
      <c r="EVT12" s="221"/>
      <c r="EVU12" s="221"/>
      <c r="EVV12" s="221"/>
      <c r="EVW12" s="221"/>
      <c r="EVX12" s="221"/>
      <c r="EVY12" s="221"/>
      <c r="EWB12" s="26"/>
      <c r="EWC12" s="26"/>
      <c r="EWD12" s="26"/>
      <c r="EWE12" s="26"/>
      <c r="EWF12" s="26"/>
      <c r="EWH12" s="221"/>
      <c r="EWI12" s="221"/>
      <c r="EWJ12" s="221"/>
      <c r="EWK12" s="221"/>
      <c r="EWL12" s="221"/>
      <c r="EWM12" s="221"/>
      <c r="EWN12" s="221"/>
      <c r="EWO12" s="221"/>
      <c r="EWR12" s="26"/>
      <c r="EWS12" s="26"/>
      <c r="EWT12" s="26"/>
      <c r="EWU12" s="26"/>
      <c r="EWV12" s="26"/>
      <c r="EWX12" s="221"/>
      <c r="EWY12" s="221"/>
      <c r="EWZ12" s="221"/>
      <c r="EXA12" s="221"/>
      <c r="EXB12" s="221"/>
      <c r="EXC12" s="221"/>
      <c r="EXD12" s="221"/>
      <c r="EXE12" s="221"/>
      <c r="EXH12" s="26"/>
      <c r="EXI12" s="26"/>
      <c r="EXJ12" s="26"/>
      <c r="EXK12" s="26"/>
      <c r="EXL12" s="26"/>
      <c r="EXN12" s="221"/>
      <c r="EXO12" s="221"/>
      <c r="EXP12" s="221"/>
      <c r="EXQ12" s="221"/>
      <c r="EXR12" s="221"/>
      <c r="EXS12" s="221"/>
      <c r="EXT12" s="221"/>
      <c r="EXU12" s="221"/>
      <c r="EXX12" s="26"/>
      <c r="EXY12" s="26"/>
      <c r="EXZ12" s="26"/>
      <c r="EYA12" s="26"/>
      <c r="EYB12" s="26"/>
      <c r="EYD12" s="221"/>
      <c r="EYE12" s="221"/>
      <c r="EYF12" s="221"/>
      <c r="EYG12" s="221"/>
      <c r="EYH12" s="221"/>
      <c r="EYI12" s="221"/>
      <c r="EYJ12" s="221"/>
      <c r="EYK12" s="221"/>
      <c r="EYN12" s="26"/>
      <c r="EYO12" s="26"/>
      <c r="EYP12" s="26"/>
      <c r="EYQ12" s="26"/>
      <c r="EYR12" s="26"/>
      <c r="EYT12" s="221"/>
      <c r="EYU12" s="221"/>
      <c r="EYV12" s="221"/>
      <c r="EYW12" s="221"/>
      <c r="EYX12" s="221"/>
      <c r="EYY12" s="221"/>
      <c r="EYZ12" s="221"/>
      <c r="EZA12" s="221"/>
      <c r="EZD12" s="26"/>
      <c r="EZE12" s="26"/>
      <c r="EZF12" s="26"/>
      <c r="EZG12" s="26"/>
      <c r="EZH12" s="26"/>
      <c r="EZJ12" s="221"/>
      <c r="EZK12" s="221"/>
      <c r="EZL12" s="221"/>
      <c r="EZM12" s="221"/>
      <c r="EZN12" s="221"/>
      <c r="EZO12" s="221"/>
      <c r="EZP12" s="221"/>
      <c r="EZQ12" s="221"/>
      <c r="EZT12" s="26"/>
      <c r="EZU12" s="26"/>
      <c r="EZV12" s="26"/>
      <c r="EZW12" s="26"/>
      <c r="EZX12" s="26"/>
      <c r="EZZ12" s="221"/>
      <c r="FAA12" s="221"/>
      <c r="FAB12" s="221"/>
      <c r="FAC12" s="221"/>
      <c r="FAD12" s="221"/>
      <c r="FAE12" s="221"/>
      <c r="FAF12" s="221"/>
      <c r="FAG12" s="221"/>
      <c r="FAJ12" s="26"/>
      <c r="FAK12" s="26"/>
      <c r="FAL12" s="26"/>
      <c r="FAM12" s="26"/>
      <c r="FAN12" s="26"/>
      <c r="FAP12" s="221"/>
      <c r="FAQ12" s="221"/>
      <c r="FAR12" s="221"/>
      <c r="FAS12" s="221"/>
      <c r="FAT12" s="221"/>
      <c r="FAU12" s="221"/>
      <c r="FAV12" s="221"/>
      <c r="FAW12" s="221"/>
      <c r="FAZ12" s="26"/>
      <c r="FBA12" s="26"/>
      <c r="FBB12" s="26"/>
      <c r="FBC12" s="26"/>
      <c r="FBD12" s="26"/>
      <c r="FBF12" s="221"/>
      <c r="FBG12" s="221"/>
      <c r="FBH12" s="221"/>
      <c r="FBI12" s="221"/>
      <c r="FBJ12" s="221"/>
      <c r="FBK12" s="221"/>
      <c r="FBL12" s="221"/>
      <c r="FBM12" s="221"/>
      <c r="FBP12" s="26"/>
      <c r="FBQ12" s="26"/>
      <c r="FBR12" s="26"/>
      <c r="FBS12" s="26"/>
      <c r="FBT12" s="26"/>
      <c r="FBV12" s="221"/>
      <c r="FBW12" s="221"/>
      <c r="FBX12" s="221"/>
      <c r="FBY12" s="221"/>
      <c r="FBZ12" s="221"/>
      <c r="FCA12" s="221"/>
      <c r="FCB12" s="221"/>
      <c r="FCC12" s="221"/>
      <c r="FCF12" s="26"/>
      <c r="FCG12" s="26"/>
      <c r="FCH12" s="26"/>
      <c r="FCI12" s="26"/>
      <c r="FCJ12" s="26"/>
      <c r="FCL12" s="221"/>
      <c r="FCM12" s="221"/>
      <c r="FCN12" s="221"/>
      <c r="FCO12" s="221"/>
      <c r="FCP12" s="221"/>
      <c r="FCQ12" s="221"/>
      <c r="FCR12" s="221"/>
      <c r="FCS12" s="221"/>
      <c r="FCV12" s="26"/>
      <c r="FCW12" s="26"/>
      <c r="FCX12" s="26"/>
      <c r="FCY12" s="26"/>
      <c r="FCZ12" s="26"/>
      <c r="FDB12" s="221"/>
      <c r="FDC12" s="221"/>
      <c r="FDD12" s="221"/>
      <c r="FDE12" s="221"/>
      <c r="FDF12" s="221"/>
      <c r="FDG12" s="221"/>
      <c r="FDH12" s="221"/>
      <c r="FDI12" s="221"/>
      <c r="FDL12" s="26"/>
      <c r="FDM12" s="26"/>
      <c r="FDN12" s="26"/>
      <c r="FDO12" s="26"/>
      <c r="FDP12" s="26"/>
      <c r="FDR12" s="221"/>
      <c r="FDS12" s="221"/>
      <c r="FDT12" s="221"/>
      <c r="FDU12" s="221"/>
      <c r="FDV12" s="221"/>
      <c r="FDW12" s="221"/>
      <c r="FDX12" s="221"/>
      <c r="FDY12" s="221"/>
      <c r="FEB12" s="26"/>
      <c r="FEC12" s="26"/>
      <c r="FED12" s="26"/>
      <c r="FEE12" s="26"/>
      <c r="FEF12" s="26"/>
      <c r="FEH12" s="221"/>
      <c r="FEI12" s="221"/>
      <c r="FEJ12" s="221"/>
      <c r="FEK12" s="221"/>
      <c r="FEL12" s="221"/>
      <c r="FEM12" s="221"/>
      <c r="FEN12" s="221"/>
      <c r="FEO12" s="221"/>
      <c r="FER12" s="26"/>
      <c r="FES12" s="26"/>
      <c r="FET12" s="26"/>
      <c r="FEU12" s="26"/>
      <c r="FEV12" s="26"/>
      <c r="FEX12" s="221"/>
      <c r="FEY12" s="221"/>
      <c r="FEZ12" s="221"/>
      <c r="FFA12" s="221"/>
      <c r="FFB12" s="221"/>
      <c r="FFC12" s="221"/>
      <c r="FFD12" s="221"/>
      <c r="FFE12" s="221"/>
      <c r="FFH12" s="26"/>
      <c r="FFI12" s="26"/>
      <c r="FFJ12" s="26"/>
      <c r="FFK12" s="26"/>
      <c r="FFL12" s="26"/>
      <c r="FFN12" s="221"/>
      <c r="FFO12" s="221"/>
      <c r="FFP12" s="221"/>
      <c r="FFQ12" s="221"/>
      <c r="FFR12" s="221"/>
      <c r="FFS12" s="221"/>
      <c r="FFT12" s="221"/>
      <c r="FFU12" s="221"/>
      <c r="FFX12" s="26"/>
      <c r="FFY12" s="26"/>
      <c r="FFZ12" s="26"/>
      <c r="FGA12" s="26"/>
      <c r="FGB12" s="26"/>
      <c r="FGD12" s="221"/>
      <c r="FGE12" s="221"/>
      <c r="FGF12" s="221"/>
      <c r="FGG12" s="221"/>
      <c r="FGH12" s="221"/>
      <c r="FGI12" s="221"/>
      <c r="FGJ12" s="221"/>
      <c r="FGK12" s="221"/>
      <c r="FGN12" s="26"/>
      <c r="FGO12" s="26"/>
      <c r="FGP12" s="26"/>
      <c r="FGQ12" s="26"/>
      <c r="FGR12" s="26"/>
      <c r="FGT12" s="221"/>
      <c r="FGU12" s="221"/>
      <c r="FGV12" s="221"/>
      <c r="FGW12" s="221"/>
      <c r="FGX12" s="221"/>
      <c r="FGY12" s="221"/>
      <c r="FGZ12" s="221"/>
      <c r="FHA12" s="221"/>
      <c r="FHD12" s="26"/>
      <c r="FHE12" s="26"/>
      <c r="FHF12" s="26"/>
      <c r="FHG12" s="26"/>
      <c r="FHH12" s="26"/>
      <c r="FHJ12" s="221"/>
      <c r="FHK12" s="221"/>
      <c r="FHL12" s="221"/>
      <c r="FHM12" s="221"/>
      <c r="FHN12" s="221"/>
      <c r="FHO12" s="221"/>
      <c r="FHP12" s="221"/>
      <c r="FHQ12" s="221"/>
      <c r="FHT12" s="26"/>
      <c r="FHU12" s="26"/>
      <c r="FHV12" s="26"/>
      <c r="FHW12" s="26"/>
      <c r="FHX12" s="26"/>
      <c r="FHZ12" s="221"/>
      <c r="FIA12" s="221"/>
      <c r="FIB12" s="221"/>
      <c r="FIC12" s="221"/>
      <c r="FID12" s="221"/>
      <c r="FIE12" s="221"/>
      <c r="FIF12" s="221"/>
      <c r="FIG12" s="221"/>
      <c r="FIJ12" s="26"/>
      <c r="FIK12" s="26"/>
      <c r="FIL12" s="26"/>
      <c r="FIM12" s="26"/>
      <c r="FIN12" s="26"/>
      <c r="FIP12" s="221"/>
      <c r="FIQ12" s="221"/>
      <c r="FIR12" s="221"/>
      <c r="FIS12" s="221"/>
      <c r="FIT12" s="221"/>
      <c r="FIU12" s="221"/>
      <c r="FIV12" s="221"/>
      <c r="FIW12" s="221"/>
      <c r="FIZ12" s="26"/>
      <c r="FJA12" s="26"/>
      <c r="FJB12" s="26"/>
      <c r="FJC12" s="26"/>
      <c r="FJD12" s="26"/>
      <c r="FJF12" s="221"/>
      <c r="FJG12" s="221"/>
      <c r="FJH12" s="221"/>
      <c r="FJI12" s="221"/>
      <c r="FJJ12" s="221"/>
      <c r="FJK12" s="221"/>
      <c r="FJL12" s="221"/>
      <c r="FJM12" s="221"/>
      <c r="FJP12" s="26"/>
      <c r="FJQ12" s="26"/>
      <c r="FJR12" s="26"/>
      <c r="FJS12" s="26"/>
      <c r="FJT12" s="26"/>
      <c r="FJV12" s="221"/>
      <c r="FJW12" s="221"/>
      <c r="FJX12" s="221"/>
      <c r="FJY12" s="221"/>
      <c r="FJZ12" s="221"/>
      <c r="FKA12" s="221"/>
      <c r="FKB12" s="221"/>
      <c r="FKC12" s="221"/>
      <c r="FKF12" s="26"/>
      <c r="FKG12" s="26"/>
      <c r="FKH12" s="26"/>
      <c r="FKI12" s="26"/>
      <c r="FKJ12" s="26"/>
      <c r="FKL12" s="221"/>
      <c r="FKM12" s="221"/>
      <c r="FKN12" s="221"/>
      <c r="FKO12" s="221"/>
      <c r="FKP12" s="221"/>
      <c r="FKQ12" s="221"/>
      <c r="FKR12" s="221"/>
      <c r="FKS12" s="221"/>
      <c r="FKV12" s="26"/>
      <c r="FKW12" s="26"/>
      <c r="FKX12" s="26"/>
      <c r="FKY12" s="26"/>
      <c r="FKZ12" s="26"/>
      <c r="FLB12" s="221"/>
      <c r="FLC12" s="221"/>
      <c r="FLD12" s="221"/>
      <c r="FLE12" s="221"/>
      <c r="FLF12" s="221"/>
      <c r="FLG12" s="221"/>
      <c r="FLH12" s="221"/>
      <c r="FLI12" s="221"/>
      <c r="FLL12" s="26"/>
      <c r="FLM12" s="26"/>
      <c r="FLN12" s="26"/>
      <c r="FLO12" s="26"/>
      <c r="FLP12" s="26"/>
      <c r="FLR12" s="221"/>
      <c r="FLS12" s="221"/>
      <c r="FLT12" s="221"/>
      <c r="FLU12" s="221"/>
      <c r="FLV12" s="221"/>
      <c r="FLW12" s="221"/>
      <c r="FLX12" s="221"/>
      <c r="FLY12" s="221"/>
      <c r="FMB12" s="26"/>
      <c r="FMC12" s="26"/>
      <c r="FMD12" s="26"/>
      <c r="FME12" s="26"/>
      <c r="FMF12" s="26"/>
      <c r="FMH12" s="221"/>
      <c r="FMI12" s="221"/>
      <c r="FMJ12" s="221"/>
      <c r="FMK12" s="221"/>
      <c r="FML12" s="221"/>
      <c r="FMM12" s="221"/>
      <c r="FMN12" s="221"/>
      <c r="FMO12" s="221"/>
      <c r="FMR12" s="26"/>
      <c r="FMS12" s="26"/>
      <c r="FMT12" s="26"/>
      <c r="FMU12" s="26"/>
      <c r="FMV12" s="26"/>
      <c r="FMX12" s="221"/>
      <c r="FMY12" s="221"/>
      <c r="FMZ12" s="221"/>
      <c r="FNA12" s="221"/>
      <c r="FNB12" s="221"/>
      <c r="FNC12" s="221"/>
      <c r="FND12" s="221"/>
      <c r="FNE12" s="221"/>
      <c r="FNH12" s="26"/>
      <c r="FNI12" s="26"/>
      <c r="FNJ12" s="26"/>
      <c r="FNK12" s="26"/>
      <c r="FNL12" s="26"/>
      <c r="FNN12" s="221"/>
      <c r="FNO12" s="221"/>
      <c r="FNP12" s="221"/>
      <c r="FNQ12" s="221"/>
      <c r="FNR12" s="221"/>
      <c r="FNS12" s="221"/>
      <c r="FNT12" s="221"/>
      <c r="FNU12" s="221"/>
      <c r="FNX12" s="26"/>
      <c r="FNY12" s="26"/>
      <c r="FNZ12" s="26"/>
      <c r="FOA12" s="26"/>
      <c r="FOB12" s="26"/>
      <c r="FOD12" s="221"/>
      <c r="FOE12" s="221"/>
      <c r="FOF12" s="221"/>
      <c r="FOG12" s="221"/>
      <c r="FOH12" s="221"/>
      <c r="FOI12" s="221"/>
      <c r="FOJ12" s="221"/>
      <c r="FOK12" s="221"/>
      <c r="FON12" s="26"/>
      <c r="FOO12" s="26"/>
      <c r="FOP12" s="26"/>
      <c r="FOQ12" s="26"/>
      <c r="FOR12" s="26"/>
      <c r="FOT12" s="221"/>
      <c r="FOU12" s="221"/>
      <c r="FOV12" s="221"/>
      <c r="FOW12" s="221"/>
      <c r="FOX12" s="221"/>
      <c r="FOY12" s="221"/>
      <c r="FOZ12" s="221"/>
      <c r="FPA12" s="221"/>
      <c r="FPD12" s="26"/>
      <c r="FPE12" s="26"/>
      <c r="FPF12" s="26"/>
      <c r="FPG12" s="26"/>
      <c r="FPH12" s="26"/>
      <c r="FPJ12" s="221"/>
      <c r="FPK12" s="221"/>
      <c r="FPL12" s="221"/>
      <c r="FPM12" s="221"/>
      <c r="FPN12" s="221"/>
      <c r="FPO12" s="221"/>
      <c r="FPP12" s="221"/>
      <c r="FPQ12" s="221"/>
      <c r="FPT12" s="26"/>
      <c r="FPU12" s="26"/>
      <c r="FPV12" s="26"/>
      <c r="FPW12" s="26"/>
      <c r="FPX12" s="26"/>
      <c r="FPZ12" s="221"/>
      <c r="FQA12" s="221"/>
      <c r="FQB12" s="221"/>
      <c r="FQC12" s="221"/>
      <c r="FQD12" s="221"/>
      <c r="FQE12" s="221"/>
      <c r="FQF12" s="221"/>
      <c r="FQG12" s="221"/>
      <c r="FQJ12" s="26"/>
      <c r="FQK12" s="26"/>
      <c r="FQL12" s="26"/>
      <c r="FQM12" s="26"/>
      <c r="FQN12" s="26"/>
      <c r="FQP12" s="221"/>
      <c r="FQQ12" s="221"/>
      <c r="FQR12" s="221"/>
      <c r="FQS12" s="221"/>
      <c r="FQT12" s="221"/>
      <c r="FQU12" s="221"/>
      <c r="FQV12" s="221"/>
      <c r="FQW12" s="221"/>
      <c r="FQZ12" s="26"/>
      <c r="FRA12" s="26"/>
      <c r="FRB12" s="26"/>
      <c r="FRC12" s="26"/>
      <c r="FRD12" s="26"/>
      <c r="FRF12" s="221"/>
      <c r="FRG12" s="221"/>
      <c r="FRH12" s="221"/>
      <c r="FRI12" s="221"/>
      <c r="FRJ12" s="221"/>
      <c r="FRK12" s="221"/>
      <c r="FRL12" s="221"/>
      <c r="FRM12" s="221"/>
      <c r="FRP12" s="26"/>
      <c r="FRQ12" s="26"/>
      <c r="FRR12" s="26"/>
      <c r="FRS12" s="26"/>
      <c r="FRT12" s="26"/>
      <c r="FRV12" s="221"/>
      <c r="FRW12" s="221"/>
      <c r="FRX12" s="221"/>
      <c r="FRY12" s="221"/>
      <c r="FRZ12" s="221"/>
      <c r="FSA12" s="221"/>
      <c r="FSB12" s="221"/>
      <c r="FSC12" s="221"/>
      <c r="FSF12" s="26"/>
      <c r="FSG12" s="26"/>
      <c r="FSH12" s="26"/>
      <c r="FSI12" s="26"/>
      <c r="FSJ12" s="26"/>
      <c r="FSL12" s="221"/>
      <c r="FSM12" s="221"/>
      <c r="FSN12" s="221"/>
      <c r="FSO12" s="221"/>
      <c r="FSP12" s="221"/>
      <c r="FSQ12" s="221"/>
      <c r="FSR12" s="221"/>
      <c r="FSS12" s="221"/>
      <c r="FSV12" s="26"/>
      <c r="FSW12" s="26"/>
      <c r="FSX12" s="26"/>
      <c r="FSY12" s="26"/>
      <c r="FSZ12" s="26"/>
      <c r="FTB12" s="221"/>
      <c r="FTC12" s="221"/>
      <c r="FTD12" s="221"/>
      <c r="FTE12" s="221"/>
      <c r="FTF12" s="221"/>
      <c r="FTG12" s="221"/>
      <c r="FTH12" s="221"/>
      <c r="FTI12" s="221"/>
      <c r="FTL12" s="26"/>
      <c r="FTM12" s="26"/>
      <c r="FTN12" s="26"/>
      <c r="FTO12" s="26"/>
      <c r="FTP12" s="26"/>
      <c r="FTR12" s="221"/>
      <c r="FTS12" s="221"/>
      <c r="FTT12" s="221"/>
      <c r="FTU12" s="221"/>
      <c r="FTV12" s="221"/>
      <c r="FTW12" s="221"/>
      <c r="FTX12" s="221"/>
      <c r="FTY12" s="221"/>
      <c r="FUB12" s="26"/>
      <c r="FUC12" s="26"/>
      <c r="FUD12" s="26"/>
      <c r="FUE12" s="26"/>
      <c r="FUF12" s="26"/>
      <c r="FUH12" s="221"/>
      <c r="FUI12" s="221"/>
      <c r="FUJ12" s="221"/>
      <c r="FUK12" s="221"/>
      <c r="FUL12" s="221"/>
      <c r="FUM12" s="221"/>
      <c r="FUN12" s="221"/>
      <c r="FUO12" s="221"/>
      <c r="FUR12" s="26"/>
      <c r="FUS12" s="26"/>
      <c r="FUT12" s="26"/>
      <c r="FUU12" s="26"/>
      <c r="FUV12" s="26"/>
      <c r="FUX12" s="221"/>
      <c r="FUY12" s="221"/>
      <c r="FUZ12" s="221"/>
      <c r="FVA12" s="221"/>
      <c r="FVB12" s="221"/>
      <c r="FVC12" s="221"/>
      <c r="FVD12" s="221"/>
      <c r="FVE12" s="221"/>
      <c r="FVH12" s="26"/>
      <c r="FVI12" s="26"/>
      <c r="FVJ12" s="26"/>
      <c r="FVK12" s="26"/>
      <c r="FVL12" s="26"/>
      <c r="FVN12" s="221"/>
      <c r="FVO12" s="221"/>
      <c r="FVP12" s="221"/>
      <c r="FVQ12" s="221"/>
      <c r="FVR12" s="221"/>
      <c r="FVS12" s="221"/>
      <c r="FVT12" s="221"/>
      <c r="FVU12" s="221"/>
      <c r="FVX12" s="26"/>
      <c r="FVY12" s="26"/>
      <c r="FVZ12" s="26"/>
      <c r="FWA12" s="26"/>
      <c r="FWB12" s="26"/>
      <c r="FWD12" s="221"/>
      <c r="FWE12" s="221"/>
      <c r="FWF12" s="221"/>
      <c r="FWG12" s="221"/>
      <c r="FWH12" s="221"/>
      <c r="FWI12" s="221"/>
      <c r="FWJ12" s="221"/>
      <c r="FWK12" s="221"/>
      <c r="FWN12" s="26"/>
      <c r="FWO12" s="26"/>
      <c r="FWP12" s="26"/>
      <c r="FWQ12" s="26"/>
      <c r="FWR12" s="26"/>
      <c r="FWT12" s="221"/>
      <c r="FWU12" s="221"/>
      <c r="FWV12" s="221"/>
      <c r="FWW12" s="221"/>
      <c r="FWX12" s="221"/>
      <c r="FWY12" s="221"/>
      <c r="FWZ12" s="221"/>
      <c r="FXA12" s="221"/>
      <c r="FXD12" s="26"/>
      <c r="FXE12" s="26"/>
      <c r="FXF12" s="26"/>
      <c r="FXG12" s="26"/>
      <c r="FXH12" s="26"/>
      <c r="FXJ12" s="221"/>
      <c r="FXK12" s="221"/>
      <c r="FXL12" s="221"/>
      <c r="FXM12" s="221"/>
      <c r="FXN12" s="221"/>
      <c r="FXO12" s="221"/>
      <c r="FXP12" s="221"/>
      <c r="FXQ12" s="221"/>
      <c r="FXT12" s="26"/>
      <c r="FXU12" s="26"/>
      <c r="FXV12" s="26"/>
      <c r="FXW12" s="26"/>
      <c r="FXX12" s="26"/>
      <c r="FXZ12" s="221"/>
      <c r="FYA12" s="221"/>
      <c r="FYB12" s="221"/>
      <c r="FYC12" s="221"/>
      <c r="FYD12" s="221"/>
      <c r="FYE12" s="221"/>
      <c r="FYF12" s="221"/>
      <c r="FYG12" s="221"/>
      <c r="FYJ12" s="26"/>
      <c r="FYK12" s="26"/>
      <c r="FYL12" s="26"/>
      <c r="FYM12" s="26"/>
      <c r="FYN12" s="26"/>
      <c r="FYP12" s="221"/>
      <c r="FYQ12" s="221"/>
      <c r="FYR12" s="221"/>
      <c r="FYS12" s="221"/>
      <c r="FYT12" s="221"/>
      <c r="FYU12" s="221"/>
      <c r="FYV12" s="221"/>
      <c r="FYW12" s="221"/>
      <c r="FYZ12" s="26"/>
      <c r="FZA12" s="26"/>
      <c r="FZB12" s="26"/>
      <c r="FZC12" s="26"/>
      <c r="FZD12" s="26"/>
      <c r="FZF12" s="221"/>
      <c r="FZG12" s="221"/>
      <c r="FZH12" s="221"/>
      <c r="FZI12" s="221"/>
      <c r="FZJ12" s="221"/>
      <c r="FZK12" s="221"/>
      <c r="FZL12" s="221"/>
      <c r="FZM12" s="221"/>
      <c r="FZP12" s="26"/>
      <c r="FZQ12" s="26"/>
      <c r="FZR12" s="26"/>
      <c r="FZS12" s="26"/>
      <c r="FZT12" s="26"/>
      <c r="FZV12" s="221"/>
      <c r="FZW12" s="221"/>
      <c r="FZX12" s="221"/>
      <c r="FZY12" s="221"/>
      <c r="FZZ12" s="221"/>
      <c r="GAA12" s="221"/>
      <c r="GAB12" s="221"/>
      <c r="GAC12" s="221"/>
      <c r="GAF12" s="26"/>
      <c r="GAG12" s="26"/>
      <c r="GAH12" s="26"/>
      <c r="GAI12" s="26"/>
      <c r="GAJ12" s="26"/>
      <c r="GAL12" s="221"/>
      <c r="GAM12" s="221"/>
      <c r="GAN12" s="221"/>
      <c r="GAO12" s="221"/>
      <c r="GAP12" s="221"/>
      <c r="GAQ12" s="221"/>
      <c r="GAR12" s="221"/>
      <c r="GAS12" s="221"/>
      <c r="GAV12" s="26"/>
      <c r="GAW12" s="26"/>
      <c r="GAX12" s="26"/>
      <c r="GAY12" s="26"/>
      <c r="GAZ12" s="26"/>
      <c r="GBB12" s="221"/>
      <c r="GBC12" s="221"/>
      <c r="GBD12" s="221"/>
      <c r="GBE12" s="221"/>
      <c r="GBF12" s="221"/>
      <c r="GBG12" s="221"/>
      <c r="GBH12" s="221"/>
      <c r="GBI12" s="221"/>
      <c r="GBL12" s="26"/>
      <c r="GBM12" s="26"/>
      <c r="GBN12" s="26"/>
      <c r="GBO12" s="26"/>
      <c r="GBP12" s="26"/>
      <c r="GBR12" s="221"/>
      <c r="GBS12" s="221"/>
      <c r="GBT12" s="221"/>
      <c r="GBU12" s="221"/>
      <c r="GBV12" s="221"/>
      <c r="GBW12" s="221"/>
      <c r="GBX12" s="221"/>
      <c r="GBY12" s="221"/>
      <c r="GCB12" s="26"/>
      <c r="GCC12" s="26"/>
      <c r="GCD12" s="26"/>
      <c r="GCE12" s="26"/>
      <c r="GCF12" s="26"/>
      <c r="GCH12" s="221"/>
      <c r="GCI12" s="221"/>
      <c r="GCJ12" s="221"/>
      <c r="GCK12" s="221"/>
      <c r="GCL12" s="221"/>
      <c r="GCM12" s="221"/>
      <c r="GCN12" s="221"/>
      <c r="GCO12" s="221"/>
      <c r="GCR12" s="26"/>
      <c r="GCS12" s="26"/>
      <c r="GCT12" s="26"/>
      <c r="GCU12" s="26"/>
      <c r="GCV12" s="26"/>
      <c r="GCX12" s="221"/>
      <c r="GCY12" s="221"/>
      <c r="GCZ12" s="221"/>
      <c r="GDA12" s="221"/>
      <c r="GDB12" s="221"/>
      <c r="GDC12" s="221"/>
      <c r="GDD12" s="221"/>
      <c r="GDE12" s="221"/>
      <c r="GDH12" s="26"/>
      <c r="GDI12" s="26"/>
      <c r="GDJ12" s="26"/>
      <c r="GDK12" s="26"/>
      <c r="GDL12" s="26"/>
      <c r="GDN12" s="221"/>
      <c r="GDO12" s="221"/>
      <c r="GDP12" s="221"/>
      <c r="GDQ12" s="221"/>
      <c r="GDR12" s="221"/>
      <c r="GDS12" s="221"/>
      <c r="GDT12" s="221"/>
      <c r="GDU12" s="221"/>
      <c r="GDX12" s="26"/>
      <c r="GDY12" s="26"/>
      <c r="GDZ12" s="26"/>
      <c r="GEA12" s="26"/>
      <c r="GEB12" s="26"/>
      <c r="GED12" s="221"/>
      <c r="GEE12" s="221"/>
      <c r="GEF12" s="221"/>
      <c r="GEG12" s="221"/>
      <c r="GEH12" s="221"/>
      <c r="GEI12" s="221"/>
      <c r="GEJ12" s="221"/>
      <c r="GEK12" s="221"/>
      <c r="GEN12" s="26"/>
      <c r="GEO12" s="26"/>
      <c r="GEP12" s="26"/>
      <c r="GEQ12" s="26"/>
      <c r="GER12" s="26"/>
      <c r="GET12" s="221"/>
      <c r="GEU12" s="221"/>
      <c r="GEV12" s="221"/>
      <c r="GEW12" s="221"/>
      <c r="GEX12" s="221"/>
      <c r="GEY12" s="221"/>
      <c r="GEZ12" s="221"/>
      <c r="GFA12" s="221"/>
      <c r="GFD12" s="26"/>
      <c r="GFE12" s="26"/>
      <c r="GFF12" s="26"/>
      <c r="GFG12" s="26"/>
      <c r="GFH12" s="26"/>
      <c r="GFJ12" s="221"/>
      <c r="GFK12" s="221"/>
      <c r="GFL12" s="221"/>
      <c r="GFM12" s="221"/>
      <c r="GFN12" s="221"/>
      <c r="GFO12" s="221"/>
      <c r="GFP12" s="221"/>
      <c r="GFQ12" s="221"/>
      <c r="GFT12" s="26"/>
      <c r="GFU12" s="26"/>
      <c r="GFV12" s="26"/>
      <c r="GFW12" s="26"/>
      <c r="GFX12" s="26"/>
      <c r="GFZ12" s="221"/>
      <c r="GGA12" s="221"/>
      <c r="GGB12" s="221"/>
      <c r="GGC12" s="221"/>
      <c r="GGD12" s="221"/>
      <c r="GGE12" s="221"/>
      <c r="GGF12" s="221"/>
      <c r="GGG12" s="221"/>
      <c r="GGJ12" s="26"/>
      <c r="GGK12" s="26"/>
      <c r="GGL12" s="26"/>
      <c r="GGM12" s="26"/>
      <c r="GGN12" s="26"/>
      <c r="GGP12" s="221"/>
      <c r="GGQ12" s="221"/>
      <c r="GGR12" s="221"/>
      <c r="GGS12" s="221"/>
      <c r="GGT12" s="221"/>
      <c r="GGU12" s="221"/>
      <c r="GGV12" s="221"/>
      <c r="GGW12" s="221"/>
      <c r="GGZ12" s="26"/>
      <c r="GHA12" s="26"/>
      <c r="GHB12" s="26"/>
      <c r="GHC12" s="26"/>
      <c r="GHD12" s="26"/>
      <c r="GHF12" s="221"/>
      <c r="GHG12" s="221"/>
      <c r="GHH12" s="221"/>
      <c r="GHI12" s="221"/>
      <c r="GHJ12" s="221"/>
      <c r="GHK12" s="221"/>
      <c r="GHL12" s="221"/>
      <c r="GHM12" s="221"/>
      <c r="GHP12" s="26"/>
      <c r="GHQ12" s="26"/>
      <c r="GHR12" s="26"/>
      <c r="GHS12" s="26"/>
      <c r="GHT12" s="26"/>
      <c r="GHV12" s="221"/>
      <c r="GHW12" s="221"/>
      <c r="GHX12" s="221"/>
      <c r="GHY12" s="221"/>
      <c r="GHZ12" s="221"/>
      <c r="GIA12" s="221"/>
      <c r="GIB12" s="221"/>
      <c r="GIC12" s="221"/>
      <c r="GIF12" s="26"/>
      <c r="GIG12" s="26"/>
      <c r="GIH12" s="26"/>
      <c r="GII12" s="26"/>
      <c r="GIJ12" s="26"/>
      <c r="GIL12" s="221"/>
      <c r="GIM12" s="221"/>
      <c r="GIN12" s="221"/>
      <c r="GIO12" s="221"/>
      <c r="GIP12" s="221"/>
      <c r="GIQ12" s="221"/>
      <c r="GIR12" s="221"/>
      <c r="GIS12" s="221"/>
      <c r="GIV12" s="26"/>
      <c r="GIW12" s="26"/>
      <c r="GIX12" s="26"/>
      <c r="GIY12" s="26"/>
      <c r="GIZ12" s="26"/>
      <c r="GJB12" s="221"/>
      <c r="GJC12" s="221"/>
      <c r="GJD12" s="221"/>
      <c r="GJE12" s="221"/>
      <c r="GJF12" s="221"/>
      <c r="GJG12" s="221"/>
      <c r="GJH12" s="221"/>
      <c r="GJI12" s="221"/>
      <c r="GJL12" s="26"/>
      <c r="GJM12" s="26"/>
      <c r="GJN12" s="26"/>
      <c r="GJO12" s="26"/>
      <c r="GJP12" s="26"/>
      <c r="GJR12" s="221"/>
      <c r="GJS12" s="221"/>
      <c r="GJT12" s="221"/>
      <c r="GJU12" s="221"/>
      <c r="GJV12" s="221"/>
      <c r="GJW12" s="221"/>
      <c r="GJX12" s="221"/>
      <c r="GJY12" s="221"/>
      <c r="GKB12" s="26"/>
      <c r="GKC12" s="26"/>
      <c r="GKD12" s="26"/>
      <c r="GKE12" s="26"/>
      <c r="GKF12" s="26"/>
      <c r="GKH12" s="221"/>
      <c r="GKI12" s="221"/>
      <c r="GKJ12" s="221"/>
      <c r="GKK12" s="221"/>
      <c r="GKL12" s="221"/>
      <c r="GKM12" s="221"/>
      <c r="GKN12" s="221"/>
      <c r="GKO12" s="221"/>
      <c r="GKR12" s="26"/>
      <c r="GKS12" s="26"/>
      <c r="GKT12" s="26"/>
      <c r="GKU12" s="26"/>
      <c r="GKV12" s="26"/>
      <c r="GKX12" s="221"/>
      <c r="GKY12" s="221"/>
      <c r="GKZ12" s="221"/>
      <c r="GLA12" s="221"/>
      <c r="GLB12" s="221"/>
      <c r="GLC12" s="221"/>
      <c r="GLD12" s="221"/>
      <c r="GLE12" s="221"/>
      <c r="GLH12" s="26"/>
      <c r="GLI12" s="26"/>
      <c r="GLJ12" s="26"/>
      <c r="GLK12" s="26"/>
      <c r="GLL12" s="26"/>
      <c r="GLN12" s="221"/>
      <c r="GLO12" s="221"/>
      <c r="GLP12" s="221"/>
      <c r="GLQ12" s="221"/>
      <c r="GLR12" s="221"/>
      <c r="GLS12" s="221"/>
      <c r="GLT12" s="221"/>
      <c r="GLU12" s="221"/>
      <c r="GLX12" s="26"/>
      <c r="GLY12" s="26"/>
      <c r="GLZ12" s="26"/>
      <c r="GMA12" s="26"/>
      <c r="GMB12" s="26"/>
      <c r="GMD12" s="221"/>
      <c r="GME12" s="221"/>
      <c r="GMF12" s="221"/>
      <c r="GMG12" s="221"/>
      <c r="GMH12" s="221"/>
      <c r="GMI12" s="221"/>
      <c r="GMJ12" s="221"/>
      <c r="GMK12" s="221"/>
      <c r="GMN12" s="26"/>
      <c r="GMO12" s="26"/>
      <c r="GMP12" s="26"/>
      <c r="GMQ12" s="26"/>
      <c r="GMR12" s="26"/>
      <c r="GMT12" s="221"/>
      <c r="GMU12" s="221"/>
      <c r="GMV12" s="221"/>
      <c r="GMW12" s="221"/>
      <c r="GMX12" s="221"/>
      <c r="GMY12" s="221"/>
      <c r="GMZ12" s="221"/>
      <c r="GNA12" s="221"/>
      <c r="GND12" s="26"/>
      <c r="GNE12" s="26"/>
      <c r="GNF12" s="26"/>
      <c r="GNG12" s="26"/>
      <c r="GNH12" s="26"/>
      <c r="GNJ12" s="221"/>
      <c r="GNK12" s="221"/>
      <c r="GNL12" s="221"/>
      <c r="GNM12" s="221"/>
      <c r="GNN12" s="221"/>
      <c r="GNO12" s="221"/>
      <c r="GNP12" s="221"/>
      <c r="GNQ12" s="221"/>
      <c r="GNT12" s="26"/>
      <c r="GNU12" s="26"/>
      <c r="GNV12" s="26"/>
      <c r="GNW12" s="26"/>
      <c r="GNX12" s="26"/>
      <c r="GNZ12" s="221"/>
      <c r="GOA12" s="221"/>
      <c r="GOB12" s="221"/>
      <c r="GOC12" s="221"/>
      <c r="GOD12" s="221"/>
      <c r="GOE12" s="221"/>
      <c r="GOF12" s="221"/>
      <c r="GOG12" s="221"/>
      <c r="GOJ12" s="26"/>
      <c r="GOK12" s="26"/>
      <c r="GOL12" s="26"/>
      <c r="GOM12" s="26"/>
      <c r="GON12" s="26"/>
      <c r="GOP12" s="221"/>
      <c r="GOQ12" s="221"/>
      <c r="GOR12" s="221"/>
      <c r="GOS12" s="221"/>
      <c r="GOT12" s="221"/>
      <c r="GOU12" s="221"/>
      <c r="GOV12" s="221"/>
      <c r="GOW12" s="221"/>
      <c r="GOZ12" s="26"/>
      <c r="GPA12" s="26"/>
      <c r="GPB12" s="26"/>
      <c r="GPC12" s="26"/>
      <c r="GPD12" s="26"/>
      <c r="GPF12" s="221"/>
      <c r="GPG12" s="221"/>
      <c r="GPH12" s="221"/>
      <c r="GPI12" s="221"/>
      <c r="GPJ12" s="221"/>
      <c r="GPK12" s="221"/>
      <c r="GPL12" s="221"/>
      <c r="GPM12" s="221"/>
      <c r="GPP12" s="26"/>
      <c r="GPQ12" s="26"/>
      <c r="GPR12" s="26"/>
      <c r="GPS12" s="26"/>
      <c r="GPT12" s="26"/>
      <c r="GPV12" s="221"/>
      <c r="GPW12" s="221"/>
      <c r="GPX12" s="221"/>
      <c r="GPY12" s="221"/>
      <c r="GPZ12" s="221"/>
      <c r="GQA12" s="221"/>
      <c r="GQB12" s="221"/>
      <c r="GQC12" s="221"/>
      <c r="GQF12" s="26"/>
      <c r="GQG12" s="26"/>
      <c r="GQH12" s="26"/>
      <c r="GQI12" s="26"/>
      <c r="GQJ12" s="26"/>
      <c r="GQL12" s="221"/>
      <c r="GQM12" s="221"/>
      <c r="GQN12" s="221"/>
      <c r="GQO12" s="221"/>
      <c r="GQP12" s="221"/>
      <c r="GQQ12" s="221"/>
      <c r="GQR12" s="221"/>
      <c r="GQS12" s="221"/>
      <c r="GQV12" s="26"/>
      <c r="GQW12" s="26"/>
      <c r="GQX12" s="26"/>
      <c r="GQY12" s="26"/>
      <c r="GQZ12" s="26"/>
      <c r="GRB12" s="221"/>
      <c r="GRC12" s="221"/>
      <c r="GRD12" s="221"/>
      <c r="GRE12" s="221"/>
      <c r="GRF12" s="221"/>
      <c r="GRG12" s="221"/>
      <c r="GRH12" s="221"/>
      <c r="GRI12" s="221"/>
      <c r="GRL12" s="26"/>
      <c r="GRM12" s="26"/>
      <c r="GRN12" s="26"/>
      <c r="GRO12" s="26"/>
      <c r="GRP12" s="26"/>
      <c r="GRR12" s="221"/>
      <c r="GRS12" s="221"/>
      <c r="GRT12" s="221"/>
      <c r="GRU12" s="221"/>
      <c r="GRV12" s="221"/>
      <c r="GRW12" s="221"/>
      <c r="GRX12" s="221"/>
      <c r="GRY12" s="221"/>
      <c r="GSB12" s="26"/>
      <c r="GSC12" s="26"/>
      <c r="GSD12" s="26"/>
      <c r="GSE12" s="26"/>
      <c r="GSF12" s="26"/>
      <c r="GSH12" s="221"/>
      <c r="GSI12" s="221"/>
      <c r="GSJ12" s="221"/>
      <c r="GSK12" s="221"/>
      <c r="GSL12" s="221"/>
      <c r="GSM12" s="221"/>
      <c r="GSN12" s="221"/>
      <c r="GSO12" s="221"/>
      <c r="GSR12" s="26"/>
      <c r="GSS12" s="26"/>
      <c r="GST12" s="26"/>
      <c r="GSU12" s="26"/>
      <c r="GSV12" s="26"/>
      <c r="GSX12" s="221"/>
      <c r="GSY12" s="221"/>
      <c r="GSZ12" s="221"/>
      <c r="GTA12" s="221"/>
      <c r="GTB12" s="221"/>
      <c r="GTC12" s="221"/>
      <c r="GTD12" s="221"/>
      <c r="GTE12" s="221"/>
      <c r="GTH12" s="26"/>
      <c r="GTI12" s="26"/>
      <c r="GTJ12" s="26"/>
      <c r="GTK12" s="26"/>
      <c r="GTL12" s="26"/>
      <c r="GTN12" s="221"/>
      <c r="GTO12" s="221"/>
      <c r="GTP12" s="221"/>
      <c r="GTQ12" s="221"/>
      <c r="GTR12" s="221"/>
      <c r="GTS12" s="221"/>
      <c r="GTT12" s="221"/>
      <c r="GTU12" s="221"/>
      <c r="GTX12" s="26"/>
      <c r="GTY12" s="26"/>
      <c r="GTZ12" s="26"/>
      <c r="GUA12" s="26"/>
      <c r="GUB12" s="26"/>
      <c r="GUD12" s="221"/>
      <c r="GUE12" s="221"/>
      <c r="GUF12" s="221"/>
      <c r="GUG12" s="221"/>
      <c r="GUH12" s="221"/>
      <c r="GUI12" s="221"/>
      <c r="GUJ12" s="221"/>
      <c r="GUK12" s="221"/>
      <c r="GUN12" s="26"/>
      <c r="GUO12" s="26"/>
      <c r="GUP12" s="26"/>
      <c r="GUQ12" s="26"/>
      <c r="GUR12" s="26"/>
      <c r="GUT12" s="221"/>
      <c r="GUU12" s="221"/>
      <c r="GUV12" s="221"/>
      <c r="GUW12" s="221"/>
      <c r="GUX12" s="221"/>
      <c r="GUY12" s="221"/>
      <c r="GUZ12" s="221"/>
      <c r="GVA12" s="221"/>
      <c r="GVD12" s="26"/>
      <c r="GVE12" s="26"/>
      <c r="GVF12" s="26"/>
      <c r="GVG12" s="26"/>
      <c r="GVH12" s="26"/>
      <c r="GVJ12" s="221"/>
      <c r="GVK12" s="221"/>
      <c r="GVL12" s="221"/>
      <c r="GVM12" s="221"/>
      <c r="GVN12" s="221"/>
      <c r="GVO12" s="221"/>
      <c r="GVP12" s="221"/>
      <c r="GVQ12" s="221"/>
      <c r="GVT12" s="26"/>
      <c r="GVU12" s="26"/>
      <c r="GVV12" s="26"/>
      <c r="GVW12" s="26"/>
      <c r="GVX12" s="26"/>
      <c r="GVZ12" s="221"/>
      <c r="GWA12" s="221"/>
      <c r="GWB12" s="221"/>
      <c r="GWC12" s="221"/>
      <c r="GWD12" s="221"/>
      <c r="GWE12" s="221"/>
      <c r="GWF12" s="221"/>
      <c r="GWG12" s="221"/>
      <c r="GWJ12" s="26"/>
      <c r="GWK12" s="26"/>
      <c r="GWL12" s="26"/>
      <c r="GWM12" s="26"/>
      <c r="GWN12" s="26"/>
      <c r="GWP12" s="221"/>
      <c r="GWQ12" s="221"/>
      <c r="GWR12" s="221"/>
      <c r="GWS12" s="221"/>
      <c r="GWT12" s="221"/>
      <c r="GWU12" s="221"/>
      <c r="GWV12" s="221"/>
      <c r="GWW12" s="221"/>
      <c r="GWZ12" s="26"/>
      <c r="GXA12" s="26"/>
      <c r="GXB12" s="26"/>
      <c r="GXC12" s="26"/>
      <c r="GXD12" s="26"/>
      <c r="GXF12" s="221"/>
      <c r="GXG12" s="221"/>
      <c r="GXH12" s="221"/>
      <c r="GXI12" s="221"/>
      <c r="GXJ12" s="221"/>
      <c r="GXK12" s="221"/>
      <c r="GXL12" s="221"/>
      <c r="GXM12" s="221"/>
      <c r="GXP12" s="26"/>
      <c r="GXQ12" s="26"/>
      <c r="GXR12" s="26"/>
      <c r="GXS12" s="26"/>
      <c r="GXT12" s="26"/>
      <c r="GXV12" s="221"/>
      <c r="GXW12" s="221"/>
      <c r="GXX12" s="221"/>
      <c r="GXY12" s="221"/>
      <c r="GXZ12" s="221"/>
      <c r="GYA12" s="221"/>
      <c r="GYB12" s="221"/>
      <c r="GYC12" s="221"/>
      <c r="GYF12" s="26"/>
      <c r="GYG12" s="26"/>
      <c r="GYH12" s="26"/>
      <c r="GYI12" s="26"/>
      <c r="GYJ12" s="26"/>
      <c r="GYL12" s="221"/>
      <c r="GYM12" s="221"/>
      <c r="GYN12" s="221"/>
      <c r="GYO12" s="221"/>
      <c r="GYP12" s="221"/>
      <c r="GYQ12" s="221"/>
      <c r="GYR12" s="221"/>
      <c r="GYS12" s="221"/>
      <c r="GYV12" s="26"/>
      <c r="GYW12" s="26"/>
      <c r="GYX12" s="26"/>
      <c r="GYY12" s="26"/>
      <c r="GYZ12" s="26"/>
      <c r="GZB12" s="221"/>
      <c r="GZC12" s="221"/>
      <c r="GZD12" s="221"/>
      <c r="GZE12" s="221"/>
      <c r="GZF12" s="221"/>
      <c r="GZG12" s="221"/>
      <c r="GZH12" s="221"/>
      <c r="GZI12" s="221"/>
      <c r="GZL12" s="26"/>
      <c r="GZM12" s="26"/>
      <c r="GZN12" s="26"/>
      <c r="GZO12" s="26"/>
      <c r="GZP12" s="26"/>
      <c r="GZR12" s="221"/>
      <c r="GZS12" s="221"/>
      <c r="GZT12" s="221"/>
      <c r="GZU12" s="221"/>
      <c r="GZV12" s="221"/>
      <c r="GZW12" s="221"/>
      <c r="GZX12" s="221"/>
      <c r="GZY12" s="221"/>
      <c r="HAB12" s="26"/>
      <c r="HAC12" s="26"/>
      <c r="HAD12" s="26"/>
      <c r="HAE12" s="26"/>
      <c r="HAF12" s="26"/>
      <c r="HAH12" s="221"/>
      <c r="HAI12" s="221"/>
      <c r="HAJ12" s="221"/>
      <c r="HAK12" s="221"/>
      <c r="HAL12" s="221"/>
      <c r="HAM12" s="221"/>
      <c r="HAN12" s="221"/>
      <c r="HAO12" s="221"/>
      <c r="HAR12" s="26"/>
      <c r="HAS12" s="26"/>
      <c r="HAT12" s="26"/>
      <c r="HAU12" s="26"/>
      <c r="HAV12" s="26"/>
      <c r="HAX12" s="221"/>
      <c r="HAY12" s="221"/>
      <c r="HAZ12" s="221"/>
      <c r="HBA12" s="221"/>
      <c r="HBB12" s="221"/>
      <c r="HBC12" s="221"/>
      <c r="HBD12" s="221"/>
      <c r="HBE12" s="221"/>
      <c r="HBH12" s="26"/>
      <c r="HBI12" s="26"/>
      <c r="HBJ12" s="26"/>
      <c r="HBK12" s="26"/>
      <c r="HBL12" s="26"/>
      <c r="HBN12" s="221"/>
      <c r="HBO12" s="221"/>
      <c r="HBP12" s="221"/>
      <c r="HBQ12" s="221"/>
      <c r="HBR12" s="221"/>
      <c r="HBS12" s="221"/>
      <c r="HBT12" s="221"/>
      <c r="HBU12" s="221"/>
      <c r="HBX12" s="26"/>
      <c r="HBY12" s="26"/>
      <c r="HBZ12" s="26"/>
      <c r="HCA12" s="26"/>
      <c r="HCB12" s="26"/>
      <c r="HCD12" s="221"/>
      <c r="HCE12" s="221"/>
      <c r="HCF12" s="221"/>
      <c r="HCG12" s="221"/>
      <c r="HCH12" s="221"/>
      <c r="HCI12" s="221"/>
      <c r="HCJ12" s="221"/>
      <c r="HCK12" s="221"/>
      <c r="HCN12" s="26"/>
      <c r="HCO12" s="26"/>
      <c r="HCP12" s="26"/>
      <c r="HCQ12" s="26"/>
      <c r="HCR12" s="26"/>
      <c r="HCT12" s="221"/>
      <c r="HCU12" s="221"/>
      <c r="HCV12" s="221"/>
      <c r="HCW12" s="221"/>
      <c r="HCX12" s="221"/>
      <c r="HCY12" s="221"/>
      <c r="HCZ12" s="221"/>
      <c r="HDA12" s="221"/>
      <c r="HDD12" s="26"/>
      <c r="HDE12" s="26"/>
      <c r="HDF12" s="26"/>
      <c r="HDG12" s="26"/>
      <c r="HDH12" s="26"/>
      <c r="HDJ12" s="221"/>
      <c r="HDK12" s="221"/>
      <c r="HDL12" s="221"/>
      <c r="HDM12" s="221"/>
      <c r="HDN12" s="221"/>
      <c r="HDO12" s="221"/>
      <c r="HDP12" s="221"/>
      <c r="HDQ12" s="221"/>
      <c r="HDT12" s="26"/>
      <c r="HDU12" s="26"/>
      <c r="HDV12" s="26"/>
      <c r="HDW12" s="26"/>
      <c r="HDX12" s="26"/>
      <c r="HDZ12" s="221"/>
      <c r="HEA12" s="221"/>
      <c r="HEB12" s="221"/>
      <c r="HEC12" s="221"/>
      <c r="HED12" s="221"/>
      <c r="HEE12" s="221"/>
      <c r="HEF12" s="221"/>
      <c r="HEG12" s="221"/>
      <c r="HEJ12" s="26"/>
      <c r="HEK12" s="26"/>
      <c r="HEL12" s="26"/>
      <c r="HEM12" s="26"/>
      <c r="HEN12" s="26"/>
      <c r="HEP12" s="221"/>
      <c r="HEQ12" s="221"/>
      <c r="HER12" s="221"/>
      <c r="HES12" s="221"/>
      <c r="HET12" s="221"/>
      <c r="HEU12" s="221"/>
      <c r="HEV12" s="221"/>
      <c r="HEW12" s="221"/>
      <c r="HEZ12" s="26"/>
      <c r="HFA12" s="26"/>
      <c r="HFB12" s="26"/>
      <c r="HFC12" s="26"/>
      <c r="HFD12" s="26"/>
      <c r="HFF12" s="221"/>
      <c r="HFG12" s="221"/>
      <c r="HFH12" s="221"/>
      <c r="HFI12" s="221"/>
      <c r="HFJ12" s="221"/>
      <c r="HFK12" s="221"/>
      <c r="HFL12" s="221"/>
      <c r="HFM12" s="221"/>
      <c r="HFP12" s="26"/>
      <c r="HFQ12" s="26"/>
      <c r="HFR12" s="26"/>
      <c r="HFS12" s="26"/>
      <c r="HFT12" s="26"/>
      <c r="HFV12" s="221"/>
      <c r="HFW12" s="221"/>
      <c r="HFX12" s="221"/>
      <c r="HFY12" s="221"/>
      <c r="HFZ12" s="221"/>
      <c r="HGA12" s="221"/>
      <c r="HGB12" s="221"/>
      <c r="HGC12" s="221"/>
      <c r="HGF12" s="26"/>
      <c r="HGG12" s="26"/>
      <c r="HGH12" s="26"/>
      <c r="HGI12" s="26"/>
      <c r="HGJ12" s="26"/>
      <c r="HGL12" s="221"/>
      <c r="HGM12" s="221"/>
      <c r="HGN12" s="221"/>
      <c r="HGO12" s="221"/>
      <c r="HGP12" s="221"/>
      <c r="HGQ12" s="221"/>
      <c r="HGR12" s="221"/>
      <c r="HGS12" s="221"/>
      <c r="HGV12" s="26"/>
      <c r="HGW12" s="26"/>
      <c r="HGX12" s="26"/>
      <c r="HGY12" s="26"/>
      <c r="HGZ12" s="26"/>
      <c r="HHB12" s="221"/>
      <c r="HHC12" s="221"/>
      <c r="HHD12" s="221"/>
      <c r="HHE12" s="221"/>
      <c r="HHF12" s="221"/>
      <c r="HHG12" s="221"/>
      <c r="HHH12" s="221"/>
      <c r="HHI12" s="221"/>
      <c r="HHL12" s="26"/>
      <c r="HHM12" s="26"/>
      <c r="HHN12" s="26"/>
      <c r="HHO12" s="26"/>
      <c r="HHP12" s="26"/>
      <c r="HHR12" s="221"/>
      <c r="HHS12" s="221"/>
      <c r="HHT12" s="221"/>
      <c r="HHU12" s="221"/>
      <c r="HHV12" s="221"/>
      <c r="HHW12" s="221"/>
      <c r="HHX12" s="221"/>
      <c r="HHY12" s="221"/>
      <c r="HIB12" s="26"/>
      <c r="HIC12" s="26"/>
      <c r="HID12" s="26"/>
      <c r="HIE12" s="26"/>
      <c r="HIF12" s="26"/>
      <c r="HIH12" s="221"/>
      <c r="HII12" s="221"/>
      <c r="HIJ12" s="221"/>
      <c r="HIK12" s="221"/>
      <c r="HIL12" s="221"/>
      <c r="HIM12" s="221"/>
      <c r="HIN12" s="221"/>
      <c r="HIO12" s="221"/>
      <c r="HIR12" s="26"/>
      <c r="HIS12" s="26"/>
      <c r="HIT12" s="26"/>
      <c r="HIU12" s="26"/>
      <c r="HIV12" s="26"/>
      <c r="HIX12" s="221"/>
      <c r="HIY12" s="221"/>
      <c r="HIZ12" s="221"/>
      <c r="HJA12" s="221"/>
      <c r="HJB12" s="221"/>
      <c r="HJC12" s="221"/>
      <c r="HJD12" s="221"/>
      <c r="HJE12" s="221"/>
      <c r="HJH12" s="26"/>
      <c r="HJI12" s="26"/>
      <c r="HJJ12" s="26"/>
      <c r="HJK12" s="26"/>
      <c r="HJL12" s="26"/>
      <c r="HJN12" s="221"/>
      <c r="HJO12" s="221"/>
      <c r="HJP12" s="221"/>
      <c r="HJQ12" s="221"/>
      <c r="HJR12" s="221"/>
      <c r="HJS12" s="221"/>
      <c r="HJT12" s="221"/>
      <c r="HJU12" s="221"/>
      <c r="HJX12" s="26"/>
      <c r="HJY12" s="26"/>
      <c r="HJZ12" s="26"/>
      <c r="HKA12" s="26"/>
      <c r="HKB12" s="26"/>
      <c r="HKD12" s="221"/>
      <c r="HKE12" s="221"/>
      <c r="HKF12" s="221"/>
      <c r="HKG12" s="221"/>
      <c r="HKH12" s="221"/>
      <c r="HKI12" s="221"/>
      <c r="HKJ12" s="221"/>
      <c r="HKK12" s="221"/>
      <c r="HKN12" s="26"/>
      <c r="HKO12" s="26"/>
      <c r="HKP12" s="26"/>
      <c r="HKQ12" s="26"/>
      <c r="HKR12" s="26"/>
      <c r="HKT12" s="221"/>
      <c r="HKU12" s="221"/>
      <c r="HKV12" s="221"/>
      <c r="HKW12" s="221"/>
      <c r="HKX12" s="221"/>
      <c r="HKY12" s="221"/>
      <c r="HKZ12" s="221"/>
      <c r="HLA12" s="221"/>
      <c r="HLD12" s="26"/>
      <c r="HLE12" s="26"/>
      <c r="HLF12" s="26"/>
      <c r="HLG12" s="26"/>
      <c r="HLH12" s="26"/>
      <c r="HLJ12" s="221"/>
      <c r="HLK12" s="221"/>
      <c r="HLL12" s="221"/>
      <c r="HLM12" s="221"/>
      <c r="HLN12" s="221"/>
      <c r="HLO12" s="221"/>
      <c r="HLP12" s="221"/>
      <c r="HLQ12" s="221"/>
      <c r="HLT12" s="26"/>
      <c r="HLU12" s="26"/>
      <c r="HLV12" s="26"/>
      <c r="HLW12" s="26"/>
      <c r="HLX12" s="26"/>
      <c r="HLZ12" s="221"/>
      <c r="HMA12" s="221"/>
      <c r="HMB12" s="221"/>
      <c r="HMC12" s="221"/>
      <c r="HMD12" s="221"/>
      <c r="HME12" s="221"/>
      <c r="HMF12" s="221"/>
      <c r="HMG12" s="221"/>
      <c r="HMJ12" s="26"/>
      <c r="HMK12" s="26"/>
      <c r="HML12" s="26"/>
      <c r="HMM12" s="26"/>
      <c r="HMN12" s="26"/>
      <c r="HMP12" s="221"/>
      <c r="HMQ12" s="221"/>
      <c r="HMR12" s="221"/>
      <c r="HMS12" s="221"/>
      <c r="HMT12" s="221"/>
      <c r="HMU12" s="221"/>
      <c r="HMV12" s="221"/>
      <c r="HMW12" s="221"/>
      <c r="HMZ12" s="26"/>
      <c r="HNA12" s="26"/>
      <c r="HNB12" s="26"/>
      <c r="HNC12" s="26"/>
      <c r="HND12" s="26"/>
      <c r="HNF12" s="221"/>
      <c r="HNG12" s="221"/>
      <c r="HNH12" s="221"/>
      <c r="HNI12" s="221"/>
      <c r="HNJ12" s="221"/>
      <c r="HNK12" s="221"/>
      <c r="HNL12" s="221"/>
      <c r="HNM12" s="221"/>
      <c r="HNP12" s="26"/>
      <c r="HNQ12" s="26"/>
      <c r="HNR12" s="26"/>
      <c r="HNS12" s="26"/>
      <c r="HNT12" s="26"/>
      <c r="HNV12" s="221"/>
      <c r="HNW12" s="221"/>
      <c r="HNX12" s="221"/>
      <c r="HNY12" s="221"/>
      <c r="HNZ12" s="221"/>
      <c r="HOA12" s="221"/>
      <c r="HOB12" s="221"/>
      <c r="HOC12" s="221"/>
      <c r="HOF12" s="26"/>
      <c r="HOG12" s="26"/>
      <c r="HOH12" s="26"/>
      <c r="HOI12" s="26"/>
      <c r="HOJ12" s="26"/>
      <c r="HOL12" s="221"/>
      <c r="HOM12" s="221"/>
      <c r="HON12" s="221"/>
      <c r="HOO12" s="221"/>
      <c r="HOP12" s="221"/>
      <c r="HOQ12" s="221"/>
      <c r="HOR12" s="221"/>
      <c r="HOS12" s="221"/>
      <c r="HOV12" s="26"/>
      <c r="HOW12" s="26"/>
      <c r="HOX12" s="26"/>
      <c r="HOY12" s="26"/>
      <c r="HOZ12" s="26"/>
      <c r="HPB12" s="221"/>
      <c r="HPC12" s="221"/>
      <c r="HPD12" s="221"/>
      <c r="HPE12" s="221"/>
      <c r="HPF12" s="221"/>
      <c r="HPG12" s="221"/>
      <c r="HPH12" s="221"/>
      <c r="HPI12" s="221"/>
      <c r="HPL12" s="26"/>
      <c r="HPM12" s="26"/>
      <c r="HPN12" s="26"/>
      <c r="HPO12" s="26"/>
      <c r="HPP12" s="26"/>
      <c r="HPR12" s="221"/>
      <c r="HPS12" s="221"/>
      <c r="HPT12" s="221"/>
      <c r="HPU12" s="221"/>
      <c r="HPV12" s="221"/>
      <c r="HPW12" s="221"/>
      <c r="HPX12" s="221"/>
      <c r="HPY12" s="221"/>
      <c r="HQB12" s="26"/>
      <c r="HQC12" s="26"/>
      <c r="HQD12" s="26"/>
      <c r="HQE12" s="26"/>
      <c r="HQF12" s="26"/>
      <c r="HQH12" s="221"/>
      <c r="HQI12" s="221"/>
      <c r="HQJ12" s="221"/>
      <c r="HQK12" s="221"/>
      <c r="HQL12" s="221"/>
      <c r="HQM12" s="221"/>
      <c r="HQN12" s="221"/>
      <c r="HQO12" s="221"/>
      <c r="HQR12" s="26"/>
      <c r="HQS12" s="26"/>
      <c r="HQT12" s="26"/>
      <c r="HQU12" s="26"/>
      <c r="HQV12" s="26"/>
      <c r="HQX12" s="221"/>
      <c r="HQY12" s="221"/>
      <c r="HQZ12" s="221"/>
      <c r="HRA12" s="221"/>
      <c r="HRB12" s="221"/>
      <c r="HRC12" s="221"/>
      <c r="HRD12" s="221"/>
      <c r="HRE12" s="221"/>
      <c r="HRH12" s="26"/>
      <c r="HRI12" s="26"/>
      <c r="HRJ12" s="26"/>
      <c r="HRK12" s="26"/>
      <c r="HRL12" s="26"/>
      <c r="HRN12" s="221"/>
      <c r="HRO12" s="221"/>
      <c r="HRP12" s="221"/>
      <c r="HRQ12" s="221"/>
      <c r="HRR12" s="221"/>
      <c r="HRS12" s="221"/>
      <c r="HRT12" s="221"/>
      <c r="HRU12" s="221"/>
      <c r="HRX12" s="26"/>
      <c r="HRY12" s="26"/>
      <c r="HRZ12" s="26"/>
      <c r="HSA12" s="26"/>
      <c r="HSB12" s="26"/>
      <c r="HSD12" s="221"/>
      <c r="HSE12" s="221"/>
      <c r="HSF12" s="221"/>
      <c r="HSG12" s="221"/>
      <c r="HSH12" s="221"/>
      <c r="HSI12" s="221"/>
      <c r="HSJ12" s="221"/>
      <c r="HSK12" s="221"/>
      <c r="HSN12" s="26"/>
      <c r="HSO12" s="26"/>
      <c r="HSP12" s="26"/>
      <c r="HSQ12" s="26"/>
      <c r="HSR12" s="26"/>
      <c r="HST12" s="221"/>
      <c r="HSU12" s="221"/>
      <c r="HSV12" s="221"/>
      <c r="HSW12" s="221"/>
      <c r="HSX12" s="221"/>
      <c r="HSY12" s="221"/>
      <c r="HSZ12" s="221"/>
      <c r="HTA12" s="221"/>
      <c r="HTD12" s="26"/>
      <c r="HTE12" s="26"/>
      <c r="HTF12" s="26"/>
      <c r="HTG12" s="26"/>
      <c r="HTH12" s="26"/>
      <c r="HTJ12" s="221"/>
      <c r="HTK12" s="221"/>
      <c r="HTL12" s="221"/>
      <c r="HTM12" s="221"/>
      <c r="HTN12" s="221"/>
      <c r="HTO12" s="221"/>
      <c r="HTP12" s="221"/>
      <c r="HTQ12" s="221"/>
      <c r="HTT12" s="26"/>
      <c r="HTU12" s="26"/>
      <c r="HTV12" s="26"/>
      <c r="HTW12" s="26"/>
      <c r="HTX12" s="26"/>
      <c r="HTZ12" s="221"/>
      <c r="HUA12" s="221"/>
      <c r="HUB12" s="221"/>
      <c r="HUC12" s="221"/>
      <c r="HUD12" s="221"/>
      <c r="HUE12" s="221"/>
      <c r="HUF12" s="221"/>
      <c r="HUG12" s="221"/>
      <c r="HUJ12" s="26"/>
      <c r="HUK12" s="26"/>
      <c r="HUL12" s="26"/>
      <c r="HUM12" s="26"/>
      <c r="HUN12" s="26"/>
      <c r="HUP12" s="221"/>
      <c r="HUQ12" s="221"/>
      <c r="HUR12" s="221"/>
      <c r="HUS12" s="221"/>
      <c r="HUT12" s="221"/>
      <c r="HUU12" s="221"/>
      <c r="HUV12" s="221"/>
      <c r="HUW12" s="221"/>
      <c r="HUZ12" s="26"/>
      <c r="HVA12" s="26"/>
      <c r="HVB12" s="26"/>
      <c r="HVC12" s="26"/>
      <c r="HVD12" s="26"/>
      <c r="HVF12" s="221"/>
      <c r="HVG12" s="221"/>
      <c r="HVH12" s="221"/>
      <c r="HVI12" s="221"/>
      <c r="HVJ12" s="221"/>
      <c r="HVK12" s="221"/>
      <c r="HVL12" s="221"/>
      <c r="HVM12" s="221"/>
      <c r="HVP12" s="26"/>
      <c r="HVQ12" s="26"/>
      <c r="HVR12" s="26"/>
      <c r="HVS12" s="26"/>
      <c r="HVT12" s="26"/>
      <c r="HVV12" s="221"/>
      <c r="HVW12" s="221"/>
      <c r="HVX12" s="221"/>
      <c r="HVY12" s="221"/>
      <c r="HVZ12" s="221"/>
      <c r="HWA12" s="221"/>
      <c r="HWB12" s="221"/>
      <c r="HWC12" s="221"/>
      <c r="HWF12" s="26"/>
      <c r="HWG12" s="26"/>
      <c r="HWH12" s="26"/>
      <c r="HWI12" s="26"/>
      <c r="HWJ12" s="26"/>
      <c r="HWL12" s="221"/>
      <c r="HWM12" s="221"/>
      <c r="HWN12" s="221"/>
      <c r="HWO12" s="221"/>
      <c r="HWP12" s="221"/>
      <c r="HWQ12" s="221"/>
      <c r="HWR12" s="221"/>
      <c r="HWS12" s="221"/>
      <c r="HWV12" s="26"/>
      <c r="HWW12" s="26"/>
      <c r="HWX12" s="26"/>
      <c r="HWY12" s="26"/>
      <c r="HWZ12" s="26"/>
      <c r="HXB12" s="221"/>
      <c r="HXC12" s="221"/>
      <c r="HXD12" s="221"/>
      <c r="HXE12" s="221"/>
      <c r="HXF12" s="221"/>
      <c r="HXG12" s="221"/>
      <c r="HXH12" s="221"/>
      <c r="HXI12" s="221"/>
      <c r="HXL12" s="26"/>
      <c r="HXM12" s="26"/>
      <c r="HXN12" s="26"/>
      <c r="HXO12" s="26"/>
      <c r="HXP12" s="26"/>
      <c r="HXR12" s="221"/>
      <c r="HXS12" s="221"/>
      <c r="HXT12" s="221"/>
      <c r="HXU12" s="221"/>
      <c r="HXV12" s="221"/>
      <c r="HXW12" s="221"/>
      <c r="HXX12" s="221"/>
      <c r="HXY12" s="221"/>
      <c r="HYB12" s="26"/>
      <c r="HYC12" s="26"/>
      <c r="HYD12" s="26"/>
      <c r="HYE12" s="26"/>
      <c r="HYF12" s="26"/>
      <c r="HYH12" s="221"/>
      <c r="HYI12" s="221"/>
      <c r="HYJ12" s="221"/>
      <c r="HYK12" s="221"/>
      <c r="HYL12" s="221"/>
      <c r="HYM12" s="221"/>
      <c r="HYN12" s="221"/>
      <c r="HYO12" s="221"/>
      <c r="HYR12" s="26"/>
      <c r="HYS12" s="26"/>
      <c r="HYT12" s="26"/>
      <c r="HYU12" s="26"/>
      <c r="HYV12" s="26"/>
      <c r="HYX12" s="221"/>
      <c r="HYY12" s="221"/>
      <c r="HYZ12" s="221"/>
      <c r="HZA12" s="221"/>
      <c r="HZB12" s="221"/>
      <c r="HZC12" s="221"/>
      <c r="HZD12" s="221"/>
      <c r="HZE12" s="221"/>
      <c r="HZH12" s="26"/>
      <c r="HZI12" s="26"/>
      <c r="HZJ12" s="26"/>
      <c r="HZK12" s="26"/>
      <c r="HZL12" s="26"/>
      <c r="HZN12" s="221"/>
      <c r="HZO12" s="221"/>
      <c r="HZP12" s="221"/>
      <c r="HZQ12" s="221"/>
      <c r="HZR12" s="221"/>
      <c r="HZS12" s="221"/>
      <c r="HZT12" s="221"/>
      <c r="HZU12" s="221"/>
      <c r="HZX12" s="26"/>
      <c r="HZY12" s="26"/>
      <c r="HZZ12" s="26"/>
      <c r="IAA12" s="26"/>
      <c r="IAB12" s="26"/>
      <c r="IAD12" s="221"/>
      <c r="IAE12" s="221"/>
      <c r="IAF12" s="221"/>
      <c r="IAG12" s="221"/>
      <c r="IAH12" s="221"/>
      <c r="IAI12" s="221"/>
      <c r="IAJ12" s="221"/>
      <c r="IAK12" s="221"/>
      <c r="IAN12" s="26"/>
      <c r="IAO12" s="26"/>
      <c r="IAP12" s="26"/>
      <c r="IAQ12" s="26"/>
      <c r="IAR12" s="26"/>
      <c r="IAT12" s="221"/>
      <c r="IAU12" s="221"/>
      <c r="IAV12" s="221"/>
      <c r="IAW12" s="221"/>
      <c r="IAX12" s="221"/>
      <c r="IAY12" s="221"/>
      <c r="IAZ12" s="221"/>
      <c r="IBA12" s="221"/>
      <c r="IBD12" s="26"/>
      <c r="IBE12" s="26"/>
      <c r="IBF12" s="26"/>
      <c r="IBG12" s="26"/>
      <c r="IBH12" s="26"/>
      <c r="IBJ12" s="221"/>
      <c r="IBK12" s="221"/>
      <c r="IBL12" s="221"/>
      <c r="IBM12" s="221"/>
      <c r="IBN12" s="221"/>
      <c r="IBO12" s="221"/>
      <c r="IBP12" s="221"/>
      <c r="IBQ12" s="221"/>
      <c r="IBT12" s="26"/>
      <c r="IBU12" s="26"/>
      <c r="IBV12" s="26"/>
      <c r="IBW12" s="26"/>
      <c r="IBX12" s="26"/>
      <c r="IBZ12" s="221"/>
      <c r="ICA12" s="221"/>
      <c r="ICB12" s="221"/>
      <c r="ICC12" s="221"/>
      <c r="ICD12" s="221"/>
      <c r="ICE12" s="221"/>
      <c r="ICF12" s="221"/>
      <c r="ICG12" s="221"/>
      <c r="ICJ12" s="26"/>
      <c r="ICK12" s="26"/>
      <c r="ICL12" s="26"/>
      <c r="ICM12" s="26"/>
      <c r="ICN12" s="26"/>
      <c r="ICP12" s="221"/>
      <c r="ICQ12" s="221"/>
      <c r="ICR12" s="221"/>
      <c r="ICS12" s="221"/>
      <c r="ICT12" s="221"/>
      <c r="ICU12" s="221"/>
      <c r="ICV12" s="221"/>
      <c r="ICW12" s="221"/>
      <c r="ICZ12" s="26"/>
      <c r="IDA12" s="26"/>
      <c r="IDB12" s="26"/>
      <c r="IDC12" s="26"/>
      <c r="IDD12" s="26"/>
      <c r="IDF12" s="221"/>
      <c r="IDG12" s="221"/>
      <c r="IDH12" s="221"/>
      <c r="IDI12" s="221"/>
      <c r="IDJ12" s="221"/>
      <c r="IDK12" s="221"/>
      <c r="IDL12" s="221"/>
      <c r="IDM12" s="221"/>
      <c r="IDP12" s="26"/>
      <c r="IDQ12" s="26"/>
      <c r="IDR12" s="26"/>
      <c r="IDS12" s="26"/>
      <c r="IDT12" s="26"/>
      <c r="IDV12" s="221"/>
      <c r="IDW12" s="221"/>
      <c r="IDX12" s="221"/>
      <c r="IDY12" s="221"/>
      <c r="IDZ12" s="221"/>
      <c r="IEA12" s="221"/>
      <c r="IEB12" s="221"/>
      <c r="IEC12" s="221"/>
      <c r="IEF12" s="26"/>
      <c r="IEG12" s="26"/>
      <c r="IEH12" s="26"/>
      <c r="IEI12" s="26"/>
      <c r="IEJ12" s="26"/>
      <c r="IEL12" s="221"/>
      <c r="IEM12" s="221"/>
      <c r="IEN12" s="221"/>
      <c r="IEO12" s="221"/>
      <c r="IEP12" s="221"/>
      <c r="IEQ12" s="221"/>
      <c r="IER12" s="221"/>
      <c r="IES12" s="221"/>
      <c r="IEV12" s="26"/>
      <c r="IEW12" s="26"/>
      <c r="IEX12" s="26"/>
      <c r="IEY12" s="26"/>
      <c r="IEZ12" s="26"/>
      <c r="IFB12" s="221"/>
      <c r="IFC12" s="221"/>
      <c r="IFD12" s="221"/>
      <c r="IFE12" s="221"/>
      <c r="IFF12" s="221"/>
      <c r="IFG12" s="221"/>
      <c r="IFH12" s="221"/>
      <c r="IFI12" s="221"/>
      <c r="IFL12" s="26"/>
      <c r="IFM12" s="26"/>
      <c r="IFN12" s="26"/>
      <c r="IFO12" s="26"/>
      <c r="IFP12" s="26"/>
      <c r="IFR12" s="221"/>
      <c r="IFS12" s="221"/>
      <c r="IFT12" s="221"/>
      <c r="IFU12" s="221"/>
      <c r="IFV12" s="221"/>
      <c r="IFW12" s="221"/>
      <c r="IFX12" s="221"/>
      <c r="IFY12" s="221"/>
      <c r="IGB12" s="26"/>
      <c r="IGC12" s="26"/>
      <c r="IGD12" s="26"/>
      <c r="IGE12" s="26"/>
      <c r="IGF12" s="26"/>
      <c r="IGH12" s="221"/>
      <c r="IGI12" s="221"/>
      <c r="IGJ12" s="221"/>
      <c r="IGK12" s="221"/>
      <c r="IGL12" s="221"/>
      <c r="IGM12" s="221"/>
      <c r="IGN12" s="221"/>
      <c r="IGO12" s="221"/>
      <c r="IGR12" s="26"/>
      <c r="IGS12" s="26"/>
      <c r="IGT12" s="26"/>
      <c r="IGU12" s="26"/>
      <c r="IGV12" s="26"/>
      <c r="IGX12" s="221"/>
      <c r="IGY12" s="221"/>
      <c r="IGZ12" s="221"/>
      <c r="IHA12" s="221"/>
      <c r="IHB12" s="221"/>
      <c r="IHC12" s="221"/>
      <c r="IHD12" s="221"/>
      <c r="IHE12" s="221"/>
      <c r="IHH12" s="26"/>
      <c r="IHI12" s="26"/>
      <c r="IHJ12" s="26"/>
      <c r="IHK12" s="26"/>
      <c r="IHL12" s="26"/>
      <c r="IHN12" s="221"/>
      <c r="IHO12" s="221"/>
      <c r="IHP12" s="221"/>
      <c r="IHQ12" s="221"/>
      <c r="IHR12" s="221"/>
      <c r="IHS12" s="221"/>
      <c r="IHT12" s="221"/>
      <c r="IHU12" s="221"/>
      <c r="IHX12" s="26"/>
      <c r="IHY12" s="26"/>
      <c r="IHZ12" s="26"/>
      <c r="IIA12" s="26"/>
      <c r="IIB12" s="26"/>
      <c r="IID12" s="221"/>
      <c r="IIE12" s="221"/>
      <c r="IIF12" s="221"/>
      <c r="IIG12" s="221"/>
      <c r="IIH12" s="221"/>
      <c r="III12" s="221"/>
      <c r="IIJ12" s="221"/>
      <c r="IIK12" s="221"/>
      <c r="IIN12" s="26"/>
      <c r="IIO12" s="26"/>
      <c r="IIP12" s="26"/>
      <c r="IIQ12" s="26"/>
      <c r="IIR12" s="26"/>
      <c r="IIT12" s="221"/>
      <c r="IIU12" s="221"/>
      <c r="IIV12" s="221"/>
      <c r="IIW12" s="221"/>
      <c r="IIX12" s="221"/>
      <c r="IIY12" s="221"/>
      <c r="IIZ12" s="221"/>
      <c r="IJA12" s="221"/>
      <c r="IJD12" s="26"/>
      <c r="IJE12" s="26"/>
      <c r="IJF12" s="26"/>
      <c r="IJG12" s="26"/>
      <c r="IJH12" s="26"/>
      <c r="IJJ12" s="221"/>
      <c r="IJK12" s="221"/>
      <c r="IJL12" s="221"/>
      <c r="IJM12" s="221"/>
      <c r="IJN12" s="221"/>
      <c r="IJO12" s="221"/>
      <c r="IJP12" s="221"/>
      <c r="IJQ12" s="221"/>
      <c r="IJT12" s="26"/>
      <c r="IJU12" s="26"/>
      <c r="IJV12" s="26"/>
      <c r="IJW12" s="26"/>
      <c r="IJX12" s="26"/>
      <c r="IJZ12" s="221"/>
      <c r="IKA12" s="221"/>
      <c r="IKB12" s="221"/>
      <c r="IKC12" s="221"/>
      <c r="IKD12" s="221"/>
      <c r="IKE12" s="221"/>
      <c r="IKF12" s="221"/>
      <c r="IKG12" s="221"/>
      <c r="IKJ12" s="26"/>
      <c r="IKK12" s="26"/>
      <c r="IKL12" s="26"/>
      <c r="IKM12" s="26"/>
      <c r="IKN12" s="26"/>
      <c r="IKP12" s="221"/>
      <c r="IKQ12" s="221"/>
      <c r="IKR12" s="221"/>
      <c r="IKS12" s="221"/>
      <c r="IKT12" s="221"/>
      <c r="IKU12" s="221"/>
      <c r="IKV12" s="221"/>
      <c r="IKW12" s="221"/>
      <c r="IKZ12" s="26"/>
      <c r="ILA12" s="26"/>
      <c r="ILB12" s="26"/>
      <c r="ILC12" s="26"/>
      <c r="ILD12" s="26"/>
      <c r="ILF12" s="221"/>
      <c r="ILG12" s="221"/>
      <c r="ILH12" s="221"/>
      <c r="ILI12" s="221"/>
      <c r="ILJ12" s="221"/>
      <c r="ILK12" s="221"/>
      <c r="ILL12" s="221"/>
      <c r="ILM12" s="221"/>
      <c r="ILP12" s="26"/>
      <c r="ILQ12" s="26"/>
      <c r="ILR12" s="26"/>
      <c r="ILS12" s="26"/>
      <c r="ILT12" s="26"/>
      <c r="ILV12" s="221"/>
      <c r="ILW12" s="221"/>
      <c r="ILX12" s="221"/>
      <c r="ILY12" s="221"/>
      <c r="ILZ12" s="221"/>
      <c r="IMA12" s="221"/>
      <c r="IMB12" s="221"/>
      <c r="IMC12" s="221"/>
      <c r="IMF12" s="26"/>
      <c r="IMG12" s="26"/>
      <c r="IMH12" s="26"/>
      <c r="IMI12" s="26"/>
      <c r="IMJ12" s="26"/>
      <c r="IML12" s="221"/>
      <c r="IMM12" s="221"/>
      <c r="IMN12" s="221"/>
      <c r="IMO12" s="221"/>
      <c r="IMP12" s="221"/>
      <c r="IMQ12" s="221"/>
      <c r="IMR12" s="221"/>
      <c r="IMS12" s="221"/>
      <c r="IMV12" s="26"/>
      <c r="IMW12" s="26"/>
      <c r="IMX12" s="26"/>
      <c r="IMY12" s="26"/>
      <c r="IMZ12" s="26"/>
      <c r="INB12" s="221"/>
      <c r="INC12" s="221"/>
      <c r="IND12" s="221"/>
      <c r="INE12" s="221"/>
      <c r="INF12" s="221"/>
      <c r="ING12" s="221"/>
      <c r="INH12" s="221"/>
      <c r="INI12" s="221"/>
      <c r="INL12" s="26"/>
      <c r="INM12" s="26"/>
      <c r="INN12" s="26"/>
      <c r="INO12" s="26"/>
      <c r="INP12" s="26"/>
      <c r="INR12" s="221"/>
      <c r="INS12" s="221"/>
      <c r="INT12" s="221"/>
      <c r="INU12" s="221"/>
      <c r="INV12" s="221"/>
      <c r="INW12" s="221"/>
      <c r="INX12" s="221"/>
      <c r="INY12" s="221"/>
      <c r="IOB12" s="26"/>
      <c r="IOC12" s="26"/>
      <c r="IOD12" s="26"/>
      <c r="IOE12" s="26"/>
      <c r="IOF12" s="26"/>
      <c r="IOH12" s="221"/>
      <c r="IOI12" s="221"/>
      <c r="IOJ12" s="221"/>
      <c r="IOK12" s="221"/>
      <c r="IOL12" s="221"/>
      <c r="IOM12" s="221"/>
      <c r="ION12" s="221"/>
      <c r="IOO12" s="221"/>
      <c r="IOR12" s="26"/>
      <c r="IOS12" s="26"/>
      <c r="IOT12" s="26"/>
      <c r="IOU12" s="26"/>
      <c r="IOV12" s="26"/>
      <c r="IOX12" s="221"/>
      <c r="IOY12" s="221"/>
      <c r="IOZ12" s="221"/>
      <c r="IPA12" s="221"/>
      <c r="IPB12" s="221"/>
      <c r="IPC12" s="221"/>
      <c r="IPD12" s="221"/>
      <c r="IPE12" s="221"/>
      <c r="IPH12" s="26"/>
      <c r="IPI12" s="26"/>
      <c r="IPJ12" s="26"/>
      <c r="IPK12" s="26"/>
      <c r="IPL12" s="26"/>
      <c r="IPN12" s="221"/>
      <c r="IPO12" s="221"/>
      <c r="IPP12" s="221"/>
      <c r="IPQ12" s="221"/>
      <c r="IPR12" s="221"/>
      <c r="IPS12" s="221"/>
      <c r="IPT12" s="221"/>
      <c r="IPU12" s="221"/>
      <c r="IPX12" s="26"/>
      <c r="IPY12" s="26"/>
      <c r="IPZ12" s="26"/>
      <c r="IQA12" s="26"/>
      <c r="IQB12" s="26"/>
      <c r="IQD12" s="221"/>
      <c r="IQE12" s="221"/>
      <c r="IQF12" s="221"/>
      <c r="IQG12" s="221"/>
      <c r="IQH12" s="221"/>
      <c r="IQI12" s="221"/>
      <c r="IQJ12" s="221"/>
      <c r="IQK12" s="221"/>
      <c r="IQN12" s="26"/>
      <c r="IQO12" s="26"/>
      <c r="IQP12" s="26"/>
      <c r="IQQ12" s="26"/>
      <c r="IQR12" s="26"/>
      <c r="IQT12" s="221"/>
      <c r="IQU12" s="221"/>
      <c r="IQV12" s="221"/>
      <c r="IQW12" s="221"/>
      <c r="IQX12" s="221"/>
      <c r="IQY12" s="221"/>
      <c r="IQZ12" s="221"/>
      <c r="IRA12" s="221"/>
      <c r="IRD12" s="26"/>
      <c r="IRE12" s="26"/>
      <c r="IRF12" s="26"/>
      <c r="IRG12" s="26"/>
      <c r="IRH12" s="26"/>
      <c r="IRJ12" s="221"/>
      <c r="IRK12" s="221"/>
      <c r="IRL12" s="221"/>
      <c r="IRM12" s="221"/>
      <c r="IRN12" s="221"/>
      <c r="IRO12" s="221"/>
      <c r="IRP12" s="221"/>
      <c r="IRQ12" s="221"/>
      <c r="IRT12" s="26"/>
      <c r="IRU12" s="26"/>
      <c r="IRV12" s="26"/>
      <c r="IRW12" s="26"/>
      <c r="IRX12" s="26"/>
      <c r="IRZ12" s="221"/>
      <c r="ISA12" s="221"/>
      <c r="ISB12" s="221"/>
      <c r="ISC12" s="221"/>
      <c r="ISD12" s="221"/>
      <c r="ISE12" s="221"/>
      <c r="ISF12" s="221"/>
      <c r="ISG12" s="221"/>
      <c r="ISJ12" s="26"/>
      <c r="ISK12" s="26"/>
      <c r="ISL12" s="26"/>
      <c r="ISM12" s="26"/>
      <c r="ISN12" s="26"/>
      <c r="ISP12" s="221"/>
      <c r="ISQ12" s="221"/>
      <c r="ISR12" s="221"/>
      <c r="ISS12" s="221"/>
      <c r="IST12" s="221"/>
      <c r="ISU12" s="221"/>
      <c r="ISV12" s="221"/>
      <c r="ISW12" s="221"/>
      <c r="ISZ12" s="26"/>
      <c r="ITA12" s="26"/>
      <c r="ITB12" s="26"/>
      <c r="ITC12" s="26"/>
      <c r="ITD12" s="26"/>
      <c r="ITF12" s="221"/>
      <c r="ITG12" s="221"/>
      <c r="ITH12" s="221"/>
      <c r="ITI12" s="221"/>
      <c r="ITJ12" s="221"/>
      <c r="ITK12" s="221"/>
      <c r="ITL12" s="221"/>
      <c r="ITM12" s="221"/>
      <c r="ITP12" s="26"/>
      <c r="ITQ12" s="26"/>
      <c r="ITR12" s="26"/>
      <c r="ITS12" s="26"/>
      <c r="ITT12" s="26"/>
      <c r="ITV12" s="221"/>
      <c r="ITW12" s="221"/>
      <c r="ITX12" s="221"/>
      <c r="ITY12" s="221"/>
      <c r="ITZ12" s="221"/>
      <c r="IUA12" s="221"/>
      <c r="IUB12" s="221"/>
      <c r="IUC12" s="221"/>
      <c r="IUF12" s="26"/>
      <c r="IUG12" s="26"/>
      <c r="IUH12" s="26"/>
      <c r="IUI12" s="26"/>
      <c r="IUJ12" s="26"/>
      <c r="IUL12" s="221"/>
      <c r="IUM12" s="221"/>
      <c r="IUN12" s="221"/>
      <c r="IUO12" s="221"/>
      <c r="IUP12" s="221"/>
      <c r="IUQ12" s="221"/>
      <c r="IUR12" s="221"/>
      <c r="IUS12" s="221"/>
      <c r="IUV12" s="26"/>
      <c r="IUW12" s="26"/>
      <c r="IUX12" s="26"/>
      <c r="IUY12" s="26"/>
      <c r="IUZ12" s="26"/>
      <c r="IVB12" s="221"/>
      <c r="IVC12" s="221"/>
      <c r="IVD12" s="221"/>
      <c r="IVE12" s="221"/>
      <c r="IVF12" s="221"/>
      <c r="IVG12" s="221"/>
      <c r="IVH12" s="221"/>
      <c r="IVI12" s="221"/>
      <c r="IVL12" s="26"/>
      <c r="IVM12" s="26"/>
      <c r="IVN12" s="26"/>
      <c r="IVO12" s="26"/>
      <c r="IVP12" s="26"/>
      <c r="IVR12" s="221"/>
      <c r="IVS12" s="221"/>
      <c r="IVT12" s="221"/>
      <c r="IVU12" s="221"/>
      <c r="IVV12" s="221"/>
      <c r="IVW12" s="221"/>
      <c r="IVX12" s="221"/>
      <c r="IVY12" s="221"/>
      <c r="IWB12" s="26"/>
      <c r="IWC12" s="26"/>
      <c r="IWD12" s="26"/>
      <c r="IWE12" s="26"/>
      <c r="IWF12" s="26"/>
      <c r="IWH12" s="221"/>
      <c r="IWI12" s="221"/>
      <c r="IWJ12" s="221"/>
      <c r="IWK12" s="221"/>
      <c r="IWL12" s="221"/>
      <c r="IWM12" s="221"/>
      <c r="IWN12" s="221"/>
      <c r="IWO12" s="221"/>
      <c r="IWR12" s="26"/>
      <c r="IWS12" s="26"/>
      <c r="IWT12" s="26"/>
      <c r="IWU12" s="26"/>
      <c r="IWV12" s="26"/>
      <c r="IWX12" s="221"/>
      <c r="IWY12" s="221"/>
      <c r="IWZ12" s="221"/>
      <c r="IXA12" s="221"/>
      <c r="IXB12" s="221"/>
      <c r="IXC12" s="221"/>
      <c r="IXD12" s="221"/>
      <c r="IXE12" s="221"/>
      <c r="IXH12" s="26"/>
      <c r="IXI12" s="26"/>
      <c r="IXJ12" s="26"/>
      <c r="IXK12" s="26"/>
      <c r="IXL12" s="26"/>
      <c r="IXN12" s="221"/>
      <c r="IXO12" s="221"/>
      <c r="IXP12" s="221"/>
      <c r="IXQ12" s="221"/>
      <c r="IXR12" s="221"/>
      <c r="IXS12" s="221"/>
      <c r="IXT12" s="221"/>
      <c r="IXU12" s="221"/>
      <c r="IXX12" s="26"/>
      <c r="IXY12" s="26"/>
      <c r="IXZ12" s="26"/>
      <c r="IYA12" s="26"/>
      <c r="IYB12" s="26"/>
      <c r="IYD12" s="221"/>
      <c r="IYE12" s="221"/>
      <c r="IYF12" s="221"/>
      <c r="IYG12" s="221"/>
      <c r="IYH12" s="221"/>
      <c r="IYI12" s="221"/>
      <c r="IYJ12" s="221"/>
      <c r="IYK12" s="221"/>
      <c r="IYN12" s="26"/>
      <c r="IYO12" s="26"/>
      <c r="IYP12" s="26"/>
      <c r="IYQ12" s="26"/>
      <c r="IYR12" s="26"/>
      <c r="IYT12" s="221"/>
      <c r="IYU12" s="221"/>
      <c r="IYV12" s="221"/>
      <c r="IYW12" s="221"/>
      <c r="IYX12" s="221"/>
      <c r="IYY12" s="221"/>
      <c r="IYZ12" s="221"/>
      <c r="IZA12" s="221"/>
      <c r="IZD12" s="26"/>
      <c r="IZE12" s="26"/>
      <c r="IZF12" s="26"/>
      <c r="IZG12" s="26"/>
      <c r="IZH12" s="26"/>
      <c r="IZJ12" s="221"/>
      <c r="IZK12" s="221"/>
      <c r="IZL12" s="221"/>
      <c r="IZM12" s="221"/>
      <c r="IZN12" s="221"/>
      <c r="IZO12" s="221"/>
      <c r="IZP12" s="221"/>
      <c r="IZQ12" s="221"/>
      <c r="IZT12" s="26"/>
      <c r="IZU12" s="26"/>
      <c r="IZV12" s="26"/>
      <c r="IZW12" s="26"/>
      <c r="IZX12" s="26"/>
      <c r="IZZ12" s="221"/>
      <c r="JAA12" s="221"/>
      <c r="JAB12" s="221"/>
      <c r="JAC12" s="221"/>
      <c r="JAD12" s="221"/>
      <c r="JAE12" s="221"/>
      <c r="JAF12" s="221"/>
      <c r="JAG12" s="221"/>
      <c r="JAJ12" s="26"/>
      <c r="JAK12" s="26"/>
      <c r="JAL12" s="26"/>
      <c r="JAM12" s="26"/>
      <c r="JAN12" s="26"/>
      <c r="JAP12" s="221"/>
      <c r="JAQ12" s="221"/>
      <c r="JAR12" s="221"/>
      <c r="JAS12" s="221"/>
      <c r="JAT12" s="221"/>
      <c r="JAU12" s="221"/>
      <c r="JAV12" s="221"/>
      <c r="JAW12" s="221"/>
      <c r="JAZ12" s="26"/>
      <c r="JBA12" s="26"/>
      <c r="JBB12" s="26"/>
      <c r="JBC12" s="26"/>
      <c r="JBD12" s="26"/>
      <c r="JBF12" s="221"/>
      <c r="JBG12" s="221"/>
      <c r="JBH12" s="221"/>
      <c r="JBI12" s="221"/>
      <c r="JBJ12" s="221"/>
      <c r="JBK12" s="221"/>
      <c r="JBL12" s="221"/>
      <c r="JBM12" s="221"/>
      <c r="JBP12" s="26"/>
      <c r="JBQ12" s="26"/>
      <c r="JBR12" s="26"/>
      <c r="JBS12" s="26"/>
      <c r="JBT12" s="26"/>
      <c r="JBV12" s="221"/>
      <c r="JBW12" s="221"/>
      <c r="JBX12" s="221"/>
      <c r="JBY12" s="221"/>
      <c r="JBZ12" s="221"/>
      <c r="JCA12" s="221"/>
      <c r="JCB12" s="221"/>
      <c r="JCC12" s="221"/>
      <c r="JCF12" s="26"/>
      <c r="JCG12" s="26"/>
      <c r="JCH12" s="26"/>
      <c r="JCI12" s="26"/>
      <c r="JCJ12" s="26"/>
      <c r="JCL12" s="221"/>
      <c r="JCM12" s="221"/>
      <c r="JCN12" s="221"/>
      <c r="JCO12" s="221"/>
      <c r="JCP12" s="221"/>
      <c r="JCQ12" s="221"/>
      <c r="JCR12" s="221"/>
      <c r="JCS12" s="221"/>
      <c r="JCV12" s="26"/>
      <c r="JCW12" s="26"/>
      <c r="JCX12" s="26"/>
      <c r="JCY12" s="26"/>
      <c r="JCZ12" s="26"/>
      <c r="JDB12" s="221"/>
      <c r="JDC12" s="221"/>
      <c r="JDD12" s="221"/>
      <c r="JDE12" s="221"/>
      <c r="JDF12" s="221"/>
      <c r="JDG12" s="221"/>
      <c r="JDH12" s="221"/>
      <c r="JDI12" s="221"/>
      <c r="JDL12" s="26"/>
      <c r="JDM12" s="26"/>
      <c r="JDN12" s="26"/>
      <c r="JDO12" s="26"/>
      <c r="JDP12" s="26"/>
      <c r="JDR12" s="221"/>
      <c r="JDS12" s="221"/>
      <c r="JDT12" s="221"/>
      <c r="JDU12" s="221"/>
      <c r="JDV12" s="221"/>
      <c r="JDW12" s="221"/>
      <c r="JDX12" s="221"/>
      <c r="JDY12" s="221"/>
      <c r="JEB12" s="26"/>
      <c r="JEC12" s="26"/>
      <c r="JED12" s="26"/>
      <c r="JEE12" s="26"/>
      <c r="JEF12" s="26"/>
      <c r="JEH12" s="221"/>
      <c r="JEI12" s="221"/>
      <c r="JEJ12" s="221"/>
      <c r="JEK12" s="221"/>
      <c r="JEL12" s="221"/>
      <c r="JEM12" s="221"/>
      <c r="JEN12" s="221"/>
      <c r="JEO12" s="221"/>
      <c r="JER12" s="26"/>
      <c r="JES12" s="26"/>
      <c r="JET12" s="26"/>
      <c r="JEU12" s="26"/>
      <c r="JEV12" s="26"/>
      <c r="JEX12" s="221"/>
      <c r="JEY12" s="221"/>
      <c r="JEZ12" s="221"/>
      <c r="JFA12" s="221"/>
      <c r="JFB12" s="221"/>
      <c r="JFC12" s="221"/>
      <c r="JFD12" s="221"/>
      <c r="JFE12" s="221"/>
      <c r="JFH12" s="26"/>
      <c r="JFI12" s="26"/>
      <c r="JFJ12" s="26"/>
      <c r="JFK12" s="26"/>
      <c r="JFL12" s="26"/>
      <c r="JFN12" s="221"/>
      <c r="JFO12" s="221"/>
      <c r="JFP12" s="221"/>
      <c r="JFQ12" s="221"/>
      <c r="JFR12" s="221"/>
      <c r="JFS12" s="221"/>
      <c r="JFT12" s="221"/>
      <c r="JFU12" s="221"/>
      <c r="JFX12" s="26"/>
      <c r="JFY12" s="26"/>
      <c r="JFZ12" s="26"/>
      <c r="JGA12" s="26"/>
      <c r="JGB12" s="26"/>
      <c r="JGD12" s="221"/>
      <c r="JGE12" s="221"/>
      <c r="JGF12" s="221"/>
      <c r="JGG12" s="221"/>
      <c r="JGH12" s="221"/>
      <c r="JGI12" s="221"/>
      <c r="JGJ12" s="221"/>
      <c r="JGK12" s="221"/>
      <c r="JGN12" s="26"/>
      <c r="JGO12" s="26"/>
      <c r="JGP12" s="26"/>
      <c r="JGQ12" s="26"/>
      <c r="JGR12" s="26"/>
      <c r="JGT12" s="221"/>
      <c r="JGU12" s="221"/>
      <c r="JGV12" s="221"/>
      <c r="JGW12" s="221"/>
      <c r="JGX12" s="221"/>
      <c r="JGY12" s="221"/>
      <c r="JGZ12" s="221"/>
      <c r="JHA12" s="221"/>
      <c r="JHD12" s="26"/>
      <c r="JHE12" s="26"/>
      <c r="JHF12" s="26"/>
      <c r="JHG12" s="26"/>
      <c r="JHH12" s="26"/>
      <c r="JHJ12" s="221"/>
      <c r="JHK12" s="221"/>
      <c r="JHL12" s="221"/>
      <c r="JHM12" s="221"/>
      <c r="JHN12" s="221"/>
      <c r="JHO12" s="221"/>
      <c r="JHP12" s="221"/>
      <c r="JHQ12" s="221"/>
      <c r="JHT12" s="26"/>
      <c r="JHU12" s="26"/>
      <c r="JHV12" s="26"/>
      <c r="JHW12" s="26"/>
      <c r="JHX12" s="26"/>
      <c r="JHZ12" s="221"/>
      <c r="JIA12" s="221"/>
      <c r="JIB12" s="221"/>
      <c r="JIC12" s="221"/>
      <c r="JID12" s="221"/>
      <c r="JIE12" s="221"/>
      <c r="JIF12" s="221"/>
      <c r="JIG12" s="221"/>
      <c r="JIJ12" s="26"/>
      <c r="JIK12" s="26"/>
      <c r="JIL12" s="26"/>
      <c r="JIM12" s="26"/>
      <c r="JIN12" s="26"/>
      <c r="JIP12" s="221"/>
      <c r="JIQ12" s="221"/>
      <c r="JIR12" s="221"/>
      <c r="JIS12" s="221"/>
      <c r="JIT12" s="221"/>
      <c r="JIU12" s="221"/>
      <c r="JIV12" s="221"/>
      <c r="JIW12" s="221"/>
      <c r="JIZ12" s="26"/>
      <c r="JJA12" s="26"/>
      <c r="JJB12" s="26"/>
      <c r="JJC12" s="26"/>
      <c r="JJD12" s="26"/>
      <c r="JJF12" s="221"/>
      <c r="JJG12" s="221"/>
      <c r="JJH12" s="221"/>
      <c r="JJI12" s="221"/>
      <c r="JJJ12" s="221"/>
      <c r="JJK12" s="221"/>
      <c r="JJL12" s="221"/>
      <c r="JJM12" s="221"/>
      <c r="JJP12" s="26"/>
      <c r="JJQ12" s="26"/>
      <c r="JJR12" s="26"/>
      <c r="JJS12" s="26"/>
      <c r="JJT12" s="26"/>
      <c r="JJV12" s="221"/>
      <c r="JJW12" s="221"/>
      <c r="JJX12" s="221"/>
      <c r="JJY12" s="221"/>
      <c r="JJZ12" s="221"/>
      <c r="JKA12" s="221"/>
      <c r="JKB12" s="221"/>
      <c r="JKC12" s="221"/>
      <c r="JKF12" s="26"/>
      <c r="JKG12" s="26"/>
      <c r="JKH12" s="26"/>
      <c r="JKI12" s="26"/>
      <c r="JKJ12" s="26"/>
      <c r="JKL12" s="221"/>
      <c r="JKM12" s="221"/>
      <c r="JKN12" s="221"/>
      <c r="JKO12" s="221"/>
      <c r="JKP12" s="221"/>
      <c r="JKQ12" s="221"/>
      <c r="JKR12" s="221"/>
      <c r="JKS12" s="221"/>
      <c r="JKV12" s="26"/>
      <c r="JKW12" s="26"/>
      <c r="JKX12" s="26"/>
      <c r="JKY12" s="26"/>
      <c r="JKZ12" s="26"/>
      <c r="JLB12" s="221"/>
      <c r="JLC12" s="221"/>
      <c r="JLD12" s="221"/>
      <c r="JLE12" s="221"/>
      <c r="JLF12" s="221"/>
      <c r="JLG12" s="221"/>
      <c r="JLH12" s="221"/>
      <c r="JLI12" s="221"/>
      <c r="JLL12" s="26"/>
      <c r="JLM12" s="26"/>
      <c r="JLN12" s="26"/>
      <c r="JLO12" s="26"/>
      <c r="JLP12" s="26"/>
      <c r="JLR12" s="221"/>
      <c r="JLS12" s="221"/>
      <c r="JLT12" s="221"/>
      <c r="JLU12" s="221"/>
      <c r="JLV12" s="221"/>
      <c r="JLW12" s="221"/>
      <c r="JLX12" s="221"/>
      <c r="JLY12" s="221"/>
      <c r="JMB12" s="26"/>
      <c r="JMC12" s="26"/>
      <c r="JMD12" s="26"/>
      <c r="JME12" s="26"/>
      <c r="JMF12" s="26"/>
      <c r="JMH12" s="221"/>
      <c r="JMI12" s="221"/>
      <c r="JMJ12" s="221"/>
      <c r="JMK12" s="221"/>
      <c r="JML12" s="221"/>
      <c r="JMM12" s="221"/>
      <c r="JMN12" s="221"/>
      <c r="JMO12" s="221"/>
      <c r="JMR12" s="26"/>
      <c r="JMS12" s="26"/>
      <c r="JMT12" s="26"/>
      <c r="JMU12" s="26"/>
      <c r="JMV12" s="26"/>
      <c r="JMX12" s="221"/>
      <c r="JMY12" s="221"/>
      <c r="JMZ12" s="221"/>
      <c r="JNA12" s="221"/>
      <c r="JNB12" s="221"/>
      <c r="JNC12" s="221"/>
      <c r="JND12" s="221"/>
      <c r="JNE12" s="221"/>
      <c r="JNH12" s="26"/>
      <c r="JNI12" s="26"/>
      <c r="JNJ12" s="26"/>
      <c r="JNK12" s="26"/>
      <c r="JNL12" s="26"/>
      <c r="JNN12" s="221"/>
      <c r="JNO12" s="221"/>
      <c r="JNP12" s="221"/>
      <c r="JNQ12" s="221"/>
      <c r="JNR12" s="221"/>
      <c r="JNS12" s="221"/>
      <c r="JNT12" s="221"/>
      <c r="JNU12" s="221"/>
      <c r="JNX12" s="26"/>
      <c r="JNY12" s="26"/>
      <c r="JNZ12" s="26"/>
      <c r="JOA12" s="26"/>
      <c r="JOB12" s="26"/>
      <c r="JOD12" s="221"/>
      <c r="JOE12" s="221"/>
      <c r="JOF12" s="221"/>
      <c r="JOG12" s="221"/>
      <c r="JOH12" s="221"/>
      <c r="JOI12" s="221"/>
      <c r="JOJ12" s="221"/>
      <c r="JOK12" s="221"/>
      <c r="JON12" s="26"/>
      <c r="JOO12" s="26"/>
      <c r="JOP12" s="26"/>
      <c r="JOQ12" s="26"/>
      <c r="JOR12" s="26"/>
      <c r="JOT12" s="221"/>
      <c r="JOU12" s="221"/>
      <c r="JOV12" s="221"/>
      <c r="JOW12" s="221"/>
      <c r="JOX12" s="221"/>
      <c r="JOY12" s="221"/>
      <c r="JOZ12" s="221"/>
      <c r="JPA12" s="221"/>
      <c r="JPD12" s="26"/>
      <c r="JPE12" s="26"/>
      <c r="JPF12" s="26"/>
      <c r="JPG12" s="26"/>
      <c r="JPH12" s="26"/>
      <c r="JPJ12" s="221"/>
      <c r="JPK12" s="221"/>
      <c r="JPL12" s="221"/>
      <c r="JPM12" s="221"/>
      <c r="JPN12" s="221"/>
      <c r="JPO12" s="221"/>
      <c r="JPP12" s="221"/>
      <c r="JPQ12" s="221"/>
      <c r="JPT12" s="26"/>
      <c r="JPU12" s="26"/>
      <c r="JPV12" s="26"/>
      <c r="JPW12" s="26"/>
      <c r="JPX12" s="26"/>
      <c r="JPZ12" s="221"/>
      <c r="JQA12" s="221"/>
      <c r="JQB12" s="221"/>
      <c r="JQC12" s="221"/>
      <c r="JQD12" s="221"/>
      <c r="JQE12" s="221"/>
      <c r="JQF12" s="221"/>
      <c r="JQG12" s="221"/>
      <c r="JQJ12" s="26"/>
      <c r="JQK12" s="26"/>
      <c r="JQL12" s="26"/>
      <c r="JQM12" s="26"/>
      <c r="JQN12" s="26"/>
      <c r="JQP12" s="221"/>
      <c r="JQQ12" s="221"/>
      <c r="JQR12" s="221"/>
      <c r="JQS12" s="221"/>
      <c r="JQT12" s="221"/>
      <c r="JQU12" s="221"/>
      <c r="JQV12" s="221"/>
      <c r="JQW12" s="221"/>
      <c r="JQZ12" s="26"/>
      <c r="JRA12" s="26"/>
      <c r="JRB12" s="26"/>
      <c r="JRC12" s="26"/>
      <c r="JRD12" s="26"/>
      <c r="JRF12" s="221"/>
      <c r="JRG12" s="221"/>
      <c r="JRH12" s="221"/>
      <c r="JRI12" s="221"/>
      <c r="JRJ12" s="221"/>
      <c r="JRK12" s="221"/>
      <c r="JRL12" s="221"/>
      <c r="JRM12" s="221"/>
      <c r="JRP12" s="26"/>
      <c r="JRQ12" s="26"/>
      <c r="JRR12" s="26"/>
      <c r="JRS12" s="26"/>
      <c r="JRT12" s="26"/>
      <c r="JRV12" s="221"/>
      <c r="JRW12" s="221"/>
      <c r="JRX12" s="221"/>
      <c r="JRY12" s="221"/>
      <c r="JRZ12" s="221"/>
      <c r="JSA12" s="221"/>
      <c r="JSB12" s="221"/>
      <c r="JSC12" s="221"/>
      <c r="JSF12" s="26"/>
      <c r="JSG12" s="26"/>
      <c r="JSH12" s="26"/>
      <c r="JSI12" s="26"/>
      <c r="JSJ12" s="26"/>
      <c r="JSL12" s="221"/>
      <c r="JSM12" s="221"/>
      <c r="JSN12" s="221"/>
      <c r="JSO12" s="221"/>
      <c r="JSP12" s="221"/>
      <c r="JSQ12" s="221"/>
      <c r="JSR12" s="221"/>
      <c r="JSS12" s="221"/>
      <c r="JSV12" s="26"/>
      <c r="JSW12" s="26"/>
      <c r="JSX12" s="26"/>
      <c r="JSY12" s="26"/>
      <c r="JSZ12" s="26"/>
      <c r="JTB12" s="221"/>
      <c r="JTC12" s="221"/>
      <c r="JTD12" s="221"/>
      <c r="JTE12" s="221"/>
      <c r="JTF12" s="221"/>
      <c r="JTG12" s="221"/>
      <c r="JTH12" s="221"/>
      <c r="JTI12" s="221"/>
      <c r="JTL12" s="26"/>
      <c r="JTM12" s="26"/>
      <c r="JTN12" s="26"/>
      <c r="JTO12" s="26"/>
      <c r="JTP12" s="26"/>
      <c r="JTR12" s="221"/>
      <c r="JTS12" s="221"/>
      <c r="JTT12" s="221"/>
      <c r="JTU12" s="221"/>
      <c r="JTV12" s="221"/>
      <c r="JTW12" s="221"/>
      <c r="JTX12" s="221"/>
      <c r="JTY12" s="221"/>
      <c r="JUB12" s="26"/>
      <c r="JUC12" s="26"/>
      <c r="JUD12" s="26"/>
      <c r="JUE12" s="26"/>
      <c r="JUF12" s="26"/>
      <c r="JUH12" s="221"/>
      <c r="JUI12" s="221"/>
      <c r="JUJ12" s="221"/>
      <c r="JUK12" s="221"/>
      <c r="JUL12" s="221"/>
      <c r="JUM12" s="221"/>
      <c r="JUN12" s="221"/>
      <c r="JUO12" s="221"/>
      <c r="JUR12" s="26"/>
      <c r="JUS12" s="26"/>
      <c r="JUT12" s="26"/>
      <c r="JUU12" s="26"/>
      <c r="JUV12" s="26"/>
      <c r="JUX12" s="221"/>
      <c r="JUY12" s="221"/>
      <c r="JUZ12" s="221"/>
      <c r="JVA12" s="221"/>
      <c r="JVB12" s="221"/>
      <c r="JVC12" s="221"/>
      <c r="JVD12" s="221"/>
      <c r="JVE12" s="221"/>
      <c r="JVH12" s="26"/>
      <c r="JVI12" s="26"/>
      <c r="JVJ12" s="26"/>
      <c r="JVK12" s="26"/>
      <c r="JVL12" s="26"/>
      <c r="JVN12" s="221"/>
      <c r="JVO12" s="221"/>
      <c r="JVP12" s="221"/>
      <c r="JVQ12" s="221"/>
      <c r="JVR12" s="221"/>
      <c r="JVS12" s="221"/>
      <c r="JVT12" s="221"/>
      <c r="JVU12" s="221"/>
      <c r="JVX12" s="26"/>
      <c r="JVY12" s="26"/>
      <c r="JVZ12" s="26"/>
      <c r="JWA12" s="26"/>
      <c r="JWB12" s="26"/>
      <c r="JWD12" s="221"/>
      <c r="JWE12" s="221"/>
      <c r="JWF12" s="221"/>
      <c r="JWG12" s="221"/>
      <c r="JWH12" s="221"/>
      <c r="JWI12" s="221"/>
      <c r="JWJ12" s="221"/>
      <c r="JWK12" s="221"/>
      <c r="JWN12" s="26"/>
      <c r="JWO12" s="26"/>
      <c r="JWP12" s="26"/>
      <c r="JWQ12" s="26"/>
      <c r="JWR12" s="26"/>
      <c r="JWT12" s="221"/>
      <c r="JWU12" s="221"/>
      <c r="JWV12" s="221"/>
      <c r="JWW12" s="221"/>
      <c r="JWX12" s="221"/>
      <c r="JWY12" s="221"/>
      <c r="JWZ12" s="221"/>
      <c r="JXA12" s="221"/>
      <c r="JXD12" s="26"/>
      <c r="JXE12" s="26"/>
      <c r="JXF12" s="26"/>
      <c r="JXG12" s="26"/>
      <c r="JXH12" s="26"/>
      <c r="JXJ12" s="221"/>
      <c r="JXK12" s="221"/>
      <c r="JXL12" s="221"/>
      <c r="JXM12" s="221"/>
      <c r="JXN12" s="221"/>
      <c r="JXO12" s="221"/>
      <c r="JXP12" s="221"/>
      <c r="JXQ12" s="221"/>
      <c r="JXT12" s="26"/>
      <c r="JXU12" s="26"/>
      <c r="JXV12" s="26"/>
      <c r="JXW12" s="26"/>
      <c r="JXX12" s="26"/>
      <c r="JXZ12" s="221"/>
      <c r="JYA12" s="221"/>
      <c r="JYB12" s="221"/>
      <c r="JYC12" s="221"/>
      <c r="JYD12" s="221"/>
      <c r="JYE12" s="221"/>
      <c r="JYF12" s="221"/>
      <c r="JYG12" s="221"/>
      <c r="JYJ12" s="26"/>
      <c r="JYK12" s="26"/>
      <c r="JYL12" s="26"/>
      <c r="JYM12" s="26"/>
      <c r="JYN12" s="26"/>
      <c r="JYP12" s="221"/>
      <c r="JYQ12" s="221"/>
      <c r="JYR12" s="221"/>
      <c r="JYS12" s="221"/>
      <c r="JYT12" s="221"/>
      <c r="JYU12" s="221"/>
      <c r="JYV12" s="221"/>
      <c r="JYW12" s="221"/>
      <c r="JYZ12" s="26"/>
      <c r="JZA12" s="26"/>
      <c r="JZB12" s="26"/>
      <c r="JZC12" s="26"/>
      <c r="JZD12" s="26"/>
      <c r="JZF12" s="221"/>
      <c r="JZG12" s="221"/>
      <c r="JZH12" s="221"/>
      <c r="JZI12" s="221"/>
      <c r="JZJ12" s="221"/>
      <c r="JZK12" s="221"/>
      <c r="JZL12" s="221"/>
      <c r="JZM12" s="221"/>
      <c r="JZP12" s="26"/>
      <c r="JZQ12" s="26"/>
      <c r="JZR12" s="26"/>
      <c r="JZS12" s="26"/>
      <c r="JZT12" s="26"/>
      <c r="JZV12" s="221"/>
      <c r="JZW12" s="221"/>
      <c r="JZX12" s="221"/>
      <c r="JZY12" s="221"/>
      <c r="JZZ12" s="221"/>
      <c r="KAA12" s="221"/>
      <c r="KAB12" s="221"/>
      <c r="KAC12" s="221"/>
      <c r="KAF12" s="26"/>
      <c r="KAG12" s="26"/>
      <c r="KAH12" s="26"/>
      <c r="KAI12" s="26"/>
      <c r="KAJ12" s="26"/>
      <c r="KAL12" s="221"/>
      <c r="KAM12" s="221"/>
      <c r="KAN12" s="221"/>
      <c r="KAO12" s="221"/>
      <c r="KAP12" s="221"/>
      <c r="KAQ12" s="221"/>
      <c r="KAR12" s="221"/>
      <c r="KAS12" s="221"/>
      <c r="KAV12" s="26"/>
      <c r="KAW12" s="26"/>
      <c r="KAX12" s="26"/>
      <c r="KAY12" s="26"/>
      <c r="KAZ12" s="26"/>
      <c r="KBB12" s="221"/>
      <c r="KBC12" s="221"/>
      <c r="KBD12" s="221"/>
      <c r="KBE12" s="221"/>
      <c r="KBF12" s="221"/>
      <c r="KBG12" s="221"/>
      <c r="KBH12" s="221"/>
      <c r="KBI12" s="221"/>
      <c r="KBL12" s="26"/>
      <c r="KBM12" s="26"/>
      <c r="KBN12" s="26"/>
      <c r="KBO12" s="26"/>
      <c r="KBP12" s="26"/>
      <c r="KBR12" s="221"/>
      <c r="KBS12" s="221"/>
      <c r="KBT12" s="221"/>
      <c r="KBU12" s="221"/>
      <c r="KBV12" s="221"/>
      <c r="KBW12" s="221"/>
      <c r="KBX12" s="221"/>
      <c r="KBY12" s="221"/>
      <c r="KCB12" s="26"/>
      <c r="KCC12" s="26"/>
      <c r="KCD12" s="26"/>
      <c r="KCE12" s="26"/>
      <c r="KCF12" s="26"/>
      <c r="KCH12" s="221"/>
      <c r="KCI12" s="221"/>
      <c r="KCJ12" s="221"/>
      <c r="KCK12" s="221"/>
      <c r="KCL12" s="221"/>
      <c r="KCM12" s="221"/>
      <c r="KCN12" s="221"/>
      <c r="KCO12" s="221"/>
      <c r="KCR12" s="26"/>
      <c r="KCS12" s="26"/>
      <c r="KCT12" s="26"/>
      <c r="KCU12" s="26"/>
      <c r="KCV12" s="26"/>
      <c r="KCX12" s="221"/>
      <c r="KCY12" s="221"/>
      <c r="KCZ12" s="221"/>
      <c r="KDA12" s="221"/>
      <c r="KDB12" s="221"/>
      <c r="KDC12" s="221"/>
      <c r="KDD12" s="221"/>
      <c r="KDE12" s="221"/>
      <c r="KDH12" s="26"/>
      <c r="KDI12" s="26"/>
      <c r="KDJ12" s="26"/>
      <c r="KDK12" s="26"/>
      <c r="KDL12" s="26"/>
      <c r="KDN12" s="221"/>
      <c r="KDO12" s="221"/>
      <c r="KDP12" s="221"/>
      <c r="KDQ12" s="221"/>
      <c r="KDR12" s="221"/>
      <c r="KDS12" s="221"/>
      <c r="KDT12" s="221"/>
      <c r="KDU12" s="221"/>
      <c r="KDX12" s="26"/>
      <c r="KDY12" s="26"/>
      <c r="KDZ12" s="26"/>
      <c r="KEA12" s="26"/>
      <c r="KEB12" s="26"/>
      <c r="KED12" s="221"/>
      <c r="KEE12" s="221"/>
      <c r="KEF12" s="221"/>
      <c r="KEG12" s="221"/>
      <c r="KEH12" s="221"/>
      <c r="KEI12" s="221"/>
      <c r="KEJ12" s="221"/>
      <c r="KEK12" s="221"/>
      <c r="KEN12" s="26"/>
      <c r="KEO12" s="26"/>
      <c r="KEP12" s="26"/>
      <c r="KEQ12" s="26"/>
      <c r="KER12" s="26"/>
      <c r="KET12" s="221"/>
      <c r="KEU12" s="221"/>
      <c r="KEV12" s="221"/>
      <c r="KEW12" s="221"/>
      <c r="KEX12" s="221"/>
      <c r="KEY12" s="221"/>
      <c r="KEZ12" s="221"/>
      <c r="KFA12" s="221"/>
      <c r="KFD12" s="26"/>
      <c r="KFE12" s="26"/>
      <c r="KFF12" s="26"/>
      <c r="KFG12" s="26"/>
      <c r="KFH12" s="26"/>
      <c r="KFJ12" s="221"/>
      <c r="KFK12" s="221"/>
      <c r="KFL12" s="221"/>
      <c r="KFM12" s="221"/>
      <c r="KFN12" s="221"/>
      <c r="KFO12" s="221"/>
      <c r="KFP12" s="221"/>
      <c r="KFQ12" s="221"/>
      <c r="KFT12" s="26"/>
      <c r="KFU12" s="26"/>
      <c r="KFV12" s="26"/>
      <c r="KFW12" s="26"/>
      <c r="KFX12" s="26"/>
      <c r="KFZ12" s="221"/>
      <c r="KGA12" s="221"/>
      <c r="KGB12" s="221"/>
      <c r="KGC12" s="221"/>
      <c r="KGD12" s="221"/>
      <c r="KGE12" s="221"/>
      <c r="KGF12" s="221"/>
      <c r="KGG12" s="221"/>
      <c r="KGJ12" s="26"/>
      <c r="KGK12" s="26"/>
      <c r="KGL12" s="26"/>
      <c r="KGM12" s="26"/>
      <c r="KGN12" s="26"/>
      <c r="KGP12" s="221"/>
      <c r="KGQ12" s="221"/>
      <c r="KGR12" s="221"/>
      <c r="KGS12" s="221"/>
      <c r="KGT12" s="221"/>
      <c r="KGU12" s="221"/>
      <c r="KGV12" s="221"/>
      <c r="KGW12" s="221"/>
      <c r="KGZ12" s="26"/>
      <c r="KHA12" s="26"/>
      <c r="KHB12" s="26"/>
      <c r="KHC12" s="26"/>
      <c r="KHD12" s="26"/>
      <c r="KHF12" s="221"/>
      <c r="KHG12" s="221"/>
      <c r="KHH12" s="221"/>
      <c r="KHI12" s="221"/>
      <c r="KHJ12" s="221"/>
      <c r="KHK12" s="221"/>
      <c r="KHL12" s="221"/>
      <c r="KHM12" s="221"/>
      <c r="KHP12" s="26"/>
      <c r="KHQ12" s="26"/>
      <c r="KHR12" s="26"/>
      <c r="KHS12" s="26"/>
      <c r="KHT12" s="26"/>
      <c r="KHV12" s="221"/>
      <c r="KHW12" s="221"/>
      <c r="KHX12" s="221"/>
      <c r="KHY12" s="221"/>
      <c r="KHZ12" s="221"/>
      <c r="KIA12" s="221"/>
      <c r="KIB12" s="221"/>
      <c r="KIC12" s="221"/>
      <c r="KIF12" s="26"/>
      <c r="KIG12" s="26"/>
      <c r="KIH12" s="26"/>
      <c r="KII12" s="26"/>
      <c r="KIJ12" s="26"/>
      <c r="KIL12" s="221"/>
      <c r="KIM12" s="221"/>
      <c r="KIN12" s="221"/>
      <c r="KIO12" s="221"/>
      <c r="KIP12" s="221"/>
      <c r="KIQ12" s="221"/>
      <c r="KIR12" s="221"/>
      <c r="KIS12" s="221"/>
      <c r="KIV12" s="26"/>
      <c r="KIW12" s="26"/>
      <c r="KIX12" s="26"/>
      <c r="KIY12" s="26"/>
      <c r="KIZ12" s="26"/>
      <c r="KJB12" s="221"/>
      <c r="KJC12" s="221"/>
      <c r="KJD12" s="221"/>
      <c r="KJE12" s="221"/>
      <c r="KJF12" s="221"/>
      <c r="KJG12" s="221"/>
      <c r="KJH12" s="221"/>
      <c r="KJI12" s="221"/>
      <c r="KJL12" s="26"/>
      <c r="KJM12" s="26"/>
      <c r="KJN12" s="26"/>
      <c r="KJO12" s="26"/>
      <c r="KJP12" s="26"/>
      <c r="KJR12" s="221"/>
      <c r="KJS12" s="221"/>
      <c r="KJT12" s="221"/>
      <c r="KJU12" s="221"/>
      <c r="KJV12" s="221"/>
      <c r="KJW12" s="221"/>
      <c r="KJX12" s="221"/>
      <c r="KJY12" s="221"/>
      <c r="KKB12" s="26"/>
      <c r="KKC12" s="26"/>
      <c r="KKD12" s="26"/>
      <c r="KKE12" s="26"/>
      <c r="KKF12" s="26"/>
      <c r="KKH12" s="221"/>
      <c r="KKI12" s="221"/>
      <c r="KKJ12" s="221"/>
      <c r="KKK12" s="221"/>
      <c r="KKL12" s="221"/>
      <c r="KKM12" s="221"/>
      <c r="KKN12" s="221"/>
      <c r="KKO12" s="221"/>
      <c r="KKR12" s="26"/>
      <c r="KKS12" s="26"/>
      <c r="KKT12" s="26"/>
      <c r="KKU12" s="26"/>
      <c r="KKV12" s="26"/>
      <c r="KKX12" s="221"/>
      <c r="KKY12" s="221"/>
      <c r="KKZ12" s="221"/>
      <c r="KLA12" s="221"/>
      <c r="KLB12" s="221"/>
      <c r="KLC12" s="221"/>
      <c r="KLD12" s="221"/>
      <c r="KLE12" s="221"/>
      <c r="KLH12" s="26"/>
      <c r="KLI12" s="26"/>
      <c r="KLJ12" s="26"/>
      <c r="KLK12" s="26"/>
      <c r="KLL12" s="26"/>
      <c r="KLN12" s="221"/>
      <c r="KLO12" s="221"/>
      <c r="KLP12" s="221"/>
      <c r="KLQ12" s="221"/>
      <c r="KLR12" s="221"/>
      <c r="KLS12" s="221"/>
      <c r="KLT12" s="221"/>
      <c r="KLU12" s="221"/>
      <c r="KLX12" s="26"/>
      <c r="KLY12" s="26"/>
      <c r="KLZ12" s="26"/>
      <c r="KMA12" s="26"/>
      <c r="KMB12" s="26"/>
      <c r="KMD12" s="221"/>
      <c r="KME12" s="221"/>
      <c r="KMF12" s="221"/>
      <c r="KMG12" s="221"/>
      <c r="KMH12" s="221"/>
      <c r="KMI12" s="221"/>
      <c r="KMJ12" s="221"/>
      <c r="KMK12" s="221"/>
      <c r="KMN12" s="26"/>
      <c r="KMO12" s="26"/>
      <c r="KMP12" s="26"/>
      <c r="KMQ12" s="26"/>
      <c r="KMR12" s="26"/>
      <c r="KMT12" s="221"/>
      <c r="KMU12" s="221"/>
      <c r="KMV12" s="221"/>
      <c r="KMW12" s="221"/>
      <c r="KMX12" s="221"/>
      <c r="KMY12" s="221"/>
      <c r="KMZ12" s="221"/>
      <c r="KNA12" s="221"/>
      <c r="KND12" s="26"/>
      <c r="KNE12" s="26"/>
      <c r="KNF12" s="26"/>
      <c r="KNG12" s="26"/>
      <c r="KNH12" s="26"/>
      <c r="KNJ12" s="221"/>
      <c r="KNK12" s="221"/>
      <c r="KNL12" s="221"/>
      <c r="KNM12" s="221"/>
      <c r="KNN12" s="221"/>
      <c r="KNO12" s="221"/>
      <c r="KNP12" s="221"/>
      <c r="KNQ12" s="221"/>
      <c r="KNT12" s="26"/>
      <c r="KNU12" s="26"/>
      <c r="KNV12" s="26"/>
      <c r="KNW12" s="26"/>
      <c r="KNX12" s="26"/>
      <c r="KNZ12" s="221"/>
      <c r="KOA12" s="221"/>
      <c r="KOB12" s="221"/>
      <c r="KOC12" s="221"/>
      <c r="KOD12" s="221"/>
      <c r="KOE12" s="221"/>
      <c r="KOF12" s="221"/>
      <c r="KOG12" s="221"/>
      <c r="KOJ12" s="26"/>
      <c r="KOK12" s="26"/>
      <c r="KOL12" s="26"/>
      <c r="KOM12" s="26"/>
      <c r="KON12" s="26"/>
      <c r="KOP12" s="221"/>
      <c r="KOQ12" s="221"/>
      <c r="KOR12" s="221"/>
      <c r="KOS12" s="221"/>
      <c r="KOT12" s="221"/>
      <c r="KOU12" s="221"/>
      <c r="KOV12" s="221"/>
      <c r="KOW12" s="221"/>
      <c r="KOZ12" s="26"/>
      <c r="KPA12" s="26"/>
      <c r="KPB12" s="26"/>
      <c r="KPC12" s="26"/>
      <c r="KPD12" s="26"/>
      <c r="KPF12" s="221"/>
      <c r="KPG12" s="221"/>
      <c r="KPH12" s="221"/>
      <c r="KPI12" s="221"/>
      <c r="KPJ12" s="221"/>
      <c r="KPK12" s="221"/>
      <c r="KPL12" s="221"/>
      <c r="KPM12" s="221"/>
      <c r="KPP12" s="26"/>
      <c r="KPQ12" s="26"/>
      <c r="KPR12" s="26"/>
      <c r="KPS12" s="26"/>
      <c r="KPT12" s="26"/>
      <c r="KPV12" s="221"/>
      <c r="KPW12" s="221"/>
      <c r="KPX12" s="221"/>
      <c r="KPY12" s="221"/>
      <c r="KPZ12" s="221"/>
      <c r="KQA12" s="221"/>
      <c r="KQB12" s="221"/>
      <c r="KQC12" s="221"/>
      <c r="KQF12" s="26"/>
      <c r="KQG12" s="26"/>
      <c r="KQH12" s="26"/>
      <c r="KQI12" s="26"/>
      <c r="KQJ12" s="26"/>
      <c r="KQL12" s="221"/>
      <c r="KQM12" s="221"/>
      <c r="KQN12" s="221"/>
      <c r="KQO12" s="221"/>
      <c r="KQP12" s="221"/>
      <c r="KQQ12" s="221"/>
      <c r="KQR12" s="221"/>
      <c r="KQS12" s="221"/>
      <c r="KQV12" s="26"/>
      <c r="KQW12" s="26"/>
      <c r="KQX12" s="26"/>
      <c r="KQY12" s="26"/>
      <c r="KQZ12" s="26"/>
      <c r="KRB12" s="221"/>
      <c r="KRC12" s="221"/>
      <c r="KRD12" s="221"/>
      <c r="KRE12" s="221"/>
      <c r="KRF12" s="221"/>
      <c r="KRG12" s="221"/>
      <c r="KRH12" s="221"/>
      <c r="KRI12" s="221"/>
      <c r="KRL12" s="26"/>
      <c r="KRM12" s="26"/>
      <c r="KRN12" s="26"/>
      <c r="KRO12" s="26"/>
      <c r="KRP12" s="26"/>
      <c r="KRR12" s="221"/>
      <c r="KRS12" s="221"/>
      <c r="KRT12" s="221"/>
      <c r="KRU12" s="221"/>
      <c r="KRV12" s="221"/>
      <c r="KRW12" s="221"/>
      <c r="KRX12" s="221"/>
      <c r="KRY12" s="221"/>
      <c r="KSB12" s="26"/>
      <c r="KSC12" s="26"/>
      <c r="KSD12" s="26"/>
      <c r="KSE12" s="26"/>
      <c r="KSF12" s="26"/>
      <c r="KSH12" s="221"/>
      <c r="KSI12" s="221"/>
      <c r="KSJ12" s="221"/>
      <c r="KSK12" s="221"/>
      <c r="KSL12" s="221"/>
      <c r="KSM12" s="221"/>
      <c r="KSN12" s="221"/>
      <c r="KSO12" s="221"/>
      <c r="KSR12" s="26"/>
      <c r="KSS12" s="26"/>
      <c r="KST12" s="26"/>
      <c r="KSU12" s="26"/>
      <c r="KSV12" s="26"/>
      <c r="KSX12" s="221"/>
      <c r="KSY12" s="221"/>
      <c r="KSZ12" s="221"/>
      <c r="KTA12" s="221"/>
      <c r="KTB12" s="221"/>
      <c r="KTC12" s="221"/>
      <c r="KTD12" s="221"/>
      <c r="KTE12" s="221"/>
      <c r="KTH12" s="26"/>
      <c r="KTI12" s="26"/>
      <c r="KTJ12" s="26"/>
      <c r="KTK12" s="26"/>
      <c r="KTL12" s="26"/>
      <c r="KTN12" s="221"/>
      <c r="KTO12" s="221"/>
      <c r="KTP12" s="221"/>
      <c r="KTQ12" s="221"/>
      <c r="KTR12" s="221"/>
      <c r="KTS12" s="221"/>
      <c r="KTT12" s="221"/>
      <c r="KTU12" s="221"/>
      <c r="KTX12" s="26"/>
      <c r="KTY12" s="26"/>
      <c r="KTZ12" s="26"/>
      <c r="KUA12" s="26"/>
      <c r="KUB12" s="26"/>
      <c r="KUD12" s="221"/>
      <c r="KUE12" s="221"/>
      <c r="KUF12" s="221"/>
      <c r="KUG12" s="221"/>
      <c r="KUH12" s="221"/>
      <c r="KUI12" s="221"/>
      <c r="KUJ12" s="221"/>
      <c r="KUK12" s="221"/>
      <c r="KUN12" s="26"/>
      <c r="KUO12" s="26"/>
      <c r="KUP12" s="26"/>
      <c r="KUQ12" s="26"/>
      <c r="KUR12" s="26"/>
      <c r="KUT12" s="221"/>
      <c r="KUU12" s="221"/>
      <c r="KUV12" s="221"/>
      <c r="KUW12" s="221"/>
      <c r="KUX12" s="221"/>
      <c r="KUY12" s="221"/>
      <c r="KUZ12" s="221"/>
      <c r="KVA12" s="221"/>
      <c r="KVD12" s="26"/>
      <c r="KVE12" s="26"/>
      <c r="KVF12" s="26"/>
      <c r="KVG12" s="26"/>
      <c r="KVH12" s="26"/>
      <c r="KVJ12" s="221"/>
      <c r="KVK12" s="221"/>
      <c r="KVL12" s="221"/>
      <c r="KVM12" s="221"/>
      <c r="KVN12" s="221"/>
      <c r="KVO12" s="221"/>
      <c r="KVP12" s="221"/>
      <c r="KVQ12" s="221"/>
      <c r="KVT12" s="26"/>
      <c r="KVU12" s="26"/>
      <c r="KVV12" s="26"/>
      <c r="KVW12" s="26"/>
      <c r="KVX12" s="26"/>
      <c r="KVZ12" s="221"/>
      <c r="KWA12" s="221"/>
      <c r="KWB12" s="221"/>
      <c r="KWC12" s="221"/>
      <c r="KWD12" s="221"/>
      <c r="KWE12" s="221"/>
      <c r="KWF12" s="221"/>
      <c r="KWG12" s="221"/>
      <c r="KWJ12" s="26"/>
      <c r="KWK12" s="26"/>
      <c r="KWL12" s="26"/>
      <c r="KWM12" s="26"/>
      <c r="KWN12" s="26"/>
      <c r="KWP12" s="221"/>
      <c r="KWQ12" s="221"/>
      <c r="KWR12" s="221"/>
      <c r="KWS12" s="221"/>
      <c r="KWT12" s="221"/>
      <c r="KWU12" s="221"/>
      <c r="KWV12" s="221"/>
      <c r="KWW12" s="221"/>
      <c r="KWZ12" s="26"/>
      <c r="KXA12" s="26"/>
      <c r="KXB12" s="26"/>
      <c r="KXC12" s="26"/>
      <c r="KXD12" s="26"/>
      <c r="KXF12" s="221"/>
      <c r="KXG12" s="221"/>
      <c r="KXH12" s="221"/>
      <c r="KXI12" s="221"/>
      <c r="KXJ12" s="221"/>
      <c r="KXK12" s="221"/>
      <c r="KXL12" s="221"/>
      <c r="KXM12" s="221"/>
      <c r="KXP12" s="26"/>
      <c r="KXQ12" s="26"/>
      <c r="KXR12" s="26"/>
      <c r="KXS12" s="26"/>
      <c r="KXT12" s="26"/>
      <c r="KXV12" s="221"/>
      <c r="KXW12" s="221"/>
      <c r="KXX12" s="221"/>
      <c r="KXY12" s="221"/>
      <c r="KXZ12" s="221"/>
      <c r="KYA12" s="221"/>
      <c r="KYB12" s="221"/>
      <c r="KYC12" s="221"/>
      <c r="KYF12" s="26"/>
      <c r="KYG12" s="26"/>
      <c r="KYH12" s="26"/>
      <c r="KYI12" s="26"/>
      <c r="KYJ12" s="26"/>
      <c r="KYL12" s="221"/>
      <c r="KYM12" s="221"/>
      <c r="KYN12" s="221"/>
      <c r="KYO12" s="221"/>
      <c r="KYP12" s="221"/>
      <c r="KYQ12" s="221"/>
      <c r="KYR12" s="221"/>
      <c r="KYS12" s="221"/>
      <c r="KYV12" s="26"/>
      <c r="KYW12" s="26"/>
      <c r="KYX12" s="26"/>
      <c r="KYY12" s="26"/>
      <c r="KYZ12" s="26"/>
      <c r="KZB12" s="221"/>
      <c r="KZC12" s="221"/>
      <c r="KZD12" s="221"/>
      <c r="KZE12" s="221"/>
      <c r="KZF12" s="221"/>
      <c r="KZG12" s="221"/>
      <c r="KZH12" s="221"/>
      <c r="KZI12" s="221"/>
      <c r="KZL12" s="26"/>
      <c r="KZM12" s="26"/>
      <c r="KZN12" s="26"/>
      <c r="KZO12" s="26"/>
      <c r="KZP12" s="26"/>
      <c r="KZR12" s="221"/>
      <c r="KZS12" s="221"/>
      <c r="KZT12" s="221"/>
      <c r="KZU12" s="221"/>
      <c r="KZV12" s="221"/>
      <c r="KZW12" s="221"/>
      <c r="KZX12" s="221"/>
      <c r="KZY12" s="221"/>
      <c r="LAB12" s="26"/>
      <c r="LAC12" s="26"/>
      <c r="LAD12" s="26"/>
      <c r="LAE12" s="26"/>
      <c r="LAF12" s="26"/>
      <c r="LAH12" s="221"/>
      <c r="LAI12" s="221"/>
      <c r="LAJ12" s="221"/>
      <c r="LAK12" s="221"/>
      <c r="LAL12" s="221"/>
      <c r="LAM12" s="221"/>
      <c r="LAN12" s="221"/>
      <c r="LAO12" s="221"/>
      <c r="LAR12" s="26"/>
      <c r="LAS12" s="26"/>
      <c r="LAT12" s="26"/>
      <c r="LAU12" s="26"/>
      <c r="LAV12" s="26"/>
      <c r="LAX12" s="221"/>
      <c r="LAY12" s="221"/>
      <c r="LAZ12" s="221"/>
      <c r="LBA12" s="221"/>
      <c r="LBB12" s="221"/>
      <c r="LBC12" s="221"/>
      <c r="LBD12" s="221"/>
      <c r="LBE12" s="221"/>
      <c r="LBH12" s="26"/>
      <c r="LBI12" s="26"/>
      <c r="LBJ12" s="26"/>
      <c r="LBK12" s="26"/>
      <c r="LBL12" s="26"/>
      <c r="LBN12" s="221"/>
      <c r="LBO12" s="221"/>
      <c r="LBP12" s="221"/>
      <c r="LBQ12" s="221"/>
      <c r="LBR12" s="221"/>
      <c r="LBS12" s="221"/>
      <c r="LBT12" s="221"/>
      <c r="LBU12" s="221"/>
      <c r="LBX12" s="26"/>
      <c r="LBY12" s="26"/>
      <c r="LBZ12" s="26"/>
      <c r="LCA12" s="26"/>
      <c r="LCB12" s="26"/>
      <c r="LCD12" s="221"/>
      <c r="LCE12" s="221"/>
      <c r="LCF12" s="221"/>
      <c r="LCG12" s="221"/>
      <c r="LCH12" s="221"/>
      <c r="LCI12" s="221"/>
      <c r="LCJ12" s="221"/>
      <c r="LCK12" s="221"/>
      <c r="LCN12" s="26"/>
      <c r="LCO12" s="26"/>
      <c r="LCP12" s="26"/>
      <c r="LCQ12" s="26"/>
      <c r="LCR12" s="26"/>
      <c r="LCT12" s="221"/>
      <c r="LCU12" s="221"/>
      <c r="LCV12" s="221"/>
      <c r="LCW12" s="221"/>
      <c r="LCX12" s="221"/>
      <c r="LCY12" s="221"/>
      <c r="LCZ12" s="221"/>
      <c r="LDA12" s="221"/>
      <c r="LDD12" s="26"/>
      <c r="LDE12" s="26"/>
      <c r="LDF12" s="26"/>
      <c r="LDG12" s="26"/>
      <c r="LDH12" s="26"/>
      <c r="LDJ12" s="221"/>
      <c r="LDK12" s="221"/>
      <c r="LDL12" s="221"/>
      <c r="LDM12" s="221"/>
      <c r="LDN12" s="221"/>
      <c r="LDO12" s="221"/>
      <c r="LDP12" s="221"/>
      <c r="LDQ12" s="221"/>
      <c r="LDT12" s="26"/>
      <c r="LDU12" s="26"/>
      <c r="LDV12" s="26"/>
      <c r="LDW12" s="26"/>
      <c r="LDX12" s="26"/>
      <c r="LDZ12" s="221"/>
      <c r="LEA12" s="221"/>
      <c r="LEB12" s="221"/>
      <c r="LEC12" s="221"/>
      <c r="LED12" s="221"/>
      <c r="LEE12" s="221"/>
      <c r="LEF12" s="221"/>
      <c r="LEG12" s="221"/>
      <c r="LEJ12" s="26"/>
      <c r="LEK12" s="26"/>
      <c r="LEL12" s="26"/>
      <c r="LEM12" s="26"/>
      <c r="LEN12" s="26"/>
      <c r="LEP12" s="221"/>
      <c r="LEQ12" s="221"/>
      <c r="LER12" s="221"/>
      <c r="LES12" s="221"/>
      <c r="LET12" s="221"/>
      <c r="LEU12" s="221"/>
      <c r="LEV12" s="221"/>
      <c r="LEW12" s="221"/>
      <c r="LEZ12" s="26"/>
      <c r="LFA12" s="26"/>
      <c r="LFB12" s="26"/>
      <c r="LFC12" s="26"/>
      <c r="LFD12" s="26"/>
      <c r="LFF12" s="221"/>
      <c r="LFG12" s="221"/>
      <c r="LFH12" s="221"/>
      <c r="LFI12" s="221"/>
      <c r="LFJ12" s="221"/>
      <c r="LFK12" s="221"/>
      <c r="LFL12" s="221"/>
      <c r="LFM12" s="221"/>
      <c r="LFP12" s="26"/>
      <c r="LFQ12" s="26"/>
      <c r="LFR12" s="26"/>
      <c r="LFS12" s="26"/>
      <c r="LFT12" s="26"/>
      <c r="LFV12" s="221"/>
      <c r="LFW12" s="221"/>
      <c r="LFX12" s="221"/>
      <c r="LFY12" s="221"/>
      <c r="LFZ12" s="221"/>
      <c r="LGA12" s="221"/>
      <c r="LGB12" s="221"/>
      <c r="LGC12" s="221"/>
      <c r="LGF12" s="26"/>
      <c r="LGG12" s="26"/>
      <c r="LGH12" s="26"/>
      <c r="LGI12" s="26"/>
      <c r="LGJ12" s="26"/>
      <c r="LGL12" s="221"/>
      <c r="LGM12" s="221"/>
      <c r="LGN12" s="221"/>
      <c r="LGO12" s="221"/>
      <c r="LGP12" s="221"/>
      <c r="LGQ12" s="221"/>
      <c r="LGR12" s="221"/>
      <c r="LGS12" s="221"/>
      <c r="LGV12" s="26"/>
      <c r="LGW12" s="26"/>
      <c r="LGX12" s="26"/>
      <c r="LGY12" s="26"/>
      <c r="LGZ12" s="26"/>
      <c r="LHB12" s="221"/>
      <c r="LHC12" s="221"/>
      <c r="LHD12" s="221"/>
      <c r="LHE12" s="221"/>
      <c r="LHF12" s="221"/>
      <c r="LHG12" s="221"/>
      <c r="LHH12" s="221"/>
      <c r="LHI12" s="221"/>
      <c r="LHL12" s="26"/>
      <c r="LHM12" s="26"/>
      <c r="LHN12" s="26"/>
      <c r="LHO12" s="26"/>
      <c r="LHP12" s="26"/>
      <c r="LHR12" s="221"/>
      <c r="LHS12" s="221"/>
      <c r="LHT12" s="221"/>
      <c r="LHU12" s="221"/>
      <c r="LHV12" s="221"/>
      <c r="LHW12" s="221"/>
      <c r="LHX12" s="221"/>
      <c r="LHY12" s="221"/>
      <c r="LIB12" s="26"/>
      <c r="LIC12" s="26"/>
      <c r="LID12" s="26"/>
      <c r="LIE12" s="26"/>
      <c r="LIF12" s="26"/>
      <c r="LIH12" s="221"/>
      <c r="LII12" s="221"/>
      <c r="LIJ12" s="221"/>
      <c r="LIK12" s="221"/>
      <c r="LIL12" s="221"/>
      <c r="LIM12" s="221"/>
      <c r="LIN12" s="221"/>
      <c r="LIO12" s="221"/>
      <c r="LIR12" s="26"/>
      <c r="LIS12" s="26"/>
      <c r="LIT12" s="26"/>
      <c r="LIU12" s="26"/>
      <c r="LIV12" s="26"/>
      <c r="LIX12" s="221"/>
      <c r="LIY12" s="221"/>
      <c r="LIZ12" s="221"/>
      <c r="LJA12" s="221"/>
      <c r="LJB12" s="221"/>
      <c r="LJC12" s="221"/>
      <c r="LJD12" s="221"/>
      <c r="LJE12" s="221"/>
      <c r="LJH12" s="26"/>
      <c r="LJI12" s="26"/>
      <c r="LJJ12" s="26"/>
      <c r="LJK12" s="26"/>
      <c r="LJL12" s="26"/>
      <c r="LJN12" s="221"/>
      <c r="LJO12" s="221"/>
      <c r="LJP12" s="221"/>
      <c r="LJQ12" s="221"/>
      <c r="LJR12" s="221"/>
      <c r="LJS12" s="221"/>
      <c r="LJT12" s="221"/>
      <c r="LJU12" s="221"/>
      <c r="LJX12" s="26"/>
      <c r="LJY12" s="26"/>
      <c r="LJZ12" s="26"/>
      <c r="LKA12" s="26"/>
      <c r="LKB12" s="26"/>
      <c r="LKD12" s="221"/>
      <c r="LKE12" s="221"/>
      <c r="LKF12" s="221"/>
      <c r="LKG12" s="221"/>
      <c r="LKH12" s="221"/>
      <c r="LKI12" s="221"/>
      <c r="LKJ12" s="221"/>
      <c r="LKK12" s="221"/>
      <c r="LKN12" s="26"/>
      <c r="LKO12" s="26"/>
      <c r="LKP12" s="26"/>
      <c r="LKQ12" s="26"/>
      <c r="LKR12" s="26"/>
      <c r="LKT12" s="221"/>
      <c r="LKU12" s="221"/>
      <c r="LKV12" s="221"/>
      <c r="LKW12" s="221"/>
      <c r="LKX12" s="221"/>
      <c r="LKY12" s="221"/>
      <c r="LKZ12" s="221"/>
      <c r="LLA12" s="221"/>
      <c r="LLD12" s="26"/>
      <c r="LLE12" s="26"/>
      <c r="LLF12" s="26"/>
      <c r="LLG12" s="26"/>
      <c r="LLH12" s="26"/>
      <c r="LLJ12" s="221"/>
      <c r="LLK12" s="221"/>
      <c r="LLL12" s="221"/>
      <c r="LLM12" s="221"/>
      <c r="LLN12" s="221"/>
      <c r="LLO12" s="221"/>
      <c r="LLP12" s="221"/>
      <c r="LLQ12" s="221"/>
      <c r="LLT12" s="26"/>
      <c r="LLU12" s="26"/>
      <c r="LLV12" s="26"/>
      <c r="LLW12" s="26"/>
      <c r="LLX12" s="26"/>
      <c r="LLZ12" s="221"/>
      <c r="LMA12" s="221"/>
      <c r="LMB12" s="221"/>
      <c r="LMC12" s="221"/>
      <c r="LMD12" s="221"/>
      <c r="LME12" s="221"/>
      <c r="LMF12" s="221"/>
      <c r="LMG12" s="221"/>
      <c r="LMJ12" s="26"/>
      <c r="LMK12" s="26"/>
      <c r="LML12" s="26"/>
      <c r="LMM12" s="26"/>
      <c r="LMN12" s="26"/>
      <c r="LMP12" s="221"/>
      <c r="LMQ12" s="221"/>
      <c r="LMR12" s="221"/>
      <c r="LMS12" s="221"/>
      <c r="LMT12" s="221"/>
      <c r="LMU12" s="221"/>
      <c r="LMV12" s="221"/>
      <c r="LMW12" s="221"/>
      <c r="LMZ12" s="26"/>
      <c r="LNA12" s="26"/>
      <c r="LNB12" s="26"/>
      <c r="LNC12" s="26"/>
      <c r="LND12" s="26"/>
      <c r="LNF12" s="221"/>
      <c r="LNG12" s="221"/>
      <c r="LNH12" s="221"/>
      <c r="LNI12" s="221"/>
      <c r="LNJ12" s="221"/>
      <c r="LNK12" s="221"/>
      <c r="LNL12" s="221"/>
      <c r="LNM12" s="221"/>
      <c r="LNP12" s="26"/>
      <c r="LNQ12" s="26"/>
      <c r="LNR12" s="26"/>
      <c r="LNS12" s="26"/>
      <c r="LNT12" s="26"/>
      <c r="LNV12" s="221"/>
      <c r="LNW12" s="221"/>
      <c r="LNX12" s="221"/>
      <c r="LNY12" s="221"/>
      <c r="LNZ12" s="221"/>
      <c r="LOA12" s="221"/>
      <c r="LOB12" s="221"/>
      <c r="LOC12" s="221"/>
      <c r="LOF12" s="26"/>
      <c r="LOG12" s="26"/>
      <c r="LOH12" s="26"/>
      <c r="LOI12" s="26"/>
      <c r="LOJ12" s="26"/>
      <c r="LOL12" s="221"/>
      <c r="LOM12" s="221"/>
      <c r="LON12" s="221"/>
      <c r="LOO12" s="221"/>
      <c r="LOP12" s="221"/>
      <c r="LOQ12" s="221"/>
      <c r="LOR12" s="221"/>
      <c r="LOS12" s="221"/>
      <c r="LOV12" s="26"/>
      <c r="LOW12" s="26"/>
      <c r="LOX12" s="26"/>
      <c r="LOY12" s="26"/>
      <c r="LOZ12" s="26"/>
      <c r="LPB12" s="221"/>
      <c r="LPC12" s="221"/>
      <c r="LPD12" s="221"/>
      <c r="LPE12" s="221"/>
      <c r="LPF12" s="221"/>
      <c r="LPG12" s="221"/>
      <c r="LPH12" s="221"/>
      <c r="LPI12" s="221"/>
      <c r="LPL12" s="26"/>
      <c r="LPM12" s="26"/>
      <c r="LPN12" s="26"/>
      <c r="LPO12" s="26"/>
      <c r="LPP12" s="26"/>
      <c r="LPR12" s="221"/>
      <c r="LPS12" s="221"/>
      <c r="LPT12" s="221"/>
      <c r="LPU12" s="221"/>
      <c r="LPV12" s="221"/>
      <c r="LPW12" s="221"/>
      <c r="LPX12" s="221"/>
      <c r="LPY12" s="221"/>
      <c r="LQB12" s="26"/>
      <c r="LQC12" s="26"/>
      <c r="LQD12" s="26"/>
      <c r="LQE12" s="26"/>
      <c r="LQF12" s="26"/>
      <c r="LQH12" s="221"/>
      <c r="LQI12" s="221"/>
      <c r="LQJ12" s="221"/>
      <c r="LQK12" s="221"/>
      <c r="LQL12" s="221"/>
      <c r="LQM12" s="221"/>
      <c r="LQN12" s="221"/>
      <c r="LQO12" s="221"/>
      <c r="LQR12" s="26"/>
      <c r="LQS12" s="26"/>
      <c r="LQT12" s="26"/>
      <c r="LQU12" s="26"/>
      <c r="LQV12" s="26"/>
      <c r="LQX12" s="221"/>
      <c r="LQY12" s="221"/>
      <c r="LQZ12" s="221"/>
      <c r="LRA12" s="221"/>
      <c r="LRB12" s="221"/>
      <c r="LRC12" s="221"/>
      <c r="LRD12" s="221"/>
      <c r="LRE12" s="221"/>
      <c r="LRH12" s="26"/>
      <c r="LRI12" s="26"/>
      <c r="LRJ12" s="26"/>
      <c r="LRK12" s="26"/>
      <c r="LRL12" s="26"/>
      <c r="LRN12" s="221"/>
      <c r="LRO12" s="221"/>
      <c r="LRP12" s="221"/>
      <c r="LRQ12" s="221"/>
      <c r="LRR12" s="221"/>
      <c r="LRS12" s="221"/>
      <c r="LRT12" s="221"/>
      <c r="LRU12" s="221"/>
      <c r="LRX12" s="26"/>
      <c r="LRY12" s="26"/>
      <c r="LRZ12" s="26"/>
      <c r="LSA12" s="26"/>
      <c r="LSB12" s="26"/>
      <c r="LSD12" s="221"/>
      <c r="LSE12" s="221"/>
      <c r="LSF12" s="221"/>
      <c r="LSG12" s="221"/>
      <c r="LSH12" s="221"/>
      <c r="LSI12" s="221"/>
      <c r="LSJ12" s="221"/>
      <c r="LSK12" s="221"/>
      <c r="LSN12" s="26"/>
      <c r="LSO12" s="26"/>
      <c r="LSP12" s="26"/>
      <c r="LSQ12" s="26"/>
      <c r="LSR12" s="26"/>
      <c r="LST12" s="221"/>
      <c r="LSU12" s="221"/>
      <c r="LSV12" s="221"/>
      <c r="LSW12" s="221"/>
      <c r="LSX12" s="221"/>
      <c r="LSY12" s="221"/>
      <c r="LSZ12" s="221"/>
      <c r="LTA12" s="221"/>
      <c r="LTD12" s="26"/>
      <c r="LTE12" s="26"/>
      <c r="LTF12" s="26"/>
      <c r="LTG12" s="26"/>
      <c r="LTH12" s="26"/>
      <c r="LTJ12" s="221"/>
      <c r="LTK12" s="221"/>
      <c r="LTL12" s="221"/>
      <c r="LTM12" s="221"/>
      <c r="LTN12" s="221"/>
      <c r="LTO12" s="221"/>
      <c r="LTP12" s="221"/>
      <c r="LTQ12" s="221"/>
      <c r="LTT12" s="26"/>
      <c r="LTU12" s="26"/>
      <c r="LTV12" s="26"/>
      <c r="LTW12" s="26"/>
      <c r="LTX12" s="26"/>
      <c r="LTZ12" s="221"/>
      <c r="LUA12" s="221"/>
      <c r="LUB12" s="221"/>
      <c r="LUC12" s="221"/>
      <c r="LUD12" s="221"/>
      <c r="LUE12" s="221"/>
      <c r="LUF12" s="221"/>
      <c r="LUG12" s="221"/>
      <c r="LUJ12" s="26"/>
      <c r="LUK12" s="26"/>
      <c r="LUL12" s="26"/>
      <c r="LUM12" s="26"/>
      <c r="LUN12" s="26"/>
      <c r="LUP12" s="221"/>
      <c r="LUQ12" s="221"/>
      <c r="LUR12" s="221"/>
      <c r="LUS12" s="221"/>
      <c r="LUT12" s="221"/>
      <c r="LUU12" s="221"/>
      <c r="LUV12" s="221"/>
      <c r="LUW12" s="221"/>
      <c r="LUZ12" s="26"/>
      <c r="LVA12" s="26"/>
      <c r="LVB12" s="26"/>
      <c r="LVC12" s="26"/>
      <c r="LVD12" s="26"/>
      <c r="LVF12" s="221"/>
      <c r="LVG12" s="221"/>
      <c r="LVH12" s="221"/>
      <c r="LVI12" s="221"/>
      <c r="LVJ12" s="221"/>
      <c r="LVK12" s="221"/>
      <c r="LVL12" s="221"/>
      <c r="LVM12" s="221"/>
      <c r="LVP12" s="26"/>
      <c r="LVQ12" s="26"/>
      <c r="LVR12" s="26"/>
      <c r="LVS12" s="26"/>
      <c r="LVT12" s="26"/>
      <c r="LVV12" s="221"/>
      <c r="LVW12" s="221"/>
      <c r="LVX12" s="221"/>
      <c r="LVY12" s="221"/>
      <c r="LVZ12" s="221"/>
      <c r="LWA12" s="221"/>
      <c r="LWB12" s="221"/>
      <c r="LWC12" s="221"/>
      <c r="LWF12" s="26"/>
      <c r="LWG12" s="26"/>
      <c r="LWH12" s="26"/>
      <c r="LWI12" s="26"/>
      <c r="LWJ12" s="26"/>
      <c r="LWL12" s="221"/>
      <c r="LWM12" s="221"/>
      <c r="LWN12" s="221"/>
      <c r="LWO12" s="221"/>
      <c r="LWP12" s="221"/>
      <c r="LWQ12" s="221"/>
      <c r="LWR12" s="221"/>
      <c r="LWS12" s="221"/>
      <c r="LWV12" s="26"/>
      <c r="LWW12" s="26"/>
      <c r="LWX12" s="26"/>
      <c r="LWY12" s="26"/>
      <c r="LWZ12" s="26"/>
      <c r="LXB12" s="221"/>
      <c r="LXC12" s="221"/>
      <c r="LXD12" s="221"/>
      <c r="LXE12" s="221"/>
      <c r="LXF12" s="221"/>
      <c r="LXG12" s="221"/>
      <c r="LXH12" s="221"/>
      <c r="LXI12" s="221"/>
      <c r="LXL12" s="26"/>
      <c r="LXM12" s="26"/>
      <c r="LXN12" s="26"/>
      <c r="LXO12" s="26"/>
      <c r="LXP12" s="26"/>
      <c r="LXR12" s="221"/>
      <c r="LXS12" s="221"/>
      <c r="LXT12" s="221"/>
      <c r="LXU12" s="221"/>
      <c r="LXV12" s="221"/>
      <c r="LXW12" s="221"/>
      <c r="LXX12" s="221"/>
      <c r="LXY12" s="221"/>
      <c r="LYB12" s="26"/>
      <c r="LYC12" s="26"/>
      <c r="LYD12" s="26"/>
      <c r="LYE12" s="26"/>
      <c r="LYF12" s="26"/>
      <c r="LYH12" s="221"/>
      <c r="LYI12" s="221"/>
      <c r="LYJ12" s="221"/>
      <c r="LYK12" s="221"/>
      <c r="LYL12" s="221"/>
      <c r="LYM12" s="221"/>
      <c r="LYN12" s="221"/>
      <c r="LYO12" s="221"/>
      <c r="LYR12" s="26"/>
      <c r="LYS12" s="26"/>
      <c r="LYT12" s="26"/>
      <c r="LYU12" s="26"/>
      <c r="LYV12" s="26"/>
      <c r="LYX12" s="221"/>
      <c r="LYY12" s="221"/>
      <c r="LYZ12" s="221"/>
      <c r="LZA12" s="221"/>
      <c r="LZB12" s="221"/>
      <c r="LZC12" s="221"/>
      <c r="LZD12" s="221"/>
      <c r="LZE12" s="221"/>
      <c r="LZH12" s="26"/>
      <c r="LZI12" s="26"/>
      <c r="LZJ12" s="26"/>
      <c r="LZK12" s="26"/>
      <c r="LZL12" s="26"/>
      <c r="LZN12" s="221"/>
      <c r="LZO12" s="221"/>
      <c r="LZP12" s="221"/>
      <c r="LZQ12" s="221"/>
      <c r="LZR12" s="221"/>
      <c r="LZS12" s="221"/>
      <c r="LZT12" s="221"/>
      <c r="LZU12" s="221"/>
      <c r="LZX12" s="26"/>
      <c r="LZY12" s="26"/>
      <c r="LZZ12" s="26"/>
      <c r="MAA12" s="26"/>
      <c r="MAB12" s="26"/>
      <c r="MAD12" s="221"/>
      <c r="MAE12" s="221"/>
      <c r="MAF12" s="221"/>
      <c r="MAG12" s="221"/>
      <c r="MAH12" s="221"/>
      <c r="MAI12" s="221"/>
      <c r="MAJ12" s="221"/>
      <c r="MAK12" s="221"/>
      <c r="MAN12" s="26"/>
      <c r="MAO12" s="26"/>
      <c r="MAP12" s="26"/>
      <c r="MAQ12" s="26"/>
      <c r="MAR12" s="26"/>
      <c r="MAT12" s="221"/>
      <c r="MAU12" s="221"/>
      <c r="MAV12" s="221"/>
      <c r="MAW12" s="221"/>
      <c r="MAX12" s="221"/>
      <c r="MAY12" s="221"/>
      <c r="MAZ12" s="221"/>
      <c r="MBA12" s="221"/>
      <c r="MBD12" s="26"/>
      <c r="MBE12" s="26"/>
      <c r="MBF12" s="26"/>
      <c r="MBG12" s="26"/>
      <c r="MBH12" s="26"/>
      <c r="MBJ12" s="221"/>
      <c r="MBK12" s="221"/>
      <c r="MBL12" s="221"/>
      <c r="MBM12" s="221"/>
      <c r="MBN12" s="221"/>
      <c r="MBO12" s="221"/>
      <c r="MBP12" s="221"/>
      <c r="MBQ12" s="221"/>
      <c r="MBT12" s="26"/>
      <c r="MBU12" s="26"/>
      <c r="MBV12" s="26"/>
      <c r="MBW12" s="26"/>
      <c r="MBX12" s="26"/>
      <c r="MBZ12" s="221"/>
      <c r="MCA12" s="221"/>
      <c r="MCB12" s="221"/>
      <c r="MCC12" s="221"/>
      <c r="MCD12" s="221"/>
      <c r="MCE12" s="221"/>
      <c r="MCF12" s="221"/>
      <c r="MCG12" s="221"/>
      <c r="MCJ12" s="26"/>
      <c r="MCK12" s="26"/>
      <c r="MCL12" s="26"/>
      <c r="MCM12" s="26"/>
      <c r="MCN12" s="26"/>
      <c r="MCP12" s="221"/>
      <c r="MCQ12" s="221"/>
      <c r="MCR12" s="221"/>
      <c r="MCS12" s="221"/>
      <c r="MCT12" s="221"/>
      <c r="MCU12" s="221"/>
      <c r="MCV12" s="221"/>
      <c r="MCW12" s="221"/>
      <c r="MCZ12" s="26"/>
      <c r="MDA12" s="26"/>
      <c r="MDB12" s="26"/>
      <c r="MDC12" s="26"/>
      <c r="MDD12" s="26"/>
      <c r="MDF12" s="221"/>
      <c r="MDG12" s="221"/>
      <c r="MDH12" s="221"/>
      <c r="MDI12" s="221"/>
      <c r="MDJ12" s="221"/>
      <c r="MDK12" s="221"/>
      <c r="MDL12" s="221"/>
      <c r="MDM12" s="221"/>
      <c r="MDP12" s="26"/>
      <c r="MDQ12" s="26"/>
      <c r="MDR12" s="26"/>
      <c r="MDS12" s="26"/>
      <c r="MDT12" s="26"/>
      <c r="MDV12" s="221"/>
      <c r="MDW12" s="221"/>
      <c r="MDX12" s="221"/>
      <c r="MDY12" s="221"/>
      <c r="MDZ12" s="221"/>
      <c r="MEA12" s="221"/>
      <c r="MEB12" s="221"/>
      <c r="MEC12" s="221"/>
      <c r="MEF12" s="26"/>
      <c r="MEG12" s="26"/>
      <c r="MEH12" s="26"/>
      <c r="MEI12" s="26"/>
      <c r="MEJ12" s="26"/>
      <c r="MEL12" s="221"/>
      <c r="MEM12" s="221"/>
      <c r="MEN12" s="221"/>
      <c r="MEO12" s="221"/>
      <c r="MEP12" s="221"/>
      <c r="MEQ12" s="221"/>
      <c r="MER12" s="221"/>
      <c r="MES12" s="221"/>
      <c r="MEV12" s="26"/>
      <c r="MEW12" s="26"/>
      <c r="MEX12" s="26"/>
      <c r="MEY12" s="26"/>
      <c r="MEZ12" s="26"/>
      <c r="MFB12" s="221"/>
      <c r="MFC12" s="221"/>
      <c r="MFD12" s="221"/>
      <c r="MFE12" s="221"/>
      <c r="MFF12" s="221"/>
      <c r="MFG12" s="221"/>
      <c r="MFH12" s="221"/>
      <c r="MFI12" s="221"/>
      <c r="MFL12" s="26"/>
      <c r="MFM12" s="26"/>
      <c r="MFN12" s="26"/>
      <c r="MFO12" s="26"/>
      <c r="MFP12" s="26"/>
      <c r="MFR12" s="221"/>
      <c r="MFS12" s="221"/>
      <c r="MFT12" s="221"/>
      <c r="MFU12" s="221"/>
      <c r="MFV12" s="221"/>
      <c r="MFW12" s="221"/>
      <c r="MFX12" s="221"/>
      <c r="MFY12" s="221"/>
      <c r="MGB12" s="26"/>
      <c r="MGC12" s="26"/>
      <c r="MGD12" s="26"/>
      <c r="MGE12" s="26"/>
      <c r="MGF12" s="26"/>
      <c r="MGH12" s="221"/>
      <c r="MGI12" s="221"/>
      <c r="MGJ12" s="221"/>
      <c r="MGK12" s="221"/>
      <c r="MGL12" s="221"/>
      <c r="MGM12" s="221"/>
      <c r="MGN12" s="221"/>
      <c r="MGO12" s="221"/>
      <c r="MGR12" s="26"/>
      <c r="MGS12" s="26"/>
      <c r="MGT12" s="26"/>
      <c r="MGU12" s="26"/>
      <c r="MGV12" s="26"/>
      <c r="MGX12" s="221"/>
      <c r="MGY12" s="221"/>
      <c r="MGZ12" s="221"/>
      <c r="MHA12" s="221"/>
      <c r="MHB12" s="221"/>
      <c r="MHC12" s="221"/>
      <c r="MHD12" s="221"/>
      <c r="MHE12" s="221"/>
      <c r="MHH12" s="26"/>
      <c r="MHI12" s="26"/>
      <c r="MHJ12" s="26"/>
      <c r="MHK12" s="26"/>
      <c r="MHL12" s="26"/>
      <c r="MHN12" s="221"/>
      <c r="MHO12" s="221"/>
      <c r="MHP12" s="221"/>
      <c r="MHQ12" s="221"/>
      <c r="MHR12" s="221"/>
      <c r="MHS12" s="221"/>
      <c r="MHT12" s="221"/>
      <c r="MHU12" s="221"/>
      <c r="MHX12" s="26"/>
      <c r="MHY12" s="26"/>
      <c r="MHZ12" s="26"/>
      <c r="MIA12" s="26"/>
      <c r="MIB12" s="26"/>
      <c r="MID12" s="221"/>
      <c r="MIE12" s="221"/>
      <c r="MIF12" s="221"/>
      <c r="MIG12" s="221"/>
      <c r="MIH12" s="221"/>
      <c r="MII12" s="221"/>
      <c r="MIJ12" s="221"/>
      <c r="MIK12" s="221"/>
      <c r="MIN12" s="26"/>
      <c r="MIO12" s="26"/>
      <c r="MIP12" s="26"/>
      <c r="MIQ12" s="26"/>
      <c r="MIR12" s="26"/>
      <c r="MIT12" s="221"/>
      <c r="MIU12" s="221"/>
      <c r="MIV12" s="221"/>
      <c r="MIW12" s="221"/>
      <c r="MIX12" s="221"/>
      <c r="MIY12" s="221"/>
      <c r="MIZ12" s="221"/>
      <c r="MJA12" s="221"/>
      <c r="MJD12" s="26"/>
      <c r="MJE12" s="26"/>
      <c r="MJF12" s="26"/>
      <c r="MJG12" s="26"/>
      <c r="MJH12" s="26"/>
      <c r="MJJ12" s="221"/>
      <c r="MJK12" s="221"/>
      <c r="MJL12" s="221"/>
      <c r="MJM12" s="221"/>
      <c r="MJN12" s="221"/>
      <c r="MJO12" s="221"/>
      <c r="MJP12" s="221"/>
      <c r="MJQ12" s="221"/>
      <c r="MJT12" s="26"/>
      <c r="MJU12" s="26"/>
      <c r="MJV12" s="26"/>
      <c r="MJW12" s="26"/>
      <c r="MJX12" s="26"/>
      <c r="MJZ12" s="221"/>
      <c r="MKA12" s="221"/>
      <c r="MKB12" s="221"/>
      <c r="MKC12" s="221"/>
      <c r="MKD12" s="221"/>
      <c r="MKE12" s="221"/>
      <c r="MKF12" s="221"/>
      <c r="MKG12" s="221"/>
      <c r="MKJ12" s="26"/>
      <c r="MKK12" s="26"/>
      <c r="MKL12" s="26"/>
      <c r="MKM12" s="26"/>
      <c r="MKN12" s="26"/>
      <c r="MKP12" s="221"/>
      <c r="MKQ12" s="221"/>
      <c r="MKR12" s="221"/>
      <c r="MKS12" s="221"/>
      <c r="MKT12" s="221"/>
      <c r="MKU12" s="221"/>
      <c r="MKV12" s="221"/>
      <c r="MKW12" s="221"/>
      <c r="MKZ12" s="26"/>
      <c r="MLA12" s="26"/>
      <c r="MLB12" s="26"/>
      <c r="MLC12" s="26"/>
      <c r="MLD12" s="26"/>
      <c r="MLF12" s="221"/>
      <c r="MLG12" s="221"/>
      <c r="MLH12" s="221"/>
      <c r="MLI12" s="221"/>
      <c r="MLJ12" s="221"/>
      <c r="MLK12" s="221"/>
      <c r="MLL12" s="221"/>
      <c r="MLM12" s="221"/>
      <c r="MLP12" s="26"/>
      <c r="MLQ12" s="26"/>
      <c r="MLR12" s="26"/>
      <c r="MLS12" s="26"/>
      <c r="MLT12" s="26"/>
      <c r="MLV12" s="221"/>
      <c r="MLW12" s="221"/>
      <c r="MLX12" s="221"/>
      <c r="MLY12" s="221"/>
      <c r="MLZ12" s="221"/>
      <c r="MMA12" s="221"/>
      <c r="MMB12" s="221"/>
      <c r="MMC12" s="221"/>
      <c r="MMF12" s="26"/>
      <c r="MMG12" s="26"/>
      <c r="MMH12" s="26"/>
      <c r="MMI12" s="26"/>
      <c r="MMJ12" s="26"/>
      <c r="MML12" s="221"/>
      <c r="MMM12" s="221"/>
      <c r="MMN12" s="221"/>
      <c r="MMO12" s="221"/>
      <c r="MMP12" s="221"/>
      <c r="MMQ12" s="221"/>
      <c r="MMR12" s="221"/>
      <c r="MMS12" s="221"/>
      <c r="MMV12" s="26"/>
      <c r="MMW12" s="26"/>
      <c r="MMX12" s="26"/>
      <c r="MMY12" s="26"/>
      <c r="MMZ12" s="26"/>
      <c r="MNB12" s="221"/>
      <c r="MNC12" s="221"/>
      <c r="MND12" s="221"/>
      <c r="MNE12" s="221"/>
      <c r="MNF12" s="221"/>
      <c r="MNG12" s="221"/>
      <c r="MNH12" s="221"/>
      <c r="MNI12" s="221"/>
      <c r="MNL12" s="26"/>
      <c r="MNM12" s="26"/>
      <c r="MNN12" s="26"/>
      <c r="MNO12" s="26"/>
      <c r="MNP12" s="26"/>
      <c r="MNR12" s="221"/>
      <c r="MNS12" s="221"/>
      <c r="MNT12" s="221"/>
      <c r="MNU12" s="221"/>
      <c r="MNV12" s="221"/>
      <c r="MNW12" s="221"/>
      <c r="MNX12" s="221"/>
      <c r="MNY12" s="221"/>
      <c r="MOB12" s="26"/>
      <c r="MOC12" s="26"/>
      <c r="MOD12" s="26"/>
      <c r="MOE12" s="26"/>
      <c r="MOF12" s="26"/>
      <c r="MOH12" s="221"/>
      <c r="MOI12" s="221"/>
      <c r="MOJ12" s="221"/>
      <c r="MOK12" s="221"/>
      <c r="MOL12" s="221"/>
      <c r="MOM12" s="221"/>
      <c r="MON12" s="221"/>
      <c r="MOO12" s="221"/>
      <c r="MOR12" s="26"/>
      <c r="MOS12" s="26"/>
      <c r="MOT12" s="26"/>
      <c r="MOU12" s="26"/>
      <c r="MOV12" s="26"/>
      <c r="MOX12" s="221"/>
      <c r="MOY12" s="221"/>
      <c r="MOZ12" s="221"/>
      <c r="MPA12" s="221"/>
      <c r="MPB12" s="221"/>
      <c r="MPC12" s="221"/>
      <c r="MPD12" s="221"/>
      <c r="MPE12" s="221"/>
      <c r="MPH12" s="26"/>
      <c r="MPI12" s="26"/>
      <c r="MPJ12" s="26"/>
      <c r="MPK12" s="26"/>
      <c r="MPL12" s="26"/>
      <c r="MPN12" s="221"/>
      <c r="MPO12" s="221"/>
      <c r="MPP12" s="221"/>
      <c r="MPQ12" s="221"/>
      <c r="MPR12" s="221"/>
      <c r="MPS12" s="221"/>
      <c r="MPT12" s="221"/>
      <c r="MPU12" s="221"/>
      <c r="MPX12" s="26"/>
      <c r="MPY12" s="26"/>
      <c r="MPZ12" s="26"/>
      <c r="MQA12" s="26"/>
      <c r="MQB12" s="26"/>
      <c r="MQD12" s="221"/>
      <c r="MQE12" s="221"/>
      <c r="MQF12" s="221"/>
      <c r="MQG12" s="221"/>
      <c r="MQH12" s="221"/>
      <c r="MQI12" s="221"/>
      <c r="MQJ12" s="221"/>
      <c r="MQK12" s="221"/>
      <c r="MQN12" s="26"/>
      <c r="MQO12" s="26"/>
      <c r="MQP12" s="26"/>
      <c r="MQQ12" s="26"/>
      <c r="MQR12" s="26"/>
      <c r="MQT12" s="221"/>
      <c r="MQU12" s="221"/>
      <c r="MQV12" s="221"/>
      <c r="MQW12" s="221"/>
      <c r="MQX12" s="221"/>
      <c r="MQY12" s="221"/>
      <c r="MQZ12" s="221"/>
      <c r="MRA12" s="221"/>
      <c r="MRD12" s="26"/>
      <c r="MRE12" s="26"/>
      <c r="MRF12" s="26"/>
      <c r="MRG12" s="26"/>
      <c r="MRH12" s="26"/>
      <c r="MRJ12" s="221"/>
      <c r="MRK12" s="221"/>
      <c r="MRL12" s="221"/>
      <c r="MRM12" s="221"/>
      <c r="MRN12" s="221"/>
      <c r="MRO12" s="221"/>
      <c r="MRP12" s="221"/>
      <c r="MRQ12" s="221"/>
      <c r="MRT12" s="26"/>
      <c r="MRU12" s="26"/>
      <c r="MRV12" s="26"/>
      <c r="MRW12" s="26"/>
      <c r="MRX12" s="26"/>
      <c r="MRZ12" s="221"/>
      <c r="MSA12" s="221"/>
      <c r="MSB12" s="221"/>
      <c r="MSC12" s="221"/>
      <c r="MSD12" s="221"/>
      <c r="MSE12" s="221"/>
      <c r="MSF12" s="221"/>
      <c r="MSG12" s="221"/>
      <c r="MSJ12" s="26"/>
      <c r="MSK12" s="26"/>
      <c r="MSL12" s="26"/>
      <c r="MSM12" s="26"/>
      <c r="MSN12" s="26"/>
      <c r="MSP12" s="221"/>
      <c r="MSQ12" s="221"/>
      <c r="MSR12" s="221"/>
      <c r="MSS12" s="221"/>
      <c r="MST12" s="221"/>
      <c r="MSU12" s="221"/>
      <c r="MSV12" s="221"/>
      <c r="MSW12" s="221"/>
      <c r="MSZ12" s="26"/>
      <c r="MTA12" s="26"/>
      <c r="MTB12" s="26"/>
      <c r="MTC12" s="26"/>
      <c r="MTD12" s="26"/>
      <c r="MTF12" s="221"/>
      <c r="MTG12" s="221"/>
      <c r="MTH12" s="221"/>
      <c r="MTI12" s="221"/>
      <c r="MTJ12" s="221"/>
      <c r="MTK12" s="221"/>
      <c r="MTL12" s="221"/>
      <c r="MTM12" s="221"/>
      <c r="MTP12" s="26"/>
      <c r="MTQ12" s="26"/>
      <c r="MTR12" s="26"/>
      <c r="MTS12" s="26"/>
      <c r="MTT12" s="26"/>
      <c r="MTV12" s="221"/>
      <c r="MTW12" s="221"/>
      <c r="MTX12" s="221"/>
      <c r="MTY12" s="221"/>
      <c r="MTZ12" s="221"/>
      <c r="MUA12" s="221"/>
      <c r="MUB12" s="221"/>
      <c r="MUC12" s="221"/>
      <c r="MUF12" s="26"/>
      <c r="MUG12" s="26"/>
      <c r="MUH12" s="26"/>
      <c r="MUI12" s="26"/>
      <c r="MUJ12" s="26"/>
      <c r="MUL12" s="221"/>
      <c r="MUM12" s="221"/>
      <c r="MUN12" s="221"/>
      <c r="MUO12" s="221"/>
      <c r="MUP12" s="221"/>
      <c r="MUQ12" s="221"/>
      <c r="MUR12" s="221"/>
      <c r="MUS12" s="221"/>
      <c r="MUV12" s="26"/>
      <c r="MUW12" s="26"/>
      <c r="MUX12" s="26"/>
      <c r="MUY12" s="26"/>
      <c r="MUZ12" s="26"/>
      <c r="MVB12" s="221"/>
      <c r="MVC12" s="221"/>
      <c r="MVD12" s="221"/>
      <c r="MVE12" s="221"/>
      <c r="MVF12" s="221"/>
      <c r="MVG12" s="221"/>
      <c r="MVH12" s="221"/>
      <c r="MVI12" s="221"/>
      <c r="MVL12" s="26"/>
      <c r="MVM12" s="26"/>
      <c r="MVN12" s="26"/>
      <c r="MVO12" s="26"/>
      <c r="MVP12" s="26"/>
      <c r="MVR12" s="221"/>
      <c r="MVS12" s="221"/>
      <c r="MVT12" s="221"/>
      <c r="MVU12" s="221"/>
      <c r="MVV12" s="221"/>
      <c r="MVW12" s="221"/>
      <c r="MVX12" s="221"/>
      <c r="MVY12" s="221"/>
      <c r="MWB12" s="26"/>
      <c r="MWC12" s="26"/>
      <c r="MWD12" s="26"/>
      <c r="MWE12" s="26"/>
      <c r="MWF12" s="26"/>
      <c r="MWH12" s="221"/>
      <c r="MWI12" s="221"/>
      <c r="MWJ12" s="221"/>
      <c r="MWK12" s="221"/>
      <c r="MWL12" s="221"/>
      <c r="MWM12" s="221"/>
      <c r="MWN12" s="221"/>
      <c r="MWO12" s="221"/>
      <c r="MWR12" s="26"/>
      <c r="MWS12" s="26"/>
      <c r="MWT12" s="26"/>
      <c r="MWU12" s="26"/>
      <c r="MWV12" s="26"/>
      <c r="MWX12" s="221"/>
      <c r="MWY12" s="221"/>
      <c r="MWZ12" s="221"/>
      <c r="MXA12" s="221"/>
      <c r="MXB12" s="221"/>
      <c r="MXC12" s="221"/>
      <c r="MXD12" s="221"/>
      <c r="MXE12" s="221"/>
      <c r="MXH12" s="26"/>
      <c r="MXI12" s="26"/>
      <c r="MXJ12" s="26"/>
      <c r="MXK12" s="26"/>
      <c r="MXL12" s="26"/>
      <c r="MXN12" s="221"/>
      <c r="MXO12" s="221"/>
      <c r="MXP12" s="221"/>
      <c r="MXQ12" s="221"/>
      <c r="MXR12" s="221"/>
      <c r="MXS12" s="221"/>
      <c r="MXT12" s="221"/>
      <c r="MXU12" s="221"/>
      <c r="MXX12" s="26"/>
      <c r="MXY12" s="26"/>
      <c r="MXZ12" s="26"/>
      <c r="MYA12" s="26"/>
      <c r="MYB12" s="26"/>
      <c r="MYD12" s="221"/>
      <c r="MYE12" s="221"/>
      <c r="MYF12" s="221"/>
      <c r="MYG12" s="221"/>
      <c r="MYH12" s="221"/>
      <c r="MYI12" s="221"/>
      <c r="MYJ12" s="221"/>
      <c r="MYK12" s="221"/>
      <c r="MYN12" s="26"/>
      <c r="MYO12" s="26"/>
      <c r="MYP12" s="26"/>
      <c r="MYQ12" s="26"/>
      <c r="MYR12" s="26"/>
      <c r="MYT12" s="221"/>
      <c r="MYU12" s="221"/>
      <c r="MYV12" s="221"/>
      <c r="MYW12" s="221"/>
      <c r="MYX12" s="221"/>
      <c r="MYY12" s="221"/>
      <c r="MYZ12" s="221"/>
      <c r="MZA12" s="221"/>
      <c r="MZD12" s="26"/>
      <c r="MZE12" s="26"/>
      <c r="MZF12" s="26"/>
      <c r="MZG12" s="26"/>
      <c r="MZH12" s="26"/>
      <c r="MZJ12" s="221"/>
      <c r="MZK12" s="221"/>
      <c r="MZL12" s="221"/>
      <c r="MZM12" s="221"/>
      <c r="MZN12" s="221"/>
      <c r="MZO12" s="221"/>
      <c r="MZP12" s="221"/>
      <c r="MZQ12" s="221"/>
      <c r="MZT12" s="26"/>
      <c r="MZU12" s="26"/>
      <c r="MZV12" s="26"/>
      <c r="MZW12" s="26"/>
      <c r="MZX12" s="26"/>
      <c r="MZZ12" s="221"/>
      <c r="NAA12" s="221"/>
      <c r="NAB12" s="221"/>
      <c r="NAC12" s="221"/>
      <c r="NAD12" s="221"/>
      <c r="NAE12" s="221"/>
      <c r="NAF12" s="221"/>
      <c r="NAG12" s="221"/>
      <c r="NAJ12" s="26"/>
      <c r="NAK12" s="26"/>
      <c r="NAL12" s="26"/>
      <c r="NAM12" s="26"/>
      <c r="NAN12" s="26"/>
      <c r="NAP12" s="221"/>
      <c r="NAQ12" s="221"/>
      <c r="NAR12" s="221"/>
      <c r="NAS12" s="221"/>
      <c r="NAT12" s="221"/>
      <c r="NAU12" s="221"/>
      <c r="NAV12" s="221"/>
      <c r="NAW12" s="221"/>
      <c r="NAZ12" s="26"/>
      <c r="NBA12" s="26"/>
      <c r="NBB12" s="26"/>
      <c r="NBC12" s="26"/>
      <c r="NBD12" s="26"/>
      <c r="NBF12" s="221"/>
      <c r="NBG12" s="221"/>
      <c r="NBH12" s="221"/>
      <c r="NBI12" s="221"/>
      <c r="NBJ12" s="221"/>
      <c r="NBK12" s="221"/>
      <c r="NBL12" s="221"/>
      <c r="NBM12" s="221"/>
      <c r="NBP12" s="26"/>
      <c r="NBQ12" s="26"/>
      <c r="NBR12" s="26"/>
      <c r="NBS12" s="26"/>
      <c r="NBT12" s="26"/>
      <c r="NBV12" s="221"/>
      <c r="NBW12" s="221"/>
      <c r="NBX12" s="221"/>
      <c r="NBY12" s="221"/>
      <c r="NBZ12" s="221"/>
      <c r="NCA12" s="221"/>
      <c r="NCB12" s="221"/>
      <c r="NCC12" s="221"/>
      <c r="NCF12" s="26"/>
      <c r="NCG12" s="26"/>
      <c r="NCH12" s="26"/>
      <c r="NCI12" s="26"/>
      <c r="NCJ12" s="26"/>
      <c r="NCL12" s="221"/>
      <c r="NCM12" s="221"/>
      <c r="NCN12" s="221"/>
      <c r="NCO12" s="221"/>
      <c r="NCP12" s="221"/>
      <c r="NCQ12" s="221"/>
      <c r="NCR12" s="221"/>
      <c r="NCS12" s="221"/>
      <c r="NCV12" s="26"/>
      <c r="NCW12" s="26"/>
      <c r="NCX12" s="26"/>
      <c r="NCY12" s="26"/>
      <c r="NCZ12" s="26"/>
      <c r="NDB12" s="221"/>
      <c r="NDC12" s="221"/>
      <c r="NDD12" s="221"/>
      <c r="NDE12" s="221"/>
      <c r="NDF12" s="221"/>
      <c r="NDG12" s="221"/>
      <c r="NDH12" s="221"/>
      <c r="NDI12" s="221"/>
      <c r="NDL12" s="26"/>
      <c r="NDM12" s="26"/>
      <c r="NDN12" s="26"/>
      <c r="NDO12" s="26"/>
      <c r="NDP12" s="26"/>
      <c r="NDR12" s="221"/>
      <c r="NDS12" s="221"/>
      <c r="NDT12" s="221"/>
      <c r="NDU12" s="221"/>
      <c r="NDV12" s="221"/>
      <c r="NDW12" s="221"/>
      <c r="NDX12" s="221"/>
      <c r="NDY12" s="221"/>
      <c r="NEB12" s="26"/>
      <c r="NEC12" s="26"/>
      <c r="NED12" s="26"/>
      <c r="NEE12" s="26"/>
      <c r="NEF12" s="26"/>
      <c r="NEH12" s="221"/>
      <c r="NEI12" s="221"/>
      <c r="NEJ12" s="221"/>
      <c r="NEK12" s="221"/>
      <c r="NEL12" s="221"/>
      <c r="NEM12" s="221"/>
      <c r="NEN12" s="221"/>
      <c r="NEO12" s="221"/>
      <c r="NER12" s="26"/>
      <c r="NES12" s="26"/>
      <c r="NET12" s="26"/>
      <c r="NEU12" s="26"/>
      <c r="NEV12" s="26"/>
      <c r="NEX12" s="221"/>
      <c r="NEY12" s="221"/>
      <c r="NEZ12" s="221"/>
      <c r="NFA12" s="221"/>
      <c r="NFB12" s="221"/>
      <c r="NFC12" s="221"/>
      <c r="NFD12" s="221"/>
      <c r="NFE12" s="221"/>
      <c r="NFH12" s="26"/>
      <c r="NFI12" s="26"/>
      <c r="NFJ12" s="26"/>
      <c r="NFK12" s="26"/>
      <c r="NFL12" s="26"/>
      <c r="NFN12" s="221"/>
      <c r="NFO12" s="221"/>
      <c r="NFP12" s="221"/>
      <c r="NFQ12" s="221"/>
      <c r="NFR12" s="221"/>
      <c r="NFS12" s="221"/>
      <c r="NFT12" s="221"/>
      <c r="NFU12" s="221"/>
      <c r="NFX12" s="26"/>
      <c r="NFY12" s="26"/>
      <c r="NFZ12" s="26"/>
      <c r="NGA12" s="26"/>
      <c r="NGB12" s="26"/>
      <c r="NGD12" s="221"/>
      <c r="NGE12" s="221"/>
      <c r="NGF12" s="221"/>
      <c r="NGG12" s="221"/>
      <c r="NGH12" s="221"/>
      <c r="NGI12" s="221"/>
      <c r="NGJ12" s="221"/>
      <c r="NGK12" s="221"/>
      <c r="NGN12" s="26"/>
      <c r="NGO12" s="26"/>
      <c r="NGP12" s="26"/>
      <c r="NGQ12" s="26"/>
      <c r="NGR12" s="26"/>
      <c r="NGT12" s="221"/>
      <c r="NGU12" s="221"/>
      <c r="NGV12" s="221"/>
      <c r="NGW12" s="221"/>
      <c r="NGX12" s="221"/>
      <c r="NGY12" s="221"/>
      <c r="NGZ12" s="221"/>
      <c r="NHA12" s="221"/>
      <c r="NHD12" s="26"/>
      <c r="NHE12" s="26"/>
      <c r="NHF12" s="26"/>
      <c r="NHG12" s="26"/>
      <c r="NHH12" s="26"/>
      <c r="NHJ12" s="221"/>
      <c r="NHK12" s="221"/>
      <c r="NHL12" s="221"/>
      <c r="NHM12" s="221"/>
      <c r="NHN12" s="221"/>
      <c r="NHO12" s="221"/>
      <c r="NHP12" s="221"/>
      <c r="NHQ12" s="221"/>
      <c r="NHT12" s="26"/>
      <c r="NHU12" s="26"/>
      <c r="NHV12" s="26"/>
      <c r="NHW12" s="26"/>
      <c r="NHX12" s="26"/>
      <c r="NHZ12" s="221"/>
      <c r="NIA12" s="221"/>
      <c r="NIB12" s="221"/>
      <c r="NIC12" s="221"/>
      <c r="NID12" s="221"/>
      <c r="NIE12" s="221"/>
      <c r="NIF12" s="221"/>
      <c r="NIG12" s="221"/>
      <c r="NIJ12" s="26"/>
      <c r="NIK12" s="26"/>
      <c r="NIL12" s="26"/>
      <c r="NIM12" s="26"/>
      <c r="NIN12" s="26"/>
      <c r="NIP12" s="221"/>
      <c r="NIQ12" s="221"/>
      <c r="NIR12" s="221"/>
      <c r="NIS12" s="221"/>
      <c r="NIT12" s="221"/>
      <c r="NIU12" s="221"/>
      <c r="NIV12" s="221"/>
      <c r="NIW12" s="221"/>
      <c r="NIZ12" s="26"/>
      <c r="NJA12" s="26"/>
      <c r="NJB12" s="26"/>
      <c r="NJC12" s="26"/>
      <c r="NJD12" s="26"/>
      <c r="NJF12" s="221"/>
      <c r="NJG12" s="221"/>
      <c r="NJH12" s="221"/>
      <c r="NJI12" s="221"/>
      <c r="NJJ12" s="221"/>
      <c r="NJK12" s="221"/>
      <c r="NJL12" s="221"/>
      <c r="NJM12" s="221"/>
      <c r="NJP12" s="26"/>
      <c r="NJQ12" s="26"/>
      <c r="NJR12" s="26"/>
      <c r="NJS12" s="26"/>
      <c r="NJT12" s="26"/>
      <c r="NJV12" s="221"/>
      <c r="NJW12" s="221"/>
      <c r="NJX12" s="221"/>
      <c r="NJY12" s="221"/>
      <c r="NJZ12" s="221"/>
      <c r="NKA12" s="221"/>
      <c r="NKB12" s="221"/>
      <c r="NKC12" s="221"/>
      <c r="NKF12" s="26"/>
      <c r="NKG12" s="26"/>
      <c r="NKH12" s="26"/>
      <c r="NKI12" s="26"/>
      <c r="NKJ12" s="26"/>
      <c r="NKL12" s="221"/>
      <c r="NKM12" s="221"/>
      <c r="NKN12" s="221"/>
      <c r="NKO12" s="221"/>
      <c r="NKP12" s="221"/>
      <c r="NKQ12" s="221"/>
      <c r="NKR12" s="221"/>
      <c r="NKS12" s="221"/>
      <c r="NKV12" s="26"/>
      <c r="NKW12" s="26"/>
      <c r="NKX12" s="26"/>
      <c r="NKY12" s="26"/>
      <c r="NKZ12" s="26"/>
      <c r="NLB12" s="221"/>
      <c r="NLC12" s="221"/>
      <c r="NLD12" s="221"/>
      <c r="NLE12" s="221"/>
      <c r="NLF12" s="221"/>
      <c r="NLG12" s="221"/>
      <c r="NLH12" s="221"/>
      <c r="NLI12" s="221"/>
      <c r="NLL12" s="26"/>
      <c r="NLM12" s="26"/>
      <c r="NLN12" s="26"/>
      <c r="NLO12" s="26"/>
      <c r="NLP12" s="26"/>
      <c r="NLR12" s="221"/>
      <c r="NLS12" s="221"/>
      <c r="NLT12" s="221"/>
      <c r="NLU12" s="221"/>
      <c r="NLV12" s="221"/>
      <c r="NLW12" s="221"/>
      <c r="NLX12" s="221"/>
      <c r="NLY12" s="221"/>
      <c r="NMB12" s="26"/>
      <c r="NMC12" s="26"/>
      <c r="NMD12" s="26"/>
      <c r="NME12" s="26"/>
      <c r="NMF12" s="26"/>
      <c r="NMH12" s="221"/>
      <c r="NMI12" s="221"/>
      <c r="NMJ12" s="221"/>
      <c r="NMK12" s="221"/>
      <c r="NML12" s="221"/>
      <c r="NMM12" s="221"/>
      <c r="NMN12" s="221"/>
      <c r="NMO12" s="221"/>
      <c r="NMR12" s="26"/>
      <c r="NMS12" s="26"/>
      <c r="NMT12" s="26"/>
      <c r="NMU12" s="26"/>
      <c r="NMV12" s="26"/>
      <c r="NMX12" s="221"/>
      <c r="NMY12" s="221"/>
      <c r="NMZ12" s="221"/>
      <c r="NNA12" s="221"/>
      <c r="NNB12" s="221"/>
      <c r="NNC12" s="221"/>
      <c r="NND12" s="221"/>
      <c r="NNE12" s="221"/>
      <c r="NNH12" s="26"/>
      <c r="NNI12" s="26"/>
      <c r="NNJ12" s="26"/>
      <c r="NNK12" s="26"/>
      <c r="NNL12" s="26"/>
      <c r="NNN12" s="221"/>
      <c r="NNO12" s="221"/>
      <c r="NNP12" s="221"/>
      <c r="NNQ12" s="221"/>
      <c r="NNR12" s="221"/>
      <c r="NNS12" s="221"/>
      <c r="NNT12" s="221"/>
      <c r="NNU12" s="221"/>
      <c r="NNX12" s="26"/>
      <c r="NNY12" s="26"/>
      <c r="NNZ12" s="26"/>
      <c r="NOA12" s="26"/>
      <c r="NOB12" s="26"/>
      <c r="NOD12" s="221"/>
      <c r="NOE12" s="221"/>
      <c r="NOF12" s="221"/>
      <c r="NOG12" s="221"/>
      <c r="NOH12" s="221"/>
      <c r="NOI12" s="221"/>
      <c r="NOJ12" s="221"/>
      <c r="NOK12" s="221"/>
      <c r="NON12" s="26"/>
      <c r="NOO12" s="26"/>
      <c r="NOP12" s="26"/>
      <c r="NOQ12" s="26"/>
      <c r="NOR12" s="26"/>
      <c r="NOT12" s="221"/>
      <c r="NOU12" s="221"/>
      <c r="NOV12" s="221"/>
      <c r="NOW12" s="221"/>
      <c r="NOX12" s="221"/>
      <c r="NOY12" s="221"/>
      <c r="NOZ12" s="221"/>
      <c r="NPA12" s="221"/>
      <c r="NPD12" s="26"/>
      <c r="NPE12" s="26"/>
      <c r="NPF12" s="26"/>
      <c r="NPG12" s="26"/>
      <c r="NPH12" s="26"/>
      <c r="NPJ12" s="221"/>
      <c r="NPK12" s="221"/>
      <c r="NPL12" s="221"/>
      <c r="NPM12" s="221"/>
      <c r="NPN12" s="221"/>
      <c r="NPO12" s="221"/>
      <c r="NPP12" s="221"/>
      <c r="NPQ12" s="221"/>
      <c r="NPT12" s="26"/>
      <c r="NPU12" s="26"/>
      <c r="NPV12" s="26"/>
      <c r="NPW12" s="26"/>
      <c r="NPX12" s="26"/>
      <c r="NPZ12" s="221"/>
      <c r="NQA12" s="221"/>
      <c r="NQB12" s="221"/>
      <c r="NQC12" s="221"/>
      <c r="NQD12" s="221"/>
      <c r="NQE12" s="221"/>
      <c r="NQF12" s="221"/>
      <c r="NQG12" s="221"/>
      <c r="NQJ12" s="26"/>
      <c r="NQK12" s="26"/>
      <c r="NQL12" s="26"/>
      <c r="NQM12" s="26"/>
      <c r="NQN12" s="26"/>
      <c r="NQP12" s="221"/>
      <c r="NQQ12" s="221"/>
      <c r="NQR12" s="221"/>
      <c r="NQS12" s="221"/>
      <c r="NQT12" s="221"/>
      <c r="NQU12" s="221"/>
      <c r="NQV12" s="221"/>
      <c r="NQW12" s="221"/>
      <c r="NQZ12" s="26"/>
      <c r="NRA12" s="26"/>
      <c r="NRB12" s="26"/>
      <c r="NRC12" s="26"/>
      <c r="NRD12" s="26"/>
      <c r="NRF12" s="221"/>
      <c r="NRG12" s="221"/>
      <c r="NRH12" s="221"/>
      <c r="NRI12" s="221"/>
      <c r="NRJ12" s="221"/>
      <c r="NRK12" s="221"/>
      <c r="NRL12" s="221"/>
      <c r="NRM12" s="221"/>
      <c r="NRP12" s="26"/>
      <c r="NRQ12" s="26"/>
      <c r="NRR12" s="26"/>
      <c r="NRS12" s="26"/>
      <c r="NRT12" s="26"/>
      <c r="NRV12" s="221"/>
      <c r="NRW12" s="221"/>
      <c r="NRX12" s="221"/>
      <c r="NRY12" s="221"/>
      <c r="NRZ12" s="221"/>
      <c r="NSA12" s="221"/>
      <c r="NSB12" s="221"/>
      <c r="NSC12" s="221"/>
      <c r="NSF12" s="26"/>
      <c r="NSG12" s="26"/>
      <c r="NSH12" s="26"/>
      <c r="NSI12" s="26"/>
      <c r="NSJ12" s="26"/>
      <c r="NSL12" s="221"/>
      <c r="NSM12" s="221"/>
      <c r="NSN12" s="221"/>
      <c r="NSO12" s="221"/>
      <c r="NSP12" s="221"/>
      <c r="NSQ12" s="221"/>
      <c r="NSR12" s="221"/>
      <c r="NSS12" s="221"/>
      <c r="NSV12" s="26"/>
      <c r="NSW12" s="26"/>
      <c r="NSX12" s="26"/>
      <c r="NSY12" s="26"/>
      <c r="NSZ12" s="26"/>
      <c r="NTB12" s="221"/>
      <c r="NTC12" s="221"/>
      <c r="NTD12" s="221"/>
      <c r="NTE12" s="221"/>
      <c r="NTF12" s="221"/>
      <c r="NTG12" s="221"/>
      <c r="NTH12" s="221"/>
      <c r="NTI12" s="221"/>
      <c r="NTL12" s="26"/>
      <c r="NTM12" s="26"/>
      <c r="NTN12" s="26"/>
      <c r="NTO12" s="26"/>
      <c r="NTP12" s="26"/>
      <c r="NTR12" s="221"/>
      <c r="NTS12" s="221"/>
      <c r="NTT12" s="221"/>
      <c r="NTU12" s="221"/>
      <c r="NTV12" s="221"/>
      <c r="NTW12" s="221"/>
      <c r="NTX12" s="221"/>
      <c r="NTY12" s="221"/>
      <c r="NUB12" s="26"/>
      <c r="NUC12" s="26"/>
      <c r="NUD12" s="26"/>
      <c r="NUE12" s="26"/>
      <c r="NUF12" s="26"/>
      <c r="NUH12" s="221"/>
      <c r="NUI12" s="221"/>
      <c r="NUJ12" s="221"/>
      <c r="NUK12" s="221"/>
      <c r="NUL12" s="221"/>
      <c r="NUM12" s="221"/>
      <c r="NUN12" s="221"/>
      <c r="NUO12" s="221"/>
      <c r="NUR12" s="26"/>
      <c r="NUS12" s="26"/>
      <c r="NUT12" s="26"/>
      <c r="NUU12" s="26"/>
      <c r="NUV12" s="26"/>
      <c r="NUX12" s="221"/>
      <c r="NUY12" s="221"/>
      <c r="NUZ12" s="221"/>
      <c r="NVA12" s="221"/>
      <c r="NVB12" s="221"/>
      <c r="NVC12" s="221"/>
      <c r="NVD12" s="221"/>
      <c r="NVE12" s="221"/>
      <c r="NVH12" s="26"/>
      <c r="NVI12" s="26"/>
      <c r="NVJ12" s="26"/>
      <c r="NVK12" s="26"/>
      <c r="NVL12" s="26"/>
      <c r="NVN12" s="221"/>
      <c r="NVO12" s="221"/>
      <c r="NVP12" s="221"/>
      <c r="NVQ12" s="221"/>
      <c r="NVR12" s="221"/>
      <c r="NVS12" s="221"/>
      <c r="NVT12" s="221"/>
      <c r="NVU12" s="221"/>
      <c r="NVX12" s="26"/>
      <c r="NVY12" s="26"/>
      <c r="NVZ12" s="26"/>
      <c r="NWA12" s="26"/>
      <c r="NWB12" s="26"/>
      <c r="NWD12" s="221"/>
      <c r="NWE12" s="221"/>
      <c r="NWF12" s="221"/>
      <c r="NWG12" s="221"/>
      <c r="NWH12" s="221"/>
      <c r="NWI12" s="221"/>
      <c r="NWJ12" s="221"/>
      <c r="NWK12" s="221"/>
      <c r="NWN12" s="26"/>
      <c r="NWO12" s="26"/>
      <c r="NWP12" s="26"/>
      <c r="NWQ12" s="26"/>
      <c r="NWR12" s="26"/>
      <c r="NWT12" s="221"/>
      <c r="NWU12" s="221"/>
      <c r="NWV12" s="221"/>
      <c r="NWW12" s="221"/>
      <c r="NWX12" s="221"/>
      <c r="NWY12" s="221"/>
      <c r="NWZ12" s="221"/>
      <c r="NXA12" s="221"/>
      <c r="NXD12" s="26"/>
      <c r="NXE12" s="26"/>
      <c r="NXF12" s="26"/>
      <c r="NXG12" s="26"/>
      <c r="NXH12" s="26"/>
      <c r="NXJ12" s="221"/>
      <c r="NXK12" s="221"/>
      <c r="NXL12" s="221"/>
      <c r="NXM12" s="221"/>
      <c r="NXN12" s="221"/>
      <c r="NXO12" s="221"/>
      <c r="NXP12" s="221"/>
      <c r="NXQ12" s="221"/>
      <c r="NXT12" s="26"/>
      <c r="NXU12" s="26"/>
      <c r="NXV12" s="26"/>
      <c r="NXW12" s="26"/>
      <c r="NXX12" s="26"/>
      <c r="NXZ12" s="221"/>
      <c r="NYA12" s="221"/>
      <c r="NYB12" s="221"/>
      <c r="NYC12" s="221"/>
      <c r="NYD12" s="221"/>
      <c r="NYE12" s="221"/>
      <c r="NYF12" s="221"/>
      <c r="NYG12" s="221"/>
      <c r="NYJ12" s="26"/>
      <c r="NYK12" s="26"/>
      <c r="NYL12" s="26"/>
      <c r="NYM12" s="26"/>
      <c r="NYN12" s="26"/>
      <c r="NYP12" s="221"/>
      <c r="NYQ12" s="221"/>
      <c r="NYR12" s="221"/>
      <c r="NYS12" s="221"/>
      <c r="NYT12" s="221"/>
      <c r="NYU12" s="221"/>
      <c r="NYV12" s="221"/>
      <c r="NYW12" s="221"/>
      <c r="NYZ12" s="26"/>
      <c r="NZA12" s="26"/>
      <c r="NZB12" s="26"/>
      <c r="NZC12" s="26"/>
      <c r="NZD12" s="26"/>
      <c r="NZF12" s="221"/>
      <c r="NZG12" s="221"/>
      <c r="NZH12" s="221"/>
      <c r="NZI12" s="221"/>
      <c r="NZJ12" s="221"/>
      <c r="NZK12" s="221"/>
      <c r="NZL12" s="221"/>
      <c r="NZM12" s="221"/>
      <c r="NZP12" s="26"/>
      <c r="NZQ12" s="26"/>
      <c r="NZR12" s="26"/>
      <c r="NZS12" s="26"/>
      <c r="NZT12" s="26"/>
      <c r="NZV12" s="221"/>
      <c r="NZW12" s="221"/>
      <c r="NZX12" s="221"/>
      <c r="NZY12" s="221"/>
      <c r="NZZ12" s="221"/>
      <c r="OAA12" s="221"/>
      <c r="OAB12" s="221"/>
      <c r="OAC12" s="221"/>
      <c r="OAF12" s="26"/>
      <c r="OAG12" s="26"/>
      <c r="OAH12" s="26"/>
      <c r="OAI12" s="26"/>
      <c r="OAJ12" s="26"/>
      <c r="OAL12" s="221"/>
      <c r="OAM12" s="221"/>
      <c r="OAN12" s="221"/>
      <c r="OAO12" s="221"/>
      <c r="OAP12" s="221"/>
      <c r="OAQ12" s="221"/>
      <c r="OAR12" s="221"/>
      <c r="OAS12" s="221"/>
      <c r="OAV12" s="26"/>
      <c r="OAW12" s="26"/>
      <c r="OAX12" s="26"/>
      <c r="OAY12" s="26"/>
      <c r="OAZ12" s="26"/>
      <c r="OBB12" s="221"/>
      <c r="OBC12" s="221"/>
      <c r="OBD12" s="221"/>
      <c r="OBE12" s="221"/>
      <c r="OBF12" s="221"/>
      <c r="OBG12" s="221"/>
      <c r="OBH12" s="221"/>
      <c r="OBI12" s="221"/>
      <c r="OBL12" s="26"/>
      <c r="OBM12" s="26"/>
      <c r="OBN12" s="26"/>
      <c r="OBO12" s="26"/>
      <c r="OBP12" s="26"/>
      <c r="OBR12" s="221"/>
      <c r="OBS12" s="221"/>
      <c r="OBT12" s="221"/>
      <c r="OBU12" s="221"/>
      <c r="OBV12" s="221"/>
      <c r="OBW12" s="221"/>
      <c r="OBX12" s="221"/>
      <c r="OBY12" s="221"/>
      <c r="OCB12" s="26"/>
      <c r="OCC12" s="26"/>
      <c r="OCD12" s="26"/>
      <c r="OCE12" s="26"/>
      <c r="OCF12" s="26"/>
      <c r="OCH12" s="221"/>
      <c r="OCI12" s="221"/>
      <c r="OCJ12" s="221"/>
      <c r="OCK12" s="221"/>
      <c r="OCL12" s="221"/>
      <c r="OCM12" s="221"/>
      <c r="OCN12" s="221"/>
      <c r="OCO12" s="221"/>
      <c r="OCR12" s="26"/>
      <c r="OCS12" s="26"/>
      <c r="OCT12" s="26"/>
      <c r="OCU12" s="26"/>
      <c r="OCV12" s="26"/>
      <c r="OCX12" s="221"/>
      <c r="OCY12" s="221"/>
      <c r="OCZ12" s="221"/>
      <c r="ODA12" s="221"/>
      <c r="ODB12" s="221"/>
      <c r="ODC12" s="221"/>
      <c r="ODD12" s="221"/>
      <c r="ODE12" s="221"/>
      <c r="ODH12" s="26"/>
      <c r="ODI12" s="26"/>
      <c r="ODJ12" s="26"/>
      <c r="ODK12" s="26"/>
      <c r="ODL12" s="26"/>
      <c r="ODN12" s="221"/>
      <c r="ODO12" s="221"/>
      <c r="ODP12" s="221"/>
      <c r="ODQ12" s="221"/>
      <c r="ODR12" s="221"/>
      <c r="ODS12" s="221"/>
      <c r="ODT12" s="221"/>
      <c r="ODU12" s="221"/>
      <c r="ODX12" s="26"/>
      <c r="ODY12" s="26"/>
      <c r="ODZ12" s="26"/>
      <c r="OEA12" s="26"/>
      <c r="OEB12" s="26"/>
      <c r="OED12" s="221"/>
      <c r="OEE12" s="221"/>
      <c r="OEF12" s="221"/>
      <c r="OEG12" s="221"/>
      <c r="OEH12" s="221"/>
      <c r="OEI12" s="221"/>
      <c r="OEJ12" s="221"/>
      <c r="OEK12" s="221"/>
      <c r="OEN12" s="26"/>
      <c r="OEO12" s="26"/>
      <c r="OEP12" s="26"/>
      <c r="OEQ12" s="26"/>
      <c r="OER12" s="26"/>
      <c r="OET12" s="221"/>
      <c r="OEU12" s="221"/>
      <c r="OEV12" s="221"/>
      <c r="OEW12" s="221"/>
      <c r="OEX12" s="221"/>
      <c r="OEY12" s="221"/>
      <c r="OEZ12" s="221"/>
      <c r="OFA12" s="221"/>
      <c r="OFD12" s="26"/>
      <c r="OFE12" s="26"/>
      <c r="OFF12" s="26"/>
      <c r="OFG12" s="26"/>
      <c r="OFH12" s="26"/>
      <c r="OFJ12" s="221"/>
      <c r="OFK12" s="221"/>
      <c r="OFL12" s="221"/>
      <c r="OFM12" s="221"/>
      <c r="OFN12" s="221"/>
      <c r="OFO12" s="221"/>
      <c r="OFP12" s="221"/>
      <c r="OFQ12" s="221"/>
      <c r="OFT12" s="26"/>
      <c r="OFU12" s="26"/>
      <c r="OFV12" s="26"/>
      <c r="OFW12" s="26"/>
      <c r="OFX12" s="26"/>
      <c r="OFZ12" s="221"/>
      <c r="OGA12" s="221"/>
      <c r="OGB12" s="221"/>
      <c r="OGC12" s="221"/>
      <c r="OGD12" s="221"/>
      <c r="OGE12" s="221"/>
      <c r="OGF12" s="221"/>
      <c r="OGG12" s="221"/>
      <c r="OGJ12" s="26"/>
      <c r="OGK12" s="26"/>
      <c r="OGL12" s="26"/>
      <c r="OGM12" s="26"/>
      <c r="OGN12" s="26"/>
      <c r="OGP12" s="221"/>
      <c r="OGQ12" s="221"/>
      <c r="OGR12" s="221"/>
      <c r="OGS12" s="221"/>
      <c r="OGT12" s="221"/>
      <c r="OGU12" s="221"/>
      <c r="OGV12" s="221"/>
      <c r="OGW12" s="221"/>
      <c r="OGZ12" s="26"/>
      <c r="OHA12" s="26"/>
      <c r="OHB12" s="26"/>
      <c r="OHC12" s="26"/>
      <c r="OHD12" s="26"/>
      <c r="OHF12" s="221"/>
      <c r="OHG12" s="221"/>
      <c r="OHH12" s="221"/>
      <c r="OHI12" s="221"/>
      <c r="OHJ12" s="221"/>
      <c r="OHK12" s="221"/>
      <c r="OHL12" s="221"/>
      <c r="OHM12" s="221"/>
      <c r="OHP12" s="26"/>
      <c r="OHQ12" s="26"/>
      <c r="OHR12" s="26"/>
      <c r="OHS12" s="26"/>
      <c r="OHT12" s="26"/>
      <c r="OHV12" s="221"/>
      <c r="OHW12" s="221"/>
      <c r="OHX12" s="221"/>
      <c r="OHY12" s="221"/>
      <c r="OHZ12" s="221"/>
      <c r="OIA12" s="221"/>
      <c r="OIB12" s="221"/>
      <c r="OIC12" s="221"/>
      <c r="OIF12" s="26"/>
      <c r="OIG12" s="26"/>
      <c r="OIH12" s="26"/>
      <c r="OII12" s="26"/>
      <c r="OIJ12" s="26"/>
      <c r="OIL12" s="221"/>
      <c r="OIM12" s="221"/>
      <c r="OIN12" s="221"/>
      <c r="OIO12" s="221"/>
      <c r="OIP12" s="221"/>
      <c r="OIQ12" s="221"/>
      <c r="OIR12" s="221"/>
      <c r="OIS12" s="221"/>
      <c r="OIV12" s="26"/>
      <c r="OIW12" s="26"/>
      <c r="OIX12" s="26"/>
      <c r="OIY12" s="26"/>
      <c r="OIZ12" s="26"/>
      <c r="OJB12" s="221"/>
      <c r="OJC12" s="221"/>
      <c r="OJD12" s="221"/>
      <c r="OJE12" s="221"/>
      <c r="OJF12" s="221"/>
      <c r="OJG12" s="221"/>
      <c r="OJH12" s="221"/>
      <c r="OJI12" s="221"/>
      <c r="OJL12" s="26"/>
      <c r="OJM12" s="26"/>
      <c r="OJN12" s="26"/>
      <c r="OJO12" s="26"/>
      <c r="OJP12" s="26"/>
      <c r="OJR12" s="221"/>
      <c r="OJS12" s="221"/>
      <c r="OJT12" s="221"/>
      <c r="OJU12" s="221"/>
      <c r="OJV12" s="221"/>
      <c r="OJW12" s="221"/>
      <c r="OJX12" s="221"/>
      <c r="OJY12" s="221"/>
      <c r="OKB12" s="26"/>
      <c r="OKC12" s="26"/>
      <c r="OKD12" s="26"/>
      <c r="OKE12" s="26"/>
      <c r="OKF12" s="26"/>
      <c r="OKH12" s="221"/>
      <c r="OKI12" s="221"/>
      <c r="OKJ12" s="221"/>
      <c r="OKK12" s="221"/>
      <c r="OKL12" s="221"/>
      <c r="OKM12" s="221"/>
      <c r="OKN12" s="221"/>
      <c r="OKO12" s="221"/>
      <c r="OKR12" s="26"/>
      <c r="OKS12" s="26"/>
      <c r="OKT12" s="26"/>
      <c r="OKU12" s="26"/>
      <c r="OKV12" s="26"/>
      <c r="OKX12" s="221"/>
      <c r="OKY12" s="221"/>
      <c r="OKZ12" s="221"/>
      <c r="OLA12" s="221"/>
      <c r="OLB12" s="221"/>
      <c r="OLC12" s="221"/>
      <c r="OLD12" s="221"/>
      <c r="OLE12" s="221"/>
      <c r="OLH12" s="26"/>
      <c r="OLI12" s="26"/>
      <c r="OLJ12" s="26"/>
      <c r="OLK12" s="26"/>
      <c r="OLL12" s="26"/>
      <c r="OLN12" s="221"/>
      <c r="OLO12" s="221"/>
      <c r="OLP12" s="221"/>
      <c r="OLQ12" s="221"/>
      <c r="OLR12" s="221"/>
      <c r="OLS12" s="221"/>
      <c r="OLT12" s="221"/>
      <c r="OLU12" s="221"/>
      <c r="OLX12" s="26"/>
      <c r="OLY12" s="26"/>
      <c r="OLZ12" s="26"/>
      <c r="OMA12" s="26"/>
      <c r="OMB12" s="26"/>
      <c r="OMD12" s="221"/>
      <c r="OME12" s="221"/>
      <c r="OMF12" s="221"/>
      <c r="OMG12" s="221"/>
      <c r="OMH12" s="221"/>
      <c r="OMI12" s="221"/>
      <c r="OMJ12" s="221"/>
      <c r="OMK12" s="221"/>
      <c r="OMN12" s="26"/>
      <c r="OMO12" s="26"/>
      <c r="OMP12" s="26"/>
      <c r="OMQ12" s="26"/>
      <c r="OMR12" s="26"/>
      <c r="OMT12" s="221"/>
      <c r="OMU12" s="221"/>
      <c r="OMV12" s="221"/>
      <c r="OMW12" s="221"/>
      <c r="OMX12" s="221"/>
      <c r="OMY12" s="221"/>
      <c r="OMZ12" s="221"/>
      <c r="ONA12" s="221"/>
      <c r="OND12" s="26"/>
      <c r="ONE12" s="26"/>
      <c r="ONF12" s="26"/>
      <c r="ONG12" s="26"/>
      <c r="ONH12" s="26"/>
      <c r="ONJ12" s="221"/>
      <c r="ONK12" s="221"/>
      <c r="ONL12" s="221"/>
      <c r="ONM12" s="221"/>
      <c r="ONN12" s="221"/>
      <c r="ONO12" s="221"/>
      <c r="ONP12" s="221"/>
      <c r="ONQ12" s="221"/>
      <c r="ONT12" s="26"/>
      <c r="ONU12" s="26"/>
      <c r="ONV12" s="26"/>
      <c r="ONW12" s="26"/>
      <c r="ONX12" s="26"/>
      <c r="ONZ12" s="221"/>
      <c r="OOA12" s="221"/>
      <c r="OOB12" s="221"/>
      <c r="OOC12" s="221"/>
      <c r="OOD12" s="221"/>
      <c r="OOE12" s="221"/>
      <c r="OOF12" s="221"/>
      <c r="OOG12" s="221"/>
      <c r="OOJ12" s="26"/>
      <c r="OOK12" s="26"/>
      <c r="OOL12" s="26"/>
      <c r="OOM12" s="26"/>
      <c r="OON12" s="26"/>
      <c r="OOP12" s="221"/>
      <c r="OOQ12" s="221"/>
      <c r="OOR12" s="221"/>
      <c r="OOS12" s="221"/>
      <c r="OOT12" s="221"/>
      <c r="OOU12" s="221"/>
      <c r="OOV12" s="221"/>
      <c r="OOW12" s="221"/>
      <c r="OOZ12" s="26"/>
      <c r="OPA12" s="26"/>
      <c r="OPB12" s="26"/>
      <c r="OPC12" s="26"/>
      <c r="OPD12" s="26"/>
      <c r="OPF12" s="221"/>
      <c r="OPG12" s="221"/>
      <c r="OPH12" s="221"/>
      <c r="OPI12" s="221"/>
      <c r="OPJ12" s="221"/>
      <c r="OPK12" s="221"/>
      <c r="OPL12" s="221"/>
      <c r="OPM12" s="221"/>
      <c r="OPP12" s="26"/>
      <c r="OPQ12" s="26"/>
      <c r="OPR12" s="26"/>
      <c r="OPS12" s="26"/>
      <c r="OPT12" s="26"/>
      <c r="OPV12" s="221"/>
      <c r="OPW12" s="221"/>
      <c r="OPX12" s="221"/>
      <c r="OPY12" s="221"/>
      <c r="OPZ12" s="221"/>
      <c r="OQA12" s="221"/>
      <c r="OQB12" s="221"/>
      <c r="OQC12" s="221"/>
      <c r="OQF12" s="26"/>
      <c r="OQG12" s="26"/>
      <c r="OQH12" s="26"/>
      <c r="OQI12" s="26"/>
      <c r="OQJ12" s="26"/>
      <c r="OQL12" s="221"/>
      <c r="OQM12" s="221"/>
      <c r="OQN12" s="221"/>
      <c r="OQO12" s="221"/>
      <c r="OQP12" s="221"/>
      <c r="OQQ12" s="221"/>
      <c r="OQR12" s="221"/>
      <c r="OQS12" s="221"/>
      <c r="OQV12" s="26"/>
      <c r="OQW12" s="26"/>
      <c r="OQX12" s="26"/>
      <c r="OQY12" s="26"/>
      <c r="OQZ12" s="26"/>
      <c r="ORB12" s="221"/>
      <c r="ORC12" s="221"/>
      <c r="ORD12" s="221"/>
      <c r="ORE12" s="221"/>
      <c r="ORF12" s="221"/>
      <c r="ORG12" s="221"/>
      <c r="ORH12" s="221"/>
      <c r="ORI12" s="221"/>
      <c r="ORL12" s="26"/>
      <c r="ORM12" s="26"/>
      <c r="ORN12" s="26"/>
      <c r="ORO12" s="26"/>
      <c r="ORP12" s="26"/>
      <c r="ORR12" s="221"/>
      <c r="ORS12" s="221"/>
      <c r="ORT12" s="221"/>
      <c r="ORU12" s="221"/>
      <c r="ORV12" s="221"/>
      <c r="ORW12" s="221"/>
      <c r="ORX12" s="221"/>
      <c r="ORY12" s="221"/>
      <c r="OSB12" s="26"/>
      <c r="OSC12" s="26"/>
      <c r="OSD12" s="26"/>
      <c r="OSE12" s="26"/>
      <c r="OSF12" s="26"/>
      <c r="OSH12" s="221"/>
      <c r="OSI12" s="221"/>
      <c r="OSJ12" s="221"/>
      <c r="OSK12" s="221"/>
      <c r="OSL12" s="221"/>
      <c r="OSM12" s="221"/>
      <c r="OSN12" s="221"/>
      <c r="OSO12" s="221"/>
      <c r="OSR12" s="26"/>
      <c r="OSS12" s="26"/>
      <c r="OST12" s="26"/>
      <c r="OSU12" s="26"/>
      <c r="OSV12" s="26"/>
      <c r="OSX12" s="221"/>
      <c r="OSY12" s="221"/>
      <c r="OSZ12" s="221"/>
      <c r="OTA12" s="221"/>
      <c r="OTB12" s="221"/>
      <c r="OTC12" s="221"/>
      <c r="OTD12" s="221"/>
      <c r="OTE12" s="221"/>
      <c r="OTH12" s="26"/>
      <c r="OTI12" s="26"/>
      <c r="OTJ12" s="26"/>
      <c r="OTK12" s="26"/>
      <c r="OTL12" s="26"/>
      <c r="OTN12" s="221"/>
      <c r="OTO12" s="221"/>
      <c r="OTP12" s="221"/>
      <c r="OTQ12" s="221"/>
      <c r="OTR12" s="221"/>
      <c r="OTS12" s="221"/>
      <c r="OTT12" s="221"/>
      <c r="OTU12" s="221"/>
      <c r="OTX12" s="26"/>
      <c r="OTY12" s="26"/>
      <c r="OTZ12" s="26"/>
      <c r="OUA12" s="26"/>
      <c r="OUB12" s="26"/>
      <c r="OUD12" s="221"/>
      <c r="OUE12" s="221"/>
      <c r="OUF12" s="221"/>
      <c r="OUG12" s="221"/>
      <c r="OUH12" s="221"/>
      <c r="OUI12" s="221"/>
      <c r="OUJ12" s="221"/>
      <c r="OUK12" s="221"/>
      <c r="OUN12" s="26"/>
      <c r="OUO12" s="26"/>
      <c r="OUP12" s="26"/>
      <c r="OUQ12" s="26"/>
      <c r="OUR12" s="26"/>
      <c r="OUT12" s="221"/>
      <c r="OUU12" s="221"/>
      <c r="OUV12" s="221"/>
      <c r="OUW12" s="221"/>
      <c r="OUX12" s="221"/>
      <c r="OUY12" s="221"/>
      <c r="OUZ12" s="221"/>
      <c r="OVA12" s="221"/>
      <c r="OVD12" s="26"/>
      <c r="OVE12" s="26"/>
      <c r="OVF12" s="26"/>
      <c r="OVG12" s="26"/>
      <c r="OVH12" s="26"/>
      <c r="OVJ12" s="221"/>
      <c r="OVK12" s="221"/>
      <c r="OVL12" s="221"/>
      <c r="OVM12" s="221"/>
      <c r="OVN12" s="221"/>
      <c r="OVO12" s="221"/>
      <c r="OVP12" s="221"/>
      <c r="OVQ12" s="221"/>
      <c r="OVT12" s="26"/>
      <c r="OVU12" s="26"/>
      <c r="OVV12" s="26"/>
      <c r="OVW12" s="26"/>
      <c r="OVX12" s="26"/>
      <c r="OVZ12" s="221"/>
      <c r="OWA12" s="221"/>
      <c r="OWB12" s="221"/>
      <c r="OWC12" s="221"/>
      <c r="OWD12" s="221"/>
      <c r="OWE12" s="221"/>
      <c r="OWF12" s="221"/>
      <c r="OWG12" s="221"/>
      <c r="OWJ12" s="26"/>
      <c r="OWK12" s="26"/>
      <c r="OWL12" s="26"/>
      <c r="OWM12" s="26"/>
      <c r="OWN12" s="26"/>
      <c r="OWP12" s="221"/>
      <c r="OWQ12" s="221"/>
      <c r="OWR12" s="221"/>
      <c r="OWS12" s="221"/>
      <c r="OWT12" s="221"/>
      <c r="OWU12" s="221"/>
      <c r="OWV12" s="221"/>
      <c r="OWW12" s="221"/>
      <c r="OWZ12" s="26"/>
      <c r="OXA12" s="26"/>
      <c r="OXB12" s="26"/>
      <c r="OXC12" s="26"/>
      <c r="OXD12" s="26"/>
      <c r="OXF12" s="221"/>
      <c r="OXG12" s="221"/>
      <c r="OXH12" s="221"/>
      <c r="OXI12" s="221"/>
      <c r="OXJ12" s="221"/>
      <c r="OXK12" s="221"/>
      <c r="OXL12" s="221"/>
      <c r="OXM12" s="221"/>
      <c r="OXP12" s="26"/>
      <c r="OXQ12" s="26"/>
      <c r="OXR12" s="26"/>
      <c r="OXS12" s="26"/>
      <c r="OXT12" s="26"/>
      <c r="OXV12" s="221"/>
      <c r="OXW12" s="221"/>
      <c r="OXX12" s="221"/>
      <c r="OXY12" s="221"/>
      <c r="OXZ12" s="221"/>
      <c r="OYA12" s="221"/>
      <c r="OYB12" s="221"/>
      <c r="OYC12" s="221"/>
      <c r="OYF12" s="26"/>
      <c r="OYG12" s="26"/>
      <c r="OYH12" s="26"/>
      <c r="OYI12" s="26"/>
      <c r="OYJ12" s="26"/>
      <c r="OYL12" s="221"/>
      <c r="OYM12" s="221"/>
      <c r="OYN12" s="221"/>
      <c r="OYO12" s="221"/>
      <c r="OYP12" s="221"/>
      <c r="OYQ12" s="221"/>
      <c r="OYR12" s="221"/>
      <c r="OYS12" s="221"/>
      <c r="OYV12" s="26"/>
      <c r="OYW12" s="26"/>
      <c r="OYX12" s="26"/>
      <c r="OYY12" s="26"/>
      <c r="OYZ12" s="26"/>
      <c r="OZB12" s="221"/>
      <c r="OZC12" s="221"/>
      <c r="OZD12" s="221"/>
      <c r="OZE12" s="221"/>
      <c r="OZF12" s="221"/>
      <c r="OZG12" s="221"/>
      <c r="OZH12" s="221"/>
      <c r="OZI12" s="221"/>
      <c r="OZL12" s="26"/>
      <c r="OZM12" s="26"/>
      <c r="OZN12" s="26"/>
      <c r="OZO12" s="26"/>
      <c r="OZP12" s="26"/>
      <c r="OZR12" s="221"/>
      <c r="OZS12" s="221"/>
      <c r="OZT12" s="221"/>
      <c r="OZU12" s="221"/>
      <c r="OZV12" s="221"/>
      <c r="OZW12" s="221"/>
      <c r="OZX12" s="221"/>
      <c r="OZY12" s="221"/>
      <c r="PAB12" s="26"/>
      <c r="PAC12" s="26"/>
      <c r="PAD12" s="26"/>
      <c r="PAE12" s="26"/>
      <c r="PAF12" s="26"/>
      <c r="PAH12" s="221"/>
      <c r="PAI12" s="221"/>
      <c r="PAJ12" s="221"/>
      <c r="PAK12" s="221"/>
      <c r="PAL12" s="221"/>
      <c r="PAM12" s="221"/>
      <c r="PAN12" s="221"/>
      <c r="PAO12" s="221"/>
      <c r="PAR12" s="26"/>
      <c r="PAS12" s="26"/>
      <c r="PAT12" s="26"/>
      <c r="PAU12" s="26"/>
      <c r="PAV12" s="26"/>
      <c r="PAX12" s="221"/>
      <c r="PAY12" s="221"/>
      <c r="PAZ12" s="221"/>
      <c r="PBA12" s="221"/>
      <c r="PBB12" s="221"/>
      <c r="PBC12" s="221"/>
      <c r="PBD12" s="221"/>
      <c r="PBE12" s="221"/>
      <c r="PBH12" s="26"/>
      <c r="PBI12" s="26"/>
      <c r="PBJ12" s="26"/>
      <c r="PBK12" s="26"/>
      <c r="PBL12" s="26"/>
      <c r="PBN12" s="221"/>
      <c r="PBO12" s="221"/>
      <c r="PBP12" s="221"/>
      <c r="PBQ12" s="221"/>
      <c r="PBR12" s="221"/>
      <c r="PBS12" s="221"/>
      <c r="PBT12" s="221"/>
      <c r="PBU12" s="221"/>
      <c r="PBX12" s="26"/>
      <c r="PBY12" s="26"/>
      <c r="PBZ12" s="26"/>
      <c r="PCA12" s="26"/>
      <c r="PCB12" s="26"/>
      <c r="PCD12" s="221"/>
      <c r="PCE12" s="221"/>
      <c r="PCF12" s="221"/>
      <c r="PCG12" s="221"/>
      <c r="PCH12" s="221"/>
      <c r="PCI12" s="221"/>
      <c r="PCJ12" s="221"/>
      <c r="PCK12" s="221"/>
      <c r="PCN12" s="26"/>
      <c r="PCO12" s="26"/>
      <c r="PCP12" s="26"/>
      <c r="PCQ12" s="26"/>
      <c r="PCR12" s="26"/>
      <c r="PCT12" s="221"/>
      <c r="PCU12" s="221"/>
      <c r="PCV12" s="221"/>
      <c r="PCW12" s="221"/>
      <c r="PCX12" s="221"/>
      <c r="PCY12" s="221"/>
      <c r="PCZ12" s="221"/>
      <c r="PDA12" s="221"/>
      <c r="PDD12" s="26"/>
      <c r="PDE12" s="26"/>
      <c r="PDF12" s="26"/>
      <c r="PDG12" s="26"/>
      <c r="PDH12" s="26"/>
      <c r="PDJ12" s="221"/>
      <c r="PDK12" s="221"/>
      <c r="PDL12" s="221"/>
      <c r="PDM12" s="221"/>
      <c r="PDN12" s="221"/>
      <c r="PDO12" s="221"/>
      <c r="PDP12" s="221"/>
      <c r="PDQ12" s="221"/>
      <c r="PDT12" s="26"/>
      <c r="PDU12" s="26"/>
      <c r="PDV12" s="26"/>
      <c r="PDW12" s="26"/>
      <c r="PDX12" s="26"/>
      <c r="PDZ12" s="221"/>
      <c r="PEA12" s="221"/>
      <c r="PEB12" s="221"/>
      <c r="PEC12" s="221"/>
      <c r="PED12" s="221"/>
      <c r="PEE12" s="221"/>
      <c r="PEF12" s="221"/>
      <c r="PEG12" s="221"/>
      <c r="PEJ12" s="26"/>
      <c r="PEK12" s="26"/>
      <c r="PEL12" s="26"/>
      <c r="PEM12" s="26"/>
      <c r="PEN12" s="26"/>
      <c r="PEP12" s="221"/>
      <c r="PEQ12" s="221"/>
      <c r="PER12" s="221"/>
      <c r="PES12" s="221"/>
      <c r="PET12" s="221"/>
      <c r="PEU12" s="221"/>
      <c r="PEV12" s="221"/>
      <c r="PEW12" s="221"/>
      <c r="PEZ12" s="26"/>
      <c r="PFA12" s="26"/>
      <c r="PFB12" s="26"/>
      <c r="PFC12" s="26"/>
      <c r="PFD12" s="26"/>
      <c r="PFF12" s="221"/>
      <c r="PFG12" s="221"/>
      <c r="PFH12" s="221"/>
      <c r="PFI12" s="221"/>
      <c r="PFJ12" s="221"/>
      <c r="PFK12" s="221"/>
      <c r="PFL12" s="221"/>
      <c r="PFM12" s="221"/>
      <c r="PFP12" s="26"/>
      <c r="PFQ12" s="26"/>
      <c r="PFR12" s="26"/>
      <c r="PFS12" s="26"/>
      <c r="PFT12" s="26"/>
      <c r="PFV12" s="221"/>
      <c r="PFW12" s="221"/>
      <c r="PFX12" s="221"/>
      <c r="PFY12" s="221"/>
      <c r="PFZ12" s="221"/>
      <c r="PGA12" s="221"/>
      <c r="PGB12" s="221"/>
      <c r="PGC12" s="221"/>
      <c r="PGF12" s="26"/>
      <c r="PGG12" s="26"/>
      <c r="PGH12" s="26"/>
      <c r="PGI12" s="26"/>
      <c r="PGJ12" s="26"/>
      <c r="PGL12" s="221"/>
      <c r="PGM12" s="221"/>
      <c r="PGN12" s="221"/>
      <c r="PGO12" s="221"/>
      <c r="PGP12" s="221"/>
      <c r="PGQ12" s="221"/>
      <c r="PGR12" s="221"/>
      <c r="PGS12" s="221"/>
      <c r="PGV12" s="26"/>
      <c r="PGW12" s="26"/>
      <c r="PGX12" s="26"/>
      <c r="PGY12" s="26"/>
      <c r="PGZ12" s="26"/>
      <c r="PHB12" s="221"/>
      <c r="PHC12" s="221"/>
      <c r="PHD12" s="221"/>
      <c r="PHE12" s="221"/>
      <c r="PHF12" s="221"/>
      <c r="PHG12" s="221"/>
      <c r="PHH12" s="221"/>
      <c r="PHI12" s="221"/>
      <c r="PHL12" s="26"/>
      <c r="PHM12" s="26"/>
      <c r="PHN12" s="26"/>
      <c r="PHO12" s="26"/>
      <c r="PHP12" s="26"/>
      <c r="PHR12" s="221"/>
      <c r="PHS12" s="221"/>
      <c r="PHT12" s="221"/>
      <c r="PHU12" s="221"/>
      <c r="PHV12" s="221"/>
      <c r="PHW12" s="221"/>
      <c r="PHX12" s="221"/>
      <c r="PHY12" s="221"/>
      <c r="PIB12" s="26"/>
      <c r="PIC12" s="26"/>
      <c r="PID12" s="26"/>
      <c r="PIE12" s="26"/>
      <c r="PIF12" s="26"/>
      <c r="PIH12" s="221"/>
      <c r="PII12" s="221"/>
      <c r="PIJ12" s="221"/>
      <c r="PIK12" s="221"/>
      <c r="PIL12" s="221"/>
      <c r="PIM12" s="221"/>
      <c r="PIN12" s="221"/>
      <c r="PIO12" s="221"/>
      <c r="PIR12" s="26"/>
      <c r="PIS12" s="26"/>
      <c r="PIT12" s="26"/>
      <c r="PIU12" s="26"/>
      <c r="PIV12" s="26"/>
      <c r="PIX12" s="221"/>
      <c r="PIY12" s="221"/>
      <c r="PIZ12" s="221"/>
      <c r="PJA12" s="221"/>
      <c r="PJB12" s="221"/>
      <c r="PJC12" s="221"/>
      <c r="PJD12" s="221"/>
      <c r="PJE12" s="221"/>
      <c r="PJH12" s="26"/>
      <c r="PJI12" s="26"/>
      <c r="PJJ12" s="26"/>
      <c r="PJK12" s="26"/>
      <c r="PJL12" s="26"/>
      <c r="PJN12" s="221"/>
      <c r="PJO12" s="221"/>
      <c r="PJP12" s="221"/>
      <c r="PJQ12" s="221"/>
      <c r="PJR12" s="221"/>
      <c r="PJS12" s="221"/>
      <c r="PJT12" s="221"/>
      <c r="PJU12" s="221"/>
      <c r="PJX12" s="26"/>
      <c r="PJY12" s="26"/>
      <c r="PJZ12" s="26"/>
      <c r="PKA12" s="26"/>
      <c r="PKB12" s="26"/>
      <c r="PKD12" s="221"/>
      <c r="PKE12" s="221"/>
      <c r="PKF12" s="221"/>
      <c r="PKG12" s="221"/>
      <c r="PKH12" s="221"/>
      <c r="PKI12" s="221"/>
      <c r="PKJ12" s="221"/>
      <c r="PKK12" s="221"/>
      <c r="PKN12" s="26"/>
      <c r="PKO12" s="26"/>
      <c r="PKP12" s="26"/>
      <c r="PKQ12" s="26"/>
      <c r="PKR12" s="26"/>
      <c r="PKT12" s="221"/>
      <c r="PKU12" s="221"/>
      <c r="PKV12" s="221"/>
      <c r="PKW12" s="221"/>
      <c r="PKX12" s="221"/>
      <c r="PKY12" s="221"/>
      <c r="PKZ12" s="221"/>
      <c r="PLA12" s="221"/>
      <c r="PLD12" s="26"/>
      <c r="PLE12" s="26"/>
      <c r="PLF12" s="26"/>
      <c r="PLG12" s="26"/>
      <c r="PLH12" s="26"/>
      <c r="PLJ12" s="221"/>
      <c r="PLK12" s="221"/>
      <c r="PLL12" s="221"/>
      <c r="PLM12" s="221"/>
      <c r="PLN12" s="221"/>
      <c r="PLO12" s="221"/>
      <c r="PLP12" s="221"/>
      <c r="PLQ12" s="221"/>
      <c r="PLT12" s="26"/>
      <c r="PLU12" s="26"/>
      <c r="PLV12" s="26"/>
      <c r="PLW12" s="26"/>
      <c r="PLX12" s="26"/>
      <c r="PLZ12" s="221"/>
      <c r="PMA12" s="221"/>
      <c r="PMB12" s="221"/>
      <c r="PMC12" s="221"/>
      <c r="PMD12" s="221"/>
      <c r="PME12" s="221"/>
      <c r="PMF12" s="221"/>
      <c r="PMG12" s="221"/>
      <c r="PMJ12" s="26"/>
      <c r="PMK12" s="26"/>
      <c r="PML12" s="26"/>
      <c r="PMM12" s="26"/>
      <c r="PMN12" s="26"/>
      <c r="PMP12" s="221"/>
      <c r="PMQ12" s="221"/>
      <c r="PMR12" s="221"/>
      <c r="PMS12" s="221"/>
      <c r="PMT12" s="221"/>
      <c r="PMU12" s="221"/>
      <c r="PMV12" s="221"/>
      <c r="PMW12" s="221"/>
      <c r="PMZ12" s="26"/>
      <c r="PNA12" s="26"/>
      <c r="PNB12" s="26"/>
      <c r="PNC12" s="26"/>
      <c r="PND12" s="26"/>
      <c r="PNF12" s="221"/>
      <c r="PNG12" s="221"/>
      <c r="PNH12" s="221"/>
      <c r="PNI12" s="221"/>
      <c r="PNJ12" s="221"/>
      <c r="PNK12" s="221"/>
      <c r="PNL12" s="221"/>
      <c r="PNM12" s="221"/>
      <c r="PNP12" s="26"/>
      <c r="PNQ12" s="26"/>
      <c r="PNR12" s="26"/>
      <c r="PNS12" s="26"/>
      <c r="PNT12" s="26"/>
      <c r="PNV12" s="221"/>
      <c r="PNW12" s="221"/>
      <c r="PNX12" s="221"/>
      <c r="PNY12" s="221"/>
      <c r="PNZ12" s="221"/>
      <c r="POA12" s="221"/>
      <c r="POB12" s="221"/>
      <c r="POC12" s="221"/>
      <c r="POF12" s="26"/>
      <c r="POG12" s="26"/>
      <c r="POH12" s="26"/>
      <c r="POI12" s="26"/>
      <c r="POJ12" s="26"/>
      <c r="POL12" s="221"/>
      <c r="POM12" s="221"/>
      <c r="PON12" s="221"/>
      <c r="POO12" s="221"/>
      <c r="POP12" s="221"/>
      <c r="POQ12" s="221"/>
      <c r="POR12" s="221"/>
      <c r="POS12" s="221"/>
      <c r="POV12" s="26"/>
      <c r="POW12" s="26"/>
      <c r="POX12" s="26"/>
      <c r="POY12" s="26"/>
      <c r="POZ12" s="26"/>
      <c r="PPB12" s="221"/>
      <c r="PPC12" s="221"/>
      <c r="PPD12" s="221"/>
      <c r="PPE12" s="221"/>
      <c r="PPF12" s="221"/>
      <c r="PPG12" s="221"/>
      <c r="PPH12" s="221"/>
      <c r="PPI12" s="221"/>
      <c r="PPL12" s="26"/>
      <c r="PPM12" s="26"/>
      <c r="PPN12" s="26"/>
      <c r="PPO12" s="26"/>
      <c r="PPP12" s="26"/>
      <c r="PPR12" s="221"/>
      <c r="PPS12" s="221"/>
      <c r="PPT12" s="221"/>
      <c r="PPU12" s="221"/>
      <c r="PPV12" s="221"/>
      <c r="PPW12" s="221"/>
      <c r="PPX12" s="221"/>
      <c r="PPY12" s="221"/>
      <c r="PQB12" s="26"/>
      <c r="PQC12" s="26"/>
      <c r="PQD12" s="26"/>
      <c r="PQE12" s="26"/>
      <c r="PQF12" s="26"/>
      <c r="PQH12" s="221"/>
      <c r="PQI12" s="221"/>
      <c r="PQJ12" s="221"/>
      <c r="PQK12" s="221"/>
      <c r="PQL12" s="221"/>
      <c r="PQM12" s="221"/>
      <c r="PQN12" s="221"/>
      <c r="PQO12" s="221"/>
      <c r="PQR12" s="26"/>
      <c r="PQS12" s="26"/>
      <c r="PQT12" s="26"/>
      <c r="PQU12" s="26"/>
      <c r="PQV12" s="26"/>
      <c r="PQX12" s="221"/>
      <c r="PQY12" s="221"/>
      <c r="PQZ12" s="221"/>
      <c r="PRA12" s="221"/>
      <c r="PRB12" s="221"/>
      <c r="PRC12" s="221"/>
      <c r="PRD12" s="221"/>
      <c r="PRE12" s="221"/>
      <c r="PRH12" s="26"/>
      <c r="PRI12" s="26"/>
      <c r="PRJ12" s="26"/>
      <c r="PRK12" s="26"/>
      <c r="PRL12" s="26"/>
      <c r="PRN12" s="221"/>
      <c r="PRO12" s="221"/>
      <c r="PRP12" s="221"/>
      <c r="PRQ12" s="221"/>
      <c r="PRR12" s="221"/>
      <c r="PRS12" s="221"/>
      <c r="PRT12" s="221"/>
      <c r="PRU12" s="221"/>
      <c r="PRX12" s="26"/>
      <c r="PRY12" s="26"/>
      <c r="PRZ12" s="26"/>
      <c r="PSA12" s="26"/>
      <c r="PSB12" s="26"/>
      <c r="PSD12" s="221"/>
      <c r="PSE12" s="221"/>
      <c r="PSF12" s="221"/>
      <c r="PSG12" s="221"/>
      <c r="PSH12" s="221"/>
      <c r="PSI12" s="221"/>
      <c r="PSJ12" s="221"/>
      <c r="PSK12" s="221"/>
      <c r="PSN12" s="26"/>
      <c r="PSO12" s="26"/>
      <c r="PSP12" s="26"/>
      <c r="PSQ12" s="26"/>
      <c r="PSR12" s="26"/>
      <c r="PST12" s="221"/>
      <c r="PSU12" s="221"/>
      <c r="PSV12" s="221"/>
      <c r="PSW12" s="221"/>
      <c r="PSX12" s="221"/>
      <c r="PSY12" s="221"/>
      <c r="PSZ12" s="221"/>
      <c r="PTA12" s="221"/>
      <c r="PTD12" s="26"/>
      <c r="PTE12" s="26"/>
      <c r="PTF12" s="26"/>
      <c r="PTG12" s="26"/>
      <c r="PTH12" s="26"/>
      <c r="PTJ12" s="221"/>
      <c r="PTK12" s="221"/>
      <c r="PTL12" s="221"/>
      <c r="PTM12" s="221"/>
      <c r="PTN12" s="221"/>
      <c r="PTO12" s="221"/>
      <c r="PTP12" s="221"/>
      <c r="PTQ12" s="221"/>
      <c r="PTT12" s="26"/>
      <c r="PTU12" s="26"/>
      <c r="PTV12" s="26"/>
      <c r="PTW12" s="26"/>
      <c r="PTX12" s="26"/>
      <c r="PTZ12" s="221"/>
      <c r="PUA12" s="221"/>
      <c r="PUB12" s="221"/>
      <c r="PUC12" s="221"/>
      <c r="PUD12" s="221"/>
      <c r="PUE12" s="221"/>
      <c r="PUF12" s="221"/>
      <c r="PUG12" s="221"/>
      <c r="PUJ12" s="26"/>
      <c r="PUK12" s="26"/>
      <c r="PUL12" s="26"/>
      <c r="PUM12" s="26"/>
      <c r="PUN12" s="26"/>
      <c r="PUP12" s="221"/>
      <c r="PUQ12" s="221"/>
      <c r="PUR12" s="221"/>
      <c r="PUS12" s="221"/>
      <c r="PUT12" s="221"/>
      <c r="PUU12" s="221"/>
      <c r="PUV12" s="221"/>
      <c r="PUW12" s="221"/>
      <c r="PUZ12" s="26"/>
      <c r="PVA12" s="26"/>
      <c r="PVB12" s="26"/>
      <c r="PVC12" s="26"/>
      <c r="PVD12" s="26"/>
      <c r="PVF12" s="221"/>
      <c r="PVG12" s="221"/>
      <c r="PVH12" s="221"/>
      <c r="PVI12" s="221"/>
      <c r="PVJ12" s="221"/>
      <c r="PVK12" s="221"/>
      <c r="PVL12" s="221"/>
      <c r="PVM12" s="221"/>
      <c r="PVP12" s="26"/>
      <c r="PVQ12" s="26"/>
      <c r="PVR12" s="26"/>
      <c r="PVS12" s="26"/>
      <c r="PVT12" s="26"/>
      <c r="PVV12" s="221"/>
      <c r="PVW12" s="221"/>
      <c r="PVX12" s="221"/>
      <c r="PVY12" s="221"/>
      <c r="PVZ12" s="221"/>
      <c r="PWA12" s="221"/>
      <c r="PWB12" s="221"/>
      <c r="PWC12" s="221"/>
      <c r="PWF12" s="26"/>
      <c r="PWG12" s="26"/>
      <c r="PWH12" s="26"/>
      <c r="PWI12" s="26"/>
      <c r="PWJ12" s="26"/>
      <c r="PWL12" s="221"/>
      <c r="PWM12" s="221"/>
      <c r="PWN12" s="221"/>
      <c r="PWO12" s="221"/>
      <c r="PWP12" s="221"/>
      <c r="PWQ12" s="221"/>
      <c r="PWR12" s="221"/>
      <c r="PWS12" s="221"/>
      <c r="PWV12" s="26"/>
      <c r="PWW12" s="26"/>
      <c r="PWX12" s="26"/>
      <c r="PWY12" s="26"/>
      <c r="PWZ12" s="26"/>
      <c r="PXB12" s="221"/>
      <c r="PXC12" s="221"/>
      <c r="PXD12" s="221"/>
      <c r="PXE12" s="221"/>
      <c r="PXF12" s="221"/>
      <c r="PXG12" s="221"/>
      <c r="PXH12" s="221"/>
      <c r="PXI12" s="221"/>
      <c r="PXL12" s="26"/>
      <c r="PXM12" s="26"/>
      <c r="PXN12" s="26"/>
      <c r="PXO12" s="26"/>
      <c r="PXP12" s="26"/>
      <c r="PXR12" s="221"/>
      <c r="PXS12" s="221"/>
      <c r="PXT12" s="221"/>
      <c r="PXU12" s="221"/>
      <c r="PXV12" s="221"/>
      <c r="PXW12" s="221"/>
      <c r="PXX12" s="221"/>
      <c r="PXY12" s="221"/>
      <c r="PYB12" s="26"/>
      <c r="PYC12" s="26"/>
      <c r="PYD12" s="26"/>
      <c r="PYE12" s="26"/>
      <c r="PYF12" s="26"/>
      <c r="PYH12" s="221"/>
      <c r="PYI12" s="221"/>
      <c r="PYJ12" s="221"/>
      <c r="PYK12" s="221"/>
      <c r="PYL12" s="221"/>
      <c r="PYM12" s="221"/>
      <c r="PYN12" s="221"/>
      <c r="PYO12" s="221"/>
      <c r="PYR12" s="26"/>
      <c r="PYS12" s="26"/>
      <c r="PYT12" s="26"/>
      <c r="PYU12" s="26"/>
      <c r="PYV12" s="26"/>
      <c r="PYX12" s="221"/>
      <c r="PYY12" s="221"/>
      <c r="PYZ12" s="221"/>
      <c r="PZA12" s="221"/>
      <c r="PZB12" s="221"/>
      <c r="PZC12" s="221"/>
      <c r="PZD12" s="221"/>
      <c r="PZE12" s="221"/>
      <c r="PZH12" s="26"/>
      <c r="PZI12" s="26"/>
      <c r="PZJ12" s="26"/>
      <c r="PZK12" s="26"/>
      <c r="PZL12" s="26"/>
      <c r="PZN12" s="221"/>
      <c r="PZO12" s="221"/>
      <c r="PZP12" s="221"/>
      <c r="PZQ12" s="221"/>
      <c r="PZR12" s="221"/>
      <c r="PZS12" s="221"/>
      <c r="PZT12" s="221"/>
      <c r="PZU12" s="221"/>
      <c r="PZX12" s="26"/>
      <c r="PZY12" s="26"/>
      <c r="PZZ12" s="26"/>
      <c r="QAA12" s="26"/>
      <c r="QAB12" s="26"/>
      <c r="QAD12" s="221"/>
      <c r="QAE12" s="221"/>
      <c r="QAF12" s="221"/>
      <c r="QAG12" s="221"/>
      <c r="QAH12" s="221"/>
      <c r="QAI12" s="221"/>
      <c r="QAJ12" s="221"/>
      <c r="QAK12" s="221"/>
      <c r="QAN12" s="26"/>
      <c r="QAO12" s="26"/>
      <c r="QAP12" s="26"/>
      <c r="QAQ12" s="26"/>
      <c r="QAR12" s="26"/>
      <c r="QAT12" s="221"/>
      <c r="QAU12" s="221"/>
      <c r="QAV12" s="221"/>
      <c r="QAW12" s="221"/>
      <c r="QAX12" s="221"/>
      <c r="QAY12" s="221"/>
      <c r="QAZ12" s="221"/>
      <c r="QBA12" s="221"/>
      <c r="QBD12" s="26"/>
      <c r="QBE12" s="26"/>
      <c r="QBF12" s="26"/>
      <c r="QBG12" s="26"/>
      <c r="QBH12" s="26"/>
      <c r="QBJ12" s="221"/>
      <c r="QBK12" s="221"/>
      <c r="QBL12" s="221"/>
      <c r="QBM12" s="221"/>
      <c r="QBN12" s="221"/>
      <c r="QBO12" s="221"/>
      <c r="QBP12" s="221"/>
      <c r="QBQ12" s="221"/>
      <c r="QBT12" s="26"/>
      <c r="QBU12" s="26"/>
      <c r="QBV12" s="26"/>
      <c r="QBW12" s="26"/>
      <c r="QBX12" s="26"/>
      <c r="QBZ12" s="221"/>
      <c r="QCA12" s="221"/>
      <c r="QCB12" s="221"/>
      <c r="QCC12" s="221"/>
      <c r="QCD12" s="221"/>
      <c r="QCE12" s="221"/>
      <c r="QCF12" s="221"/>
      <c r="QCG12" s="221"/>
      <c r="QCJ12" s="26"/>
      <c r="QCK12" s="26"/>
      <c r="QCL12" s="26"/>
      <c r="QCM12" s="26"/>
      <c r="QCN12" s="26"/>
      <c r="QCP12" s="221"/>
      <c r="QCQ12" s="221"/>
      <c r="QCR12" s="221"/>
      <c r="QCS12" s="221"/>
      <c r="QCT12" s="221"/>
      <c r="QCU12" s="221"/>
      <c r="QCV12" s="221"/>
      <c r="QCW12" s="221"/>
      <c r="QCZ12" s="26"/>
      <c r="QDA12" s="26"/>
      <c r="QDB12" s="26"/>
      <c r="QDC12" s="26"/>
      <c r="QDD12" s="26"/>
      <c r="QDF12" s="221"/>
      <c r="QDG12" s="221"/>
      <c r="QDH12" s="221"/>
      <c r="QDI12" s="221"/>
      <c r="QDJ12" s="221"/>
      <c r="QDK12" s="221"/>
      <c r="QDL12" s="221"/>
      <c r="QDM12" s="221"/>
      <c r="QDP12" s="26"/>
      <c r="QDQ12" s="26"/>
      <c r="QDR12" s="26"/>
      <c r="QDS12" s="26"/>
      <c r="QDT12" s="26"/>
      <c r="QDV12" s="221"/>
      <c r="QDW12" s="221"/>
      <c r="QDX12" s="221"/>
      <c r="QDY12" s="221"/>
      <c r="QDZ12" s="221"/>
      <c r="QEA12" s="221"/>
      <c r="QEB12" s="221"/>
      <c r="QEC12" s="221"/>
      <c r="QEF12" s="26"/>
      <c r="QEG12" s="26"/>
      <c r="QEH12" s="26"/>
      <c r="QEI12" s="26"/>
      <c r="QEJ12" s="26"/>
      <c r="QEL12" s="221"/>
      <c r="QEM12" s="221"/>
      <c r="QEN12" s="221"/>
      <c r="QEO12" s="221"/>
      <c r="QEP12" s="221"/>
      <c r="QEQ12" s="221"/>
      <c r="QER12" s="221"/>
      <c r="QES12" s="221"/>
      <c r="QEV12" s="26"/>
      <c r="QEW12" s="26"/>
      <c r="QEX12" s="26"/>
      <c r="QEY12" s="26"/>
      <c r="QEZ12" s="26"/>
      <c r="QFB12" s="221"/>
      <c r="QFC12" s="221"/>
      <c r="QFD12" s="221"/>
      <c r="QFE12" s="221"/>
      <c r="QFF12" s="221"/>
      <c r="QFG12" s="221"/>
      <c r="QFH12" s="221"/>
      <c r="QFI12" s="221"/>
      <c r="QFL12" s="26"/>
      <c r="QFM12" s="26"/>
      <c r="QFN12" s="26"/>
      <c r="QFO12" s="26"/>
      <c r="QFP12" s="26"/>
      <c r="QFR12" s="221"/>
      <c r="QFS12" s="221"/>
      <c r="QFT12" s="221"/>
      <c r="QFU12" s="221"/>
      <c r="QFV12" s="221"/>
      <c r="QFW12" s="221"/>
      <c r="QFX12" s="221"/>
      <c r="QFY12" s="221"/>
      <c r="QGB12" s="26"/>
      <c r="QGC12" s="26"/>
      <c r="QGD12" s="26"/>
      <c r="QGE12" s="26"/>
      <c r="QGF12" s="26"/>
      <c r="QGH12" s="221"/>
      <c r="QGI12" s="221"/>
      <c r="QGJ12" s="221"/>
      <c r="QGK12" s="221"/>
      <c r="QGL12" s="221"/>
      <c r="QGM12" s="221"/>
      <c r="QGN12" s="221"/>
      <c r="QGO12" s="221"/>
      <c r="QGR12" s="26"/>
      <c r="QGS12" s="26"/>
      <c r="QGT12" s="26"/>
      <c r="QGU12" s="26"/>
      <c r="QGV12" s="26"/>
      <c r="QGX12" s="221"/>
      <c r="QGY12" s="221"/>
      <c r="QGZ12" s="221"/>
      <c r="QHA12" s="221"/>
      <c r="QHB12" s="221"/>
      <c r="QHC12" s="221"/>
      <c r="QHD12" s="221"/>
      <c r="QHE12" s="221"/>
      <c r="QHH12" s="26"/>
      <c r="QHI12" s="26"/>
      <c r="QHJ12" s="26"/>
      <c r="QHK12" s="26"/>
      <c r="QHL12" s="26"/>
      <c r="QHN12" s="221"/>
      <c r="QHO12" s="221"/>
      <c r="QHP12" s="221"/>
      <c r="QHQ12" s="221"/>
      <c r="QHR12" s="221"/>
      <c r="QHS12" s="221"/>
      <c r="QHT12" s="221"/>
      <c r="QHU12" s="221"/>
      <c r="QHX12" s="26"/>
      <c r="QHY12" s="26"/>
      <c r="QHZ12" s="26"/>
      <c r="QIA12" s="26"/>
      <c r="QIB12" s="26"/>
      <c r="QID12" s="221"/>
      <c r="QIE12" s="221"/>
      <c r="QIF12" s="221"/>
      <c r="QIG12" s="221"/>
      <c r="QIH12" s="221"/>
      <c r="QII12" s="221"/>
      <c r="QIJ12" s="221"/>
      <c r="QIK12" s="221"/>
      <c r="QIN12" s="26"/>
      <c r="QIO12" s="26"/>
      <c r="QIP12" s="26"/>
      <c r="QIQ12" s="26"/>
      <c r="QIR12" s="26"/>
      <c r="QIT12" s="221"/>
      <c r="QIU12" s="221"/>
      <c r="QIV12" s="221"/>
      <c r="QIW12" s="221"/>
      <c r="QIX12" s="221"/>
      <c r="QIY12" s="221"/>
      <c r="QIZ12" s="221"/>
      <c r="QJA12" s="221"/>
      <c r="QJD12" s="26"/>
      <c r="QJE12" s="26"/>
      <c r="QJF12" s="26"/>
      <c r="QJG12" s="26"/>
      <c r="QJH12" s="26"/>
      <c r="QJJ12" s="221"/>
      <c r="QJK12" s="221"/>
      <c r="QJL12" s="221"/>
      <c r="QJM12" s="221"/>
      <c r="QJN12" s="221"/>
      <c r="QJO12" s="221"/>
      <c r="QJP12" s="221"/>
      <c r="QJQ12" s="221"/>
      <c r="QJT12" s="26"/>
      <c r="QJU12" s="26"/>
      <c r="QJV12" s="26"/>
      <c r="QJW12" s="26"/>
      <c r="QJX12" s="26"/>
      <c r="QJZ12" s="221"/>
      <c r="QKA12" s="221"/>
      <c r="QKB12" s="221"/>
      <c r="QKC12" s="221"/>
      <c r="QKD12" s="221"/>
      <c r="QKE12" s="221"/>
      <c r="QKF12" s="221"/>
      <c r="QKG12" s="221"/>
      <c r="QKJ12" s="26"/>
      <c r="QKK12" s="26"/>
      <c r="QKL12" s="26"/>
      <c r="QKM12" s="26"/>
      <c r="QKN12" s="26"/>
      <c r="QKP12" s="221"/>
      <c r="QKQ12" s="221"/>
      <c r="QKR12" s="221"/>
      <c r="QKS12" s="221"/>
      <c r="QKT12" s="221"/>
      <c r="QKU12" s="221"/>
      <c r="QKV12" s="221"/>
      <c r="QKW12" s="221"/>
      <c r="QKZ12" s="26"/>
      <c r="QLA12" s="26"/>
      <c r="QLB12" s="26"/>
      <c r="QLC12" s="26"/>
      <c r="QLD12" s="26"/>
      <c r="QLF12" s="221"/>
      <c r="QLG12" s="221"/>
      <c r="QLH12" s="221"/>
      <c r="QLI12" s="221"/>
      <c r="QLJ12" s="221"/>
      <c r="QLK12" s="221"/>
      <c r="QLL12" s="221"/>
      <c r="QLM12" s="221"/>
      <c r="QLP12" s="26"/>
      <c r="QLQ12" s="26"/>
      <c r="QLR12" s="26"/>
      <c r="QLS12" s="26"/>
      <c r="QLT12" s="26"/>
      <c r="QLV12" s="221"/>
      <c r="QLW12" s="221"/>
      <c r="QLX12" s="221"/>
      <c r="QLY12" s="221"/>
      <c r="QLZ12" s="221"/>
      <c r="QMA12" s="221"/>
      <c r="QMB12" s="221"/>
      <c r="QMC12" s="221"/>
      <c r="QMF12" s="26"/>
      <c r="QMG12" s="26"/>
      <c r="QMH12" s="26"/>
      <c r="QMI12" s="26"/>
      <c r="QMJ12" s="26"/>
      <c r="QML12" s="221"/>
      <c r="QMM12" s="221"/>
      <c r="QMN12" s="221"/>
      <c r="QMO12" s="221"/>
      <c r="QMP12" s="221"/>
      <c r="QMQ12" s="221"/>
      <c r="QMR12" s="221"/>
      <c r="QMS12" s="221"/>
      <c r="QMV12" s="26"/>
      <c r="QMW12" s="26"/>
      <c r="QMX12" s="26"/>
      <c r="QMY12" s="26"/>
      <c r="QMZ12" s="26"/>
      <c r="QNB12" s="221"/>
      <c r="QNC12" s="221"/>
      <c r="QND12" s="221"/>
      <c r="QNE12" s="221"/>
      <c r="QNF12" s="221"/>
      <c r="QNG12" s="221"/>
      <c r="QNH12" s="221"/>
      <c r="QNI12" s="221"/>
      <c r="QNL12" s="26"/>
      <c r="QNM12" s="26"/>
      <c r="QNN12" s="26"/>
      <c r="QNO12" s="26"/>
      <c r="QNP12" s="26"/>
      <c r="QNR12" s="221"/>
      <c r="QNS12" s="221"/>
      <c r="QNT12" s="221"/>
      <c r="QNU12" s="221"/>
      <c r="QNV12" s="221"/>
      <c r="QNW12" s="221"/>
      <c r="QNX12" s="221"/>
      <c r="QNY12" s="221"/>
      <c r="QOB12" s="26"/>
      <c r="QOC12" s="26"/>
      <c r="QOD12" s="26"/>
      <c r="QOE12" s="26"/>
      <c r="QOF12" s="26"/>
      <c r="QOH12" s="221"/>
      <c r="QOI12" s="221"/>
      <c r="QOJ12" s="221"/>
      <c r="QOK12" s="221"/>
      <c r="QOL12" s="221"/>
      <c r="QOM12" s="221"/>
      <c r="QON12" s="221"/>
      <c r="QOO12" s="221"/>
      <c r="QOR12" s="26"/>
      <c r="QOS12" s="26"/>
      <c r="QOT12" s="26"/>
      <c r="QOU12" s="26"/>
      <c r="QOV12" s="26"/>
      <c r="QOX12" s="221"/>
      <c r="QOY12" s="221"/>
      <c r="QOZ12" s="221"/>
      <c r="QPA12" s="221"/>
      <c r="QPB12" s="221"/>
      <c r="QPC12" s="221"/>
      <c r="QPD12" s="221"/>
      <c r="QPE12" s="221"/>
      <c r="QPH12" s="26"/>
      <c r="QPI12" s="26"/>
      <c r="QPJ12" s="26"/>
      <c r="QPK12" s="26"/>
      <c r="QPL12" s="26"/>
      <c r="QPN12" s="221"/>
      <c r="QPO12" s="221"/>
      <c r="QPP12" s="221"/>
      <c r="QPQ12" s="221"/>
      <c r="QPR12" s="221"/>
      <c r="QPS12" s="221"/>
      <c r="QPT12" s="221"/>
      <c r="QPU12" s="221"/>
      <c r="QPX12" s="26"/>
      <c r="QPY12" s="26"/>
      <c r="QPZ12" s="26"/>
      <c r="QQA12" s="26"/>
      <c r="QQB12" s="26"/>
      <c r="QQD12" s="221"/>
      <c r="QQE12" s="221"/>
      <c r="QQF12" s="221"/>
      <c r="QQG12" s="221"/>
      <c r="QQH12" s="221"/>
      <c r="QQI12" s="221"/>
      <c r="QQJ12" s="221"/>
      <c r="QQK12" s="221"/>
      <c r="QQN12" s="26"/>
      <c r="QQO12" s="26"/>
      <c r="QQP12" s="26"/>
      <c r="QQQ12" s="26"/>
      <c r="QQR12" s="26"/>
      <c r="QQT12" s="221"/>
      <c r="QQU12" s="221"/>
      <c r="QQV12" s="221"/>
      <c r="QQW12" s="221"/>
      <c r="QQX12" s="221"/>
      <c r="QQY12" s="221"/>
      <c r="QQZ12" s="221"/>
      <c r="QRA12" s="221"/>
      <c r="QRD12" s="26"/>
      <c r="QRE12" s="26"/>
      <c r="QRF12" s="26"/>
      <c r="QRG12" s="26"/>
      <c r="QRH12" s="26"/>
      <c r="QRJ12" s="221"/>
      <c r="QRK12" s="221"/>
      <c r="QRL12" s="221"/>
      <c r="QRM12" s="221"/>
      <c r="QRN12" s="221"/>
      <c r="QRO12" s="221"/>
      <c r="QRP12" s="221"/>
      <c r="QRQ12" s="221"/>
      <c r="QRT12" s="26"/>
      <c r="QRU12" s="26"/>
      <c r="QRV12" s="26"/>
      <c r="QRW12" s="26"/>
      <c r="QRX12" s="26"/>
      <c r="QRZ12" s="221"/>
      <c r="QSA12" s="221"/>
      <c r="QSB12" s="221"/>
      <c r="QSC12" s="221"/>
      <c r="QSD12" s="221"/>
      <c r="QSE12" s="221"/>
      <c r="QSF12" s="221"/>
      <c r="QSG12" s="221"/>
      <c r="QSJ12" s="26"/>
      <c r="QSK12" s="26"/>
      <c r="QSL12" s="26"/>
      <c r="QSM12" s="26"/>
      <c r="QSN12" s="26"/>
      <c r="QSP12" s="221"/>
      <c r="QSQ12" s="221"/>
      <c r="QSR12" s="221"/>
      <c r="QSS12" s="221"/>
      <c r="QST12" s="221"/>
      <c r="QSU12" s="221"/>
      <c r="QSV12" s="221"/>
      <c r="QSW12" s="221"/>
      <c r="QSZ12" s="26"/>
      <c r="QTA12" s="26"/>
      <c r="QTB12" s="26"/>
      <c r="QTC12" s="26"/>
      <c r="QTD12" s="26"/>
      <c r="QTF12" s="221"/>
      <c r="QTG12" s="221"/>
      <c r="QTH12" s="221"/>
      <c r="QTI12" s="221"/>
      <c r="QTJ12" s="221"/>
      <c r="QTK12" s="221"/>
      <c r="QTL12" s="221"/>
      <c r="QTM12" s="221"/>
      <c r="QTP12" s="26"/>
      <c r="QTQ12" s="26"/>
      <c r="QTR12" s="26"/>
      <c r="QTS12" s="26"/>
      <c r="QTT12" s="26"/>
      <c r="QTV12" s="221"/>
      <c r="QTW12" s="221"/>
      <c r="QTX12" s="221"/>
      <c r="QTY12" s="221"/>
      <c r="QTZ12" s="221"/>
      <c r="QUA12" s="221"/>
      <c r="QUB12" s="221"/>
      <c r="QUC12" s="221"/>
      <c r="QUF12" s="26"/>
      <c r="QUG12" s="26"/>
      <c r="QUH12" s="26"/>
      <c r="QUI12" s="26"/>
      <c r="QUJ12" s="26"/>
      <c r="QUL12" s="221"/>
      <c r="QUM12" s="221"/>
      <c r="QUN12" s="221"/>
      <c r="QUO12" s="221"/>
      <c r="QUP12" s="221"/>
      <c r="QUQ12" s="221"/>
      <c r="QUR12" s="221"/>
      <c r="QUS12" s="221"/>
      <c r="QUV12" s="26"/>
      <c r="QUW12" s="26"/>
      <c r="QUX12" s="26"/>
      <c r="QUY12" s="26"/>
      <c r="QUZ12" s="26"/>
      <c r="QVB12" s="221"/>
      <c r="QVC12" s="221"/>
      <c r="QVD12" s="221"/>
      <c r="QVE12" s="221"/>
      <c r="QVF12" s="221"/>
      <c r="QVG12" s="221"/>
      <c r="QVH12" s="221"/>
      <c r="QVI12" s="221"/>
      <c r="QVL12" s="26"/>
      <c r="QVM12" s="26"/>
      <c r="QVN12" s="26"/>
      <c r="QVO12" s="26"/>
      <c r="QVP12" s="26"/>
      <c r="QVR12" s="221"/>
      <c r="QVS12" s="221"/>
      <c r="QVT12" s="221"/>
      <c r="QVU12" s="221"/>
      <c r="QVV12" s="221"/>
      <c r="QVW12" s="221"/>
      <c r="QVX12" s="221"/>
      <c r="QVY12" s="221"/>
      <c r="QWB12" s="26"/>
      <c r="QWC12" s="26"/>
      <c r="QWD12" s="26"/>
      <c r="QWE12" s="26"/>
      <c r="QWF12" s="26"/>
      <c r="QWH12" s="221"/>
      <c r="QWI12" s="221"/>
      <c r="QWJ12" s="221"/>
      <c r="QWK12" s="221"/>
      <c r="QWL12" s="221"/>
      <c r="QWM12" s="221"/>
      <c r="QWN12" s="221"/>
      <c r="QWO12" s="221"/>
      <c r="QWR12" s="26"/>
      <c r="QWS12" s="26"/>
      <c r="QWT12" s="26"/>
      <c r="QWU12" s="26"/>
      <c r="QWV12" s="26"/>
      <c r="QWX12" s="221"/>
      <c r="QWY12" s="221"/>
      <c r="QWZ12" s="221"/>
      <c r="QXA12" s="221"/>
      <c r="QXB12" s="221"/>
      <c r="QXC12" s="221"/>
      <c r="QXD12" s="221"/>
      <c r="QXE12" s="221"/>
      <c r="QXH12" s="26"/>
      <c r="QXI12" s="26"/>
      <c r="QXJ12" s="26"/>
      <c r="QXK12" s="26"/>
      <c r="QXL12" s="26"/>
      <c r="QXN12" s="221"/>
      <c r="QXO12" s="221"/>
      <c r="QXP12" s="221"/>
      <c r="QXQ12" s="221"/>
      <c r="QXR12" s="221"/>
      <c r="QXS12" s="221"/>
      <c r="QXT12" s="221"/>
      <c r="QXU12" s="221"/>
      <c r="QXX12" s="26"/>
      <c r="QXY12" s="26"/>
      <c r="QXZ12" s="26"/>
      <c r="QYA12" s="26"/>
      <c r="QYB12" s="26"/>
      <c r="QYD12" s="221"/>
      <c r="QYE12" s="221"/>
      <c r="QYF12" s="221"/>
      <c r="QYG12" s="221"/>
      <c r="QYH12" s="221"/>
      <c r="QYI12" s="221"/>
      <c r="QYJ12" s="221"/>
      <c r="QYK12" s="221"/>
      <c r="QYN12" s="26"/>
      <c r="QYO12" s="26"/>
      <c r="QYP12" s="26"/>
      <c r="QYQ12" s="26"/>
      <c r="QYR12" s="26"/>
      <c r="QYT12" s="221"/>
      <c r="QYU12" s="221"/>
      <c r="QYV12" s="221"/>
      <c r="QYW12" s="221"/>
      <c r="QYX12" s="221"/>
      <c r="QYY12" s="221"/>
      <c r="QYZ12" s="221"/>
      <c r="QZA12" s="221"/>
      <c r="QZD12" s="26"/>
      <c r="QZE12" s="26"/>
      <c r="QZF12" s="26"/>
      <c r="QZG12" s="26"/>
      <c r="QZH12" s="26"/>
      <c r="QZJ12" s="221"/>
      <c r="QZK12" s="221"/>
      <c r="QZL12" s="221"/>
      <c r="QZM12" s="221"/>
      <c r="QZN12" s="221"/>
      <c r="QZO12" s="221"/>
      <c r="QZP12" s="221"/>
      <c r="QZQ12" s="221"/>
      <c r="QZT12" s="26"/>
      <c r="QZU12" s="26"/>
      <c r="QZV12" s="26"/>
      <c r="QZW12" s="26"/>
      <c r="QZX12" s="26"/>
      <c r="QZZ12" s="221"/>
      <c r="RAA12" s="221"/>
      <c r="RAB12" s="221"/>
      <c r="RAC12" s="221"/>
      <c r="RAD12" s="221"/>
      <c r="RAE12" s="221"/>
      <c r="RAF12" s="221"/>
      <c r="RAG12" s="221"/>
      <c r="RAJ12" s="26"/>
      <c r="RAK12" s="26"/>
      <c r="RAL12" s="26"/>
      <c r="RAM12" s="26"/>
      <c r="RAN12" s="26"/>
      <c r="RAP12" s="221"/>
      <c r="RAQ12" s="221"/>
      <c r="RAR12" s="221"/>
      <c r="RAS12" s="221"/>
      <c r="RAT12" s="221"/>
      <c r="RAU12" s="221"/>
      <c r="RAV12" s="221"/>
      <c r="RAW12" s="221"/>
      <c r="RAZ12" s="26"/>
      <c r="RBA12" s="26"/>
      <c r="RBB12" s="26"/>
      <c r="RBC12" s="26"/>
      <c r="RBD12" s="26"/>
      <c r="RBF12" s="221"/>
      <c r="RBG12" s="221"/>
      <c r="RBH12" s="221"/>
      <c r="RBI12" s="221"/>
      <c r="RBJ12" s="221"/>
      <c r="RBK12" s="221"/>
      <c r="RBL12" s="221"/>
      <c r="RBM12" s="221"/>
      <c r="RBP12" s="26"/>
      <c r="RBQ12" s="26"/>
      <c r="RBR12" s="26"/>
      <c r="RBS12" s="26"/>
      <c r="RBT12" s="26"/>
      <c r="RBV12" s="221"/>
      <c r="RBW12" s="221"/>
      <c r="RBX12" s="221"/>
      <c r="RBY12" s="221"/>
      <c r="RBZ12" s="221"/>
      <c r="RCA12" s="221"/>
      <c r="RCB12" s="221"/>
      <c r="RCC12" s="221"/>
      <c r="RCF12" s="26"/>
      <c r="RCG12" s="26"/>
      <c r="RCH12" s="26"/>
      <c r="RCI12" s="26"/>
      <c r="RCJ12" s="26"/>
      <c r="RCL12" s="221"/>
      <c r="RCM12" s="221"/>
      <c r="RCN12" s="221"/>
      <c r="RCO12" s="221"/>
      <c r="RCP12" s="221"/>
      <c r="RCQ12" s="221"/>
      <c r="RCR12" s="221"/>
      <c r="RCS12" s="221"/>
      <c r="RCV12" s="26"/>
      <c r="RCW12" s="26"/>
      <c r="RCX12" s="26"/>
      <c r="RCY12" s="26"/>
      <c r="RCZ12" s="26"/>
      <c r="RDB12" s="221"/>
      <c r="RDC12" s="221"/>
      <c r="RDD12" s="221"/>
      <c r="RDE12" s="221"/>
      <c r="RDF12" s="221"/>
      <c r="RDG12" s="221"/>
      <c r="RDH12" s="221"/>
      <c r="RDI12" s="221"/>
      <c r="RDL12" s="26"/>
      <c r="RDM12" s="26"/>
      <c r="RDN12" s="26"/>
      <c r="RDO12" s="26"/>
      <c r="RDP12" s="26"/>
      <c r="RDR12" s="221"/>
      <c r="RDS12" s="221"/>
      <c r="RDT12" s="221"/>
      <c r="RDU12" s="221"/>
      <c r="RDV12" s="221"/>
      <c r="RDW12" s="221"/>
      <c r="RDX12" s="221"/>
      <c r="RDY12" s="221"/>
      <c r="REB12" s="26"/>
      <c r="REC12" s="26"/>
      <c r="RED12" s="26"/>
      <c r="REE12" s="26"/>
      <c r="REF12" s="26"/>
      <c r="REH12" s="221"/>
      <c r="REI12" s="221"/>
      <c r="REJ12" s="221"/>
      <c r="REK12" s="221"/>
      <c r="REL12" s="221"/>
      <c r="REM12" s="221"/>
      <c r="REN12" s="221"/>
      <c r="REO12" s="221"/>
      <c r="RER12" s="26"/>
      <c r="RES12" s="26"/>
      <c r="RET12" s="26"/>
      <c r="REU12" s="26"/>
      <c r="REV12" s="26"/>
      <c r="REX12" s="221"/>
      <c r="REY12" s="221"/>
      <c r="REZ12" s="221"/>
      <c r="RFA12" s="221"/>
      <c r="RFB12" s="221"/>
      <c r="RFC12" s="221"/>
      <c r="RFD12" s="221"/>
      <c r="RFE12" s="221"/>
      <c r="RFH12" s="26"/>
      <c r="RFI12" s="26"/>
      <c r="RFJ12" s="26"/>
      <c r="RFK12" s="26"/>
      <c r="RFL12" s="26"/>
      <c r="RFN12" s="221"/>
      <c r="RFO12" s="221"/>
      <c r="RFP12" s="221"/>
      <c r="RFQ12" s="221"/>
      <c r="RFR12" s="221"/>
      <c r="RFS12" s="221"/>
      <c r="RFT12" s="221"/>
      <c r="RFU12" s="221"/>
      <c r="RFX12" s="26"/>
      <c r="RFY12" s="26"/>
      <c r="RFZ12" s="26"/>
      <c r="RGA12" s="26"/>
      <c r="RGB12" s="26"/>
      <c r="RGD12" s="221"/>
      <c r="RGE12" s="221"/>
      <c r="RGF12" s="221"/>
      <c r="RGG12" s="221"/>
      <c r="RGH12" s="221"/>
      <c r="RGI12" s="221"/>
      <c r="RGJ12" s="221"/>
      <c r="RGK12" s="221"/>
      <c r="RGN12" s="26"/>
      <c r="RGO12" s="26"/>
      <c r="RGP12" s="26"/>
      <c r="RGQ12" s="26"/>
      <c r="RGR12" s="26"/>
      <c r="RGT12" s="221"/>
      <c r="RGU12" s="221"/>
      <c r="RGV12" s="221"/>
      <c r="RGW12" s="221"/>
      <c r="RGX12" s="221"/>
      <c r="RGY12" s="221"/>
      <c r="RGZ12" s="221"/>
      <c r="RHA12" s="221"/>
      <c r="RHD12" s="26"/>
      <c r="RHE12" s="26"/>
      <c r="RHF12" s="26"/>
      <c r="RHG12" s="26"/>
      <c r="RHH12" s="26"/>
      <c r="RHJ12" s="221"/>
      <c r="RHK12" s="221"/>
      <c r="RHL12" s="221"/>
      <c r="RHM12" s="221"/>
      <c r="RHN12" s="221"/>
      <c r="RHO12" s="221"/>
      <c r="RHP12" s="221"/>
      <c r="RHQ12" s="221"/>
      <c r="RHT12" s="26"/>
      <c r="RHU12" s="26"/>
      <c r="RHV12" s="26"/>
      <c r="RHW12" s="26"/>
      <c r="RHX12" s="26"/>
      <c r="RHZ12" s="221"/>
      <c r="RIA12" s="221"/>
      <c r="RIB12" s="221"/>
      <c r="RIC12" s="221"/>
      <c r="RID12" s="221"/>
      <c r="RIE12" s="221"/>
      <c r="RIF12" s="221"/>
      <c r="RIG12" s="221"/>
      <c r="RIJ12" s="26"/>
      <c r="RIK12" s="26"/>
      <c r="RIL12" s="26"/>
      <c r="RIM12" s="26"/>
      <c r="RIN12" s="26"/>
      <c r="RIP12" s="221"/>
      <c r="RIQ12" s="221"/>
      <c r="RIR12" s="221"/>
      <c r="RIS12" s="221"/>
      <c r="RIT12" s="221"/>
      <c r="RIU12" s="221"/>
      <c r="RIV12" s="221"/>
      <c r="RIW12" s="221"/>
      <c r="RIZ12" s="26"/>
      <c r="RJA12" s="26"/>
      <c r="RJB12" s="26"/>
      <c r="RJC12" s="26"/>
      <c r="RJD12" s="26"/>
      <c r="RJF12" s="221"/>
      <c r="RJG12" s="221"/>
      <c r="RJH12" s="221"/>
      <c r="RJI12" s="221"/>
      <c r="RJJ12" s="221"/>
      <c r="RJK12" s="221"/>
      <c r="RJL12" s="221"/>
      <c r="RJM12" s="221"/>
      <c r="RJP12" s="26"/>
      <c r="RJQ12" s="26"/>
      <c r="RJR12" s="26"/>
      <c r="RJS12" s="26"/>
      <c r="RJT12" s="26"/>
      <c r="RJV12" s="221"/>
      <c r="RJW12" s="221"/>
      <c r="RJX12" s="221"/>
      <c r="RJY12" s="221"/>
      <c r="RJZ12" s="221"/>
      <c r="RKA12" s="221"/>
      <c r="RKB12" s="221"/>
      <c r="RKC12" s="221"/>
      <c r="RKF12" s="26"/>
      <c r="RKG12" s="26"/>
      <c r="RKH12" s="26"/>
      <c r="RKI12" s="26"/>
      <c r="RKJ12" s="26"/>
      <c r="RKL12" s="221"/>
      <c r="RKM12" s="221"/>
      <c r="RKN12" s="221"/>
      <c r="RKO12" s="221"/>
      <c r="RKP12" s="221"/>
      <c r="RKQ12" s="221"/>
      <c r="RKR12" s="221"/>
      <c r="RKS12" s="221"/>
      <c r="RKV12" s="26"/>
      <c r="RKW12" s="26"/>
      <c r="RKX12" s="26"/>
      <c r="RKY12" s="26"/>
      <c r="RKZ12" s="26"/>
      <c r="RLB12" s="221"/>
      <c r="RLC12" s="221"/>
      <c r="RLD12" s="221"/>
      <c r="RLE12" s="221"/>
      <c r="RLF12" s="221"/>
      <c r="RLG12" s="221"/>
      <c r="RLH12" s="221"/>
      <c r="RLI12" s="221"/>
      <c r="RLL12" s="26"/>
      <c r="RLM12" s="26"/>
      <c r="RLN12" s="26"/>
      <c r="RLO12" s="26"/>
      <c r="RLP12" s="26"/>
      <c r="RLR12" s="221"/>
      <c r="RLS12" s="221"/>
      <c r="RLT12" s="221"/>
      <c r="RLU12" s="221"/>
      <c r="RLV12" s="221"/>
      <c r="RLW12" s="221"/>
      <c r="RLX12" s="221"/>
      <c r="RLY12" s="221"/>
      <c r="RMB12" s="26"/>
      <c r="RMC12" s="26"/>
      <c r="RMD12" s="26"/>
      <c r="RME12" s="26"/>
      <c r="RMF12" s="26"/>
      <c r="RMH12" s="221"/>
      <c r="RMI12" s="221"/>
      <c r="RMJ12" s="221"/>
      <c r="RMK12" s="221"/>
      <c r="RML12" s="221"/>
      <c r="RMM12" s="221"/>
      <c r="RMN12" s="221"/>
      <c r="RMO12" s="221"/>
      <c r="RMR12" s="26"/>
      <c r="RMS12" s="26"/>
      <c r="RMT12" s="26"/>
      <c r="RMU12" s="26"/>
      <c r="RMV12" s="26"/>
      <c r="RMX12" s="221"/>
      <c r="RMY12" s="221"/>
      <c r="RMZ12" s="221"/>
      <c r="RNA12" s="221"/>
      <c r="RNB12" s="221"/>
      <c r="RNC12" s="221"/>
      <c r="RND12" s="221"/>
      <c r="RNE12" s="221"/>
      <c r="RNH12" s="26"/>
      <c r="RNI12" s="26"/>
      <c r="RNJ12" s="26"/>
      <c r="RNK12" s="26"/>
      <c r="RNL12" s="26"/>
      <c r="RNN12" s="221"/>
      <c r="RNO12" s="221"/>
      <c r="RNP12" s="221"/>
      <c r="RNQ12" s="221"/>
      <c r="RNR12" s="221"/>
      <c r="RNS12" s="221"/>
      <c r="RNT12" s="221"/>
      <c r="RNU12" s="221"/>
      <c r="RNX12" s="26"/>
      <c r="RNY12" s="26"/>
      <c r="RNZ12" s="26"/>
      <c r="ROA12" s="26"/>
      <c r="ROB12" s="26"/>
      <c r="ROD12" s="221"/>
      <c r="ROE12" s="221"/>
      <c r="ROF12" s="221"/>
      <c r="ROG12" s="221"/>
      <c r="ROH12" s="221"/>
      <c r="ROI12" s="221"/>
      <c r="ROJ12" s="221"/>
      <c r="ROK12" s="221"/>
      <c r="RON12" s="26"/>
      <c r="ROO12" s="26"/>
      <c r="ROP12" s="26"/>
      <c r="ROQ12" s="26"/>
      <c r="ROR12" s="26"/>
      <c r="ROT12" s="221"/>
      <c r="ROU12" s="221"/>
      <c r="ROV12" s="221"/>
      <c r="ROW12" s="221"/>
      <c r="ROX12" s="221"/>
      <c r="ROY12" s="221"/>
      <c r="ROZ12" s="221"/>
      <c r="RPA12" s="221"/>
      <c r="RPD12" s="26"/>
      <c r="RPE12" s="26"/>
      <c r="RPF12" s="26"/>
      <c r="RPG12" s="26"/>
      <c r="RPH12" s="26"/>
      <c r="RPJ12" s="221"/>
      <c r="RPK12" s="221"/>
      <c r="RPL12" s="221"/>
      <c r="RPM12" s="221"/>
      <c r="RPN12" s="221"/>
      <c r="RPO12" s="221"/>
      <c r="RPP12" s="221"/>
      <c r="RPQ12" s="221"/>
      <c r="RPT12" s="26"/>
      <c r="RPU12" s="26"/>
      <c r="RPV12" s="26"/>
      <c r="RPW12" s="26"/>
      <c r="RPX12" s="26"/>
      <c r="RPZ12" s="221"/>
      <c r="RQA12" s="221"/>
      <c r="RQB12" s="221"/>
      <c r="RQC12" s="221"/>
      <c r="RQD12" s="221"/>
      <c r="RQE12" s="221"/>
      <c r="RQF12" s="221"/>
      <c r="RQG12" s="221"/>
      <c r="RQJ12" s="26"/>
      <c r="RQK12" s="26"/>
      <c r="RQL12" s="26"/>
      <c r="RQM12" s="26"/>
      <c r="RQN12" s="26"/>
      <c r="RQP12" s="221"/>
      <c r="RQQ12" s="221"/>
      <c r="RQR12" s="221"/>
      <c r="RQS12" s="221"/>
      <c r="RQT12" s="221"/>
      <c r="RQU12" s="221"/>
      <c r="RQV12" s="221"/>
      <c r="RQW12" s="221"/>
      <c r="RQZ12" s="26"/>
      <c r="RRA12" s="26"/>
      <c r="RRB12" s="26"/>
      <c r="RRC12" s="26"/>
      <c r="RRD12" s="26"/>
      <c r="RRF12" s="221"/>
      <c r="RRG12" s="221"/>
      <c r="RRH12" s="221"/>
      <c r="RRI12" s="221"/>
      <c r="RRJ12" s="221"/>
      <c r="RRK12" s="221"/>
      <c r="RRL12" s="221"/>
      <c r="RRM12" s="221"/>
      <c r="RRP12" s="26"/>
      <c r="RRQ12" s="26"/>
      <c r="RRR12" s="26"/>
      <c r="RRS12" s="26"/>
      <c r="RRT12" s="26"/>
      <c r="RRV12" s="221"/>
      <c r="RRW12" s="221"/>
      <c r="RRX12" s="221"/>
      <c r="RRY12" s="221"/>
      <c r="RRZ12" s="221"/>
      <c r="RSA12" s="221"/>
      <c r="RSB12" s="221"/>
      <c r="RSC12" s="221"/>
      <c r="RSF12" s="26"/>
      <c r="RSG12" s="26"/>
      <c r="RSH12" s="26"/>
      <c r="RSI12" s="26"/>
      <c r="RSJ12" s="26"/>
      <c r="RSL12" s="221"/>
      <c r="RSM12" s="221"/>
      <c r="RSN12" s="221"/>
      <c r="RSO12" s="221"/>
      <c r="RSP12" s="221"/>
      <c r="RSQ12" s="221"/>
      <c r="RSR12" s="221"/>
      <c r="RSS12" s="221"/>
      <c r="RSV12" s="26"/>
      <c r="RSW12" s="26"/>
      <c r="RSX12" s="26"/>
      <c r="RSY12" s="26"/>
      <c r="RSZ12" s="26"/>
      <c r="RTB12" s="221"/>
      <c r="RTC12" s="221"/>
      <c r="RTD12" s="221"/>
      <c r="RTE12" s="221"/>
      <c r="RTF12" s="221"/>
      <c r="RTG12" s="221"/>
      <c r="RTH12" s="221"/>
      <c r="RTI12" s="221"/>
      <c r="RTL12" s="26"/>
      <c r="RTM12" s="26"/>
      <c r="RTN12" s="26"/>
      <c r="RTO12" s="26"/>
      <c r="RTP12" s="26"/>
      <c r="RTR12" s="221"/>
      <c r="RTS12" s="221"/>
      <c r="RTT12" s="221"/>
      <c r="RTU12" s="221"/>
      <c r="RTV12" s="221"/>
      <c r="RTW12" s="221"/>
      <c r="RTX12" s="221"/>
      <c r="RTY12" s="221"/>
      <c r="RUB12" s="26"/>
      <c r="RUC12" s="26"/>
      <c r="RUD12" s="26"/>
      <c r="RUE12" s="26"/>
      <c r="RUF12" s="26"/>
      <c r="RUH12" s="221"/>
      <c r="RUI12" s="221"/>
      <c r="RUJ12" s="221"/>
      <c r="RUK12" s="221"/>
      <c r="RUL12" s="221"/>
      <c r="RUM12" s="221"/>
      <c r="RUN12" s="221"/>
      <c r="RUO12" s="221"/>
      <c r="RUR12" s="26"/>
      <c r="RUS12" s="26"/>
      <c r="RUT12" s="26"/>
      <c r="RUU12" s="26"/>
      <c r="RUV12" s="26"/>
      <c r="RUX12" s="221"/>
      <c r="RUY12" s="221"/>
      <c r="RUZ12" s="221"/>
      <c r="RVA12" s="221"/>
      <c r="RVB12" s="221"/>
      <c r="RVC12" s="221"/>
      <c r="RVD12" s="221"/>
      <c r="RVE12" s="221"/>
      <c r="RVH12" s="26"/>
      <c r="RVI12" s="26"/>
      <c r="RVJ12" s="26"/>
      <c r="RVK12" s="26"/>
      <c r="RVL12" s="26"/>
      <c r="RVN12" s="221"/>
      <c r="RVO12" s="221"/>
      <c r="RVP12" s="221"/>
      <c r="RVQ12" s="221"/>
      <c r="RVR12" s="221"/>
      <c r="RVS12" s="221"/>
      <c r="RVT12" s="221"/>
      <c r="RVU12" s="221"/>
      <c r="RVX12" s="26"/>
      <c r="RVY12" s="26"/>
      <c r="RVZ12" s="26"/>
      <c r="RWA12" s="26"/>
      <c r="RWB12" s="26"/>
      <c r="RWD12" s="221"/>
      <c r="RWE12" s="221"/>
      <c r="RWF12" s="221"/>
      <c r="RWG12" s="221"/>
      <c r="RWH12" s="221"/>
      <c r="RWI12" s="221"/>
      <c r="RWJ12" s="221"/>
      <c r="RWK12" s="221"/>
      <c r="RWN12" s="26"/>
      <c r="RWO12" s="26"/>
      <c r="RWP12" s="26"/>
      <c r="RWQ12" s="26"/>
      <c r="RWR12" s="26"/>
      <c r="RWT12" s="221"/>
      <c r="RWU12" s="221"/>
      <c r="RWV12" s="221"/>
      <c r="RWW12" s="221"/>
      <c r="RWX12" s="221"/>
      <c r="RWY12" s="221"/>
      <c r="RWZ12" s="221"/>
      <c r="RXA12" s="221"/>
      <c r="RXD12" s="26"/>
      <c r="RXE12" s="26"/>
      <c r="RXF12" s="26"/>
      <c r="RXG12" s="26"/>
      <c r="RXH12" s="26"/>
      <c r="RXJ12" s="221"/>
      <c r="RXK12" s="221"/>
      <c r="RXL12" s="221"/>
      <c r="RXM12" s="221"/>
      <c r="RXN12" s="221"/>
      <c r="RXO12" s="221"/>
      <c r="RXP12" s="221"/>
      <c r="RXQ12" s="221"/>
      <c r="RXT12" s="26"/>
      <c r="RXU12" s="26"/>
      <c r="RXV12" s="26"/>
      <c r="RXW12" s="26"/>
      <c r="RXX12" s="26"/>
      <c r="RXZ12" s="221"/>
      <c r="RYA12" s="221"/>
      <c r="RYB12" s="221"/>
      <c r="RYC12" s="221"/>
      <c r="RYD12" s="221"/>
      <c r="RYE12" s="221"/>
      <c r="RYF12" s="221"/>
      <c r="RYG12" s="221"/>
      <c r="RYJ12" s="26"/>
      <c r="RYK12" s="26"/>
      <c r="RYL12" s="26"/>
      <c r="RYM12" s="26"/>
      <c r="RYN12" s="26"/>
      <c r="RYP12" s="221"/>
      <c r="RYQ12" s="221"/>
      <c r="RYR12" s="221"/>
      <c r="RYS12" s="221"/>
      <c r="RYT12" s="221"/>
      <c r="RYU12" s="221"/>
      <c r="RYV12" s="221"/>
      <c r="RYW12" s="221"/>
      <c r="RYZ12" s="26"/>
      <c r="RZA12" s="26"/>
      <c r="RZB12" s="26"/>
      <c r="RZC12" s="26"/>
      <c r="RZD12" s="26"/>
      <c r="RZF12" s="221"/>
      <c r="RZG12" s="221"/>
      <c r="RZH12" s="221"/>
      <c r="RZI12" s="221"/>
      <c r="RZJ12" s="221"/>
      <c r="RZK12" s="221"/>
      <c r="RZL12" s="221"/>
      <c r="RZM12" s="221"/>
      <c r="RZP12" s="26"/>
      <c r="RZQ12" s="26"/>
      <c r="RZR12" s="26"/>
      <c r="RZS12" s="26"/>
      <c r="RZT12" s="26"/>
      <c r="RZV12" s="221"/>
      <c r="RZW12" s="221"/>
      <c r="RZX12" s="221"/>
      <c r="RZY12" s="221"/>
      <c r="RZZ12" s="221"/>
      <c r="SAA12" s="221"/>
      <c r="SAB12" s="221"/>
      <c r="SAC12" s="221"/>
      <c r="SAF12" s="26"/>
      <c r="SAG12" s="26"/>
      <c r="SAH12" s="26"/>
      <c r="SAI12" s="26"/>
      <c r="SAJ12" s="26"/>
      <c r="SAL12" s="221"/>
      <c r="SAM12" s="221"/>
      <c r="SAN12" s="221"/>
      <c r="SAO12" s="221"/>
      <c r="SAP12" s="221"/>
      <c r="SAQ12" s="221"/>
      <c r="SAR12" s="221"/>
      <c r="SAS12" s="221"/>
      <c r="SAV12" s="26"/>
      <c r="SAW12" s="26"/>
      <c r="SAX12" s="26"/>
      <c r="SAY12" s="26"/>
      <c r="SAZ12" s="26"/>
      <c r="SBB12" s="221"/>
      <c r="SBC12" s="221"/>
      <c r="SBD12" s="221"/>
      <c r="SBE12" s="221"/>
      <c r="SBF12" s="221"/>
      <c r="SBG12" s="221"/>
      <c r="SBH12" s="221"/>
      <c r="SBI12" s="221"/>
      <c r="SBL12" s="26"/>
      <c r="SBM12" s="26"/>
      <c r="SBN12" s="26"/>
      <c r="SBO12" s="26"/>
      <c r="SBP12" s="26"/>
      <c r="SBR12" s="221"/>
      <c r="SBS12" s="221"/>
      <c r="SBT12" s="221"/>
      <c r="SBU12" s="221"/>
      <c r="SBV12" s="221"/>
      <c r="SBW12" s="221"/>
      <c r="SBX12" s="221"/>
      <c r="SBY12" s="221"/>
      <c r="SCB12" s="26"/>
      <c r="SCC12" s="26"/>
      <c r="SCD12" s="26"/>
      <c r="SCE12" s="26"/>
      <c r="SCF12" s="26"/>
      <c r="SCH12" s="221"/>
      <c r="SCI12" s="221"/>
      <c r="SCJ12" s="221"/>
      <c r="SCK12" s="221"/>
      <c r="SCL12" s="221"/>
      <c r="SCM12" s="221"/>
      <c r="SCN12" s="221"/>
      <c r="SCO12" s="221"/>
      <c r="SCR12" s="26"/>
      <c r="SCS12" s="26"/>
      <c r="SCT12" s="26"/>
      <c r="SCU12" s="26"/>
      <c r="SCV12" s="26"/>
      <c r="SCX12" s="221"/>
      <c r="SCY12" s="221"/>
      <c r="SCZ12" s="221"/>
      <c r="SDA12" s="221"/>
      <c r="SDB12" s="221"/>
      <c r="SDC12" s="221"/>
      <c r="SDD12" s="221"/>
      <c r="SDE12" s="221"/>
      <c r="SDH12" s="26"/>
      <c r="SDI12" s="26"/>
      <c r="SDJ12" s="26"/>
      <c r="SDK12" s="26"/>
      <c r="SDL12" s="26"/>
      <c r="SDN12" s="221"/>
      <c r="SDO12" s="221"/>
      <c r="SDP12" s="221"/>
      <c r="SDQ12" s="221"/>
      <c r="SDR12" s="221"/>
      <c r="SDS12" s="221"/>
      <c r="SDT12" s="221"/>
      <c r="SDU12" s="221"/>
      <c r="SDX12" s="26"/>
      <c r="SDY12" s="26"/>
      <c r="SDZ12" s="26"/>
      <c r="SEA12" s="26"/>
      <c r="SEB12" s="26"/>
      <c r="SED12" s="221"/>
      <c r="SEE12" s="221"/>
      <c r="SEF12" s="221"/>
      <c r="SEG12" s="221"/>
      <c r="SEH12" s="221"/>
      <c r="SEI12" s="221"/>
      <c r="SEJ12" s="221"/>
      <c r="SEK12" s="221"/>
      <c r="SEN12" s="26"/>
      <c r="SEO12" s="26"/>
      <c r="SEP12" s="26"/>
      <c r="SEQ12" s="26"/>
      <c r="SER12" s="26"/>
      <c r="SET12" s="221"/>
      <c r="SEU12" s="221"/>
      <c r="SEV12" s="221"/>
      <c r="SEW12" s="221"/>
      <c r="SEX12" s="221"/>
      <c r="SEY12" s="221"/>
      <c r="SEZ12" s="221"/>
      <c r="SFA12" s="221"/>
      <c r="SFD12" s="26"/>
      <c r="SFE12" s="26"/>
      <c r="SFF12" s="26"/>
      <c r="SFG12" s="26"/>
      <c r="SFH12" s="26"/>
      <c r="SFJ12" s="221"/>
      <c r="SFK12" s="221"/>
      <c r="SFL12" s="221"/>
      <c r="SFM12" s="221"/>
      <c r="SFN12" s="221"/>
      <c r="SFO12" s="221"/>
      <c r="SFP12" s="221"/>
      <c r="SFQ12" s="221"/>
      <c r="SFT12" s="26"/>
      <c r="SFU12" s="26"/>
      <c r="SFV12" s="26"/>
      <c r="SFW12" s="26"/>
      <c r="SFX12" s="26"/>
      <c r="SFZ12" s="221"/>
      <c r="SGA12" s="221"/>
      <c r="SGB12" s="221"/>
      <c r="SGC12" s="221"/>
      <c r="SGD12" s="221"/>
      <c r="SGE12" s="221"/>
      <c r="SGF12" s="221"/>
      <c r="SGG12" s="221"/>
      <c r="SGJ12" s="26"/>
      <c r="SGK12" s="26"/>
      <c r="SGL12" s="26"/>
      <c r="SGM12" s="26"/>
      <c r="SGN12" s="26"/>
      <c r="SGP12" s="221"/>
      <c r="SGQ12" s="221"/>
      <c r="SGR12" s="221"/>
      <c r="SGS12" s="221"/>
      <c r="SGT12" s="221"/>
      <c r="SGU12" s="221"/>
      <c r="SGV12" s="221"/>
      <c r="SGW12" s="221"/>
      <c r="SGZ12" s="26"/>
      <c r="SHA12" s="26"/>
      <c r="SHB12" s="26"/>
      <c r="SHC12" s="26"/>
      <c r="SHD12" s="26"/>
      <c r="SHF12" s="221"/>
      <c r="SHG12" s="221"/>
      <c r="SHH12" s="221"/>
      <c r="SHI12" s="221"/>
      <c r="SHJ12" s="221"/>
      <c r="SHK12" s="221"/>
      <c r="SHL12" s="221"/>
      <c r="SHM12" s="221"/>
      <c r="SHP12" s="26"/>
      <c r="SHQ12" s="26"/>
      <c r="SHR12" s="26"/>
      <c r="SHS12" s="26"/>
      <c r="SHT12" s="26"/>
      <c r="SHV12" s="221"/>
      <c r="SHW12" s="221"/>
      <c r="SHX12" s="221"/>
      <c r="SHY12" s="221"/>
      <c r="SHZ12" s="221"/>
      <c r="SIA12" s="221"/>
      <c r="SIB12" s="221"/>
      <c r="SIC12" s="221"/>
      <c r="SIF12" s="26"/>
      <c r="SIG12" s="26"/>
      <c r="SIH12" s="26"/>
      <c r="SII12" s="26"/>
      <c r="SIJ12" s="26"/>
      <c r="SIL12" s="221"/>
      <c r="SIM12" s="221"/>
      <c r="SIN12" s="221"/>
      <c r="SIO12" s="221"/>
      <c r="SIP12" s="221"/>
      <c r="SIQ12" s="221"/>
      <c r="SIR12" s="221"/>
      <c r="SIS12" s="221"/>
      <c r="SIV12" s="26"/>
      <c r="SIW12" s="26"/>
      <c r="SIX12" s="26"/>
      <c r="SIY12" s="26"/>
      <c r="SIZ12" s="26"/>
      <c r="SJB12" s="221"/>
      <c r="SJC12" s="221"/>
      <c r="SJD12" s="221"/>
      <c r="SJE12" s="221"/>
      <c r="SJF12" s="221"/>
      <c r="SJG12" s="221"/>
      <c r="SJH12" s="221"/>
      <c r="SJI12" s="221"/>
      <c r="SJL12" s="26"/>
      <c r="SJM12" s="26"/>
      <c r="SJN12" s="26"/>
      <c r="SJO12" s="26"/>
      <c r="SJP12" s="26"/>
      <c r="SJR12" s="221"/>
      <c r="SJS12" s="221"/>
      <c r="SJT12" s="221"/>
      <c r="SJU12" s="221"/>
      <c r="SJV12" s="221"/>
      <c r="SJW12" s="221"/>
      <c r="SJX12" s="221"/>
      <c r="SJY12" s="221"/>
      <c r="SKB12" s="26"/>
      <c r="SKC12" s="26"/>
      <c r="SKD12" s="26"/>
      <c r="SKE12" s="26"/>
      <c r="SKF12" s="26"/>
      <c r="SKH12" s="221"/>
      <c r="SKI12" s="221"/>
      <c r="SKJ12" s="221"/>
      <c r="SKK12" s="221"/>
      <c r="SKL12" s="221"/>
      <c r="SKM12" s="221"/>
      <c r="SKN12" s="221"/>
      <c r="SKO12" s="221"/>
      <c r="SKR12" s="26"/>
      <c r="SKS12" s="26"/>
      <c r="SKT12" s="26"/>
      <c r="SKU12" s="26"/>
      <c r="SKV12" s="26"/>
      <c r="SKX12" s="221"/>
      <c r="SKY12" s="221"/>
      <c r="SKZ12" s="221"/>
      <c r="SLA12" s="221"/>
      <c r="SLB12" s="221"/>
      <c r="SLC12" s="221"/>
      <c r="SLD12" s="221"/>
      <c r="SLE12" s="221"/>
      <c r="SLH12" s="26"/>
      <c r="SLI12" s="26"/>
      <c r="SLJ12" s="26"/>
      <c r="SLK12" s="26"/>
      <c r="SLL12" s="26"/>
      <c r="SLN12" s="221"/>
      <c r="SLO12" s="221"/>
      <c r="SLP12" s="221"/>
      <c r="SLQ12" s="221"/>
      <c r="SLR12" s="221"/>
      <c r="SLS12" s="221"/>
      <c r="SLT12" s="221"/>
      <c r="SLU12" s="221"/>
      <c r="SLX12" s="26"/>
      <c r="SLY12" s="26"/>
      <c r="SLZ12" s="26"/>
      <c r="SMA12" s="26"/>
      <c r="SMB12" s="26"/>
      <c r="SMD12" s="221"/>
      <c r="SME12" s="221"/>
      <c r="SMF12" s="221"/>
      <c r="SMG12" s="221"/>
      <c r="SMH12" s="221"/>
      <c r="SMI12" s="221"/>
      <c r="SMJ12" s="221"/>
      <c r="SMK12" s="221"/>
      <c r="SMN12" s="26"/>
      <c r="SMO12" s="26"/>
      <c r="SMP12" s="26"/>
      <c r="SMQ12" s="26"/>
      <c r="SMR12" s="26"/>
      <c r="SMT12" s="221"/>
      <c r="SMU12" s="221"/>
      <c r="SMV12" s="221"/>
      <c r="SMW12" s="221"/>
      <c r="SMX12" s="221"/>
      <c r="SMY12" s="221"/>
      <c r="SMZ12" s="221"/>
      <c r="SNA12" s="221"/>
      <c r="SND12" s="26"/>
      <c r="SNE12" s="26"/>
      <c r="SNF12" s="26"/>
      <c r="SNG12" s="26"/>
      <c r="SNH12" s="26"/>
      <c r="SNJ12" s="221"/>
      <c r="SNK12" s="221"/>
      <c r="SNL12" s="221"/>
      <c r="SNM12" s="221"/>
      <c r="SNN12" s="221"/>
      <c r="SNO12" s="221"/>
      <c r="SNP12" s="221"/>
      <c r="SNQ12" s="221"/>
      <c r="SNT12" s="26"/>
      <c r="SNU12" s="26"/>
      <c r="SNV12" s="26"/>
      <c r="SNW12" s="26"/>
      <c r="SNX12" s="26"/>
      <c r="SNZ12" s="221"/>
      <c r="SOA12" s="221"/>
      <c r="SOB12" s="221"/>
      <c r="SOC12" s="221"/>
      <c r="SOD12" s="221"/>
      <c r="SOE12" s="221"/>
      <c r="SOF12" s="221"/>
      <c r="SOG12" s="221"/>
      <c r="SOJ12" s="26"/>
      <c r="SOK12" s="26"/>
      <c r="SOL12" s="26"/>
      <c r="SOM12" s="26"/>
      <c r="SON12" s="26"/>
      <c r="SOP12" s="221"/>
      <c r="SOQ12" s="221"/>
      <c r="SOR12" s="221"/>
      <c r="SOS12" s="221"/>
      <c r="SOT12" s="221"/>
      <c r="SOU12" s="221"/>
      <c r="SOV12" s="221"/>
      <c r="SOW12" s="221"/>
      <c r="SOZ12" s="26"/>
      <c r="SPA12" s="26"/>
      <c r="SPB12" s="26"/>
      <c r="SPC12" s="26"/>
      <c r="SPD12" s="26"/>
      <c r="SPF12" s="221"/>
      <c r="SPG12" s="221"/>
      <c r="SPH12" s="221"/>
      <c r="SPI12" s="221"/>
      <c r="SPJ12" s="221"/>
      <c r="SPK12" s="221"/>
      <c r="SPL12" s="221"/>
      <c r="SPM12" s="221"/>
      <c r="SPP12" s="26"/>
      <c r="SPQ12" s="26"/>
      <c r="SPR12" s="26"/>
      <c r="SPS12" s="26"/>
      <c r="SPT12" s="26"/>
      <c r="SPV12" s="221"/>
      <c r="SPW12" s="221"/>
      <c r="SPX12" s="221"/>
      <c r="SPY12" s="221"/>
      <c r="SPZ12" s="221"/>
      <c r="SQA12" s="221"/>
      <c r="SQB12" s="221"/>
      <c r="SQC12" s="221"/>
      <c r="SQF12" s="26"/>
      <c r="SQG12" s="26"/>
      <c r="SQH12" s="26"/>
      <c r="SQI12" s="26"/>
      <c r="SQJ12" s="26"/>
      <c r="SQL12" s="221"/>
      <c r="SQM12" s="221"/>
      <c r="SQN12" s="221"/>
      <c r="SQO12" s="221"/>
      <c r="SQP12" s="221"/>
      <c r="SQQ12" s="221"/>
      <c r="SQR12" s="221"/>
      <c r="SQS12" s="221"/>
      <c r="SQV12" s="26"/>
      <c r="SQW12" s="26"/>
      <c r="SQX12" s="26"/>
      <c r="SQY12" s="26"/>
      <c r="SQZ12" s="26"/>
      <c r="SRB12" s="221"/>
      <c r="SRC12" s="221"/>
      <c r="SRD12" s="221"/>
      <c r="SRE12" s="221"/>
      <c r="SRF12" s="221"/>
      <c r="SRG12" s="221"/>
      <c r="SRH12" s="221"/>
      <c r="SRI12" s="221"/>
      <c r="SRL12" s="26"/>
      <c r="SRM12" s="26"/>
      <c r="SRN12" s="26"/>
      <c r="SRO12" s="26"/>
      <c r="SRP12" s="26"/>
      <c r="SRR12" s="221"/>
      <c r="SRS12" s="221"/>
      <c r="SRT12" s="221"/>
      <c r="SRU12" s="221"/>
      <c r="SRV12" s="221"/>
      <c r="SRW12" s="221"/>
      <c r="SRX12" s="221"/>
      <c r="SRY12" s="221"/>
      <c r="SSB12" s="26"/>
      <c r="SSC12" s="26"/>
      <c r="SSD12" s="26"/>
      <c r="SSE12" s="26"/>
      <c r="SSF12" s="26"/>
      <c r="SSH12" s="221"/>
      <c r="SSI12" s="221"/>
      <c r="SSJ12" s="221"/>
      <c r="SSK12" s="221"/>
      <c r="SSL12" s="221"/>
      <c r="SSM12" s="221"/>
      <c r="SSN12" s="221"/>
      <c r="SSO12" s="221"/>
      <c r="SSR12" s="26"/>
      <c r="SSS12" s="26"/>
      <c r="SST12" s="26"/>
      <c r="SSU12" s="26"/>
      <c r="SSV12" s="26"/>
      <c r="SSX12" s="221"/>
      <c r="SSY12" s="221"/>
      <c r="SSZ12" s="221"/>
      <c r="STA12" s="221"/>
      <c r="STB12" s="221"/>
      <c r="STC12" s="221"/>
      <c r="STD12" s="221"/>
      <c r="STE12" s="221"/>
      <c r="STH12" s="26"/>
      <c r="STI12" s="26"/>
      <c r="STJ12" s="26"/>
      <c r="STK12" s="26"/>
      <c r="STL12" s="26"/>
      <c r="STN12" s="221"/>
      <c r="STO12" s="221"/>
      <c r="STP12" s="221"/>
      <c r="STQ12" s="221"/>
      <c r="STR12" s="221"/>
      <c r="STS12" s="221"/>
      <c r="STT12" s="221"/>
      <c r="STU12" s="221"/>
      <c r="STX12" s="26"/>
      <c r="STY12" s="26"/>
      <c r="STZ12" s="26"/>
      <c r="SUA12" s="26"/>
      <c r="SUB12" s="26"/>
      <c r="SUD12" s="221"/>
      <c r="SUE12" s="221"/>
      <c r="SUF12" s="221"/>
      <c r="SUG12" s="221"/>
      <c r="SUH12" s="221"/>
      <c r="SUI12" s="221"/>
      <c r="SUJ12" s="221"/>
      <c r="SUK12" s="221"/>
      <c r="SUN12" s="26"/>
      <c r="SUO12" s="26"/>
      <c r="SUP12" s="26"/>
      <c r="SUQ12" s="26"/>
      <c r="SUR12" s="26"/>
      <c r="SUT12" s="221"/>
      <c r="SUU12" s="221"/>
      <c r="SUV12" s="221"/>
      <c r="SUW12" s="221"/>
      <c r="SUX12" s="221"/>
      <c r="SUY12" s="221"/>
      <c r="SUZ12" s="221"/>
      <c r="SVA12" s="221"/>
      <c r="SVD12" s="26"/>
      <c r="SVE12" s="26"/>
      <c r="SVF12" s="26"/>
      <c r="SVG12" s="26"/>
      <c r="SVH12" s="26"/>
      <c r="SVJ12" s="221"/>
      <c r="SVK12" s="221"/>
      <c r="SVL12" s="221"/>
      <c r="SVM12" s="221"/>
      <c r="SVN12" s="221"/>
      <c r="SVO12" s="221"/>
      <c r="SVP12" s="221"/>
      <c r="SVQ12" s="221"/>
      <c r="SVT12" s="26"/>
      <c r="SVU12" s="26"/>
      <c r="SVV12" s="26"/>
      <c r="SVW12" s="26"/>
      <c r="SVX12" s="26"/>
      <c r="SVZ12" s="221"/>
      <c r="SWA12" s="221"/>
      <c r="SWB12" s="221"/>
      <c r="SWC12" s="221"/>
      <c r="SWD12" s="221"/>
      <c r="SWE12" s="221"/>
      <c r="SWF12" s="221"/>
      <c r="SWG12" s="221"/>
      <c r="SWJ12" s="26"/>
      <c r="SWK12" s="26"/>
      <c r="SWL12" s="26"/>
      <c r="SWM12" s="26"/>
      <c r="SWN12" s="26"/>
      <c r="SWP12" s="221"/>
      <c r="SWQ12" s="221"/>
      <c r="SWR12" s="221"/>
      <c r="SWS12" s="221"/>
      <c r="SWT12" s="221"/>
      <c r="SWU12" s="221"/>
      <c r="SWV12" s="221"/>
      <c r="SWW12" s="221"/>
      <c r="SWZ12" s="26"/>
      <c r="SXA12" s="26"/>
      <c r="SXB12" s="26"/>
      <c r="SXC12" s="26"/>
      <c r="SXD12" s="26"/>
      <c r="SXF12" s="221"/>
      <c r="SXG12" s="221"/>
      <c r="SXH12" s="221"/>
      <c r="SXI12" s="221"/>
      <c r="SXJ12" s="221"/>
      <c r="SXK12" s="221"/>
      <c r="SXL12" s="221"/>
      <c r="SXM12" s="221"/>
      <c r="SXP12" s="26"/>
      <c r="SXQ12" s="26"/>
      <c r="SXR12" s="26"/>
      <c r="SXS12" s="26"/>
      <c r="SXT12" s="26"/>
      <c r="SXV12" s="221"/>
      <c r="SXW12" s="221"/>
      <c r="SXX12" s="221"/>
      <c r="SXY12" s="221"/>
      <c r="SXZ12" s="221"/>
      <c r="SYA12" s="221"/>
      <c r="SYB12" s="221"/>
      <c r="SYC12" s="221"/>
      <c r="SYF12" s="26"/>
      <c r="SYG12" s="26"/>
      <c r="SYH12" s="26"/>
      <c r="SYI12" s="26"/>
      <c r="SYJ12" s="26"/>
      <c r="SYL12" s="221"/>
      <c r="SYM12" s="221"/>
      <c r="SYN12" s="221"/>
      <c r="SYO12" s="221"/>
      <c r="SYP12" s="221"/>
      <c r="SYQ12" s="221"/>
      <c r="SYR12" s="221"/>
      <c r="SYS12" s="221"/>
      <c r="SYV12" s="26"/>
      <c r="SYW12" s="26"/>
      <c r="SYX12" s="26"/>
      <c r="SYY12" s="26"/>
      <c r="SYZ12" s="26"/>
      <c r="SZB12" s="221"/>
      <c r="SZC12" s="221"/>
      <c r="SZD12" s="221"/>
      <c r="SZE12" s="221"/>
      <c r="SZF12" s="221"/>
      <c r="SZG12" s="221"/>
      <c r="SZH12" s="221"/>
      <c r="SZI12" s="221"/>
      <c r="SZL12" s="26"/>
      <c r="SZM12" s="26"/>
      <c r="SZN12" s="26"/>
      <c r="SZO12" s="26"/>
      <c r="SZP12" s="26"/>
      <c r="SZR12" s="221"/>
      <c r="SZS12" s="221"/>
      <c r="SZT12" s="221"/>
      <c r="SZU12" s="221"/>
      <c r="SZV12" s="221"/>
      <c r="SZW12" s="221"/>
      <c r="SZX12" s="221"/>
      <c r="SZY12" s="221"/>
      <c r="TAB12" s="26"/>
      <c r="TAC12" s="26"/>
      <c r="TAD12" s="26"/>
      <c r="TAE12" s="26"/>
      <c r="TAF12" s="26"/>
      <c r="TAH12" s="221"/>
      <c r="TAI12" s="221"/>
      <c r="TAJ12" s="221"/>
      <c r="TAK12" s="221"/>
      <c r="TAL12" s="221"/>
      <c r="TAM12" s="221"/>
      <c r="TAN12" s="221"/>
      <c r="TAO12" s="221"/>
      <c r="TAR12" s="26"/>
      <c r="TAS12" s="26"/>
      <c r="TAT12" s="26"/>
      <c r="TAU12" s="26"/>
      <c r="TAV12" s="26"/>
      <c r="TAX12" s="221"/>
      <c r="TAY12" s="221"/>
      <c r="TAZ12" s="221"/>
      <c r="TBA12" s="221"/>
      <c r="TBB12" s="221"/>
      <c r="TBC12" s="221"/>
      <c r="TBD12" s="221"/>
      <c r="TBE12" s="221"/>
      <c r="TBH12" s="26"/>
      <c r="TBI12" s="26"/>
      <c r="TBJ12" s="26"/>
      <c r="TBK12" s="26"/>
      <c r="TBL12" s="26"/>
      <c r="TBN12" s="221"/>
      <c r="TBO12" s="221"/>
      <c r="TBP12" s="221"/>
      <c r="TBQ12" s="221"/>
      <c r="TBR12" s="221"/>
      <c r="TBS12" s="221"/>
      <c r="TBT12" s="221"/>
      <c r="TBU12" s="221"/>
      <c r="TBX12" s="26"/>
      <c r="TBY12" s="26"/>
      <c r="TBZ12" s="26"/>
      <c r="TCA12" s="26"/>
      <c r="TCB12" s="26"/>
      <c r="TCD12" s="221"/>
      <c r="TCE12" s="221"/>
      <c r="TCF12" s="221"/>
      <c r="TCG12" s="221"/>
      <c r="TCH12" s="221"/>
      <c r="TCI12" s="221"/>
      <c r="TCJ12" s="221"/>
      <c r="TCK12" s="221"/>
      <c r="TCN12" s="26"/>
      <c r="TCO12" s="26"/>
      <c r="TCP12" s="26"/>
      <c r="TCQ12" s="26"/>
      <c r="TCR12" s="26"/>
      <c r="TCT12" s="221"/>
      <c r="TCU12" s="221"/>
      <c r="TCV12" s="221"/>
      <c r="TCW12" s="221"/>
      <c r="TCX12" s="221"/>
      <c r="TCY12" s="221"/>
      <c r="TCZ12" s="221"/>
      <c r="TDA12" s="221"/>
      <c r="TDD12" s="26"/>
      <c r="TDE12" s="26"/>
      <c r="TDF12" s="26"/>
      <c r="TDG12" s="26"/>
      <c r="TDH12" s="26"/>
      <c r="TDJ12" s="221"/>
      <c r="TDK12" s="221"/>
      <c r="TDL12" s="221"/>
      <c r="TDM12" s="221"/>
      <c r="TDN12" s="221"/>
      <c r="TDO12" s="221"/>
      <c r="TDP12" s="221"/>
      <c r="TDQ12" s="221"/>
      <c r="TDT12" s="26"/>
      <c r="TDU12" s="26"/>
      <c r="TDV12" s="26"/>
      <c r="TDW12" s="26"/>
      <c r="TDX12" s="26"/>
      <c r="TDZ12" s="221"/>
      <c r="TEA12" s="221"/>
      <c r="TEB12" s="221"/>
      <c r="TEC12" s="221"/>
      <c r="TED12" s="221"/>
      <c r="TEE12" s="221"/>
      <c r="TEF12" s="221"/>
      <c r="TEG12" s="221"/>
      <c r="TEJ12" s="26"/>
      <c r="TEK12" s="26"/>
      <c r="TEL12" s="26"/>
      <c r="TEM12" s="26"/>
      <c r="TEN12" s="26"/>
      <c r="TEP12" s="221"/>
      <c r="TEQ12" s="221"/>
      <c r="TER12" s="221"/>
      <c r="TES12" s="221"/>
      <c r="TET12" s="221"/>
      <c r="TEU12" s="221"/>
      <c r="TEV12" s="221"/>
      <c r="TEW12" s="221"/>
      <c r="TEZ12" s="26"/>
      <c r="TFA12" s="26"/>
      <c r="TFB12" s="26"/>
      <c r="TFC12" s="26"/>
      <c r="TFD12" s="26"/>
      <c r="TFF12" s="221"/>
      <c r="TFG12" s="221"/>
      <c r="TFH12" s="221"/>
      <c r="TFI12" s="221"/>
      <c r="TFJ12" s="221"/>
      <c r="TFK12" s="221"/>
      <c r="TFL12" s="221"/>
      <c r="TFM12" s="221"/>
      <c r="TFP12" s="26"/>
      <c r="TFQ12" s="26"/>
      <c r="TFR12" s="26"/>
      <c r="TFS12" s="26"/>
      <c r="TFT12" s="26"/>
      <c r="TFV12" s="221"/>
      <c r="TFW12" s="221"/>
      <c r="TFX12" s="221"/>
      <c r="TFY12" s="221"/>
      <c r="TFZ12" s="221"/>
      <c r="TGA12" s="221"/>
      <c r="TGB12" s="221"/>
      <c r="TGC12" s="221"/>
      <c r="TGF12" s="26"/>
      <c r="TGG12" s="26"/>
      <c r="TGH12" s="26"/>
      <c r="TGI12" s="26"/>
      <c r="TGJ12" s="26"/>
      <c r="TGL12" s="221"/>
      <c r="TGM12" s="221"/>
      <c r="TGN12" s="221"/>
      <c r="TGO12" s="221"/>
      <c r="TGP12" s="221"/>
      <c r="TGQ12" s="221"/>
      <c r="TGR12" s="221"/>
      <c r="TGS12" s="221"/>
      <c r="TGV12" s="26"/>
      <c r="TGW12" s="26"/>
      <c r="TGX12" s="26"/>
      <c r="TGY12" s="26"/>
      <c r="TGZ12" s="26"/>
      <c r="THB12" s="221"/>
      <c r="THC12" s="221"/>
      <c r="THD12" s="221"/>
      <c r="THE12" s="221"/>
      <c r="THF12" s="221"/>
      <c r="THG12" s="221"/>
      <c r="THH12" s="221"/>
      <c r="THI12" s="221"/>
      <c r="THL12" s="26"/>
      <c r="THM12" s="26"/>
      <c r="THN12" s="26"/>
      <c r="THO12" s="26"/>
      <c r="THP12" s="26"/>
      <c r="THR12" s="221"/>
      <c r="THS12" s="221"/>
      <c r="THT12" s="221"/>
      <c r="THU12" s="221"/>
      <c r="THV12" s="221"/>
      <c r="THW12" s="221"/>
      <c r="THX12" s="221"/>
      <c r="THY12" s="221"/>
      <c r="TIB12" s="26"/>
      <c r="TIC12" s="26"/>
      <c r="TID12" s="26"/>
      <c r="TIE12" s="26"/>
      <c r="TIF12" s="26"/>
      <c r="TIH12" s="221"/>
      <c r="TII12" s="221"/>
      <c r="TIJ12" s="221"/>
      <c r="TIK12" s="221"/>
      <c r="TIL12" s="221"/>
      <c r="TIM12" s="221"/>
      <c r="TIN12" s="221"/>
      <c r="TIO12" s="221"/>
      <c r="TIR12" s="26"/>
      <c r="TIS12" s="26"/>
      <c r="TIT12" s="26"/>
      <c r="TIU12" s="26"/>
      <c r="TIV12" s="26"/>
      <c r="TIX12" s="221"/>
      <c r="TIY12" s="221"/>
      <c r="TIZ12" s="221"/>
      <c r="TJA12" s="221"/>
      <c r="TJB12" s="221"/>
      <c r="TJC12" s="221"/>
      <c r="TJD12" s="221"/>
      <c r="TJE12" s="221"/>
      <c r="TJH12" s="26"/>
      <c r="TJI12" s="26"/>
      <c r="TJJ12" s="26"/>
      <c r="TJK12" s="26"/>
      <c r="TJL12" s="26"/>
      <c r="TJN12" s="221"/>
      <c r="TJO12" s="221"/>
      <c r="TJP12" s="221"/>
      <c r="TJQ12" s="221"/>
      <c r="TJR12" s="221"/>
      <c r="TJS12" s="221"/>
      <c r="TJT12" s="221"/>
      <c r="TJU12" s="221"/>
      <c r="TJX12" s="26"/>
      <c r="TJY12" s="26"/>
      <c r="TJZ12" s="26"/>
      <c r="TKA12" s="26"/>
      <c r="TKB12" s="26"/>
      <c r="TKD12" s="221"/>
      <c r="TKE12" s="221"/>
      <c r="TKF12" s="221"/>
      <c r="TKG12" s="221"/>
      <c r="TKH12" s="221"/>
      <c r="TKI12" s="221"/>
      <c r="TKJ12" s="221"/>
      <c r="TKK12" s="221"/>
      <c r="TKN12" s="26"/>
      <c r="TKO12" s="26"/>
      <c r="TKP12" s="26"/>
      <c r="TKQ12" s="26"/>
      <c r="TKR12" s="26"/>
      <c r="TKT12" s="221"/>
      <c r="TKU12" s="221"/>
      <c r="TKV12" s="221"/>
      <c r="TKW12" s="221"/>
      <c r="TKX12" s="221"/>
      <c r="TKY12" s="221"/>
      <c r="TKZ12" s="221"/>
      <c r="TLA12" s="221"/>
      <c r="TLD12" s="26"/>
      <c r="TLE12" s="26"/>
      <c r="TLF12" s="26"/>
      <c r="TLG12" s="26"/>
      <c r="TLH12" s="26"/>
      <c r="TLJ12" s="221"/>
      <c r="TLK12" s="221"/>
      <c r="TLL12" s="221"/>
      <c r="TLM12" s="221"/>
      <c r="TLN12" s="221"/>
      <c r="TLO12" s="221"/>
      <c r="TLP12" s="221"/>
      <c r="TLQ12" s="221"/>
      <c r="TLT12" s="26"/>
      <c r="TLU12" s="26"/>
      <c r="TLV12" s="26"/>
      <c r="TLW12" s="26"/>
      <c r="TLX12" s="26"/>
      <c r="TLZ12" s="221"/>
      <c r="TMA12" s="221"/>
      <c r="TMB12" s="221"/>
      <c r="TMC12" s="221"/>
      <c r="TMD12" s="221"/>
      <c r="TME12" s="221"/>
      <c r="TMF12" s="221"/>
      <c r="TMG12" s="221"/>
      <c r="TMJ12" s="26"/>
      <c r="TMK12" s="26"/>
      <c r="TML12" s="26"/>
      <c r="TMM12" s="26"/>
      <c r="TMN12" s="26"/>
      <c r="TMP12" s="221"/>
      <c r="TMQ12" s="221"/>
      <c r="TMR12" s="221"/>
      <c r="TMS12" s="221"/>
      <c r="TMT12" s="221"/>
      <c r="TMU12" s="221"/>
      <c r="TMV12" s="221"/>
      <c r="TMW12" s="221"/>
      <c r="TMZ12" s="26"/>
      <c r="TNA12" s="26"/>
      <c r="TNB12" s="26"/>
      <c r="TNC12" s="26"/>
      <c r="TND12" s="26"/>
      <c r="TNF12" s="221"/>
      <c r="TNG12" s="221"/>
      <c r="TNH12" s="221"/>
      <c r="TNI12" s="221"/>
      <c r="TNJ12" s="221"/>
      <c r="TNK12" s="221"/>
      <c r="TNL12" s="221"/>
      <c r="TNM12" s="221"/>
      <c r="TNP12" s="26"/>
      <c r="TNQ12" s="26"/>
      <c r="TNR12" s="26"/>
      <c r="TNS12" s="26"/>
      <c r="TNT12" s="26"/>
      <c r="TNV12" s="221"/>
      <c r="TNW12" s="221"/>
      <c r="TNX12" s="221"/>
      <c r="TNY12" s="221"/>
      <c r="TNZ12" s="221"/>
      <c r="TOA12" s="221"/>
      <c r="TOB12" s="221"/>
      <c r="TOC12" s="221"/>
      <c r="TOF12" s="26"/>
      <c r="TOG12" s="26"/>
      <c r="TOH12" s="26"/>
      <c r="TOI12" s="26"/>
      <c r="TOJ12" s="26"/>
      <c r="TOL12" s="221"/>
      <c r="TOM12" s="221"/>
      <c r="TON12" s="221"/>
      <c r="TOO12" s="221"/>
      <c r="TOP12" s="221"/>
      <c r="TOQ12" s="221"/>
      <c r="TOR12" s="221"/>
      <c r="TOS12" s="221"/>
      <c r="TOV12" s="26"/>
      <c r="TOW12" s="26"/>
      <c r="TOX12" s="26"/>
      <c r="TOY12" s="26"/>
      <c r="TOZ12" s="26"/>
      <c r="TPB12" s="221"/>
      <c r="TPC12" s="221"/>
      <c r="TPD12" s="221"/>
      <c r="TPE12" s="221"/>
      <c r="TPF12" s="221"/>
      <c r="TPG12" s="221"/>
      <c r="TPH12" s="221"/>
      <c r="TPI12" s="221"/>
      <c r="TPL12" s="26"/>
      <c r="TPM12" s="26"/>
      <c r="TPN12" s="26"/>
      <c r="TPO12" s="26"/>
      <c r="TPP12" s="26"/>
      <c r="TPR12" s="221"/>
      <c r="TPS12" s="221"/>
      <c r="TPT12" s="221"/>
      <c r="TPU12" s="221"/>
      <c r="TPV12" s="221"/>
      <c r="TPW12" s="221"/>
      <c r="TPX12" s="221"/>
      <c r="TPY12" s="221"/>
      <c r="TQB12" s="26"/>
      <c r="TQC12" s="26"/>
      <c r="TQD12" s="26"/>
      <c r="TQE12" s="26"/>
      <c r="TQF12" s="26"/>
      <c r="TQH12" s="221"/>
      <c r="TQI12" s="221"/>
      <c r="TQJ12" s="221"/>
      <c r="TQK12" s="221"/>
      <c r="TQL12" s="221"/>
      <c r="TQM12" s="221"/>
      <c r="TQN12" s="221"/>
      <c r="TQO12" s="221"/>
      <c r="TQR12" s="26"/>
      <c r="TQS12" s="26"/>
      <c r="TQT12" s="26"/>
      <c r="TQU12" s="26"/>
      <c r="TQV12" s="26"/>
      <c r="TQX12" s="221"/>
      <c r="TQY12" s="221"/>
      <c r="TQZ12" s="221"/>
      <c r="TRA12" s="221"/>
      <c r="TRB12" s="221"/>
      <c r="TRC12" s="221"/>
      <c r="TRD12" s="221"/>
      <c r="TRE12" s="221"/>
      <c r="TRH12" s="26"/>
      <c r="TRI12" s="26"/>
      <c r="TRJ12" s="26"/>
      <c r="TRK12" s="26"/>
      <c r="TRL12" s="26"/>
      <c r="TRN12" s="221"/>
      <c r="TRO12" s="221"/>
      <c r="TRP12" s="221"/>
      <c r="TRQ12" s="221"/>
      <c r="TRR12" s="221"/>
      <c r="TRS12" s="221"/>
      <c r="TRT12" s="221"/>
      <c r="TRU12" s="221"/>
      <c r="TRX12" s="26"/>
      <c r="TRY12" s="26"/>
      <c r="TRZ12" s="26"/>
      <c r="TSA12" s="26"/>
      <c r="TSB12" s="26"/>
      <c r="TSD12" s="221"/>
      <c r="TSE12" s="221"/>
      <c r="TSF12" s="221"/>
      <c r="TSG12" s="221"/>
      <c r="TSH12" s="221"/>
      <c r="TSI12" s="221"/>
      <c r="TSJ12" s="221"/>
      <c r="TSK12" s="221"/>
      <c r="TSN12" s="26"/>
      <c r="TSO12" s="26"/>
      <c r="TSP12" s="26"/>
      <c r="TSQ12" s="26"/>
      <c r="TSR12" s="26"/>
      <c r="TST12" s="221"/>
      <c r="TSU12" s="221"/>
      <c r="TSV12" s="221"/>
      <c r="TSW12" s="221"/>
      <c r="TSX12" s="221"/>
      <c r="TSY12" s="221"/>
      <c r="TSZ12" s="221"/>
      <c r="TTA12" s="221"/>
      <c r="TTD12" s="26"/>
      <c r="TTE12" s="26"/>
      <c r="TTF12" s="26"/>
      <c r="TTG12" s="26"/>
      <c r="TTH12" s="26"/>
      <c r="TTJ12" s="221"/>
      <c r="TTK12" s="221"/>
      <c r="TTL12" s="221"/>
      <c r="TTM12" s="221"/>
      <c r="TTN12" s="221"/>
      <c r="TTO12" s="221"/>
      <c r="TTP12" s="221"/>
      <c r="TTQ12" s="221"/>
      <c r="TTT12" s="26"/>
      <c r="TTU12" s="26"/>
      <c r="TTV12" s="26"/>
      <c r="TTW12" s="26"/>
      <c r="TTX12" s="26"/>
      <c r="TTZ12" s="221"/>
      <c r="TUA12" s="221"/>
      <c r="TUB12" s="221"/>
      <c r="TUC12" s="221"/>
      <c r="TUD12" s="221"/>
      <c r="TUE12" s="221"/>
      <c r="TUF12" s="221"/>
      <c r="TUG12" s="221"/>
      <c r="TUJ12" s="26"/>
      <c r="TUK12" s="26"/>
      <c r="TUL12" s="26"/>
      <c r="TUM12" s="26"/>
      <c r="TUN12" s="26"/>
      <c r="TUP12" s="221"/>
      <c r="TUQ12" s="221"/>
      <c r="TUR12" s="221"/>
      <c r="TUS12" s="221"/>
      <c r="TUT12" s="221"/>
      <c r="TUU12" s="221"/>
      <c r="TUV12" s="221"/>
      <c r="TUW12" s="221"/>
      <c r="TUZ12" s="26"/>
      <c r="TVA12" s="26"/>
      <c r="TVB12" s="26"/>
      <c r="TVC12" s="26"/>
      <c r="TVD12" s="26"/>
      <c r="TVF12" s="221"/>
      <c r="TVG12" s="221"/>
      <c r="TVH12" s="221"/>
      <c r="TVI12" s="221"/>
      <c r="TVJ12" s="221"/>
      <c r="TVK12" s="221"/>
      <c r="TVL12" s="221"/>
      <c r="TVM12" s="221"/>
      <c r="TVP12" s="26"/>
      <c r="TVQ12" s="26"/>
      <c r="TVR12" s="26"/>
      <c r="TVS12" s="26"/>
      <c r="TVT12" s="26"/>
      <c r="TVV12" s="221"/>
      <c r="TVW12" s="221"/>
      <c r="TVX12" s="221"/>
      <c r="TVY12" s="221"/>
      <c r="TVZ12" s="221"/>
      <c r="TWA12" s="221"/>
      <c r="TWB12" s="221"/>
      <c r="TWC12" s="221"/>
      <c r="TWF12" s="26"/>
      <c r="TWG12" s="26"/>
      <c r="TWH12" s="26"/>
      <c r="TWI12" s="26"/>
      <c r="TWJ12" s="26"/>
      <c r="TWL12" s="221"/>
      <c r="TWM12" s="221"/>
      <c r="TWN12" s="221"/>
      <c r="TWO12" s="221"/>
      <c r="TWP12" s="221"/>
      <c r="TWQ12" s="221"/>
      <c r="TWR12" s="221"/>
      <c r="TWS12" s="221"/>
      <c r="TWV12" s="26"/>
      <c r="TWW12" s="26"/>
      <c r="TWX12" s="26"/>
      <c r="TWY12" s="26"/>
      <c r="TWZ12" s="26"/>
      <c r="TXB12" s="221"/>
      <c r="TXC12" s="221"/>
      <c r="TXD12" s="221"/>
      <c r="TXE12" s="221"/>
      <c r="TXF12" s="221"/>
      <c r="TXG12" s="221"/>
      <c r="TXH12" s="221"/>
      <c r="TXI12" s="221"/>
      <c r="TXL12" s="26"/>
      <c r="TXM12" s="26"/>
      <c r="TXN12" s="26"/>
      <c r="TXO12" s="26"/>
      <c r="TXP12" s="26"/>
      <c r="TXR12" s="221"/>
      <c r="TXS12" s="221"/>
      <c r="TXT12" s="221"/>
      <c r="TXU12" s="221"/>
      <c r="TXV12" s="221"/>
      <c r="TXW12" s="221"/>
      <c r="TXX12" s="221"/>
      <c r="TXY12" s="221"/>
      <c r="TYB12" s="26"/>
      <c r="TYC12" s="26"/>
      <c r="TYD12" s="26"/>
      <c r="TYE12" s="26"/>
      <c r="TYF12" s="26"/>
      <c r="TYH12" s="221"/>
      <c r="TYI12" s="221"/>
      <c r="TYJ12" s="221"/>
      <c r="TYK12" s="221"/>
      <c r="TYL12" s="221"/>
      <c r="TYM12" s="221"/>
      <c r="TYN12" s="221"/>
      <c r="TYO12" s="221"/>
      <c r="TYR12" s="26"/>
      <c r="TYS12" s="26"/>
      <c r="TYT12" s="26"/>
      <c r="TYU12" s="26"/>
      <c r="TYV12" s="26"/>
      <c r="TYX12" s="221"/>
      <c r="TYY12" s="221"/>
      <c r="TYZ12" s="221"/>
      <c r="TZA12" s="221"/>
      <c r="TZB12" s="221"/>
      <c r="TZC12" s="221"/>
      <c r="TZD12" s="221"/>
      <c r="TZE12" s="221"/>
      <c r="TZH12" s="26"/>
      <c r="TZI12" s="26"/>
      <c r="TZJ12" s="26"/>
      <c r="TZK12" s="26"/>
      <c r="TZL12" s="26"/>
      <c r="TZN12" s="221"/>
      <c r="TZO12" s="221"/>
      <c r="TZP12" s="221"/>
      <c r="TZQ12" s="221"/>
      <c r="TZR12" s="221"/>
      <c r="TZS12" s="221"/>
      <c r="TZT12" s="221"/>
      <c r="TZU12" s="221"/>
      <c r="TZX12" s="26"/>
      <c r="TZY12" s="26"/>
      <c r="TZZ12" s="26"/>
      <c r="UAA12" s="26"/>
      <c r="UAB12" s="26"/>
      <c r="UAD12" s="221"/>
      <c r="UAE12" s="221"/>
      <c r="UAF12" s="221"/>
      <c r="UAG12" s="221"/>
      <c r="UAH12" s="221"/>
      <c r="UAI12" s="221"/>
      <c r="UAJ12" s="221"/>
      <c r="UAK12" s="221"/>
      <c r="UAN12" s="26"/>
      <c r="UAO12" s="26"/>
      <c r="UAP12" s="26"/>
      <c r="UAQ12" s="26"/>
      <c r="UAR12" s="26"/>
      <c r="UAT12" s="221"/>
      <c r="UAU12" s="221"/>
      <c r="UAV12" s="221"/>
      <c r="UAW12" s="221"/>
      <c r="UAX12" s="221"/>
      <c r="UAY12" s="221"/>
      <c r="UAZ12" s="221"/>
      <c r="UBA12" s="221"/>
      <c r="UBD12" s="26"/>
      <c r="UBE12" s="26"/>
      <c r="UBF12" s="26"/>
      <c r="UBG12" s="26"/>
      <c r="UBH12" s="26"/>
      <c r="UBJ12" s="221"/>
      <c r="UBK12" s="221"/>
      <c r="UBL12" s="221"/>
      <c r="UBM12" s="221"/>
      <c r="UBN12" s="221"/>
      <c r="UBO12" s="221"/>
      <c r="UBP12" s="221"/>
      <c r="UBQ12" s="221"/>
      <c r="UBT12" s="26"/>
      <c r="UBU12" s="26"/>
      <c r="UBV12" s="26"/>
      <c r="UBW12" s="26"/>
      <c r="UBX12" s="26"/>
      <c r="UBZ12" s="221"/>
      <c r="UCA12" s="221"/>
      <c r="UCB12" s="221"/>
      <c r="UCC12" s="221"/>
      <c r="UCD12" s="221"/>
      <c r="UCE12" s="221"/>
      <c r="UCF12" s="221"/>
      <c r="UCG12" s="221"/>
      <c r="UCJ12" s="26"/>
      <c r="UCK12" s="26"/>
      <c r="UCL12" s="26"/>
      <c r="UCM12" s="26"/>
      <c r="UCN12" s="26"/>
      <c r="UCP12" s="221"/>
      <c r="UCQ12" s="221"/>
      <c r="UCR12" s="221"/>
      <c r="UCS12" s="221"/>
      <c r="UCT12" s="221"/>
      <c r="UCU12" s="221"/>
      <c r="UCV12" s="221"/>
      <c r="UCW12" s="221"/>
      <c r="UCZ12" s="26"/>
      <c r="UDA12" s="26"/>
      <c r="UDB12" s="26"/>
      <c r="UDC12" s="26"/>
      <c r="UDD12" s="26"/>
      <c r="UDF12" s="221"/>
      <c r="UDG12" s="221"/>
      <c r="UDH12" s="221"/>
      <c r="UDI12" s="221"/>
      <c r="UDJ12" s="221"/>
      <c r="UDK12" s="221"/>
      <c r="UDL12" s="221"/>
      <c r="UDM12" s="221"/>
      <c r="UDP12" s="26"/>
      <c r="UDQ12" s="26"/>
      <c r="UDR12" s="26"/>
      <c r="UDS12" s="26"/>
      <c r="UDT12" s="26"/>
      <c r="UDV12" s="221"/>
      <c r="UDW12" s="221"/>
      <c r="UDX12" s="221"/>
      <c r="UDY12" s="221"/>
      <c r="UDZ12" s="221"/>
      <c r="UEA12" s="221"/>
      <c r="UEB12" s="221"/>
      <c r="UEC12" s="221"/>
      <c r="UEF12" s="26"/>
      <c r="UEG12" s="26"/>
      <c r="UEH12" s="26"/>
      <c r="UEI12" s="26"/>
      <c r="UEJ12" s="26"/>
      <c r="UEL12" s="221"/>
      <c r="UEM12" s="221"/>
      <c r="UEN12" s="221"/>
      <c r="UEO12" s="221"/>
      <c r="UEP12" s="221"/>
      <c r="UEQ12" s="221"/>
      <c r="UER12" s="221"/>
      <c r="UES12" s="221"/>
      <c r="UEV12" s="26"/>
      <c r="UEW12" s="26"/>
      <c r="UEX12" s="26"/>
      <c r="UEY12" s="26"/>
      <c r="UEZ12" s="26"/>
      <c r="UFB12" s="221"/>
      <c r="UFC12" s="221"/>
      <c r="UFD12" s="221"/>
      <c r="UFE12" s="221"/>
      <c r="UFF12" s="221"/>
      <c r="UFG12" s="221"/>
      <c r="UFH12" s="221"/>
      <c r="UFI12" s="221"/>
      <c r="UFL12" s="26"/>
      <c r="UFM12" s="26"/>
      <c r="UFN12" s="26"/>
      <c r="UFO12" s="26"/>
      <c r="UFP12" s="26"/>
      <c r="UFR12" s="221"/>
      <c r="UFS12" s="221"/>
      <c r="UFT12" s="221"/>
      <c r="UFU12" s="221"/>
      <c r="UFV12" s="221"/>
      <c r="UFW12" s="221"/>
      <c r="UFX12" s="221"/>
      <c r="UFY12" s="221"/>
      <c r="UGB12" s="26"/>
      <c r="UGC12" s="26"/>
      <c r="UGD12" s="26"/>
      <c r="UGE12" s="26"/>
      <c r="UGF12" s="26"/>
      <c r="UGH12" s="221"/>
      <c r="UGI12" s="221"/>
      <c r="UGJ12" s="221"/>
      <c r="UGK12" s="221"/>
      <c r="UGL12" s="221"/>
      <c r="UGM12" s="221"/>
      <c r="UGN12" s="221"/>
      <c r="UGO12" s="221"/>
      <c r="UGR12" s="26"/>
      <c r="UGS12" s="26"/>
      <c r="UGT12" s="26"/>
      <c r="UGU12" s="26"/>
      <c r="UGV12" s="26"/>
      <c r="UGX12" s="221"/>
      <c r="UGY12" s="221"/>
      <c r="UGZ12" s="221"/>
      <c r="UHA12" s="221"/>
      <c r="UHB12" s="221"/>
      <c r="UHC12" s="221"/>
      <c r="UHD12" s="221"/>
      <c r="UHE12" s="221"/>
      <c r="UHH12" s="26"/>
      <c r="UHI12" s="26"/>
      <c r="UHJ12" s="26"/>
      <c r="UHK12" s="26"/>
      <c r="UHL12" s="26"/>
      <c r="UHN12" s="221"/>
      <c r="UHO12" s="221"/>
      <c r="UHP12" s="221"/>
      <c r="UHQ12" s="221"/>
      <c r="UHR12" s="221"/>
      <c r="UHS12" s="221"/>
      <c r="UHT12" s="221"/>
      <c r="UHU12" s="221"/>
      <c r="UHX12" s="26"/>
      <c r="UHY12" s="26"/>
      <c r="UHZ12" s="26"/>
      <c r="UIA12" s="26"/>
      <c r="UIB12" s="26"/>
      <c r="UID12" s="221"/>
      <c r="UIE12" s="221"/>
      <c r="UIF12" s="221"/>
      <c r="UIG12" s="221"/>
      <c r="UIH12" s="221"/>
      <c r="UII12" s="221"/>
      <c r="UIJ12" s="221"/>
      <c r="UIK12" s="221"/>
      <c r="UIN12" s="26"/>
      <c r="UIO12" s="26"/>
      <c r="UIP12" s="26"/>
      <c r="UIQ12" s="26"/>
      <c r="UIR12" s="26"/>
      <c r="UIT12" s="221"/>
      <c r="UIU12" s="221"/>
      <c r="UIV12" s="221"/>
      <c r="UIW12" s="221"/>
      <c r="UIX12" s="221"/>
      <c r="UIY12" s="221"/>
      <c r="UIZ12" s="221"/>
      <c r="UJA12" s="221"/>
      <c r="UJD12" s="26"/>
      <c r="UJE12" s="26"/>
      <c r="UJF12" s="26"/>
      <c r="UJG12" s="26"/>
      <c r="UJH12" s="26"/>
      <c r="UJJ12" s="221"/>
      <c r="UJK12" s="221"/>
      <c r="UJL12" s="221"/>
      <c r="UJM12" s="221"/>
      <c r="UJN12" s="221"/>
      <c r="UJO12" s="221"/>
      <c r="UJP12" s="221"/>
      <c r="UJQ12" s="221"/>
      <c r="UJT12" s="26"/>
      <c r="UJU12" s="26"/>
      <c r="UJV12" s="26"/>
      <c r="UJW12" s="26"/>
      <c r="UJX12" s="26"/>
      <c r="UJZ12" s="221"/>
      <c r="UKA12" s="221"/>
      <c r="UKB12" s="221"/>
      <c r="UKC12" s="221"/>
      <c r="UKD12" s="221"/>
      <c r="UKE12" s="221"/>
      <c r="UKF12" s="221"/>
      <c r="UKG12" s="221"/>
      <c r="UKJ12" s="26"/>
      <c r="UKK12" s="26"/>
      <c r="UKL12" s="26"/>
      <c r="UKM12" s="26"/>
      <c r="UKN12" s="26"/>
      <c r="UKP12" s="221"/>
      <c r="UKQ12" s="221"/>
      <c r="UKR12" s="221"/>
      <c r="UKS12" s="221"/>
      <c r="UKT12" s="221"/>
      <c r="UKU12" s="221"/>
      <c r="UKV12" s="221"/>
      <c r="UKW12" s="221"/>
      <c r="UKZ12" s="26"/>
      <c r="ULA12" s="26"/>
      <c r="ULB12" s="26"/>
      <c r="ULC12" s="26"/>
      <c r="ULD12" s="26"/>
      <c r="ULF12" s="221"/>
      <c r="ULG12" s="221"/>
      <c r="ULH12" s="221"/>
      <c r="ULI12" s="221"/>
      <c r="ULJ12" s="221"/>
      <c r="ULK12" s="221"/>
      <c r="ULL12" s="221"/>
      <c r="ULM12" s="221"/>
      <c r="ULP12" s="26"/>
      <c r="ULQ12" s="26"/>
      <c r="ULR12" s="26"/>
      <c r="ULS12" s="26"/>
      <c r="ULT12" s="26"/>
      <c r="ULV12" s="221"/>
      <c r="ULW12" s="221"/>
      <c r="ULX12" s="221"/>
      <c r="ULY12" s="221"/>
      <c r="ULZ12" s="221"/>
      <c r="UMA12" s="221"/>
      <c r="UMB12" s="221"/>
      <c r="UMC12" s="221"/>
      <c r="UMF12" s="26"/>
      <c r="UMG12" s="26"/>
      <c r="UMH12" s="26"/>
      <c r="UMI12" s="26"/>
      <c r="UMJ12" s="26"/>
      <c r="UML12" s="221"/>
      <c r="UMM12" s="221"/>
      <c r="UMN12" s="221"/>
      <c r="UMO12" s="221"/>
      <c r="UMP12" s="221"/>
      <c r="UMQ12" s="221"/>
      <c r="UMR12" s="221"/>
      <c r="UMS12" s="221"/>
      <c r="UMV12" s="26"/>
      <c r="UMW12" s="26"/>
      <c r="UMX12" s="26"/>
      <c r="UMY12" s="26"/>
      <c r="UMZ12" s="26"/>
      <c r="UNB12" s="221"/>
      <c r="UNC12" s="221"/>
      <c r="UND12" s="221"/>
      <c r="UNE12" s="221"/>
      <c r="UNF12" s="221"/>
      <c r="UNG12" s="221"/>
      <c r="UNH12" s="221"/>
      <c r="UNI12" s="221"/>
      <c r="UNL12" s="26"/>
      <c r="UNM12" s="26"/>
      <c r="UNN12" s="26"/>
      <c r="UNO12" s="26"/>
      <c r="UNP12" s="26"/>
      <c r="UNR12" s="221"/>
      <c r="UNS12" s="221"/>
      <c r="UNT12" s="221"/>
      <c r="UNU12" s="221"/>
      <c r="UNV12" s="221"/>
      <c r="UNW12" s="221"/>
      <c r="UNX12" s="221"/>
      <c r="UNY12" s="221"/>
      <c r="UOB12" s="26"/>
      <c r="UOC12" s="26"/>
      <c r="UOD12" s="26"/>
      <c r="UOE12" s="26"/>
      <c r="UOF12" s="26"/>
      <c r="UOH12" s="221"/>
      <c r="UOI12" s="221"/>
      <c r="UOJ12" s="221"/>
      <c r="UOK12" s="221"/>
      <c r="UOL12" s="221"/>
      <c r="UOM12" s="221"/>
      <c r="UON12" s="221"/>
      <c r="UOO12" s="221"/>
      <c r="UOR12" s="26"/>
      <c r="UOS12" s="26"/>
      <c r="UOT12" s="26"/>
      <c r="UOU12" s="26"/>
      <c r="UOV12" s="26"/>
      <c r="UOX12" s="221"/>
      <c r="UOY12" s="221"/>
      <c r="UOZ12" s="221"/>
      <c r="UPA12" s="221"/>
      <c r="UPB12" s="221"/>
      <c r="UPC12" s="221"/>
      <c r="UPD12" s="221"/>
      <c r="UPE12" s="221"/>
      <c r="UPH12" s="26"/>
      <c r="UPI12" s="26"/>
      <c r="UPJ12" s="26"/>
      <c r="UPK12" s="26"/>
      <c r="UPL12" s="26"/>
      <c r="UPN12" s="221"/>
      <c r="UPO12" s="221"/>
      <c r="UPP12" s="221"/>
      <c r="UPQ12" s="221"/>
      <c r="UPR12" s="221"/>
      <c r="UPS12" s="221"/>
      <c r="UPT12" s="221"/>
      <c r="UPU12" s="221"/>
      <c r="UPX12" s="26"/>
      <c r="UPY12" s="26"/>
      <c r="UPZ12" s="26"/>
      <c r="UQA12" s="26"/>
      <c r="UQB12" s="26"/>
      <c r="UQD12" s="221"/>
      <c r="UQE12" s="221"/>
      <c r="UQF12" s="221"/>
      <c r="UQG12" s="221"/>
      <c r="UQH12" s="221"/>
      <c r="UQI12" s="221"/>
      <c r="UQJ12" s="221"/>
      <c r="UQK12" s="221"/>
      <c r="UQN12" s="26"/>
      <c r="UQO12" s="26"/>
      <c r="UQP12" s="26"/>
      <c r="UQQ12" s="26"/>
      <c r="UQR12" s="26"/>
      <c r="UQT12" s="221"/>
      <c r="UQU12" s="221"/>
      <c r="UQV12" s="221"/>
      <c r="UQW12" s="221"/>
      <c r="UQX12" s="221"/>
      <c r="UQY12" s="221"/>
      <c r="UQZ12" s="221"/>
      <c r="URA12" s="221"/>
      <c r="URD12" s="26"/>
      <c r="URE12" s="26"/>
      <c r="URF12" s="26"/>
      <c r="URG12" s="26"/>
      <c r="URH12" s="26"/>
      <c r="URJ12" s="221"/>
      <c r="URK12" s="221"/>
      <c r="URL12" s="221"/>
      <c r="URM12" s="221"/>
      <c r="URN12" s="221"/>
      <c r="URO12" s="221"/>
      <c r="URP12" s="221"/>
      <c r="URQ12" s="221"/>
      <c r="URT12" s="26"/>
      <c r="URU12" s="26"/>
      <c r="URV12" s="26"/>
      <c r="URW12" s="26"/>
      <c r="URX12" s="26"/>
      <c r="URZ12" s="221"/>
      <c r="USA12" s="221"/>
      <c r="USB12" s="221"/>
      <c r="USC12" s="221"/>
      <c r="USD12" s="221"/>
      <c r="USE12" s="221"/>
      <c r="USF12" s="221"/>
      <c r="USG12" s="221"/>
      <c r="USJ12" s="26"/>
      <c r="USK12" s="26"/>
      <c r="USL12" s="26"/>
      <c r="USM12" s="26"/>
      <c r="USN12" s="26"/>
      <c r="USP12" s="221"/>
      <c r="USQ12" s="221"/>
      <c r="USR12" s="221"/>
      <c r="USS12" s="221"/>
      <c r="UST12" s="221"/>
      <c r="USU12" s="221"/>
      <c r="USV12" s="221"/>
      <c r="USW12" s="221"/>
      <c r="USZ12" s="26"/>
      <c r="UTA12" s="26"/>
      <c r="UTB12" s="26"/>
      <c r="UTC12" s="26"/>
      <c r="UTD12" s="26"/>
      <c r="UTF12" s="221"/>
      <c r="UTG12" s="221"/>
      <c r="UTH12" s="221"/>
      <c r="UTI12" s="221"/>
      <c r="UTJ12" s="221"/>
      <c r="UTK12" s="221"/>
      <c r="UTL12" s="221"/>
      <c r="UTM12" s="221"/>
      <c r="UTP12" s="26"/>
      <c r="UTQ12" s="26"/>
      <c r="UTR12" s="26"/>
      <c r="UTS12" s="26"/>
      <c r="UTT12" s="26"/>
      <c r="UTV12" s="221"/>
      <c r="UTW12" s="221"/>
      <c r="UTX12" s="221"/>
      <c r="UTY12" s="221"/>
      <c r="UTZ12" s="221"/>
      <c r="UUA12" s="221"/>
      <c r="UUB12" s="221"/>
      <c r="UUC12" s="221"/>
      <c r="UUF12" s="26"/>
      <c r="UUG12" s="26"/>
      <c r="UUH12" s="26"/>
      <c r="UUI12" s="26"/>
      <c r="UUJ12" s="26"/>
      <c r="UUL12" s="221"/>
      <c r="UUM12" s="221"/>
      <c r="UUN12" s="221"/>
      <c r="UUO12" s="221"/>
      <c r="UUP12" s="221"/>
      <c r="UUQ12" s="221"/>
      <c r="UUR12" s="221"/>
      <c r="UUS12" s="221"/>
      <c r="UUV12" s="26"/>
      <c r="UUW12" s="26"/>
      <c r="UUX12" s="26"/>
      <c r="UUY12" s="26"/>
      <c r="UUZ12" s="26"/>
      <c r="UVB12" s="221"/>
      <c r="UVC12" s="221"/>
      <c r="UVD12" s="221"/>
      <c r="UVE12" s="221"/>
      <c r="UVF12" s="221"/>
      <c r="UVG12" s="221"/>
      <c r="UVH12" s="221"/>
      <c r="UVI12" s="221"/>
      <c r="UVL12" s="26"/>
      <c r="UVM12" s="26"/>
      <c r="UVN12" s="26"/>
      <c r="UVO12" s="26"/>
      <c r="UVP12" s="26"/>
      <c r="UVR12" s="221"/>
      <c r="UVS12" s="221"/>
      <c r="UVT12" s="221"/>
      <c r="UVU12" s="221"/>
      <c r="UVV12" s="221"/>
      <c r="UVW12" s="221"/>
      <c r="UVX12" s="221"/>
      <c r="UVY12" s="221"/>
      <c r="UWB12" s="26"/>
      <c r="UWC12" s="26"/>
      <c r="UWD12" s="26"/>
      <c r="UWE12" s="26"/>
      <c r="UWF12" s="26"/>
      <c r="UWH12" s="221"/>
      <c r="UWI12" s="221"/>
      <c r="UWJ12" s="221"/>
      <c r="UWK12" s="221"/>
      <c r="UWL12" s="221"/>
      <c r="UWM12" s="221"/>
      <c r="UWN12" s="221"/>
      <c r="UWO12" s="221"/>
      <c r="UWR12" s="26"/>
      <c r="UWS12" s="26"/>
      <c r="UWT12" s="26"/>
      <c r="UWU12" s="26"/>
      <c r="UWV12" s="26"/>
      <c r="UWX12" s="221"/>
      <c r="UWY12" s="221"/>
      <c r="UWZ12" s="221"/>
      <c r="UXA12" s="221"/>
      <c r="UXB12" s="221"/>
      <c r="UXC12" s="221"/>
      <c r="UXD12" s="221"/>
      <c r="UXE12" s="221"/>
      <c r="UXH12" s="26"/>
      <c r="UXI12" s="26"/>
      <c r="UXJ12" s="26"/>
      <c r="UXK12" s="26"/>
      <c r="UXL12" s="26"/>
      <c r="UXN12" s="221"/>
      <c r="UXO12" s="221"/>
      <c r="UXP12" s="221"/>
      <c r="UXQ12" s="221"/>
      <c r="UXR12" s="221"/>
      <c r="UXS12" s="221"/>
      <c r="UXT12" s="221"/>
      <c r="UXU12" s="221"/>
      <c r="UXX12" s="26"/>
      <c r="UXY12" s="26"/>
      <c r="UXZ12" s="26"/>
      <c r="UYA12" s="26"/>
      <c r="UYB12" s="26"/>
      <c r="UYD12" s="221"/>
      <c r="UYE12" s="221"/>
      <c r="UYF12" s="221"/>
      <c r="UYG12" s="221"/>
      <c r="UYH12" s="221"/>
      <c r="UYI12" s="221"/>
      <c r="UYJ12" s="221"/>
      <c r="UYK12" s="221"/>
      <c r="UYN12" s="26"/>
      <c r="UYO12" s="26"/>
      <c r="UYP12" s="26"/>
      <c r="UYQ12" s="26"/>
      <c r="UYR12" s="26"/>
      <c r="UYT12" s="221"/>
      <c r="UYU12" s="221"/>
      <c r="UYV12" s="221"/>
      <c r="UYW12" s="221"/>
      <c r="UYX12" s="221"/>
      <c r="UYY12" s="221"/>
      <c r="UYZ12" s="221"/>
      <c r="UZA12" s="221"/>
      <c r="UZD12" s="26"/>
      <c r="UZE12" s="26"/>
      <c r="UZF12" s="26"/>
      <c r="UZG12" s="26"/>
      <c r="UZH12" s="26"/>
      <c r="UZJ12" s="221"/>
      <c r="UZK12" s="221"/>
      <c r="UZL12" s="221"/>
      <c r="UZM12" s="221"/>
      <c r="UZN12" s="221"/>
      <c r="UZO12" s="221"/>
      <c r="UZP12" s="221"/>
      <c r="UZQ12" s="221"/>
      <c r="UZT12" s="26"/>
      <c r="UZU12" s="26"/>
      <c r="UZV12" s="26"/>
      <c r="UZW12" s="26"/>
      <c r="UZX12" s="26"/>
      <c r="UZZ12" s="221"/>
      <c r="VAA12" s="221"/>
      <c r="VAB12" s="221"/>
      <c r="VAC12" s="221"/>
      <c r="VAD12" s="221"/>
      <c r="VAE12" s="221"/>
      <c r="VAF12" s="221"/>
      <c r="VAG12" s="221"/>
      <c r="VAJ12" s="26"/>
      <c r="VAK12" s="26"/>
      <c r="VAL12" s="26"/>
      <c r="VAM12" s="26"/>
      <c r="VAN12" s="26"/>
      <c r="VAP12" s="221"/>
      <c r="VAQ12" s="221"/>
      <c r="VAR12" s="221"/>
      <c r="VAS12" s="221"/>
      <c r="VAT12" s="221"/>
      <c r="VAU12" s="221"/>
      <c r="VAV12" s="221"/>
      <c r="VAW12" s="221"/>
      <c r="VAZ12" s="26"/>
      <c r="VBA12" s="26"/>
      <c r="VBB12" s="26"/>
      <c r="VBC12" s="26"/>
      <c r="VBD12" s="26"/>
      <c r="VBF12" s="221"/>
      <c r="VBG12" s="221"/>
      <c r="VBH12" s="221"/>
      <c r="VBI12" s="221"/>
      <c r="VBJ12" s="221"/>
      <c r="VBK12" s="221"/>
      <c r="VBL12" s="221"/>
      <c r="VBM12" s="221"/>
      <c r="VBP12" s="26"/>
      <c r="VBQ12" s="26"/>
      <c r="VBR12" s="26"/>
      <c r="VBS12" s="26"/>
      <c r="VBT12" s="26"/>
      <c r="VBV12" s="221"/>
      <c r="VBW12" s="221"/>
      <c r="VBX12" s="221"/>
      <c r="VBY12" s="221"/>
      <c r="VBZ12" s="221"/>
      <c r="VCA12" s="221"/>
      <c r="VCB12" s="221"/>
      <c r="VCC12" s="221"/>
      <c r="VCF12" s="26"/>
      <c r="VCG12" s="26"/>
      <c r="VCH12" s="26"/>
      <c r="VCI12" s="26"/>
      <c r="VCJ12" s="26"/>
      <c r="VCL12" s="221"/>
      <c r="VCM12" s="221"/>
      <c r="VCN12" s="221"/>
      <c r="VCO12" s="221"/>
      <c r="VCP12" s="221"/>
      <c r="VCQ12" s="221"/>
      <c r="VCR12" s="221"/>
      <c r="VCS12" s="221"/>
      <c r="VCV12" s="26"/>
      <c r="VCW12" s="26"/>
      <c r="VCX12" s="26"/>
      <c r="VCY12" s="26"/>
      <c r="VCZ12" s="26"/>
      <c r="VDB12" s="221"/>
      <c r="VDC12" s="221"/>
      <c r="VDD12" s="221"/>
      <c r="VDE12" s="221"/>
      <c r="VDF12" s="221"/>
      <c r="VDG12" s="221"/>
      <c r="VDH12" s="221"/>
      <c r="VDI12" s="221"/>
      <c r="VDL12" s="26"/>
      <c r="VDM12" s="26"/>
      <c r="VDN12" s="26"/>
      <c r="VDO12" s="26"/>
      <c r="VDP12" s="26"/>
      <c r="VDR12" s="221"/>
      <c r="VDS12" s="221"/>
      <c r="VDT12" s="221"/>
      <c r="VDU12" s="221"/>
      <c r="VDV12" s="221"/>
      <c r="VDW12" s="221"/>
      <c r="VDX12" s="221"/>
      <c r="VDY12" s="221"/>
      <c r="VEB12" s="26"/>
      <c r="VEC12" s="26"/>
      <c r="VED12" s="26"/>
      <c r="VEE12" s="26"/>
      <c r="VEF12" s="26"/>
      <c r="VEH12" s="221"/>
      <c r="VEI12" s="221"/>
      <c r="VEJ12" s="221"/>
      <c r="VEK12" s="221"/>
      <c r="VEL12" s="221"/>
      <c r="VEM12" s="221"/>
      <c r="VEN12" s="221"/>
      <c r="VEO12" s="221"/>
      <c r="VER12" s="26"/>
      <c r="VES12" s="26"/>
      <c r="VET12" s="26"/>
      <c r="VEU12" s="26"/>
      <c r="VEV12" s="26"/>
      <c r="VEX12" s="221"/>
      <c r="VEY12" s="221"/>
      <c r="VEZ12" s="221"/>
      <c r="VFA12" s="221"/>
      <c r="VFB12" s="221"/>
      <c r="VFC12" s="221"/>
      <c r="VFD12" s="221"/>
      <c r="VFE12" s="221"/>
      <c r="VFH12" s="26"/>
      <c r="VFI12" s="26"/>
      <c r="VFJ12" s="26"/>
      <c r="VFK12" s="26"/>
      <c r="VFL12" s="26"/>
      <c r="VFN12" s="221"/>
      <c r="VFO12" s="221"/>
      <c r="VFP12" s="221"/>
      <c r="VFQ12" s="221"/>
      <c r="VFR12" s="221"/>
      <c r="VFS12" s="221"/>
      <c r="VFT12" s="221"/>
      <c r="VFU12" s="221"/>
      <c r="VFX12" s="26"/>
      <c r="VFY12" s="26"/>
      <c r="VFZ12" s="26"/>
      <c r="VGA12" s="26"/>
      <c r="VGB12" s="26"/>
      <c r="VGD12" s="221"/>
      <c r="VGE12" s="221"/>
      <c r="VGF12" s="221"/>
      <c r="VGG12" s="221"/>
      <c r="VGH12" s="221"/>
      <c r="VGI12" s="221"/>
      <c r="VGJ12" s="221"/>
      <c r="VGK12" s="221"/>
      <c r="VGN12" s="26"/>
      <c r="VGO12" s="26"/>
      <c r="VGP12" s="26"/>
      <c r="VGQ12" s="26"/>
      <c r="VGR12" s="26"/>
      <c r="VGT12" s="221"/>
      <c r="VGU12" s="221"/>
      <c r="VGV12" s="221"/>
      <c r="VGW12" s="221"/>
      <c r="VGX12" s="221"/>
      <c r="VGY12" s="221"/>
      <c r="VGZ12" s="221"/>
      <c r="VHA12" s="221"/>
      <c r="VHD12" s="26"/>
      <c r="VHE12" s="26"/>
      <c r="VHF12" s="26"/>
      <c r="VHG12" s="26"/>
      <c r="VHH12" s="26"/>
      <c r="VHJ12" s="221"/>
      <c r="VHK12" s="221"/>
      <c r="VHL12" s="221"/>
      <c r="VHM12" s="221"/>
      <c r="VHN12" s="221"/>
      <c r="VHO12" s="221"/>
      <c r="VHP12" s="221"/>
      <c r="VHQ12" s="221"/>
      <c r="VHT12" s="26"/>
      <c r="VHU12" s="26"/>
      <c r="VHV12" s="26"/>
      <c r="VHW12" s="26"/>
      <c r="VHX12" s="26"/>
      <c r="VHZ12" s="221"/>
      <c r="VIA12" s="221"/>
      <c r="VIB12" s="221"/>
      <c r="VIC12" s="221"/>
      <c r="VID12" s="221"/>
      <c r="VIE12" s="221"/>
      <c r="VIF12" s="221"/>
      <c r="VIG12" s="221"/>
      <c r="VIJ12" s="26"/>
      <c r="VIK12" s="26"/>
      <c r="VIL12" s="26"/>
      <c r="VIM12" s="26"/>
      <c r="VIN12" s="26"/>
      <c r="VIP12" s="221"/>
      <c r="VIQ12" s="221"/>
      <c r="VIR12" s="221"/>
      <c r="VIS12" s="221"/>
      <c r="VIT12" s="221"/>
      <c r="VIU12" s="221"/>
      <c r="VIV12" s="221"/>
      <c r="VIW12" s="221"/>
      <c r="VIZ12" s="26"/>
      <c r="VJA12" s="26"/>
      <c r="VJB12" s="26"/>
      <c r="VJC12" s="26"/>
      <c r="VJD12" s="26"/>
      <c r="VJF12" s="221"/>
      <c r="VJG12" s="221"/>
      <c r="VJH12" s="221"/>
      <c r="VJI12" s="221"/>
      <c r="VJJ12" s="221"/>
      <c r="VJK12" s="221"/>
      <c r="VJL12" s="221"/>
      <c r="VJM12" s="221"/>
      <c r="VJP12" s="26"/>
      <c r="VJQ12" s="26"/>
      <c r="VJR12" s="26"/>
      <c r="VJS12" s="26"/>
      <c r="VJT12" s="26"/>
      <c r="VJV12" s="221"/>
      <c r="VJW12" s="221"/>
      <c r="VJX12" s="221"/>
      <c r="VJY12" s="221"/>
      <c r="VJZ12" s="221"/>
      <c r="VKA12" s="221"/>
      <c r="VKB12" s="221"/>
      <c r="VKC12" s="221"/>
      <c r="VKF12" s="26"/>
      <c r="VKG12" s="26"/>
      <c r="VKH12" s="26"/>
      <c r="VKI12" s="26"/>
      <c r="VKJ12" s="26"/>
      <c r="VKL12" s="221"/>
      <c r="VKM12" s="221"/>
      <c r="VKN12" s="221"/>
      <c r="VKO12" s="221"/>
      <c r="VKP12" s="221"/>
      <c r="VKQ12" s="221"/>
      <c r="VKR12" s="221"/>
      <c r="VKS12" s="221"/>
      <c r="VKV12" s="26"/>
      <c r="VKW12" s="26"/>
      <c r="VKX12" s="26"/>
      <c r="VKY12" s="26"/>
      <c r="VKZ12" s="26"/>
      <c r="VLB12" s="221"/>
      <c r="VLC12" s="221"/>
      <c r="VLD12" s="221"/>
      <c r="VLE12" s="221"/>
      <c r="VLF12" s="221"/>
      <c r="VLG12" s="221"/>
      <c r="VLH12" s="221"/>
      <c r="VLI12" s="221"/>
      <c r="VLL12" s="26"/>
      <c r="VLM12" s="26"/>
      <c r="VLN12" s="26"/>
      <c r="VLO12" s="26"/>
      <c r="VLP12" s="26"/>
      <c r="VLR12" s="221"/>
      <c r="VLS12" s="221"/>
      <c r="VLT12" s="221"/>
      <c r="VLU12" s="221"/>
      <c r="VLV12" s="221"/>
      <c r="VLW12" s="221"/>
      <c r="VLX12" s="221"/>
      <c r="VLY12" s="221"/>
      <c r="VMB12" s="26"/>
      <c r="VMC12" s="26"/>
      <c r="VMD12" s="26"/>
      <c r="VME12" s="26"/>
      <c r="VMF12" s="26"/>
      <c r="VMH12" s="221"/>
      <c r="VMI12" s="221"/>
      <c r="VMJ12" s="221"/>
      <c r="VMK12" s="221"/>
      <c r="VML12" s="221"/>
      <c r="VMM12" s="221"/>
      <c r="VMN12" s="221"/>
      <c r="VMO12" s="221"/>
      <c r="VMR12" s="26"/>
      <c r="VMS12" s="26"/>
      <c r="VMT12" s="26"/>
      <c r="VMU12" s="26"/>
      <c r="VMV12" s="26"/>
      <c r="VMX12" s="221"/>
      <c r="VMY12" s="221"/>
      <c r="VMZ12" s="221"/>
      <c r="VNA12" s="221"/>
      <c r="VNB12" s="221"/>
      <c r="VNC12" s="221"/>
      <c r="VND12" s="221"/>
      <c r="VNE12" s="221"/>
      <c r="VNH12" s="26"/>
      <c r="VNI12" s="26"/>
      <c r="VNJ12" s="26"/>
      <c r="VNK12" s="26"/>
      <c r="VNL12" s="26"/>
      <c r="VNN12" s="221"/>
      <c r="VNO12" s="221"/>
      <c r="VNP12" s="221"/>
      <c r="VNQ12" s="221"/>
      <c r="VNR12" s="221"/>
      <c r="VNS12" s="221"/>
      <c r="VNT12" s="221"/>
      <c r="VNU12" s="221"/>
      <c r="VNX12" s="26"/>
      <c r="VNY12" s="26"/>
      <c r="VNZ12" s="26"/>
      <c r="VOA12" s="26"/>
      <c r="VOB12" s="26"/>
      <c r="VOD12" s="221"/>
      <c r="VOE12" s="221"/>
      <c r="VOF12" s="221"/>
      <c r="VOG12" s="221"/>
      <c r="VOH12" s="221"/>
      <c r="VOI12" s="221"/>
      <c r="VOJ12" s="221"/>
      <c r="VOK12" s="221"/>
      <c r="VON12" s="26"/>
      <c r="VOO12" s="26"/>
      <c r="VOP12" s="26"/>
      <c r="VOQ12" s="26"/>
      <c r="VOR12" s="26"/>
      <c r="VOT12" s="221"/>
      <c r="VOU12" s="221"/>
      <c r="VOV12" s="221"/>
      <c r="VOW12" s="221"/>
      <c r="VOX12" s="221"/>
      <c r="VOY12" s="221"/>
      <c r="VOZ12" s="221"/>
      <c r="VPA12" s="221"/>
      <c r="VPD12" s="26"/>
      <c r="VPE12" s="26"/>
      <c r="VPF12" s="26"/>
      <c r="VPG12" s="26"/>
      <c r="VPH12" s="26"/>
      <c r="VPJ12" s="221"/>
      <c r="VPK12" s="221"/>
      <c r="VPL12" s="221"/>
      <c r="VPM12" s="221"/>
      <c r="VPN12" s="221"/>
      <c r="VPO12" s="221"/>
      <c r="VPP12" s="221"/>
      <c r="VPQ12" s="221"/>
      <c r="VPT12" s="26"/>
      <c r="VPU12" s="26"/>
      <c r="VPV12" s="26"/>
      <c r="VPW12" s="26"/>
      <c r="VPX12" s="26"/>
      <c r="VPZ12" s="221"/>
      <c r="VQA12" s="221"/>
      <c r="VQB12" s="221"/>
      <c r="VQC12" s="221"/>
      <c r="VQD12" s="221"/>
      <c r="VQE12" s="221"/>
      <c r="VQF12" s="221"/>
      <c r="VQG12" s="221"/>
      <c r="VQJ12" s="26"/>
      <c r="VQK12" s="26"/>
      <c r="VQL12" s="26"/>
      <c r="VQM12" s="26"/>
      <c r="VQN12" s="26"/>
      <c r="VQP12" s="221"/>
      <c r="VQQ12" s="221"/>
      <c r="VQR12" s="221"/>
      <c r="VQS12" s="221"/>
      <c r="VQT12" s="221"/>
      <c r="VQU12" s="221"/>
      <c r="VQV12" s="221"/>
      <c r="VQW12" s="221"/>
      <c r="VQZ12" s="26"/>
      <c r="VRA12" s="26"/>
      <c r="VRB12" s="26"/>
      <c r="VRC12" s="26"/>
      <c r="VRD12" s="26"/>
      <c r="VRF12" s="221"/>
      <c r="VRG12" s="221"/>
      <c r="VRH12" s="221"/>
      <c r="VRI12" s="221"/>
      <c r="VRJ12" s="221"/>
      <c r="VRK12" s="221"/>
      <c r="VRL12" s="221"/>
      <c r="VRM12" s="221"/>
      <c r="VRP12" s="26"/>
      <c r="VRQ12" s="26"/>
      <c r="VRR12" s="26"/>
      <c r="VRS12" s="26"/>
      <c r="VRT12" s="26"/>
      <c r="VRV12" s="221"/>
      <c r="VRW12" s="221"/>
      <c r="VRX12" s="221"/>
      <c r="VRY12" s="221"/>
      <c r="VRZ12" s="221"/>
      <c r="VSA12" s="221"/>
      <c r="VSB12" s="221"/>
      <c r="VSC12" s="221"/>
      <c r="VSF12" s="26"/>
      <c r="VSG12" s="26"/>
      <c r="VSH12" s="26"/>
      <c r="VSI12" s="26"/>
      <c r="VSJ12" s="26"/>
      <c r="VSL12" s="221"/>
      <c r="VSM12" s="221"/>
      <c r="VSN12" s="221"/>
      <c r="VSO12" s="221"/>
      <c r="VSP12" s="221"/>
      <c r="VSQ12" s="221"/>
      <c r="VSR12" s="221"/>
      <c r="VSS12" s="221"/>
      <c r="VSV12" s="26"/>
      <c r="VSW12" s="26"/>
      <c r="VSX12" s="26"/>
      <c r="VSY12" s="26"/>
      <c r="VSZ12" s="26"/>
      <c r="VTB12" s="221"/>
      <c r="VTC12" s="221"/>
      <c r="VTD12" s="221"/>
      <c r="VTE12" s="221"/>
      <c r="VTF12" s="221"/>
      <c r="VTG12" s="221"/>
      <c r="VTH12" s="221"/>
      <c r="VTI12" s="221"/>
      <c r="VTL12" s="26"/>
      <c r="VTM12" s="26"/>
      <c r="VTN12" s="26"/>
      <c r="VTO12" s="26"/>
      <c r="VTP12" s="26"/>
      <c r="VTR12" s="221"/>
      <c r="VTS12" s="221"/>
      <c r="VTT12" s="221"/>
      <c r="VTU12" s="221"/>
      <c r="VTV12" s="221"/>
      <c r="VTW12" s="221"/>
      <c r="VTX12" s="221"/>
      <c r="VTY12" s="221"/>
      <c r="VUB12" s="26"/>
      <c r="VUC12" s="26"/>
      <c r="VUD12" s="26"/>
      <c r="VUE12" s="26"/>
      <c r="VUF12" s="26"/>
      <c r="VUH12" s="221"/>
      <c r="VUI12" s="221"/>
      <c r="VUJ12" s="221"/>
      <c r="VUK12" s="221"/>
      <c r="VUL12" s="221"/>
      <c r="VUM12" s="221"/>
      <c r="VUN12" s="221"/>
      <c r="VUO12" s="221"/>
      <c r="VUR12" s="26"/>
      <c r="VUS12" s="26"/>
      <c r="VUT12" s="26"/>
      <c r="VUU12" s="26"/>
      <c r="VUV12" s="26"/>
      <c r="VUX12" s="221"/>
      <c r="VUY12" s="221"/>
      <c r="VUZ12" s="221"/>
      <c r="VVA12" s="221"/>
      <c r="VVB12" s="221"/>
      <c r="VVC12" s="221"/>
      <c r="VVD12" s="221"/>
      <c r="VVE12" s="221"/>
      <c r="VVH12" s="26"/>
      <c r="VVI12" s="26"/>
      <c r="VVJ12" s="26"/>
      <c r="VVK12" s="26"/>
      <c r="VVL12" s="26"/>
      <c r="VVN12" s="221"/>
      <c r="VVO12" s="221"/>
      <c r="VVP12" s="221"/>
      <c r="VVQ12" s="221"/>
      <c r="VVR12" s="221"/>
      <c r="VVS12" s="221"/>
      <c r="VVT12" s="221"/>
      <c r="VVU12" s="221"/>
      <c r="VVX12" s="26"/>
      <c r="VVY12" s="26"/>
      <c r="VVZ12" s="26"/>
      <c r="VWA12" s="26"/>
      <c r="VWB12" s="26"/>
      <c r="VWD12" s="221"/>
      <c r="VWE12" s="221"/>
      <c r="VWF12" s="221"/>
      <c r="VWG12" s="221"/>
      <c r="VWH12" s="221"/>
      <c r="VWI12" s="221"/>
      <c r="VWJ12" s="221"/>
      <c r="VWK12" s="221"/>
      <c r="VWN12" s="26"/>
      <c r="VWO12" s="26"/>
      <c r="VWP12" s="26"/>
      <c r="VWQ12" s="26"/>
      <c r="VWR12" s="26"/>
      <c r="VWT12" s="221"/>
      <c r="VWU12" s="221"/>
      <c r="VWV12" s="221"/>
      <c r="VWW12" s="221"/>
      <c r="VWX12" s="221"/>
      <c r="VWY12" s="221"/>
      <c r="VWZ12" s="221"/>
      <c r="VXA12" s="221"/>
      <c r="VXD12" s="26"/>
      <c r="VXE12" s="26"/>
      <c r="VXF12" s="26"/>
      <c r="VXG12" s="26"/>
      <c r="VXH12" s="26"/>
      <c r="VXJ12" s="221"/>
      <c r="VXK12" s="221"/>
      <c r="VXL12" s="221"/>
      <c r="VXM12" s="221"/>
      <c r="VXN12" s="221"/>
      <c r="VXO12" s="221"/>
      <c r="VXP12" s="221"/>
      <c r="VXQ12" s="221"/>
      <c r="VXT12" s="26"/>
      <c r="VXU12" s="26"/>
      <c r="VXV12" s="26"/>
      <c r="VXW12" s="26"/>
      <c r="VXX12" s="26"/>
      <c r="VXZ12" s="221"/>
      <c r="VYA12" s="221"/>
      <c r="VYB12" s="221"/>
      <c r="VYC12" s="221"/>
      <c r="VYD12" s="221"/>
      <c r="VYE12" s="221"/>
      <c r="VYF12" s="221"/>
      <c r="VYG12" s="221"/>
      <c r="VYJ12" s="26"/>
      <c r="VYK12" s="26"/>
      <c r="VYL12" s="26"/>
      <c r="VYM12" s="26"/>
      <c r="VYN12" s="26"/>
      <c r="VYP12" s="221"/>
      <c r="VYQ12" s="221"/>
      <c r="VYR12" s="221"/>
      <c r="VYS12" s="221"/>
      <c r="VYT12" s="221"/>
      <c r="VYU12" s="221"/>
      <c r="VYV12" s="221"/>
      <c r="VYW12" s="221"/>
      <c r="VYZ12" s="26"/>
      <c r="VZA12" s="26"/>
      <c r="VZB12" s="26"/>
      <c r="VZC12" s="26"/>
      <c r="VZD12" s="26"/>
      <c r="VZF12" s="221"/>
      <c r="VZG12" s="221"/>
      <c r="VZH12" s="221"/>
      <c r="VZI12" s="221"/>
      <c r="VZJ12" s="221"/>
      <c r="VZK12" s="221"/>
      <c r="VZL12" s="221"/>
      <c r="VZM12" s="221"/>
      <c r="VZP12" s="26"/>
      <c r="VZQ12" s="26"/>
      <c r="VZR12" s="26"/>
      <c r="VZS12" s="26"/>
      <c r="VZT12" s="26"/>
      <c r="VZV12" s="221"/>
      <c r="VZW12" s="221"/>
      <c r="VZX12" s="221"/>
      <c r="VZY12" s="221"/>
      <c r="VZZ12" s="221"/>
      <c r="WAA12" s="221"/>
      <c r="WAB12" s="221"/>
      <c r="WAC12" s="221"/>
      <c r="WAF12" s="26"/>
      <c r="WAG12" s="26"/>
      <c r="WAH12" s="26"/>
      <c r="WAI12" s="26"/>
      <c r="WAJ12" s="26"/>
      <c r="WAL12" s="221"/>
      <c r="WAM12" s="221"/>
      <c r="WAN12" s="221"/>
      <c r="WAO12" s="221"/>
      <c r="WAP12" s="221"/>
      <c r="WAQ12" s="221"/>
      <c r="WAR12" s="221"/>
      <c r="WAS12" s="221"/>
      <c r="WAV12" s="26"/>
      <c r="WAW12" s="26"/>
      <c r="WAX12" s="26"/>
      <c r="WAY12" s="26"/>
      <c r="WAZ12" s="26"/>
      <c r="WBB12" s="221"/>
      <c r="WBC12" s="221"/>
      <c r="WBD12" s="221"/>
      <c r="WBE12" s="221"/>
      <c r="WBF12" s="221"/>
      <c r="WBG12" s="221"/>
      <c r="WBH12" s="221"/>
      <c r="WBI12" s="221"/>
      <c r="WBL12" s="26"/>
      <c r="WBM12" s="26"/>
      <c r="WBN12" s="26"/>
      <c r="WBO12" s="26"/>
      <c r="WBP12" s="26"/>
      <c r="WBR12" s="221"/>
      <c r="WBS12" s="221"/>
      <c r="WBT12" s="221"/>
      <c r="WBU12" s="221"/>
      <c r="WBV12" s="221"/>
      <c r="WBW12" s="221"/>
      <c r="WBX12" s="221"/>
      <c r="WBY12" s="221"/>
      <c r="WCB12" s="26"/>
      <c r="WCC12" s="26"/>
      <c r="WCD12" s="26"/>
      <c r="WCE12" s="26"/>
      <c r="WCF12" s="26"/>
      <c r="WCH12" s="221"/>
      <c r="WCI12" s="221"/>
      <c r="WCJ12" s="221"/>
      <c r="WCK12" s="221"/>
      <c r="WCL12" s="221"/>
      <c r="WCM12" s="221"/>
      <c r="WCN12" s="221"/>
      <c r="WCO12" s="221"/>
      <c r="WCR12" s="26"/>
      <c r="WCS12" s="26"/>
      <c r="WCT12" s="26"/>
      <c r="WCU12" s="26"/>
      <c r="WCV12" s="26"/>
      <c r="WCX12" s="221"/>
      <c r="WCY12" s="221"/>
      <c r="WCZ12" s="221"/>
      <c r="WDA12" s="221"/>
      <c r="WDB12" s="221"/>
      <c r="WDC12" s="221"/>
      <c r="WDD12" s="221"/>
      <c r="WDE12" s="221"/>
      <c r="WDH12" s="26"/>
      <c r="WDI12" s="26"/>
      <c r="WDJ12" s="26"/>
      <c r="WDK12" s="26"/>
      <c r="WDL12" s="26"/>
      <c r="WDN12" s="221"/>
      <c r="WDO12" s="221"/>
      <c r="WDP12" s="221"/>
      <c r="WDQ12" s="221"/>
      <c r="WDR12" s="221"/>
      <c r="WDS12" s="221"/>
      <c r="WDT12" s="221"/>
      <c r="WDU12" s="221"/>
      <c r="WDX12" s="26"/>
      <c r="WDY12" s="26"/>
      <c r="WDZ12" s="26"/>
      <c r="WEA12" s="26"/>
      <c r="WEB12" s="26"/>
      <c r="WED12" s="221"/>
      <c r="WEE12" s="221"/>
      <c r="WEF12" s="221"/>
      <c r="WEG12" s="221"/>
      <c r="WEH12" s="221"/>
      <c r="WEI12" s="221"/>
      <c r="WEJ12" s="221"/>
      <c r="WEK12" s="221"/>
      <c r="WEN12" s="26"/>
      <c r="WEO12" s="26"/>
      <c r="WEP12" s="26"/>
      <c r="WEQ12" s="26"/>
      <c r="WER12" s="26"/>
      <c r="WET12" s="221"/>
      <c r="WEU12" s="221"/>
      <c r="WEV12" s="221"/>
      <c r="WEW12" s="221"/>
      <c r="WEX12" s="221"/>
      <c r="WEY12" s="221"/>
      <c r="WEZ12" s="221"/>
      <c r="WFA12" s="221"/>
      <c r="WFD12" s="26"/>
      <c r="WFE12" s="26"/>
      <c r="WFF12" s="26"/>
      <c r="WFG12" s="26"/>
      <c r="WFH12" s="26"/>
      <c r="WFJ12" s="221"/>
      <c r="WFK12" s="221"/>
      <c r="WFL12" s="221"/>
      <c r="WFM12" s="221"/>
      <c r="WFN12" s="221"/>
      <c r="WFO12" s="221"/>
      <c r="WFP12" s="221"/>
      <c r="WFQ12" s="221"/>
      <c r="WFT12" s="26"/>
      <c r="WFU12" s="26"/>
      <c r="WFV12" s="26"/>
      <c r="WFW12" s="26"/>
      <c r="WFX12" s="26"/>
      <c r="WFZ12" s="221"/>
      <c r="WGA12" s="221"/>
      <c r="WGB12" s="221"/>
      <c r="WGC12" s="221"/>
      <c r="WGD12" s="221"/>
      <c r="WGE12" s="221"/>
      <c r="WGF12" s="221"/>
      <c r="WGG12" s="221"/>
      <c r="WGJ12" s="26"/>
      <c r="WGK12" s="26"/>
      <c r="WGL12" s="26"/>
      <c r="WGM12" s="26"/>
      <c r="WGN12" s="26"/>
      <c r="WGP12" s="221"/>
      <c r="WGQ12" s="221"/>
      <c r="WGR12" s="221"/>
      <c r="WGS12" s="221"/>
      <c r="WGT12" s="221"/>
      <c r="WGU12" s="221"/>
      <c r="WGV12" s="221"/>
      <c r="WGW12" s="221"/>
      <c r="WGZ12" s="26"/>
      <c r="WHA12" s="26"/>
      <c r="WHB12" s="26"/>
      <c r="WHC12" s="26"/>
      <c r="WHD12" s="26"/>
      <c r="WHF12" s="221"/>
      <c r="WHG12" s="221"/>
      <c r="WHH12" s="221"/>
      <c r="WHI12" s="221"/>
      <c r="WHJ12" s="221"/>
      <c r="WHK12" s="221"/>
      <c r="WHL12" s="221"/>
      <c r="WHM12" s="221"/>
      <c r="WHP12" s="26"/>
      <c r="WHQ12" s="26"/>
      <c r="WHR12" s="26"/>
      <c r="WHS12" s="26"/>
      <c r="WHT12" s="26"/>
      <c r="WHV12" s="221"/>
      <c r="WHW12" s="221"/>
      <c r="WHX12" s="221"/>
      <c r="WHY12" s="221"/>
      <c r="WHZ12" s="221"/>
      <c r="WIA12" s="221"/>
      <c r="WIB12" s="221"/>
      <c r="WIC12" s="221"/>
      <c r="WIF12" s="26"/>
      <c r="WIG12" s="26"/>
      <c r="WIH12" s="26"/>
      <c r="WII12" s="26"/>
      <c r="WIJ12" s="26"/>
      <c r="WIL12" s="221"/>
      <c r="WIM12" s="221"/>
      <c r="WIN12" s="221"/>
      <c r="WIO12" s="221"/>
      <c r="WIP12" s="221"/>
      <c r="WIQ12" s="221"/>
      <c r="WIR12" s="221"/>
      <c r="WIS12" s="221"/>
      <c r="WIV12" s="26"/>
      <c r="WIW12" s="26"/>
      <c r="WIX12" s="26"/>
      <c r="WIY12" s="26"/>
      <c r="WIZ12" s="26"/>
      <c r="WJB12" s="221"/>
      <c r="WJC12" s="221"/>
      <c r="WJD12" s="221"/>
      <c r="WJE12" s="221"/>
      <c r="WJF12" s="221"/>
      <c r="WJG12" s="221"/>
      <c r="WJH12" s="221"/>
      <c r="WJI12" s="221"/>
      <c r="WJL12" s="26"/>
      <c r="WJM12" s="26"/>
      <c r="WJN12" s="26"/>
      <c r="WJO12" s="26"/>
      <c r="WJP12" s="26"/>
      <c r="WJR12" s="221"/>
      <c r="WJS12" s="221"/>
      <c r="WJT12" s="221"/>
      <c r="WJU12" s="221"/>
      <c r="WJV12" s="221"/>
      <c r="WJW12" s="221"/>
      <c r="WJX12" s="221"/>
      <c r="WJY12" s="221"/>
      <c r="WKB12" s="26"/>
      <c r="WKC12" s="26"/>
      <c r="WKD12" s="26"/>
      <c r="WKE12" s="26"/>
      <c r="WKF12" s="26"/>
      <c r="WKH12" s="221"/>
      <c r="WKI12" s="221"/>
      <c r="WKJ12" s="221"/>
      <c r="WKK12" s="221"/>
      <c r="WKL12" s="221"/>
      <c r="WKM12" s="221"/>
      <c r="WKN12" s="221"/>
      <c r="WKO12" s="221"/>
      <c r="WKR12" s="26"/>
      <c r="WKS12" s="26"/>
      <c r="WKT12" s="26"/>
      <c r="WKU12" s="26"/>
      <c r="WKV12" s="26"/>
      <c r="WKX12" s="221"/>
      <c r="WKY12" s="221"/>
      <c r="WKZ12" s="221"/>
      <c r="WLA12" s="221"/>
      <c r="WLB12" s="221"/>
      <c r="WLC12" s="221"/>
      <c r="WLD12" s="221"/>
      <c r="WLE12" s="221"/>
      <c r="WLH12" s="26"/>
      <c r="WLI12" s="26"/>
      <c r="WLJ12" s="26"/>
      <c r="WLK12" s="26"/>
      <c r="WLL12" s="26"/>
      <c r="WLN12" s="221"/>
      <c r="WLO12" s="221"/>
      <c r="WLP12" s="221"/>
      <c r="WLQ12" s="221"/>
      <c r="WLR12" s="221"/>
      <c r="WLS12" s="221"/>
      <c r="WLT12" s="221"/>
      <c r="WLU12" s="221"/>
      <c r="WLX12" s="26"/>
      <c r="WLY12" s="26"/>
      <c r="WLZ12" s="26"/>
      <c r="WMA12" s="26"/>
      <c r="WMB12" s="26"/>
      <c r="WMD12" s="221"/>
      <c r="WME12" s="221"/>
      <c r="WMF12" s="221"/>
      <c r="WMG12" s="221"/>
      <c r="WMH12" s="221"/>
      <c r="WMI12" s="221"/>
      <c r="WMJ12" s="221"/>
      <c r="WMK12" s="221"/>
      <c r="WMN12" s="26"/>
      <c r="WMO12" s="26"/>
      <c r="WMP12" s="26"/>
      <c r="WMQ12" s="26"/>
      <c r="WMR12" s="26"/>
      <c r="WMT12" s="221"/>
      <c r="WMU12" s="221"/>
      <c r="WMV12" s="221"/>
      <c r="WMW12" s="221"/>
      <c r="WMX12" s="221"/>
      <c r="WMY12" s="221"/>
      <c r="WMZ12" s="221"/>
      <c r="WNA12" s="221"/>
      <c r="WND12" s="26"/>
      <c r="WNE12" s="26"/>
      <c r="WNF12" s="26"/>
      <c r="WNG12" s="26"/>
      <c r="WNH12" s="26"/>
      <c r="WNJ12" s="221"/>
      <c r="WNK12" s="221"/>
      <c r="WNL12" s="221"/>
      <c r="WNM12" s="221"/>
      <c r="WNN12" s="221"/>
      <c r="WNO12" s="221"/>
      <c r="WNP12" s="221"/>
      <c r="WNQ12" s="221"/>
      <c r="WNT12" s="26"/>
      <c r="WNU12" s="26"/>
      <c r="WNV12" s="26"/>
      <c r="WNW12" s="26"/>
      <c r="WNX12" s="26"/>
      <c r="WNZ12" s="221"/>
      <c r="WOA12" s="221"/>
      <c r="WOB12" s="221"/>
      <c r="WOC12" s="221"/>
      <c r="WOD12" s="221"/>
      <c r="WOE12" s="221"/>
      <c r="WOF12" s="221"/>
      <c r="WOG12" s="221"/>
      <c r="WOJ12" s="26"/>
      <c r="WOK12" s="26"/>
      <c r="WOL12" s="26"/>
      <c r="WOM12" s="26"/>
      <c r="WON12" s="26"/>
      <c r="WOP12" s="221"/>
      <c r="WOQ12" s="221"/>
      <c r="WOR12" s="221"/>
      <c r="WOS12" s="221"/>
      <c r="WOT12" s="221"/>
      <c r="WOU12" s="221"/>
      <c r="WOV12" s="221"/>
      <c r="WOW12" s="221"/>
      <c r="WOZ12" s="26"/>
      <c r="WPA12" s="26"/>
      <c r="WPB12" s="26"/>
      <c r="WPC12" s="26"/>
      <c r="WPD12" s="26"/>
      <c r="WPF12" s="221"/>
      <c r="WPG12" s="221"/>
      <c r="WPH12" s="221"/>
      <c r="WPI12" s="221"/>
      <c r="WPJ12" s="221"/>
      <c r="WPK12" s="221"/>
      <c r="WPL12" s="221"/>
      <c r="WPM12" s="221"/>
      <c r="WPP12" s="26"/>
      <c r="WPQ12" s="26"/>
      <c r="WPR12" s="26"/>
      <c r="WPS12" s="26"/>
      <c r="WPT12" s="26"/>
      <c r="WPV12" s="221"/>
      <c r="WPW12" s="221"/>
      <c r="WPX12" s="221"/>
      <c r="WPY12" s="221"/>
      <c r="WPZ12" s="221"/>
      <c r="WQA12" s="221"/>
      <c r="WQB12" s="221"/>
      <c r="WQC12" s="221"/>
      <c r="WQF12" s="26"/>
      <c r="WQG12" s="26"/>
      <c r="WQH12" s="26"/>
      <c r="WQI12" s="26"/>
      <c r="WQJ12" s="26"/>
      <c r="WQL12" s="221"/>
      <c r="WQM12" s="221"/>
      <c r="WQN12" s="221"/>
      <c r="WQO12" s="221"/>
      <c r="WQP12" s="221"/>
      <c r="WQQ12" s="221"/>
      <c r="WQR12" s="221"/>
      <c r="WQS12" s="221"/>
      <c r="WQV12" s="26"/>
      <c r="WQW12" s="26"/>
      <c r="WQX12" s="26"/>
      <c r="WQY12" s="26"/>
      <c r="WQZ12" s="26"/>
      <c r="WRB12" s="221"/>
      <c r="WRC12" s="221"/>
      <c r="WRD12" s="221"/>
      <c r="WRE12" s="221"/>
      <c r="WRF12" s="221"/>
      <c r="WRG12" s="221"/>
      <c r="WRH12" s="221"/>
      <c r="WRI12" s="221"/>
      <c r="WRL12" s="26"/>
      <c r="WRM12" s="26"/>
      <c r="WRN12" s="26"/>
      <c r="WRO12" s="26"/>
      <c r="WRP12" s="26"/>
      <c r="WRR12" s="221"/>
      <c r="WRS12" s="221"/>
      <c r="WRT12" s="221"/>
      <c r="WRU12" s="221"/>
      <c r="WRV12" s="221"/>
      <c r="WRW12" s="221"/>
      <c r="WRX12" s="221"/>
      <c r="WRY12" s="221"/>
      <c r="WSB12" s="26"/>
      <c r="WSC12" s="26"/>
      <c r="WSD12" s="26"/>
      <c r="WSE12" s="26"/>
      <c r="WSF12" s="26"/>
      <c r="WSH12" s="221"/>
      <c r="WSI12" s="221"/>
      <c r="WSJ12" s="221"/>
      <c r="WSK12" s="221"/>
      <c r="WSL12" s="221"/>
      <c r="WSM12" s="221"/>
      <c r="WSN12" s="221"/>
      <c r="WSO12" s="221"/>
      <c r="WSR12" s="26"/>
      <c r="WSS12" s="26"/>
      <c r="WST12" s="26"/>
      <c r="WSU12" s="26"/>
      <c r="WSV12" s="26"/>
      <c r="WSX12" s="221"/>
      <c r="WSY12" s="221"/>
      <c r="WSZ12" s="221"/>
      <c r="WTA12" s="221"/>
      <c r="WTB12" s="221"/>
      <c r="WTC12" s="221"/>
      <c r="WTD12" s="221"/>
      <c r="WTE12" s="221"/>
      <c r="WTH12" s="26"/>
      <c r="WTI12" s="26"/>
      <c r="WTJ12" s="26"/>
      <c r="WTK12" s="26"/>
      <c r="WTL12" s="26"/>
      <c r="WTN12" s="221"/>
      <c r="WTO12" s="221"/>
      <c r="WTP12" s="221"/>
      <c r="WTQ12" s="221"/>
      <c r="WTR12" s="221"/>
      <c r="WTS12" s="221"/>
      <c r="WTT12" s="221"/>
      <c r="WTU12" s="221"/>
      <c r="WTX12" s="26"/>
      <c r="WTY12" s="26"/>
      <c r="WTZ12" s="26"/>
      <c r="WUA12" s="26"/>
      <c r="WUB12" s="26"/>
      <c r="WUD12" s="221"/>
      <c r="WUE12" s="221"/>
      <c r="WUF12" s="221"/>
      <c r="WUG12" s="221"/>
      <c r="WUH12" s="221"/>
      <c r="WUI12" s="221"/>
      <c r="WUJ12" s="221"/>
      <c r="WUK12" s="221"/>
      <c r="WUN12" s="26"/>
      <c r="WUO12" s="26"/>
      <c r="WUP12" s="26"/>
      <c r="WUQ12" s="26"/>
      <c r="WUR12" s="26"/>
      <c r="WUT12" s="221"/>
      <c r="WUU12" s="221"/>
      <c r="WUV12" s="221"/>
      <c r="WUW12" s="221"/>
      <c r="WUX12" s="221"/>
      <c r="WUY12" s="221"/>
      <c r="WUZ12" s="221"/>
      <c r="WVA12" s="221"/>
      <c r="WVD12" s="26"/>
      <c r="WVE12" s="26"/>
      <c r="WVF12" s="26"/>
      <c r="WVG12" s="26"/>
      <c r="WVH12" s="26"/>
      <c r="WVJ12" s="221"/>
      <c r="WVK12" s="221"/>
      <c r="WVL12" s="221"/>
      <c r="WVM12" s="221"/>
      <c r="WVN12" s="221"/>
      <c r="WVO12" s="221"/>
      <c r="WVP12" s="221"/>
      <c r="WVQ12" s="221"/>
      <c r="WVT12" s="26"/>
      <c r="WVU12" s="26"/>
      <c r="WVV12" s="26"/>
      <c r="WVW12" s="26"/>
      <c r="WVX12" s="26"/>
      <c r="WVZ12" s="221"/>
      <c r="WWA12" s="221"/>
      <c r="WWB12" s="221"/>
      <c r="WWC12" s="221"/>
      <c r="WWD12" s="221"/>
      <c r="WWE12" s="221"/>
      <c r="WWF12" s="221"/>
      <c r="WWG12" s="221"/>
      <c r="WWJ12" s="26"/>
      <c r="WWK12" s="26"/>
      <c r="WWL12" s="26"/>
      <c r="WWM12" s="26"/>
      <c r="WWN12" s="26"/>
      <c r="WWP12" s="221"/>
      <c r="WWQ12" s="221"/>
      <c r="WWR12" s="221"/>
      <c r="WWS12" s="221"/>
      <c r="WWT12" s="221"/>
      <c r="WWU12" s="221"/>
      <c r="WWV12" s="221"/>
      <c r="WWW12" s="221"/>
      <c r="WWZ12" s="26"/>
      <c r="WXA12" s="26"/>
      <c r="WXB12" s="26"/>
      <c r="WXC12" s="26"/>
      <c r="WXD12" s="26"/>
      <c r="WXF12" s="221"/>
      <c r="WXG12" s="221"/>
      <c r="WXH12" s="221"/>
      <c r="WXI12" s="221"/>
      <c r="WXJ12" s="221"/>
      <c r="WXK12" s="221"/>
      <c r="WXL12" s="221"/>
      <c r="WXM12" s="221"/>
      <c r="WXP12" s="26"/>
      <c r="WXQ12" s="26"/>
      <c r="WXR12" s="26"/>
      <c r="WXS12" s="26"/>
      <c r="WXT12" s="26"/>
      <c r="WXV12" s="221"/>
      <c r="WXW12" s="221"/>
      <c r="WXX12" s="221"/>
      <c r="WXY12" s="221"/>
      <c r="WXZ12" s="221"/>
      <c r="WYA12" s="221"/>
      <c r="WYB12" s="221"/>
      <c r="WYC12" s="221"/>
      <c r="WYF12" s="26"/>
      <c r="WYG12" s="26"/>
      <c r="WYH12" s="26"/>
      <c r="WYI12" s="26"/>
      <c r="WYJ12" s="26"/>
      <c r="WYL12" s="221"/>
      <c r="WYM12" s="221"/>
      <c r="WYN12" s="221"/>
      <c r="WYO12" s="221"/>
      <c r="WYP12" s="221"/>
      <c r="WYQ12" s="221"/>
      <c r="WYR12" s="221"/>
      <c r="WYS12" s="221"/>
      <c r="WYV12" s="26"/>
      <c r="WYW12" s="26"/>
      <c r="WYX12" s="26"/>
      <c r="WYY12" s="26"/>
      <c r="WYZ12" s="26"/>
      <c r="WZB12" s="221"/>
      <c r="WZC12" s="221"/>
      <c r="WZD12" s="221"/>
      <c r="WZE12" s="221"/>
      <c r="WZF12" s="221"/>
      <c r="WZG12" s="221"/>
      <c r="WZH12" s="221"/>
      <c r="WZI12" s="221"/>
      <c r="WZL12" s="26"/>
      <c r="WZM12" s="26"/>
      <c r="WZN12" s="26"/>
      <c r="WZO12" s="26"/>
      <c r="WZP12" s="26"/>
      <c r="WZR12" s="221"/>
      <c r="WZS12" s="221"/>
      <c r="WZT12" s="221"/>
      <c r="WZU12" s="221"/>
      <c r="WZV12" s="221"/>
      <c r="WZW12" s="221"/>
      <c r="WZX12" s="221"/>
      <c r="WZY12" s="221"/>
      <c r="XAB12" s="26"/>
      <c r="XAC12" s="26"/>
      <c r="XAD12" s="26"/>
      <c r="XAE12" s="26"/>
      <c r="XAF12" s="26"/>
      <c r="XAH12" s="221"/>
      <c r="XAI12" s="221"/>
      <c r="XAJ12" s="221"/>
      <c r="XAK12" s="221"/>
      <c r="XAL12" s="221"/>
      <c r="XAM12" s="221"/>
      <c r="XAN12" s="221"/>
      <c r="XAO12" s="221"/>
      <c r="XAR12" s="26"/>
      <c r="XAS12" s="26"/>
      <c r="XAT12" s="26"/>
      <c r="XAU12" s="26"/>
      <c r="XAV12" s="26"/>
      <c r="XAX12" s="221"/>
      <c r="XAY12" s="221"/>
      <c r="XAZ12" s="221"/>
      <c r="XBA12" s="221"/>
      <c r="XBB12" s="221"/>
      <c r="XBC12" s="221"/>
      <c r="XBD12" s="221"/>
      <c r="XBE12" s="221"/>
      <c r="XBH12" s="26"/>
      <c r="XBI12" s="26"/>
      <c r="XBJ12" s="26"/>
      <c r="XBK12" s="26"/>
      <c r="XBL12" s="26"/>
      <c r="XBN12" s="221"/>
      <c r="XBO12" s="221"/>
      <c r="XBP12" s="221"/>
      <c r="XBQ12" s="221"/>
      <c r="XBR12" s="221"/>
      <c r="XBS12" s="221"/>
      <c r="XBT12" s="221"/>
      <c r="XBU12" s="221"/>
      <c r="XBX12" s="26"/>
      <c r="XBY12" s="26"/>
      <c r="XBZ12" s="26"/>
      <c r="XCA12" s="26"/>
      <c r="XCB12" s="26"/>
      <c r="XCD12" s="221"/>
      <c r="XCE12" s="221"/>
      <c r="XCF12" s="221"/>
      <c r="XCG12" s="221"/>
      <c r="XCH12" s="221"/>
      <c r="XCI12" s="221"/>
      <c r="XCJ12" s="221"/>
      <c r="XCK12" s="221"/>
      <c r="XCN12" s="26"/>
      <c r="XCO12" s="26"/>
      <c r="XCP12" s="26"/>
      <c r="XCQ12" s="26"/>
      <c r="XCR12" s="26"/>
      <c r="XCT12" s="221"/>
      <c r="XCU12" s="221"/>
      <c r="XCV12" s="221"/>
      <c r="XCW12" s="221"/>
      <c r="XCX12" s="221"/>
      <c r="XCY12" s="221"/>
      <c r="XCZ12" s="221"/>
      <c r="XDA12" s="221"/>
      <c r="XDD12" s="26"/>
      <c r="XDE12" s="26"/>
      <c r="XDF12" s="26"/>
      <c r="XDG12" s="26"/>
      <c r="XDH12" s="26"/>
      <c r="XDJ12" s="221"/>
      <c r="XDK12" s="221"/>
      <c r="XDL12" s="221"/>
      <c r="XDM12" s="221"/>
      <c r="XDN12" s="221"/>
      <c r="XDO12" s="221"/>
      <c r="XDP12" s="221"/>
      <c r="XDQ12" s="221"/>
      <c r="XDT12" s="26"/>
      <c r="XDU12" s="26"/>
      <c r="XDV12" s="26"/>
      <c r="XDW12" s="26"/>
      <c r="XDX12" s="26"/>
      <c r="XDZ12" s="221"/>
      <c r="XEA12" s="221"/>
      <c r="XEB12" s="221"/>
      <c r="XEC12" s="221"/>
      <c r="XED12" s="221"/>
      <c r="XEE12" s="221"/>
      <c r="XEF12" s="221"/>
      <c r="XEG12" s="221"/>
      <c r="XEJ12" s="26"/>
      <c r="XEK12" s="26"/>
      <c r="XEL12" s="26"/>
      <c r="XEM12" s="26"/>
      <c r="XEN12" s="26"/>
      <c r="XEP12" s="221"/>
      <c r="XEQ12" s="221"/>
      <c r="XER12" s="221"/>
      <c r="XES12" s="221"/>
      <c r="XET12" s="221"/>
      <c r="XEU12" s="221"/>
      <c r="XEV12" s="221"/>
      <c r="XEW12" s="221"/>
      <c r="XEZ12" s="26"/>
      <c r="XFA12" s="26"/>
      <c r="XFB12" s="26"/>
      <c r="XFC12" s="26"/>
      <c r="XFD12" s="26"/>
    </row>
    <row r="13" spans="1:16384" ht="18" customHeight="1">
      <c r="B13" s="511"/>
      <c r="C13" s="511"/>
      <c r="D13" s="511"/>
      <c r="E13" s="511"/>
      <c r="F13" s="511"/>
      <c r="G13" s="511"/>
      <c r="H13" s="511"/>
      <c r="I13" s="221"/>
      <c r="J13" s="527"/>
      <c r="K13" s="527"/>
      <c r="L13" s="527"/>
      <c r="M13" s="416"/>
      <c r="N13" s="523"/>
      <c r="O13" s="523"/>
      <c r="P13" s="514"/>
      <c r="Q13" s="514"/>
      <c r="R13" s="514"/>
      <c r="S13" s="514"/>
      <c r="T13" s="514"/>
      <c r="U13" s="514"/>
      <c r="V13" s="222"/>
      <c r="W13" s="222"/>
      <c r="X13" s="222"/>
      <c r="Y13" s="222"/>
      <c r="Z13" s="373"/>
      <c r="AA13" s="373"/>
      <c r="AB13" s="26"/>
      <c r="AC13" s="26"/>
      <c r="AD13" s="26"/>
      <c r="AE13" s="26"/>
      <c r="AF13" s="26"/>
      <c r="AH13" s="401"/>
      <c r="AI13" s="401"/>
      <c r="AJ13" s="401"/>
      <c r="AK13" s="401"/>
      <c r="AL13" s="401"/>
      <c r="AM13" s="401"/>
      <c r="AN13" s="401"/>
      <c r="AO13" s="401"/>
      <c r="AP13" s="373"/>
      <c r="AQ13" s="373"/>
      <c r="AR13" s="26"/>
      <c r="AS13" s="26"/>
      <c r="AT13" s="26"/>
      <c r="AU13" s="26"/>
      <c r="AV13" s="26"/>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c r="IW13" s="221"/>
      <c r="IX13" s="221"/>
      <c r="IY13" s="221"/>
      <c r="IZ13" s="221"/>
      <c r="JA13" s="221"/>
      <c r="JB13" s="221"/>
      <c r="JC13" s="221"/>
      <c r="JD13" s="221"/>
      <c r="JE13" s="221"/>
      <c r="JF13" s="221"/>
      <c r="JG13" s="221"/>
      <c r="JH13" s="221"/>
      <c r="JI13" s="221"/>
      <c r="JJ13" s="221"/>
      <c r="JK13" s="221"/>
      <c r="JL13" s="221"/>
      <c r="JM13" s="221"/>
      <c r="JN13" s="221"/>
      <c r="JO13" s="221"/>
      <c r="JP13" s="221"/>
      <c r="JQ13" s="221"/>
      <c r="JR13" s="221"/>
      <c r="JS13" s="221"/>
      <c r="JT13" s="221"/>
      <c r="JU13" s="221"/>
      <c r="JV13" s="221"/>
      <c r="JW13" s="221"/>
      <c r="JX13" s="221"/>
      <c r="JY13" s="221"/>
      <c r="JZ13" s="221"/>
      <c r="KA13" s="221"/>
      <c r="KB13" s="221"/>
      <c r="KC13" s="221"/>
      <c r="KD13" s="221"/>
      <c r="KE13" s="221"/>
      <c r="KF13" s="221"/>
      <c r="KG13" s="221"/>
      <c r="KH13" s="221"/>
      <c r="KI13" s="221"/>
      <c r="KJ13" s="221"/>
      <c r="KK13" s="221"/>
      <c r="KL13" s="221"/>
      <c r="KM13" s="221"/>
      <c r="KN13" s="221"/>
      <c r="KO13" s="221"/>
      <c r="KP13" s="221"/>
      <c r="KQ13" s="221"/>
      <c r="KR13" s="221"/>
      <c r="KS13" s="221"/>
      <c r="KT13" s="221"/>
      <c r="KU13" s="221"/>
      <c r="KV13" s="221"/>
      <c r="KW13" s="221"/>
      <c r="KX13" s="221"/>
      <c r="KY13" s="221"/>
      <c r="KZ13" s="221"/>
      <c r="LA13" s="221"/>
      <c r="LB13" s="221"/>
      <c r="LC13" s="221"/>
      <c r="LD13" s="221"/>
      <c r="LE13" s="221"/>
      <c r="LF13" s="221"/>
      <c r="LG13" s="221"/>
      <c r="LH13" s="221"/>
      <c r="LI13" s="221"/>
      <c r="LJ13" s="221"/>
      <c r="LK13" s="221"/>
      <c r="LL13" s="221"/>
      <c r="LM13" s="221"/>
      <c r="LN13" s="221"/>
      <c r="LO13" s="221"/>
      <c r="LP13" s="221"/>
      <c r="LQ13" s="221"/>
      <c r="LR13" s="221"/>
      <c r="LS13" s="221"/>
      <c r="LT13" s="221"/>
      <c r="LU13" s="221"/>
      <c r="LV13" s="221"/>
      <c r="LW13" s="221"/>
      <c r="LX13" s="221"/>
      <c r="LY13" s="221"/>
      <c r="LZ13" s="221"/>
      <c r="MA13" s="221"/>
      <c r="MB13" s="221"/>
      <c r="MC13" s="221"/>
      <c r="MD13" s="221"/>
      <c r="ME13" s="221"/>
      <c r="MF13" s="221"/>
      <c r="MG13" s="221"/>
      <c r="MH13" s="221"/>
      <c r="MI13" s="221"/>
      <c r="MJ13" s="221"/>
      <c r="MK13" s="221"/>
      <c r="ML13" s="221"/>
      <c r="MM13" s="221"/>
      <c r="MN13" s="221"/>
      <c r="MO13" s="221"/>
      <c r="MP13" s="221"/>
      <c r="MQ13" s="221"/>
      <c r="MR13" s="221"/>
      <c r="MS13" s="221"/>
      <c r="MT13" s="221"/>
      <c r="MU13" s="221"/>
      <c r="MV13" s="221"/>
      <c r="MW13" s="221"/>
      <c r="MX13" s="221"/>
      <c r="MY13" s="221"/>
      <c r="MZ13" s="221"/>
      <c r="NA13" s="221"/>
      <c r="NB13" s="221"/>
      <c r="NC13" s="221"/>
      <c r="ND13" s="221"/>
      <c r="NE13" s="221"/>
      <c r="NF13" s="221"/>
      <c r="NG13" s="221"/>
      <c r="NH13" s="221"/>
      <c r="NI13" s="221"/>
      <c r="NJ13" s="221"/>
      <c r="NK13" s="221"/>
      <c r="NL13" s="221"/>
      <c r="NM13" s="221"/>
      <c r="NN13" s="221"/>
      <c r="NO13" s="221"/>
      <c r="NP13" s="221"/>
      <c r="NQ13" s="221"/>
      <c r="NR13" s="221"/>
      <c r="NS13" s="221"/>
      <c r="NT13" s="221"/>
      <c r="NU13" s="221"/>
      <c r="NV13" s="221"/>
      <c r="NW13" s="221"/>
      <c r="NX13" s="221"/>
      <c r="NY13" s="221"/>
      <c r="NZ13" s="221"/>
      <c r="OA13" s="221"/>
      <c r="OB13" s="221"/>
      <c r="OC13" s="221"/>
      <c r="OD13" s="221"/>
      <c r="OE13" s="221"/>
      <c r="OF13" s="221"/>
      <c r="OG13" s="221"/>
      <c r="OH13" s="221"/>
      <c r="OI13" s="221"/>
      <c r="OJ13" s="221"/>
      <c r="OK13" s="221"/>
      <c r="OL13" s="221"/>
      <c r="OM13" s="221"/>
      <c r="ON13" s="221"/>
      <c r="OO13" s="221"/>
      <c r="OP13" s="221"/>
      <c r="OQ13" s="221"/>
      <c r="OR13" s="221"/>
      <c r="OS13" s="221"/>
      <c r="OT13" s="221"/>
      <c r="OU13" s="221"/>
      <c r="OV13" s="221"/>
      <c r="OW13" s="221"/>
      <c r="OX13" s="221"/>
      <c r="OY13" s="221"/>
      <c r="OZ13" s="221"/>
      <c r="PA13" s="221"/>
      <c r="PB13" s="221"/>
      <c r="PC13" s="221"/>
      <c r="PD13" s="221"/>
      <c r="PE13" s="221"/>
      <c r="PF13" s="221"/>
      <c r="PG13" s="221"/>
      <c r="PH13" s="221"/>
      <c r="PI13" s="221"/>
      <c r="PJ13" s="221"/>
      <c r="PK13" s="221"/>
      <c r="PL13" s="221"/>
      <c r="PM13" s="221"/>
      <c r="PN13" s="221"/>
      <c r="PO13" s="221"/>
      <c r="PP13" s="26"/>
      <c r="PR13" s="221"/>
      <c r="PS13" s="221"/>
      <c r="PT13" s="221"/>
      <c r="PU13" s="221"/>
      <c r="PV13" s="221"/>
      <c r="PW13" s="221"/>
      <c r="PX13" s="221"/>
      <c r="PY13" s="221"/>
      <c r="PZ13" s="223"/>
      <c r="QA13" s="223"/>
      <c r="QB13" s="26"/>
      <c r="QC13" s="26"/>
      <c r="QD13" s="26"/>
      <c r="QE13" s="26"/>
      <c r="QF13" s="26"/>
      <c r="QH13" s="221"/>
      <c r="QI13" s="221"/>
      <c r="QJ13" s="221"/>
      <c r="QK13" s="221"/>
      <c r="QL13" s="221"/>
      <c r="QM13" s="221"/>
      <c r="QN13" s="221"/>
      <c r="QO13" s="221"/>
      <c r="QP13" s="223"/>
      <c r="QQ13" s="223"/>
      <c r="QR13" s="26"/>
      <c r="QS13" s="26"/>
      <c r="QT13" s="26"/>
      <c r="QU13" s="26"/>
      <c r="QV13" s="26"/>
      <c r="QX13" s="221"/>
      <c r="QY13" s="221"/>
      <c r="QZ13" s="221"/>
      <c r="RA13" s="221"/>
      <c r="RB13" s="221"/>
      <c r="RC13" s="221"/>
      <c r="RD13" s="221"/>
      <c r="RE13" s="221"/>
      <c r="RF13" s="223"/>
      <c r="RG13" s="223"/>
      <c r="RH13" s="26"/>
      <c r="RI13" s="26"/>
      <c r="RJ13" s="26"/>
      <c r="RK13" s="26"/>
      <c r="RL13" s="26"/>
      <c r="RN13" s="221"/>
      <c r="RO13" s="221"/>
      <c r="RP13" s="221"/>
      <c r="RQ13" s="221"/>
      <c r="RR13" s="221"/>
      <c r="RS13" s="221"/>
      <c r="RT13" s="221"/>
      <c r="RU13" s="221"/>
      <c r="RV13" s="223"/>
      <c r="RW13" s="223"/>
      <c r="RX13" s="26"/>
      <c r="RY13" s="26"/>
      <c r="RZ13" s="26"/>
      <c r="SA13" s="26"/>
      <c r="SB13" s="26"/>
      <c r="SD13" s="221"/>
      <c r="SE13" s="221"/>
      <c r="SF13" s="221"/>
      <c r="SG13" s="221"/>
      <c r="SH13" s="221"/>
      <c r="SI13" s="221"/>
      <c r="SJ13" s="221"/>
      <c r="SK13" s="221"/>
      <c r="SL13" s="223"/>
      <c r="SM13" s="223"/>
      <c r="SN13" s="26"/>
      <c r="SO13" s="26"/>
      <c r="SP13" s="26"/>
      <c r="SQ13" s="26"/>
      <c r="SR13" s="26"/>
      <c r="ST13" s="221"/>
      <c r="SU13" s="221"/>
      <c r="SV13" s="221"/>
      <c r="SW13" s="221"/>
      <c r="SX13" s="221"/>
      <c r="SY13" s="221"/>
      <c r="SZ13" s="221"/>
      <c r="TA13" s="221"/>
      <c r="TB13" s="223"/>
      <c r="TC13" s="223"/>
      <c r="TD13" s="26"/>
      <c r="TE13" s="26"/>
      <c r="TF13" s="26"/>
      <c r="TG13" s="26"/>
      <c r="TH13" s="26"/>
      <c r="TJ13" s="221"/>
      <c r="TK13" s="221"/>
      <c r="TL13" s="221"/>
      <c r="TM13" s="221"/>
      <c r="TN13" s="221"/>
      <c r="TO13" s="221"/>
      <c r="TP13" s="221"/>
      <c r="TQ13" s="221"/>
      <c r="TR13" s="223"/>
      <c r="TS13" s="223"/>
      <c r="TT13" s="26"/>
      <c r="TU13" s="26"/>
      <c r="TV13" s="26"/>
      <c r="TW13" s="26"/>
      <c r="TX13" s="26"/>
      <c r="TZ13" s="221"/>
      <c r="UA13" s="221"/>
      <c r="UB13" s="221"/>
      <c r="UC13" s="221"/>
      <c r="UD13" s="221"/>
      <c r="UE13" s="221"/>
      <c r="UF13" s="221"/>
      <c r="UG13" s="221"/>
      <c r="UH13" s="223"/>
      <c r="UI13" s="223"/>
      <c r="UJ13" s="26"/>
      <c r="UK13" s="26"/>
      <c r="UL13" s="26"/>
      <c r="UM13" s="26"/>
      <c r="UN13" s="26"/>
      <c r="UP13" s="221"/>
      <c r="UQ13" s="221"/>
      <c r="UR13" s="221"/>
      <c r="US13" s="221"/>
      <c r="UT13" s="221"/>
      <c r="UU13" s="221"/>
      <c r="UV13" s="221"/>
      <c r="UW13" s="221"/>
      <c r="UX13" s="223"/>
      <c r="UY13" s="223"/>
      <c r="UZ13" s="26"/>
      <c r="VA13" s="26"/>
      <c r="VB13" s="26"/>
      <c r="VC13" s="26"/>
      <c r="VD13" s="26"/>
      <c r="VF13" s="221"/>
      <c r="VG13" s="221"/>
      <c r="VH13" s="221"/>
      <c r="VI13" s="221"/>
      <c r="VJ13" s="221"/>
      <c r="VK13" s="221"/>
      <c r="VL13" s="221"/>
      <c r="VM13" s="221"/>
      <c r="VN13" s="223"/>
      <c r="VO13" s="223"/>
      <c r="VP13" s="26"/>
      <c r="VQ13" s="26"/>
      <c r="VR13" s="26"/>
      <c r="VS13" s="26"/>
      <c r="VT13" s="26"/>
      <c r="VV13" s="221"/>
      <c r="VW13" s="221"/>
      <c r="VX13" s="221"/>
      <c r="VY13" s="221"/>
      <c r="VZ13" s="221"/>
      <c r="WA13" s="221"/>
      <c r="WB13" s="221"/>
      <c r="WC13" s="221"/>
      <c r="WD13" s="223"/>
      <c r="WE13" s="223"/>
      <c r="WF13" s="26"/>
      <c r="WG13" s="26"/>
      <c r="WH13" s="26"/>
      <c r="WI13" s="26"/>
      <c r="WJ13" s="26"/>
      <c r="WL13" s="221"/>
      <c r="WM13" s="221"/>
      <c r="WN13" s="221"/>
      <c r="WO13" s="221"/>
      <c r="WP13" s="221"/>
      <c r="WQ13" s="221"/>
      <c r="WR13" s="221"/>
      <c r="WS13" s="221"/>
      <c r="WT13" s="223"/>
      <c r="WU13" s="223"/>
      <c r="WV13" s="26"/>
      <c r="WW13" s="26"/>
      <c r="WX13" s="26"/>
      <c r="WY13" s="26"/>
      <c r="WZ13" s="26"/>
      <c r="XB13" s="221"/>
      <c r="XC13" s="221"/>
      <c r="XD13" s="221"/>
      <c r="XE13" s="221"/>
      <c r="XF13" s="221"/>
      <c r="XG13" s="221"/>
      <c r="XH13" s="221"/>
      <c r="XI13" s="221"/>
      <c r="XJ13" s="223"/>
      <c r="XK13" s="223"/>
      <c r="XL13" s="26"/>
      <c r="XM13" s="26"/>
      <c r="XN13" s="26"/>
      <c r="XO13" s="26"/>
      <c r="XP13" s="26"/>
      <c r="XR13" s="221"/>
      <c r="XS13" s="221"/>
      <c r="XT13" s="221"/>
      <c r="XU13" s="221"/>
      <c r="XV13" s="221"/>
      <c r="XW13" s="221"/>
      <c r="XX13" s="221"/>
      <c r="XY13" s="221"/>
      <c r="XZ13" s="223"/>
      <c r="YA13" s="223"/>
      <c r="YB13" s="26"/>
      <c r="YC13" s="26"/>
      <c r="YD13" s="26"/>
      <c r="YE13" s="26"/>
      <c r="YF13" s="26"/>
      <c r="YH13" s="221"/>
      <c r="YI13" s="221"/>
      <c r="YJ13" s="221"/>
      <c r="YK13" s="221"/>
      <c r="YL13" s="221"/>
      <c r="YM13" s="221"/>
      <c r="YN13" s="221"/>
      <c r="YO13" s="221"/>
      <c r="YP13" s="223"/>
      <c r="YQ13" s="223"/>
      <c r="YR13" s="26"/>
      <c r="YS13" s="26"/>
      <c r="YT13" s="26"/>
      <c r="YU13" s="26"/>
      <c r="YV13" s="26"/>
      <c r="YX13" s="221"/>
      <c r="YY13" s="221"/>
      <c r="YZ13" s="221"/>
      <c r="ZA13" s="221"/>
      <c r="ZB13" s="221"/>
      <c r="ZC13" s="221"/>
      <c r="ZD13" s="221"/>
      <c r="ZE13" s="221"/>
      <c r="ZF13" s="223"/>
      <c r="ZG13" s="223"/>
      <c r="ZH13" s="26"/>
      <c r="ZI13" s="26"/>
      <c r="ZJ13" s="26"/>
      <c r="ZK13" s="26"/>
      <c r="ZL13" s="26"/>
      <c r="ZN13" s="221"/>
      <c r="ZO13" s="221"/>
      <c r="ZP13" s="221"/>
      <c r="ZQ13" s="221"/>
      <c r="ZR13" s="221"/>
      <c r="ZS13" s="221"/>
      <c r="ZT13" s="221"/>
      <c r="ZU13" s="221"/>
      <c r="ZV13" s="223"/>
      <c r="ZW13" s="223"/>
      <c r="ZX13" s="26"/>
      <c r="ZY13" s="26"/>
      <c r="ZZ13" s="26"/>
      <c r="AAA13" s="26"/>
      <c r="AAB13" s="26"/>
      <c r="AAD13" s="221"/>
      <c r="AAE13" s="221"/>
      <c r="AAF13" s="221"/>
      <c r="AAG13" s="221"/>
      <c r="AAH13" s="221"/>
      <c r="AAI13" s="221"/>
      <c r="AAJ13" s="221"/>
      <c r="AAK13" s="221"/>
      <c r="AAL13" s="223"/>
      <c r="AAM13" s="223"/>
      <c r="AAN13" s="26"/>
      <c r="AAO13" s="26"/>
      <c r="AAP13" s="26"/>
      <c r="AAQ13" s="26"/>
      <c r="AAR13" s="26"/>
      <c r="AAT13" s="221"/>
      <c r="AAU13" s="221"/>
      <c r="AAV13" s="221"/>
      <c r="AAW13" s="221"/>
      <c r="AAX13" s="221"/>
      <c r="AAY13" s="221"/>
      <c r="AAZ13" s="221"/>
      <c r="ABA13" s="221"/>
      <c r="ABB13" s="223"/>
      <c r="ABC13" s="223"/>
      <c r="ABD13" s="26"/>
      <c r="ABE13" s="26"/>
      <c r="ABF13" s="26"/>
      <c r="ABG13" s="26"/>
      <c r="ABH13" s="26"/>
      <c r="ABJ13" s="221"/>
      <c r="ABK13" s="221"/>
      <c r="ABL13" s="221"/>
      <c r="ABM13" s="221"/>
      <c r="ABN13" s="221"/>
      <c r="ABO13" s="221"/>
      <c r="ABP13" s="221"/>
      <c r="ABQ13" s="221"/>
      <c r="ABR13" s="223"/>
      <c r="ABS13" s="223"/>
      <c r="ABT13" s="26"/>
      <c r="ABU13" s="26"/>
      <c r="ABV13" s="26"/>
      <c r="ABW13" s="26"/>
      <c r="ABX13" s="26"/>
      <c r="ABZ13" s="221"/>
      <c r="ACA13" s="221"/>
      <c r="ACB13" s="221"/>
      <c r="ACC13" s="221"/>
      <c r="ACD13" s="221"/>
      <c r="ACE13" s="221"/>
      <c r="ACF13" s="221"/>
      <c r="ACG13" s="221"/>
      <c r="ACH13" s="223"/>
      <c r="ACI13" s="223"/>
      <c r="ACJ13" s="26"/>
      <c r="ACK13" s="26"/>
      <c r="ACL13" s="26"/>
      <c r="ACM13" s="26"/>
      <c r="ACN13" s="26"/>
      <c r="ACP13" s="221"/>
      <c r="ACQ13" s="221"/>
      <c r="ACR13" s="221"/>
      <c r="ACS13" s="221"/>
      <c r="ACT13" s="221"/>
      <c r="ACU13" s="221"/>
      <c r="ACV13" s="221"/>
      <c r="ACW13" s="221"/>
      <c r="ACX13" s="223"/>
      <c r="ACY13" s="223"/>
      <c r="ACZ13" s="26"/>
      <c r="ADA13" s="26"/>
      <c r="ADB13" s="26"/>
      <c r="ADC13" s="26"/>
      <c r="ADD13" s="26"/>
      <c r="ADF13" s="221"/>
      <c r="ADG13" s="221"/>
      <c r="ADH13" s="221"/>
      <c r="ADI13" s="221"/>
      <c r="ADJ13" s="221"/>
      <c r="ADK13" s="221"/>
      <c r="ADL13" s="221"/>
      <c r="ADM13" s="221"/>
      <c r="ADN13" s="223"/>
      <c r="ADO13" s="223"/>
      <c r="ADP13" s="26"/>
      <c r="ADQ13" s="26"/>
      <c r="ADR13" s="26"/>
      <c r="ADS13" s="26"/>
      <c r="ADT13" s="26"/>
      <c r="ADV13" s="221"/>
      <c r="ADW13" s="221"/>
      <c r="ADX13" s="221"/>
      <c r="ADY13" s="221"/>
      <c r="ADZ13" s="221"/>
      <c r="AEA13" s="221"/>
      <c r="AEB13" s="221"/>
      <c r="AEC13" s="221"/>
      <c r="AED13" s="223"/>
      <c r="AEE13" s="223"/>
      <c r="AEF13" s="26"/>
      <c r="AEG13" s="26"/>
      <c r="AEH13" s="26"/>
      <c r="AEI13" s="26"/>
      <c r="AEJ13" s="26"/>
      <c r="AEL13" s="221"/>
      <c r="AEM13" s="221"/>
      <c r="AEN13" s="221"/>
      <c r="AEO13" s="221"/>
      <c r="AEP13" s="221"/>
      <c r="AEQ13" s="221"/>
      <c r="AER13" s="221"/>
      <c r="AES13" s="221"/>
      <c r="AET13" s="223"/>
      <c r="AEU13" s="223"/>
      <c r="AEV13" s="26"/>
      <c r="AEW13" s="26"/>
      <c r="AEX13" s="26"/>
      <c r="AEY13" s="26"/>
      <c r="AEZ13" s="26"/>
      <c r="AFB13" s="221"/>
      <c r="AFC13" s="221"/>
      <c r="AFD13" s="221"/>
      <c r="AFE13" s="221"/>
      <c r="AFF13" s="221"/>
      <c r="AFG13" s="221"/>
      <c r="AFH13" s="221"/>
      <c r="AFI13" s="221"/>
      <c r="AFJ13" s="223"/>
      <c r="AFK13" s="223"/>
      <c r="AFL13" s="26"/>
      <c r="AFM13" s="26"/>
      <c r="AFN13" s="26"/>
      <c r="AFO13" s="26"/>
      <c r="AFP13" s="26"/>
      <c r="AFR13" s="221"/>
      <c r="AFS13" s="221"/>
      <c r="AFT13" s="221"/>
      <c r="AFU13" s="221"/>
      <c r="AFV13" s="221"/>
      <c r="AFW13" s="221"/>
      <c r="AFX13" s="221"/>
      <c r="AFY13" s="221"/>
      <c r="AFZ13" s="223"/>
      <c r="AGA13" s="223"/>
      <c r="AGB13" s="26"/>
      <c r="AGC13" s="26"/>
      <c r="AGD13" s="26"/>
      <c r="AGE13" s="26"/>
      <c r="AGF13" s="26"/>
      <c r="AGH13" s="221"/>
      <c r="AGI13" s="221"/>
      <c r="AGJ13" s="221"/>
      <c r="AGK13" s="221"/>
      <c r="AGL13" s="221"/>
      <c r="AGM13" s="221"/>
      <c r="AGN13" s="221"/>
      <c r="AGO13" s="221"/>
      <c r="AGP13" s="223"/>
      <c r="AGQ13" s="223"/>
      <c r="AGR13" s="26"/>
      <c r="AGS13" s="26"/>
      <c r="AGT13" s="26"/>
      <c r="AGU13" s="26"/>
      <c r="AGV13" s="26"/>
      <c r="AGX13" s="221"/>
      <c r="AGY13" s="221"/>
      <c r="AGZ13" s="221"/>
      <c r="AHA13" s="221"/>
      <c r="AHB13" s="221"/>
      <c r="AHC13" s="221"/>
      <c r="AHD13" s="221"/>
      <c r="AHE13" s="221"/>
      <c r="AHF13" s="223"/>
      <c r="AHG13" s="223"/>
      <c r="AHH13" s="26"/>
      <c r="AHI13" s="26"/>
      <c r="AHJ13" s="26"/>
      <c r="AHK13" s="26"/>
      <c r="AHL13" s="26"/>
      <c r="AHN13" s="221"/>
      <c r="AHO13" s="221"/>
      <c r="AHP13" s="221"/>
      <c r="AHQ13" s="221"/>
      <c r="AHR13" s="221"/>
      <c r="AHS13" s="221"/>
      <c r="AHT13" s="221"/>
      <c r="AHU13" s="221"/>
      <c r="AHV13" s="223"/>
      <c r="AHW13" s="223"/>
      <c r="AHX13" s="26"/>
      <c r="AHY13" s="26"/>
      <c r="AHZ13" s="26"/>
      <c r="AIA13" s="26"/>
      <c r="AIB13" s="26"/>
      <c r="AID13" s="221"/>
      <c r="AIE13" s="221"/>
      <c r="AIF13" s="221"/>
      <c r="AIG13" s="221"/>
      <c r="AIH13" s="221"/>
      <c r="AII13" s="221"/>
      <c r="AIJ13" s="221"/>
      <c r="AIK13" s="221"/>
      <c r="AIL13" s="223"/>
      <c r="AIM13" s="223"/>
      <c r="AIN13" s="26"/>
      <c r="AIO13" s="26"/>
      <c r="AIP13" s="26"/>
      <c r="AIQ13" s="26"/>
      <c r="AIR13" s="26"/>
      <c r="AIT13" s="221"/>
      <c r="AIU13" s="221"/>
      <c r="AIV13" s="221"/>
      <c r="AIW13" s="221"/>
      <c r="AIX13" s="221"/>
      <c r="AIY13" s="221"/>
      <c r="AIZ13" s="221"/>
      <c r="AJA13" s="221"/>
      <c r="AJB13" s="223"/>
      <c r="AJC13" s="223"/>
      <c r="AJD13" s="26"/>
      <c r="AJE13" s="26"/>
      <c r="AJF13" s="26"/>
      <c r="AJG13" s="26"/>
      <c r="AJH13" s="26"/>
      <c r="AJJ13" s="221"/>
      <c r="AJK13" s="221"/>
      <c r="AJL13" s="221"/>
      <c r="AJM13" s="221"/>
      <c r="AJN13" s="221"/>
      <c r="AJO13" s="221"/>
      <c r="AJP13" s="221"/>
      <c r="AJQ13" s="221"/>
      <c r="AJR13" s="223"/>
      <c r="AJS13" s="223"/>
      <c r="AJT13" s="26"/>
      <c r="AJU13" s="26"/>
      <c r="AJV13" s="26"/>
      <c r="AJW13" s="26"/>
      <c r="AJX13" s="26"/>
      <c r="AJZ13" s="221"/>
      <c r="AKA13" s="221"/>
      <c r="AKB13" s="221"/>
      <c r="AKC13" s="221"/>
      <c r="AKD13" s="221"/>
      <c r="AKE13" s="221"/>
      <c r="AKF13" s="221"/>
      <c r="AKG13" s="221"/>
      <c r="AKH13" s="223"/>
      <c r="AKI13" s="223"/>
      <c r="AKJ13" s="26"/>
      <c r="AKK13" s="26"/>
      <c r="AKL13" s="26"/>
      <c r="AKM13" s="26"/>
      <c r="AKN13" s="26"/>
      <c r="AKP13" s="221"/>
      <c r="AKQ13" s="221"/>
      <c r="AKR13" s="221"/>
      <c r="AKS13" s="221"/>
      <c r="AKT13" s="221"/>
      <c r="AKU13" s="221"/>
      <c r="AKV13" s="221"/>
      <c r="AKW13" s="221"/>
      <c r="AKX13" s="223"/>
      <c r="AKY13" s="223"/>
      <c r="AKZ13" s="26"/>
      <c r="ALA13" s="26"/>
      <c r="ALB13" s="26"/>
      <c r="ALC13" s="26"/>
      <c r="ALD13" s="26"/>
      <c r="ALF13" s="221"/>
      <c r="ALG13" s="221"/>
      <c r="ALH13" s="221"/>
      <c r="ALI13" s="221"/>
      <c r="ALJ13" s="221"/>
      <c r="ALK13" s="221"/>
      <c r="ALL13" s="221"/>
      <c r="ALM13" s="221"/>
      <c r="ALN13" s="223"/>
      <c r="ALO13" s="223"/>
      <c r="ALP13" s="26"/>
      <c r="ALQ13" s="26"/>
      <c r="ALR13" s="26"/>
      <c r="ALS13" s="26"/>
      <c r="ALT13" s="26"/>
      <c r="ALV13" s="221"/>
      <c r="ALW13" s="221"/>
      <c r="ALX13" s="221"/>
      <c r="ALY13" s="221"/>
      <c r="ALZ13" s="221"/>
      <c r="AMA13" s="221"/>
      <c r="AMB13" s="221"/>
      <c r="AMC13" s="221"/>
      <c r="AMD13" s="223"/>
      <c r="AME13" s="223"/>
      <c r="AMF13" s="26"/>
      <c r="AMG13" s="26"/>
      <c r="AMH13" s="26"/>
      <c r="AMI13" s="26"/>
      <c r="AMJ13" s="26"/>
      <c r="AML13" s="221"/>
      <c r="AMM13" s="221"/>
      <c r="AMN13" s="221"/>
      <c r="AMO13" s="221"/>
      <c r="AMP13" s="221"/>
      <c r="AMQ13" s="221"/>
      <c r="AMR13" s="221"/>
      <c r="AMS13" s="221"/>
      <c r="AMT13" s="223"/>
      <c r="AMU13" s="223"/>
      <c r="AMV13" s="26"/>
      <c r="AMW13" s="26"/>
      <c r="AMX13" s="26"/>
      <c r="AMY13" s="26"/>
      <c r="AMZ13" s="26"/>
      <c r="ANB13" s="221"/>
      <c r="ANC13" s="221"/>
      <c r="AND13" s="221"/>
      <c r="ANE13" s="221"/>
      <c r="ANF13" s="221"/>
      <c r="ANG13" s="221"/>
      <c r="ANH13" s="221"/>
      <c r="ANI13" s="221"/>
      <c r="ANJ13" s="223"/>
      <c r="ANK13" s="223"/>
      <c r="ANL13" s="26"/>
      <c r="ANM13" s="26"/>
      <c r="ANN13" s="26"/>
      <c r="ANO13" s="26"/>
      <c r="ANP13" s="26"/>
      <c r="ANR13" s="221"/>
      <c r="ANS13" s="221"/>
      <c r="ANT13" s="221"/>
      <c r="ANU13" s="221"/>
      <c r="ANV13" s="221"/>
      <c r="ANW13" s="221"/>
      <c r="ANX13" s="221"/>
      <c r="ANY13" s="221"/>
      <c r="ANZ13" s="223"/>
      <c r="AOA13" s="223"/>
      <c r="AOB13" s="26"/>
      <c r="AOC13" s="26"/>
      <c r="AOD13" s="26"/>
      <c r="AOE13" s="26"/>
      <c r="AOF13" s="26"/>
      <c r="AOH13" s="221"/>
      <c r="AOI13" s="221"/>
      <c r="AOJ13" s="221"/>
      <c r="AOK13" s="221"/>
      <c r="AOL13" s="221"/>
      <c r="AOM13" s="221"/>
      <c r="AON13" s="221"/>
      <c r="AOO13" s="221"/>
      <c r="AOP13" s="223"/>
      <c r="AOQ13" s="223"/>
      <c r="AOR13" s="26"/>
      <c r="AOS13" s="26"/>
      <c r="AOT13" s="26"/>
      <c r="AOU13" s="26"/>
      <c r="AOV13" s="26"/>
      <c r="AOX13" s="221"/>
      <c r="AOY13" s="221"/>
      <c r="AOZ13" s="221"/>
      <c r="APA13" s="221"/>
      <c r="APB13" s="221"/>
      <c r="APC13" s="221"/>
      <c r="APD13" s="221"/>
      <c r="APE13" s="221"/>
      <c r="APF13" s="223"/>
      <c r="APG13" s="223"/>
      <c r="APH13" s="26"/>
      <c r="API13" s="26"/>
      <c r="APJ13" s="26"/>
      <c r="APK13" s="26"/>
      <c r="APL13" s="26"/>
      <c r="APN13" s="221"/>
      <c r="APO13" s="221"/>
      <c r="APP13" s="221"/>
      <c r="APQ13" s="221"/>
      <c r="APR13" s="221"/>
      <c r="APS13" s="221"/>
      <c r="APT13" s="221"/>
      <c r="APU13" s="221"/>
      <c r="APV13" s="223"/>
      <c r="APW13" s="223"/>
      <c r="APX13" s="26"/>
      <c r="APY13" s="26"/>
      <c r="APZ13" s="26"/>
      <c r="AQA13" s="26"/>
      <c r="AQB13" s="26"/>
      <c r="AQD13" s="221"/>
      <c r="AQE13" s="221"/>
      <c r="AQF13" s="221"/>
      <c r="AQG13" s="221"/>
      <c r="AQH13" s="221"/>
      <c r="AQI13" s="221"/>
      <c r="AQJ13" s="221"/>
      <c r="AQK13" s="221"/>
      <c r="AQL13" s="223"/>
      <c r="AQM13" s="223"/>
      <c r="AQN13" s="26"/>
      <c r="AQO13" s="26"/>
      <c r="AQP13" s="26"/>
      <c r="AQQ13" s="26"/>
      <c r="AQR13" s="26"/>
      <c r="AQT13" s="221"/>
      <c r="AQU13" s="221"/>
      <c r="AQV13" s="221"/>
      <c r="AQW13" s="221"/>
      <c r="AQX13" s="221"/>
      <c r="AQY13" s="221"/>
      <c r="AQZ13" s="221"/>
      <c r="ARA13" s="221"/>
      <c r="ARB13" s="223"/>
      <c r="ARC13" s="223"/>
      <c r="ARD13" s="26"/>
      <c r="ARE13" s="26"/>
      <c r="ARF13" s="26"/>
      <c r="ARG13" s="26"/>
      <c r="ARH13" s="26"/>
      <c r="ARJ13" s="221"/>
      <c r="ARK13" s="221"/>
      <c r="ARL13" s="221"/>
      <c r="ARM13" s="221"/>
      <c r="ARN13" s="221"/>
      <c r="ARO13" s="221"/>
      <c r="ARP13" s="221"/>
      <c r="ARQ13" s="221"/>
      <c r="ARR13" s="223"/>
      <c r="ARS13" s="223"/>
      <c r="ART13" s="26"/>
      <c r="ARU13" s="26"/>
      <c r="ARV13" s="26"/>
      <c r="ARW13" s="26"/>
      <c r="ARX13" s="26"/>
      <c r="ARZ13" s="221"/>
      <c r="ASA13" s="221"/>
      <c r="ASB13" s="221"/>
      <c r="ASC13" s="221"/>
      <c r="ASD13" s="221"/>
      <c r="ASE13" s="221"/>
      <c r="ASF13" s="221"/>
      <c r="ASG13" s="221"/>
      <c r="ASH13" s="223"/>
      <c r="ASI13" s="223"/>
      <c r="ASJ13" s="26"/>
      <c r="ASK13" s="26"/>
      <c r="ASL13" s="26"/>
      <c r="ASM13" s="26"/>
      <c r="ASN13" s="26"/>
      <c r="ASP13" s="221"/>
      <c r="ASQ13" s="221"/>
      <c r="ASR13" s="221"/>
      <c r="ASS13" s="221"/>
      <c r="AST13" s="221"/>
      <c r="ASU13" s="221"/>
      <c r="ASV13" s="221"/>
      <c r="ASW13" s="221"/>
      <c r="ASX13" s="223"/>
      <c r="ASY13" s="223"/>
      <c r="ASZ13" s="26"/>
      <c r="ATA13" s="26"/>
      <c r="ATB13" s="26"/>
      <c r="ATC13" s="26"/>
      <c r="ATD13" s="26"/>
      <c r="ATF13" s="221"/>
      <c r="ATG13" s="221"/>
      <c r="ATH13" s="221"/>
      <c r="ATI13" s="221"/>
      <c r="ATJ13" s="221"/>
      <c r="ATK13" s="221"/>
      <c r="ATL13" s="221"/>
      <c r="ATM13" s="221"/>
      <c r="ATN13" s="223"/>
      <c r="ATO13" s="223"/>
      <c r="ATP13" s="26"/>
      <c r="ATQ13" s="26"/>
      <c r="ATR13" s="26"/>
      <c r="ATS13" s="26"/>
      <c r="ATT13" s="26"/>
      <c r="ATV13" s="221"/>
      <c r="ATW13" s="221"/>
      <c r="ATX13" s="221"/>
      <c r="ATY13" s="221"/>
      <c r="ATZ13" s="221"/>
      <c r="AUA13" s="221"/>
      <c r="AUB13" s="221"/>
      <c r="AUC13" s="221"/>
      <c r="AUD13" s="223"/>
      <c r="AUE13" s="223"/>
      <c r="AUF13" s="26"/>
      <c r="AUG13" s="26"/>
      <c r="AUH13" s="26"/>
      <c r="AUI13" s="26"/>
      <c r="AUJ13" s="26"/>
      <c r="AUL13" s="221"/>
      <c r="AUM13" s="221"/>
      <c r="AUN13" s="221"/>
      <c r="AUO13" s="221"/>
      <c r="AUP13" s="221"/>
      <c r="AUQ13" s="221"/>
      <c r="AUR13" s="221"/>
      <c r="AUS13" s="221"/>
      <c r="AUT13" s="223"/>
      <c r="AUU13" s="223"/>
      <c r="AUV13" s="26"/>
      <c r="AUW13" s="26"/>
      <c r="AUX13" s="26"/>
      <c r="AUY13" s="26"/>
      <c r="AUZ13" s="26"/>
      <c r="AVB13" s="221"/>
      <c r="AVC13" s="221"/>
      <c r="AVD13" s="221"/>
      <c r="AVE13" s="221"/>
      <c r="AVF13" s="221"/>
      <c r="AVG13" s="221"/>
      <c r="AVH13" s="221"/>
      <c r="AVI13" s="221"/>
      <c r="AVJ13" s="223"/>
      <c r="AVK13" s="223"/>
      <c r="AVL13" s="26"/>
      <c r="AVM13" s="26"/>
      <c r="AVN13" s="26"/>
      <c r="AVO13" s="26"/>
      <c r="AVP13" s="26"/>
      <c r="AVR13" s="221"/>
      <c r="AVS13" s="221"/>
      <c r="AVT13" s="221"/>
      <c r="AVU13" s="221"/>
      <c r="AVV13" s="221"/>
      <c r="AVW13" s="221"/>
      <c r="AVX13" s="221"/>
      <c r="AVY13" s="221"/>
      <c r="AVZ13" s="223"/>
      <c r="AWA13" s="223"/>
      <c r="AWB13" s="26"/>
      <c r="AWC13" s="26"/>
      <c r="AWD13" s="26"/>
      <c r="AWE13" s="26"/>
      <c r="AWF13" s="26"/>
      <c r="AWH13" s="221"/>
      <c r="AWI13" s="221"/>
      <c r="AWJ13" s="221"/>
      <c r="AWK13" s="221"/>
      <c r="AWL13" s="221"/>
      <c r="AWM13" s="221"/>
      <c r="AWN13" s="221"/>
      <c r="AWO13" s="221"/>
      <c r="AWP13" s="223"/>
      <c r="AWQ13" s="223"/>
      <c r="AWR13" s="26"/>
      <c r="AWS13" s="26"/>
      <c r="AWT13" s="26"/>
      <c r="AWU13" s="26"/>
      <c r="AWV13" s="26"/>
      <c r="AWX13" s="221"/>
      <c r="AWY13" s="221"/>
      <c r="AWZ13" s="221"/>
      <c r="AXA13" s="221"/>
      <c r="AXB13" s="221"/>
      <c r="AXC13" s="221"/>
      <c r="AXD13" s="221"/>
      <c r="AXE13" s="221"/>
      <c r="AXF13" s="223"/>
      <c r="AXG13" s="223"/>
      <c r="AXH13" s="26"/>
      <c r="AXI13" s="26"/>
      <c r="AXJ13" s="26"/>
      <c r="AXK13" s="26"/>
      <c r="AXL13" s="26"/>
      <c r="AXN13" s="221"/>
      <c r="AXO13" s="221"/>
      <c r="AXP13" s="221"/>
      <c r="AXQ13" s="221"/>
      <c r="AXR13" s="221"/>
      <c r="AXS13" s="221"/>
      <c r="AXT13" s="221"/>
      <c r="AXU13" s="221"/>
      <c r="AXV13" s="223"/>
      <c r="AXW13" s="223"/>
      <c r="AXX13" s="26"/>
      <c r="AXY13" s="26"/>
      <c r="AXZ13" s="26"/>
      <c r="AYA13" s="26"/>
      <c r="AYB13" s="26"/>
      <c r="AYD13" s="221"/>
      <c r="AYE13" s="221"/>
      <c r="AYF13" s="221"/>
      <c r="AYG13" s="221"/>
      <c r="AYH13" s="221"/>
      <c r="AYI13" s="221"/>
      <c r="AYJ13" s="221"/>
      <c r="AYK13" s="221"/>
      <c r="AYL13" s="223"/>
      <c r="AYM13" s="223"/>
      <c r="AYN13" s="26"/>
      <c r="AYO13" s="26"/>
      <c r="AYP13" s="26"/>
      <c r="AYQ13" s="26"/>
      <c r="AYR13" s="26"/>
      <c r="AYT13" s="221"/>
      <c r="AYU13" s="221"/>
      <c r="AYV13" s="221"/>
      <c r="AYW13" s="221"/>
      <c r="AYX13" s="221"/>
      <c r="AYY13" s="221"/>
      <c r="AYZ13" s="221"/>
      <c r="AZA13" s="221"/>
      <c r="AZB13" s="223"/>
      <c r="AZC13" s="223"/>
      <c r="AZD13" s="26"/>
      <c r="AZE13" s="26"/>
      <c r="AZF13" s="26"/>
      <c r="AZG13" s="26"/>
      <c r="AZH13" s="26"/>
      <c r="AZJ13" s="221"/>
      <c r="AZK13" s="221"/>
      <c r="AZL13" s="221"/>
      <c r="AZM13" s="221"/>
      <c r="AZN13" s="221"/>
      <c r="AZO13" s="221"/>
      <c r="AZP13" s="221"/>
      <c r="AZQ13" s="221"/>
      <c r="AZR13" s="223"/>
      <c r="AZS13" s="223"/>
      <c r="AZT13" s="26"/>
      <c r="AZU13" s="26"/>
      <c r="AZV13" s="26"/>
      <c r="AZW13" s="26"/>
      <c r="AZX13" s="26"/>
      <c r="AZZ13" s="221"/>
      <c r="BAA13" s="221"/>
      <c r="BAB13" s="221"/>
      <c r="BAC13" s="221"/>
      <c r="BAD13" s="221"/>
      <c r="BAE13" s="221"/>
      <c r="BAF13" s="221"/>
      <c r="BAG13" s="221"/>
      <c r="BAH13" s="223"/>
      <c r="BAI13" s="223"/>
      <c r="BAJ13" s="26"/>
      <c r="BAK13" s="26"/>
      <c r="BAL13" s="26"/>
      <c r="BAM13" s="26"/>
      <c r="BAN13" s="26"/>
      <c r="BAP13" s="221"/>
      <c r="BAQ13" s="221"/>
      <c r="BAR13" s="221"/>
      <c r="BAS13" s="221"/>
      <c r="BAT13" s="221"/>
      <c r="BAU13" s="221"/>
      <c r="BAV13" s="221"/>
      <c r="BAW13" s="221"/>
      <c r="BAX13" s="223"/>
      <c r="BAY13" s="223"/>
      <c r="BAZ13" s="26"/>
      <c r="BBA13" s="26"/>
      <c r="BBB13" s="26"/>
      <c r="BBC13" s="26"/>
      <c r="BBD13" s="26"/>
      <c r="BBF13" s="221"/>
      <c r="BBG13" s="221"/>
      <c r="BBH13" s="221"/>
      <c r="BBI13" s="221"/>
      <c r="BBJ13" s="221"/>
      <c r="BBK13" s="221"/>
      <c r="BBL13" s="221"/>
      <c r="BBM13" s="221"/>
      <c r="BBN13" s="223"/>
      <c r="BBO13" s="223"/>
      <c r="BBP13" s="26"/>
      <c r="BBQ13" s="26"/>
      <c r="BBR13" s="26"/>
      <c r="BBS13" s="26"/>
      <c r="BBT13" s="26"/>
      <c r="BBV13" s="221"/>
      <c r="BBW13" s="221"/>
      <c r="BBX13" s="221"/>
      <c r="BBY13" s="221"/>
      <c r="BBZ13" s="221"/>
      <c r="BCA13" s="221"/>
      <c r="BCB13" s="221"/>
      <c r="BCC13" s="221"/>
      <c r="BCD13" s="223"/>
      <c r="BCE13" s="223"/>
      <c r="BCF13" s="26"/>
      <c r="BCG13" s="26"/>
      <c r="BCH13" s="26"/>
      <c r="BCI13" s="26"/>
      <c r="BCJ13" s="26"/>
      <c r="BCL13" s="221"/>
      <c r="BCM13" s="221"/>
      <c r="BCN13" s="221"/>
      <c r="BCO13" s="221"/>
      <c r="BCP13" s="221"/>
      <c r="BCQ13" s="221"/>
      <c r="BCR13" s="221"/>
      <c r="BCS13" s="221"/>
      <c r="BCT13" s="223"/>
      <c r="BCU13" s="223"/>
      <c r="BCV13" s="26"/>
      <c r="BCW13" s="26"/>
      <c r="BCX13" s="26"/>
      <c r="BCY13" s="26"/>
      <c r="BCZ13" s="26"/>
      <c r="BDB13" s="221"/>
      <c r="BDC13" s="221"/>
      <c r="BDD13" s="221"/>
      <c r="BDE13" s="221"/>
      <c r="BDF13" s="221"/>
      <c r="BDG13" s="221"/>
      <c r="BDH13" s="221"/>
      <c r="BDI13" s="221"/>
      <c r="BDJ13" s="223"/>
      <c r="BDK13" s="223"/>
      <c r="BDL13" s="26"/>
      <c r="BDM13" s="26"/>
      <c r="BDN13" s="26"/>
      <c r="BDO13" s="26"/>
      <c r="BDP13" s="26"/>
      <c r="BDR13" s="221"/>
      <c r="BDS13" s="221"/>
      <c r="BDT13" s="221"/>
      <c r="BDU13" s="221"/>
      <c r="BDV13" s="221"/>
      <c r="BDW13" s="221"/>
      <c r="BDX13" s="221"/>
      <c r="BDY13" s="221"/>
      <c r="BDZ13" s="223"/>
      <c r="BEA13" s="223"/>
      <c r="BEB13" s="26"/>
      <c r="BEC13" s="26"/>
      <c r="BED13" s="26"/>
      <c r="BEE13" s="26"/>
      <c r="BEF13" s="26"/>
      <c r="BEH13" s="221"/>
      <c r="BEI13" s="221"/>
      <c r="BEJ13" s="221"/>
      <c r="BEK13" s="221"/>
      <c r="BEL13" s="221"/>
      <c r="BEM13" s="221"/>
      <c r="BEN13" s="221"/>
      <c r="BEO13" s="221"/>
      <c r="BEP13" s="223"/>
      <c r="BEQ13" s="223"/>
      <c r="BER13" s="26"/>
      <c r="BES13" s="26"/>
      <c r="BET13" s="26"/>
      <c r="BEU13" s="26"/>
      <c r="BEV13" s="26"/>
      <c r="BEX13" s="221"/>
      <c r="BEY13" s="221"/>
      <c r="BEZ13" s="221"/>
      <c r="BFA13" s="221"/>
      <c r="BFB13" s="221"/>
      <c r="BFC13" s="221"/>
      <c r="BFD13" s="221"/>
      <c r="BFE13" s="221"/>
      <c r="BFF13" s="223"/>
      <c r="BFG13" s="223"/>
      <c r="BFH13" s="26"/>
      <c r="BFI13" s="26"/>
      <c r="BFJ13" s="26"/>
      <c r="BFK13" s="26"/>
      <c r="BFL13" s="26"/>
      <c r="BFN13" s="221"/>
      <c r="BFO13" s="221"/>
      <c r="BFP13" s="221"/>
      <c r="BFQ13" s="221"/>
      <c r="BFR13" s="221"/>
      <c r="BFS13" s="221"/>
      <c r="BFT13" s="221"/>
      <c r="BFU13" s="221"/>
      <c r="BFV13" s="223"/>
      <c r="BFW13" s="223"/>
      <c r="BFX13" s="26"/>
      <c r="BFY13" s="26"/>
      <c r="BFZ13" s="26"/>
      <c r="BGA13" s="26"/>
      <c r="BGB13" s="26"/>
      <c r="BGD13" s="221"/>
      <c r="BGE13" s="221"/>
      <c r="BGF13" s="221"/>
      <c r="BGG13" s="221"/>
      <c r="BGH13" s="221"/>
      <c r="BGI13" s="221"/>
      <c r="BGJ13" s="221"/>
      <c r="BGK13" s="221"/>
      <c r="BGL13" s="223"/>
      <c r="BGM13" s="223"/>
      <c r="BGN13" s="26"/>
      <c r="BGO13" s="26"/>
      <c r="BGP13" s="26"/>
      <c r="BGQ13" s="26"/>
      <c r="BGR13" s="26"/>
      <c r="BGT13" s="221"/>
      <c r="BGU13" s="221"/>
      <c r="BGV13" s="221"/>
      <c r="BGW13" s="221"/>
      <c r="BGX13" s="221"/>
      <c r="BGY13" s="221"/>
      <c r="BGZ13" s="221"/>
      <c r="BHA13" s="221"/>
      <c r="BHB13" s="223"/>
      <c r="BHC13" s="223"/>
      <c r="BHD13" s="26"/>
      <c r="BHE13" s="26"/>
      <c r="BHF13" s="26"/>
      <c r="BHG13" s="26"/>
      <c r="BHH13" s="26"/>
      <c r="BHJ13" s="221"/>
      <c r="BHK13" s="221"/>
      <c r="BHL13" s="221"/>
      <c r="BHM13" s="221"/>
      <c r="BHN13" s="221"/>
      <c r="BHO13" s="221"/>
      <c r="BHP13" s="221"/>
      <c r="BHQ13" s="221"/>
      <c r="BHR13" s="223"/>
      <c r="BHS13" s="223"/>
      <c r="BHT13" s="26"/>
      <c r="BHU13" s="26"/>
      <c r="BHV13" s="26"/>
      <c r="BHW13" s="26"/>
      <c r="BHX13" s="26"/>
      <c r="BHZ13" s="221"/>
      <c r="BIA13" s="221"/>
      <c r="BIB13" s="221"/>
      <c r="BIC13" s="221"/>
      <c r="BID13" s="221"/>
      <c r="BIE13" s="221"/>
      <c r="BIF13" s="221"/>
      <c r="BIG13" s="221"/>
      <c r="BIH13" s="223"/>
      <c r="BII13" s="223"/>
      <c r="BIJ13" s="26"/>
      <c r="BIK13" s="26"/>
      <c r="BIL13" s="26"/>
      <c r="BIM13" s="26"/>
      <c r="BIN13" s="26"/>
      <c r="BIP13" s="221"/>
      <c r="BIQ13" s="221"/>
      <c r="BIR13" s="221"/>
      <c r="BIS13" s="221"/>
      <c r="BIT13" s="221"/>
      <c r="BIU13" s="221"/>
      <c r="BIV13" s="221"/>
      <c r="BIW13" s="221"/>
      <c r="BIX13" s="223"/>
      <c r="BIY13" s="223"/>
      <c r="BIZ13" s="26"/>
      <c r="BJA13" s="26"/>
      <c r="BJB13" s="26"/>
      <c r="BJC13" s="26"/>
      <c r="BJD13" s="26"/>
      <c r="BJF13" s="221"/>
      <c r="BJG13" s="221"/>
      <c r="BJH13" s="221"/>
      <c r="BJI13" s="221"/>
      <c r="BJJ13" s="221"/>
      <c r="BJK13" s="221"/>
      <c r="BJL13" s="221"/>
      <c r="BJM13" s="221"/>
      <c r="BJN13" s="223"/>
      <c r="BJO13" s="223"/>
      <c r="BJP13" s="26"/>
      <c r="BJQ13" s="26"/>
      <c r="BJR13" s="26"/>
      <c r="BJS13" s="26"/>
      <c r="BJT13" s="26"/>
      <c r="BJV13" s="221"/>
      <c r="BJW13" s="221"/>
      <c r="BJX13" s="221"/>
      <c r="BJY13" s="221"/>
      <c r="BJZ13" s="221"/>
      <c r="BKA13" s="221"/>
      <c r="BKB13" s="221"/>
      <c r="BKC13" s="221"/>
      <c r="BKD13" s="223"/>
      <c r="BKE13" s="223"/>
      <c r="BKF13" s="26"/>
      <c r="BKG13" s="26"/>
      <c r="BKH13" s="26"/>
      <c r="BKI13" s="26"/>
      <c r="BKJ13" s="26"/>
      <c r="BKL13" s="221"/>
      <c r="BKM13" s="221"/>
      <c r="BKN13" s="221"/>
      <c r="BKO13" s="221"/>
      <c r="BKP13" s="221"/>
      <c r="BKQ13" s="221"/>
      <c r="BKR13" s="221"/>
      <c r="BKS13" s="221"/>
      <c r="BKT13" s="223"/>
      <c r="BKU13" s="223"/>
      <c r="BKV13" s="26"/>
      <c r="BKW13" s="26"/>
      <c r="BKX13" s="26"/>
      <c r="BKY13" s="26"/>
      <c r="BKZ13" s="26"/>
      <c r="BLB13" s="221"/>
      <c r="BLC13" s="221"/>
      <c r="BLD13" s="221"/>
      <c r="BLE13" s="221"/>
      <c r="BLF13" s="221"/>
      <c r="BLG13" s="221"/>
      <c r="BLH13" s="221"/>
      <c r="BLI13" s="221"/>
      <c r="BLJ13" s="223"/>
      <c r="BLK13" s="223"/>
      <c r="BLL13" s="26"/>
      <c r="BLM13" s="26"/>
      <c r="BLN13" s="26"/>
      <c r="BLO13" s="26"/>
      <c r="BLP13" s="26"/>
      <c r="BLR13" s="221"/>
      <c r="BLS13" s="221"/>
      <c r="BLT13" s="221"/>
      <c r="BLU13" s="221"/>
      <c r="BLV13" s="221"/>
      <c r="BLW13" s="221"/>
      <c r="BLX13" s="221"/>
      <c r="BLY13" s="221"/>
      <c r="BLZ13" s="223"/>
      <c r="BMA13" s="223"/>
      <c r="BMB13" s="26"/>
      <c r="BMC13" s="26"/>
      <c r="BMD13" s="26"/>
      <c r="BME13" s="26"/>
      <c r="BMF13" s="26"/>
      <c r="BMH13" s="221"/>
      <c r="BMI13" s="221"/>
      <c r="BMJ13" s="221"/>
      <c r="BMK13" s="221"/>
      <c r="BML13" s="221"/>
      <c r="BMM13" s="221"/>
      <c r="BMN13" s="221"/>
      <c r="BMO13" s="221"/>
      <c r="BMP13" s="223"/>
      <c r="BMQ13" s="223"/>
      <c r="BMR13" s="26"/>
      <c r="BMS13" s="26"/>
      <c r="BMT13" s="26"/>
      <c r="BMU13" s="26"/>
      <c r="BMV13" s="26"/>
      <c r="BMX13" s="221"/>
      <c r="BMY13" s="221"/>
      <c r="BMZ13" s="221"/>
      <c r="BNA13" s="221"/>
      <c r="BNB13" s="221"/>
      <c r="BNC13" s="221"/>
      <c r="BND13" s="221"/>
      <c r="BNE13" s="221"/>
      <c r="BNF13" s="223"/>
      <c r="BNG13" s="223"/>
      <c r="BNH13" s="26"/>
      <c r="BNI13" s="26"/>
      <c r="BNJ13" s="26"/>
      <c r="BNK13" s="26"/>
      <c r="BNL13" s="26"/>
      <c r="BNN13" s="221"/>
      <c r="BNO13" s="221"/>
      <c r="BNP13" s="221"/>
      <c r="BNQ13" s="221"/>
      <c r="BNR13" s="221"/>
      <c r="BNS13" s="221"/>
      <c r="BNT13" s="221"/>
      <c r="BNU13" s="221"/>
      <c r="BNV13" s="223"/>
      <c r="BNW13" s="223"/>
      <c r="BNX13" s="26"/>
      <c r="BNY13" s="26"/>
      <c r="BNZ13" s="26"/>
      <c r="BOA13" s="26"/>
      <c r="BOB13" s="26"/>
      <c r="BOD13" s="221"/>
      <c r="BOE13" s="221"/>
      <c r="BOF13" s="221"/>
      <c r="BOG13" s="221"/>
      <c r="BOH13" s="221"/>
      <c r="BOI13" s="221"/>
      <c r="BOJ13" s="221"/>
      <c r="BOK13" s="221"/>
      <c r="BOL13" s="223"/>
      <c r="BOM13" s="223"/>
      <c r="BON13" s="26"/>
      <c r="BOO13" s="26"/>
      <c r="BOP13" s="26"/>
      <c r="BOQ13" s="26"/>
      <c r="BOR13" s="26"/>
      <c r="BOT13" s="221"/>
      <c r="BOU13" s="221"/>
      <c r="BOV13" s="221"/>
      <c r="BOW13" s="221"/>
      <c r="BOX13" s="221"/>
      <c r="BOY13" s="221"/>
      <c r="BOZ13" s="221"/>
      <c r="BPA13" s="221"/>
      <c r="BPB13" s="223"/>
      <c r="BPC13" s="223"/>
      <c r="BPD13" s="26"/>
      <c r="BPE13" s="26"/>
      <c r="BPF13" s="26"/>
      <c r="BPG13" s="26"/>
      <c r="BPH13" s="26"/>
      <c r="BPJ13" s="221"/>
      <c r="BPK13" s="221"/>
      <c r="BPL13" s="221"/>
      <c r="BPM13" s="221"/>
      <c r="BPN13" s="221"/>
      <c r="BPO13" s="221"/>
      <c r="BPP13" s="221"/>
      <c r="BPQ13" s="221"/>
      <c r="BPR13" s="223"/>
      <c r="BPS13" s="223"/>
      <c r="BPT13" s="26"/>
      <c r="BPU13" s="26"/>
      <c r="BPV13" s="26"/>
      <c r="BPW13" s="26"/>
      <c r="BPX13" s="26"/>
      <c r="BPZ13" s="221"/>
      <c r="BQA13" s="221"/>
      <c r="BQB13" s="221"/>
      <c r="BQC13" s="221"/>
      <c r="BQD13" s="221"/>
      <c r="BQE13" s="221"/>
      <c r="BQF13" s="221"/>
      <c r="BQG13" s="221"/>
      <c r="BQH13" s="223"/>
      <c r="BQI13" s="223"/>
      <c r="BQJ13" s="26"/>
      <c r="BQK13" s="26"/>
      <c r="BQL13" s="26"/>
      <c r="BQM13" s="26"/>
      <c r="BQN13" s="26"/>
      <c r="BQP13" s="221"/>
      <c r="BQQ13" s="221"/>
      <c r="BQR13" s="221"/>
      <c r="BQS13" s="221"/>
      <c r="BQT13" s="221"/>
      <c r="BQU13" s="221"/>
      <c r="BQV13" s="221"/>
      <c r="BQW13" s="221"/>
      <c r="BQX13" s="223"/>
      <c r="BQY13" s="223"/>
      <c r="BQZ13" s="26"/>
      <c r="BRA13" s="26"/>
      <c r="BRB13" s="26"/>
      <c r="BRC13" s="26"/>
      <c r="BRD13" s="26"/>
      <c r="BRF13" s="221"/>
      <c r="BRG13" s="221"/>
      <c r="BRH13" s="221"/>
      <c r="BRI13" s="221"/>
      <c r="BRJ13" s="221"/>
      <c r="BRK13" s="221"/>
      <c r="BRL13" s="221"/>
      <c r="BRM13" s="221"/>
      <c r="BRN13" s="223"/>
      <c r="BRO13" s="223"/>
      <c r="BRP13" s="26"/>
      <c r="BRQ13" s="26"/>
      <c r="BRR13" s="26"/>
      <c r="BRS13" s="26"/>
      <c r="BRT13" s="26"/>
      <c r="BRV13" s="221"/>
      <c r="BRW13" s="221"/>
      <c r="BRX13" s="221"/>
      <c r="BRY13" s="221"/>
      <c r="BRZ13" s="221"/>
      <c r="BSA13" s="221"/>
      <c r="BSB13" s="221"/>
      <c r="BSC13" s="221"/>
      <c r="BSD13" s="223"/>
      <c r="BSE13" s="223"/>
      <c r="BSF13" s="26"/>
      <c r="BSG13" s="26"/>
      <c r="BSH13" s="26"/>
      <c r="BSI13" s="26"/>
      <c r="BSJ13" s="26"/>
      <c r="BSL13" s="221"/>
      <c r="BSM13" s="221"/>
      <c r="BSN13" s="221"/>
      <c r="BSO13" s="221"/>
      <c r="BSP13" s="221"/>
      <c r="BSQ13" s="221"/>
      <c r="BSR13" s="221"/>
      <c r="BSS13" s="221"/>
      <c r="BST13" s="223"/>
      <c r="BSU13" s="223"/>
      <c r="BSV13" s="26"/>
      <c r="BSW13" s="26"/>
      <c r="BSX13" s="26"/>
      <c r="BSY13" s="26"/>
      <c r="BSZ13" s="26"/>
      <c r="BTB13" s="221"/>
      <c r="BTC13" s="221"/>
      <c r="BTD13" s="221"/>
      <c r="BTE13" s="221"/>
      <c r="BTF13" s="221"/>
      <c r="BTG13" s="221"/>
      <c r="BTH13" s="221"/>
      <c r="BTI13" s="221"/>
      <c r="BTJ13" s="223"/>
      <c r="BTK13" s="223"/>
      <c r="BTL13" s="26"/>
      <c r="BTM13" s="26"/>
      <c r="BTN13" s="26"/>
      <c r="BTO13" s="26"/>
      <c r="BTP13" s="26"/>
      <c r="BTR13" s="221"/>
      <c r="BTS13" s="221"/>
      <c r="BTT13" s="221"/>
      <c r="BTU13" s="221"/>
      <c r="BTV13" s="221"/>
      <c r="BTW13" s="221"/>
      <c r="BTX13" s="221"/>
      <c r="BTY13" s="221"/>
      <c r="BTZ13" s="223"/>
      <c r="BUA13" s="223"/>
      <c r="BUB13" s="26"/>
      <c r="BUC13" s="26"/>
      <c r="BUD13" s="26"/>
      <c r="BUE13" s="26"/>
      <c r="BUF13" s="26"/>
      <c r="BUH13" s="221"/>
      <c r="BUI13" s="221"/>
      <c r="BUJ13" s="221"/>
      <c r="BUK13" s="221"/>
      <c r="BUL13" s="221"/>
      <c r="BUM13" s="221"/>
      <c r="BUN13" s="221"/>
      <c r="BUO13" s="221"/>
      <c r="BUP13" s="223"/>
      <c r="BUQ13" s="223"/>
      <c r="BUR13" s="26"/>
      <c r="BUS13" s="26"/>
      <c r="BUT13" s="26"/>
      <c r="BUU13" s="26"/>
      <c r="BUV13" s="26"/>
      <c r="BUX13" s="221"/>
      <c r="BUY13" s="221"/>
      <c r="BUZ13" s="221"/>
      <c r="BVA13" s="221"/>
      <c r="BVB13" s="221"/>
      <c r="BVC13" s="221"/>
      <c r="BVD13" s="221"/>
      <c r="BVE13" s="221"/>
      <c r="BVF13" s="223"/>
      <c r="BVG13" s="223"/>
      <c r="BVH13" s="26"/>
      <c r="BVI13" s="26"/>
      <c r="BVJ13" s="26"/>
      <c r="BVK13" s="26"/>
      <c r="BVL13" s="26"/>
      <c r="BVN13" s="221"/>
      <c r="BVO13" s="221"/>
      <c r="BVP13" s="221"/>
      <c r="BVQ13" s="221"/>
      <c r="BVR13" s="221"/>
      <c r="BVS13" s="221"/>
      <c r="BVT13" s="221"/>
      <c r="BVU13" s="221"/>
      <c r="BVV13" s="223"/>
      <c r="BVW13" s="223"/>
      <c r="BVX13" s="26"/>
      <c r="BVY13" s="26"/>
      <c r="BVZ13" s="26"/>
      <c r="BWA13" s="26"/>
      <c r="BWB13" s="26"/>
      <c r="BWD13" s="221"/>
      <c r="BWE13" s="221"/>
      <c r="BWF13" s="221"/>
      <c r="BWG13" s="221"/>
      <c r="BWH13" s="221"/>
      <c r="BWI13" s="221"/>
      <c r="BWJ13" s="221"/>
      <c r="BWK13" s="221"/>
      <c r="BWL13" s="223"/>
      <c r="BWM13" s="223"/>
      <c r="BWN13" s="26"/>
      <c r="BWO13" s="26"/>
      <c r="BWP13" s="26"/>
      <c r="BWQ13" s="26"/>
      <c r="BWR13" s="26"/>
      <c r="BWT13" s="221"/>
      <c r="BWU13" s="221"/>
      <c r="BWV13" s="221"/>
      <c r="BWW13" s="221"/>
      <c r="BWX13" s="221"/>
      <c r="BWY13" s="221"/>
      <c r="BWZ13" s="221"/>
      <c r="BXA13" s="221"/>
      <c r="BXB13" s="223"/>
      <c r="BXC13" s="223"/>
      <c r="BXD13" s="26"/>
      <c r="BXE13" s="26"/>
      <c r="BXF13" s="26"/>
      <c r="BXG13" s="26"/>
      <c r="BXH13" s="26"/>
      <c r="BXJ13" s="221"/>
      <c r="BXK13" s="221"/>
      <c r="BXL13" s="221"/>
      <c r="BXM13" s="221"/>
      <c r="BXN13" s="221"/>
      <c r="BXO13" s="221"/>
      <c r="BXP13" s="221"/>
      <c r="BXQ13" s="221"/>
      <c r="BXR13" s="223"/>
      <c r="BXS13" s="223"/>
      <c r="BXT13" s="26"/>
      <c r="BXU13" s="26"/>
      <c r="BXV13" s="26"/>
      <c r="BXW13" s="26"/>
      <c r="BXX13" s="26"/>
      <c r="BXZ13" s="221"/>
      <c r="BYA13" s="221"/>
      <c r="BYB13" s="221"/>
      <c r="BYC13" s="221"/>
      <c r="BYD13" s="221"/>
      <c r="BYE13" s="221"/>
      <c r="BYF13" s="221"/>
      <c r="BYG13" s="221"/>
      <c r="BYH13" s="223"/>
      <c r="BYI13" s="223"/>
      <c r="BYJ13" s="26"/>
      <c r="BYK13" s="26"/>
      <c r="BYL13" s="26"/>
      <c r="BYM13" s="26"/>
      <c r="BYN13" s="26"/>
      <c r="BYP13" s="221"/>
      <c r="BYQ13" s="221"/>
      <c r="BYR13" s="221"/>
      <c r="BYS13" s="221"/>
      <c r="BYT13" s="221"/>
      <c r="BYU13" s="221"/>
      <c r="BYV13" s="221"/>
      <c r="BYW13" s="221"/>
      <c r="BYX13" s="223"/>
      <c r="BYY13" s="223"/>
      <c r="BYZ13" s="26"/>
      <c r="BZA13" s="26"/>
      <c r="BZB13" s="26"/>
      <c r="BZC13" s="26"/>
      <c r="BZD13" s="26"/>
      <c r="BZF13" s="221"/>
      <c r="BZG13" s="221"/>
      <c r="BZH13" s="221"/>
      <c r="BZI13" s="221"/>
      <c r="BZJ13" s="221"/>
      <c r="BZK13" s="221"/>
      <c r="BZL13" s="221"/>
      <c r="BZM13" s="221"/>
      <c r="BZN13" s="223"/>
      <c r="BZO13" s="223"/>
      <c r="BZP13" s="26"/>
      <c r="BZQ13" s="26"/>
      <c r="BZR13" s="26"/>
      <c r="BZS13" s="26"/>
      <c r="BZT13" s="26"/>
      <c r="BZV13" s="221"/>
      <c r="BZW13" s="221"/>
      <c r="BZX13" s="221"/>
      <c r="BZY13" s="221"/>
      <c r="BZZ13" s="221"/>
      <c r="CAA13" s="221"/>
      <c r="CAB13" s="221"/>
      <c r="CAC13" s="221"/>
      <c r="CAD13" s="223"/>
      <c r="CAE13" s="223"/>
      <c r="CAF13" s="26"/>
      <c r="CAG13" s="26"/>
      <c r="CAH13" s="26"/>
      <c r="CAI13" s="26"/>
      <c r="CAJ13" s="26"/>
      <c r="CAL13" s="221"/>
      <c r="CAM13" s="221"/>
      <c r="CAN13" s="221"/>
      <c r="CAO13" s="221"/>
      <c r="CAP13" s="221"/>
      <c r="CAQ13" s="221"/>
      <c r="CAR13" s="221"/>
      <c r="CAS13" s="221"/>
      <c r="CAT13" s="223"/>
      <c r="CAU13" s="223"/>
      <c r="CAV13" s="26"/>
      <c r="CAW13" s="26"/>
      <c r="CAX13" s="26"/>
      <c r="CAY13" s="26"/>
      <c r="CAZ13" s="26"/>
      <c r="CBB13" s="221"/>
      <c r="CBC13" s="221"/>
      <c r="CBD13" s="221"/>
      <c r="CBE13" s="221"/>
      <c r="CBF13" s="221"/>
      <c r="CBG13" s="221"/>
      <c r="CBH13" s="221"/>
      <c r="CBI13" s="221"/>
      <c r="CBJ13" s="223"/>
      <c r="CBK13" s="223"/>
      <c r="CBL13" s="26"/>
      <c r="CBM13" s="26"/>
      <c r="CBN13" s="26"/>
      <c r="CBO13" s="26"/>
      <c r="CBP13" s="26"/>
      <c r="CBR13" s="221"/>
      <c r="CBS13" s="221"/>
      <c r="CBT13" s="221"/>
      <c r="CBU13" s="221"/>
      <c r="CBV13" s="221"/>
      <c r="CBW13" s="221"/>
      <c r="CBX13" s="221"/>
      <c r="CBY13" s="221"/>
      <c r="CBZ13" s="223"/>
      <c r="CCA13" s="223"/>
      <c r="CCB13" s="26"/>
      <c r="CCC13" s="26"/>
      <c r="CCD13" s="26"/>
      <c r="CCE13" s="26"/>
      <c r="CCF13" s="26"/>
      <c r="CCH13" s="221"/>
      <c r="CCI13" s="221"/>
      <c r="CCJ13" s="221"/>
      <c r="CCK13" s="221"/>
      <c r="CCL13" s="221"/>
      <c r="CCM13" s="221"/>
      <c r="CCN13" s="221"/>
      <c r="CCO13" s="221"/>
      <c r="CCP13" s="223"/>
      <c r="CCQ13" s="223"/>
      <c r="CCR13" s="26"/>
      <c r="CCS13" s="26"/>
      <c r="CCT13" s="26"/>
      <c r="CCU13" s="26"/>
      <c r="CCV13" s="26"/>
      <c r="CCX13" s="221"/>
      <c r="CCY13" s="221"/>
      <c r="CCZ13" s="221"/>
      <c r="CDA13" s="221"/>
      <c r="CDB13" s="221"/>
      <c r="CDC13" s="221"/>
      <c r="CDD13" s="221"/>
      <c r="CDE13" s="221"/>
      <c r="CDF13" s="223"/>
      <c r="CDG13" s="223"/>
      <c r="CDH13" s="26"/>
      <c r="CDI13" s="26"/>
      <c r="CDJ13" s="26"/>
      <c r="CDK13" s="26"/>
      <c r="CDL13" s="26"/>
      <c r="CDN13" s="221"/>
      <c r="CDO13" s="221"/>
      <c r="CDP13" s="221"/>
      <c r="CDQ13" s="221"/>
      <c r="CDR13" s="221"/>
      <c r="CDS13" s="221"/>
      <c r="CDT13" s="221"/>
      <c r="CDU13" s="221"/>
      <c r="CDV13" s="223"/>
      <c r="CDW13" s="223"/>
      <c r="CDX13" s="26"/>
      <c r="CDY13" s="26"/>
      <c r="CDZ13" s="26"/>
      <c r="CEA13" s="26"/>
      <c r="CEB13" s="26"/>
      <c r="CED13" s="221"/>
      <c r="CEE13" s="221"/>
      <c r="CEF13" s="221"/>
      <c r="CEG13" s="221"/>
      <c r="CEH13" s="221"/>
      <c r="CEI13" s="221"/>
      <c r="CEJ13" s="221"/>
      <c r="CEK13" s="221"/>
      <c r="CEL13" s="223"/>
      <c r="CEM13" s="223"/>
      <c r="CEN13" s="26"/>
      <c r="CEO13" s="26"/>
      <c r="CEP13" s="26"/>
      <c r="CEQ13" s="26"/>
      <c r="CER13" s="26"/>
      <c r="CET13" s="221"/>
      <c r="CEU13" s="221"/>
      <c r="CEV13" s="221"/>
      <c r="CEW13" s="221"/>
      <c r="CEX13" s="221"/>
      <c r="CEY13" s="221"/>
      <c r="CEZ13" s="221"/>
      <c r="CFA13" s="221"/>
      <c r="CFB13" s="223"/>
      <c r="CFC13" s="223"/>
      <c r="CFD13" s="26"/>
      <c r="CFE13" s="26"/>
      <c r="CFF13" s="26"/>
      <c r="CFG13" s="26"/>
      <c r="CFH13" s="26"/>
      <c r="CFJ13" s="221"/>
      <c r="CFK13" s="221"/>
      <c r="CFL13" s="221"/>
      <c r="CFM13" s="221"/>
      <c r="CFN13" s="221"/>
      <c r="CFO13" s="221"/>
      <c r="CFP13" s="221"/>
      <c r="CFQ13" s="221"/>
      <c r="CFR13" s="223"/>
      <c r="CFS13" s="223"/>
      <c r="CFT13" s="26"/>
      <c r="CFU13" s="26"/>
      <c r="CFV13" s="26"/>
      <c r="CFW13" s="26"/>
      <c r="CFX13" s="26"/>
      <c r="CFZ13" s="221"/>
      <c r="CGA13" s="221"/>
      <c r="CGB13" s="221"/>
      <c r="CGC13" s="221"/>
      <c r="CGD13" s="221"/>
      <c r="CGE13" s="221"/>
      <c r="CGF13" s="221"/>
      <c r="CGG13" s="221"/>
      <c r="CGH13" s="223"/>
      <c r="CGI13" s="223"/>
      <c r="CGJ13" s="26"/>
      <c r="CGK13" s="26"/>
      <c r="CGL13" s="26"/>
      <c r="CGM13" s="26"/>
      <c r="CGN13" s="26"/>
      <c r="CGP13" s="221"/>
      <c r="CGQ13" s="221"/>
      <c r="CGR13" s="221"/>
      <c r="CGS13" s="221"/>
      <c r="CGT13" s="221"/>
      <c r="CGU13" s="221"/>
      <c r="CGV13" s="221"/>
      <c r="CGW13" s="221"/>
      <c r="CGX13" s="223"/>
      <c r="CGY13" s="223"/>
      <c r="CGZ13" s="26"/>
      <c r="CHA13" s="26"/>
      <c r="CHB13" s="26"/>
      <c r="CHC13" s="26"/>
      <c r="CHD13" s="26"/>
      <c r="CHF13" s="221"/>
      <c r="CHG13" s="221"/>
      <c r="CHH13" s="221"/>
      <c r="CHI13" s="221"/>
      <c r="CHJ13" s="221"/>
      <c r="CHK13" s="221"/>
      <c r="CHL13" s="221"/>
      <c r="CHM13" s="221"/>
      <c r="CHN13" s="223"/>
      <c r="CHO13" s="223"/>
      <c r="CHP13" s="26"/>
      <c r="CHQ13" s="26"/>
      <c r="CHR13" s="26"/>
      <c r="CHS13" s="26"/>
      <c r="CHT13" s="26"/>
      <c r="CHV13" s="221"/>
      <c r="CHW13" s="221"/>
      <c r="CHX13" s="221"/>
      <c r="CHY13" s="221"/>
      <c r="CHZ13" s="221"/>
      <c r="CIA13" s="221"/>
      <c r="CIB13" s="221"/>
      <c r="CIC13" s="221"/>
      <c r="CID13" s="223"/>
      <c r="CIE13" s="223"/>
      <c r="CIF13" s="26"/>
      <c r="CIG13" s="26"/>
      <c r="CIH13" s="26"/>
      <c r="CII13" s="26"/>
      <c r="CIJ13" s="26"/>
      <c r="CIL13" s="221"/>
      <c r="CIM13" s="221"/>
      <c r="CIN13" s="221"/>
      <c r="CIO13" s="221"/>
      <c r="CIP13" s="221"/>
      <c r="CIQ13" s="221"/>
      <c r="CIR13" s="221"/>
      <c r="CIS13" s="221"/>
      <c r="CIT13" s="223"/>
      <c r="CIU13" s="223"/>
      <c r="CIV13" s="26"/>
      <c r="CIW13" s="26"/>
      <c r="CIX13" s="26"/>
      <c r="CIY13" s="26"/>
      <c r="CIZ13" s="26"/>
      <c r="CJB13" s="221"/>
      <c r="CJC13" s="221"/>
      <c r="CJD13" s="221"/>
      <c r="CJE13" s="221"/>
      <c r="CJF13" s="221"/>
      <c r="CJG13" s="221"/>
      <c r="CJH13" s="221"/>
      <c r="CJI13" s="221"/>
      <c r="CJJ13" s="223"/>
      <c r="CJK13" s="223"/>
      <c r="CJL13" s="26"/>
      <c r="CJM13" s="26"/>
      <c r="CJN13" s="26"/>
      <c r="CJO13" s="26"/>
      <c r="CJP13" s="26"/>
      <c r="CJR13" s="221"/>
      <c r="CJS13" s="221"/>
      <c r="CJT13" s="221"/>
      <c r="CJU13" s="221"/>
      <c r="CJV13" s="221"/>
      <c r="CJW13" s="221"/>
      <c r="CJX13" s="221"/>
      <c r="CJY13" s="221"/>
      <c r="CJZ13" s="223"/>
      <c r="CKA13" s="223"/>
      <c r="CKB13" s="26"/>
      <c r="CKC13" s="26"/>
      <c r="CKD13" s="26"/>
      <c r="CKE13" s="26"/>
      <c r="CKF13" s="26"/>
      <c r="CKH13" s="221"/>
      <c r="CKI13" s="221"/>
      <c r="CKJ13" s="221"/>
      <c r="CKK13" s="221"/>
      <c r="CKL13" s="221"/>
      <c r="CKM13" s="221"/>
      <c r="CKN13" s="221"/>
      <c r="CKO13" s="221"/>
      <c r="CKP13" s="223"/>
      <c r="CKQ13" s="223"/>
      <c r="CKR13" s="26"/>
      <c r="CKS13" s="26"/>
      <c r="CKT13" s="26"/>
      <c r="CKU13" s="26"/>
      <c r="CKV13" s="26"/>
      <c r="CKX13" s="221"/>
      <c r="CKY13" s="221"/>
      <c r="CKZ13" s="221"/>
      <c r="CLA13" s="221"/>
      <c r="CLB13" s="221"/>
      <c r="CLC13" s="221"/>
      <c r="CLD13" s="221"/>
      <c r="CLE13" s="221"/>
      <c r="CLF13" s="223"/>
      <c r="CLG13" s="223"/>
      <c r="CLH13" s="26"/>
      <c r="CLI13" s="26"/>
      <c r="CLJ13" s="26"/>
      <c r="CLK13" s="26"/>
      <c r="CLL13" s="26"/>
      <c r="CLN13" s="221"/>
      <c r="CLO13" s="221"/>
      <c r="CLP13" s="221"/>
      <c r="CLQ13" s="221"/>
      <c r="CLR13" s="221"/>
      <c r="CLS13" s="221"/>
      <c r="CLT13" s="221"/>
      <c r="CLU13" s="221"/>
      <c r="CLV13" s="223"/>
      <c r="CLW13" s="223"/>
      <c r="CLX13" s="26"/>
      <c r="CLY13" s="26"/>
      <c r="CLZ13" s="26"/>
      <c r="CMA13" s="26"/>
      <c r="CMB13" s="26"/>
      <c r="CMD13" s="221"/>
      <c r="CME13" s="221"/>
      <c r="CMF13" s="221"/>
      <c r="CMG13" s="221"/>
      <c r="CMH13" s="221"/>
      <c r="CMI13" s="221"/>
      <c r="CMJ13" s="221"/>
      <c r="CMK13" s="221"/>
      <c r="CML13" s="223"/>
      <c r="CMM13" s="223"/>
      <c r="CMN13" s="26"/>
      <c r="CMO13" s="26"/>
      <c r="CMP13" s="26"/>
      <c r="CMQ13" s="26"/>
      <c r="CMR13" s="26"/>
      <c r="CMT13" s="221"/>
      <c r="CMU13" s="221"/>
      <c r="CMV13" s="221"/>
      <c r="CMW13" s="221"/>
      <c r="CMX13" s="221"/>
      <c r="CMY13" s="221"/>
      <c r="CMZ13" s="221"/>
      <c r="CNA13" s="221"/>
      <c r="CNB13" s="223"/>
      <c r="CNC13" s="223"/>
      <c r="CND13" s="26"/>
      <c r="CNE13" s="26"/>
      <c r="CNF13" s="26"/>
      <c r="CNG13" s="26"/>
      <c r="CNH13" s="26"/>
      <c r="CNJ13" s="221"/>
      <c r="CNK13" s="221"/>
      <c r="CNL13" s="221"/>
      <c r="CNM13" s="221"/>
      <c r="CNN13" s="221"/>
      <c r="CNO13" s="221"/>
      <c r="CNP13" s="221"/>
      <c r="CNQ13" s="221"/>
      <c r="CNR13" s="223"/>
      <c r="CNS13" s="223"/>
      <c r="CNT13" s="26"/>
      <c r="CNU13" s="26"/>
      <c r="CNV13" s="26"/>
      <c r="CNW13" s="26"/>
      <c r="CNX13" s="26"/>
      <c r="CNZ13" s="221"/>
      <c r="COA13" s="221"/>
      <c r="COB13" s="221"/>
      <c r="COC13" s="221"/>
      <c r="COD13" s="221"/>
      <c r="COE13" s="221"/>
      <c r="COF13" s="221"/>
      <c r="COG13" s="221"/>
      <c r="COH13" s="223"/>
      <c r="COI13" s="223"/>
      <c r="COJ13" s="26"/>
      <c r="COK13" s="26"/>
      <c r="COL13" s="26"/>
      <c r="COM13" s="26"/>
      <c r="CON13" s="26"/>
      <c r="COP13" s="221"/>
      <c r="COQ13" s="221"/>
      <c r="COR13" s="221"/>
      <c r="COS13" s="221"/>
      <c r="COT13" s="221"/>
      <c r="COU13" s="221"/>
      <c r="COV13" s="221"/>
      <c r="COW13" s="221"/>
      <c r="COX13" s="223"/>
      <c r="COY13" s="223"/>
      <c r="COZ13" s="26"/>
      <c r="CPA13" s="26"/>
      <c r="CPB13" s="26"/>
      <c r="CPC13" s="26"/>
      <c r="CPD13" s="26"/>
      <c r="CPF13" s="221"/>
      <c r="CPG13" s="221"/>
      <c r="CPH13" s="221"/>
      <c r="CPI13" s="221"/>
      <c r="CPJ13" s="221"/>
      <c r="CPK13" s="221"/>
      <c r="CPL13" s="221"/>
      <c r="CPM13" s="221"/>
      <c r="CPN13" s="223"/>
      <c r="CPO13" s="223"/>
      <c r="CPP13" s="26"/>
      <c r="CPQ13" s="26"/>
      <c r="CPR13" s="26"/>
      <c r="CPS13" s="26"/>
      <c r="CPT13" s="26"/>
      <c r="CPV13" s="221"/>
      <c r="CPW13" s="221"/>
      <c r="CPX13" s="221"/>
      <c r="CPY13" s="221"/>
      <c r="CPZ13" s="221"/>
      <c r="CQA13" s="221"/>
      <c r="CQB13" s="221"/>
      <c r="CQC13" s="221"/>
      <c r="CQD13" s="223"/>
      <c r="CQE13" s="223"/>
      <c r="CQF13" s="26"/>
      <c r="CQG13" s="26"/>
      <c r="CQH13" s="26"/>
      <c r="CQI13" s="26"/>
      <c r="CQJ13" s="26"/>
      <c r="CQL13" s="221"/>
      <c r="CQM13" s="221"/>
      <c r="CQN13" s="221"/>
      <c r="CQO13" s="221"/>
      <c r="CQP13" s="221"/>
      <c r="CQQ13" s="221"/>
      <c r="CQR13" s="221"/>
      <c r="CQS13" s="221"/>
      <c r="CQT13" s="223"/>
      <c r="CQU13" s="223"/>
      <c r="CQV13" s="26"/>
      <c r="CQW13" s="26"/>
      <c r="CQX13" s="26"/>
      <c r="CQY13" s="26"/>
      <c r="CQZ13" s="26"/>
      <c r="CRB13" s="221"/>
      <c r="CRC13" s="221"/>
      <c r="CRD13" s="221"/>
      <c r="CRE13" s="221"/>
      <c r="CRF13" s="221"/>
      <c r="CRG13" s="221"/>
      <c r="CRH13" s="221"/>
      <c r="CRI13" s="221"/>
      <c r="CRJ13" s="223"/>
      <c r="CRK13" s="223"/>
      <c r="CRL13" s="26"/>
      <c r="CRM13" s="26"/>
      <c r="CRN13" s="26"/>
      <c r="CRO13" s="26"/>
      <c r="CRP13" s="26"/>
      <c r="CRR13" s="221"/>
      <c r="CRS13" s="221"/>
      <c r="CRT13" s="221"/>
      <c r="CRU13" s="221"/>
      <c r="CRV13" s="221"/>
      <c r="CRW13" s="221"/>
      <c r="CRX13" s="221"/>
      <c r="CRY13" s="221"/>
      <c r="CRZ13" s="223"/>
      <c r="CSA13" s="223"/>
      <c r="CSB13" s="26"/>
      <c r="CSC13" s="26"/>
      <c r="CSD13" s="26"/>
      <c r="CSE13" s="26"/>
      <c r="CSF13" s="26"/>
      <c r="CSH13" s="221"/>
      <c r="CSI13" s="221"/>
      <c r="CSJ13" s="221"/>
      <c r="CSK13" s="221"/>
      <c r="CSL13" s="221"/>
      <c r="CSM13" s="221"/>
      <c r="CSN13" s="221"/>
      <c r="CSO13" s="221"/>
      <c r="CSP13" s="223"/>
      <c r="CSQ13" s="223"/>
      <c r="CSR13" s="26"/>
      <c r="CSS13" s="26"/>
      <c r="CST13" s="26"/>
      <c r="CSU13" s="26"/>
      <c r="CSV13" s="26"/>
      <c r="CSX13" s="221"/>
      <c r="CSY13" s="221"/>
      <c r="CSZ13" s="221"/>
      <c r="CTA13" s="221"/>
      <c r="CTB13" s="221"/>
      <c r="CTC13" s="221"/>
      <c r="CTD13" s="221"/>
      <c r="CTE13" s="221"/>
      <c r="CTF13" s="223"/>
      <c r="CTG13" s="223"/>
      <c r="CTH13" s="26"/>
      <c r="CTI13" s="26"/>
      <c r="CTJ13" s="26"/>
      <c r="CTK13" s="26"/>
      <c r="CTL13" s="26"/>
      <c r="CTN13" s="221"/>
      <c r="CTO13" s="221"/>
      <c r="CTP13" s="221"/>
      <c r="CTQ13" s="221"/>
      <c r="CTR13" s="221"/>
      <c r="CTS13" s="221"/>
      <c r="CTT13" s="221"/>
      <c r="CTU13" s="221"/>
      <c r="CTV13" s="223"/>
      <c r="CTW13" s="223"/>
      <c r="CTX13" s="26"/>
      <c r="CTY13" s="26"/>
      <c r="CTZ13" s="26"/>
      <c r="CUA13" s="26"/>
      <c r="CUB13" s="26"/>
      <c r="CUD13" s="221"/>
      <c r="CUE13" s="221"/>
      <c r="CUF13" s="221"/>
      <c r="CUG13" s="221"/>
      <c r="CUH13" s="221"/>
      <c r="CUI13" s="221"/>
      <c r="CUJ13" s="221"/>
      <c r="CUK13" s="221"/>
      <c r="CUL13" s="223"/>
      <c r="CUM13" s="223"/>
      <c r="CUN13" s="26"/>
      <c r="CUO13" s="26"/>
      <c r="CUP13" s="26"/>
      <c r="CUQ13" s="26"/>
      <c r="CUR13" s="26"/>
      <c r="CUT13" s="221"/>
      <c r="CUU13" s="221"/>
      <c r="CUV13" s="221"/>
      <c r="CUW13" s="221"/>
      <c r="CUX13" s="221"/>
      <c r="CUY13" s="221"/>
      <c r="CUZ13" s="221"/>
      <c r="CVA13" s="221"/>
      <c r="CVB13" s="223"/>
      <c r="CVC13" s="223"/>
      <c r="CVD13" s="26"/>
      <c r="CVE13" s="26"/>
      <c r="CVF13" s="26"/>
      <c r="CVG13" s="26"/>
      <c r="CVH13" s="26"/>
      <c r="CVJ13" s="221"/>
      <c r="CVK13" s="221"/>
      <c r="CVL13" s="221"/>
      <c r="CVM13" s="221"/>
      <c r="CVN13" s="221"/>
      <c r="CVO13" s="221"/>
      <c r="CVP13" s="221"/>
      <c r="CVQ13" s="221"/>
      <c r="CVR13" s="223"/>
      <c r="CVS13" s="223"/>
      <c r="CVT13" s="26"/>
      <c r="CVU13" s="26"/>
      <c r="CVV13" s="26"/>
      <c r="CVW13" s="26"/>
      <c r="CVX13" s="26"/>
      <c r="CVZ13" s="221"/>
      <c r="CWA13" s="221"/>
      <c r="CWB13" s="221"/>
      <c r="CWC13" s="221"/>
      <c r="CWD13" s="221"/>
      <c r="CWE13" s="221"/>
      <c r="CWF13" s="221"/>
      <c r="CWG13" s="221"/>
      <c r="CWH13" s="223"/>
      <c r="CWI13" s="223"/>
      <c r="CWJ13" s="26"/>
      <c r="CWK13" s="26"/>
      <c r="CWL13" s="26"/>
      <c r="CWM13" s="26"/>
      <c r="CWN13" s="26"/>
      <c r="CWP13" s="221"/>
      <c r="CWQ13" s="221"/>
      <c r="CWR13" s="221"/>
      <c r="CWS13" s="221"/>
      <c r="CWT13" s="221"/>
      <c r="CWU13" s="221"/>
      <c r="CWV13" s="221"/>
      <c r="CWW13" s="221"/>
      <c r="CWX13" s="223"/>
      <c r="CWY13" s="223"/>
      <c r="CWZ13" s="26"/>
      <c r="CXA13" s="26"/>
      <c r="CXB13" s="26"/>
      <c r="CXC13" s="26"/>
      <c r="CXD13" s="26"/>
      <c r="CXF13" s="221"/>
      <c r="CXG13" s="221"/>
      <c r="CXH13" s="221"/>
      <c r="CXI13" s="221"/>
      <c r="CXJ13" s="221"/>
      <c r="CXK13" s="221"/>
      <c r="CXL13" s="221"/>
      <c r="CXM13" s="221"/>
      <c r="CXN13" s="223"/>
      <c r="CXO13" s="223"/>
      <c r="CXP13" s="26"/>
      <c r="CXQ13" s="26"/>
      <c r="CXR13" s="26"/>
      <c r="CXS13" s="26"/>
      <c r="CXT13" s="26"/>
      <c r="CXV13" s="221"/>
      <c r="CXW13" s="221"/>
      <c r="CXX13" s="221"/>
      <c r="CXY13" s="221"/>
      <c r="CXZ13" s="221"/>
      <c r="CYA13" s="221"/>
      <c r="CYB13" s="221"/>
      <c r="CYC13" s="221"/>
      <c r="CYD13" s="223"/>
      <c r="CYE13" s="223"/>
      <c r="CYF13" s="26"/>
      <c r="CYG13" s="26"/>
      <c r="CYH13" s="26"/>
      <c r="CYI13" s="26"/>
      <c r="CYJ13" s="26"/>
      <c r="CYL13" s="221"/>
      <c r="CYM13" s="221"/>
      <c r="CYN13" s="221"/>
      <c r="CYO13" s="221"/>
      <c r="CYP13" s="221"/>
      <c r="CYQ13" s="221"/>
      <c r="CYR13" s="221"/>
      <c r="CYS13" s="221"/>
      <c r="CYT13" s="223"/>
      <c r="CYU13" s="223"/>
      <c r="CYV13" s="26"/>
      <c r="CYW13" s="26"/>
      <c r="CYX13" s="26"/>
      <c r="CYY13" s="26"/>
      <c r="CYZ13" s="26"/>
      <c r="CZB13" s="221"/>
      <c r="CZC13" s="221"/>
      <c r="CZD13" s="221"/>
      <c r="CZE13" s="221"/>
      <c r="CZF13" s="221"/>
      <c r="CZG13" s="221"/>
      <c r="CZH13" s="221"/>
      <c r="CZI13" s="221"/>
      <c r="CZJ13" s="223"/>
      <c r="CZK13" s="223"/>
      <c r="CZL13" s="26"/>
      <c r="CZM13" s="26"/>
      <c r="CZN13" s="26"/>
      <c r="CZO13" s="26"/>
      <c r="CZP13" s="26"/>
      <c r="CZR13" s="221"/>
      <c r="CZS13" s="221"/>
      <c r="CZT13" s="221"/>
      <c r="CZU13" s="221"/>
      <c r="CZV13" s="221"/>
      <c r="CZW13" s="221"/>
      <c r="CZX13" s="221"/>
      <c r="CZY13" s="221"/>
      <c r="CZZ13" s="223"/>
      <c r="DAA13" s="223"/>
      <c r="DAB13" s="26"/>
      <c r="DAC13" s="26"/>
      <c r="DAD13" s="26"/>
      <c r="DAE13" s="26"/>
      <c r="DAF13" s="26"/>
      <c r="DAH13" s="221"/>
      <c r="DAI13" s="221"/>
      <c r="DAJ13" s="221"/>
      <c r="DAK13" s="221"/>
      <c r="DAL13" s="221"/>
      <c r="DAM13" s="221"/>
      <c r="DAN13" s="221"/>
      <c r="DAO13" s="221"/>
      <c r="DAP13" s="223"/>
      <c r="DAQ13" s="223"/>
      <c r="DAR13" s="26"/>
      <c r="DAS13" s="26"/>
      <c r="DAT13" s="26"/>
      <c r="DAU13" s="26"/>
      <c r="DAV13" s="26"/>
      <c r="DAX13" s="221"/>
      <c r="DAY13" s="221"/>
      <c r="DAZ13" s="221"/>
      <c r="DBA13" s="221"/>
      <c r="DBB13" s="221"/>
      <c r="DBC13" s="221"/>
      <c r="DBD13" s="221"/>
      <c r="DBE13" s="221"/>
      <c r="DBF13" s="223"/>
      <c r="DBG13" s="223"/>
      <c r="DBH13" s="26"/>
      <c r="DBI13" s="26"/>
      <c r="DBJ13" s="26"/>
      <c r="DBK13" s="26"/>
      <c r="DBL13" s="26"/>
      <c r="DBN13" s="221"/>
      <c r="DBO13" s="221"/>
      <c r="DBP13" s="221"/>
      <c r="DBQ13" s="221"/>
      <c r="DBR13" s="221"/>
      <c r="DBS13" s="221"/>
      <c r="DBT13" s="221"/>
      <c r="DBU13" s="221"/>
      <c r="DBV13" s="223"/>
      <c r="DBW13" s="223"/>
      <c r="DBX13" s="26"/>
      <c r="DBY13" s="26"/>
      <c r="DBZ13" s="26"/>
      <c r="DCA13" s="26"/>
      <c r="DCB13" s="26"/>
      <c r="DCD13" s="221"/>
      <c r="DCE13" s="221"/>
      <c r="DCF13" s="221"/>
      <c r="DCG13" s="221"/>
      <c r="DCH13" s="221"/>
      <c r="DCI13" s="221"/>
      <c r="DCJ13" s="221"/>
      <c r="DCK13" s="221"/>
      <c r="DCL13" s="223"/>
      <c r="DCM13" s="223"/>
      <c r="DCN13" s="26"/>
      <c r="DCO13" s="26"/>
      <c r="DCP13" s="26"/>
      <c r="DCQ13" s="26"/>
      <c r="DCR13" s="26"/>
      <c r="DCT13" s="221"/>
      <c r="DCU13" s="221"/>
      <c r="DCV13" s="221"/>
      <c r="DCW13" s="221"/>
      <c r="DCX13" s="221"/>
      <c r="DCY13" s="221"/>
      <c r="DCZ13" s="221"/>
      <c r="DDA13" s="221"/>
      <c r="DDB13" s="223"/>
      <c r="DDC13" s="223"/>
      <c r="DDD13" s="26"/>
      <c r="DDE13" s="26"/>
      <c r="DDF13" s="26"/>
      <c r="DDG13" s="26"/>
      <c r="DDH13" s="26"/>
      <c r="DDJ13" s="221"/>
      <c r="DDK13" s="221"/>
      <c r="DDL13" s="221"/>
      <c r="DDM13" s="221"/>
      <c r="DDN13" s="221"/>
      <c r="DDO13" s="221"/>
      <c r="DDP13" s="221"/>
      <c r="DDQ13" s="221"/>
      <c r="DDR13" s="223"/>
      <c r="DDS13" s="223"/>
      <c r="DDT13" s="26"/>
      <c r="DDU13" s="26"/>
      <c r="DDV13" s="26"/>
      <c r="DDW13" s="26"/>
      <c r="DDX13" s="26"/>
      <c r="DDZ13" s="221"/>
      <c r="DEA13" s="221"/>
      <c r="DEB13" s="221"/>
      <c r="DEC13" s="221"/>
      <c r="DED13" s="221"/>
      <c r="DEE13" s="221"/>
      <c r="DEF13" s="221"/>
      <c r="DEG13" s="221"/>
      <c r="DEH13" s="223"/>
      <c r="DEI13" s="223"/>
      <c r="DEJ13" s="26"/>
      <c r="DEK13" s="26"/>
      <c r="DEL13" s="26"/>
      <c r="DEM13" s="26"/>
      <c r="DEN13" s="26"/>
      <c r="DEP13" s="221"/>
      <c r="DEQ13" s="221"/>
      <c r="DER13" s="221"/>
      <c r="DES13" s="221"/>
      <c r="DET13" s="221"/>
      <c r="DEU13" s="221"/>
      <c r="DEV13" s="221"/>
      <c r="DEW13" s="221"/>
      <c r="DEX13" s="223"/>
      <c r="DEY13" s="223"/>
      <c r="DEZ13" s="26"/>
      <c r="DFA13" s="26"/>
      <c r="DFB13" s="26"/>
      <c r="DFC13" s="26"/>
      <c r="DFD13" s="26"/>
      <c r="DFF13" s="221"/>
      <c r="DFG13" s="221"/>
      <c r="DFH13" s="221"/>
      <c r="DFI13" s="221"/>
      <c r="DFJ13" s="221"/>
      <c r="DFK13" s="221"/>
      <c r="DFL13" s="221"/>
      <c r="DFM13" s="221"/>
      <c r="DFN13" s="223"/>
      <c r="DFO13" s="223"/>
      <c r="DFP13" s="26"/>
      <c r="DFQ13" s="26"/>
      <c r="DFR13" s="26"/>
      <c r="DFS13" s="26"/>
      <c r="DFT13" s="26"/>
      <c r="DFV13" s="221"/>
      <c r="DFW13" s="221"/>
      <c r="DFX13" s="221"/>
      <c r="DFY13" s="221"/>
      <c r="DFZ13" s="221"/>
      <c r="DGA13" s="221"/>
      <c r="DGB13" s="221"/>
      <c r="DGC13" s="221"/>
      <c r="DGD13" s="223"/>
      <c r="DGE13" s="223"/>
      <c r="DGF13" s="26"/>
      <c r="DGG13" s="26"/>
      <c r="DGH13" s="26"/>
      <c r="DGI13" s="26"/>
      <c r="DGJ13" s="26"/>
      <c r="DGL13" s="221"/>
      <c r="DGM13" s="221"/>
      <c r="DGN13" s="221"/>
      <c r="DGO13" s="221"/>
      <c r="DGP13" s="221"/>
      <c r="DGQ13" s="221"/>
      <c r="DGR13" s="221"/>
      <c r="DGS13" s="221"/>
      <c r="DGT13" s="223"/>
      <c r="DGU13" s="223"/>
      <c r="DGV13" s="26"/>
      <c r="DGW13" s="26"/>
      <c r="DGX13" s="26"/>
      <c r="DGY13" s="26"/>
      <c r="DGZ13" s="26"/>
      <c r="DHB13" s="221"/>
      <c r="DHC13" s="221"/>
      <c r="DHD13" s="221"/>
      <c r="DHE13" s="221"/>
      <c r="DHF13" s="221"/>
      <c r="DHG13" s="221"/>
      <c r="DHH13" s="221"/>
      <c r="DHI13" s="221"/>
      <c r="DHJ13" s="223"/>
      <c r="DHK13" s="223"/>
      <c r="DHL13" s="26"/>
      <c r="DHM13" s="26"/>
      <c r="DHN13" s="26"/>
      <c r="DHO13" s="26"/>
      <c r="DHP13" s="26"/>
      <c r="DHR13" s="221"/>
      <c r="DHS13" s="221"/>
      <c r="DHT13" s="221"/>
      <c r="DHU13" s="221"/>
      <c r="DHV13" s="221"/>
      <c r="DHW13" s="221"/>
      <c r="DHX13" s="221"/>
      <c r="DHY13" s="221"/>
      <c r="DHZ13" s="223"/>
      <c r="DIA13" s="223"/>
      <c r="DIB13" s="26"/>
      <c r="DIC13" s="26"/>
      <c r="DID13" s="26"/>
      <c r="DIE13" s="26"/>
      <c r="DIF13" s="26"/>
      <c r="DIH13" s="221"/>
      <c r="DII13" s="221"/>
      <c r="DIJ13" s="221"/>
      <c r="DIK13" s="221"/>
      <c r="DIL13" s="221"/>
      <c r="DIM13" s="221"/>
      <c r="DIN13" s="221"/>
      <c r="DIO13" s="221"/>
      <c r="DIP13" s="223"/>
      <c r="DIQ13" s="223"/>
      <c r="DIR13" s="26"/>
      <c r="DIS13" s="26"/>
      <c r="DIT13" s="26"/>
      <c r="DIU13" s="26"/>
      <c r="DIV13" s="26"/>
      <c r="DIX13" s="221"/>
      <c r="DIY13" s="221"/>
      <c r="DIZ13" s="221"/>
      <c r="DJA13" s="221"/>
      <c r="DJB13" s="221"/>
      <c r="DJC13" s="221"/>
      <c r="DJD13" s="221"/>
      <c r="DJE13" s="221"/>
      <c r="DJF13" s="223"/>
      <c r="DJG13" s="223"/>
      <c r="DJH13" s="26"/>
      <c r="DJI13" s="26"/>
      <c r="DJJ13" s="26"/>
      <c r="DJK13" s="26"/>
      <c r="DJL13" s="26"/>
      <c r="DJN13" s="221"/>
      <c r="DJO13" s="221"/>
      <c r="DJP13" s="221"/>
      <c r="DJQ13" s="221"/>
      <c r="DJR13" s="221"/>
      <c r="DJS13" s="221"/>
      <c r="DJT13" s="221"/>
      <c r="DJU13" s="221"/>
      <c r="DJV13" s="223"/>
      <c r="DJW13" s="223"/>
      <c r="DJX13" s="26"/>
      <c r="DJY13" s="26"/>
      <c r="DJZ13" s="26"/>
      <c r="DKA13" s="26"/>
      <c r="DKB13" s="26"/>
      <c r="DKD13" s="221"/>
      <c r="DKE13" s="221"/>
      <c r="DKF13" s="221"/>
      <c r="DKG13" s="221"/>
      <c r="DKH13" s="221"/>
      <c r="DKI13" s="221"/>
      <c r="DKJ13" s="221"/>
      <c r="DKK13" s="221"/>
      <c r="DKL13" s="223"/>
      <c r="DKM13" s="223"/>
      <c r="DKN13" s="26"/>
      <c r="DKO13" s="26"/>
      <c r="DKP13" s="26"/>
      <c r="DKQ13" s="26"/>
      <c r="DKR13" s="26"/>
      <c r="DKT13" s="221"/>
      <c r="DKU13" s="221"/>
      <c r="DKV13" s="221"/>
      <c r="DKW13" s="221"/>
      <c r="DKX13" s="221"/>
      <c r="DKY13" s="221"/>
      <c r="DKZ13" s="221"/>
      <c r="DLA13" s="221"/>
      <c r="DLB13" s="223"/>
      <c r="DLC13" s="223"/>
      <c r="DLD13" s="26"/>
      <c r="DLE13" s="26"/>
      <c r="DLF13" s="26"/>
      <c r="DLG13" s="26"/>
      <c r="DLH13" s="26"/>
      <c r="DLJ13" s="221"/>
      <c r="DLK13" s="221"/>
      <c r="DLL13" s="221"/>
      <c r="DLM13" s="221"/>
      <c r="DLN13" s="221"/>
      <c r="DLO13" s="221"/>
      <c r="DLP13" s="221"/>
      <c r="DLQ13" s="221"/>
      <c r="DLR13" s="223"/>
      <c r="DLS13" s="223"/>
      <c r="DLT13" s="26"/>
      <c r="DLU13" s="26"/>
      <c r="DLV13" s="26"/>
      <c r="DLW13" s="26"/>
      <c r="DLX13" s="26"/>
      <c r="DLZ13" s="221"/>
      <c r="DMA13" s="221"/>
      <c r="DMB13" s="221"/>
      <c r="DMC13" s="221"/>
      <c r="DMD13" s="221"/>
      <c r="DME13" s="221"/>
      <c r="DMF13" s="221"/>
      <c r="DMG13" s="221"/>
      <c r="DMH13" s="223"/>
      <c r="DMI13" s="223"/>
      <c r="DMJ13" s="26"/>
      <c r="DMK13" s="26"/>
      <c r="DML13" s="26"/>
      <c r="DMM13" s="26"/>
      <c r="DMN13" s="26"/>
      <c r="DMP13" s="221"/>
      <c r="DMQ13" s="221"/>
      <c r="DMR13" s="221"/>
      <c r="DMS13" s="221"/>
      <c r="DMT13" s="221"/>
      <c r="DMU13" s="221"/>
      <c r="DMV13" s="221"/>
      <c r="DMW13" s="221"/>
      <c r="DMX13" s="223"/>
      <c r="DMY13" s="223"/>
      <c r="DMZ13" s="26"/>
      <c r="DNA13" s="26"/>
      <c r="DNB13" s="26"/>
      <c r="DNC13" s="26"/>
      <c r="DND13" s="26"/>
      <c r="DNF13" s="221"/>
      <c r="DNG13" s="221"/>
      <c r="DNH13" s="221"/>
      <c r="DNI13" s="221"/>
      <c r="DNJ13" s="221"/>
      <c r="DNK13" s="221"/>
      <c r="DNL13" s="221"/>
      <c r="DNM13" s="221"/>
      <c r="DNN13" s="223"/>
      <c r="DNO13" s="223"/>
      <c r="DNP13" s="26"/>
      <c r="DNQ13" s="26"/>
      <c r="DNR13" s="26"/>
      <c r="DNS13" s="26"/>
      <c r="DNT13" s="26"/>
      <c r="DNV13" s="221"/>
      <c r="DNW13" s="221"/>
      <c r="DNX13" s="221"/>
      <c r="DNY13" s="221"/>
      <c r="DNZ13" s="221"/>
      <c r="DOA13" s="221"/>
      <c r="DOB13" s="221"/>
      <c r="DOC13" s="221"/>
      <c r="DOD13" s="223"/>
      <c r="DOE13" s="223"/>
      <c r="DOF13" s="26"/>
      <c r="DOG13" s="26"/>
      <c r="DOH13" s="26"/>
      <c r="DOI13" s="26"/>
      <c r="DOJ13" s="26"/>
      <c r="DOL13" s="221"/>
      <c r="DOM13" s="221"/>
      <c r="DON13" s="221"/>
      <c r="DOO13" s="221"/>
      <c r="DOP13" s="221"/>
      <c r="DOQ13" s="221"/>
      <c r="DOR13" s="221"/>
      <c r="DOS13" s="221"/>
      <c r="DOT13" s="223"/>
      <c r="DOU13" s="223"/>
      <c r="DOV13" s="26"/>
      <c r="DOW13" s="26"/>
      <c r="DOX13" s="26"/>
      <c r="DOY13" s="26"/>
      <c r="DOZ13" s="26"/>
      <c r="DPB13" s="221"/>
      <c r="DPC13" s="221"/>
      <c r="DPD13" s="221"/>
      <c r="DPE13" s="221"/>
      <c r="DPF13" s="221"/>
      <c r="DPG13" s="221"/>
      <c r="DPH13" s="221"/>
      <c r="DPI13" s="221"/>
      <c r="DPJ13" s="223"/>
      <c r="DPK13" s="223"/>
      <c r="DPL13" s="26"/>
      <c r="DPM13" s="26"/>
      <c r="DPN13" s="26"/>
      <c r="DPO13" s="26"/>
      <c r="DPP13" s="26"/>
      <c r="DPR13" s="221"/>
      <c r="DPS13" s="221"/>
      <c r="DPT13" s="221"/>
      <c r="DPU13" s="221"/>
      <c r="DPV13" s="221"/>
      <c r="DPW13" s="221"/>
      <c r="DPX13" s="221"/>
      <c r="DPY13" s="221"/>
      <c r="DPZ13" s="223"/>
      <c r="DQA13" s="223"/>
      <c r="DQB13" s="26"/>
      <c r="DQC13" s="26"/>
      <c r="DQD13" s="26"/>
      <c r="DQE13" s="26"/>
      <c r="DQF13" s="26"/>
      <c r="DQH13" s="221"/>
      <c r="DQI13" s="221"/>
      <c r="DQJ13" s="221"/>
      <c r="DQK13" s="221"/>
      <c r="DQL13" s="221"/>
      <c r="DQM13" s="221"/>
      <c r="DQN13" s="221"/>
      <c r="DQO13" s="221"/>
      <c r="DQP13" s="223"/>
      <c r="DQQ13" s="223"/>
      <c r="DQR13" s="26"/>
      <c r="DQS13" s="26"/>
      <c r="DQT13" s="26"/>
      <c r="DQU13" s="26"/>
      <c r="DQV13" s="26"/>
      <c r="DQX13" s="221"/>
      <c r="DQY13" s="221"/>
      <c r="DQZ13" s="221"/>
      <c r="DRA13" s="221"/>
      <c r="DRB13" s="221"/>
      <c r="DRC13" s="221"/>
      <c r="DRD13" s="221"/>
      <c r="DRE13" s="221"/>
      <c r="DRF13" s="223"/>
      <c r="DRG13" s="223"/>
      <c r="DRH13" s="26"/>
      <c r="DRI13" s="26"/>
      <c r="DRJ13" s="26"/>
      <c r="DRK13" s="26"/>
      <c r="DRL13" s="26"/>
      <c r="DRN13" s="221"/>
      <c r="DRO13" s="221"/>
      <c r="DRP13" s="221"/>
      <c r="DRQ13" s="221"/>
      <c r="DRR13" s="221"/>
      <c r="DRS13" s="221"/>
      <c r="DRT13" s="221"/>
      <c r="DRU13" s="221"/>
      <c r="DRV13" s="223"/>
      <c r="DRW13" s="223"/>
      <c r="DRX13" s="26"/>
      <c r="DRY13" s="26"/>
      <c r="DRZ13" s="26"/>
      <c r="DSA13" s="26"/>
      <c r="DSB13" s="26"/>
      <c r="DSD13" s="221"/>
      <c r="DSE13" s="221"/>
      <c r="DSF13" s="221"/>
      <c r="DSG13" s="221"/>
      <c r="DSH13" s="221"/>
      <c r="DSI13" s="221"/>
      <c r="DSJ13" s="221"/>
      <c r="DSK13" s="221"/>
      <c r="DSL13" s="223"/>
      <c r="DSM13" s="223"/>
      <c r="DSN13" s="26"/>
      <c r="DSO13" s="26"/>
      <c r="DSP13" s="26"/>
      <c r="DSQ13" s="26"/>
      <c r="DSR13" s="26"/>
      <c r="DST13" s="221"/>
      <c r="DSU13" s="221"/>
      <c r="DSV13" s="221"/>
      <c r="DSW13" s="221"/>
      <c r="DSX13" s="221"/>
      <c r="DSY13" s="221"/>
      <c r="DSZ13" s="221"/>
      <c r="DTA13" s="221"/>
      <c r="DTB13" s="223"/>
      <c r="DTC13" s="223"/>
      <c r="DTD13" s="26"/>
      <c r="DTE13" s="26"/>
      <c r="DTF13" s="26"/>
      <c r="DTG13" s="26"/>
      <c r="DTH13" s="26"/>
      <c r="DTJ13" s="221"/>
      <c r="DTK13" s="221"/>
      <c r="DTL13" s="221"/>
      <c r="DTM13" s="221"/>
      <c r="DTN13" s="221"/>
      <c r="DTO13" s="221"/>
      <c r="DTP13" s="221"/>
      <c r="DTQ13" s="221"/>
      <c r="DTR13" s="223"/>
      <c r="DTS13" s="223"/>
      <c r="DTT13" s="26"/>
      <c r="DTU13" s="26"/>
      <c r="DTV13" s="26"/>
      <c r="DTW13" s="26"/>
      <c r="DTX13" s="26"/>
      <c r="DTZ13" s="221"/>
      <c r="DUA13" s="221"/>
      <c r="DUB13" s="221"/>
      <c r="DUC13" s="221"/>
      <c r="DUD13" s="221"/>
      <c r="DUE13" s="221"/>
      <c r="DUF13" s="221"/>
      <c r="DUG13" s="221"/>
      <c r="DUH13" s="223"/>
      <c r="DUI13" s="223"/>
      <c r="DUJ13" s="26"/>
      <c r="DUK13" s="26"/>
      <c r="DUL13" s="26"/>
      <c r="DUM13" s="26"/>
      <c r="DUN13" s="26"/>
      <c r="DUP13" s="221"/>
      <c r="DUQ13" s="221"/>
      <c r="DUR13" s="221"/>
      <c r="DUS13" s="221"/>
      <c r="DUT13" s="221"/>
      <c r="DUU13" s="221"/>
      <c r="DUV13" s="221"/>
      <c r="DUW13" s="221"/>
      <c r="DUX13" s="223"/>
      <c r="DUY13" s="223"/>
      <c r="DUZ13" s="26"/>
      <c r="DVA13" s="26"/>
      <c r="DVB13" s="26"/>
      <c r="DVC13" s="26"/>
      <c r="DVD13" s="26"/>
      <c r="DVF13" s="221"/>
      <c r="DVG13" s="221"/>
      <c r="DVH13" s="221"/>
      <c r="DVI13" s="221"/>
      <c r="DVJ13" s="221"/>
      <c r="DVK13" s="221"/>
      <c r="DVL13" s="221"/>
      <c r="DVM13" s="221"/>
      <c r="DVN13" s="223"/>
      <c r="DVO13" s="223"/>
      <c r="DVP13" s="26"/>
      <c r="DVQ13" s="26"/>
      <c r="DVR13" s="26"/>
      <c r="DVS13" s="26"/>
      <c r="DVT13" s="26"/>
      <c r="DVV13" s="221"/>
      <c r="DVW13" s="221"/>
      <c r="DVX13" s="221"/>
      <c r="DVY13" s="221"/>
      <c r="DVZ13" s="221"/>
      <c r="DWA13" s="221"/>
      <c r="DWB13" s="221"/>
      <c r="DWC13" s="221"/>
      <c r="DWD13" s="223"/>
      <c r="DWE13" s="223"/>
      <c r="DWF13" s="26"/>
      <c r="DWG13" s="26"/>
      <c r="DWH13" s="26"/>
      <c r="DWI13" s="26"/>
      <c r="DWJ13" s="26"/>
      <c r="DWL13" s="221"/>
      <c r="DWM13" s="221"/>
      <c r="DWN13" s="221"/>
      <c r="DWO13" s="221"/>
      <c r="DWP13" s="221"/>
      <c r="DWQ13" s="221"/>
      <c r="DWR13" s="221"/>
      <c r="DWS13" s="221"/>
      <c r="DWT13" s="223"/>
      <c r="DWU13" s="223"/>
      <c r="DWV13" s="26"/>
      <c r="DWW13" s="26"/>
      <c r="DWX13" s="26"/>
      <c r="DWY13" s="26"/>
      <c r="DWZ13" s="26"/>
      <c r="DXB13" s="221"/>
      <c r="DXC13" s="221"/>
      <c r="DXD13" s="221"/>
      <c r="DXE13" s="221"/>
      <c r="DXF13" s="221"/>
      <c r="DXG13" s="221"/>
      <c r="DXH13" s="221"/>
      <c r="DXI13" s="221"/>
      <c r="DXJ13" s="223"/>
      <c r="DXK13" s="223"/>
      <c r="DXL13" s="26"/>
      <c r="DXM13" s="26"/>
      <c r="DXN13" s="26"/>
      <c r="DXO13" s="26"/>
      <c r="DXP13" s="26"/>
      <c r="DXR13" s="221"/>
      <c r="DXS13" s="221"/>
      <c r="DXT13" s="221"/>
      <c r="DXU13" s="221"/>
      <c r="DXV13" s="221"/>
      <c r="DXW13" s="221"/>
      <c r="DXX13" s="221"/>
      <c r="DXY13" s="221"/>
      <c r="DXZ13" s="223"/>
      <c r="DYA13" s="223"/>
      <c r="DYB13" s="26"/>
      <c r="DYC13" s="26"/>
      <c r="DYD13" s="26"/>
      <c r="DYE13" s="26"/>
      <c r="DYF13" s="26"/>
      <c r="DYH13" s="221"/>
      <c r="DYI13" s="221"/>
      <c r="DYJ13" s="221"/>
      <c r="DYK13" s="221"/>
      <c r="DYL13" s="221"/>
      <c r="DYM13" s="221"/>
      <c r="DYN13" s="221"/>
      <c r="DYO13" s="221"/>
      <c r="DYP13" s="223"/>
      <c r="DYQ13" s="223"/>
      <c r="DYR13" s="26"/>
      <c r="DYS13" s="26"/>
      <c r="DYT13" s="26"/>
      <c r="DYU13" s="26"/>
      <c r="DYV13" s="26"/>
      <c r="DYX13" s="221"/>
      <c r="DYY13" s="221"/>
      <c r="DYZ13" s="221"/>
      <c r="DZA13" s="221"/>
      <c r="DZB13" s="221"/>
      <c r="DZC13" s="221"/>
      <c r="DZD13" s="221"/>
      <c r="DZE13" s="221"/>
      <c r="DZF13" s="223"/>
      <c r="DZG13" s="223"/>
      <c r="DZH13" s="26"/>
      <c r="DZI13" s="26"/>
      <c r="DZJ13" s="26"/>
      <c r="DZK13" s="26"/>
      <c r="DZL13" s="26"/>
      <c r="DZN13" s="221"/>
      <c r="DZO13" s="221"/>
      <c r="DZP13" s="221"/>
      <c r="DZQ13" s="221"/>
      <c r="DZR13" s="221"/>
      <c r="DZS13" s="221"/>
      <c r="DZT13" s="221"/>
      <c r="DZU13" s="221"/>
      <c r="DZV13" s="223"/>
      <c r="DZW13" s="223"/>
      <c r="DZX13" s="26"/>
      <c r="DZY13" s="26"/>
      <c r="DZZ13" s="26"/>
      <c r="EAA13" s="26"/>
      <c r="EAB13" s="26"/>
      <c r="EAD13" s="221"/>
      <c r="EAE13" s="221"/>
      <c r="EAF13" s="221"/>
      <c r="EAG13" s="221"/>
      <c r="EAH13" s="221"/>
      <c r="EAI13" s="221"/>
      <c r="EAJ13" s="221"/>
      <c r="EAK13" s="221"/>
      <c r="EAL13" s="223"/>
      <c r="EAM13" s="223"/>
      <c r="EAN13" s="26"/>
      <c r="EAO13" s="26"/>
      <c r="EAP13" s="26"/>
      <c r="EAQ13" s="26"/>
      <c r="EAR13" s="26"/>
      <c r="EAT13" s="221"/>
      <c r="EAU13" s="221"/>
      <c r="EAV13" s="221"/>
      <c r="EAW13" s="221"/>
      <c r="EAX13" s="221"/>
      <c r="EAY13" s="221"/>
      <c r="EAZ13" s="221"/>
      <c r="EBA13" s="221"/>
      <c r="EBB13" s="223"/>
      <c r="EBC13" s="223"/>
      <c r="EBD13" s="26"/>
      <c r="EBE13" s="26"/>
      <c r="EBF13" s="26"/>
      <c r="EBG13" s="26"/>
      <c r="EBH13" s="26"/>
      <c r="EBJ13" s="221"/>
      <c r="EBK13" s="221"/>
      <c r="EBL13" s="221"/>
      <c r="EBM13" s="221"/>
      <c r="EBN13" s="221"/>
      <c r="EBO13" s="221"/>
      <c r="EBP13" s="221"/>
      <c r="EBQ13" s="221"/>
      <c r="EBR13" s="223"/>
      <c r="EBS13" s="223"/>
      <c r="EBT13" s="26"/>
      <c r="EBU13" s="26"/>
      <c r="EBV13" s="26"/>
      <c r="EBW13" s="26"/>
      <c r="EBX13" s="26"/>
      <c r="EBZ13" s="221"/>
      <c r="ECA13" s="221"/>
      <c r="ECB13" s="221"/>
      <c r="ECC13" s="221"/>
      <c r="ECD13" s="221"/>
      <c r="ECE13" s="221"/>
      <c r="ECF13" s="221"/>
      <c r="ECG13" s="221"/>
      <c r="ECH13" s="223"/>
      <c r="ECI13" s="223"/>
      <c r="ECJ13" s="26"/>
      <c r="ECK13" s="26"/>
      <c r="ECL13" s="26"/>
      <c r="ECM13" s="26"/>
      <c r="ECN13" s="26"/>
      <c r="ECP13" s="221"/>
      <c r="ECQ13" s="221"/>
      <c r="ECR13" s="221"/>
      <c r="ECS13" s="221"/>
      <c r="ECT13" s="221"/>
      <c r="ECU13" s="221"/>
      <c r="ECV13" s="221"/>
      <c r="ECW13" s="221"/>
      <c r="ECX13" s="223"/>
      <c r="ECY13" s="223"/>
      <c r="ECZ13" s="26"/>
      <c r="EDA13" s="26"/>
      <c r="EDB13" s="26"/>
      <c r="EDC13" s="26"/>
      <c r="EDD13" s="26"/>
      <c r="EDF13" s="221"/>
      <c r="EDG13" s="221"/>
      <c r="EDH13" s="221"/>
      <c r="EDI13" s="221"/>
      <c r="EDJ13" s="221"/>
      <c r="EDK13" s="221"/>
      <c r="EDL13" s="221"/>
      <c r="EDM13" s="221"/>
      <c r="EDN13" s="223"/>
      <c r="EDO13" s="223"/>
      <c r="EDP13" s="26"/>
      <c r="EDQ13" s="26"/>
      <c r="EDR13" s="26"/>
      <c r="EDS13" s="26"/>
      <c r="EDT13" s="26"/>
      <c r="EDV13" s="221"/>
      <c r="EDW13" s="221"/>
      <c r="EDX13" s="221"/>
      <c r="EDY13" s="221"/>
      <c r="EDZ13" s="221"/>
      <c r="EEA13" s="221"/>
      <c r="EEB13" s="221"/>
      <c r="EEC13" s="221"/>
      <c r="EED13" s="223"/>
      <c r="EEE13" s="223"/>
      <c r="EEF13" s="26"/>
      <c r="EEG13" s="26"/>
      <c r="EEH13" s="26"/>
      <c r="EEI13" s="26"/>
      <c r="EEJ13" s="26"/>
      <c r="EEL13" s="221"/>
      <c r="EEM13" s="221"/>
      <c r="EEN13" s="221"/>
      <c r="EEO13" s="221"/>
      <c r="EEP13" s="221"/>
      <c r="EEQ13" s="221"/>
      <c r="EER13" s="221"/>
      <c r="EES13" s="221"/>
      <c r="EET13" s="223"/>
      <c r="EEU13" s="223"/>
      <c r="EEV13" s="26"/>
      <c r="EEW13" s="26"/>
      <c r="EEX13" s="26"/>
      <c r="EEY13" s="26"/>
      <c r="EEZ13" s="26"/>
      <c r="EFB13" s="221"/>
      <c r="EFC13" s="221"/>
      <c r="EFD13" s="221"/>
      <c r="EFE13" s="221"/>
      <c r="EFF13" s="221"/>
      <c r="EFG13" s="221"/>
      <c r="EFH13" s="221"/>
      <c r="EFI13" s="221"/>
      <c r="EFJ13" s="223"/>
      <c r="EFK13" s="223"/>
      <c r="EFL13" s="26"/>
      <c r="EFM13" s="26"/>
      <c r="EFN13" s="26"/>
      <c r="EFO13" s="26"/>
      <c r="EFP13" s="26"/>
      <c r="EFR13" s="221"/>
      <c r="EFS13" s="221"/>
      <c r="EFT13" s="221"/>
      <c r="EFU13" s="221"/>
      <c r="EFV13" s="221"/>
      <c r="EFW13" s="221"/>
      <c r="EFX13" s="221"/>
      <c r="EFY13" s="221"/>
      <c r="EFZ13" s="223"/>
      <c r="EGA13" s="223"/>
      <c r="EGB13" s="26"/>
      <c r="EGC13" s="26"/>
      <c r="EGD13" s="26"/>
      <c r="EGE13" s="26"/>
      <c r="EGF13" s="26"/>
      <c r="EGH13" s="221"/>
      <c r="EGI13" s="221"/>
      <c r="EGJ13" s="221"/>
      <c r="EGK13" s="221"/>
      <c r="EGL13" s="221"/>
      <c r="EGM13" s="221"/>
      <c r="EGN13" s="221"/>
      <c r="EGO13" s="221"/>
      <c r="EGP13" s="223"/>
      <c r="EGQ13" s="223"/>
      <c r="EGR13" s="26"/>
      <c r="EGS13" s="26"/>
      <c r="EGT13" s="26"/>
      <c r="EGU13" s="26"/>
      <c r="EGV13" s="26"/>
      <c r="EGX13" s="221"/>
      <c r="EGY13" s="221"/>
      <c r="EGZ13" s="221"/>
      <c r="EHA13" s="221"/>
      <c r="EHB13" s="221"/>
      <c r="EHC13" s="221"/>
      <c r="EHD13" s="221"/>
      <c r="EHE13" s="221"/>
      <c r="EHF13" s="223"/>
      <c r="EHG13" s="223"/>
      <c r="EHH13" s="26"/>
      <c r="EHI13" s="26"/>
      <c r="EHJ13" s="26"/>
      <c r="EHK13" s="26"/>
      <c r="EHL13" s="26"/>
      <c r="EHN13" s="221"/>
      <c r="EHO13" s="221"/>
      <c r="EHP13" s="221"/>
      <c r="EHQ13" s="221"/>
      <c r="EHR13" s="221"/>
      <c r="EHS13" s="221"/>
      <c r="EHT13" s="221"/>
      <c r="EHU13" s="221"/>
      <c r="EHV13" s="223"/>
      <c r="EHW13" s="223"/>
      <c r="EHX13" s="26"/>
      <c r="EHY13" s="26"/>
      <c r="EHZ13" s="26"/>
      <c r="EIA13" s="26"/>
      <c r="EIB13" s="26"/>
      <c r="EID13" s="221"/>
      <c r="EIE13" s="221"/>
      <c r="EIF13" s="221"/>
      <c r="EIG13" s="221"/>
      <c r="EIH13" s="221"/>
      <c r="EII13" s="221"/>
      <c r="EIJ13" s="221"/>
      <c r="EIK13" s="221"/>
      <c r="EIL13" s="223"/>
      <c r="EIM13" s="223"/>
      <c r="EIN13" s="26"/>
      <c r="EIO13" s="26"/>
      <c r="EIP13" s="26"/>
      <c r="EIQ13" s="26"/>
      <c r="EIR13" s="26"/>
      <c r="EIT13" s="221"/>
      <c r="EIU13" s="221"/>
      <c r="EIV13" s="221"/>
      <c r="EIW13" s="221"/>
      <c r="EIX13" s="221"/>
      <c r="EIY13" s="221"/>
      <c r="EIZ13" s="221"/>
      <c r="EJA13" s="221"/>
      <c r="EJB13" s="223"/>
      <c r="EJC13" s="223"/>
      <c r="EJD13" s="26"/>
      <c r="EJE13" s="26"/>
      <c r="EJF13" s="26"/>
      <c r="EJG13" s="26"/>
      <c r="EJH13" s="26"/>
      <c r="EJJ13" s="221"/>
      <c r="EJK13" s="221"/>
      <c r="EJL13" s="221"/>
      <c r="EJM13" s="221"/>
      <c r="EJN13" s="221"/>
      <c r="EJO13" s="221"/>
      <c r="EJP13" s="221"/>
      <c r="EJQ13" s="221"/>
      <c r="EJR13" s="223"/>
      <c r="EJS13" s="223"/>
      <c r="EJT13" s="26"/>
      <c r="EJU13" s="26"/>
      <c r="EJV13" s="26"/>
      <c r="EJW13" s="26"/>
      <c r="EJX13" s="26"/>
      <c r="EJZ13" s="221"/>
      <c r="EKA13" s="221"/>
      <c r="EKB13" s="221"/>
      <c r="EKC13" s="221"/>
      <c r="EKD13" s="221"/>
      <c r="EKE13" s="221"/>
      <c r="EKF13" s="221"/>
      <c r="EKG13" s="221"/>
      <c r="EKH13" s="223"/>
      <c r="EKI13" s="223"/>
      <c r="EKJ13" s="26"/>
      <c r="EKK13" s="26"/>
      <c r="EKL13" s="26"/>
      <c r="EKM13" s="26"/>
      <c r="EKN13" s="26"/>
      <c r="EKP13" s="221"/>
      <c r="EKQ13" s="221"/>
      <c r="EKR13" s="221"/>
      <c r="EKS13" s="221"/>
      <c r="EKT13" s="221"/>
      <c r="EKU13" s="221"/>
      <c r="EKV13" s="221"/>
      <c r="EKW13" s="221"/>
      <c r="EKX13" s="223"/>
      <c r="EKY13" s="223"/>
      <c r="EKZ13" s="26"/>
      <c r="ELA13" s="26"/>
      <c r="ELB13" s="26"/>
      <c r="ELC13" s="26"/>
      <c r="ELD13" s="26"/>
      <c r="ELF13" s="221"/>
      <c r="ELG13" s="221"/>
      <c r="ELH13" s="221"/>
      <c r="ELI13" s="221"/>
      <c r="ELJ13" s="221"/>
      <c r="ELK13" s="221"/>
      <c r="ELL13" s="221"/>
      <c r="ELM13" s="221"/>
      <c r="ELN13" s="223"/>
      <c r="ELO13" s="223"/>
      <c r="ELP13" s="26"/>
      <c r="ELQ13" s="26"/>
      <c r="ELR13" s="26"/>
      <c r="ELS13" s="26"/>
      <c r="ELT13" s="26"/>
      <c r="ELV13" s="221"/>
      <c r="ELW13" s="221"/>
      <c r="ELX13" s="221"/>
      <c r="ELY13" s="221"/>
      <c r="ELZ13" s="221"/>
      <c r="EMA13" s="221"/>
      <c r="EMB13" s="221"/>
      <c r="EMC13" s="221"/>
      <c r="EMD13" s="223"/>
      <c r="EME13" s="223"/>
      <c r="EMF13" s="26"/>
      <c r="EMG13" s="26"/>
      <c r="EMH13" s="26"/>
      <c r="EMI13" s="26"/>
      <c r="EMJ13" s="26"/>
      <c r="EML13" s="221"/>
      <c r="EMM13" s="221"/>
      <c r="EMN13" s="221"/>
      <c r="EMO13" s="221"/>
      <c r="EMP13" s="221"/>
      <c r="EMQ13" s="221"/>
      <c r="EMR13" s="221"/>
      <c r="EMS13" s="221"/>
      <c r="EMT13" s="223"/>
      <c r="EMU13" s="223"/>
      <c r="EMV13" s="26"/>
      <c r="EMW13" s="26"/>
      <c r="EMX13" s="26"/>
      <c r="EMY13" s="26"/>
      <c r="EMZ13" s="26"/>
      <c r="ENB13" s="221"/>
      <c r="ENC13" s="221"/>
      <c r="END13" s="221"/>
      <c r="ENE13" s="221"/>
      <c r="ENF13" s="221"/>
      <c r="ENG13" s="221"/>
      <c r="ENH13" s="221"/>
      <c r="ENI13" s="221"/>
      <c r="ENJ13" s="223"/>
      <c r="ENK13" s="223"/>
      <c r="ENL13" s="26"/>
      <c r="ENM13" s="26"/>
      <c r="ENN13" s="26"/>
      <c r="ENO13" s="26"/>
      <c r="ENP13" s="26"/>
      <c r="ENR13" s="221"/>
      <c r="ENS13" s="221"/>
      <c r="ENT13" s="221"/>
      <c r="ENU13" s="221"/>
      <c r="ENV13" s="221"/>
      <c r="ENW13" s="221"/>
      <c r="ENX13" s="221"/>
      <c r="ENY13" s="221"/>
      <c r="ENZ13" s="223"/>
      <c r="EOA13" s="223"/>
      <c r="EOB13" s="26"/>
      <c r="EOC13" s="26"/>
      <c r="EOD13" s="26"/>
      <c r="EOE13" s="26"/>
      <c r="EOF13" s="26"/>
      <c r="EOH13" s="221"/>
      <c r="EOI13" s="221"/>
      <c r="EOJ13" s="221"/>
      <c r="EOK13" s="221"/>
      <c r="EOL13" s="221"/>
      <c r="EOM13" s="221"/>
      <c r="EON13" s="221"/>
      <c r="EOO13" s="221"/>
      <c r="EOP13" s="223"/>
      <c r="EOQ13" s="223"/>
      <c r="EOR13" s="26"/>
      <c r="EOS13" s="26"/>
      <c r="EOT13" s="26"/>
      <c r="EOU13" s="26"/>
      <c r="EOV13" s="26"/>
      <c r="EOX13" s="221"/>
      <c r="EOY13" s="221"/>
      <c r="EOZ13" s="221"/>
      <c r="EPA13" s="221"/>
      <c r="EPB13" s="221"/>
      <c r="EPC13" s="221"/>
      <c r="EPD13" s="221"/>
      <c r="EPE13" s="221"/>
      <c r="EPF13" s="223"/>
      <c r="EPG13" s="223"/>
      <c r="EPH13" s="26"/>
      <c r="EPI13" s="26"/>
      <c r="EPJ13" s="26"/>
      <c r="EPK13" s="26"/>
      <c r="EPL13" s="26"/>
      <c r="EPN13" s="221"/>
      <c r="EPO13" s="221"/>
      <c r="EPP13" s="221"/>
      <c r="EPQ13" s="221"/>
      <c r="EPR13" s="221"/>
      <c r="EPS13" s="221"/>
      <c r="EPT13" s="221"/>
      <c r="EPU13" s="221"/>
      <c r="EPV13" s="223"/>
      <c r="EPW13" s="223"/>
      <c r="EPX13" s="26"/>
      <c r="EPY13" s="26"/>
      <c r="EPZ13" s="26"/>
      <c r="EQA13" s="26"/>
      <c r="EQB13" s="26"/>
      <c r="EQD13" s="221"/>
      <c r="EQE13" s="221"/>
      <c r="EQF13" s="221"/>
      <c r="EQG13" s="221"/>
      <c r="EQH13" s="221"/>
      <c r="EQI13" s="221"/>
      <c r="EQJ13" s="221"/>
      <c r="EQK13" s="221"/>
      <c r="EQL13" s="223"/>
      <c r="EQM13" s="223"/>
      <c r="EQN13" s="26"/>
      <c r="EQO13" s="26"/>
      <c r="EQP13" s="26"/>
      <c r="EQQ13" s="26"/>
      <c r="EQR13" s="26"/>
      <c r="EQT13" s="221"/>
      <c r="EQU13" s="221"/>
      <c r="EQV13" s="221"/>
      <c r="EQW13" s="221"/>
      <c r="EQX13" s="221"/>
      <c r="EQY13" s="221"/>
      <c r="EQZ13" s="221"/>
      <c r="ERA13" s="221"/>
      <c r="ERB13" s="223"/>
      <c r="ERC13" s="223"/>
      <c r="ERD13" s="26"/>
      <c r="ERE13" s="26"/>
      <c r="ERF13" s="26"/>
      <c r="ERG13" s="26"/>
      <c r="ERH13" s="26"/>
      <c r="ERJ13" s="221"/>
      <c r="ERK13" s="221"/>
      <c r="ERL13" s="221"/>
      <c r="ERM13" s="221"/>
      <c r="ERN13" s="221"/>
      <c r="ERO13" s="221"/>
      <c r="ERP13" s="221"/>
      <c r="ERQ13" s="221"/>
      <c r="ERR13" s="223"/>
      <c r="ERS13" s="223"/>
      <c r="ERT13" s="26"/>
      <c r="ERU13" s="26"/>
      <c r="ERV13" s="26"/>
      <c r="ERW13" s="26"/>
      <c r="ERX13" s="26"/>
      <c r="ERZ13" s="221"/>
      <c r="ESA13" s="221"/>
      <c r="ESB13" s="221"/>
      <c r="ESC13" s="221"/>
      <c r="ESD13" s="221"/>
      <c r="ESE13" s="221"/>
      <c r="ESF13" s="221"/>
      <c r="ESG13" s="221"/>
      <c r="ESH13" s="223"/>
      <c r="ESI13" s="223"/>
      <c r="ESJ13" s="26"/>
      <c r="ESK13" s="26"/>
      <c r="ESL13" s="26"/>
      <c r="ESM13" s="26"/>
      <c r="ESN13" s="26"/>
      <c r="ESP13" s="221"/>
      <c r="ESQ13" s="221"/>
      <c r="ESR13" s="221"/>
      <c r="ESS13" s="221"/>
      <c r="EST13" s="221"/>
      <c r="ESU13" s="221"/>
      <c r="ESV13" s="221"/>
      <c r="ESW13" s="221"/>
      <c r="ESX13" s="223"/>
      <c r="ESY13" s="223"/>
      <c r="ESZ13" s="26"/>
      <c r="ETA13" s="26"/>
      <c r="ETB13" s="26"/>
      <c r="ETC13" s="26"/>
      <c r="ETD13" s="26"/>
      <c r="ETF13" s="221"/>
      <c r="ETG13" s="221"/>
      <c r="ETH13" s="221"/>
      <c r="ETI13" s="221"/>
      <c r="ETJ13" s="221"/>
      <c r="ETK13" s="221"/>
      <c r="ETL13" s="221"/>
      <c r="ETM13" s="221"/>
      <c r="ETN13" s="223"/>
      <c r="ETO13" s="223"/>
      <c r="ETP13" s="26"/>
      <c r="ETQ13" s="26"/>
      <c r="ETR13" s="26"/>
      <c r="ETS13" s="26"/>
      <c r="ETT13" s="26"/>
      <c r="ETV13" s="221"/>
      <c r="ETW13" s="221"/>
      <c r="ETX13" s="221"/>
      <c r="ETY13" s="221"/>
      <c r="ETZ13" s="221"/>
      <c r="EUA13" s="221"/>
      <c r="EUB13" s="221"/>
      <c r="EUC13" s="221"/>
      <c r="EUD13" s="223"/>
      <c r="EUE13" s="223"/>
      <c r="EUF13" s="26"/>
      <c r="EUG13" s="26"/>
      <c r="EUH13" s="26"/>
      <c r="EUI13" s="26"/>
      <c r="EUJ13" s="26"/>
      <c r="EUL13" s="221"/>
      <c r="EUM13" s="221"/>
      <c r="EUN13" s="221"/>
      <c r="EUO13" s="221"/>
      <c r="EUP13" s="221"/>
      <c r="EUQ13" s="221"/>
      <c r="EUR13" s="221"/>
      <c r="EUS13" s="221"/>
      <c r="EUT13" s="223"/>
      <c r="EUU13" s="223"/>
      <c r="EUV13" s="26"/>
      <c r="EUW13" s="26"/>
      <c r="EUX13" s="26"/>
      <c r="EUY13" s="26"/>
      <c r="EUZ13" s="26"/>
      <c r="EVB13" s="221"/>
      <c r="EVC13" s="221"/>
      <c r="EVD13" s="221"/>
      <c r="EVE13" s="221"/>
      <c r="EVF13" s="221"/>
      <c r="EVG13" s="221"/>
      <c r="EVH13" s="221"/>
      <c r="EVI13" s="221"/>
      <c r="EVJ13" s="223"/>
      <c r="EVK13" s="223"/>
      <c r="EVL13" s="26"/>
      <c r="EVM13" s="26"/>
      <c r="EVN13" s="26"/>
      <c r="EVO13" s="26"/>
      <c r="EVP13" s="26"/>
      <c r="EVR13" s="221"/>
      <c r="EVS13" s="221"/>
      <c r="EVT13" s="221"/>
      <c r="EVU13" s="221"/>
      <c r="EVV13" s="221"/>
      <c r="EVW13" s="221"/>
      <c r="EVX13" s="221"/>
      <c r="EVY13" s="221"/>
      <c r="EVZ13" s="223"/>
      <c r="EWA13" s="223"/>
      <c r="EWB13" s="26"/>
      <c r="EWC13" s="26"/>
      <c r="EWD13" s="26"/>
      <c r="EWE13" s="26"/>
      <c r="EWF13" s="26"/>
      <c r="EWH13" s="221"/>
      <c r="EWI13" s="221"/>
      <c r="EWJ13" s="221"/>
      <c r="EWK13" s="221"/>
      <c r="EWL13" s="221"/>
      <c r="EWM13" s="221"/>
      <c r="EWN13" s="221"/>
      <c r="EWO13" s="221"/>
      <c r="EWP13" s="223"/>
      <c r="EWQ13" s="223"/>
      <c r="EWR13" s="26"/>
      <c r="EWS13" s="26"/>
      <c r="EWT13" s="26"/>
      <c r="EWU13" s="26"/>
      <c r="EWV13" s="26"/>
      <c r="EWX13" s="221"/>
      <c r="EWY13" s="221"/>
      <c r="EWZ13" s="221"/>
      <c r="EXA13" s="221"/>
      <c r="EXB13" s="221"/>
      <c r="EXC13" s="221"/>
      <c r="EXD13" s="221"/>
      <c r="EXE13" s="221"/>
      <c r="EXF13" s="223"/>
      <c r="EXG13" s="223"/>
      <c r="EXH13" s="26"/>
      <c r="EXI13" s="26"/>
      <c r="EXJ13" s="26"/>
      <c r="EXK13" s="26"/>
      <c r="EXL13" s="26"/>
      <c r="EXN13" s="221"/>
      <c r="EXO13" s="221"/>
      <c r="EXP13" s="221"/>
      <c r="EXQ13" s="221"/>
      <c r="EXR13" s="221"/>
      <c r="EXS13" s="221"/>
      <c r="EXT13" s="221"/>
      <c r="EXU13" s="221"/>
      <c r="EXV13" s="223"/>
      <c r="EXW13" s="223"/>
      <c r="EXX13" s="26"/>
      <c r="EXY13" s="26"/>
      <c r="EXZ13" s="26"/>
      <c r="EYA13" s="26"/>
      <c r="EYB13" s="26"/>
      <c r="EYD13" s="221"/>
      <c r="EYE13" s="221"/>
      <c r="EYF13" s="221"/>
      <c r="EYG13" s="221"/>
      <c r="EYH13" s="221"/>
      <c r="EYI13" s="221"/>
      <c r="EYJ13" s="221"/>
      <c r="EYK13" s="221"/>
      <c r="EYL13" s="223"/>
      <c r="EYM13" s="223"/>
      <c r="EYN13" s="26"/>
      <c r="EYO13" s="26"/>
      <c r="EYP13" s="26"/>
      <c r="EYQ13" s="26"/>
      <c r="EYR13" s="26"/>
      <c r="EYT13" s="221"/>
      <c r="EYU13" s="221"/>
      <c r="EYV13" s="221"/>
      <c r="EYW13" s="221"/>
      <c r="EYX13" s="221"/>
      <c r="EYY13" s="221"/>
      <c r="EYZ13" s="221"/>
      <c r="EZA13" s="221"/>
      <c r="EZB13" s="223"/>
      <c r="EZC13" s="223"/>
      <c r="EZD13" s="26"/>
      <c r="EZE13" s="26"/>
      <c r="EZF13" s="26"/>
      <c r="EZG13" s="26"/>
      <c r="EZH13" s="26"/>
      <c r="EZJ13" s="221"/>
      <c r="EZK13" s="221"/>
      <c r="EZL13" s="221"/>
      <c r="EZM13" s="221"/>
      <c r="EZN13" s="221"/>
      <c r="EZO13" s="221"/>
      <c r="EZP13" s="221"/>
      <c r="EZQ13" s="221"/>
      <c r="EZR13" s="223"/>
      <c r="EZS13" s="223"/>
      <c r="EZT13" s="26"/>
      <c r="EZU13" s="26"/>
      <c r="EZV13" s="26"/>
      <c r="EZW13" s="26"/>
      <c r="EZX13" s="26"/>
      <c r="EZZ13" s="221"/>
      <c r="FAA13" s="221"/>
      <c r="FAB13" s="221"/>
      <c r="FAC13" s="221"/>
      <c r="FAD13" s="221"/>
      <c r="FAE13" s="221"/>
      <c r="FAF13" s="221"/>
      <c r="FAG13" s="221"/>
      <c r="FAH13" s="223"/>
      <c r="FAI13" s="223"/>
      <c r="FAJ13" s="26"/>
      <c r="FAK13" s="26"/>
      <c r="FAL13" s="26"/>
      <c r="FAM13" s="26"/>
      <c r="FAN13" s="26"/>
      <c r="FAP13" s="221"/>
      <c r="FAQ13" s="221"/>
      <c r="FAR13" s="221"/>
      <c r="FAS13" s="221"/>
      <c r="FAT13" s="221"/>
      <c r="FAU13" s="221"/>
      <c r="FAV13" s="221"/>
      <c r="FAW13" s="221"/>
      <c r="FAX13" s="223"/>
      <c r="FAY13" s="223"/>
      <c r="FAZ13" s="26"/>
      <c r="FBA13" s="26"/>
      <c r="FBB13" s="26"/>
      <c r="FBC13" s="26"/>
      <c r="FBD13" s="26"/>
      <c r="FBF13" s="221"/>
      <c r="FBG13" s="221"/>
      <c r="FBH13" s="221"/>
      <c r="FBI13" s="221"/>
      <c r="FBJ13" s="221"/>
      <c r="FBK13" s="221"/>
      <c r="FBL13" s="221"/>
      <c r="FBM13" s="221"/>
      <c r="FBN13" s="223"/>
      <c r="FBO13" s="223"/>
      <c r="FBP13" s="26"/>
      <c r="FBQ13" s="26"/>
      <c r="FBR13" s="26"/>
      <c r="FBS13" s="26"/>
      <c r="FBT13" s="26"/>
      <c r="FBV13" s="221"/>
      <c r="FBW13" s="221"/>
      <c r="FBX13" s="221"/>
      <c r="FBY13" s="221"/>
      <c r="FBZ13" s="221"/>
      <c r="FCA13" s="221"/>
      <c r="FCB13" s="221"/>
      <c r="FCC13" s="221"/>
      <c r="FCD13" s="223"/>
      <c r="FCE13" s="223"/>
      <c r="FCF13" s="26"/>
      <c r="FCG13" s="26"/>
      <c r="FCH13" s="26"/>
      <c r="FCI13" s="26"/>
      <c r="FCJ13" s="26"/>
      <c r="FCL13" s="221"/>
      <c r="FCM13" s="221"/>
      <c r="FCN13" s="221"/>
      <c r="FCO13" s="221"/>
      <c r="FCP13" s="221"/>
      <c r="FCQ13" s="221"/>
      <c r="FCR13" s="221"/>
      <c r="FCS13" s="221"/>
      <c r="FCT13" s="223"/>
      <c r="FCU13" s="223"/>
      <c r="FCV13" s="26"/>
      <c r="FCW13" s="26"/>
      <c r="FCX13" s="26"/>
      <c r="FCY13" s="26"/>
      <c r="FCZ13" s="26"/>
      <c r="FDB13" s="221"/>
      <c r="FDC13" s="221"/>
      <c r="FDD13" s="221"/>
      <c r="FDE13" s="221"/>
      <c r="FDF13" s="221"/>
      <c r="FDG13" s="221"/>
      <c r="FDH13" s="221"/>
      <c r="FDI13" s="221"/>
      <c r="FDJ13" s="223"/>
      <c r="FDK13" s="223"/>
      <c r="FDL13" s="26"/>
      <c r="FDM13" s="26"/>
      <c r="FDN13" s="26"/>
      <c r="FDO13" s="26"/>
      <c r="FDP13" s="26"/>
      <c r="FDR13" s="221"/>
      <c r="FDS13" s="221"/>
      <c r="FDT13" s="221"/>
      <c r="FDU13" s="221"/>
      <c r="FDV13" s="221"/>
      <c r="FDW13" s="221"/>
      <c r="FDX13" s="221"/>
      <c r="FDY13" s="221"/>
      <c r="FDZ13" s="223"/>
      <c r="FEA13" s="223"/>
      <c r="FEB13" s="26"/>
      <c r="FEC13" s="26"/>
      <c r="FED13" s="26"/>
      <c r="FEE13" s="26"/>
      <c r="FEF13" s="26"/>
      <c r="FEH13" s="221"/>
      <c r="FEI13" s="221"/>
      <c r="FEJ13" s="221"/>
      <c r="FEK13" s="221"/>
      <c r="FEL13" s="221"/>
      <c r="FEM13" s="221"/>
      <c r="FEN13" s="221"/>
      <c r="FEO13" s="221"/>
      <c r="FEP13" s="223"/>
      <c r="FEQ13" s="223"/>
      <c r="FER13" s="26"/>
      <c r="FES13" s="26"/>
      <c r="FET13" s="26"/>
      <c r="FEU13" s="26"/>
      <c r="FEV13" s="26"/>
      <c r="FEX13" s="221"/>
      <c r="FEY13" s="221"/>
      <c r="FEZ13" s="221"/>
      <c r="FFA13" s="221"/>
      <c r="FFB13" s="221"/>
      <c r="FFC13" s="221"/>
      <c r="FFD13" s="221"/>
      <c r="FFE13" s="221"/>
      <c r="FFF13" s="223"/>
      <c r="FFG13" s="223"/>
      <c r="FFH13" s="26"/>
      <c r="FFI13" s="26"/>
      <c r="FFJ13" s="26"/>
      <c r="FFK13" s="26"/>
      <c r="FFL13" s="26"/>
      <c r="FFN13" s="221"/>
      <c r="FFO13" s="221"/>
      <c r="FFP13" s="221"/>
      <c r="FFQ13" s="221"/>
      <c r="FFR13" s="221"/>
      <c r="FFS13" s="221"/>
      <c r="FFT13" s="221"/>
      <c r="FFU13" s="221"/>
      <c r="FFV13" s="223"/>
      <c r="FFW13" s="223"/>
      <c r="FFX13" s="26"/>
      <c r="FFY13" s="26"/>
      <c r="FFZ13" s="26"/>
      <c r="FGA13" s="26"/>
      <c r="FGB13" s="26"/>
      <c r="FGD13" s="221"/>
      <c r="FGE13" s="221"/>
      <c r="FGF13" s="221"/>
      <c r="FGG13" s="221"/>
      <c r="FGH13" s="221"/>
      <c r="FGI13" s="221"/>
      <c r="FGJ13" s="221"/>
      <c r="FGK13" s="221"/>
      <c r="FGL13" s="223"/>
      <c r="FGM13" s="223"/>
      <c r="FGN13" s="26"/>
      <c r="FGO13" s="26"/>
      <c r="FGP13" s="26"/>
      <c r="FGQ13" s="26"/>
      <c r="FGR13" s="26"/>
      <c r="FGT13" s="221"/>
      <c r="FGU13" s="221"/>
      <c r="FGV13" s="221"/>
      <c r="FGW13" s="221"/>
      <c r="FGX13" s="221"/>
      <c r="FGY13" s="221"/>
      <c r="FGZ13" s="221"/>
      <c r="FHA13" s="221"/>
      <c r="FHB13" s="223"/>
      <c r="FHC13" s="223"/>
      <c r="FHD13" s="26"/>
      <c r="FHE13" s="26"/>
      <c r="FHF13" s="26"/>
      <c r="FHG13" s="26"/>
      <c r="FHH13" s="26"/>
      <c r="FHJ13" s="221"/>
      <c r="FHK13" s="221"/>
      <c r="FHL13" s="221"/>
      <c r="FHM13" s="221"/>
      <c r="FHN13" s="221"/>
      <c r="FHO13" s="221"/>
      <c r="FHP13" s="221"/>
      <c r="FHQ13" s="221"/>
      <c r="FHR13" s="223"/>
      <c r="FHS13" s="223"/>
      <c r="FHT13" s="26"/>
      <c r="FHU13" s="26"/>
      <c r="FHV13" s="26"/>
      <c r="FHW13" s="26"/>
      <c r="FHX13" s="26"/>
      <c r="FHZ13" s="221"/>
      <c r="FIA13" s="221"/>
      <c r="FIB13" s="221"/>
      <c r="FIC13" s="221"/>
      <c r="FID13" s="221"/>
      <c r="FIE13" s="221"/>
      <c r="FIF13" s="221"/>
      <c r="FIG13" s="221"/>
      <c r="FIH13" s="223"/>
      <c r="FII13" s="223"/>
      <c r="FIJ13" s="26"/>
      <c r="FIK13" s="26"/>
      <c r="FIL13" s="26"/>
      <c r="FIM13" s="26"/>
      <c r="FIN13" s="26"/>
      <c r="FIP13" s="221"/>
      <c r="FIQ13" s="221"/>
      <c r="FIR13" s="221"/>
      <c r="FIS13" s="221"/>
      <c r="FIT13" s="221"/>
      <c r="FIU13" s="221"/>
      <c r="FIV13" s="221"/>
      <c r="FIW13" s="221"/>
      <c r="FIX13" s="223"/>
      <c r="FIY13" s="223"/>
      <c r="FIZ13" s="26"/>
      <c r="FJA13" s="26"/>
      <c r="FJB13" s="26"/>
      <c r="FJC13" s="26"/>
      <c r="FJD13" s="26"/>
      <c r="FJF13" s="221"/>
      <c r="FJG13" s="221"/>
      <c r="FJH13" s="221"/>
      <c r="FJI13" s="221"/>
      <c r="FJJ13" s="221"/>
      <c r="FJK13" s="221"/>
      <c r="FJL13" s="221"/>
      <c r="FJM13" s="221"/>
      <c r="FJN13" s="223"/>
      <c r="FJO13" s="223"/>
      <c r="FJP13" s="26"/>
      <c r="FJQ13" s="26"/>
      <c r="FJR13" s="26"/>
      <c r="FJS13" s="26"/>
      <c r="FJT13" s="26"/>
      <c r="FJV13" s="221"/>
      <c r="FJW13" s="221"/>
      <c r="FJX13" s="221"/>
      <c r="FJY13" s="221"/>
      <c r="FJZ13" s="221"/>
      <c r="FKA13" s="221"/>
      <c r="FKB13" s="221"/>
      <c r="FKC13" s="221"/>
      <c r="FKD13" s="223"/>
      <c r="FKE13" s="223"/>
      <c r="FKF13" s="26"/>
      <c r="FKG13" s="26"/>
      <c r="FKH13" s="26"/>
      <c r="FKI13" s="26"/>
      <c r="FKJ13" s="26"/>
      <c r="FKL13" s="221"/>
      <c r="FKM13" s="221"/>
      <c r="FKN13" s="221"/>
      <c r="FKO13" s="221"/>
      <c r="FKP13" s="221"/>
      <c r="FKQ13" s="221"/>
      <c r="FKR13" s="221"/>
      <c r="FKS13" s="221"/>
      <c r="FKT13" s="223"/>
      <c r="FKU13" s="223"/>
      <c r="FKV13" s="26"/>
      <c r="FKW13" s="26"/>
      <c r="FKX13" s="26"/>
      <c r="FKY13" s="26"/>
      <c r="FKZ13" s="26"/>
      <c r="FLB13" s="221"/>
      <c r="FLC13" s="221"/>
      <c r="FLD13" s="221"/>
      <c r="FLE13" s="221"/>
      <c r="FLF13" s="221"/>
      <c r="FLG13" s="221"/>
      <c r="FLH13" s="221"/>
      <c r="FLI13" s="221"/>
      <c r="FLJ13" s="223"/>
      <c r="FLK13" s="223"/>
      <c r="FLL13" s="26"/>
      <c r="FLM13" s="26"/>
      <c r="FLN13" s="26"/>
      <c r="FLO13" s="26"/>
      <c r="FLP13" s="26"/>
      <c r="FLR13" s="221"/>
      <c r="FLS13" s="221"/>
      <c r="FLT13" s="221"/>
      <c r="FLU13" s="221"/>
      <c r="FLV13" s="221"/>
      <c r="FLW13" s="221"/>
      <c r="FLX13" s="221"/>
      <c r="FLY13" s="221"/>
      <c r="FLZ13" s="223"/>
      <c r="FMA13" s="223"/>
      <c r="FMB13" s="26"/>
      <c r="FMC13" s="26"/>
      <c r="FMD13" s="26"/>
      <c r="FME13" s="26"/>
      <c r="FMF13" s="26"/>
      <c r="FMH13" s="221"/>
      <c r="FMI13" s="221"/>
      <c r="FMJ13" s="221"/>
      <c r="FMK13" s="221"/>
      <c r="FML13" s="221"/>
      <c r="FMM13" s="221"/>
      <c r="FMN13" s="221"/>
      <c r="FMO13" s="221"/>
      <c r="FMP13" s="223"/>
      <c r="FMQ13" s="223"/>
      <c r="FMR13" s="26"/>
      <c r="FMS13" s="26"/>
      <c r="FMT13" s="26"/>
      <c r="FMU13" s="26"/>
      <c r="FMV13" s="26"/>
      <c r="FMX13" s="221"/>
      <c r="FMY13" s="221"/>
      <c r="FMZ13" s="221"/>
      <c r="FNA13" s="221"/>
      <c r="FNB13" s="221"/>
      <c r="FNC13" s="221"/>
      <c r="FND13" s="221"/>
      <c r="FNE13" s="221"/>
      <c r="FNF13" s="223"/>
      <c r="FNG13" s="223"/>
      <c r="FNH13" s="26"/>
      <c r="FNI13" s="26"/>
      <c r="FNJ13" s="26"/>
      <c r="FNK13" s="26"/>
      <c r="FNL13" s="26"/>
      <c r="FNN13" s="221"/>
      <c r="FNO13" s="221"/>
      <c r="FNP13" s="221"/>
      <c r="FNQ13" s="221"/>
      <c r="FNR13" s="221"/>
      <c r="FNS13" s="221"/>
      <c r="FNT13" s="221"/>
      <c r="FNU13" s="221"/>
      <c r="FNV13" s="223"/>
      <c r="FNW13" s="223"/>
      <c r="FNX13" s="26"/>
      <c r="FNY13" s="26"/>
      <c r="FNZ13" s="26"/>
      <c r="FOA13" s="26"/>
      <c r="FOB13" s="26"/>
      <c r="FOD13" s="221"/>
      <c r="FOE13" s="221"/>
      <c r="FOF13" s="221"/>
      <c r="FOG13" s="221"/>
      <c r="FOH13" s="221"/>
      <c r="FOI13" s="221"/>
      <c r="FOJ13" s="221"/>
      <c r="FOK13" s="221"/>
      <c r="FOL13" s="223"/>
      <c r="FOM13" s="223"/>
      <c r="FON13" s="26"/>
      <c r="FOO13" s="26"/>
      <c r="FOP13" s="26"/>
      <c r="FOQ13" s="26"/>
      <c r="FOR13" s="26"/>
      <c r="FOT13" s="221"/>
      <c r="FOU13" s="221"/>
      <c r="FOV13" s="221"/>
      <c r="FOW13" s="221"/>
      <c r="FOX13" s="221"/>
      <c r="FOY13" s="221"/>
      <c r="FOZ13" s="221"/>
      <c r="FPA13" s="221"/>
      <c r="FPB13" s="223"/>
      <c r="FPC13" s="223"/>
      <c r="FPD13" s="26"/>
      <c r="FPE13" s="26"/>
      <c r="FPF13" s="26"/>
      <c r="FPG13" s="26"/>
      <c r="FPH13" s="26"/>
      <c r="FPJ13" s="221"/>
      <c r="FPK13" s="221"/>
      <c r="FPL13" s="221"/>
      <c r="FPM13" s="221"/>
      <c r="FPN13" s="221"/>
      <c r="FPO13" s="221"/>
      <c r="FPP13" s="221"/>
      <c r="FPQ13" s="221"/>
      <c r="FPR13" s="223"/>
      <c r="FPS13" s="223"/>
      <c r="FPT13" s="26"/>
      <c r="FPU13" s="26"/>
      <c r="FPV13" s="26"/>
      <c r="FPW13" s="26"/>
      <c r="FPX13" s="26"/>
      <c r="FPZ13" s="221"/>
      <c r="FQA13" s="221"/>
      <c r="FQB13" s="221"/>
      <c r="FQC13" s="221"/>
      <c r="FQD13" s="221"/>
      <c r="FQE13" s="221"/>
      <c r="FQF13" s="221"/>
      <c r="FQG13" s="221"/>
      <c r="FQH13" s="223"/>
      <c r="FQI13" s="223"/>
      <c r="FQJ13" s="26"/>
      <c r="FQK13" s="26"/>
      <c r="FQL13" s="26"/>
      <c r="FQM13" s="26"/>
      <c r="FQN13" s="26"/>
      <c r="FQP13" s="221"/>
      <c r="FQQ13" s="221"/>
      <c r="FQR13" s="221"/>
      <c r="FQS13" s="221"/>
      <c r="FQT13" s="221"/>
      <c r="FQU13" s="221"/>
      <c r="FQV13" s="221"/>
      <c r="FQW13" s="221"/>
      <c r="FQX13" s="223"/>
      <c r="FQY13" s="223"/>
      <c r="FQZ13" s="26"/>
      <c r="FRA13" s="26"/>
      <c r="FRB13" s="26"/>
      <c r="FRC13" s="26"/>
      <c r="FRD13" s="26"/>
      <c r="FRF13" s="221"/>
      <c r="FRG13" s="221"/>
      <c r="FRH13" s="221"/>
      <c r="FRI13" s="221"/>
      <c r="FRJ13" s="221"/>
      <c r="FRK13" s="221"/>
      <c r="FRL13" s="221"/>
      <c r="FRM13" s="221"/>
      <c r="FRN13" s="223"/>
      <c r="FRO13" s="223"/>
      <c r="FRP13" s="26"/>
      <c r="FRQ13" s="26"/>
      <c r="FRR13" s="26"/>
      <c r="FRS13" s="26"/>
      <c r="FRT13" s="26"/>
      <c r="FRV13" s="221"/>
      <c r="FRW13" s="221"/>
      <c r="FRX13" s="221"/>
      <c r="FRY13" s="221"/>
      <c r="FRZ13" s="221"/>
      <c r="FSA13" s="221"/>
      <c r="FSB13" s="221"/>
      <c r="FSC13" s="221"/>
      <c r="FSD13" s="223"/>
      <c r="FSE13" s="223"/>
      <c r="FSF13" s="26"/>
      <c r="FSG13" s="26"/>
      <c r="FSH13" s="26"/>
      <c r="FSI13" s="26"/>
      <c r="FSJ13" s="26"/>
      <c r="FSL13" s="221"/>
      <c r="FSM13" s="221"/>
      <c r="FSN13" s="221"/>
      <c r="FSO13" s="221"/>
      <c r="FSP13" s="221"/>
      <c r="FSQ13" s="221"/>
      <c r="FSR13" s="221"/>
      <c r="FSS13" s="221"/>
      <c r="FST13" s="223"/>
      <c r="FSU13" s="223"/>
      <c r="FSV13" s="26"/>
      <c r="FSW13" s="26"/>
      <c r="FSX13" s="26"/>
      <c r="FSY13" s="26"/>
      <c r="FSZ13" s="26"/>
      <c r="FTB13" s="221"/>
      <c r="FTC13" s="221"/>
      <c r="FTD13" s="221"/>
      <c r="FTE13" s="221"/>
      <c r="FTF13" s="221"/>
      <c r="FTG13" s="221"/>
      <c r="FTH13" s="221"/>
      <c r="FTI13" s="221"/>
      <c r="FTJ13" s="223"/>
      <c r="FTK13" s="223"/>
      <c r="FTL13" s="26"/>
      <c r="FTM13" s="26"/>
      <c r="FTN13" s="26"/>
      <c r="FTO13" s="26"/>
      <c r="FTP13" s="26"/>
      <c r="FTR13" s="221"/>
      <c r="FTS13" s="221"/>
      <c r="FTT13" s="221"/>
      <c r="FTU13" s="221"/>
      <c r="FTV13" s="221"/>
      <c r="FTW13" s="221"/>
      <c r="FTX13" s="221"/>
      <c r="FTY13" s="221"/>
      <c r="FTZ13" s="223"/>
      <c r="FUA13" s="223"/>
      <c r="FUB13" s="26"/>
      <c r="FUC13" s="26"/>
      <c r="FUD13" s="26"/>
      <c r="FUE13" s="26"/>
      <c r="FUF13" s="26"/>
      <c r="FUH13" s="221"/>
      <c r="FUI13" s="221"/>
      <c r="FUJ13" s="221"/>
      <c r="FUK13" s="221"/>
      <c r="FUL13" s="221"/>
      <c r="FUM13" s="221"/>
      <c r="FUN13" s="221"/>
      <c r="FUO13" s="221"/>
      <c r="FUP13" s="223"/>
      <c r="FUQ13" s="223"/>
      <c r="FUR13" s="26"/>
      <c r="FUS13" s="26"/>
      <c r="FUT13" s="26"/>
      <c r="FUU13" s="26"/>
      <c r="FUV13" s="26"/>
      <c r="FUX13" s="221"/>
      <c r="FUY13" s="221"/>
      <c r="FUZ13" s="221"/>
      <c r="FVA13" s="221"/>
      <c r="FVB13" s="221"/>
      <c r="FVC13" s="221"/>
      <c r="FVD13" s="221"/>
      <c r="FVE13" s="221"/>
      <c r="FVF13" s="223"/>
      <c r="FVG13" s="223"/>
      <c r="FVH13" s="26"/>
      <c r="FVI13" s="26"/>
      <c r="FVJ13" s="26"/>
      <c r="FVK13" s="26"/>
      <c r="FVL13" s="26"/>
      <c r="FVN13" s="221"/>
      <c r="FVO13" s="221"/>
      <c r="FVP13" s="221"/>
      <c r="FVQ13" s="221"/>
      <c r="FVR13" s="221"/>
      <c r="FVS13" s="221"/>
      <c r="FVT13" s="221"/>
      <c r="FVU13" s="221"/>
      <c r="FVV13" s="223"/>
      <c r="FVW13" s="223"/>
      <c r="FVX13" s="26"/>
      <c r="FVY13" s="26"/>
      <c r="FVZ13" s="26"/>
      <c r="FWA13" s="26"/>
      <c r="FWB13" s="26"/>
      <c r="FWD13" s="221"/>
      <c r="FWE13" s="221"/>
      <c r="FWF13" s="221"/>
      <c r="FWG13" s="221"/>
      <c r="FWH13" s="221"/>
      <c r="FWI13" s="221"/>
      <c r="FWJ13" s="221"/>
      <c r="FWK13" s="221"/>
      <c r="FWL13" s="223"/>
      <c r="FWM13" s="223"/>
      <c r="FWN13" s="26"/>
      <c r="FWO13" s="26"/>
      <c r="FWP13" s="26"/>
      <c r="FWQ13" s="26"/>
      <c r="FWR13" s="26"/>
      <c r="FWT13" s="221"/>
      <c r="FWU13" s="221"/>
      <c r="FWV13" s="221"/>
      <c r="FWW13" s="221"/>
      <c r="FWX13" s="221"/>
      <c r="FWY13" s="221"/>
      <c r="FWZ13" s="221"/>
      <c r="FXA13" s="221"/>
      <c r="FXB13" s="223"/>
      <c r="FXC13" s="223"/>
      <c r="FXD13" s="26"/>
      <c r="FXE13" s="26"/>
      <c r="FXF13" s="26"/>
      <c r="FXG13" s="26"/>
      <c r="FXH13" s="26"/>
      <c r="FXJ13" s="221"/>
      <c r="FXK13" s="221"/>
      <c r="FXL13" s="221"/>
      <c r="FXM13" s="221"/>
      <c r="FXN13" s="221"/>
      <c r="FXO13" s="221"/>
      <c r="FXP13" s="221"/>
      <c r="FXQ13" s="221"/>
      <c r="FXR13" s="223"/>
      <c r="FXS13" s="223"/>
      <c r="FXT13" s="26"/>
      <c r="FXU13" s="26"/>
      <c r="FXV13" s="26"/>
      <c r="FXW13" s="26"/>
      <c r="FXX13" s="26"/>
      <c r="FXZ13" s="221"/>
      <c r="FYA13" s="221"/>
      <c r="FYB13" s="221"/>
      <c r="FYC13" s="221"/>
      <c r="FYD13" s="221"/>
      <c r="FYE13" s="221"/>
      <c r="FYF13" s="221"/>
      <c r="FYG13" s="221"/>
      <c r="FYH13" s="223"/>
      <c r="FYI13" s="223"/>
      <c r="FYJ13" s="26"/>
      <c r="FYK13" s="26"/>
      <c r="FYL13" s="26"/>
      <c r="FYM13" s="26"/>
      <c r="FYN13" s="26"/>
      <c r="FYP13" s="221"/>
      <c r="FYQ13" s="221"/>
      <c r="FYR13" s="221"/>
      <c r="FYS13" s="221"/>
      <c r="FYT13" s="221"/>
      <c r="FYU13" s="221"/>
      <c r="FYV13" s="221"/>
      <c r="FYW13" s="221"/>
      <c r="FYX13" s="223"/>
      <c r="FYY13" s="223"/>
      <c r="FYZ13" s="26"/>
      <c r="FZA13" s="26"/>
      <c r="FZB13" s="26"/>
      <c r="FZC13" s="26"/>
      <c r="FZD13" s="26"/>
      <c r="FZF13" s="221"/>
      <c r="FZG13" s="221"/>
      <c r="FZH13" s="221"/>
      <c r="FZI13" s="221"/>
      <c r="FZJ13" s="221"/>
      <c r="FZK13" s="221"/>
      <c r="FZL13" s="221"/>
      <c r="FZM13" s="221"/>
      <c r="FZN13" s="223"/>
      <c r="FZO13" s="223"/>
      <c r="FZP13" s="26"/>
      <c r="FZQ13" s="26"/>
      <c r="FZR13" s="26"/>
      <c r="FZS13" s="26"/>
      <c r="FZT13" s="26"/>
      <c r="FZV13" s="221"/>
      <c r="FZW13" s="221"/>
      <c r="FZX13" s="221"/>
      <c r="FZY13" s="221"/>
      <c r="FZZ13" s="221"/>
      <c r="GAA13" s="221"/>
      <c r="GAB13" s="221"/>
      <c r="GAC13" s="221"/>
      <c r="GAD13" s="223"/>
      <c r="GAE13" s="223"/>
      <c r="GAF13" s="26"/>
      <c r="GAG13" s="26"/>
      <c r="GAH13" s="26"/>
      <c r="GAI13" s="26"/>
      <c r="GAJ13" s="26"/>
      <c r="GAL13" s="221"/>
      <c r="GAM13" s="221"/>
      <c r="GAN13" s="221"/>
      <c r="GAO13" s="221"/>
      <c r="GAP13" s="221"/>
      <c r="GAQ13" s="221"/>
      <c r="GAR13" s="221"/>
      <c r="GAS13" s="221"/>
      <c r="GAT13" s="223"/>
      <c r="GAU13" s="223"/>
      <c r="GAV13" s="26"/>
      <c r="GAW13" s="26"/>
      <c r="GAX13" s="26"/>
      <c r="GAY13" s="26"/>
      <c r="GAZ13" s="26"/>
      <c r="GBB13" s="221"/>
      <c r="GBC13" s="221"/>
      <c r="GBD13" s="221"/>
      <c r="GBE13" s="221"/>
      <c r="GBF13" s="221"/>
      <c r="GBG13" s="221"/>
      <c r="GBH13" s="221"/>
      <c r="GBI13" s="221"/>
      <c r="GBJ13" s="223"/>
      <c r="GBK13" s="223"/>
      <c r="GBL13" s="26"/>
      <c r="GBM13" s="26"/>
      <c r="GBN13" s="26"/>
      <c r="GBO13" s="26"/>
      <c r="GBP13" s="26"/>
      <c r="GBR13" s="221"/>
      <c r="GBS13" s="221"/>
      <c r="GBT13" s="221"/>
      <c r="GBU13" s="221"/>
      <c r="GBV13" s="221"/>
      <c r="GBW13" s="221"/>
      <c r="GBX13" s="221"/>
      <c r="GBY13" s="221"/>
      <c r="GBZ13" s="223"/>
      <c r="GCA13" s="223"/>
      <c r="GCB13" s="26"/>
      <c r="GCC13" s="26"/>
      <c r="GCD13" s="26"/>
      <c r="GCE13" s="26"/>
      <c r="GCF13" s="26"/>
      <c r="GCH13" s="221"/>
      <c r="GCI13" s="221"/>
      <c r="GCJ13" s="221"/>
      <c r="GCK13" s="221"/>
      <c r="GCL13" s="221"/>
      <c r="GCM13" s="221"/>
      <c r="GCN13" s="221"/>
      <c r="GCO13" s="221"/>
      <c r="GCP13" s="223"/>
      <c r="GCQ13" s="223"/>
      <c r="GCR13" s="26"/>
      <c r="GCS13" s="26"/>
      <c r="GCT13" s="26"/>
      <c r="GCU13" s="26"/>
      <c r="GCV13" s="26"/>
      <c r="GCX13" s="221"/>
      <c r="GCY13" s="221"/>
      <c r="GCZ13" s="221"/>
      <c r="GDA13" s="221"/>
      <c r="GDB13" s="221"/>
      <c r="GDC13" s="221"/>
      <c r="GDD13" s="221"/>
      <c r="GDE13" s="221"/>
      <c r="GDF13" s="223"/>
      <c r="GDG13" s="223"/>
      <c r="GDH13" s="26"/>
      <c r="GDI13" s="26"/>
      <c r="GDJ13" s="26"/>
      <c r="GDK13" s="26"/>
      <c r="GDL13" s="26"/>
      <c r="GDN13" s="221"/>
      <c r="GDO13" s="221"/>
      <c r="GDP13" s="221"/>
      <c r="GDQ13" s="221"/>
      <c r="GDR13" s="221"/>
      <c r="GDS13" s="221"/>
      <c r="GDT13" s="221"/>
      <c r="GDU13" s="221"/>
      <c r="GDV13" s="223"/>
      <c r="GDW13" s="223"/>
      <c r="GDX13" s="26"/>
      <c r="GDY13" s="26"/>
      <c r="GDZ13" s="26"/>
      <c r="GEA13" s="26"/>
      <c r="GEB13" s="26"/>
      <c r="GED13" s="221"/>
      <c r="GEE13" s="221"/>
      <c r="GEF13" s="221"/>
      <c r="GEG13" s="221"/>
      <c r="GEH13" s="221"/>
      <c r="GEI13" s="221"/>
      <c r="GEJ13" s="221"/>
      <c r="GEK13" s="221"/>
      <c r="GEL13" s="223"/>
      <c r="GEM13" s="223"/>
      <c r="GEN13" s="26"/>
      <c r="GEO13" s="26"/>
      <c r="GEP13" s="26"/>
      <c r="GEQ13" s="26"/>
      <c r="GER13" s="26"/>
      <c r="GET13" s="221"/>
      <c r="GEU13" s="221"/>
      <c r="GEV13" s="221"/>
      <c r="GEW13" s="221"/>
      <c r="GEX13" s="221"/>
      <c r="GEY13" s="221"/>
      <c r="GEZ13" s="221"/>
      <c r="GFA13" s="221"/>
      <c r="GFB13" s="223"/>
      <c r="GFC13" s="223"/>
      <c r="GFD13" s="26"/>
      <c r="GFE13" s="26"/>
      <c r="GFF13" s="26"/>
      <c r="GFG13" s="26"/>
      <c r="GFH13" s="26"/>
      <c r="GFJ13" s="221"/>
      <c r="GFK13" s="221"/>
      <c r="GFL13" s="221"/>
      <c r="GFM13" s="221"/>
      <c r="GFN13" s="221"/>
      <c r="GFO13" s="221"/>
      <c r="GFP13" s="221"/>
      <c r="GFQ13" s="221"/>
      <c r="GFR13" s="223"/>
      <c r="GFS13" s="223"/>
      <c r="GFT13" s="26"/>
      <c r="GFU13" s="26"/>
      <c r="GFV13" s="26"/>
      <c r="GFW13" s="26"/>
      <c r="GFX13" s="26"/>
      <c r="GFZ13" s="221"/>
      <c r="GGA13" s="221"/>
      <c r="GGB13" s="221"/>
      <c r="GGC13" s="221"/>
      <c r="GGD13" s="221"/>
      <c r="GGE13" s="221"/>
      <c r="GGF13" s="221"/>
      <c r="GGG13" s="221"/>
      <c r="GGH13" s="223"/>
      <c r="GGI13" s="223"/>
      <c r="GGJ13" s="26"/>
      <c r="GGK13" s="26"/>
      <c r="GGL13" s="26"/>
      <c r="GGM13" s="26"/>
      <c r="GGN13" s="26"/>
      <c r="GGP13" s="221"/>
      <c r="GGQ13" s="221"/>
      <c r="GGR13" s="221"/>
      <c r="GGS13" s="221"/>
      <c r="GGT13" s="221"/>
      <c r="GGU13" s="221"/>
      <c r="GGV13" s="221"/>
      <c r="GGW13" s="221"/>
      <c r="GGX13" s="223"/>
      <c r="GGY13" s="223"/>
      <c r="GGZ13" s="26"/>
      <c r="GHA13" s="26"/>
      <c r="GHB13" s="26"/>
      <c r="GHC13" s="26"/>
      <c r="GHD13" s="26"/>
      <c r="GHF13" s="221"/>
      <c r="GHG13" s="221"/>
      <c r="GHH13" s="221"/>
      <c r="GHI13" s="221"/>
      <c r="GHJ13" s="221"/>
      <c r="GHK13" s="221"/>
      <c r="GHL13" s="221"/>
      <c r="GHM13" s="221"/>
      <c r="GHN13" s="223"/>
      <c r="GHO13" s="223"/>
      <c r="GHP13" s="26"/>
      <c r="GHQ13" s="26"/>
      <c r="GHR13" s="26"/>
      <c r="GHS13" s="26"/>
      <c r="GHT13" s="26"/>
      <c r="GHV13" s="221"/>
      <c r="GHW13" s="221"/>
      <c r="GHX13" s="221"/>
      <c r="GHY13" s="221"/>
      <c r="GHZ13" s="221"/>
      <c r="GIA13" s="221"/>
      <c r="GIB13" s="221"/>
      <c r="GIC13" s="221"/>
      <c r="GID13" s="223"/>
      <c r="GIE13" s="223"/>
      <c r="GIF13" s="26"/>
      <c r="GIG13" s="26"/>
      <c r="GIH13" s="26"/>
      <c r="GII13" s="26"/>
      <c r="GIJ13" s="26"/>
      <c r="GIL13" s="221"/>
      <c r="GIM13" s="221"/>
      <c r="GIN13" s="221"/>
      <c r="GIO13" s="221"/>
      <c r="GIP13" s="221"/>
      <c r="GIQ13" s="221"/>
      <c r="GIR13" s="221"/>
      <c r="GIS13" s="221"/>
      <c r="GIT13" s="223"/>
      <c r="GIU13" s="223"/>
      <c r="GIV13" s="26"/>
      <c r="GIW13" s="26"/>
      <c r="GIX13" s="26"/>
      <c r="GIY13" s="26"/>
      <c r="GIZ13" s="26"/>
      <c r="GJB13" s="221"/>
      <c r="GJC13" s="221"/>
      <c r="GJD13" s="221"/>
      <c r="GJE13" s="221"/>
      <c r="GJF13" s="221"/>
      <c r="GJG13" s="221"/>
      <c r="GJH13" s="221"/>
      <c r="GJI13" s="221"/>
      <c r="GJJ13" s="223"/>
      <c r="GJK13" s="223"/>
      <c r="GJL13" s="26"/>
      <c r="GJM13" s="26"/>
      <c r="GJN13" s="26"/>
      <c r="GJO13" s="26"/>
      <c r="GJP13" s="26"/>
      <c r="GJR13" s="221"/>
      <c r="GJS13" s="221"/>
      <c r="GJT13" s="221"/>
      <c r="GJU13" s="221"/>
      <c r="GJV13" s="221"/>
      <c r="GJW13" s="221"/>
      <c r="GJX13" s="221"/>
      <c r="GJY13" s="221"/>
      <c r="GJZ13" s="223"/>
      <c r="GKA13" s="223"/>
      <c r="GKB13" s="26"/>
      <c r="GKC13" s="26"/>
      <c r="GKD13" s="26"/>
      <c r="GKE13" s="26"/>
      <c r="GKF13" s="26"/>
      <c r="GKH13" s="221"/>
      <c r="GKI13" s="221"/>
      <c r="GKJ13" s="221"/>
      <c r="GKK13" s="221"/>
      <c r="GKL13" s="221"/>
      <c r="GKM13" s="221"/>
      <c r="GKN13" s="221"/>
      <c r="GKO13" s="221"/>
      <c r="GKP13" s="223"/>
      <c r="GKQ13" s="223"/>
      <c r="GKR13" s="26"/>
      <c r="GKS13" s="26"/>
      <c r="GKT13" s="26"/>
      <c r="GKU13" s="26"/>
      <c r="GKV13" s="26"/>
      <c r="GKX13" s="221"/>
      <c r="GKY13" s="221"/>
      <c r="GKZ13" s="221"/>
      <c r="GLA13" s="221"/>
      <c r="GLB13" s="221"/>
      <c r="GLC13" s="221"/>
      <c r="GLD13" s="221"/>
      <c r="GLE13" s="221"/>
      <c r="GLF13" s="223"/>
      <c r="GLG13" s="223"/>
      <c r="GLH13" s="26"/>
      <c r="GLI13" s="26"/>
      <c r="GLJ13" s="26"/>
      <c r="GLK13" s="26"/>
      <c r="GLL13" s="26"/>
      <c r="GLN13" s="221"/>
      <c r="GLO13" s="221"/>
      <c r="GLP13" s="221"/>
      <c r="GLQ13" s="221"/>
      <c r="GLR13" s="221"/>
      <c r="GLS13" s="221"/>
      <c r="GLT13" s="221"/>
      <c r="GLU13" s="221"/>
      <c r="GLV13" s="223"/>
      <c r="GLW13" s="223"/>
      <c r="GLX13" s="26"/>
      <c r="GLY13" s="26"/>
      <c r="GLZ13" s="26"/>
      <c r="GMA13" s="26"/>
      <c r="GMB13" s="26"/>
      <c r="GMD13" s="221"/>
      <c r="GME13" s="221"/>
      <c r="GMF13" s="221"/>
      <c r="GMG13" s="221"/>
      <c r="GMH13" s="221"/>
      <c r="GMI13" s="221"/>
      <c r="GMJ13" s="221"/>
      <c r="GMK13" s="221"/>
      <c r="GML13" s="223"/>
      <c r="GMM13" s="223"/>
      <c r="GMN13" s="26"/>
      <c r="GMO13" s="26"/>
      <c r="GMP13" s="26"/>
      <c r="GMQ13" s="26"/>
      <c r="GMR13" s="26"/>
      <c r="GMT13" s="221"/>
      <c r="GMU13" s="221"/>
      <c r="GMV13" s="221"/>
      <c r="GMW13" s="221"/>
      <c r="GMX13" s="221"/>
      <c r="GMY13" s="221"/>
      <c r="GMZ13" s="221"/>
      <c r="GNA13" s="221"/>
      <c r="GNB13" s="223"/>
      <c r="GNC13" s="223"/>
      <c r="GND13" s="26"/>
      <c r="GNE13" s="26"/>
      <c r="GNF13" s="26"/>
      <c r="GNG13" s="26"/>
      <c r="GNH13" s="26"/>
      <c r="GNJ13" s="221"/>
      <c r="GNK13" s="221"/>
      <c r="GNL13" s="221"/>
      <c r="GNM13" s="221"/>
      <c r="GNN13" s="221"/>
      <c r="GNO13" s="221"/>
      <c r="GNP13" s="221"/>
      <c r="GNQ13" s="221"/>
      <c r="GNR13" s="223"/>
      <c r="GNS13" s="223"/>
      <c r="GNT13" s="26"/>
      <c r="GNU13" s="26"/>
      <c r="GNV13" s="26"/>
      <c r="GNW13" s="26"/>
      <c r="GNX13" s="26"/>
      <c r="GNZ13" s="221"/>
      <c r="GOA13" s="221"/>
      <c r="GOB13" s="221"/>
      <c r="GOC13" s="221"/>
      <c r="GOD13" s="221"/>
      <c r="GOE13" s="221"/>
      <c r="GOF13" s="221"/>
      <c r="GOG13" s="221"/>
      <c r="GOH13" s="223"/>
      <c r="GOI13" s="223"/>
      <c r="GOJ13" s="26"/>
      <c r="GOK13" s="26"/>
      <c r="GOL13" s="26"/>
      <c r="GOM13" s="26"/>
      <c r="GON13" s="26"/>
      <c r="GOP13" s="221"/>
      <c r="GOQ13" s="221"/>
      <c r="GOR13" s="221"/>
      <c r="GOS13" s="221"/>
      <c r="GOT13" s="221"/>
      <c r="GOU13" s="221"/>
      <c r="GOV13" s="221"/>
      <c r="GOW13" s="221"/>
      <c r="GOX13" s="223"/>
      <c r="GOY13" s="223"/>
      <c r="GOZ13" s="26"/>
      <c r="GPA13" s="26"/>
      <c r="GPB13" s="26"/>
      <c r="GPC13" s="26"/>
      <c r="GPD13" s="26"/>
      <c r="GPF13" s="221"/>
      <c r="GPG13" s="221"/>
      <c r="GPH13" s="221"/>
      <c r="GPI13" s="221"/>
      <c r="GPJ13" s="221"/>
      <c r="GPK13" s="221"/>
      <c r="GPL13" s="221"/>
      <c r="GPM13" s="221"/>
      <c r="GPN13" s="223"/>
      <c r="GPO13" s="223"/>
      <c r="GPP13" s="26"/>
      <c r="GPQ13" s="26"/>
      <c r="GPR13" s="26"/>
      <c r="GPS13" s="26"/>
      <c r="GPT13" s="26"/>
      <c r="GPV13" s="221"/>
      <c r="GPW13" s="221"/>
      <c r="GPX13" s="221"/>
      <c r="GPY13" s="221"/>
      <c r="GPZ13" s="221"/>
      <c r="GQA13" s="221"/>
      <c r="GQB13" s="221"/>
      <c r="GQC13" s="221"/>
      <c r="GQD13" s="223"/>
      <c r="GQE13" s="223"/>
      <c r="GQF13" s="26"/>
      <c r="GQG13" s="26"/>
      <c r="GQH13" s="26"/>
      <c r="GQI13" s="26"/>
      <c r="GQJ13" s="26"/>
      <c r="GQL13" s="221"/>
      <c r="GQM13" s="221"/>
      <c r="GQN13" s="221"/>
      <c r="GQO13" s="221"/>
      <c r="GQP13" s="221"/>
      <c r="GQQ13" s="221"/>
      <c r="GQR13" s="221"/>
      <c r="GQS13" s="221"/>
      <c r="GQT13" s="223"/>
      <c r="GQU13" s="223"/>
      <c r="GQV13" s="26"/>
      <c r="GQW13" s="26"/>
      <c r="GQX13" s="26"/>
      <c r="GQY13" s="26"/>
      <c r="GQZ13" s="26"/>
      <c r="GRB13" s="221"/>
      <c r="GRC13" s="221"/>
      <c r="GRD13" s="221"/>
      <c r="GRE13" s="221"/>
      <c r="GRF13" s="221"/>
      <c r="GRG13" s="221"/>
      <c r="GRH13" s="221"/>
      <c r="GRI13" s="221"/>
      <c r="GRJ13" s="223"/>
      <c r="GRK13" s="223"/>
      <c r="GRL13" s="26"/>
      <c r="GRM13" s="26"/>
      <c r="GRN13" s="26"/>
      <c r="GRO13" s="26"/>
      <c r="GRP13" s="26"/>
      <c r="GRR13" s="221"/>
      <c r="GRS13" s="221"/>
      <c r="GRT13" s="221"/>
      <c r="GRU13" s="221"/>
      <c r="GRV13" s="221"/>
      <c r="GRW13" s="221"/>
      <c r="GRX13" s="221"/>
      <c r="GRY13" s="221"/>
      <c r="GRZ13" s="223"/>
      <c r="GSA13" s="223"/>
      <c r="GSB13" s="26"/>
      <c r="GSC13" s="26"/>
      <c r="GSD13" s="26"/>
      <c r="GSE13" s="26"/>
      <c r="GSF13" s="26"/>
      <c r="GSH13" s="221"/>
      <c r="GSI13" s="221"/>
      <c r="GSJ13" s="221"/>
      <c r="GSK13" s="221"/>
      <c r="GSL13" s="221"/>
      <c r="GSM13" s="221"/>
      <c r="GSN13" s="221"/>
      <c r="GSO13" s="221"/>
      <c r="GSP13" s="223"/>
      <c r="GSQ13" s="223"/>
      <c r="GSR13" s="26"/>
      <c r="GSS13" s="26"/>
      <c r="GST13" s="26"/>
      <c r="GSU13" s="26"/>
      <c r="GSV13" s="26"/>
      <c r="GSX13" s="221"/>
      <c r="GSY13" s="221"/>
      <c r="GSZ13" s="221"/>
      <c r="GTA13" s="221"/>
      <c r="GTB13" s="221"/>
      <c r="GTC13" s="221"/>
      <c r="GTD13" s="221"/>
      <c r="GTE13" s="221"/>
      <c r="GTF13" s="223"/>
      <c r="GTG13" s="223"/>
      <c r="GTH13" s="26"/>
      <c r="GTI13" s="26"/>
      <c r="GTJ13" s="26"/>
      <c r="GTK13" s="26"/>
      <c r="GTL13" s="26"/>
      <c r="GTN13" s="221"/>
      <c r="GTO13" s="221"/>
      <c r="GTP13" s="221"/>
      <c r="GTQ13" s="221"/>
      <c r="GTR13" s="221"/>
      <c r="GTS13" s="221"/>
      <c r="GTT13" s="221"/>
      <c r="GTU13" s="221"/>
      <c r="GTV13" s="223"/>
      <c r="GTW13" s="223"/>
      <c r="GTX13" s="26"/>
      <c r="GTY13" s="26"/>
      <c r="GTZ13" s="26"/>
      <c r="GUA13" s="26"/>
      <c r="GUB13" s="26"/>
      <c r="GUD13" s="221"/>
      <c r="GUE13" s="221"/>
      <c r="GUF13" s="221"/>
      <c r="GUG13" s="221"/>
      <c r="GUH13" s="221"/>
      <c r="GUI13" s="221"/>
      <c r="GUJ13" s="221"/>
      <c r="GUK13" s="221"/>
      <c r="GUL13" s="223"/>
      <c r="GUM13" s="223"/>
      <c r="GUN13" s="26"/>
      <c r="GUO13" s="26"/>
      <c r="GUP13" s="26"/>
      <c r="GUQ13" s="26"/>
      <c r="GUR13" s="26"/>
      <c r="GUT13" s="221"/>
      <c r="GUU13" s="221"/>
      <c r="GUV13" s="221"/>
      <c r="GUW13" s="221"/>
      <c r="GUX13" s="221"/>
      <c r="GUY13" s="221"/>
      <c r="GUZ13" s="221"/>
      <c r="GVA13" s="221"/>
      <c r="GVB13" s="223"/>
      <c r="GVC13" s="223"/>
      <c r="GVD13" s="26"/>
      <c r="GVE13" s="26"/>
      <c r="GVF13" s="26"/>
      <c r="GVG13" s="26"/>
      <c r="GVH13" s="26"/>
      <c r="GVJ13" s="221"/>
      <c r="GVK13" s="221"/>
      <c r="GVL13" s="221"/>
      <c r="GVM13" s="221"/>
      <c r="GVN13" s="221"/>
      <c r="GVO13" s="221"/>
      <c r="GVP13" s="221"/>
      <c r="GVQ13" s="221"/>
      <c r="GVR13" s="223"/>
      <c r="GVS13" s="223"/>
      <c r="GVT13" s="26"/>
      <c r="GVU13" s="26"/>
      <c r="GVV13" s="26"/>
      <c r="GVW13" s="26"/>
      <c r="GVX13" s="26"/>
      <c r="GVZ13" s="221"/>
      <c r="GWA13" s="221"/>
      <c r="GWB13" s="221"/>
      <c r="GWC13" s="221"/>
      <c r="GWD13" s="221"/>
      <c r="GWE13" s="221"/>
      <c r="GWF13" s="221"/>
      <c r="GWG13" s="221"/>
      <c r="GWH13" s="223"/>
      <c r="GWI13" s="223"/>
      <c r="GWJ13" s="26"/>
      <c r="GWK13" s="26"/>
      <c r="GWL13" s="26"/>
      <c r="GWM13" s="26"/>
      <c r="GWN13" s="26"/>
      <c r="GWP13" s="221"/>
      <c r="GWQ13" s="221"/>
      <c r="GWR13" s="221"/>
      <c r="GWS13" s="221"/>
      <c r="GWT13" s="221"/>
      <c r="GWU13" s="221"/>
      <c r="GWV13" s="221"/>
      <c r="GWW13" s="221"/>
      <c r="GWX13" s="223"/>
      <c r="GWY13" s="223"/>
      <c r="GWZ13" s="26"/>
      <c r="GXA13" s="26"/>
      <c r="GXB13" s="26"/>
      <c r="GXC13" s="26"/>
      <c r="GXD13" s="26"/>
      <c r="GXF13" s="221"/>
      <c r="GXG13" s="221"/>
      <c r="GXH13" s="221"/>
      <c r="GXI13" s="221"/>
      <c r="GXJ13" s="221"/>
      <c r="GXK13" s="221"/>
      <c r="GXL13" s="221"/>
      <c r="GXM13" s="221"/>
      <c r="GXN13" s="223"/>
      <c r="GXO13" s="223"/>
      <c r="GXP13" s="26"/>
      <c r="GXQ13" s="26"/>
      <c r="GXR13" s="26"/>
      <c r="GXS13" s="26"/>
      <c r="GXT13" s="26"/>
      <c r="GXV13" s="221"/>
      <c r="GXW13" s="221"/>
      <c r="GXX13" s="221"/>
      <c r="GXY13" s="221"/>
      <c r="GXZ13" s="221"/>
      <c r="GYA13" s="221"/>
      <c r="GYB13" s="221"/>
      <c r="GYC13" s="221"/>
      <c r="GYD13" s="223"/>
      <c r="GYE13" s="223"/>
      <c r="GYF13" s="26"/>
      <c r="GYG13" s="26"/>
      <c r="GYH13" s="26"/>
      <c r="GYI13" s="26"/>
      <c r="GYJ13" s="26"/>
      <c r="GYL13" s="221"/>
      <c r="GYM13" s="221"/>
      <c r="GYN13" s="221"/>
      <c r="GYO13" s="221"/>
      <c r="GYP13" s="221"/>
      <c r="GYQ13" s="221"/>
      <c r="GYR13" s="221"/>
      <c r="GYS13" s="221"/>
      <c r="GYT13" s="223"/>
      <c r="GYU13" s="223"/>
      <c r="GYV13" s="26"/>
      <c r="GYW13" s="26"/>
      <c r="GYX13" s="26"/>
      <c r="GYY13" s="26"/>
      <c r="GYZ13" s="26"/>
      <c r="GZB13" s="221"/>
      <c r="GZC13" s="221"/>
      <c r="GZD13" s="221"/>
      <c r="GZE13" s="221"/>
      <c r="GZF13" s="221"/>
      <c r="GZG13" s="221"/>
      <c r="GZH13" s="221"/>
      <c r="GZI13" s="221"/>
      <c r="GZJ13" s="223"/>
      <c r="GZK13" s="223"/>
      <c r="GZL13" s="26"/>
      <c r="GZM13" s="26"/>
      <c r="GZN13" s="26"/>
      <c r="GZO13" s="26"/>
      <c r="GZP13" s="26"/>
      <c r="GZR13" s="221"/>
      <c r="GZS13" s="221"/>
      <c r="GZT13" s="221"/>
      <c r="GZU13" s="221"/>
      <c r="GZV13" s="221"/>
      <c r="GZW13" s="221"/>
      <c r="GZX13" s="221"/>
      <c r="GZY13" s="221"/>
      <c r="GZZ13" s="223"/>
      <c r="HAA13" s="223"/>
      <c r="HAB13" s="26"/>
      <c r="HAC13" s="26"/>
      <c r="HAD13" s="26"/>
      <c r="HAE13" s="26"/>
      <c r="HAF13" s="26"/>
      <c r="HAH13" s="221"/>
      <c r="HAI13" s="221"/>
      <c r="HAJ13" s="221"/>
      <c r="HAK13" s="221"/>
      <c r="HAL13" s="221"/>
      <c r="HAM13" s="221"/>
      <c r="HAN13" s="221"/>
      <c r="HAO13" s="221"/>
      <c r="HAP13" s="223"/>
      <c r="HAQ13" s="223"/>
      <c r="HAR13" s="26"/>
      <c r="HAS13" s="26"/>
      <c r="HAT13" s="26"/>
      <c r="HAU13" s="26"/>
      <c r="HAV13" s="26"/>
      <c r="HAX13" s="221"/>
      <c r="HAY13" s="221"/>
      <c r="HAZ13" s="221"/>
      <c r="HBA13" s="221"/>
      <c r="HBB13" s="221"/>
      <c r="HBC13" s="221"/>
      <c r="HBD13" s="221"/>
      <c r="HBE13" s="221"/>
      <c r="HBF13" s="223"/>
      <c r="HBG13" s="223"/>
      <c r="HBH13" s="26"/>
      <c r="HBI13" s="26"/>
      <c r="HBJ13" s="26"/>
      <c r="HBK13" s="26"/>
      <c r="HBL13" s="26"/>
      <c r="HBN13" s="221"/>
      <c r="HBO13" s="221"/>
      <c r="HBP13" s="221"/>
      <c r="HBQ13" s="221"/>
      <c r="HBR13" s="221"/>
      <c r="HBS13" s="221"/>
      <c r="HBT13" s="221"/>
      <c r="HBU13" s="221"/>
      <c r="HBV13" s="223"/>
      <c r="HBW13" s="223"/>
      <c r="HBX13" s="26"/>
      <c r="HBY13" s="26"/>
      <c r="HBZ13" s="26"/>
      <c r="HCA13" s="26"/>
      <c r="HCB13" s="26"/>
      <c r="HCD13" s="221"/>
      <c r="HCE13" s="221"/>
      <c r="HCF13" s="221"/>
      <c r="HCG13" s="221"/>
      <c r="HCH13" s="221"/>
      <c r="HCI13" s="221"/>
      <c r="HCJ13" s="221"/>
      <c r="HCK13" s="221"/>
      <c r="HCL13" s="223"/>
      <c r="HCM13" s="223"/>
      <c r="HCN13" s="26"/>
      <c r="HCO13" s="26"/>
      <c r="HCP13" s="26"/>
      <c r="HCQ13" s="26"/>
      <c r="HCR13" s="26"/>
      <c r="HCT13" s="221"/>
      <c r="HCU13" s="221"/>
      <c r="HCV13" s="221"/>
      <c r="HCW13" s="221"/>
      <c r="HCX13" s="221"/>
      <c r="HCY13" s="221"/>
      <c r="HCZ13" s="221"/>
      <c r="HDA13" s="221"/>
      <c r="HDB13" s="223"/>
      <c r="HDC13" s="223"/>
      <c r="HDD13" s="26"/>
      <c r="HDE13" s="26"/>
      <c r="HDF13" s="26"/>
      <c r="HDG13" s="26"/>
      <c r="HDH13" s="26"/>
      <c r="HDJ13" s="221"/>
      <c r="HDK13" s="221"/>
      <c r="HDL13" s="221"/>
      <c r="HDM13" s="221"/>
      <c r="HDN13" s="221"/>
      <c r="HDO13" s="221"/>
      <c r="HDP13" s="221"/>
      <c r="HDQ13" s="221"/>
      <c r="HDR13" s="223"/>
      <c r="HDS13" s="223"/>
      <c r="HDT13" s="26"/>
      <c r="HDU13" s="26"/>
      <c r="HDV13" s="26"/>
      <c r="HDW13" s="26"/>
      <c r="HDX13" s="26"/>
      <c r="HDZ13" s="221"/>
      <c r="HEA13" s="221"/>
      <c r="HEB13" s="221"/>
      <c r="HEC13" s="221"/>
      <c r="HED13" s="221"/>
      <c r="HEE13" s="221"/>
      <c r="HEF13" s="221"/>
      <c r="HEG13" s="221"/>
      <c r="HEH13" s="223"/>
      <c r="HEI13" s="223"/>
      <c r="HEJ13" s="26"/>
      <c r="HEK13" s="26"/>
      <c r="HEL13" s="26"/>
      <c r="HEM13" s="26"/>
      <c r="HEN13" s="26"/>
      <c r="HEP13" s="221"/>
      <c r="HEQ13" s="221"/>
      <c r="HER13" s="221"/>
      <c r="HES13" s="221"/>
      <c r="HET13" s="221"/>
      <c r="HEU13" s="221"/>
      <c r="HEV13" s="221"/>
      <c r="HEW13" s="221"/>
      <c r="HEX13" s="223"/>
      <c r="HEY13" s="223"/>
      <c r="HEZ13" s="26"/>
      <c r="HFA13" s="26"/>
      <c r="HFB13" s="26"/>
      <c r="HFC13" s="26"/>
      <c r="HFD13" s="26"/>
      <c r="HFF13" s="221"/>
      <c r="HFG13" s="221"/>
      <c r="HFH13" s="221"/>
      <c r="HFI13" s="221"/>
      <c r="HFJ13" s="221"/>
      <c r="HFK13" s="221"/>
      <c r="HFL13" s="221"/>
      <c r="HFM13" s="221"/>
      <c r="HFN13" s="223"/>
      <c r="HFO13" s="223"/>
      <c r="HFP13" s="26"/>
      <c r="HFQ13" s="26"/>
      <c r="HFR13" s="26"/>
      <c r="HFS13" s="26"/>
      <c r="HFT13" s="26"/>
      <c r="HFV13" s="221"/>
      <c r="HFW13" s="221"/>
      <c r="HFX13" s="221"/>
      <c r="HFY13" s="221"/>
      <c r="HFZ13" s="221"/>
      <c r="HGA13" s="221"/>
      <c r="HGB13" s="221"/>
      <c r="HGC13" s="221"/>
      <c r="HGD13" s="223"/>
      <c r="HGE13" s="223"/>
      <c r="HGF13" s="26"/>
      <c r="HGG13" s="26"/>
      <c r="HGH13" s="26"/>
      <c r="HGI13" s="26"/>
      <c r="HGJ13" s="26"/>
      <c r="HGL13" s="221"/>
      <c r="HGM13" s="221"/>
      <c r="HGN13" s="221"/>
      <c r="HGO13" s="221"/>
      <c r="HGP13" s="221"/>
      <c r="HGQ13" s="221"/>
      <c r="HGR13" s="221"/>
      <c r="HGS13" s="221"/>
      <c r="HGT13" s="223"/>
      <c r="HGU13" s="223"/>
      <c r="HGV13" s="26"/>
      <c r="HGW13" s="26"/>
      <c r="HGX13" s="26"/>
      <c r="HGY13" s="26"/>
      <c r="HGZ13" s="26"/>
      <c r="HHB13" s="221"/>
      <c r="HHC13" s="221"/>
      <c r="HHD13" s="221"/>
      <c r="HHE13" s="221"/>
      <c r="HHF13" s="221"/>
      <c r="HHG13" s="221"/>
      <c r="HHH13" s="221"/>
      <c r="HHI13" s="221"/>
      <c r="HHJ13" s="223"/>
      <c r="HHK13" s="223"/>
      <c r="HHL13" s="26"/>
      <c r="HHM13" s="26"/>
      <c r="HHN13" s="26"/>
      <c r="HHO13" s="26"/>
      <c r="HHP13" s="26"/>
      <c r="HHR13" s="221"/>
      <c r="HHS13" s="221"/>
      <c r="HHT13" s="221"/>
      <c r="HHU13" s="221"/>
      <c r="HHV13" s="221"/>
      <c r="HHW13" s="221"/>
      <c r="HHX13" s="221"/>
      <c r="HHY13" s="221"/>
      <c r="HHZ13" s="223"/>
      <c r="HIA13" s="223"/>
      <c r="HIB13" s="26"/>
      <c r="HIC13" s="26"/>
      <c r="HID13" s="26"/>
      <c r="HIE13" s="26"/>
      <c r="HIF13" s="26"/>
      <c r="HIH13" s="221"/>
      <c r="HII13" s="221"/>
      <c r="HIJ13" s="221"/>
      <c r="HIK13" s="221"/>
      <c r="HIL13" s="221"/>
      <c r="HIM13" s="221"/>
      <c r="HIN13" s="221"/>
      <c r="HIO13" s="221"/>
      <c r="HIP13" s="223"/>
      <c r="HIQ13" s="223"/>
      <c r="HIR13" s="26"/>
      <c r="HIS13" s="26"/>
      <c r="HIT13" s="26"/>
      <c r="HIU13" s="26"/>
      <c r="HIV13" s="26"/>
      <c r="HIX13" s="221"/>
      <c r="HIY13" s="221"/>
      <c r="HIZ13" s="221"/>
      <c r="HJA13" s="221"/>
      <c r="HJB13" s="221"/>
      <c r="HJC13" s="221"/>
      <c r="HJD13" s="221"/>
      <c r="HJE13" s="221"/>
      <c r="HJF13" s="223"/>
      <c r="HJG13" s="223"/>
      <c r="HJH13" s="26"/>
      <c r="HJI13" s="26"/>
      <c r="HJJ13" s="26"/>
      <c r="HJK13" s="26"/>
      <c r="HJL13" s="26"/>
      <c r="HJN13" s="221"/>
      <c r="HJO13" s="221"/>
      <c r="HJP13" s="221"/>
      <c r="HJQ13" s="221"/>
      <c r="HJR13" s="221"/>
      <c r="HJS13" s="221"/>
      <c r="HJT13" s="221"/>
      <c r="HJU13" s="221"/>
      <c r="HJV13" s="223"/>
      <c r="HJW13" s="223"/>
      <c r="HJX13" s="26"/>
      <c r="HJY13" s="26"/>
      <c r="HJZ13" s="26"/>
      <c r="HKA13" s="26"/>
      <c r="HKB13" s="26"/>
      <c r="HKD13" s="221"/>
      <c r="HKE13" s="221"/>
      <c r="HKF13" s="221"/>
      <c r="HKG13" s="221"/>
      <c r="HKH13" s="221"/>
      <c r="HKI13" s="221"/>
      <c r="HKJ13" s="221"/>
      <c r="HKK13" s="221"/>
      <c r="HKL13" s="223"/>
      <c r="HKM13" s="223"/>
      <c r="HKN13" s="26"/>
      <c r="HKO13" s="26"/>
      <c r="HKP13" s="26"/>
      <c r="HKQ13" s="26"/>
      <c r="HKR13" s="26"/>
      <c r="HKT13" s="221"/>
      <c r="HKU13" s="221"/>
      <c r="HKV13" s="221"/>
      <c r="HKW13" s="221"/>
      <c r="HKX13" s="221"/>
      <c r="HKY13" s="221"/>
      <c r="HKZ13" s="221"/>
      <c r="HLA13" s="221"/>
      <c r="HLB13" s="223"/>
      <c r="HLC13" s="223"/>
      <c r="HLD13" s="26"/>
      <c r="HLE13" s="26"/>
      <c r="HLF13" s="26"/>
      <c r="HLG13" s="26"/>
      <c r="HLH13" s="26"/>
      <c r="HLJ13" s="221"/>
      <c r="HLK13" s="221"/>
      <c r="HLL13" s="221"/>
      <c r="HLM13" s="221"/>
      <c r="HLN13" s="221"/>
      <c r="HLO13" s="221"/>
      <c r="HLP13" s="221"/>
      <c r="HLQ13" s="221"/>
      <c r="HLR13" s="223"/>
      <c r="HLS13" s="223"/>
      <c r="HLT13" s="26"/>
      <c r="HLU13" s="26"/>
      <c r="HLV13" s="26"/>
      <c r="HLW13" s="26"/>
      <c r="HLX13" s="26"/>
      <c r="HLZ13" s="221"/>
      <c r="HMA13" s="221"/>
      <c r="HMB13" s="221"/>
      <c r="HMC13" s="221"/>
      <c r="HMD13" s="221"/>
      <c r="HME13" s="221"/>
      <c r="HMF13" s="221"/>
      <c r="HMG13" s="221"/>
      <c r="HMH13" s="223"/>
      <c r="HMI13" s="223"/>
      <c r="HMJ13" s="26"/>
      <c r="HMK13" s="26"/>
      <c r="HML13" s="26"/>
      <c r="HMM13" s="26"/>
      <c r="HMN13" s="26"/>
      <c r="HMP13" s="221"/>
      <c r="HMQ13" s="221"/>
      <c r="HMR13" s="221"/>
      <c r="HMS13" s="221"/>
      <c r="HMT13" s="221"/>
      <c r="HMU13" s="221"/>
      <c r="HMV13" s="221"/>
      <c r="HMW13" s="221"/>
      <c r="HMX13" s="223"/>
      <c r="HMY13" s="223"/>
      <c r="HMZ13" s="26"/>
      <c r="HNA13" s="26"/>
      <c r="HNB13" s="26"/>
      <c r="HNC13" s="26"/>
      <c r="HND13" s="26"/>
      <c r="HNF13" s="221"/>
      <c r="HNG13" s="221"/>
      <c r="HNH13" s="221"/>
      <c r="HNI13" s="221"/>
      <c r="HNJ13" s="221"/>
      <c r="HNK13" s="221"/>
      <c r="HNL13" s="221"/>
      <c r="HNM13" s="221"/>
      <c r="HNN13" s="223"/>
      <c r="HNO13" s="223"/>
      <c r="HNP13" s="26"/>
      <c r="HNQ13" s="26"/>
      <c r="HNR13" s="26"/>
      <c r="HNS13" s="26"/>
      <c r="HNT13" s="26"/>
      <c r="HNV13" s="221"/>
      <c r="HNW13" s="221"/>
      <c r="HNX13" s="221"/>
      <c r="HNY13" s="221"/>
      <c r="HNZ13" s="221"/>
      <c r="HOA13" s="221"/>
      <c r="HOB13" s="221"/>
      <c r="HOC13" s="221"/>
      <c r="HOD13" s="223"/>
      <c r="HOE13" s="223"/>
      <c r="HOF13" s="26"/>
      <c r="HOG13" s="26"/>
      <c r="HOH13" s="26"/>
      <c r="HOI13" s="26"/>
      <c r="HOJ13" s="26"/>
      <c r="HOL13" s="221"/>
      <c r="HOM13" s="221"/>
      <c r="HON13" s="221"/>
      <c r="HOO13" s="221"/>
      <c r="HOP13" s="221"/>
      <c r="HOQ13" s="221"/>
      <c r="HOR13" s="221"/>
      <c r="HOS13" s="221"/>
      <c r="HOT13" s="223"/>
      <c r="HOU13" s="223"/>
      <c r="HOV13" s="26"/>
      <c r="HOW13" s="26"/>
      <c r="HOX13" s="26"/>
      <c r="HOY13" s="26"/>
      <c r="HOZ13" s="26"/>
      <c r="HPB13" s="221"/>
      <c r="HPC13" s="221"/>
      <c r="HPD13" s="221"/>
      <c r="HPE13" s="221"/>
      <c r="HPF13" s="221"/>
      <c r="HPG13" s="221"/>
      <c r="HPH13" s="221"/>
      <c r="HPI13" s="221"/>
      <c r="HPJ13" s="223"/>
      <c r="HPK13" s="223"/>
      <c r="HPL13" s="26"/>
      <c r="HPM13" s="26"/>
      <c r="HPN13" s="26"/>
      <c r="HPO13" s="26"/>
      <c r="HPP13" s="26"/>
      <c r="HPR13" s="221"/>
      <c r="HPS13" s="221"/>
      <c r="HPT13" s="221"/>
      <c r="HPU13" s="221"/>
      <c r="HPV13" s="221"/>
      <c r="HPW13" s="221"/>
      <c r="HPX13" s="221"/>
      <c r="HPY13" s="221"/>
      <c r="HPZ13" s="223"/>
      <c r="HQA13" s="223"/>
      <c r="HQB13" s="26"/>
      <c r="HQC13" s="26"/>
      <c r="HQD13" s="26"/>
      <c r="HQE13" s="26"/>
      <c r="HQF13" s="26"/>
      <c r="HQH13" s="221"/>
      <c r="HQI13" s="221"/>
      <c r="HQJ13" s="221"/>
      <c r="HQK13" s="221"/>
      <c r="HQL13" s="221"/>
      <c r="HQM13" s="221"/>
      <c r="HQN13" s="221"/>
      <c r="HQO13" s="221"/>
      <c r="HQP13" s="223"/>
      <c r="HQQ13" s="223"/>
      <c r="HQR13" s="26"/>
      <c r="HQS13" s="26"/>
      <c r="HQT13" s="26"/>
      <c r="HQU13" s="26"/>
      <c r="HQV13" s="26"/>
      <c r="HQX13" s="221"/>
      <c r="HQY13" s="221"/>
      <c r="HQZ13" s="221"/>
      <c r="HRA13" s="221"/>
      <c r="HRB13" s="221"/>
      <c r="HRC13" s="221"/>
      <c r="HRD13" s="221"/>
      <c r="HRE13" s="221"/>
      <c r="HRF13" s="223"/>
      <c r="HRG13" s="223"/>
      <c r="HRH13" s="26"/>
      <c r="HRI13" s="26"/>
      <c r="HRJ13" s="26"/>
      <c r="HRK13" s="26"/>
      <c r="HRL13" s="26"/>
      <c r="HRN13" s="221"/>
      <c r="HRO13" s="221"/>
      <c r="HRP13" s="221"/>
      <c r="HRQ13" s="221"/>
      <c r="HRR13" s="221"/>
      <c r="HRS13" s="221"/>
      <c r="HRT13" s="221"/>
      <c r="HRU13" s="221"/>
      <c r="HRV13" s="223"/>
      <c r="HRW13" s="223"/>
      <c r="HRX13" s="26"/>
      <c r="HRY13" s="26"/>
      <c r="HRZ13" s="26"/>
      <c r="HSA13" s="26"/>
      <c r="HSB13" s="26"/>
      <c r="HSD13" s="221"/>
      <c r="HSE13" s="221"/>
      <c r="HSF13" s="221"/>
      <c r="HSG13" s="221"/>
      <c r="HSH13" s="221"/>
      <c r="HSI13" s="221"/>
      <c r="HSJ13" s="221"/>
      <c r="HSK13" s="221"/>
      <c r="HSL13" s="223"/>
      <c r="HSM13" s="223"/>
      <c r="HSN13" s="26"/>
      <c r="HSO13" s="26"/>
      <c r="HSP13" s="26"/>
      <c r="HSQ13" s="26"/>
      <c r="HSR13" s="26"/>
      <c r="HST13" s="221"/>
      <c r="HSU13" s="221"/>
      <c r="HSV13" s="221"/>
      <c r="HSW13" s="221"/>
      <c r="HSX13" s="221"/>
      <c r="HSY13" s="221"/>
      <c r="HSZ13" s="221"/>
      <c r="HTA13" s="221"/>
      <c r="HTB13" s="223"/>
      <c r="HTC13" s="223"/>
      <c r="HTD13" s="26"/>
      <c r="HTE13" s="26"/>
      <c r="HTF13" s="26"/>
      <c r="HTG13" s="26"/>
      <c r="HTH13" s="26"/>
      <c r="HTJ13" s="221"/>
      <c r="HTK13" s="221"/>
      <c r="HTL13" s="221"/>
      <c r="HTM13" s="221"/>
      <c r="HTN13" s="221"/>
      <c r="HTO13" s="221"/>
      <c r="HTP13" s="221"/>
      <c r="HTQ13" s="221"/>
      <c r="HTR13" s="223"/>
      <c r="HTS13" s="223"/>
      <c r="HTT13" s="26"/>
      <c r="HTU13" s="26"/>
      <c r="HTV13" s="26"/>
      <c r="HTW13" s="26"/>
      <c r="HTX13" s="26"/>
      <c r="HTZ13" s="221"/>
      <c r="HUA13" s="221"/>
      <c r="HUB13" s="221"/>
      <c r="HUC13" s="221"/>
      <c r="HUD13" s="221"/>
      <c r="HUE13" s="221"/>
      <c r="HUF13" s="221"/>
      <c r="HUG13" s="221"/>
      <c r="HUH13" s="223"/>
      <c r="HUI13" s="223"/>
      <c r="HUJ13" s="26"/>
      <c r="HUK13" s="26"/>
      <c r="HUL13" s="26"/>
      <c r="HUM13" s="26"/>
      <c r="HUN13" s="26"/>
      <c r="HUP13" s="221"/>
      <c r="HUQ13" s="221"/>
      <c r="HUR13" s="221"/>
      <c r="HUS13" s="221"/>
      <c r="HUT13" s="221"/>
      <c r="HUU13" s="221"/>
      <c r="HUV13" s="221"/>
      <c r="HUW13" s="221"/>
      <c r="HUX13" s="223"/>
      <c r="HUY13" s="223"/>
      <c r="HUZ13" s="26"/>
      <c r="HVA13" s="26"/>
      <c r="HVB13" s="26"/>
      <c r="HVC13" s="26"/>
      <c r="HVD13" s="26"/>
      <c r="HVF13" s="221"/>
      <c r="HVG13" s="221"/>
      <c r="HVH13" s="221"/>
      <c r="HVI13" s="221"/>
      <c r="HVJ13" s="221"/>
      <c r="HVK13" s="221"/>
      <c r="HVL13" s="221"/>
      <c r="HVM13" s="221"/>
      <c r="HVN13" s="223"/>
      <c r="HVO13" s="223"/>
      <c r="HVP13" s="26"/>
      <c r="HVQ13" s="26"/>
      <c r="HVR13" s="26"/>
      <c r="HVS13" s="26"/>
      <c r="HVT13" s="26"/>
      <c r="HVV13" s="221"/>
      <c r="HVW13" s="221"/>
      <c r="HVX13" s="221"/>
      <c r="HVY13" s="221"/>
      <c r="HVZ13" s="221"/>
      <c r="HWA13" s="221"/>
      <c r="HWB13" s="221"/>
      <c r="HWC13" s="221"/>
      <c r="HWD13" s="223"/>
      <c r="HWE13" s="223"/>
      <c r="HWF13" s="26"/>
      <c r="HWG13" s="26"/>
      <c r="HWH13" s="26"/>
      <c r="HWI13" s="26"/>
      <c r="HWJ13" s="26"/>
      <c r="HWL13" s="221"/>
      <c r="HWM13" s="221"/>
      <c r="HWN13" s="221"/>
      <c r="HWO13" s="221"/>
      <c r="HWP13" s="221"/>
      <c r="HWQ13" s="221"/>
      <c r="HWR13" s="221"/>
      <c r="HWS13" s="221"/>
      <c r="HWT13" s="223"/>
      <c r="HWU13" s="223"/>
      <c r="HWV13" s="26"/>
      <c r="HWW13" s="26"/>
      <c r="HWX13" s="26"/>
      <c r="HWY13" s="26"/>
      <c r="HWZ13" s="26"/>
      <c r="HXB13" s="221"/>
      <c r="HXC13" s="221"/>
      <c r="HXD13" s="221"/>
      <c r="HXE13" s="221"/>
      <c r="HXF13" s="221"/>
      <c r="HXG13" s="221"/>
      <c r="HXH13" s="221"/>
      <c r="HXI13" s="221"/>
      <c r="HXJ13" s="223"/>
      <c r="HXK13" s="223"/>
      <c r="HXL13" s="26"/>
      <c r="HXM13" s="26"/>
      <c r="HXN13" s="26"/>
      <c r="HXO13" s="26"/>
      <c r="HXP13" s="26"/>
      <c r="HXR13" s="221"/>
      <c r="HXS13" s="221"/>
      <c r="HXT13" s="221"/>
      <c r="HXU13" s="221"/>
      <c r="HXV13" s="221"/>
      <c r="HXW13" s="221"/>
      <c r="HXX13" s="221"/>
      <c r="HXY13" s="221"/>
      <c r="HXZ13" s="223"/>
      <c r="HYA13" s="223"/>
      <c r="HYB13" s="26"/>
      <c r="HYC13" s="26"/>
      <c r="HYD13" s="26"/>
      <c r="HYE13" s="26"/>
      <c r="HYF13" s="26"/>
      <c r="HYH13" s="221"/>
      <c r="HYI13" s="221"/>
      <c r="HYJ13" s="221"/>
      <c r="HYK13" s="221"/>
      <c r="HYL13" s="221"/>
      <c r="HYM13" s="221"/>
      <c r="HYN13" s="221"/>
      <c r="HYO13" s="221"/>
      <c r="HYP13" s="223"/>
      <c r="HYQ13" s="223"/>
      <c r="HYR13" s="26"/>
      <c r="HYS13" s="26"/>
      <c r="HYT13" s="26"/>
      <c r="HYU13" s="26"/>
      <c r="HYV13" s="26"/>
      <c r="HYX13" s="221"/>
      <c r="HYY13" s="221"/>
      <c r="HYZ13" s="221"/>
      <c r="HZA13" s="221"/>
      <c r="HZB13" s="221"/>
      <c r="HZC13" s="221"/>
      <c r="HZD13" s="221"/>
      <c r="HZE13" s="221"/>
      <c r="HZF13" s="223"/>
      <c r="HZG13" s="223"/>
      <c r="HZH13" s="26"/>
      <c r="HZI13" s="26"/>
      <c r="HZJ13" s="26"/>
      <c r="HZK13" s="26"/>
      <c r="HZL13" s="26"/>
      <c r="HZN13" s="221"/>
      <c r="HZO13" s="221"/>
      <c r="HZP13" s="221"/>
      <c r="HZQ13" s="221"/>
      <c r="HZR13" s="221"/>
      <c r="HZS13" s="221"/>
      <c r="HZT13" s="221"/>
      <c r="HZU13" s="221"/>
      <c r="HZV13" s="223"/>
      <c r="HZW13" s="223"/>
      <c r="HZX13" s="26"/>
      <c r="HZY13" s="26"/>
      <c r="HZZ13" s="26"/>
      <c r="IAA13" s="26"/>
      <c r="IAB13" s="26"/>
      <c r="IAD13" s="221"/>
      <c r="IAE13" s="221"/>
      <c r="IAF13" s="221"/>
      <c r="IAG13" s="221"/>
      <c r="IAH13" s="221"/>
      <c r="IAI13" s="221"/>
      <c r="IAJ13" s="221"/>
      <c r="IAK13" s="221"/>
      <c r="IAL13" s="223"/>
      <c r="IAM13" s="223"/>
      <c r="IAN13" s="26"/>
      <c r="IAO13" s="26"/>
      <c r="IAP13" s="26"/>
      <c r="IAQ13" s="26"/>
      <c r="IAR13" s="26"/>
      <c r="IAT13" s="221"/>
      <c r="IAU13" s="221"/>
      <c r="IAV13" s="221"/>
      <c r="IAW13" s="221"/>
      <c r="IAX13" s="221"/>
      <c r="IAY13" s="221"/>
      <c r="IAZ13" s="221"/>
      <c r="IBA13" s="221"/>
      <c r="IBB13" s="223"/>
      <c r="IBC13" s="223"/>
      <c r="IBD13" s="26"/>
      <c r="IBE13" s="26"/>
      <c r="IBF13" s="26"/>
      <c r="IBG13" s="26"/>
      <c r="IBH13" s="26"/>
      <c r="IBJ13" s="221"/>
      <c r="IBK13" s="221"/>
      <c r="IBL13" s="221"/>
      <c r="IBM13" s="221"/>
      <c r="IBN13" s="221"/>
      <c r="IBO13" s="221"/>
      <c r="IBP13" s="221"/>
      <c r="IBQ13" s="221"/>
      <c r="IBR13" s="223"/>
      <c r="IBS13" s="223"/>
      <c r="IBT13" s="26"/>
      <c r="IBU13" s="26"/>
      <c r="IBV13" s="26"/>
      <c r="IBW13" s="26"/>
      <c r="IBX13" s="26"/>
      <c r="IBZ13" s="221"/>
      <c r="ICA13" s="221"/>
      <c r="ICB13" s="221"/>
      <c r="ICC13" s="221"/>
      <c r="ICD13" s="221"/>
      <c r="ICE13" s="221"/>
      <c r="ICF13" s="221"/>
      <c r="ICG13" s="221"/>
      <c r="ICH13" s="223"/>
      <c r="ICI13" s="223"/>
      <c r="ICJ13" s="26"/>
      <c r="ICK13" s="26"/>
      <c r="ICL13" s="26"/>
      <c r="ICM13" s="26"/>
      <c r="ICN13" s="26"/>
      <c r="ICP13" s="221"/>
      <c r="ICQ13" s="221"/>
      <c r="ICR13" s="221"/>
      <c r="ICS13" s="221"/>
      <c r="ICT13" s="221"/>
      <c r="ICU13" s="221"/>
      <c r="ICV13" s="221"/>
      <c r="ICW13" s="221"/>
      <c r="ICX13" s="223"/>
      <c r="ICY13" s="223"/>
      <c r="ICZ13" s="26"/>
      <c r="IDA13" s="26"/>
      <c r="IDB13" s="26"/>
      <c r="IDC13" s="26"/>
      <c r="IDD13" s="26"/>
      <c r="IDF13" s="221"/>
      <c r="IDG13" s="221"/>
      <c r="IDH13" s="221"/>
      <c r="IDI13" s="221"/>
      <c r="IDJ13" s="221"/>
      <c r="IDK13" s="221"/>
      <c r="IDL13" s="221"/>
      <c r="IDM13" s="221"/>
      <c r="IDN13" s="223"/>
      <c r="IDO13" s="223"/>
      <c r="IDP13" s="26"/>
      <c r="IDQ13" s="26"/>
      <c r="IDR13" s="26"/>
      <c r="IDS13" s="26"/>
      <c r="IDT13" s="26"/>
      <c r="IDV13" s="221"/>
      <c r="IDW13" s="221"/>
      <c r="IDX13" s="221"/>
      <c r="IDY13" s="221"/>
      <c r="IDZ13" s="221"/>
      <c r="IEA13" s="221"/>
      <c r="IEB13" s="221"/>
      <c r="IEC13" s="221"/>
      <c r="IED13" s="223"/>
      <c r="IEE13" s="223"/>
      <c r="IEF13" s="26"/>
      <c r="IEG13" s="26"/>
      <c r="IEH13" s="26"/>
      <c r="IEI13" s="26"/>
      <c r="IEJ13" s="26"/>
      <c r="IEL13" s="221"/>
      <c r="IEM13" s="221"/>
      <c r="IEN13" s="221"/>
      <c r="IEO13" s="221"/>
      <c r="IEP13" s="221"/>
      <c r="IEQ13" s="221"/>
      <c r="IER13" s="221"/>
      <c r="IES13" s="221"/>
      <c r="IET13" s="223"/>
      <c r="IEU13" s="223"/>
      <c r="IEV13" s="26"/>
      <c r="IEW13" s="26"/>
      <c r="IEX13" s="26"/>
      <c r="IEY13" s="26"/>
      <c r="IEZ13" s="26"/>
      <c r="IFB13" s="221"/>
      <c r="IFC13" s="221"/>
      <c r="IFD13" s="221"/>
      <c r="IFE13" s="221"/>
      <c r="IFF13" s="221"/>
      <c r="IFG13" s="221"/>
      <c r="IFH13" s="221"/>
      <c r="IFI13" s="221"/>
      <c r="IFJ13" s="223"/>
      <c r="IFK13" s="223"/>
      <c r="IFL13" s="26"/>
      <c r="IFM13" s="26"/>
      <c r="IFN13" s="26"/>
      <c r="IFO13" s="26"/>
      <c r="IFP13" s="26"/>
      <c r="IFR13" s="221"/>
      <c r="IFS13" s="221"/>
      <c r="IFT13" s="221"/>
      <c r="IFU13" s="221"/>
      <c r="IFV13" s="221"/>
      <c r="IFW13" s="221"/>
      <c r="IFX13" s="221"/>
      <c r="IFY13" s="221"/>
      <c r="IFZ13" s="223"/>
      <c r="IGA13" s="223"/>
      <c r="IGB13" s="26"/>
      <c r="IGC13" s="26"/>
      <c r="IGD13" s="26"/>
      <c r="IGE13" s="26"/>
      <c r="IGF13" s="26"/>
      <c r="IGH13" s="221"/>
      <c r="IGI13" s="221"/>
      <c r="IGJ13" s="221"/>
      <c r="IGK13" s="221"/>
      <c r="IGL13" s="221"/>
      <c r="IGM13" s="221"/>
      <c r="IGN13" s="221"/>
      <c r="IGO13" s="221"/>
      <c r="IGP13" s="223"/>
      <c r="IGQ13" s="223"/>
      <c r="IGR13" s="26"/>
      <c r="IGS13" s="26"/>
      <c r="IGT13" s="26"/>
      <c r="IGU13" s="26"/>
      <c r="IGV13" s="26"/>
      <c r="IGX13" s="221"/>
      <c r="IGY13" s="221"/>
      <c r="IGZ13" s="221"/>
      <c r="IHA13" s="221"/>
      <c r="IHB13" s="221"/>
      <c r="IHC13" s="221"/>
      <c r="IHD13" s="221"/>
      <c r="IHE13" s="221"/>
      <c r="IHF13" s="223"/>
      <c r="IHG13" s="223"/>
      <c r="IHH13" s="26"/>
      <c r="IHI13" s="26"/>
      <c r="IHJ13" s="26"/>
      <c r="IHK13" s="26"/>
      <c r="IHL13" s="26"/>
      <c r="IHN13" s="221"/>
      <c r="IHO13" s="221"/>
      <c r="IHP13" s="221"/>
      <c r="IHQ13" s="221"/>
      <c r="IHR13" s="221"/>
      <c r="IHS13" s="221"/>
      <c r="IHT13" s="221"/>
      <c r="IHU13" s="221"/>
      <c r="IHV13" s="223"/>
      <c r="IHW13" s="223"/>
      <c r="IHX13" s="26"/>
      <c r="IHY13" s="26"/>
      <c r="IHZ13" s="26"/>
      <c r="IIA13" s="26"/>
      <c r="IIB13" s="26"/>
      <c r="IID13" s="221"/>
      <c r="IIE13" s="221"/>
      <c r="IIF13" s="221"/>
      <c r="IIG13" s="221"/>
      <c r="IIH13" s="221"/>
      <c r="III13" s="221"/>
      <c r="IIJ13" s="221"/>
      <c r="IIK13" s="221"/>
      <c r="IIL13" s="223"/>
      <c r="IIM13" s="223"/>
      <c r="IIN13" s="26"/>
      <c r="IIO13" s="26"/>
      <c r="IIP13" s="26"/>
      <c r="IIQ13" s="26"/>
      <c r="IIR13" s="26"/>
      <c r="IIT13" s="221"/>
      <c r="IIU13" s="221"/>
      <c r="IIV13" s="221"/>
      <c r="IIW13" s="221"/>
      <c r="IIX13" s="221"/>
      <c r="IIY13" s="221"/>
      <c r="IIZ13" s="221"/>
      <c r="IJA13" s="221"/>
      <c r="IJB13" s="223"/>
      <c r="IJC13" s="223"/>
      <c r="IJD13" s="26"/>
      <c r="IJE13" s="26"/>
      <c r="IJF13" s="26"/>
      <c r="IJG13" s="26"/>
      <c r="IJH13" s="26"/>
      <c r="IJJ13" s="221"/>
      <c r="IJK13" s="221"/>
      <c r="IJL13" s="221"/>
      <c r="IJM13" s="221"/>
      <c r="IJN13" s="221"/>
      <c r="IJO13" s="221"/>
      <c r="IJP13" s="221"/>
      <c r="IJQ13" s="221"/>
      <c r="IJR13" s="223"/>
      <c r="IJS13" s="223"/>
      <c r="IJT13" s="26"/>
      <c r="IJU13" s="26"/>
      <c r="IJV13" s="26"/>
      <c r="IJW13" s="26"/>
      <c r="IJX13" s="26"/>
      <c r="IJZ13" s="221"/>
      <c r="IKA13" s="221"/>
      <c r="IKB13" s="221"/>
      <c r="IKC13" s="221"/>
      <c r="IKD13" s="221"/>
      <c r="IKE13" s="221"/>
      <c r="IKF13" s="221"/>
      <c r="IKG13" s="221"/>
      <c r="IKH13" s="223"/>
      <c r="IKI13" s="223"/>
      <c r="IKJ13" s="26"/>
      <c r="IKK13" s="26"/>
      <c r="IKL13" s="26"/>
      <c r="IKM13" s="26"/>
      <c r="IKN13" s="26"/>
      <c r="IKP13" s="221"/>
      <c r="IKQ13" s="221"/>
      <c r="IKR13" s="221"/>
      <c r="IKS13" s="221"/>
      <c r="IKT13" s="221"/>
      <c r="IKU13" s="221"/>
      <c r="IKV13" s="221"/>
      <c r="IKW13" s="221"/>
      <c r="IKX13" s="223"/>
      <c r="IKY13" s="223"/>
      <c r="IKZ13" s="26"/>
      <c r="ILA13" s="26"/>
      <c r="ILB13" s="26"/>
      <c r="ILC13" s="26"/>
      <c r="ILD13" s="26"/>
      <c r="ILF13" s="221"/>
      <c r="ILG13" s="221"/>
      <c r="ILH13" s="221"/>
      <c r="ILI13" s="221"/>
      <c r="ILJ13" s="221"/>
      <c r="ILK13" s="221"/>
      <c r="ILL13" s="221"/>
      <c r="ILM13" s="221"/>
      <c r="ILN13" s="223"/>
      <c r="ILO13" s="223"/>
      <c r="ILP13" s="26"/>
      <c r="ILQ13" s="26"/>
      <c r="ILR13" s="26"/>
      <c r="ILS13" s="26"/>
      <c r="ILT13" s="26"/>
      <c r="ILV13" s="221"/>
      <c r="ILW13" s="221"/>
      <c r="ILX13" s="221"/>
      <c r="ILY13" s="221"/>
      <c r="ILZ13" s="221"/>
      <c r="IMA13" s="221"/>
      <c r="IMB13" s="221"/>
      <c r="IMC13" s="221"/>
      <c r="IMD13" s="223"/>
      <c r="IME13" s="223"/>
      <c r="IMF13" s="26"/>
      <c r="IMG13" s="26"/>
      <c r="IMH13" s="26"/>
      <c r="IMI13" s="26"/>
      <c r="IMJ13" s="26"/>
      <c r="IML13" s="221"/>
      <c r="IMM13" s="221"/>
      <c r="IMN13" s="221"/>
      <c r="IMO13" s="221"/>
      <c r="IMP13" s="221"/>
      <c r="IMQ13" s="221"/>
      <c r="IMR13" s="221"/>
      <c r="IMS13" s="221"/>
      <c r="IMT13" s="223"/>
      <c r="IMU13" s="223"/>
      <c r="IMV13" s="26"/>
      <c r="IMW13" s="26"/>
      <c r="IMX13" s="26"/>
      <c r="IMY13" s="26"/>
      <c r="IMZ13" s="26"/>
      <c r="INB13" s="221"/>
      <c r="INC13" s="221"/>
      <c r="IND13" s="221"/>
      <c r="INE13" s="221"/>
      <c r="INF13" s="221"/>
      <c r="ING13" s="221"/>
      <c r="INH13" s="221"/>
      <c r="INI13" s="221"/>
      <c r="INJ13" s="223"/>
      <c r="INK13" s="223"/>
      <c r="INL13" s="26"/>
      <c r="INM13" s="26"/>
      <c r="INN13" s="26"/>
      <c r="INO13" s="26"/>
      <c r="INP13" s="26"/>
      <c r="INR13" s="221"/>
      <c r="INS13" s="221"/>
      <c r="INT13" s="221"/>
      <c r="INU13" s="221"/>
      <c r="INV13" s="221"/>
      <c r="INW13" s="221"/>
      <c r="INX13" s="221"/>
      <c r="INY13" s="221"/>
      <c r="INZ13" s="223"/>
      <c r="IOA13" s="223"/>
      <c r="IOB13" s="26"/>
      <c r="IOC13" s="26"/>
      <c r="IOD13" s="26"/>
      <c r="IOE13" s="26"/>
      <c r="IOF13" s="26"/>
      <c r="IOH13" s="221"/>
      <c r="IOI13" s="221"/>
      <c r="IOJ13" s="221"/>
      <c r="IOK13" s="221"/>
      <c r="IOL13" s="221"/>
      <c r="IOM13" s="221"/>
      <c r="ION13" s="221"/>
      <c r="IOO13" s="221"/>
      <c r="IOP13" s="223"/>
      <c r="IOQ13" s="223"/>
      <c r="IOR13" s="26"/>
      <c r="IOS13" s="26"/>
      <c r="IOT13" s="26"/>
      <c r="IOU13" s="26"/>
      <c r="IOV13" s="26"/>
      <c r="IOX13" s="221"/>
      <c r="IOY13" s="221"/>
      <c r="IOZ13" s="221"/>
      <c r="IPA13" s="221"/>
      <c r="IPB13" s="221"/>
      <c r="IPC13" s="221"/>
      <c r="IPD13" s="221"/>
      <c r="IPE13" s="221"/>
      <c r="IPF13" s="223"/>
      <c r="IPG13" s="223"/>
      <c r="IPH13" s="26"/>
      <c r="IPI13" s="26"/>
      <c r="IPJ13" s="26"/>
      <c r="IPK13" s="26"/>
      <c r="IPL13" s="26"/>
      <c r="IPN13" s="221"/>
      <c r="IPO13" s="221"/>
      <c r="IPP13" s="221"/>
      <c r="IPQ13" s="221"/>
      <c r="IPR13" s="221"/>
      <c r="IPS13" s="221"/>
      <c r="IPT13" s="221"/>
      <c r="IPU13" s="221"/>
      <c r="IPV13" s="223"/>
      <c r="IPW13" s="223"/>
      <c r="IPX13" s="26"/>
      <c r="IPY13" s="26"/>
      <c r="IPZ13" s="26"/>
      <c r="IQA13" s="26"/>
      <c r="IQB13" s="26"/>
      <c r="IQD13" s="221"/>
      <c r="IQE13" s="221"/>
      <c r="IQF13" s="221"/>
      <c r="IQG13" s="221"/>
      <c r="IQH13" s="221"/>
      <c r="IQI13" s="221"/>
      <c r="IQJ13" s="221"/>
      <c r="IQK13" s="221"/>
      <c r="IQL13" s="223"/>
      <c r="IQM13" s="223"/>
      <c r="IQN13" s="26"/>
      <c r="IQO13" s="26"/>
      <c r="IQP13" s="26"/>
      <c r="IQQ13" s="26"/>
      <c r="IQR13" s="26"/>
      <c r="IQT13" s="221"/>
      <c r="IQU13" s="221"/>
      <c r="IQV13" s="221"/>
      <c r="IQW13" s="221"/>
      <c r="IQX13" s="221"/>
      <c r="IQY13" s="221"/>
      <c r="IQZ13" s="221"/>
      <c r="IRA13" s="221"/>
      <c r="IRB13" s="223"/>
      <c r="IRC13" s="223"/>
      <c r="IRD13" s="26"/>
      <c r="IRE13" s="26"/>
      <c r="IRF13" s="26"/>
      <c r="IRG13" s="26"/>
      <c r="IRH13" s="26"/>
      <c r="IRJ13" s="221"/>
      <c r="IRK13" s="221"/>
      <c r="IRL13" s="221"/>
      <c r="IRM13" s="221"/>
      <c r="IRN13" s="221"/>
      <c r="IRO13" s="221"/>
      <c r="IRP13" s="221"/>
      <c r="IRQ13" s="221"/>
      <c r="IRR13" s="223"/>
      <c r="IRS13" s="223"/>
      <c r="IRT13" s="26"/>
      <c r="IRU13" s="26"/>
      <c r="IRV13" s="26"/>
      <c r="IRW13" s="26"/>
      <c r="IRX13" s="26"/>
      <c r="IRZ13" s="221"/>
      <c r="ISA13" s="221"/>
      <c r="ISB13" s="221"/>
      <c r="ISC13" s="221"/>
      <c r="ISD13" s="221"/>
      <c r="ISE13" s="221"/>
      <c r="ISF13" s="221"/>
      <c r="ISG13" s="221"/>
      <c r="ISH13" s="223"/>
      <c r="ISI13" s="223"/>
      <c r="ISJ13" s="26"/>
      <c r="ISK13" s="26"/>
      <c r="ISL13" s="26"/>
      <c r="ISM13" s="26"/>
      <c r="ISN13" s="26"/>
      <c r="ISP13" s="221"/>
      <c r="ISQ13" s="221"/>
      <c r="ISR13" s="221"/>
      <c r="ISS13" s="221"/>
      <c r="IST13" s="221"/>
      <c r="ISU13" s="221"/>
      <c r="ISV13" s="221"/>
      <c r="ISW13" s="221"/>
      <c r="ISX13" s="223"/>
      <c r="ISY13" s="223"/>
      <c r="ISZ13" s="26"/>
      <c r="ITA13" s="26"/>
      <c r="ITB13" s="26"/>
      <c r="ITC13" s="26"/>
      <c r="ITD13" s="26"/>
      <c r="ITF13" s="221"/>
      <c r="ITG13" s="221"/>
      <c r="ITH13" s="221"/>
      <c r="ITI13" s="221"/>
      <c r="ITJ13" s="221"/>
      <c r="ITK13" s="221"/>
      <c r="ITL13" s="221"/>
      <c r="ITM13" s="221"/>
      <c r="ITN13" s="223"/>
      <c r="ITO13" s="223"/>
      <c r="ITP13" s="26"/>
      <c r="ITQ13" s="26"/>
      <c r="ITR13" s="26"/>
      <c r="ITS13" s="26"/>
      <c r="ITT13" s="26"/>
      <c r="ITV13" s="221"/>
      <c r="ITW13" s="221"/>
      <c r="ITX13" s="221"/>
      <c r="ITY13" s="221"/>
      <c r="ITZ13" s="221"/>
      <c r="IUA13" s="221"/>
      <c r="IUB13" s="221"/>
      <c r="IUC13" s="221"/>
      <c r="IUD13" s="223"/>
      <c r="IUE13" s="223"/>
      <c r="IUF13" s="26"/>
      <c r="IUG13" s="26"/>
      <c r="IUH13" s="26"/>
      <c r="IUI13" s="26"/>
      <c r="IUJ13" s="26"/>
      <c r="IUL13" s="221"/>
      <c r="IUM13" s="221"/>
      <c r="IUN13" s="221"/>
      <c r="IUO13" s="221"/>
      <c r="IUP13" s="221"/>
      <c r="IUQ13" s="221"/>
      <c r="IUR13" s="221"/>
      <c r="IUS13" s="221"/>
      <c r="IUT13" s="223"/>
      <c r="IUU13" s="223"/>
      <c r="IUV13" s="26"/>
      <c r="IUW13" s="26"/>
      <c r="IUX13" s="26"/>
      <c r="IUY13" s="26"/>
      <c r="IUZ13" s="26"/>
      <c r="IVB13" s="221"/>
      <c r="IVC13" s="221"/>
      <c r="IVD13" s="221"/>
      <c r="IVE13" s="221"/>
      <c r="IVF13" s="221"/>
      <c r="IVG13" s="221"/>
      <c r="IVH13" s="221"/>
      <c r="IVI13" s="221"/>
      <c r="IVJ13" s="223"/>
      <c r="IVK13" s="223"/>
      <c r="IVL13" s="26"/>
      <c r="IVM13" s="26"/>
      <c r="IVN13" s="26"/>
      <c r="IVO13" s="26"/>
      <c r="IVP13" s="26"/>
      <c r="IVR13" s="221"/>
      <c r="IVS13" s="221"/>
      <c r="IVT13" s="221"/>
      <c r="IVU13" s="221"/>
      <c r="IVV13" s="221"/>
      <c r="IVW13" s="221"/>
      <c r="IVX13" s="221"/>
      <c r="IVY13" s="221"/>
      <c r="IVZ13" s="223"/>
      <c r="IWA13" s="223"/>
      <c r="IWB13" s="26"/>
      <c r="IWC13" s="26"/>
      <c r="IWD13" s="26"/>
      <c r="IWE13" s="26"/>
      <c r="IWF13" s="26"/>
      <c r="IWH13" s="221"/>
      <c r="IWI13" s="221"/>
      <c r="IWJ13" s="221"/>
      <c r="IWK13" s="221"/>
      <c r="IWL13" s="221"/>
      <c r="IWM13" s="221"/>
      <c r="IWN13" s="221"/>
      <c r="IWO13" s="221"/>
      <c r="IWP13" s="223"/>
      <c r="IWQ13" s="223"/>
      <c r="IWR13" s="26"/>
      <c r="IWS13" s="26"/>
      <c r="IWT13" s="26"/>
      <c r="IWU13" s="26"/>
      <c r="IWV13" s="26"/>
      <c r="IWX13" s="221"/>
      <c r="IWY13" s="221"/>
      <c r="IWZ13" s="221"/>
      <c r="IXA13" s="221"/>
      <c r="IXB13" s="221"/>
      <c r="IXC13" s="221"/>
      <c r="IXD13" s="221"/>
      <c r="IXE13" s="221"/>
      <c r="IXF13" s="223"/>
      <c r="IXG13" s="223"/>
      <c r="IXH13" s="26"/>
      <c r="IXI13" s="26"/>
      <c r="IXJ13" s="26"/>
      <c r="IXK13" s="26"/>
      <c r="IXL13" s="26"/>
      <c r="IXN13" s="221"/>
      <c r="IXO13" s="221"/>
      <c r="IXP13" s="221"/>
      <c r="IXQ13" s="221"/>
      <c r="IXR13" s="221"/>
      <c r="IXS13" s="221"/>
      <c r="IXT13" s="221"/>
      <c r="IXU13" s="221"/>
      <c r="IXV13" s="223"/>
      <c r="IXW13" s="223"/>
      <c r="IXX13" s="26"/>
      <c r="IXY13" s="26"/>
      <c r="IXZ13" s="26"/>
      <c r="IYA13" s="26"/>
      <c r="IYB13" s="26"/>
      <c r="IYD13" s="221"/>
      <c r="IYE13" s="221"/>
      <c r="IYF13" s="221"/>
      <c r="IYG13" s="221"/>
      <c r="IYH13" s="221"/>
      <c r="IYI13" s="221"/>
      <c r="IYJ13" s="221"/>
      <c r="IYK13" s="221"/>
      <c r="IYL13" s="223"/>
      <c r="IYM13" s="223"/>
      <c r="IYN13" s="26"/>
      <c r="IYO13" s="26"/>
      <c r="IYP13" s="26"/>
      <c r="IYQ13" s="26"/>
      <c r="IYR13" s="26"/>
      <c r="IYT13" s="221"/>
      <c r="IYU13" s="221"/>
      <c r="IYV13" s="221"/>
      <c r="IYW13" s="221"/>
      <c r="IYX13" s="221"/>
      <c r="IYY13" s="221"/>
      <c r="IYZ13" s="221"/>
      <c r="IZA13" s="221"/>
      <c r="IZB13" s="223"/>
      <c r="IZC13" s="223"/>
      <c r="IZD13" s="26"/>
      <c r="IZE13" s="26"/>
      <c r="IZF13" s="26"/>
      <c r="IZG13" s="26"/>
      <c r="IZH13" s="26"/>
      <c r="IZJ13" s="221"/>
      <c r="IZK13" s="221"/>
      <c r="IZL13" s="221"/>
      <c r="IZM13" s="221"/>
      <c r="IZN13" s="221"/>
      <c r="IZO13" s="221"/>
      <c r="IZP13" s="221"/>
      <c r="IZQ13" s="221"/>
      <c r="IZR13" s="223"/>
      <c r="IZS13" s="223"/>
      <c r="IZT13" s="26"/>
      <c r="IZU13" s="26"/>
      <c r="IZV13" s="26"/>
      <c r="IZW13" s="26"/>
      <c r="IZX13" s="26"/>
      <c r="IZZ13" s="221"/>
      <c r="JAA13" s="221"/>
      <c r="JAB13" s="221"/>
      <c r="JAC13" s="221"/>
      <c r="JAD13" s="221"/>
      <c r="JAE13" s="221"/>
      <c r="JAF13" s="221"/>
      <c r="JAG13" s="221"/>
      <c r="JAH13" s="223"/>
      <c r="JAI13" s="223"/>
      <c r="JAJ13" s="26"/>
      <c r="JAK13" s="26"/>
      <c r="JAL13" s="26"/>
      <c r="JAM13" s="26"/>
      <c r="JAN13" s="26"/>
      <c r="JAP13" s="221"/>
      <c r="JAQ13" s="221"/>
      <c r="JAR13" s="221"/>
      <c r="JAS13" s="221"/>
      <c r="JAT13" s="221"/>
      <c r="JAU13" s="221"/>
      <c r="JAV13" s="221"/>
      <c r="JAW13" s="221"/>
      <c r="JAX13" s="223"/>
      <c r="JAY13" s="223"/>
      <c r="JAZ13" s="26"/>
      <c r="JBA13" s="26"/>
      <c r="JBB13" s="26"/>
      <c r="JBC13" s="26"/>
      <c r="JBD13" s="26"/>
      <c r="JBF13" s="221"/>
      <c r="JBG13" s="221"/>
      <c r="JBH13" s="221"/>
      <c r="JBI13" s="221"/>
      <c r="JBJ13" s="221"/>
      <c r="JBK13" s="221"/>
      <c r="JBL13" s="221"/>
      <c r="JBM13" s="221"/>
      <c r="JBN13" s="223"/>
      <c r="JBO13" s="223"/>
      <c r="JBP13" s="26"/>
      <c r="JBQ13" s="26"/>
      <c r="JBR13" s="26"/>
      <c r="JBS13" s="26"/>
      <c r="JBT13" s="26"/>
      <c r="JBV13" s="221"/>
      <c r="JBW13" s="221"/>
      <c r="JBX13" s="221"/>
      <c r="JBY13" s="221"/>
      <c r="JBZ13" s="221"/>
      <c r="JCA13" s="221"/>
      <c r="JCB13" s="221"/>
      <c r="JCC13" s="221"/>
      <c r="JCD13" s="223"/>
      <c r="JCE13" s="223"/>
      <c r="JCF13" s="26"/>
      <c r="JCG13" s="26"/>
      <c r="JCH13" s="26"/>
      <c r="JCI13" s="26"/>
      <c r="JCJ13" s="26"/>
      <c r="JCL13" s="221"/>
      <c r="JCM13" s="221"/>
      <c r="JCN13" s="221"/>
      <c r="JCO13" s="221"/>
      <c r="JCP13" s="221"/>
      <c r="JCQ13" s="221"/>
      <c r="JCR13" s="221"/>
      <c r="JCS13" s="221"/>
      <c r="JCT13" s="223"/>
      <c r="JCU13" s="223"/>
      <c r="JCV13" s="26"/>
      <c r="JCW13" s="26"/>
      <c r="JCX13" s="26"/>
      <c r="JCY13" s="26"/>
      <c r="JCZ13" s="26"/>
      <c r="JDB13" s="221"/>
      <c r="JDC13" s="221"/>
      <c r="JDD13" s="221"/>
      <c r="JDE13" s="221"/>
      <c r="JDF13" s="221"/>
      <c r="JDG13" s="221"/>
      <c r="JDH13" s="221"/>
      <c r="JDI13" s="221"/>
      <c r="JDJ13" s="223"/>
      <c r="JDK13" s="223"/>
      <c r="JDL13" s="26"/>
      <c r="JDM13" s="26"/>
      <c r="JDN13" s="26"/>
      <c r="JDO13" s="26"/>
      <c r="JDP13" s="26"/>
      <c r="JDR13" s="221"/>
      <c r="JDS13" s="221"/>
      <c r="JDT13" s="221"/>
      <c r="JDU13" s="221"/>
      <c r="JDV13" s="221"/>
      <c r="JDW13" s="221"/>
      <c r="JDX13" s="221"/>
      <c r="JDY13" s="221"/>
      <c r="JDZ13" s="223"/>
      <c r="JEA13" s="223"/>
      <c r="JEB13" s="26"/>
      <c r="JEC13" s="26"/>
      <c r="JED13" s="26"/>
      <c r="JEE13" s="26"/>
      <c r="JEF13" s="26"/>
      <c r="JEH13" s="221"/>
      <c r="JEI13" s="221"/>
      <c r="JEJ13" s="221"/>
      <c r="JEK13" s="221"/>
      <c r="JEL13" s="221"/>
      <c r="JEM13" s="221"/>
      <c r="JEN13" s="221"/>
      <c r="JEO13" s="221"/>
      <c r="JEP13" s="223"/>
      <c r="JEQ13" s="223"/>
      <c r="JER13" s="26"/>
      <c r="JES13" s="26"/>
      <c r="JET13" s="26"/>
      <c r="JEU13" s="26"/>
      <c r="JEV13" s="26"/>
      <c r="JEX13" s="221"/>
      <c r="JEY13" s="221"/>
      <c r="JEZ13" s="221"/>
      <c r="JFA13" s="221"/>
      <c r="JFB13" s="221"/>
      <c r="JFC13" s="221"/>
      <c r="JFD13" s="221"/>
      <c r="JFE13" s="221"/>
      <c r="JFF13" s="223"/>
      <c r="JFG13" s="223"/>
      <c r="JFH13" s="26"/>
      <c r="JFI13" s="26"/>
      <c r="JFJ13" s="26"/>
      <c r="JFK13" s="26"/>
      <c r="JFL13" s="26"/>
      <c r="JFN13" s="221"/>
      <c r="JFO13" s="221"/>
      <c r="JFP13" s="221"/>
      <c r="JFQ13" s="221"/>
      <c r="JFR13" s="221"/>
      <c r="JFS13" s="221"/>
      <c r="JFT13" s="221"/>
      <c r="JFU13" s="221"/>
      <c r="JFV13" s="223"/>
      <c r="JFW13" s="223"/>
      <c r="JFX13" s="26"/>
      <c r="JFY13" s="26"/>
      <c r="JFZ13" s="26"/>
      <c r="JGA13" s="26"/>
      <c r="JGB13" s="26"/>
      <c r="JGD13" s="221"/>
      <c r="JGE13" s="221"/>
      <c r="JGF13" s="221"/>
      <c r="JGG13" s="221"/>
      <c r="JGH13" s="221"/>
      <c r="JGI13" s="221"/>
      <c r="JGJ13" s="221"/>
      <c r="JGK13" s="221"/>
      <c r="JGL13" s="223"/>
      <c r="JGM13" s="223"/>
      <c r="JGN13" s="26"/>
      <c r="JGO13" s="26"/>
      <c r="JGP13" s="26"/>
      <c r="JGQ13" s="26"/>
      <c r="JGR13" s="26"/>
      <c r="JGT13" s="221"/>
      <c r="JGU13" s="221"/>
      <c r="JGV13" s="221"/>
      <c r="JGW13" s="221"/>
      <c r="JGX13" s="221"/>
      <c r="JGY13" s="221"/>
      <c r="JGZ13" s="221"/>
      <c r="JHA13" s="221"/>
      <c r="JHB13" s="223"/>
      <c r="JHC13" s="223"/>
      <c r="JHD13" s="26"/>
      <c r="JHE13" s="26"/>
      <c r="JHF13" s="26"/>
      <c r="JHG13" s="26"/>
      <c r="JHH13" s="26"/>
      <c r="JHJ13" s="221"/>
      <c r="JHK13" s="221"/>
      <c r="JHL13" s="221"/>
      <c r="JHM13" s="221"/>
      <c r="JHN13" s="221"/>
      <c r="JHO13" s="221"/>
      <c r="JHP13" s="221"/>
      <c r="JHQ13" s="221"/>
      <c r="JHR13" s="223"/>
      <c r="JHS13" s="223"/>
      <c r="JHT13" s="26"/>
      <c r="JHU13" s="26"/>
      <c r="JHV13" s="26"/>
      <c r="JHW13" s="26"/>
      <c r="JHX13" s="26"/>
      <c r="JHZ13" s="221"/>
      <c r="JIA13" s="221"/>
      <c r="JIB13" s="221"/>
      <c r="JIC13" s="221"/>
      <c r="JID13" s="221"/>
      <c r="JIE13" s="221"/>
      <c r="JIF13" s="221"/>
      <c r="JIG13" s="221"/>
      <c r="JIH13" s="223"/>
      <c r="JII13" s="223"/>
      <c r="JIJ13" s="26"/>
      <c r="JIK13" s="26"/>
      <c r="JIL13" s="26"/>
      <c r="JIM13" s="26"/>
      <c r="JIN13" s="26"/>
      <c r="JIP13" s="221"/>
      <c r="JIQ13" s="221"/>
      <c r="JIR13" s="221"/>
      <c r="JIS13" s="221"/>
      <c r="JIT13" s="221"/>
      <c r="JIU13" s="221"/>
      <c r="JIV13" s="221"/>
      <c r="JIW13" s="221"/>
      <c r="JIX13" s="223"/>
      <c r="JIY13" s="223"/>
      <c r="JIZ13" s="26"/>
      <c r="JJA13" s="26"/>
      <c r="JJB13" s="26"/>
      <c r="JJC13" s="26"/>
      <c r="JJD13" s="26"/>
      <c r="JJF13" s="221"/>
      <c r="JJG13" s="221"/>
      <c r="JJH13" s="221"/>
      <c r="JJI13" s="221"/>
      <c r="JJJ13" s="221"/>
      <c r="JJK13" s="221"/>
      <c r="JJL13" s="221"/>
      <c r="JJM13" s="221"/>
      <c r="JJN13" s="223"/>
      <c r="JJO13" s="223"/>
      <c r="JJP13" s="26"/>
      <c r="JJQ13" s="26"/>
      <c r="JJR13" s="26"/>
      <c r="JJS13" s="26"/>
      <c r="JJT13" s="26"/>
      <c r="JJV13" s="221"/>
      <c r="JJW13" s="221"/>
      <c r="JJX13" s="221"/>
      <c r="JJY13" s="221"/>
      <c r="JJZ13" s="221"/>
      <c r="JKA13" s="221"/>
      <c r="JKB13" s="221"/>
      <c r="JKC13" s="221"/>
      <c r="JKD13" s="223"/>
      <c r="JKE13" s="223"/>
      <c r="JKF13" s="26"/>
      <c r="JKG13" s="26"/>
      <c r="JKH13" s="26"/>
      <c r="JKI13" s="26"/>
      <c r="JKJ13" s="26"/>
      <c r="JKL13" s="221"/>
      <c r="JKM13" s="221"/>
      <c r="JKN13" s="221"/>
      <c r="JKO13" s="221"/>
      <c r="JKP13" s="221"/>
      <c r="JKQ13" s="221"/>
      <c r="JKR13" s="221"/>
      <c r="JKS13" s="221"/>
      <c r="JKT13" s="223"/>
      <c r="JKU13" s="223"/>
      <c r="JKV13" s="26"/>
      <c r="JKW13" s="26"/>
      <c r="JKX13" s="26"/>
      <c r="JKY13" s="26"/>
      <c r="JKZ13" s="26"/>
      <c r="JLB13" s="221"/>
      <c r="JLC13" s="221"/>
      <c r="JLD13" s="221"/>
      <c r="JLE13" s="221"/>
      <c r="JLF13" s="221"/>
      <c r="JLG13" s="221"/>
      <c r="JLH13" s="221"/>
      <c r="JLI13" s="221"/>
      <c r="JLJ13" s="223"/>
      <c r="JLK13" s="223"/>
      <c r="JLL13" s="26"/>
      <c r="JLM13" s="26"/>
      <c r="JLN13" s="26"/>
      <c r="JLO13" s="26"/>
      <c r="JLP13" s="26"/>
      <c r="JLR13" s="221"/>
      <c r="JLS13" s="221"/>
      <c r="JLT13" s="221"/>
      <c r="JLU13" s="221"/>
      <c r="JLV13" s="221"/>
      <c r="JLW13" s="221"/>
      <c r="JLX13" s="221"/>
      <c r="JLY13" s="221"/>
      <c r="JLZ13" s="223"/>
      <c r="JMA13" s="223"/>
      <c r="JMB13" s="26"/>
      <c r="JMC13" s="26"/>
      <c r="JMD13" s="26"/>
      <c r="JME13" s="26"/>
      <c r="JMF13" s="26"/>
      <c r="JMH13" s="221"/>
      <c r="JMI13" s="221"/>
      <c r="JMJ13" s="221"/>
      <c r="JMK13" s="221"/>
      <c r="JML13" s="221"/>
      <c r="JMM13" s="221"/>
      <c r="JMN13" s="221"/>
      <c r="JMO13" s="221"/>
      <c r="JMP13" s="223"/>
      <c r="JMQ13" s="223"/>
      <c r="JMR13" s="26"/>
      <c r="JMS13" s="26"/>
      <c r="JMT13" s="26"/>
      <c r="JMU13" s="26"/>
      <c r="JMV13" s="26"/>
      <c r="JMX13" s="221"/>
      <c r="JMY13" s="221"/>
      <c r="JMZ13" s="221"/>
      <c r="JNA13" s="221"/>
      <c r="JNB13" s="221"/>
      <c r="JNC13" s="221"/>
      <c r="JND13" s="221"/>
      <c r="JNE13" s="221"/>
      <c r="JNF13" s="223"/>
      <c r="JNG13" s="223"/>
      <c r="JNH13" s="26"/>
      <c r="JNI13" s="26"/>
      <c r="JNJ13" s="26"/>
      <c r="JNK13" s="26"/>
      <c r="JNL13" s="26"/>
      <c r="JNN13" s="221"/>
      <c r="JNO13" s="221"/>
      <c r="JNP13" s="221"/>
      <c r="JNQ13" s="221"/>
      <c r="JNR13" s="221"/>
      <c r="JNS13" s="221"/>
      <c r="JNT13" s="221"/>
      <c r="JNU13" s="221"/>
      <c r="JNV13" s="223"/>
      <c r="JNW13" s="223"/>
      <c r="JNX13" s="26"/>
      <c r="JNY13" s="26"/>
      <c r="JNZ13" s="26"/>
      <c r="JOA13" s="26"/>
      <c r="JOB13" s="26"/>
      <c r="JOD13" s="221"/>
      <c r="JOE13" s="221"/>
      <c r="JOF13" s="221"/>
      <c r="JOG13" s="221"/>
      <c r="JOH13" s="221"/>
      <c r="JOI13" s="221"/>
      <c r="JOJ13" s="221"/>
      <c r="JOK13" s="221"/>
      <c r="JOL13" s="223"/>
      <c r="JOM13" s="223"/>
      <c r="JON13" s="26"/>
      <c r="JOO13" s="26"/>
      <c r="JOP13" s="26"/>
      <c r="JOQ13" s="26"/>
      <c r="JOR13" s="26"/>
      <c r="JOT13" s="221"/>
      <c r="JOU13" s="221"/>
      <c r="JOV13" s="221"/>
      <c r="JOW13" s="221"/>
      <c r="JOX13" s="221"/>
      <c r="JOY13" s="221"/>
      <c r="JOZ13" s="221"/>
      <c r="JPA13" s="221"/>
      <c r="JPB13" s="223"/>
      <c r="JPC13" s="223"/>
      <c r="JPD13" s="26"/>
      <c r="JPE13" s="26"/>
      <c r="JPF13" s="26"/>
      <c r="JPG13" s="26"/>
      <c r="JPH13" s="26"/>
      <c r="JPJ13" s="221"/>
      <c r="JPK13" s="221"/>
      <c r="JPL13" s="221"/>
      <c r="JPM13" s="221"/>
      <c r="JPN13" s="221"/>
      <c r="JPO13" s="221"/>
      <c r="JPP13" s="221"/>
      <c r="JPQ13" s="221"/>
      <c r="JPR13" s="223"/>
      <c r="JPS13" s="223"/>
      <c r="JPT13" s="26"/>
      <c r="JPU13" s="26"/>
      <c r="JPV13" s="26"/>
      <c r="JPW13" s="26"/>
      <c r="JPX13" s="26"/>
      <c r="JPZ13" s="221"/>
      <c r="JQA13" s="221"/>
      <c r="JQB13" s="221"/>
      <c r="JQC13" s="221"/>
      <c r="JQD13" s="221"/>
      <c r="JQE13" s="221"/>
      <c r="JQF13" s="221"/>
      <c r="JQG13" s="221"/>
      <c r="JQH13" s="223"/>
      <c r="JQI13" s="223"/>
      <c r="JQJ13" s="26"/>
      <c r="JQK13" s="26"/>
      <c r="JQL13" s="26"/>
      <c r="JQM13" s="26"/>
      <c r="JQN13" s="26"/>
      <c r="JQP13" s="221"/>
      <c r="JQQ13" s="221"/>
      <c r="JQR13" s="221"/>
      <c r="JQS13" s="221"/>
      <c r="JQT13" s="221"/>
      <c r="JQU13" s="221"/>
      <c r="JQV13" s="221"/>
      <c r="JQW13" s="221"/>
      <c r="JQX13" s="223"/>
      <c r="JQY13" s="223"/>
      <c r="JQZ13" s="26"/>
      <c r="JRA13" s="26"/>
      <c r="JRB13" s="26"/>
      <c r="JRC13" s="26"/>
      <c r="JRD13" s="26"/>
      <c r="JRF13" s="221"/>
      <c r="JRG13" s="221"/>
      <c r="JRH13" s="221"/>
      <c r="JRI13" s="221"/>
      <c r="JRJ13" s="221"/>
      <c r="JRK13" s="221"/>
      <c r="JRL13" s="221"/>
      <c r="JRM13" s="221"/>
      <c r="JRN13" s="223"/>
      <c r="JRO13" s="223"/>
      <c r="JRP13" s="26"/>
      <c r="JRQ13" s="26"/>
      <c r="JRR13" s="26"/>
      <c r="JRS13" s="26"/>
      <c r="JRT13" s="26"/>
      <c r="JRV13" s="221"/>
      <c r="JRW13" s="221"/>
      <c r="JRX13" s="221"/>
      <c r="JRY13" s="221"/>
      <c r="JRZ13" s="221"/>
      <c r="JSA13" s="221"/>
      <c r="JSB13" s="221"/>
      <c r="JSC13" s="221"/>
      <c r="JSD13" s="223"/>
      <c r="JSE13" s="223"/>
      <c r="JSF13" s="26"/>
      <c r="JSG13" s="26"/>
      <c r="JSH13" s="26"/>
      <c r="JSI13" s="26"/>
      <c r="JSJ13" s="26"/>
      <c r="JSL13" s="221"/>
      <c r="JSM13" s="221"/>
      <c r="JSN13" s="221"/>
      <c r="JSO13" s="221"/>
      <c r="JSP13" s="221"/>
      <c r="JSQ13" s="221"/>
      <c r="JSR13" s="221"/>
      <c r="JSS13" s="221"/>
      <c r="JST13" s="223"/>
      <c r="JSU13" s="223"/>
      <c r="JSV13" s="26"/>
      <c r="JSW13" s="26"/>
      <c r="JSX13" s="26"/>
      <c r="JSY13" s="26"/>
      <c r="JSZ13" s="26"/>
      <c r="JTB13" s="221"/>
      <c r="JTC13" s="221"/>
      <c r="JTD13" s="221"/>
      <c r="JTE13" s="221"/>
      <c r="JTF13" s="221"/>
      <c r="JTG13" s="221"/>
      <c r="JTH13" s="221"/>
      <c r="JTI13" s="221"/>
      <c r="JTJ13" s="223"/>
      <c r="JTK13" s="223"/>
      <c r="JTL13" s="26"/>
      <c r="JTM13" s="26"/>
      <c r="JTN13" s="26"/>
      <c r="JTO13" s="26"/>
      <c r="JTP13" s="26"/>
      <c r="JTR13" s="221"/>
      <c r="JTS13" s="221"/>
      <c r="JTT13" s="221"/>
      <c r="JTU13" s="221"/>
      <c r="JTV13" s="221"/>
      <c r="JTW13" s="221"/>
      <c r="JTX13" s="221"/>
      <c r="JTY13" s="221"/>
      <c r="JTZ13" s="223"/>
      <c r="JUA13" s="223"/>
      <c r="JUB13" s="26"/>
      <c r="JUC13" s="26"/>
      <c r="JUD13" s="26"/>
      <c r="JUE13" s="26"/>
      <c r="JUF13" s="26"/>
      <c r="JUH13" s="221"/>
      <c r="JUI13" s="221"/>
      <c r="JUJ13" s="221"/>
      <c r="JUK13" s="221"/>
      <c r="JUL13" s="221"/>
      <c r="JUM13" s="221"/>
      <c r="JUN13" s="221"/>
      <c r="JUO13" s="221"/>
      <c r="JUP13" s="223"/>
      <c r="JUQ13" s="223"/>
      <c r="JUR13" s="26"/>
      <c r="JUS13" s="26"/>
      <c r="JUT13" s="26"/>
      <c r="JUU13" s="26"/>
      <c r="JUV13" s="26"/>
      <c r="JUX13" s="221"/>
      <c r="JUY13" s="221"/>
      <c r="JUZ13" s="221"/>
      <c r="JVA13" s="221"/>
      <c r="JVB13" s="221"/>
      <c r="JVC13" s="221"/>
      <c r="JVD13" s="221"/>
      <c r="JVE13" s="221"/>
      <c r="JVF13" s="223"/>
      <c r="JVG13" s="223"/>
      <c r="JVH13" s="26"/>
      <c r="JVI13" s="26"/>
      <c r="JVJ13" s="26"/>
      <c r="JVK13" s="26"/>
      <c r="JVL13" s="26"/>
      <c r="JVN13" s="221"/>
      <c r="JVO13" s="221"/>
      <c r="JVP13" s="221"/>
      <c r="JVQ13" s="221"/>
      <c r="JVR13" s="221"/>
      <c r="JVS13" s="221"/>
      <c r="JVT13" s="221"/>
      <c r="JVU13" s="221"/>
      <c r="JVV13" s="223"/>
      <c r="JVW13" s="223"/>
      <c r="JVX13" s="26"/>
      <c r="JVY13" s="26"/>
      <c r="JVZ13" s="26"/>
      <c r="JWA13" s="26"/>
      <c r="JWB13" s="26"/>
      <c r="JWD13" s="221"/>
      <c r="JWE13" s="221"/>
      <c r="JWF13" s="221"/>
      <c r="JWG13" s="221"/>
      <c r="JWH13" s="221"/>
      <c r="JWI13" s="221"/>
      <c r="JWJ13" s="221"/>
      <c r="JWK13" s="221"/>
      <c r="JWL13" s="223"/>
      <c r="JWM13" s="223"/>
      <c r="JWN13" s="26"/>
      <c r="JWO13" s="26"/>
      <c r="JWP13" s="26"/>
      <c r="JWQ13" s="26"/>
      <c r="JWR13" s="26"/>
      <c r="JWT13" s="221"/>
      <c r="JWU13" s="221"/>
      <c r="JWV13" s="221"/>
      <c r="JWW13" s="221"/>
      <c r="JWX13" s="221"/>
      <c r="JWY13" s="221"/>
      <c r="JWZ13" s="221"/>
      <c r="JXA13" s="221"/>
      <c r="JXB13" s="223"/>
      <c r="JXC13" s="223"/>
      <c r="JXD13" s="26"/>
      <c r="JXE13" s="26"/>
      <c r="JXF13" s="26"/>
      <c r="JXG13" s="26"/>
      <c r="JXH13" s="26"/>
      <c r="JXJ13" s="221"/>
      <c r="JXK13" s="221"/>
      <c r="JXL13" s="221"/>
      <c r="JXM13" s="221"/>
      <c r="JXN13" s="221"/>
      <c r="JXO13" s="221"/>
      <c r="JXP13" s="221"/>
      <c r="JXQ13" s="221"/>
      <c r="JXR13" s="223"/>
      <c r="JXS13" s="223"/>
      <c r="JXT13" s="26"/>
      <c r="JXU13" s="26"/>
      <c r="JXV13" s="26"/>
      <c r="JXW13" s="26"/>
      <c r="JXX13" s="26"/>
      <c r="JXZ13" s="221"/>
      <c r="JYA13" s="221"/>
      <c r="JYB13" s="221"/>
      <c r="JYC13" s="221"/>
      <c r="JYD13" s="221"/>
      <c r="JYE13" s="221"/>
      <c r="JYF13" s="221"/>
      <c r="JYG13" s="221"/>
      <c r="JYH13" s="223"/>
      <c r="JYI13" s="223"/>
      <c r="JYJ13" s="26"/>
      <c r="JYK13" s="26"/>
      <c r="JYL13" s="26"/>
      <c r="JYM13" s="26"/>
      <c r="JYN13" s="26"/>
      <c r="JYP13" s="221"/>
      <c r="JYQ13" s="221"/>
      <c r="JYR13" s="221"/>
      <c r="JYS13" s="221"/>
      <c r="JYT13" s="221"/>
      <c r="JYU13" s="221"/>
      <c r="JYV13" s="221"/>
      <c r="JYW13" s="221"/>
      <c r="JYX13" s="223"/>
      <c r="JYY13" s="223"/>
      <c r="JYZ13" s="26"/>
      <c r="JZA13" s="26"/>
      <c r="JZB13" s="26"/>
      <c r="JZC13" s="26"/>
      <c r="JZD13" s="26"/>
      <c r="JZF13" s="221"/>
      <c r="JZG13" s="221"/>
      <c r="JZH13" s="221"/>
      <c r="JZI13" s="221"/>
      <c r="JZJ13" s="221"/>
      <c r="JZK13" s="221"/>
      <c r="JZL13" s="221"/>
      <c r="JZM13" s="221"/>
      <c r="JZN13" s="223"/>
      <c r="JZO13" s="223"/>
      <c r="JZP13" s="26"/>
      <c r="JZQ13" s="26"/>
      <c r="JZR13" s="26"/>
      <c r="JZS13" s="26"/>
      <c r="JZT13" s="26"/>
      <c r="JZV13" s="221"/>
      <c r="JZW13" s="221"/>
      <c r="JZX13" s="221"/>
      <c r="JZY13" s="221"/>
      <c r="JZZ13" s="221"/>
      <c r="KAA13" s="221"/>
      <c r="KAB13" s="221"/>
      <c r="KAC13" s="221"/>
      <c r="KAD13" s="223"/>
      <c r="KAE13" s="223"/>
      <c r="KAF13" s="26"/>
      <c r="KAG13" s="26"/>
      <c r="KAH13" s="26"/>
      <c r="KAI13" s="26"/>
      <c r="KAJ13" s="26"/>
      <c r="KAL13" s="221"/>
      <c r="KAM13" s="221"/>
      <c r="KAN13" s="221"/>
      <c r="KAO13" s="221"/>
      <c r="KAP13" s="221"/>
      <c r="KAQ13" s="221"/>
      <c r="KAR13" s="221"/>
      <c r="KAS13" s="221"/>
      <c r="KAT13" s="223"/>
      <c r="KAU13" s="223"/>
      <c r="KAV13" s="26"/>
      <c r="KAW13" s="26"/>
      <c r="KAX13" s="26"/>
      <c r="KAY13" s="26"/>
      <c r="KAZ13" s="26"/>
      <c r="KBB13" s="221"/>
      <c r="KBC13" s="221"/>
      <c r="KBD13" s="221"/>
      <c r="KBE13" s="221"/>
      <c r="KBF13" s="221"/>
      <c r="KBG13" s="221"/>
      <c r="KBH13" s="221"/>
      <c r="KBI13" s="221"/>
      <c r="KBJ13" s="223"/>
      <c r="KBK13" s="223"/>
      <c r="KBL13" s="26"/>
      <c r="KBM13" s="26"/>
      <c r="KBN13" s="26"/>
      <c r="KBO13" s="26"/>
      <c r="KBP13" s="26"/>
      <c r="KBR13" s="221"/>
      <c r="KBS13" s="221"/>
      <c r="KBT13" s="221"/>
      <c r="KBU13" s="221"/>
      <c r="KBV13" s="221"/>
      <c r="KBW13" s="221"/>
      <c r="KBX13" s="221"/>
      <c r="KBY13" s="221"/>
      <c r="KBZ13" s="223"/>
      <c r="KCA13" s="223"/>
      <c r="KCB13" s="26"/>
      <c r="KCC13" s="26"/>
      <c r="KCD13" s="26"/>
      <c r="KCE13" s="26"/>
      <c r="KCF13" s="26"/>
      <c r="KCH13" s="221"/>
      <c r="KCI13" s="221"/>
      <c r="KCJ13" s="221"/>
      <c r="KCK13" s="221"/>
      <c r="KCL13" s="221"/>
      <c r="KCM13" s="221"/>
      <c r="KCN13" s="221"/>
      <c r="KCO13" s="221"/>
      <c r="KCP13" s="223"/>
      <c r="KCQ13" s="223"/>
      <c r="KCR13" s="26"/>
      <c r="KCS13" s="26"/>
      <c r="KCT13" s="26"/>
      <c r="KCU13" s="26"/>
      <c r="KCV13" s="26"/>
      <c r="KCX13" s="221"/>
      <c r="KCY13" s="221"/>
      <c r="KCZ13" s="221"/>
      <c r="KDA13" s="221"/>
      <c r="KDB13" s="221"/>
      <c r="KDC13" s="221"/>
      <c r="KDD13" s="221"/>
      <c r="KDE13" s="221"/>
      <c r="KDF13" s="223"/>
      <c r="KDG13" s="223"/>
      <c r="KDH13" s="26"/>
      <c r="KDI13" s="26"/>
      <c r="KDJ13" s="26"/>
      <c r="KDK13" s="26"/>
      <c r="KDL13" s="26"/>
      <c r="KDN13" s="221"/>
      <c r="KDO13" s="221"/>
      <c r="KDP13" s="221"/>
      <c r="KDQ13" s="221"/>
      <c r="KDR13" s="221"/>
      <c r="KDS13" s="221"/>
      <c r="KDT13" s="221"/>
      <c r="KDU13" s="221"/>
      <c r="KDV13" s="223"/>
      <c r="KDW13" s="223"/>
      <c r="KDX13" s="26"/>
      <c r="KDY13" s="26"/>
      <c r="KDZ13" s="26"/>
      <c r="KEA13" s="26"/>
      <c r="KEB13" s="26"/>
      <c r="KED13" s="221"/>
      <c r="KEE13" s="221"/>
      <c r="KEF13" s="221"/>
      <c r="KEG13" s="221"/>
      <c r="KEH13" s="221"/>
      <c r="KEI13" s="221"/>
      <c r="KEJ13" s="221"/>
      <c r="KEK13" s="221"/>
      <c r="KEL13" s="223"/>
      <c r="KEM13" s="223"/>
      <c r="KEN13" s="26"/>
      <c r="KEO13" s="26"/>
      <c r="KEP13" s="26"/>
      <c r="KEQ13" s="26"/>
      <c r="KER13" s="26"/>
      <c r="KET13" s="221"/>
      <c r="KEU13" s="221"/>
      <c r="KEV13" s="221"/>
      <c r="KEW13" s="221"/>
      <c r="KEX13" s="221"/>
      <c r="KEY13" s="221"/>
      <c r="KEZ13" s="221"/>
      <c r="KFA13" s="221"/>
      <c r="KFB13" s="223"/>
      <c r="KFC13" s="223"/>
      <c r="KFD13" s="26"/>
      <c r="KFE13" s="26"/>
      <c r="KFF13" s="26"/>
      <c r="KFG13" s="26"/>
      <c r="KFH13" s="26"/>
      <c r="KFJ13" s="221"/>
      <c r="KFK13" s="221"/>
      <c r="KFL13" s="221"/>
      <c r="KFM13" s="221"/>
      <c r="KFN13" s="221"/>
      <c r="KFO13" s="221"/>
      <c r="KFP13" s="221"/>
      <c r="KFQ13" s="221"/>
      <c r="KFR13" s="223"/>
      <c r="KFS13" s="223"/>
      <c r="KFT13" s="26"/>
      <c r="KFU13" s="26"/>
      <c r="KFV13" s="26"/>
      <c r="KFW13" s="26"/>
      <c r="KFX13" s="26"/>
      <c r="KFZ13" s="221"/>
      <c r="KGA13" s="221"/>
      <c r="KGB13" s="221"/>
      <c r="KGC13" s="221"/>
      <c r="KGD13" s="221"/>
      <c r="KGE13" s="221"/>
      <c r="KGF13" s="221"/>
      <c r="KGG13" s="221"/>
      <c r="KGH13" s="223"/>
      <c r="KGI13" s="223"/>
      <c r="KGJ13" s="26"/>
      <c r="KGK13" s="26"/>
      <c r="KGL13" s="26"/>
      <c r="KGM13" s="26"/>
      <c r="KGN13" s="26"/>
      <c r="KGP13" s="221"/>
      <c r="KGQ13" s="221"/>
      <c r="KGR13" s="221"/>
      <c r="KGS13" s="221"/>
      <c r="KGT13" s="221"/>
      <c r="KGU13" s="221"/>
      <c r="KGV13" s="221"/>
      <c r="KGW13" s="221"/>
      <c r="KGX13" s="223"/>
      <c r="KGY13" s="223"/>
      <c r="KGZ13" s="26"/>
      <c r="KHA13" s="26"/>
      <c r="KHB13" s="26"/>
      <c r="KHC13" s="26"/>
      <c r="KHD13" s="26"/>
      <c r="KHF13" s="221"/>
      <c r="KHG13" s="221"/>
      <c r="KHH13" s="221"/>
      <c r="KHI13" s="221"/>
      <c r="KHJ13" s="221"/>
      <c r="KHK13" s="221"/>
      <c r="KHL13" s="221"/>
      <c r="KHM13" s="221"/>
      <c r="KHN13" s="223"/>
      <c r="KHO13" s="223"/>
      <c r="KHP13" s="26"/>
      <c r="KHQ13" s="26"/>
      <c r="KHR13" s="26"/>
      <c r="KHS13" s="26"/>
      <c r="KHT13" s="26"/>
      <c r="KHV13" s="221"/>
      <c r="KHW13" s="221"/>
      <c r="KHX13" s="221"/>
      <c r="KHY13" s="221"/>
      <c r="KHZ13" s="221"/>
      <c r="KIA13" s="221"/>
      <c r="KIB13" s="221"/>
      <c r="KIC13" s="221"/>
      <c r="KID13" s="223"/>
      <c r="KIE13" s="223"/>
      <c r="KIF13" s="26"/>
      <c r="KIG13" s="26"/>
      <c r="KIH13" s="26"/>
      <c r="KII13" s="26"/>
      <c r="KIJ13" s="26"/>
      <c r="KIL13" s="221"/>
      <c r="KIM13" s="221"/>
      <c r="KIN13" s="221"/>
      <c r="KIO13" s="221"/>
      <c r="KIP13" s="221"/>
      <c r="KIQ13" s="221"/>
      <c r="KIR13" s="221"/>
      <c r="KIS13" s="221"/>
      <c r="KIT13" s="223"/>
      <c r="KIU13" s="223"/>
      <c r="KIV13" s="26"/>
      <c r="KIW13" s="26"/>
      <c r="KIX13" s="26"/>
      <c r="KIY13" s="26"/>
      <c r="KIZ13" s="26"/>
      <c r="KJB13" s="221"/>
      <c r="KJC13" s="221"/>
      <c r="KJD13" s="221"/>
      <c r="KJE13" s="221"/>
      <c r="KJF13" s="221"/>
      <c r="KJG13" s="221"/>
      <c r="KJH13" s="221"/>
      <c r="KJI13" s="221"/>
      <c r="KJJ13" s="223"/>
      <c r="KJK13" s="223"/>
      <c r="KJL13" s="26"/>
      <c r="KJM13" s="26"/>
      <c r="KJN13" s="26"/>
      <c r="KJO13" s="26"/>
      <c r="KJP13" s="26"/>
      <c r="KJR13" s="221"/>
      <c r="KJS13" s="221"/>
      <c r="KJT13" s="221"/>
      <c r="KJU13" s="221"/>
      <c r="KJV13" s="221"/>
      <c r="KJW13" s="221"/>
      <c r="KJX13" s="221"/>
      <c r="KJY13" s="221"/>
      <c r="KJZ13" s="223"/>
      <c r="KKA13" s="223"/>
      <c r="KKB13" s="26"/>
      <c r="KKC13" s="26"/>
      <c r="KKD13" s="26"/>
      <c r="KKE13" s="26"/>
      <c r="KKF13" s="26"/>
      <c r="KKH13" s="221"/>
      <c r="KKI13" s="221"/>
      <c r="KKJ13" s="221"/>
      <c r="KKK13" s="221"/>
      <c r="KKL13" s="221"/>
      <c r="KKM13" s="221"/>
      <c r="KKN13" s="221"/>
      <c r="KKO13" s="221"/>
      <c r="KKP13" s="223"/>
      <c r="KKQ13" s="223"/>
      <c r="KKR13" s="26"/>
      <c r="KKS13" s="26"/>
      <c r="KKT13" s="26"/>
      <c r="KKU13" s="26"/>
      <c r="KKV13" s="26"/>
      <c r="KKX13" s="221"/>
      <c r="KKY13" s="221"/>
      <c r="KKZ13" s="221"/>
      <c r="KLA13" s="221"/>
      <c r="KLB13" s="221"/>
      <c r="KLC13" s="221"/>
      <c r="KLD13" s="221"/>
      <c r="KLE13" s="221"/>
      <c r="KLF13" s="223"/>
      <c r="KLG13" s="223"/>
      <c r="KLH13" s="26"/>
      <c r="KLI13" s="26"/>
      <c r="KLJ13" s="26"/>
      <c r="KLK13" s="26"/>
      <c r="KLL13" s="26"/>
      <c r="KLN13" s="221"/>
      <c r="KLO13" s="221"/>
      <c r="KLP13" s="221"/>
      <c r="KLQ13" s="221"/>
      <c r="KLR13" s="221"/>
      <c r="KLS13" s="221"/>
      <c r="KLT13" s="221"/>
      <c r="KLU13" s="221"/>
      <c r="KLV13" s="223"/>
      <c r="KLW13" s="223"/>
      <c r="KLX13" s="26"/>
      <c r="KLY13" s="26"/>
      <c r="KLZ13" s="26"/>
      <c r="KMA13" s="26"/>
      <c r="KMB13" s="26"/>
      <c r="KMD13" s="221"/>
      <c r="KME13" s="221"/>
      <c r="KMF13" s="221"/>
      <c r="KMG13" s="221"/>
      <c r="KMH13" s="221"/>
      <c r="KMI13" s="221"/>
      <c r="KMJ13" s="221"/>
      <c r="KMK13" s="221"/>
      <c r="KML13" s="223"/>
      <c r="KMM13" s="223"/>
      <c r="KMN13" s="26"/>
      <c r="KMO13" s="26"/>
      <c r="KMP13" s="26"/>
      <c r="KMQ13" s="26"/>
      <c r="KMR13" s="26"/>
      <c r="KMT13" s="221"/>
      <c r="KMU13" s="221"/>
      <c r="KMV13" s="221"/>
      <c r="KMW13" s="221"/>
      <c r="KMX13" s="221"/>
      <c r="KMY13" s="221"/>
      <c r="KMZ13" s="221"/>
      <c r="KNA13" s="221"/>
      <c r="KNB13" s="223"/>
      <c r="KNC13" s="223"/>
      <c r="KND13" s="26"/>
      <c r="KNE13" s="26"/>
      <c r="KNF13" s="26"/>
      <c r="KNG13" s="26"/>
      <c r="KNH13" s="26"/>
      <c r="KNJ13" s="221"/>
      <c r="KNK13" s="221"/>
      <c r="KNL13" s="221"/>
      <c r="KNM13" s="221"/>
      <c r="KNN13" s="221"/>
      <c r="KNO13" s="221"/>
      <c r="KNP13" s="221"/>
      <c r="KNQ13" s="221"/>
      <c r="KNR13" s="223"/>
      <c r="KNS13" s="223"/>
      <c r="KNT13" s="26"/>
      <c r="KNU13" s="26"/>
      <c r="KNV13" s="26"/>
      <c r="KNW13" s="26"/>
      <c r="KNX13" s="26"/>
      <c r="KNZ13" s="221"/>
      <c r="KOA13" s="221"/>
      <c r="KOB13" s="221"/>
      <c r="KOC13" s="221"/>
      <c r="KOD13" s="221"/>
      <c r="KOE13" s="221"/>
      <c r="KOF13" s="221"/>
      <c r="KOG13" s="221"/>
      <c r="KOH13" s="223"/>
      <c r="KOI13" s="223"/>
      <c r="KOJ13" s="26"/>
      <c r="KOK13" s="26"/>
      <c r="KOL13" s="26"/>
      <c r="KOM13" s="26"/>
      <c r="KON13" s="26"/>
      <c r="KOP13" s="221"/>
      <c r="KOQ13" s="221"/>
      <c r="KOR13" s="221"/>
      <c r="KOS13" s="221"/>
      <c r="KOT13" s="221"/>
      <c r="KOU13" s="221"/>
      <c r="KOV13" s="221"/>
      <c r="KOW13" s="221"/>
      <c r="KOX13" s="223"/>
      <c r="KOY13" s="223"/>
      <c r="KOZ13" s="26"/>
      <c r="KPA13" s="26"/>
      <c r="KPB13" s="26"/>
      <c r="KPC13" s="26"/>
      <c r="KPD13" s="26"/>
      <c r="KPF13" s="221"/>
      <c r="KPG13" s="221"/>
      <c r="KPH13" s="221"/>
      <c r="KPI13" s="221"/>
      <c r="KPJ13" s="221"/>
      <c r="KPK13" s="221"/>
      <c r="KPL13" s="221"/>
      <c r="KPM13" s="221"/>
      <c r="KPN13" s="223"/>
      <c r="KPO13" s="223"/>
      <c r="KPP13" s="26"/>
      <c r="KPQ13" s="26"/>
      <c r="KPR13" s="26"/>
      <c r="KPS13" s="26"/>
      <c r="KPT13" s="26"/>
      <c r="KPV13" s="221"/>
      <c r="KPW13" s="221"/>
      <c r="KPX13" s="221"/>
      <c r="KPY13" s="221"/>
      <c r="KPZ13" s="221"/>
      <c r="KQA13" s="221"/>
      <c r="KQB13" s="221"/>
      <c r="KQC13" s="221"/>
      <c r="KQD13" s="223"/>
      <c r="KQE13" s="223"/>
      <c r="KQF13" s="26"/>
      <c r="KQG13" s="26"/>
      <c r="KQH13" s="26"/>
      <c r="KQI13" s="26"/>
      <c r="KQJ13" s="26"/>
      <c r="KQL13" s="221"/>
      <c r="KQM13" s="221"/>
      <c r="KQN13" s="221"/>
      <c r="KQO13" s="221"/>
      <c r="KQP13" s="221"/>
      <c r="KQQ13" s="221"/>
      <c r="KQR13" s="221"/>
      <c r="KQS13" s="221"/>
      <c r="KQT13" s="223"/>
      <c r="KQU13" s="223"/>
      <c r="KQV13" s="26"/>
      <c r="KQW13" s="26"/>
      <c r="KQX13" s="26"/>
      <c r="KQY13" s="26"/>
      <c r="KQZ13" s="26"/>
      <c r="KRB13" s="221"/>
      <c r="KRC13" s="221"/>
      <c r="KRD13" s="221"/>
      <c r="KRE13" s="221"/>
      <c r="KRF13" s="221"/>
      <c r="KRG13" s="221"/>
      <c r="KRH13" s="221"/>
      <c r="KRI13" s="221"/>
      <c r="KRJ13" s="223"/>
      <c r="KRK13" s="223"/>
      <c r="KRL13" s="26"/>
      <c r="KRM13" s="26"/>
      <c r="KRN13" s="26"/>
      <c r="KRO13" s="26"/>
      <c r="KRP13" s="26"/>
      <c r="KRR13" s="221"/>
      <c r="KRS13" s="221"/>
      <c r="KRT13" s="221"/>
      <c r="KRU13" s="221"/>
      <c r="KRV13" s="221"/>
      <c r="KRW13" s="221"/>
      <c r="KRX13" s="221"/>
      <c r="KRY13" s="221"/>
      <c r="KRZ13" s="223"/>
      <c r="KSA13" s="223"/>
      <c r="KSB13" s="26"/>
      <c r="KSC13" s="26"/>
      <c r="KSD13" s="26"/>
      <c r="KSE13" s="26"/>
      <c r="KSF13" s="26"/>
      <c r="KSH13" s="221"/>
      <c r="KSI13" s="221"/>
      <c r="KSJ13" s="221"/>
      <c r="KSK13" s="221"/>
      <c r="KSL13" s="221"/>
      <c r="KSM13" s="221"/>
      <c r="KSN13" s="221"/>
      <c r="KSO13" s="221"/>
      <c r="KSP13" s="223"/>
      <c r="KSQ13" s="223"/>
      <c r="KSR13" s="26"/>
      <c r="KSS13" s="26"/>
      <c r="KST13" s="26"/>
      <c r="KSU13" s="26"/>
      <c r="KSV13" s="26"/>
      <c r="KSX13" s="221"/>
      <c r="KSY13" s="221"/>
      <c r="KSZ13" s="221"/>
      <c r="KTA13" s="221"/>
      <c r="KTB13" s="221"/>
      <c r="KTC13" s="221"/>
      <c r="KTD13" s="221"/>
      <c r="KTE13" s="221"/>
      <c r="KTF13" s="223"/>
      <c r="KTG13" s="223"/>
      <c r="KTH13" s="26"/>
      <c r="KTI13" s="26"/>
      <c r="KTJ13" s="26"/>
      <c r="KTK13" s="26"/>
      <c r="KTL13" s="26"/>
      <c r="KTN13" s="221"/>
      <c r="KTO13" s="221"/>
      <c r="KTP13" s="221"/>
      <c r="KTQ13" s="221"/>
      <c r="KTR13" s="221"/>
      <c r="KTS13" s="221"/>
      <c r="KTT13" s="221"/>
      <c r="KTU13" s="221"/>
      <c r="KTV13" s="223"/>
      <c r="KTW13" s="223"/>
      <c r="KTX13" s="26"/>
      <c r="KTY13" s="26"/>
      <c r="KTZ13" s="26"/>
      <c r="KUA13" s="26"/>
      <c r="KUB13" s="26"/>
      <c r="KUD13" s="221"/>
      <c r="KUE13" s="221"/>
      <c r="KUF13" s="221"/>
      <c r="KUG13" s="221"/>
      <c r="KUH13" s="221"/>
      <c r="KUI13" s="221"/>
      <c r="KUJ13" s="221"/>
      <c r="KUK13" s="221"/>
      <c r="KUL13" s="223"/>
      <c r="KUM13" s="223"/>
      <c r="KUN13" s="26"/>
      <c r="KUO13" s="26"/>
      <c r="KUP13" s="26"/>
      <c r="KUQ13" s="26"/>
      <c r="KUR13" s="26"/>
      <c r="KUT13" s="221"/>
      <c r="KUU13" s="221"/>
      <c r="KUV13" s="221"/>
      <c r="KUW13" s="221"/>
      <c r="KUX13" s="221"/>
      <c r="KUY13" s="221"/>
      <c r="KUZ13" s="221"/>
      <c r="KVA13" s="221"/>
      <c r="KVB13" s="223"/>
      <c r="KVC13" s="223"/>
      <c r="KVD13" s="26"/>
      <c r="KVE13" s="26"/>
      <c r="KVF13" s="26"/>
      <c r="KVG13" s="26"/>
      <c r="KVH13" s="26"/>
      <c r="KVJ13" s="221"/>
      <c r="KVK13" s="221"/>
      <c r="KVL13" s="221"/>
      <c r="KVM13" s="221"/>
      <c r="KVN13" s="221"/>
      <c r="KVO13" s="221"/>
      <c r="KVP13" s="221"/>
      <c r="KVQ13" s="221"/>
      <c r="KVR13" s="223"/>
      <c r="KVS13" s="223"/>
      <c r="KVT13" s="26"/>
      <c r="KVU13" s="26"/>
      <c r="KVV13" s="26"/>
      <c r="KVW13" s="26"/>
      <c r="KVX13" s="26"/>
      <c r="KVZ13" s="221"/>
      <c r="KWA13" s="221"/>
      <c r="KWB13" s="221"/>
      <c r="KWC13" s="221"/>
      <c r="KWD13" s="221"/>
      <c r="KWE13" s="221"/>
      <c r="KWF13" s="221"/>
      <c r="KWG13" s="221"/>
      <c r="KWH13" s="223"/>
      <c r="KWI13" s="223"/>
      <c r="KWJ13" s="26"/>
      <c r="KWK13" s="26"/>
      <c r="KWL13" s="26"/>
      <c r="KWM13" s="26"/>
      <c r="KWN13" s="26"/>
      <c r="KWP13" s="221"/>
      <c r="KWQ13" s="221"/>
      <c r="KWR13" s="221"/>
      <c r="KWS13" s="221"/>
      <c r="KWT13" s="221"/>
      <c r="KWU13" s="221"/>
      <c r="KWV13" s="221"/>
      <c r="KWW13" s="221"/>
      <c r="KWX13" s="223"/>
      <c r="KWY13" s="223"/>
      <c r="KWZ13" s="26"/>
      <c r="KXA13" s="26"/>
      <c r="KXB13" s="26"/>
      <c r="KXC13" s="26"/>
      <c r="KXD13" s="26"/>
      <c r="KXF13" s="221"/>
      <c r="KXG13" s="221"/>
      <c r="KXH13" s="221"/>
      <c r="KXI13" s="221"/>
      <c r="KXJ13" s="221"/>
      <c r="KXK13" s="221"/>
      <c r="KXL13" s="221"/>
      <c r="KXM13" s="221"/>
      <c r="KXN13" s="223"/>
      <c r="KXO13" s="223"/>
      <c r="KXP13" s="26"/>
      <c r="KXQ13" s="26"/>
      <c r="KXR13" s="26"/>
      <c r="KXS13" s="26"/>
      <c r="KXT13" s="26"/>
      <c r="KXV13" s="221"/>
      <c r="KXW13" s="221"/>
      <c r="KXX13" s="221"/>
      <c r="KXY13" s="221"/>
      <c r="KXZ13" s="221"/>
      <c r="KYA13" s="221"/>
      <c r="KYB13" s="221"/>
      <c r="KYC13" s="221"/>
      <c r="KYD13" s="223"/>
      <c r="KYE13" s="223"/>
      <c r="KYF13" s="26"/>
      <c r="KYG13" s="26"/>
      <c r="KYH13" s="26"/>
      <c r="KYI13" s="26"/>
      <c r="KYJ13" s="26"/>
      <c r="KYL13" s="221"/>
      <c r="KYM13" s="221"/>
      <c r="KYN13" s="221"/>
      <c r="KYO13" s="221"/>
      <c r="KYP13" s="221"/>
      <c r="KYQ13" s="221"/>
      <c r="KYR13" s="221"/>
      <c r="KYS13" s="221"/>
      <c r="KYT13" s="223"/>
      <c r="KYU13" s="223"/>
      <c r="KYV13" s="26"/>
      <c r="KYW13" s="26"/>
      <c r="KYX13" s="26"/>
      <c r="KYY13" s="26"/>
      <c r="KYZ13" s="26"/>
      <c r="KZB13" s="221"/>
      <c r="KZC13" s="221"/>
      <c r="KZD13" s="221"/>
      <c r="KZE13" s="221"/>
      <c r="KZF13" s="221"/>
      <c r="KZG13" s="221"/>
      <c r="KZH13" s="221"/>
      <c r="KZI13" s="221"/>
      <c r="KZJ13" s="223"/>
      <c r="KZK13" s="223"/>
      <c r="KZL13" s="26"/>
      <c r="KZM13" s="26"/>
      <c r="KZN13" s="26"/>
      <c r="KZO13" s="26"/>
      <c r="KZP13" s="26"/>
      <c r="KZR13" s="221"/>
      <c r="KZS13" s="221"/>
      <c r="KZT13" s="221"/>
      <c r="KZU13" s="221"/>
      <c r="KZV13" s="221"/>
      <c r="KZW13" s="221"/>
      <c r="KZX13" s="221"/>
      <c r="KZY13" s="221"/>
      <c r="KZZ13" s="223"/>
      <c r="LAA13" s="223"/>
      <c r="LAB13" s="26"/>
      <c r="LAC13" s="26"/>
      <c r="LAD13" s="26"/>
      <c r="LAE13" s="26"/>
      <c r="LAF13" s="26"/>
      <c r="LAH13" s="221"/>
      <c r="LAI13" s="221"/>
      <c r="LAJ13" s="221"/>
      <c r="LAK13" s="221"/>
      <c r="LAL13" s="221"/>
      <c r="LAM13" s="221"/>
      <c r="LAN13" s="221"/>
      <c r="LAO13" s="221"/>
      <c r="LAP13" s="223"/>
      <c r="LAQ13" s="223"/>
      <c r="LAR13" s="26"/>
      <c r="LAS13" s="26"/>
      <c r="LAT13" s="26"/>
      <c r="LAU13" s="26"/>
      <c r="LAV13" s="26"/>
      <c r="LAX13" s="221"/>
      <c r="LAY13" s="221"/>
      <c r="LAZ13" s="221"/>
      <c r="LBA13" s="221"/>
      <c r="LBB13" s="221"/>
      <c r="LBC13" s="221"/>
      <c r="LBD13" s="221"/>
      <c r="LBE13" s="221"/>
      <c r="LBF13" s="223"/>
      <c r="LBG13" s="223"/>
      <c r="LBH13" s="26"/>
      <c r="LBI13" s="26"/>
      <c r="LBJ13" s="26"/>
      <c r="LBK13" s="26"/>
      <c r="LBL13" s="26"/>
      <c r="LBN13" s="221"/>
      <c r="LBO13" s="221"/>
      <c r="LBP13" s="221"/>
      <c r="LBQ13" s="221"/>
      <c r="LBR13" s="221"/>
      <c r="LBS13" s="221"/>
      <c r="LBT13" s="221"/>
      <c r="LBU13" s="221"/>
      <c r="LBV13" s="223"/>
      <c r="LBW13" s="223"/>
      <c r="LBX13" s="26"/>
      <c r="LBY13" s="26"/>
      <c r="LBZ13" s="26"/>
      <c r="LCA13" s="26"/>
      <c r="LCB13" s="26"/>
      <c r="LCD13" s="221"/>
      <c r="LCE13" s="221"/>
      <c r="LCF13" s="221"/>
      <c r="LCG13" s="221"/>
      <c r="LCH13" s="221"/>
      <c r="LCI13" s="221"/>
      <c r="LCJ13" s="221"/>
      <c r="LCK13" s="221"/>
      <c r="LCL13" s="223"/>
      <c r="LCM13" s="223"/>
      <c r="LCN13" s="26"/>
      <c r="LCO13" s="26"/>
      <c r="LCP13" s="26"/>
      <c r="LCQ13" s="26"/>
      <c r="LCR13" s="26"/>
      <c r="LCT13" s="221"/>
      <c r="LCU13" s="221"/>
      <c r="LCV13" s="221"/>
      <c r="LCW13" s="221"/>
      <c r="LCX13" s="221"/>
      <c r="LCY13" s="221"/>
      <c r="LCZ13" s="221"/>
      <c r="LDA13" s="221"/>
      <c r="LDB13" s="223"/>
      <c r="LDC13" s="223"/>
      <c r="LDD13" s="26"/>
      <c r="LDE13" s="26"/>
      <c r="LDF13" s="26"/>
      <c r="LDG13" s="26"/>
      <c r="LDH13" s="26"/>
      <c r="LDJ13" s="221"/>
      <c r="LDK13" s="221"/>
      <c r="LDL13" s="221"/>
      <c r="LDM13" s="221"/>
      <c r="LDN13" s="221"/>
      <c r="LDO13" s="221"/>
      <c r="LDP13" s="221"/>
      <c r="LDQ13" s="221"/>
      <c r="LDR13" s="223"/>
      <c r="LDS13" s="223"/>
      <c r="LDT13" s="26"/>
      <c r="LDU13" s="26"/>
      <c r="LDV13" s="26"/>
      <c r="LDW13" s="26"/>
      <c r="LDX13" s="26"/>
      <c r="LDZ13" s="221"/>
      <c r="LEA13" s="221"/>
      <c r="LEB13" s="221"/>
      <c r="LEC13" s="221"/>
      <c r="LED13" s="221"/>
      <c r="LEE13" s="221"/>
      <c r="LEF13" s="221"/>
      <c r="LEG13" s="221"/>
      <c r="LEH13" s="223"/>
      <c r="LEI13" s="223"/>
      <c r="LEJ13" s="26"/>
      <c r="LEK13" s="26"/>
      <c r="LEL13" s="26"/>
      <c r="LEM13" s="26"/>
      <c r="LEN13" s="26"/>
      <c r="LEP13" s="221"/>
      <c r="LEQ13" s="221"/>
      <c r="LER13" s="221"/>
      <c r="LES13" s="221"/>
      <c r="LET13" s="221"/>
      <c r="LEU13" s="221"/>
      <c r="LEV13" s="221"/>
      <c r="LEW13" s="221"/>
      <c r="LEX13" s="223"/>
      <c r="LEY13" s="223"/>
      <c r="LEZ13" s="26"/>
      <c r="LFA13" s="26"/>
      <c r="LFB13" s="26"/>
      <c r="LFC13" s="26"/>
      <c r="LFD13" s="26"/>
      <c r="LFF13" s="221"/>
      <c r="LFG13" s="221"/>
      <c r="LFH13" s="221"/>
      <c r="LFI13" s="221"/>
      <c r="LFJ13" s="221"/>
      <c r="LFK13" s="221"/>
      <c r="LFL13" s="221"/>
      <c r="LFM13" s="221"/>
      <c r="LFN13" s="223"/>
      <c r="LFO13" s="223"/>
      <c r="LFP13" s="26"/>
      <c r="LFQ13" s="26"/>
      <c r="LFR13" s="26"/>
      <c r="LFS13" s="26"/>
      <c r="LFT13" s="26"/>
      <c r="LFV13" s="221"/>
      <c r="LFW13" s="221"/>
      <c r="LFX13" s="221"/>
      <c r="LFY13" s="221"/>
      <c r="LFZ13" s="221"/>
      <c r="LGA13" s="221"/>
      <c r="LGB13" s="221"/>
      <c r="LGC13" s="221"/>
      <c r="LGD13" s="223"/>
      <c r="LGE13" s="223"/>
      <c r="LGF13" s="26"/>
      <c r="LGG13" s="26"/>
      <c r="LGH13" s="26"/>
      <c r="LGI13" s="26"/>
      <c r="LGJ13" s="26"/>
      <c r="LGL13" s="221"/>
      <c r="LGM13" s="221"/>
      <c r="LGN13" s="221"/>
      <c r="LGO13" s="221"/>
      <c r="LGP13" s="221"/>
      <c r="LGQ13" s="221"/>
      <c r="LGR13" s="221"/>
      <c r="LGS13" s="221"/>
      <c r="LGT13" s="223"/>
      <c r="LGU13" s="223"/>
      <c r="LGV13" s="26"/>
      <c r="LGW13" s="26"/>
      <c r="LGX13" s="26"/>
      <c r="LGY13" s="26"/>
      <c r="LGZ13" s="26"/>
      <c r="LHB13" s="221"/>
      <c r="LHC13" s="221"/>
      <c r="LHD13" s="221"/>
      <c r="LHE13" s="221"/>
      <c r="LHF13" s="221"/>
      <c r="LHG13" s="221"/>
      <c r="LHH13" s="221"/>
      <c r="LHI13" s="221"/>
      <c r="LHJ13" s="223"/>
      <c r="LHK13" s="223"/>
      <c r="LHL13" s="26"/>
      <c r="LHM13" s="26"/>
      <c r="LHN13" s="26"/>
      <c r="LHO13" s="26"/>
      <c r="LHP13" s="26"/>
      <c r="LHR13" s="221"/>
      <c r="LHS13" s="221"/>
      <c r="LHT13" s="221"/>
      <c r="LHU13" s="221"/>
      <c r="LHV13" s="221"/>
      <c r="LHW13" s="221"/>
      <c r="LHX13" s="221"/>
      <c r="LHY13" s="221"/>
      <c r="LHZ13" s="223"/>
      <c r="LIA13" s="223"/>
      <c r="LIB13" s="26"/>
      <c r="LIC13" s="26"/>
      <c r="LID13" s="26"/>
      <c r="LIE13" s="26"/>
      <c r="LIF13" s="26"/>
      <c r="LIH13" s="221"/>
      <c r="LII13" s="221"/>
      <c r="LIJ13" s="221"/>
      <c r="LIK13" s="221"/>
      <c r="LIL13" s="221"/>
      <c r="LIM13" s="221"/>
      <c r="LIN13" s="221"/>
      <c r="LIO13" s="221"/>
      <c r="LIP13" s="223"/>
      <c r="LIQ13" s="223"/>
      <c r="LIR13" s="26"/>
      <c r="LIS13" s="26"/>
      <c r="LIT13" s="26"/>
      <c r="LIU13" s="26"/>
      <c r="LIV13" s="26"/>
      <c r="LIX13" s="221"/>
      <c r="LIY13" s="221"/>
      <c r="LIZ13" s="221"/>
      <c r="LJA13" s="221"/>
      <c r="LJB13" s="221"/>
      <c r="LJC13" s="221"/>
      <c r="LJD13" s="221"/>
      <c r="LJE13" s="221"/>
      <c r="LJF13" s="223"/>
      <c r="LJG13" s="223"/>
      <c r="LJH13" s="26"/>
      <c r="LJI13" s="26"/>
      <c r="LJJ13" s="26"/>
      <c r="LJK13" s="26"/>
      <c r="LJL13" s="26"/>
      <c r="LJN13" s="221"/>
      <c r="LJO13" s="221"/>
      <c r="LJP13" s="221"/>
      <c r="LJQ13" s="221"/>
      <c r="LJR13" s="221"/>
      <c r="LJS13" s="221"/>
      <c r="LJT13" s="221"/>
      <c r="LJU13" s="221"/>
      <c r="LJV13" s="223"/>
      <c r="LJW13" s="223"/>
      <c r="LJX13" s="26"/>
      <c r="LJY13" s="26"/>
      <c r="LJZ13" s="26"/>
      <c r="LKA13" s="26"/>
      <c r="LKB13" s="26"/>
      <c r="LKD13" s="221"/>
      <c r="LKE13" s="221"/>
      <c r="LKF13" s="221"/>
      <c r="LKG13" s="221"/>
      <c r="LKH13" s="221"/>
      <c r="LKI13" s="221"/>
      <c r="LKJ13" s="221"/>
      <c r="LKK13" s="221"/>
      <c r="LKL13" s="223"/>
      <c r="LKM13" s="223"/>
      <c r="LKN13" s="26"/>
      <c r="LKO13" s="26"/>
      <c r="LKP13" s="26"/>
      <c r="LKQ13" s="26"/>
      <c r="LKR13" s="26"/>
      <c r="LKT13" s="221"/>
      <c r="LKU13" s="221"/>
      <c r="LKV13" s="221"/>
      <c r="LKW13" s="221"/>
      <c r="LKX13" s="221"/>
      <c r="LKY13" s="221"/>
      <c r="LKZ13" s="221"/>
      <c r="LLA13" s="221"/>
      <c r="LLB13" s="223"/>
      <c r="LLC13" s="223"/>
      <c r="LLD13" s="26"/>
      <c r="LLE13" s="26"/>
      <c r="LLF13" s="26"/>
      <c r="LLG13" s="26"/>
      <c r="LLH13" s="26"/>
      <c r="LLJ13" s="221"/>
      <c r="LLK13" s="221"/>
      <c r="LLL13" s="221"/>
      <c r="LLM13" s="221"/>
      <c r="LLN13" s="221"/>
      <c r="LLO13" s="221"/>
      <c r="LLP13" s="221"/>
      <c r="LLQ13" s="221"/>
      <c r="LLR13" s="223"/>
      <c r="LLS13" s="223"/>
      <c r="LLT13" s="26"/>
      <c r="LLU13" s="26"/>
      <c r="LLV13" s="26"/>
      <c r="LLW13" s="26"/>
      <c r="LLX13" s="26"/>
      <c r="LLZ13" s="221"/>
      <c r="LMA13" s="221"/>
      <c r="LMB13" s="221"/>
      <c r="LMC13" s="221"/>
      <c r="LMD13" s="221"/>
      <c r="LME13" s="221"/>
      <c r="LMF13" s="221"/>
      <c r="LMG13" s="221"/>
      <c r="LMH13" s="223"/>
      <c r="LMI13" s="223"/>
      <c r="LMJ13" s="26"/>
      <c r="LMK13" s="26"/>
      <c r="LML13" s="26"/>
      <c r="LMM13" s="26"/>
      <c r="LMN13" s="26"/>
      <c r="LMP13" s="221"/>
      <c r="LMQ13" s="221"/>
      <c r="LMR13" s="221"/>
      <c r="LMS13" s="221"/>
      <c r="LMT13" s="221"/>
      <c r="LMU13" s="221"/>
      <c r="LMV13" s="221"/>
      <c r="LMW13" s="221"/>
      <c r="LMX13" s="223"/>
      <c r="LMY13" s="223"/>
      <c r="LMZ13" s="26"/>
      <c r="LNA13" s="26"/>
      <c r="LNB13" s="26"/>
      <c r="LNC13" s="26"/>
      <c r="LND13" s="26"/>
      <c r="LNF13" s="221"/>
      <c r="LNG13" s="221"/>
      <c r="LNH13" s="221"/>
      <c r="LNI13" s="221"/>
      <c r="LNJ13" s="221"/>
      <c r="LNK13" s="221"/>
      <c r="LNL13" s="221"/>
      <c r="LNM13" s="221"/>
      <c r="LNN13" s="223"/>
      <c r="LNO13" s="223"/>
      <c r="LNP13" s="26"/>
      <c r="LNQ13" s="26"/>
      <c r="LNR13" s="26"/>
      <c r="LNS13" s="26"/>
      <c r="LNT13" s="26"/>
      <c r="LNV13" s="221"/>
      <c r="LNW13" s="221"/>
      <c r="LNX13" s="221"/>
      <c r="LNY13" s="221"/>
      <c r="LNZ13" s="221"/>
      <c r="LOA13" s="221"/>
      <c r="LOB13" s="221"/>
      <c r="LOC13" s="221"/>
      <c r="LOD13" s="223"/>
      <c r="LOE13" s="223"/>
      <c r="LOF13" s="26"/>
      <c r="LOG13" s="26"/>
      <c r="LOH13" s="26"/>
      <c r="LOI13" s="26"/>
      <c r="LOJ13" s="26"/>
      <c r="LOL13" s="221"/>
      <c r="LOM13" s="221"/>
      <c r="LON13" s="221"/>
      <c r="LOO13" s="221"/>
      <c r="LOP13" s="221"/>
      <c r="LOQ13" s="221"/>
      <c r="LOR13" s="221"/>
      <c r="LOS13" s="221"/>
      <c r="LOT13" s="223"/>
      <c r="LOU13" s="223"/>
      <c r="LOV13" s="26"/>
      <c r="LOW13" s="26"/>
      <c r="LOX13" s="26"/>
      <c r="LOY13" s="26"/>
      <c r="LOZ13" s="26"/>
      <c r="LPB13" s="221"/>
      <c r="LPC13" s="221"/>
      <c r="LPD13" s="221"/>
      <c r="LPE13" s="221"/>
      <c r="LPF13" s="221"/>
      <c r="LPG13" s="221"/>
      <c r="LPH13" s="221"/>
      <c r="LPI13" s="221"/>
      <c r="LPJ13" s="223"/>
      <c r="LPK13" s="223"/>
      <c r="LPL13" s="26"/>
      <c r="LPM13" s="26"/>
      <c r="LPN13" s="26"/>
      <c r="LPO13" s="26"/>
      <c r="LPP13" s="26"/>
      <c r="LPR13" s="221"/>
      <c r="LPS13" s="221"/>
      <c r="LPT13" s="221"/>
      <c r="LPU13" s="221"/>
      <c r="LPV13" s="221"/>
      <c r="LPW13" s="221"/>
      <c r="LPX13" s="221"/>
      <c r="LPY13" s="221"/>
      <c r="LPZ13" s="223"/>
      <c r="LQA13" s="223"/>
      <c r="LQB13" s="26"/>
      <c r="LQC13" s="26"/>
      <c r="LQD13" s="26"/>
      <c r="LQE13" s="26"/>
      <c r="LQF13" s="26"/>
      <c r="LQH13" s="221"/>
      <c r="LQI13" s="221"/>
      <c r="LQJ13" s="221"/>
      <c r="LQK13" s="221"/>
      <c r="LQL13" s="221"/>
      <c r="LQM13" s="221"/>
      <c r="LQN13" s="221"/>
      <c r="LQO13" s="221"/>
      <c r="LQP13" s="223"/>
      <c r="LQQ13" s="223"/>
      <c r="LQR13" s="26"/>
      <c r="LQS13" s="26"/>
      <c r="LQT13" s="26"/>
      <c r="LQU13" s="26"/>
      <c r="LQV13" s="26"/>
      <c r="LQX13" s="221"/>
      <c r="LQY13" s="221"/>
      <c r="LQZ13" s="221"/>
      <c r="LRA13" s="221"/>
      <c r="LRB13" s="221"/>
      <c r="LRC13" s="221"/>
      <c r="LRD13" s="221"/>
      <c r="LRE13" s="221"/>
      <c r="LRF13" s="223"/>
      <c r="LRG13" s="223"/>
      <c r="LRH13" s="26"/>
      <c r="LRI13" s="26"/>
      <c r="LRJ13" s="26"/>
      <c r="LRK13" s="26"/>
      <c r="LRL13" s="26"/>
      <c r="LRN13" s="221"/>
      <c r="LRO13" s="221"/>
      <c r="LRP13" s="221"/>
      <c r="LRQ13" s="221"/>
      <c r="LRR13" s="221"/>
      <c r="LRS13" s="221"/>
      <c r="LRT13" s="221"/>
      <c r="LRU13" s="221"/>
      <c r="LRV13" s="223"/>
      <c r="LRW13" s="223"/>
      <c r="LRX13" s="26"/>
      <c r="LRY13" s="26"/>
      <c r="LRZ13" s="26"/>
      <c r="LSA13" s="26"/>
      <c r="LSB13" s="26"/>
      <c r="LSD13" s="221"/>
      <c r="LSE13" s="221"/>
      <c r="LSF13" s="221"/>
      <c r="LSG13" s="221"/>
      <c r="LSH13" s="221"/>
      <c r="LSI13" s="221"/>
      <c r="LSJ13" s="221"/>
      <c r="LSK13" s="221"/>
      <c r="LSL13" s="223"/>
      <c r="LSM13" s="223"/>
      <c r="LSN13" s="26"/>
      <c r="LSO13" s="26"/>
      <c r="LSP13" s="26"/>
      <c r="LSQ13" s="26"/>
      <c r="LSR13" s="26"/>
      <c r="LST13" s="221"/>
      <c r="LSU13" s="221"/>
      <c r="LSV13" s="221"/>
      <c r="LSW13" s="221"/>
      <c r="LSX13" s="221"/>
      <c r="LSY13" s="221"/>
      <c r="LSZ13" s="221"/>
      <c r="LTA13" s="221"/>
      <c r="LTB13" s="223"/>
      <c r="LTC13" s="223"/>
      <c r="LTD13" s="26"/>
      <c r="LTE13" s="26"/>
      <c r="LTF13" s="26"/>
      <c r="LTG13" s="26"/>
      <c r="LTH13" s="26"/>
      <c r="LTJ13" s="221"/>
      <c r="LTK13" s="221"/>
      <c r="LTL13" s="221"/>
      <c r="LTM13" s="221"/>
      <c r="LTN13" s="221"/>
      <c r="LTO13" s="221"/>
      <c r="LTP13" s="221"/>
      <c r="LTQ13" s="221"/>
      <c r="LTR13" s="223"/>
      <c r="LTS13" s="223"/>
      <c r="LTT13" s="26"/>
      <c r="LTU13" s="26"/>
      <c r="LTV13" s="26"/>
      <c r="LTW13" s="26"/>
      <c r="LTX13" s="26"/>
      <c r="LTZ13" s="221"/>
      <c r="LUA13" s="221"/>
      <c r="LUB13" s="221"/>
      <c r="LUC13" s="221"/>
      <c r="LUD13" s="221"/>
      <c r="LUE13" s="221"/>
      <c r="LUF13" s="221"/>
      <c r="LUG13" s="221"/>
      <c r="LUH13" s="223"/>
      <c r="LUI13" s="223"/>
      <c r="LUJ13" s="26"/>
      <c r="LUK13" s="26"/>
      <c r="LUL13" s="26"/>
      <c r="LUM13" s="26"/>
      <c r="LUN13" s="26"/>
      <c r="LUP13" s="221"/>
      <c r="LUQ13" s="221"/>
      <c r="LUR13" s="221"/>
      <c r="LUS13" s="221"/>
      <c r="LUT13" s="221"/>
      <c r="LUU13" s="221"/>
      <c r="LUV13" s="221"/>
      <c r="LUW13" s="221"/>
      <c r="LUX13" s="223"/>
      <c r="LUY13" s="223"/>
      <c r="LUZ13" s="26"/>
      <c r="LVA13" s="26"/>
      <c r="LVB13" s="26"/>
      <c r="LVC13" s="26"/>
      <c r="LVD13" s="26"/>
      <c r="LVF13" s="221"/>
      <c r="LVG13" s="221"/>
      <c r="LVH13" s="221"/>
      <c r="LVI13" s="221"/>
      <c r="LVJ13" s="221"/>
      <c r="LVK13" s="221"/>
      <c r="LVL13" s="221"/>
      <c r="LVM13" s="221"/>
      <c r="LVN13" s="223"/>
      <c r="LVO13" s="223"/>
      <c r="LVP13" s="26"/>
      <c r="LVQ13" s="26"/>
      <c r="LVR13" s="26"/>
      <c r="LVS13" s="26"/>
      <c r="LVT13" s="26"/>
      <c r="LVV13" s="221"/>
      <c r="LVW13" s="221"/>
      <c r="LVX13" s="221"/>
      <c r="LVY13" s="221"/>
      <c r="LVZ13" s="221"/>
      <c r="LWA13" s="221"/>
      <c r="LWB13" s="221"/>
      <c r="LWC13" s="221"/>
      <c r="LWD13" s="223"/>
      <c r="LWE13" s="223"/>
      <c r="LWF13" s="26"/>
      <c r="LWG13" s="26"/>
      <c r="LWH13" s="26"/>
      <c r="LWI13" s="26"/>
      <c r="LWJ13" s="26"/>
      <c r="LWL13" s="221"/>
      <c r="LWM13" s="221"/>
      <c r="LWN13" s="221"/>
      <c r="LWO13" s="221"/>
      <c r="LWP13" s="221"/>
      <c r="LWQ13" s="221"/>
      <c r="LWR13" s="221"/>
      <c r="LWS13" s="221"/>
      <c r="LWT13" s="223"/>
      <c r="LWU13" s="223"/>
      <c r="LWV13" s="26"/>
      <c r="LWW13" s="26"/>
      <c r="LWX13" s="26"/>
      <c r="LWY13" s="26"/>
      <c r="LWZ13" s="26"/>
      <c r="LXB13" s="221"/>
      <c r="LXC13" s="221"/>
      <c r="LXD13" s="221"/>
      <c r="LXE13" s="221"/>
      <c r="LXF13" s="221"/>
      <c r="LXG13" s="221"/>
      <c r="LXH13" s="221"/>
      <c r="LXI13" s="221"/>
      <c r="LXJ13" s="223"/>
      <c r="LXK13" s="223"/>
      <c r="LXL13" s="26"/>
      <c r="LXM13" s="26"/>
      <c r="LXN13" s="26"/>
      <c r="LXO13" s="26"/>
      <c r="LXP13" s="26"/>
      <c r="LXR13" s="221"/>
      <c r="LXS13" s="221"/>
      <c r="LXT13" s="221"/>
      <c r="LXU13" s="221"/>
      <c r="LXV13" s="221"/>
      <c r="LXW13" s="221"/>
      <c r="LXX13" s="221"/>
      <c r="LXY13" s="221"/>
      <c r="LXZ13" s="223"/>
      <c r="LYA13" s="223"/>
      <c r="LYB13" s="26"/>
      <c r="LYC13" s="26"/>
      <c r="LYD13" s="26"/>
      <c r="LYE13" s="26"/>
      <c r="LYF13" s="26"/>
      <c r="LYH13" s="221"/>
      <c r="LYI13" s="221"/>
      <c r="LYJ13" s="221"/>
      <c r="LYK13" s="221"/>
      <c r="LYL13" s="221"/>
      <c r="LYM13" s="221"/>
      <c r="LYN13" s="221"/>
      <c r="LYO13" s="221"/>
      <c r="LYP13" s="223"/>
      <c r="LYQ13" s="223"/>
      <c r="LYR13" s="26"/>
      <c r="LYS13" s="26"/>
      <c r="LYT13" s="26"/>
      <c r="LYU13" s="26"/>
      <c r="LYV13" s="26"/>
      <c r="LYX13" s="221"/>
      <c r="LYY13" s="221"/>
      <c r="LYZ13" s="221"/>
      <c r="LZA13" s="221"/>
      <c r="LZB13" s="221"/>
      <c r="LZC13" s="221"/>
      <c r="LZD13" s="221"/>
      <c r="LZE13" s="221"/>
      <c r="LZF13" s="223"/>
      <c r="LZG13" s="223"/>
      <c r="LZH13" s="26"/>
      <c r="LZI13" s="26"/>
      <c r="LZJ13" s="26"/>
      <c r="LZK13" s="26"/>
      <c r="LZL13" s="26"/>
      <c r="LZN13" s="221"/>
      <c r="LZO13" s="221"/>
      <c r="LZP13" s="221"/>
      <c r="LZQ13" s="221"/>
      <c r="LZR13" s="221"/>
      <c r="LZS13" s="221"/>
      <c r="LZT13" s="221"/>
      <c r="LZU13" s="221"/>
      <c r="LZV13" s="223"/>
      <c r="LZW13" s="223"/>
      <c r="LZX13" s="26"/>
      <c r="LZY13" s="26"/>
      <c r="LZZ13" s="26"/>
      <c r="MAA13" s="26"/>
      <c r="MAB13" s="26"/>
      <c r="MAD13" s="221"/>
      <c r="MAE13" s="221"/>
      <c r="MAF13" s="221"/>
      <c r="MAG13" s="221"/>
      <c r="MAH13" s="221"/>
      <c r="MAI13" s="221"/>
      <c r="MAJ13" s="221"/>
      <c r="MAK13" s="221"/>
      <c r="MAL13" s="223"/>
      <c r="MAM13" s="223"/>
      <c r="MAN13" s="26"/>
      <c r="MAO13" s="26"/>
      <c r="MAP13" s="26"/>
      <c r="MAQ13" s="26"/>
      <c r="MAR13" s="26"/>
      <c r="MAT13" s="221"/>
      <c r="MAU13" s="221"/>
      <c r="MAV13" s="221"/>
      <c r="MAW13" s="221"/>
      <c r="MAX13" s="221"/>
      <c r="MAY13" s="221"/>
      <c r="MAZ13" s="221"/>
      <c r="MBA13" s="221"/>
      <c r="MBB13" s="223"/>
      <c r="MBC13" s="223"/>
      <c r="MBD13" s="26"/>
      <c r="MBE13" s="26"/>
      <c r="MBF13" s="26"/>
      <c r="MBG13" s="26"/>
      <c r="MBH13" s="26"/>
      <c r="MBJ13" s="221"/>
      <c r="MBK13" s="221"/>
      <c r="MBL13" s="221"/>
      <c r="MBM13" s="221"/>
      <c r="MBN13" s="221"/>
      <c r="MBO13" s="221"/>
      <c r="MBP13" s="221"/>
      <c r="MBQ13" s="221"/>
      <c r="MBR13" s="223"/>
      <c r="MBS13" s="223"/>
      <c r="MBT13" s="26"/>
      <c r="MBU13" s="26"/>
      <c r="MBV13" s="26"/>
      <c r="MBW13" s="26"/>
      <c r="MBX13" s="26"/>
      <c r="MBZ13" s="221"/>
      <c r="MCA13" s="221"/>
      <c r="MCB13" s="221"/>
      <c r="MCC13" s="221"/>
      <c r="MCD13" s="221"/>
      <c r="MCE13" s="221"/>
      <c r="MCF13" s="221"/>
      <c r="MCG13" s="221"/>
      <c r="MCH13" s="223"/>
      <c r="MCI13" s="223"/>
      <c r="MCJ13" s="26"/>
      <c r="MCK13" s="26"/>
      <c r="MCL13" s="26"/>
      <c r="MCM13" s="26"/>
      <c r="MCN13" s="26"/>
      <c r="MCP13" s="221"/>
      <c r="MCQ13" s="221"/>
      <c r="MCR13" s="221"/>
      <c r="MCS13" s="221"/>
      <c r="MCT13" s="221"/>
      <c r="MCU13" s="221"/>
      <c r="MCV13" s="221"/>
      <c r="MCW13" s="221"/>
      <c r="MCX13" s="223"/>
      <c r="MCY13" s="223"/>
      <c r="MCZ13" s="26"/>
      <c r="MDA13" s="26"/>
      <c r="MDB13" s="26"/>
      <c r="MDC13" s="26"/>
      <c r="MDD13" s="26"/>
      <c r="MDF13" s="221"/>
      <c r="MDG13" s="221"/>
      <c r="MDH13" s="221"/>
      <c r="MDI13" s="221"/>
      <c r="MDJ13" s="221"/>
      <c r="MDK13" s="221"/>
      <c r="MDL13" s="221"/>
      <c r="MDM13" s="221"/>
      <c r="MDN13" s="223"/>
      <c r="MDO13" s="223"/>
      <c r="MDP13" s="26"/>
      <c r="MDQ13" s="26"/>
      <c r="MDR13" s="26"/>
      <c r="MDS13" s="26"/>
      <c r="MDT13" s="26"/>
      <c r="MDV13" s="221"/>
      <c r="MDW13" s="221"/>
      <c r="MDX13" s="221"/>
      <c r="MDY13" s="221"/>
      <c r="MDZ13" s="221"/>
      <c r="MEA13" s="221"/>
      <c r="MEB13" s="221"/>
      <c r="MEC13" s="221"/>
      <c r="MED13" s="223"/>
      <c r="MEE13" s="223"/>
      <c r="MEF13" s="26"/>
      <c r="MEG13" s="26"/>
      <c r="MEH13" s="26"/>
      <c r="MEI13" s="26"/>
      <c r="MEJ13" s="26"/>
      <c r="MEL13" s="221"/>
      <c r="MEM13" s="221"/>
      <c r="MEN13" s="221"/>
      <c r="MEO13" s="221"/>
      <c r="MEP13" s="221"/>
      <c r="MEQ13" s="221"/>
      <c r="MER13" s="221"/>
      <c r="MES13" s="221"/>
      <c r="MET13" s="223"/>
      <c r="MEU13" s="223"/>
      <c r="MEV13" s="26"/>
      <c r="MEW13" s="26"/>
      <c r="MEX13" s="26"/>
      <c r="MEY13" s="26"/>
      <c r="MEZ13" s="26"/>
      <c r="MFB13" s="221"/>
      <c r="MFC13" s="221"/>
      <c r="MFD13" s="221"/>
      <c r="MFE13" s="221"/>
      <c r="MFF13" s="221"/>
      <c r="MFG13" s="221"/>
      <c r="MFH13" s="221"/>
      <c r="MFI13" s="221"/>
      <c r="MFJ13" s="223"/>
      <c r="MFK13" s="223"/>
      <c r="MFL13" s="26"/>
      <c r="MFM13" s="26"/>
      <c r="MFN13" s="26"/>
      <c r="MFO13" s="26"/>
      <c r="MFP13" s="26"/>
      <c r="MFR13" s="221"/>
      <c r="MFS13" s="221"/>
      <c r="MFT13" s="221"/>
      <c r="MFU13" s="221"/>
      <c r="MFV13" s="221"/>
      <c r="MFW13" s="221"/>
      <c r="MFX13" s="221"/>
      <c r="MFY13" s="221"/>
      <c r="MFZ13" s="223"/>
      <c r="MGA13" s="223"/>
      <c r="MGB13" s="26"/>
      <c r="MGC13" s="26"/>
      <c r="MGD13" s="26"/>
      <c r="MGE13" s="26"/>
      <c r="MGF13" s="26"/>
      <c r="MGH13" s="221"/>
      <c r="MGI13" s="221"/>
      <c r="MGJ13" s="221"/>
      <c r="MGK13" s="221"/>
      <c r="MGL13" s="221"/>
      <c r="MGM13" s="221"/>
      <c r="MGN13" s="221"/>
      <c r="MGO13" s="221"/>
      <c r="MGP13" s="223"/>
      <c r="MGQ13" s="223"/>
      <c r="MGR13" s="26"/>
      <c r="MGS13" s="26"/>
      <c r="MGT13" s="26"/>
      <c r="MGU13" s="26"/>
      <c r="MGV13" s="26"/>
      <c r="MGX13" s="221"/>
      <c r="MGY13" s="221"/>
      <c r="MGZ13" s="221"/>
      <c r="MHA13" s="221"/>
      <c r="MHB13" s="221"/>
      <c r="MHC13" s="221"/>
      <c r="MHD13" s="221"/>
      <c r="MHE13" s="221"/>
      <c r="MHF13" s="223"/>
      <c r="MHG13" s="223"/>
      <c r="MHH13" s="26"/>
      <c r="MHI13" s="26"/>
      <c r="MHJ13" s="26"/>
      <c r="MHK13" s="26"/>
      <c r="MHL13" s="26"/>
      <c r="MHN13" s="221"/>
      <c r="MHO13" s="221"/>
      <c r="MHP13" s="221"/>
      <c r="MHQ13" s="221"/>
      <c r="MHR13" s="221"/>
      <c r="MHS13" s="221"/>
      <c r="MHT13" s="221"/>
      <c r="MHU13" s="221"/>
      <c r="MHV13" s="223"/>
      <c r="MHW13" s="223"/>
      <c r="MHX13" s="26"/>
      <c r="MHY13" s="26"/>
      <c r="MHZ13" s="26"/>
      <c r="MIA13" s="26"/>
      <c r="MIB13" s="26"/>
      <c r="MID13" s="221"/>
      <c r="MIE13" s="221"/>
      <c r="MIF13" s="221"/>
      <c r="MIG13" s="221"/>
      <c r="MIH13" s="221"/>
      <c r="MII13" s="221"/>
      <c r="MIJ13" s="221"/>
      <c r="MIK13" s="221"/>
      <c r="MIL13" s="223"/>
      <c r="MIM13" s="223"/>
      <c r="MIN13" s="26"/>
      <c r="MIO13" s="26"/>
      <c r="MIP13" s="26"/>
      <c r="MIQ13" s="26"/>
      <c r="MIR13" s="26"/>
      <c r="MIT13" s="221"/>
      <c r="MIU13" s="221"/>
      <c r="MIV13" s="221"/>
      <c r="MIW13" s="221"/>
      <c r="MIX13" s="221"/>
      <c r="MIY13" s="221"/>
      <c r="MIZ13" s="221"/>
      <c r="MJA13" s="221"/>
      <c r="MJB13" s="223"/>
      <c r="MJC13" s="223"/>
      <c r="MJD13" s="26"/>
      <c r="MJE13" s="26"/>
      <c r="MJF13" s="26"/>
      <c r="MJG13" s="26"/>
      <c r="MJH13" s="26"/>
      <c r="MJJ13" s="221"/>
      <c r="MJK13" s="221"/>
      <c r="MJL13" s="221"/>
      <c r="MJM13" s="221"/>
      <c r="MJN13" s="221"/>
      <c r="MJO13" s="221"/>
      <c r="MJP13" s="221"/>
      <c r="MJQ13" s="221"/>
      <c r="MJR13" s="223"/>
      <c r="MJS13" s="223"/>
      <c r="MJT13" s="26"/>
      <c r="MJU13" s="26"/>
      <c r="MJV13" s="26"/>
      <c r="MJW13" s="26"/>
      <c r="MJX13" s="26"/>
      <c r="MJZ13" s="221"/>
      <c r="MKA13" s="221"/>
      <c r="MKB13" s="221"/>
      <c r="MKC13" s="221"/>
      <c r="MKD13" s="221"/>
      <c r="MKE13" s="221"/>
      <c r="MKF13" s="221"/>
      <c r="MKG13" s="221"/>
      <c r="MKH13" s="223"/>
      <c r="MKI13" s="223"/>
      <c r="MKJ13" s="26"/>
      <c r="MKK13" s="26"/>
      <c r="MKL13" s="26"/>
      <c r="MKM13" s="26"/>
      <c r="MKN13" s="26"/>
      <c r="MKP13" s="221"/>
      <c r="MKQ13" s="221"/>
      <c r="MKR13" s="221"/>
      <c r="MKS13" s="221"/>
      <c r="MKT13" s="221"/>
      <c r="MKU13" s="221"/>
      <c r="MKV13" s="221"/>
      <c r="MKW13" s="221"/>
      <c r="MKX13" s="223"/>
      <c r="MKY13" s="223"/>
      <c r="MKZ13" s="26"/>
      <c r="MLA13" s="26"/>
      <c r="MLB13" s="26"/>
      <c r="MLC13" s="26"/>
      <c r="MLD13" s="26"/>
      <c r="MLF13" s="221"/>
      <c r="MLG13" s="221"/>
      <c r="MLH13" s="221"/>
      <c r="MLI13" s="221"/>
      <c r="MLJ13" s="221"/>
      <c r="MLK13" s="221"/>
      <c r="MLL13" s="221"/>
      <c r="MLM13" s="221"/>
      <c r="MLN13" s="223"/>
      <c r="MLO13" s="223"/>
      <c r="MLP13" s="26"/>
      <c r="MLQ13" s="26"/>
      <c r="MLR13" s="26"/>
      <c r="MLS13" s="26"/>
      <c r="MLT13" s="26"/>
      <c r="MLV13" s="221"/>
      <c r="MLW13" s="221"/>
      <c r="MLX13" s="221"/>
      <c r="MLY13" s="221"/>
      <c r="MLZ13" s="221"/>
      <c r="MMA13" s="221"/>
      <c r="MMB13" s="221"/>
      <c r="MMC13" s="221"/>
      <c r="MMD13" s="223"/>
      <c r="MME13" s="223"/>
      <c r="MMF13" s="26"/>
      <c r="MMG13" s="26"/>
      <c r="MMH13" s="26"/>
      <c r="MMI13" s="26"/>
      <c r="MMJ13" s="26"/>
      <c r="MML13" s="221"/>
      <c r="MMM13" s="221"/>
      <c r="MMN13" s="221"/>
      <c r="MMO13" s="221"/>
      <c r="MMP13" s="221"/>
      <c r="MMQ13" s="221"/>
      <c r="MMR13" s="221"/>
      <c r="MMS13" s="221"/>
      <c r="MMT13" s="223"/>
      <c r="MMU13" s="223"/>
      <c r="MMV13" s="26"/>
      <c r="MMW13" s="26"/>
      <c r="MMX13" s="26"/>
      <c r="MMY13" s="26"/>
      <c r="MMZ13" s="26"/>
      <c r="MNB13" s="221"/>
      <c r="MNC13" s="221"/>
      <c r="MND13" s="221"/>
      <c r="MNE13" s="221"/>
      <c r="MNF13" s="221"/>
      <c r="MNG13" s="221"/>
      <c r="MNH13" s="221"/>
      <c r="MNI13" s="221"/>
      <c r="MNJ13" s="223"/>
      <c r="MNK13" s="223"/>
      <c r="MNL13" s="26"/>
      <c r="MNM13" s="26"/>
      <c r="MNN13" s="26"/>
      <c r="MNO13" s="26"/>
      <c r="MNP13" s="26"/>
      <c r="MNR13" s="221"/>
      <c r="MNS13" s="221"/>
      <c r="MNT13" s="221"/>
      <c r="MNU13" s="221"/>
      <c r="MNV13" s="221"/>
      <c r="MNW13" s="221"/>
      <c r="MNX13" s="221"/>
      <c r="MNY13" s="221"/>
      <c r="MNZ13" s="223"/>
      <c r="MOA13" s="223"/>
      <c r="MOB13" s="26"/>
      <c r="MOC13" s="26"/>
      <c r="MOD13" s="26"/>
      <c r="MOE13" s="26"/>
      <c r="MOF13" s="26"/>
      <c r="MOH13" s="221"/>
      <c r="MOI13" s="221"/>
      <c r="MOJ13" s="221"/>
      <c r="MOK13" s="221"/>
      <c r="MOL13" s="221"/>
      <c r="MOM13" s="221"/>
      <c r="MON13" s="221"/>
      <c r="MOO13" s="221"/>
      <c r="MOP13" s="223"/>
      <c r="MOQ13" s="223"/>
      <c r="MOR13" s="26"/>
      <c r="MOS13" s="26"/>
      <c r="MOT13" s="26"/>
      <c r="MOU13" s="26"/>
      <c r="MOV13" s="26"/>
      <c r="MOX13" s="221"/>
      <c r="MOY13" s="221"/>
      <c r="MOZ13" s="221"/>
      <c r="MPA13" s="221"/>
      <c r="MPB13" s="221"/>
      <c r="MPC13" s="221"/>
      <c r="MPD13" s="221"/>
      <c r="MPE13" s="221"/>
      <c r="MPF13" s="223"/>
      <c r="MPG13" s="223"/>
      <c r="MPH13" s="26"/>
      <c r="MPI13" s="26"/>
      <c r="MPJ13" s="26"/>
      <c r="MPK13" s="26"/>
      <c r="MPL13" s="26"/>
      <c r="MPN13" s="221"/>
      <c r="MPO13" s="221"/>
      <c r="MPP13" s="221"/>
      <c r="MPQ13" s="221"/>
      <c r="MPR13" s="221"/>
      <c r="MPS13" s="221"/>
      <c r="MPT13" s="221"/>
      <c r="MPU13" s="221"/>
      <c r="MPV13" s="223"/>
      <c r="MPW13" s="223"/>
      <c r="MPX13" s="26"/>
      <c r="MPY13" s="26"/>
      <c r="MPZ13" s="26"/>
      <c r="MQA13" s="26"/>
      <c r="MQB13" s="26"/>
      <c r="MQD13" s="221"/>
      <c r="MQE13" s="221"/>
      <c r="MQF13" s="221"/>
      <c r="MQG13" s="221"/>
      <c r="MQH13" s="221"/>
      <c r="MQI13" s="221"/>
      <c r="MQJ13" s="221"/>
      <c r="MQK13" s="221"/>
      <c r="MQL13" s="223"/>
      <c r="MQM13" s="223"/>
      <c r="MQN13" s="26"/>
      <c r="MQO13" s="26"/>
      <c r="MQP13" s="26"/>
      <c r="MQQ13" s="26"/>
      <c r="MQR13" s="26"/>
      <c r="MQT13" s="221"/>
      <c r="MQU13" s="221"/>
      <c r="MQV13" s="221"/>
      <c r="MQW13" s="221"/>
      <c r="MQX13" s="221"/>
      <c r="MQY13" s="221"/>
      <c r="MQZ13" s="221"/>
      <c r="MRA13" s="221"/>
      <c r="MRB13" s="223"/>
      <c r="MRC13" s="223"/>
      <c r="MRD13" s="26"/>
      <c r="MRE13" s="26"/>
      <c r="MRF13" s="26"/>
      <c r="MRG13" s="26"/>
      <c r="MRH13" s="26"/>
      <c r="MRJ13" s="221"/>
      <c r="MRK13" s="221"/>
      <c r="MRL13" s="221"/>
      <c r="MRM13" s="221"/>
      <c r="MRN13" s="221"/>
      <c r="MRO13" s="221"/>
      <c r="MRP13" s="221"/>
      <c r="MRQ13" s="221"/>
      <c r="MRR13" s="223"/>
      <c r="MRS13" s="223"/>
      <c r="MRT13" s="26"/>
      <c r="MRU13" s="26"/>
      <c r="MRV13" s="26"/>
      <c r="MRW13" s="26"/>
      <c r="MRX13" s="26"/>
      <c r="MRZ13" s="221"/>
      <c r="MSA13" s="221"/>
      <c r="MSB13" s="221"/>
      <c r="MSC13" s="221"/>
      <c r="MSD13" s="221"/>
      <c r="MSE13" s="221"/>
      <c r="MSF13" s="221"/>
      <c r="MSG13" s="221"/>
      <c r="MSH13" s="223"/>
      <c r="MSI13" s="223"/>
      <c r="MSJ13" s="26"/>
      <c r="MSK13" s="26"/>
      <c r="MSL13" s="26"/>
      <c r="MSM13" s="26"/>
      <c r="MSN13" s="26"/>
      <c r="MSP13" s="221"/>
      <c r="MSQ13" s="221"/>
      <c r="MSR13" s="221"/>
      <c r="MSS13" s="221"/>
      <c r="MST13" s="221"/>
      <c r="MSU13" s="221"/>
      <c r="MSV13" s="221"/>
      <c r="MSW13" s="221"/>
      <c r="MSX13" s="223"/>
      <c r="MSY13" s="223"/>
      <c r="MSZ13" s="26"/>
      <c r="MTA13" s="26"/>
      <c r="MTB13" s="26"/>
      <c r="MTC13" s="26"/>
      <c r="MTD13" s="26"/>
      <c r="MTF13" s="221"/>
      <c r="MTG13" s="221"/>
      <c r="MTH13" s="221"/>
      <c r="MTI13" s="221"/>
      <c r="MTJ13" s="221"/>
      <c r="MTK13" s="221"/>
      <c r="MTL13" s="221"/>
      <c r="MTM13" s="221"/>
      <c r="MTN13" s="223"/>
      <c r="MTO13" s="223"/>
      <c r="MTP13" s="26"/>
      <c r="MTQ13" s="26"/>
      <c r="MTR13" s="26"/>
      <c r="MTS13" s="26"/>
      <c r="MTT13" s="26"/>
      <c r="MTV13" s="221"/>
      <c r="MTW13" s="221"/>
      <c r="MTX13" s="221"/>
      <c r="MTY13" s="221"/>
      <c r="MTZ13" s="221"/>
      <c r="MUA13" s="221"/>
      <c r="MUB13" s="221"/>
      <c r="MUC13" s="221"/>
      <c r="MUD13" s="223"/>
      <c r="MUE13" s="223"/>
      <c r="MUF13" s="26"/>
      <c r="MUG13" s="26"/>
      <c r="MUH13" s="26"/>
      <c r="MUI13" s="26"/>
      <c r="MUJ13" s="26"/>
      <c r="MUL13" s="221"/>
      <c r="MUM13" s="221"/>
      <c r="MUN13" s="221"/>
      <c r="MUO13" s="221"/>
      <c r="MUP13" s="221"/>
      <c r="MUQ13" s="221"/>
      <c r="MUR13" s="221"/>
      <c r="MUS13" s="221"/>
      <c r="MUT13" s="223"/>
      <c r="MUU13" s="223"/>
      <c r="MUV13" s="26"/>
      <c r="MUW13" s="26"/>
      <c r="MUX13" s="26"/>
      <c r="MUY13" s="26"/>
      <c r="MUZ13" s="26"/>
      <c r="MVB13" s="221"/>
      <c r="MVC13" s="221"/>
      <c r="MVD13" s="221"/>
      <c r="MVE13" s="221"/>
      <c r="MVF13" s="221"/>
      <c r="MVG13" s="221"/>
      <c r="MVH13" s="221"/>
      <c r="MVI13" s="221"/>
      <c r="MVJ13" s="223"/>
      <c r="MVK13" s="223"/>
      <c r="MVL13" s="26"/>
      <c r="MVM13" s="26"/>
      <c r="MVN13" s="26"/>
      <c r="MVO13" s="26"/>
      <c r="MVP13" s="26"/>
      <c r="MVR13" s="221"/>
      <c r="MVS13" s="221"/>
      <c r="MVT13" s="221"/>
      <c r="MVU13" s="221"/>
      <c r="MVV13" s="221"/>
      <c r="MVW13" s="221"/>
      <c r="MVX13" s="221"/>
      <c r="MVY13" s="221"/>
      <c r="MVZ13" s="223"/>
      <c r="MWA13" s="223"/>
      <c r="MWB13" s="26"/>
      <c r="MWC13" s="26"/>
      <c r="MWD13" s="26"/>
      <c r="MWE13" s="26"/>
      <c r="MWF13" s="26"/>
      <c r="MWH13" s="221"/>
      <c r="MWI13" s="221"/>
      <c r="MWJ13" s="221"/>
      <c r="MWK13" s="221"/>
      <c r="MWL13" s="221"/>
      <c r="MWM13" s="221"/>
      <c r="MWN13" s="221"/>
      <c r="MWO13" s="221"/>
      <c r="MWP13" s="223"/>
      <c r="MWQ13" s="223"/>
      <c r="MWR13" s="26"/>
      <c r="MWS13" s="26"/>
      <c r="MWT13" s="26"/>
      <c r="MWU13" s="26"/>
      <c r="MWV13" s="26"/>
      <c r="MWX13" s="221"/>
      <c r="MWY13" s="221"/>
      <c r="MWZ13" s="221"/>
      <c r="MXA13" s="221"/>
      <c r="MXB13" s="221"/>
      <c r="MXC13" s="221"/>
      <c r="MXD13" s="221"/>
      <c r="MXE13" s="221"/>
      <c r="MXF13" s="223"/>
      <c r="MXG13" s="223"/>
      <c r="MXH13" s="26"/>
      <c r="MXI13" s="26"/>
      <c r="MXJ13" s="26"/>
      <c r="MXK13" s="26"/>
      <c r="MXL13" s="26"/>
      <c r="MXN13" s="221"/>
      <c r="MXO13" s="221"/>
      <c r="MXP13" s="221"/>
      <c r="MXQ13" s="221"/>
      <c r="MXR13" s="221"/>
      <c r="MXS13" s="221"/>
      <c r="MXT13" s="221"/>
      <c r="MXU13" s="221"/>
      <c r="MXV13" s="223"/>
      <c r="MXW13" s="223"/>
      <c r="MXX13" s="26"/>
      <c r="MXY13" s="26"/>
      <c r="MXZ13" s="26"/>
      <c r="MYA13" s="26"/>
      <c r="MYB13" s="26"/>
      <c r="MYD13" s="221"/>
      <c r="MYE13" s="221"/>
      <c r="MYF13" s="221"/>
      <c r="MYG13" s="221"/>
      <c r="MYH13" s="221"/>
      <c r="MYI13" s="221"/>
      <c r="MYJ13" s="221"/>
      <c r="MYK13" s="221"/>
      <c r="MYL13" s="223"/>
      <c r="MYM13" s="223"/>
      <c r="MYN13" s="26"/>
      <c r="MYO13" s="26"/>
      <c r="MYP13" s="26"/>
      <c r="MYQ13" s="26"/>
      <c r="MYR13" s="26"/>
      <c r="MYT13" s="221"/>
      <c r="MYU13" s="221"/>
      <c r="MYV13" s="221"/>
      <c r="MYW13" s="221"/>
      <c r="MYX13" s="221"/>
      <c r="MYY13" s="221"/>
      <c r="MYZ13" s="221"/>
      <c r="MZA13" s="221"/>
      <c r="MZB13" s="223"/>
      <c r="MZC13" s="223"/>
      <c r="MZD13" s="26"/>
      <c r="MZE13" s="26"/>
      <c r="MZF13" s="26"/>
      <c r="MZG13" s="26"/>
      <c r="MZH13" s="26"/>
      <c r="MZJ13" s="221"/>
      <c r="MZK13" s="221"/>
      <c r="MZL13" s="221"/>
      <c r="MZM13" s="221"/>
      <c r="MZN13" s="221"/>
      <c r="MZO13" s="221"/>
      <c r="MZP13" s="221"/>
      <c r="MZQ13" s="221"/>
      <c r="MZR13" s="223"/>
      <c r="MZS13" s="223"/>
      <c r="MZT13" s="26"/>
      <c r="MZU13" s="26"/>
      <c r="MZV13" s="26"/>
      <c r="MZW13" s="26"/>
      <c r="MZX13" s="26"/>
      <c r="MZZ13" s="221"/>
      <c r="NAA13" s="221"/>
      <c r="NAB13" s="221"/>
      <c r="NAC13" s="221"/>
      <c r="NAD13" s="221"/>
      <c r="NAE13" s="221"/>
      <c r="NAF13" s="221"/>
      <c r="NAG13" s="221"/>
      <c r="NAH13" s="223"/>
      <c r="NAI13" s="223"/>
      <c r="NAJ13" s="26"/>
      <c r="NAK13" s="26"/>
      <c r="NAL13" s="26"/>
      <c r="NAM13" s="26"/>
      <c r="NAN13" s="26"/>
      <c r="NAP13" s="221"/>
      <c r="NAQ13" s="221"/>
      <c r="NAR13" s="221"/>
      <c r="NAS13" s="221"/>
      <c r="NAT13" s="221"/>
      <c r="NAU13" s="221"/>
      <c r="NAV13" s="221"/>
      <c r="NAW13" s="221"/>
      <c r="NAX13" s="223"/>
      <c r="NAY13" s="223"/>
      <c r="NAZ13" s="26"/>
      <c r="NBA13" s="26"/>
      <c r="NBB13" s="26"/>
      <c r="NBC13" s="26"/>
      <c r="NBD13" s="26"/>
      <c r="NBF13" s="221"/>
      <c r="NBG13" s="221"/>
      <c r="NBH13" s="221"/>
      <c r="NBI13" s="221"/>
      <c r="NBJ13" s="221"/>
      <c r="NBK13" s="221"/>
      <c r="NBL13" s="221"/>
      <c r="NBM13" s="221"/>
      <c r="NBN13" s="223"/>
      <c r="NBO13" s="223"/>
      <c r="NBP13" s="26"/>
      <c r="NBQ13" s="26"/>
      <c r="NBR13" s="26"/>
      <c r="NBS13" s="26"/>
      <c r="NBT13" s="26"/>
      <c r="NBV13" s="221"/>
      <c r="NBW13" s="221"/>
      <c r="NBX13" s="221"/>
      <c r="NBY13" s="221"/>
      <c r="NBZ13" s="221"/>
      <c r="NCA13" s="221"/>
      <c r="NCB13" s="221"/>
      <c r="NCC13" s="221"/>
      <c r="NCD13" s="223"/>
      <c r="NCE13" s="223"/>
      <c r="NCF13" s="26"/>
      <c r="NCG13" s="26"/>
      <c r="NCH13" s="26"/>
      <c r="NCI13" s="26"/>
      <c r="NCJ13" s="26"/>
      <c r="NCL13" s="221"/>
      <c r="NCM13" s="221"/>
      <c r="NCN13" s="221"/>
      <c r="NCO13" s="221"/>
      <c r="NCP13" s="221"/>
      <c r="NCQ13" s="221"/>
      <c r="NCR13" s="221"/>
      <c r="NCS13" s="221"/>
      <c r="NCT13" s="223"/>
      <c r="NCU13" s="223"/>
      <c r="NCV13" s="26"/>
      <c r="NCW13" s="26"/>
      <c r="NCX13" s="26"/>
      <c r="NCY13" s="26"/>
      <c r="NCZ13" s="26"/>
      <c r="NDB13" s="221"/>
      <c r="NDC13" s="221"/>
      <c r="NDD13" s="221"/>
      <c r="NDE13" s="221"/>
      <c r="NDF13" s="221"/>
      <c r="NDG13" s="221"/>
      <c r="NDH13" s="221"/>
      <c r="NDI13" s="221"/>
      <c r="NDJ13" s="223"/>
      <c r="NDK13" s="223"/>
      <c r="NDL13" s="26"/>
      <c r="NDM13" s="26"/>
      <c r="NDN13" s="26"/>
      <c r="NDO13" s="26"/>
      <c r="NDP13" s="26"/>
      <c r="NDR13" s="221"/>
      <c r="NDS13" s="221"/>
      <c r="NDT13" s="221"/>
      <c r="NDU13" s="221"/>
      <c r="NDV13" s="221"/>
      <c r="NDW13" s="221"/>
      <c r="NDX13" s="221"/>
      <c r="NDY13" s="221"/>
      <c r="NDZ13" s="223"/>
      <c r="NEA13" s="223"/>
      <c r="NEB13" s="26"/>
      <c r="NEC13" s="26"/>
      <c r="NED13" s="26"/>
      <c r="NEE13" s="26"/>
      <c r="NEF13" s="26"/>
      <c r="NEH13" s="221"/>
      <c r="NEI13" s="221"/>
      <c r="NEJ13" s="221"/>
      <c r="NEK13" s="221"/>
      <c r="NEL13" s="221"/>
      <c r="NEM13" s="221"/>
      <c r="NEN13" s="221"/>
      <c r="NEO13" s="221"/>
      <c r="NEP13" s="223"/>
      <c r="NEQ13" s="223"/>
      <c r="NER13" s="26"/>
      <c r="NES13" s="26"/>
      <c r="NET13" s="26"/>
      <c r="NEU13" s="26"/>
      <c r="NEV13" s="26"/>
      <c r="NEX13" s="221"/>
      <c r="NEY13" s="221"/>
      <c r="NEZ13" s="221"/>
      <c r="NFA13" s="221"/>
      <c r="NFB13" s="221"/>
      <c r="NFC13" s="221"/>
      <c r="NFD13" s="221"/>
      <c r="NFE13" s="221"/>
      <c r="NFF13" s="223"/>
      <c r="NFG13" s="223"/>
      <c r="NFH13" s="26"/>
      <c r="NFI13" s="26"/>
      <c r="NFJ13" s="26"/>
      <c r="NFK13" s="26"/>
      <c r="NFL13" s="26"/>
      <c r="NFN13" s="221"/>
      <c r="NFO13" s="221"/>
      <c r="NFP13" s="221"/>
      <c r="NFQ13" s="221"/>
      <c r="NFR13" s="221"/>
      <c r="NFS13" s="221"/>
      <c r="NFT13" s="221"/>
      <c r="NFU13" s="221"/>
      <c r="NFV13" s="223"/>
      <c r="NFW13" s="223"/>
      <c r="NFX13" s="26"/>
      <c r="NFY13" s="26"/>
      <c r="NFZ13" s="26"/>
      <c r="NGA13" s="26"/>
      <c r="NGB13" s="26"/>
      <c r="NGD13" s="221"/>
      <c r="NGE13" s="221"/>
      <c r="NGF13" s="221"/>
      <c r="NGG13" s="221"/>
      <c r="NGH13" s="221"/>
      <c r="NGI13" s="221"/>
      <c r="NGJ13" s="221"/>
      <c r="NGK13" s="221"/>
      <c r="NGL13" s="223"/>
      <c r="NGM13" s="223"/>
      <c r="NGN13" s="26"/>
      <c r="NGO13" s="26"/>
      <c r="NGP13" s="26"/>
      <c r="NGQ13" s="26"/>
      <c r="NGR13" s="26"/>
      <c r="NGT13" s="221"/>
      <c r="NGU13" s="221"/>
      <c r="NGV13" s="221"/>
      <c r="NGW13" s="221"/>
      <c r="NGX13" s="221"/>
      <c r="NGY13" s="221"/>
      <c r="NGZ13" s="221"/>
      <c r="NHA13" s="221"/>
      <c r="NHB13" s="223"/>
      <c r="NHC13" s="223"/>
      <c r="NHD13" s="26"/>
      <c r="NHE13" s="26"/>
      <c r="NHF13" s="26"/>
      <c r="NHG13" s="26"/>
      <c r="NHH13" s="26"/>
      <c r="NHJ13" s="221"/>
      <c r="NHK13" s="221"/>
      <c r="NHL13" s="221"/>
      <c r="NHM13" s="221"/>
      <c r="NHN13" s="221"/>
      <c r="NHO13" s="221"/>
      <c r="NHP13" s="221"/>
      <c r="NHQ13" s="221"/>
      <c r="NHR13" s="223"/>
      <c r="NHS13" s="223"/>
      <c r="NHT13" s="26"/>
      <c r="NHU13" s="26"/>
      <c r="NHV13" s="26"/>
      <c r="NHW13" s="26"/>
      <c r="NHX13" s="26"/>
      <c r="NHZ13" s="221"/>
      <c r="NIA13" s="221"/>
      <c r="NIB13" s="221"/>
      <c r="NIC13" s="221"/>
      <c r="NID13" s="221"/>
      <c r="NIE13" s="221"/>
      <c r="NIF13" s="221"/>
      <c r="NIG13" s="221"/>
      <c r="NIH13" s="223"/>
      <c r="NII13" s="223"/>
      <c r="NIJ13" s="26"/>
      <c r="NIK13" s="26"/>
      <c r="NIL13" s="26"/>
      <c r="NIM13" s="26"/>
      <c r="NIN13" s="26"/>
      <c r="NIP13" s="221"/>
      <c r="NIQ13" s="221"/>
      <c r="NIR13" s="221"/>
      <c r="NIS13" s="221"/>
      <c r="NIT13" s="221"/>
      <c r="NIU13" s="221"/>
      <c r="NIV13" s="221"/>
      <c r="NIW13" s="221"/>
      <c r="NIX13" s="223"/>
      <c r="NIY13" s="223"/>
      <c r="NIZ13" s="26"/>
      <c r="NJA13" s="26"/>
      <c r="NJB13" s="26"/>
      <c r="NJC13" s="26"/>
      <c r="NJD13" s="26"/>
      <c r="NJF13" s="221"/>
      <c r="NJG13" s="221"/>
      <c r="NJH13" s="221"/>
      <c r="NJI13" s="221"/>
      <c r="NJJ13" s="221"/>
      <c r="NJK13" s="221"/>
      <c r="NJL13" s="221"/>
      <c r="NJM13" s="221"/>
      <c r="NJN13" s="223"/>
      <c r="NJO13" s="223"/>
      <c r="NJP13" s="26"/>
      <c r="NJQ13" s="26"/>
      <c r="NJR13" s="26"/>
      <c r="NJS13" s="26"/>
      <c r="NJT13" s="26"/>
      <c r="NJV13" s="221"/>
      <c r="NJW13" s="221"/>
      <c r="NJX13" s="221"/>
      <c r="NJY13" s="221"/>
      <c r="NJZ13" s="221"/>
      <c r="NKA13" s="221"/>
      <c r="NKB13" s="221"/>
      <c r="NKC13" s="221"/>
      <c r="NKD13" s="223"/>
      <c r="NKE13" s="223"/>
      <c r="NKF13" s="26"/>
      <c r="NKG13" s="26"/>
      <c r="NKH13" s="26"/>
      <c r="NKI13" s="26"/>
      <c r="NKJ13" s="26"/>
      <c r="NKL13" s="221"/>
      <c r="NKM13" s="221"/>
      <c r="NKN13" s="221"/>
      <c r="NKO13" s="221"/>
      <c r="NKP13" s="221"/>
      <c r="NKQ13" s="221"/>
      <c r="NKR13" s="221"/>
      <c r="NKS13" s="221"/>
      <c r="NKT13" s="223"/>
      <c r="NKU13" s="223"/>
      <c r="NKV13" s="26"/>
      <c r="NKW13" s="26"/>
      <c r="NKX13" s="26"/>
      <c r="NKY13" s="26"/>
      <c r="NKZ13" s="26"/>
      <c r="NLB13" s="221"/>
      <c r="NLC13" s="221"/>
      <c r="NLD13" s="221"/>
      <c r="NLE13" s="221"/>
      <c r="NLF13" s="221"/>
      <c r="NLG13" s="221"/>
      <c r="NLH13" s="221"/>
      <c r="NLI13" s="221"/>
      <c r="NLJ13" s="223"/>
      <c r="NLK13" s="223"/>
      <c r="NLL13" s="26"/>
      <c r="NLM13" s="26"/>
      <c r="NLN13" s="26"/>
      <c r="NLO13" s="26"/>
      <c r="NLP13" s="26"/>
      <c r="NLR13" s="221"/>
      <c r="NLS13" s="221"/>
      <c r="NLT13" s="221"/>
      <c r="NLU13" s="221"/>
      <c r="NLV13" s="221"/>
      <c r="NLW13" s="221"/>
      <c r="NLX13" s="221"/>
      <c r="NLY13" s="221"/>
      <c r="NLZ13" s="223"/>
      <c r="NMA13" s="223"/>
      <c r="NMB13" s="26"/>
      <c r="NMC13" s="26"/>
      <c r="NMD13" s="26"/>
      <c r="NME13" s="26"/>
      <c r="NMF13" s="26"/>
      <c r="NMH13" s="221"/>
      <c r="NMI13" s="221"/>
      <c r="NMJ13" s="221"/>
      <c r="NMK13" s="221"/>
      <c r="NML13" s="221"/>
      <c r="NMM13" s="221"/>
      <c r="NMN13" s="221"/>
      <c r="NMO13" s="221"/>
      <c r="NMP13" s="223"/>
      <c r="NMQ13" s="223"/>
      <c r="NMR13" s="26"/>
      <c r="NMS13" s="26"/>
      <c r="NMT13" s="26"/>
      <c r="NMU13" s="26"/>
      <c r="NMV13" s="26"/>
      <c r="NMX13" s="221"/>
      <c r="NMY13" s="221"/>
      <c r="NMZ13" s="221"/>
      <c r="NNA13" s="221"/>
      <c r="NNB13" s="221"/>
      <c r="NNC13" s="221"/>
      <c r="NND13" s="221"/>
      <c r="NNE13" s="221"/>
      <c r="NNF13" s="223"/>
      <c r="NNG13" s="223"/>
      <c r="NNH13" s="26"/>
      <c r="NNI13" s="26"/>
      <c r="NNJ13" s="26"/>
      <c r="NNK13" s="26"/>
      <c r="NNL13" s="26"/>
      <c r="NNN13" s="221"/>
      <c r="NNO13" s="221"/>
      <c r="NNP13" s="221"/>
      <c r="NNQ13" s="221"/>
      <c r="NNR13" s="221"/>
      <c r="NNS13" s="221"/>
      <c r="NNT13" s="221"/>
      <c r="NNU13" s="221"/>
      <c r="NNV13" s="223"/>
      <c r="NNW13" s="223"/>
      <c r="NNX13" s="26"/>
      <c r="NNY13" s="26"/>
      <c r="NNZ13" s="26"/>
      <c r="NOA13" s="26"/>
      <c r="NOB13" s="26"/>
      <c r="NOD13" s="221"/>
      <c r="NOE13" s="221"/>
      <c r="NOF13" s="221"/>
      <c r="NOG13" s="221"/>
      <c r="NOH13" s="221"/>
      <c r="NOI13" s="221"/>
      <c r="NOJ13" s="221"/>
      <c r="NOK13" s="221"/>
      <c r="NOL13" s="223"/>
      <c r="NOM13" s="223"/>
      <c r="NON13" s="26"/>
      <c r="NOO13" s="26"/>
      <c r="NOP13" s="26"/>
      <c r="NOQ13" s="26"/>
      <c r="NOR13" s="26"/>
      <c r="NOT13" s="221"/>
      <c r="NOU13" s="221"/>
      <c r="NOV13" s="221"/>
      <c r="NOW13" s="221"/>
      <c r="NOX13" s="221"/>
      <c r="NOY13" s="221"/>
      <c r="NOZ13" s="221"/>
      <c r="NPA13" s="221"/>
      <c r="NPB13" s="223"/>
      <c r="NPC13" s="223"/>
      <c r="NPD13" s="26"/>
      <c r="NPE13" s="26"/>
      <c r="NPF13" s="26"/>
      <c r="NPG13" s="26"/>
      <c r="NPH13" s="26"/>
      <c r="NPJ13" s="221"/>
      <c r="NPK13" s="221"/>
      <c r="NPL13" s="221"/>
      <c r="NPM13" s="221"/>
      <c r="NPN13" s="221"/>
      <c r="NPO13" s="221"/>
      <c r="NPP13" s="221"/>
      <c r="NPQ13" s="221"/>
      <c r="NPR13" s="223"/>
      <c r="NPS13" s="223"/>
      <c r="NPT13" s="26"/>
      <c r="NPU13" s="26"/>
      <c r="NPV13" s="26"/>
      <c r="NPW13" s="26"/>
      <c r="NPX13" s="26"/>
      <c r="NPZ13" s="221"/>
      <c r="NQA13" s="221"/>
      <c r="NQB13" s="221"/>
      <c r="NQC13" s="221"/>
      <c r="NQD13" s="221"/>
      <c r="NQE13" s="221"/>
      <c r="NQF13" s="221"/>
      <c r="NQG13" s="221"/>
      <c r="NQH13" s="223"/>
      <c r="NQI13" s="223"/>
      <c r="NQJ13" s="26"/>
      <c r="NQK13" s="26"/>
      <c r="NQL13" s="26"/>
      <c r="NQM13" s="26"/>
      <c r="NQN13" s="26"/>
      <c r="NQP13" s="221"/>
      <c r="NQQ13" s="221"/>
      <c r="NQR13" s="221"/>
      <c r="NQS13" s="221"/>
      <c r="NQT13" s="221"/>
      <c r="NQU13" s="221"/>
      <c r="NQV13" s="221"/>
      <c r="NQW13" s="221"/>
      <c r="NQX13" s="223"/>
      <c r="NQY13" s="223"/>
      <c r="NQZ13" s="26"/>
      <c r="NRA13" s="26"/>
      <c r="NRB13" s="26"/>
      <c r="NRC13" s="26"/>
      <c r="NRD13" s="26"/>
      <c r="NRF13" s="221"/>
      <c r="NRG13" s="221"/>
      <c r="NRH13" s="221"/>
      <c r="NRI13" s="221"/>
      <c r="NRJ13" s="221"/>
      <c r="NRK13" s="221"/>
      <c r="NRL13" s="221"/>
      <c r="NRM13" s="221"/>
      <c r="NRN13" s="223"/>
      <c r="NRO13" s="223"/>
      <c r="NRP13" s="26"/>
      <c r="NRQ13" s="26"/>
      <c r="NRR13" s="26"/>
      <c r="NRS13" s="26"/>
      <c r="NRT13" s="26"/>
      <c r="NRV13" s="221"/>
      <c r="NRW13" s="221"/>
      <c r="NRX13" s="221"/>
      <c r="NRY13" s="221"/>
      <c r="NRZ13" s="221"/>
      <c r="NSA13" s="221"/>
      <c r="NSB13" s="221"/>
      <c r="NSC13" s="221"/>
      <c r="NSD13" s="223"/>
      <c r="NSE13" s="223"/>
      <c r="NSF13" s="26"/>
      <c r="NSG13" s="26"/>
      <c r="NSH13" s="26"/>
      <c r="NSI13" s="26"/>
      <c r="NSJ13" s="26"/>
      <c r="NSL13" s="221"/>
      <c r="NSM13" s="221"/>
      <c r="NSN13" s="221"/>
      <c r="NSO13" s="221"/>
      <c r="NSP13" s="221"/>
      <c r="NSQ13" s="221"/>
      <c r="NSR13" s="221"/>
      <c r="NSS13" s="221"/>
      <c r="NST13" s="223"/>
      <c r="NSU13" s="223"/>
      <c r="NSV13" s="26"/>
      <c r="NSW13" s="26"/>
      <c r="NSX13" s="26"/>
      <c r="NSY13" s="26"/>
      <c r="NSZ13" s="26"/>
      <c r="NTB13" s="221"/>
      <c r="NTC13" s="221"/>
      <c r="NTD13" s="221"/>
      <c r="NTE13" s="221"/>
      <c r="NTF13" s="221"/>
      <c r="NTG13" s="221"/>
      <c r="NTH13" s="221"/>
      <c r="NTI13" s="221"/>
      <c r="NTJ13" s="223"/>
      <c r="NTK13" s="223"/>
      <c r="NTL13" s="26"/>
      <c r="NTM13" s="26"/>
      <c r="NTN13" s="26"/>
      <c r="NTO13" s="26"/>
      <c r="NTP13" s="26"/>
      <c r="NTR13" s="221"/>
      <c r="NTS13" s="221"/>
      <c r="NTT13" s="221"/>
      <c r="NTU13" s="221"/>
      <c r="NTV13" s="221"/>
      <c r="NTW13" s="221"/>
      <c r="NTX13" s="221"/>
      <c r="NTY13" s="221"/>
      <c r="NTZ13" s="223"/>
      <c r="NUA13" s="223"/>
      <c r="NUB13" s="26"/>
      <c r="NUC13" s="26"/>
      <c r="NUD13" s="26"/>
      <c r="NUE13" s="26"/>
      <c r="NUF13" s="26"/>
      <c r="NUH13" s="221"/>
      <c r="NUI13" s="221"/>
      <c r="NUJ13" s="221"/>
      <c r="NUK13" s="221"/>
      <c r="NUL13" s="221"/>
      <c r="NUM13" s="221"/>
      <c r="NUN13" s="221"/>
      <c r="NUO13" s="221"/>
      <c r="NUP13" s="223"/>
      <c r="NUQ13" s="223"/>
      <c r="NUR13" s="26"/>
      <c r="NUS13" s="26"/>
      <c r="NUT13" s="26"/>
      <c r="NUU13" s="26"/>
      <c r="NUV13" s="26"/>
      <c r="NUX13" s="221"/>
      <c r="NUY13" s="221"/>
      <c r="NUZ13" s="221"/>
      <c r="NVA13" s="221"/>
      <c r="NVB13" s="221"/>
      <c r="NVC13" s="221"/>
      <c r="NVD13" s="221"/>
      <c r="NVE13" s="221"/>
      <c r="NVF13" s="223"/>
      <c r="NVG13" s="223"/>
      <c r="NVH13" s="26"/>
      <c r="NVI13" s="26"/>
      <c r="NVJ13" s="26"/>
      <c r="NVK13" s="26"/>
      <c r="NVL13" s="26"/>
      <c r="NVN13" s="221"/>
      <c r="NVO13" s="221"/>
      <c r="NVP13" s="221"/>
      <c r="NVQ13" s="221"/>
      <c r="NVR13" s="221"/>
      <c r="NVS13" s="221"/>
      <c r="NVT13" s="221"/>
      <c r="NVU13" s="221"/>
      <c r="NVV13" s="223"/>
      <c r="NVW13" s="223"/>
      <c r="NVX13" s="26"/>
      <c r="NVY13" s="26"/>
      <c r="NVZ13" s="26"/>
      <c r="NWA13" s="26"/>
      <c r="NWB13" s="26"/>
      <c r="NWD13" s="221"/>
      <c r="NWE13" s="221"/>
      <c r="NWF13" s="221"/>
      <c r="NWG13" s="221"/>
      <c r="NWH13" s="221"/>
      <c r="NWI13" s="221"/>
      <c r="NWJ13" s="221"/>
      <c r="NWK13" s="221"/>
      <c r="NWL13" s="223"/>
      <c r="NWM13" s="223"/>
      <c r="NWN13" s="26"/>
      <c r="NWO13" s="26"/>
      <c r="NWP13" s="26"/>
      <c r="NWQ13" s="26"/>
      <c r="NWR13" s="26"/>
      <c r="NWT13" s="221"/>
      <c r="NWU13" s="221"/>
      <c r="NWV13" s="221"/>
      <c r="NWW13" s="221"/>
      <c r="NWX13" s="221"/>
      <c r="NWY13" s="221"/>
      <c r="NWZ13" s="221"/>
      <c r="NXA13" s="221"/>
      <c r="NXB13" s="223"/>
      <c r="NXC13" s="223"/>
      <c r="NXD13" s="26"/>
      <c r="NXE13" s="26"/>
      <c r="NXF13" s="26"/>
      <c r="NXG13" s="26"/>
      <c r="NXH13" s="26"/>
      <c r="NXJ13" s="221"/>
      <c r="NXK13" s="221"/>
      <c r="NXL13" s="221"/>
      <c r="NXM13" s="221"/>
      <c r="NXN13" s="221"/>
      <c r="NXO13" s="221"/>
      <c r="NXP13" s="221"/>
      <c r="NXQ13" s="221"/>
      <c r="NXR13" s="223"/>
      <c r="NXS13" s="223"/>
      <c r="NXT13" s="26"/>
      <c r="NXU13" s="26"/>
      <c r="NXV13" s="26"/>
      <c r="NXW13" s="26"/>
      <c r="NXX13" s="26"/>
      <c r="NXZ13" s="221"/>
      <c r="NYA13" s="221"/>
      <c r="NYB13" s="221"/>
      <c r="NYC13" s="221"/>
      <c r="NYD13" s="221"/>
      <c r="NYE13" s="221"/>
      <c r="NYF13" s="221"/>
      <c r="NYG13" s="221"/>
      <c r="NYH13" s="223"/>
      <c r="NYI13" s="223"/>
      <c r="NYJ13" s="26"/>
      <c r="NYK13" s="26"/>
      <c r="NYL13" s="26"/>
      <c r="NYM13" s="26"/>
      <c r="NYN13" s="26"/>
      <c r="NYP13" s="221"/>
      <c r="NYQ13" s="221"/>
      <c r="NYR13" s="221"/>
      <c r="NYS13" s="221"/>
      <c r="NYT13" s="221"/>
      <c r="NYU13" s="221"/>
      <c r="NYV13" s="221"/>
      <c r="NYW13" s="221"/>
      <c r="NYX13" s="223"/>
      <c r="NYY13" s="223"/>
      <c r="NYZ13" s="26"/>
      <c r="NZA13" s="26"/>
      <c r="NZB13" s="26"/>
      <c r="NZC13" s="26"/>
      <c r="NZD13" s="26"/>
      <c r="NZF13" s="221"/>
      <c r="NZG13" s="221"/>
      <c r="NZH13" s="221"/>
      <c r="NZI13" s="221"/>
      <c r="NZJ13" s="221"/>
      <c r="NZK13" s="221"/>
      <c r="NZL13" s="221"/>
      <c r="NZM13" s="221"/>
      <c r="NZN13" s="223"/>
      <c r="NZO13" s="223"/>
      <c r="NZP13" s="26"/>
      <c r="NZQ13" s="26"/>
      <c r="NZR13" s="26"/>
      <c r="NZS13" s="26"/>
      <c r="NZT13" s="26"/>
      <c r="NZV13" s="221"/>
      <c r="NZW13" s="221"/>
      <c r="NZX13" s="221"/>
      <c r="NZY13" s="221"/>
      <c r="NZZ13" s="221"/>
      <c r="OAA13" s="221"/>
      <c r="OAB13" s="221"/>
      <c r="OAC13" s="221"/>
      <c r="OAD13" s="223"/>
      <c r="OAE13" s="223"/>
      <c r="OAF13" s="26"/>
      <c r="OAG13" s="26"/>
      <c r="OAH13" s="26"/>
      <c r="OAI13" s="26"/>
      <c r="OAJ13" s="26"/>
      <c r="OAL13" s="221"/>
      <c r="OAM13" s="221"/>
      <c r="OAN13" s="221"/>
      <c r="OAO13" s="221"/>
      <c r="OAP13" s="221"/>
      <c r="OAQ13" s="221"/>
      <c r="OAR13" s="221"/>
      <c r="OAS13" s="221"/>
      <c r="OAT13" s="223"/>
      <c r="OAU13" s="223"/>
      <c r="OAV13" s="26"/>
      <c r="OAW13" s="26"/>
      <c r="OAX13" s="26"/>
      <c r="OAY13" s="26"/>
      <c r="OAZ13" s="26"/>
      <c r="OBB13" s="221"/>
      <c r="OBC13" s="221"/>
      <c r="OBD13" s="221"/>
      <c r="OBE13" s="221"/>
      <c r="OBF13" s="221"/>
      <c r="OBG13" s="221"/>
      <c r="OBH13" s="221"/>
      <c r="OBI13" s="221"/>
      <c r="OBJ13" s="223"/>
      <c r="OBK13" s="223"/>
      <c r="OBL13" s="26"/>
      <c r="OBM13" s="26"/>
      <c r="OBN13" s="26"/>
      <c r="OBO13" s="26"/>
      <c r="OBP13" s="26"/>
      <c r="OBR13" s="221"/>
      <c r="OBS13" s="221"/>
      <c r="OBT13" s="221"/>
      <c r="OBU13" s="221"/>
      <c r="OBV13" s="221"/>
      <c r="OBW13" s="221"/>
      <c r="OBX13" s="221"/>
      <c r="OBY13" s="221"/>
      <c r="OBZ13" s="223"/>
      <c r="OCA13" s="223"/>
      <c r="OCB13" s="26"/>
      <c r="OCC13" s="26"/>
      <c r="OCD13" s="26"/>
      <c r="OCE13" s="26"/>
      <c r="OCF13" s="26"/>
      <c r="OCH13" s="221"/>
      <c r="OCI13" s="221"/>
      <c r="OCJ13" s="221"/>
      <c r="OCK13" s="221"/>
      <c r="OCL13" s="221"/>
      <c r="OCM13" s="221"/>
      <c r="OCN13" s="221"/>
      <c r="OCO13" s="221"/>
      <c r="OCP13" s="223"/>
      <c r="OCQ13" s="223"/>
      <c r="OCR13" s="26"/>
      <c r="OCS13" s="26"/>
      <c r="OCT13" s="26"/>
      <c r="OCU13" s="26"/>
      <c r="OCV13" s="26"/>
      <c r="OCX13" s="221"/>
      <c r="OCY13" s="221"/>
      <c r="OCZ13" s="221"/>
      <c r="ODA13" s="221"/>
      <c r="ODB13" s="221"/>
      <c r="ODC13" s="221"/>
      <c r="ODD13" s="221"/>
      <c r="ODE13" s="221"/>
      <c r="ODF13" s="223"/>
      <c r="ODG13" s="223"/>
      <c r="ODH13" s="26"/>
      <c r="ODI13" s="26"/>
      <c r="ODJ13" s="26"/>
      <c r="ODK13" s="26"/>
      <c r="ODL13" s="26"/>
      <c r="ODN13" s="221"/>
      <c r="ODO13" s="221"/>
      <c r="ODP13" s="221"/>
      <c r="ODQ13" s="221"/>
      <c r="ODR13" s="221"/>
      <c r="ODS13" s="221"/>
      <c r="ODT13" s="221"/>
      <c r="ODU13" s="221"/>
      <c r="ODV13" s="223"/>
      <c r="ODW13" s="223"/>
      <c r="ODX13" s="26"/>
      <c r="ODY13" s="26"/>
      <c r="ODZ13" s="26"/>
      <c r="OEA13" s="26"/>
      <c r="OEB13" s="26"/>
      <c r="OED13" s="221"/>
      <c r="OEE13" s="221"/>
      <c r="OEF13" s="221"/>
      <c r="OEG13" s="221"/>
      <c r="OEH13" s="221"/>
      <c r="OEI13" s="221"/>
      <c r="OEJ13" s="221"/>
      <c r="OEK13" s="221"/>
      <c r="OEL13" s="223"/>
      <c r="OEM13" s="223"/>
      <c r="OEN13" s="26"/>
      <c r="OEO13" s="26"/>
      <c r="OEP13" s="26"/>
      <c r="OEQ13" s="26"/>
      <c r="OER13" s="26"/>
      <c r="OET13" s="221"/>
      <c r="OEU13" s="221"/>
      <c r="OEV13" s="221"/>
      <c r="OEW13" s="221"/>
      <c r="OEX13" s="221"/>
      <c r="OEY13" s="221"/>
      <c r="OEZ13" s="221"/>
      <c r="OFA13" s="221"/>
      <c r="OFB13" s="223"/>
      <c r="OFC13" s="223"/>
      <c r="OFD13" s="26"/>
      <c r="OFE13" s="26"/>
      <c r="OFF13" s="26"/>
      <c r="OFG13" s="26"/>
      <c r="OFH13" s="26"/>
      <c r="OFJ13" s="221"/>
      <c r="OFK13" s="221"/>
      <c r="OFL13" s="221"/>
      <c r="OFM13" s="221"/>
      <c r="OFN13" s="221"/>
      <c r="OFO13" s="221"/>
      <c r="OFP13" s="221"/>
      <c r="OFQ13" s="221"/>
      <c r="OFR13" s="223"/>
      <c r="OFS13" s="223"/>
      <c r="OFT13" s="26"/>
      <c r="OFU13" s="26"/>
      <c r="OFV13" s="26"/>
      <c r="OFW13" s="26"/>
      <c r="OFX13" s="26"/>
      <c r="OFZ13" s="221"/>
      <c r="OGA13" s="221"/>
      <c r="OGB13" s="221"/>
      <c r="OGC13" s="221"/>
      <c r="OGD13" s="221"/>
      <c r="OGE13" s="221"/>
      <c r="OGF13" s="221"/>
      <c r="OGG13" s="221"/>
      <c r="OGH13" s="223"/>
      <c r="OGI13" s="223"/>
      <c r="OGJ13" s="26"/>
      <c r="OGK13" s="26"/>
      <c r="OGL13" s="26"/>
      <c r="OGM13" s="26"/>
      <c r="OGN13" s="26"/>
      <c r="OGP13" s="221"/>
      <c r="OGQ13" s="221"/>
      <c r="OGR13" s="221"/>
      <c r="OGS13" s="221"/>
      <c r="OGT13" s="221"/>
      <c r="OGU13" s="221"/>
      <c r="OGV13" s="221"/>
      <c r="OGW13" s="221"/>
      <c r="OGX13" s="223"/>
      <c r="OGY13" s="223"/>
      <c r="OGZ13" s="26"/>
      <c r="OHA13" s="26"/>
      <c r="OHB13" s="26"/>
      <c r="OHC13" s="26"/>
      <c r="OHD13" s="26"/>
      <c r="OHF13" s="221"/>
      <c r="OHG13" s="221"/>
      <c r="OHH13" s="221"/>
      <c r="OHI13" s="221"/>
      <c r="OHJ13" s="221"/>
      <c r="OHK13" s="221"/>
      <c r="OHL13" s="221"/>
      <c r="OHM13" s="221"/>
      <c r="OHN13" s="223"/>
      <c r="OHO13" s="223"/>
      <c r="OHP13" s="26"/>
      <c r="OHQ13" s="26"/>
      <c r="OHR13" s="26"/>
      <c r="OHS13" s="26"/>
      <c r="OHT13" s="26"/>
      <c r="OHV13" s="221"/>
      <c r="OHW13" s="221"/>
      <c r="OHX13" s="221"/>
      <c r="OHY13" s="221"/>
      <c r="OHZ13" s="221"/>
      <c r="OIA13" s="221"/>
      <c r="OIB13" s="221"/>
      <c r="OIC13" s="221"/>
      <c r="OID13" s="223"/>
      <c r="OIE13" s="223"/>
      <c r="OIF13" s="26"/>
      <c r="OIG13" s="26"/>
      <c r="OIH13" s="26"/>
      <c r="OII13" s="26"/>
      <c r="OIJ13" s="26"/>
      <c r="OIL13" s="221"/>
      <c r="OIM13" s="221"/>
      <c r="OIN13" s="221"/>
      <c r="OIO13" s="221"/>
      <c r="OIP13" s="221"/>
      <c r="OIQ13" s="221"/>
      <c r="OIR13" s="221"/>
      <c r="OIS13" s="221"/>
      <c r="OIT13" s="223"/>
      <c r="OIU13" s="223"/>
      <c r="OIV13" s="26"/>
      <c r="OIW13" s="26"/>
      <c r="OIX13" s="26"/>
      <c r="OIY13" s="26"/>
      <c r="OIZ13" s="26"/>
      <c r="OJB13" s="221"/>
      <c r="OJC13" s="221"/>
      <c r="OJD13" s="221"/>
      <c r="OJE13" s="221"/>
      <c r="OJF13" s="221"/>
      <c r="OJG13" s="221"/>
      <c r="OJH13" s="221"/>
      <c r="OJI13" s="221"/>
      <c r="OJJ13" s="223"/>
      <c r="OJK13" s="223"/>
      <c r="OJL13" s="26"/>
      <c r="OJM13" s="26"/>
      <c r="OJN13" s="26"/>
      <c r="OJO13" s="26"/>
      <c r="OJP13" s="26"/>
      <c r="OJR13" s="221"/>
      <c r="OJS13" s="221"/>
      <c r="OJT13" s="221"/>
      <c r="OJU13" s="221"/>
      <c r="OJV13" s="221"/>
      <c r="OJW13" s="221"/>
      <c r="OJX13" s="221"/>
      <c r="OJY13" s="221"/>
      <c r="OJZ13" s="223"/>
      <c r="OKA13" s="223"/>
      <c r="OKB13" s="26"/>
      <c r="OKC13" s="26"/>
      <c r="OKD13" s="26"/>
      <c r="OKE13" s="26"/>
      <c r="OKF13" s="26"/>
      <c r="OKH13" s="221"/>
      <c r="OKI13" s="221"/>
      <c r="OKJ13" s="221"/>
      <c r="OKK13" s="221"/>
      <c r="OKL13" s="221"/>
      <c r="OKM13" s="221"/>
      <c r="OKN13" s="221"/>
      <c r="OKO13" s="221"/>
      <c r="OKP13" s="223"/>
      <c r="OKQ13" s="223"/>
      <c r="OKR13" s="26"/>
      <c r="OKS13" s="26"/>
      <c r="OKT13" s="26"/>
      <c r="OKU13" s="26"/>
      <c r="OKV13" s="26"/>
      <c r="OKX13" s="221"/>
      <c r="OKY13" s="221"/>
      <c r="OKZ13" s="221"/>
      <c r="OLA13" s="221"/>
      <c r="OLB13" s="221"/>
      <c r="OLC13" s="221"/>
      <c r="OLD13" s="221"/>
      <c r="OLE13" s="221"/>
      <c r="OLF13" s="223"/>
      <c r="OLG13" s="223"/>
      <c r="OLH13" s="26"/>
      <c r="OLI13" s="26"/>
      <c r="OLJ13" s="26"/>
      <c r="OLK13" s="26"/>
      <c r="OLL13" s="26"/>
      <c r="OLN13" s="221"/>
      <c r="OLO13" s="221"/>
      <c r="OLP13" s="221"/>
      <c r="OLQ13" s="221"/>
      <c r="OLR13" s="221"/>
      <c r="OLS13" s="221"/>
      <c r="OLT13" s="221"/>
      <c r="OLU13" s="221"/>
      <c r="OLV13" s="223"/>
      <c r="OLW13" s="223"/>
      <c r="OLX13" s="26"/>
      <c r="OLY13" s="26"/>
      <c r="OLZ13" s="26"/>
      <c r="OMA13" s="26"/>
      <c r="OMB13" s="26"/>
      <c r="OMD13" s="221"/>
      <c r="OME13" s="221"/>
      <c r="OMF13" s="221"/>
      <c r="OMG13" s="221"/>
      <c r="OMH13" s="221"/>
      <c r="OMI13" s="221"/>
      <c r="OMJ13" s="221"/>
      <c r="OMK13" s="221"/>
      <c r="OML13" s="223"/>
      <c r="OMM13" s="223"/>
      <c r="OMN13" s="26"/>
      <c r="OMO13" s="26"/>
      <c r="OMP13" s="26"/>
      <c r="OMQ13" s="26"/>
      <c r="OMR13" s="26"/>
      <c r="OMT13" s="221"/>
      <c r="OMU13" s="221"/>
      <c r="OMV13" s="221"/>
      <c r="OMW13" s="221"/>
      <c r="OMX13" s="221"/>
      <c r="OMY13" s="221"/>
      <c r="OMZ13" s="221"/>
      <c r="ONA13" s="221"/>
      <c r="ONB13" s="223"/>
      <c r="ONC13" s="223"/>
      <c r="OND13" s="26"/>
      <c r="ONE13" s="26"/>
      <c r="ONF13" s="26"/>
      <c r="ONG13" s="26"/>
      <c r="ONH13" s="26"/>
      <c r="ONJ13" s="221"/>
      <c r="ONK13" s="221"/>
      <c r="ONL13" s="221"/>
      <c r="ONM13" s="221"/>
      <c r="ONN13" s="221"/>
      <c r="ONO13" s="221"/>
      <c r="ONP13" s="221"/>
      <c r="ONQ13" s="221"/>
      <c r="ONR13" s="223"/>
      <c r="ONS13" s="223"/>
      <c r="ONT13" s="26"/>
      <c r="ONU13" s="26"/>
      <c r="ONV13" s="26"/>
      <c r="ONW13" s="26"/>
      <c r="ONX13" s="26"/>
      <c r="ONZ13" s="221"/>
      <c r="OOA13" s="221"/>
      <c r="OOB13" s="221"/>
      <c r="OOC13" s="221"/>
      <c r="OOD13" s="221"/>
      <c r="OOE13" s="221"/>
      <c r="OOF13" s="221"/>
      <c r="OOG13" s="221"/>
      <c r="OOH13" s="223"/>
      <c r="OOI13" s="223"/>
      <c r="OOJ13" s="26"/>
      <c r="OOK13" s="26"/>
      <c r="OOL13" s="26"/>
      <c r="OOM13" s="26"/>
      <c r="OON13" s="26"/>
      <c r="OOP13" s="221"/>
      <c r="OOQ13" s="221"/>
      <c r="OOR13" s="221"/>
      <c r="OOS13" s="221"/>
      <c r="OOT13" s="221"/>
      <c r="OOU13" s="221"/>
      <c r="OOV13" s="221"/>
      <c r="OOW13" s="221"/>
      <c r="OOX13" s="223"/>
      <c r="OOY13" s="223"/>
      <c r="OOZ13" s="26"/>
      <c r="OPA13" s="26"/>
      <c r="OPB13" s="26"/>
      <c r="OPC13" s="26"/>
      <c r="OPD13" s="26"/>
      <c r="OPF13" s="221"/>
      <c r="OPG13" s="221"/>
      <c r="OPH13" s="221"/>
      <c r="OPI13" s="221"/>
      <c r="OPJ13" s="221"/>
      <c r="OPK13" s="221"/>
      <c r="OPL13" s="221"/>
      <c r="OPM13" s="221"/>
      <c r="OPN13" s="223"/>
      <c r="OPO13" s="223"/>
      <c r="OPP13" s="26"/>
      <c r="OPQ13" s="26"/>
      <c r="OPR13" s="26"/>
      <c r="OPS13" s="26"/>
      <c r="OPT13" s="26"/>
      <c r="OPV13" s="221"/>
      <c r="OPW13" s="221"/>
      <c r="OPX13" s="221"/>
      <c r="OPY13" s="221"/>
      <c r="OPZ13" s="221"/>
      <c r="OQA13" s="221"/>
      <c r="OQB13" s="221"/>
      <c r="OQC13" s="221"/>
      <c r="OQD13" s="223"/>
      <c r="OQE13" s="223"/>
      <c r="OQF13" s="26"/>
      <c r="OQG13" s="26"/>
      <c r="OQH13" s="26"/>
      <c r="OQI13" s="26"/>
      <c r="OQJ13" s="26"/>
      <c r="OQL13" s="221"/>
      <c r="OQM13" s="221"/>
      <c r="OQN13" s="221"/>
      <c r="OQO13" s="221"/>
      <c r="OQP13" s="221"/>
      <c r="OQQ13" s="221"/>
      <c r="OQR13" s="221"/>
      <c r="OQS13" s="221"/>
      <c r="OQT13" s="223"/>
      <c r="OQU13" s="223"/>
      <c r="OQV13" s="26"/>
      <c r="OQW13" s="26"/>
      <c r="OQX13" s="26"/>
      <c r="OQY13" s="26"/>
      <c r="OQZ13" s="26"/>
      <c r="ORB13" s="221"/>
      <c r="ORC13" s="221"/>
      <c r="ORD13" s="221"/>
      <c r="ORE13" s="221"/>
      <c r="ORF13" s="221"/>
      <c r="ORG13" s="221"/>
      <c r="ORH13" s="221"/>
      <c r="ORI13" s="221"/>
      <c r="ORJ13" s="223"/>
      <c r="ORK13" s="223"/>
      <c r="ORL13" s="26"/>
      <c r="ORM13" s="26"/>
      <c r="ORN13" s="26"/>
      <c r="ORO13" s="26"/>
      <c r="ORP13" s="26"/>
      <c r="ORR13" s="221"/>
      <c r="ORS13" s="221"/>
      <c r="ORT13" s="221"/>
      <c r="ORU13" s="221"/>
      <c r="ORV13" s="221"/>
      <c r="ORW13" s="221"/>
      <c r="ORX13" s="221"/>
      <c r="ORY13" s="221"/>
      <c r="ORZ13" s="223"/>
      <c r="OSA13" s="223"/>
      <c r="OSB13" s="26"/>
      <c r="OSC13" s="26"/>
      <c r="OSD13" s="26"/>
      <c r="OSE13" s="26"/>
      <c r="OSF13" s="26"/>
      <c r="OSH13" s="221"/>
      <c r="OSI13" s="221"/>
      <c r="OSJ13" s="221"/>
      <c r="OSK13" s="221"/>
      <c r="OSL13" s="221"/>
      <c r="OSM13" s="221"/>
      <c r="OSN13" s="221"/>
      <c r="OSO13" s="221"/>
      <c r="OSP13" s="223"/>
      <c r="OSQ13" s="223"/>
      <c r="OSR13" s="26"/>
      <c r="OSS13" s="26"/>
      <c r="OST13" s="26"/>
      <c r="OSU13" s="26"/>
      <c r="OSV13" s="26"/>
      <c r="OSX13" s="221"/>
      <c r="OSY13" s="221"/>
      <c r="OSZ13" s="221"/>
      <c r="OTA13" s="221"/>
      <c r="OTB13" s="221"/>
      <c r="OTC13" s="221"/>
      <c r="OTD13" s="221"/>
      <c r="OTE13" s="221"/>
      <c r="OTF13" s="223"/>
      <c r="OTG13" s="223"/>
      <c r="OTH13" s="26"/>
      <c r="OTI13" s="26"/>
      <c r="OTJ13" s="26"/>
      <c r="OTK13" s="26"/>
      <c r="OTL13" s="26"/>
      <c r="OTN13" s="221"/>
      <c r="OTO13" s="221"/>
      <c r="OTP13" s="221"/>
      <c r="OTQ13" s="221"/>
      <c r="OTR13" s="221"/>
      <c r="OTS13" s="221"/>
      <c r="OTT13" s="221"/>
      <c r="OTU13" s="221"/>
      <c r="OTV13" s="223"/>
      <c r="OTW13" s="223"/>
      <c r="OTX13" s="26"/>
      <c r="OTY13" s="26"/>
      <c r="OTZ13" s="26"/>
      <c r="OUA13" s="26"/>
      <c r="OUB13" s="26"/>
      <c r="OUD13" s="221"/>
      <c r="OUE13" s="221"/>
      <c r="OUF13" s="221"/>
      <c r="OUG13" s="221"/>
      <c r="OUH13" s="221"/>
      <c r="OUI13" s="221"/>
      <c r="OUJ13" s="221"/>
      <c r="OUK13" s="221"/>
      <c r="OUL13" s="223"/>
      <c r="OUM13" s="223"/>
      <c r="OUN13" s="26"/>
      <c r="OUO13" s="26"/>
      <c r="OUP13" s="26"/>
      <c r="OUQ13" s="26"/>
      <c r="OUR13" s="26"/>
      <c r="OUT13" s="221"/>
      <c r="OUU13" s="221"/>
      <c r="OUV13" s="221"/>
      <c r="OUW13" s="221"/>
      <c r="OUX13" s="221"/>
      <c r="OUY13" s="221"/>
      <c r="OUZ13" s="221"/>
      <c r="OVA13" s="221"/>
      <c r="OVB13" s="223"/>
      <c r="OVC13" s="223"/>
      <c r="OVD13" s="26"/>
      <c r="OVE13" s="26"/>
      <c r="OVF13" s="26"/>
      <c r="OVG13" s="26"/>
      <c r="OVH13" s="26"/>
      <c r="OVJ13" s="221"/>
      <c r="OVK13" s="221"/>
      <c r="OVL13" s="221"/>
      <c r="OVM13" s="221"/>
      <c r="OVN13" s="221"/>
      <c r="OVO13" s="221"/>
      <c r="OVP13" s="221"/>
      <c r="OVQ13" s="221"/>
      <c r="OVR13" s="223"/>
      <c r="OVS13" s="223"/>
      <c r="OVT13" s="26"/>
      <c r="OVU13" s="26"/>
      <c r="OVV13" s="26"/>
      <c r="OVW13" s="26"/>
      <c r="OVX13" s="26"/>
      <c r="OVZ13" s="221"/>
      <c r="OWA13" s="221"/>
      <c r="OWB13" s="221"/>
      <c r="OWC13" s="221"/>
      <c r="OWD13" s="221"/>
      <c r="OWE13" s="221"/>
      <c r="OWF13" s="221"/>
      <c r="OWG13" s="221"/>
      <c r="OWH13" s="223"/>
      <c r="OWI13" s="223"/>
      <c r="OWJ13" s="26"/>
      <c r="OWK13" s="26"/>
      <c r="OWL13" s="26"/>
      <c r="OWM13" s="26"/>
      <c r="OWN13" s="26"/>
      <c r="OWP13" s="221"/>
      <c r="OWQ13" s="221"/>
      <c r="OWR13" s="221"/>
      <c r="OWS13" s="221"/>
      <c r="OWT13" s="221"/>
      <c r="OWU13" s="221"/>
      <c r="OWV13" s="221"/>
      <c r="OWW13" s="221"/>
      <c r="OWX13" s="223"/>
      <c r="OWY13" s="223"/>
      <c r="OWZ13" s="26"/>
      <c r="OXA13" s="26"/>
      <c r="OXB13" s="26"/>
      <c r="OXC13" s="26"/>
      <c r="OXD13" s="26"/>
      <c r="OXF13" s="221"/>
      <c r="OXG13" s="221"/>
      <c r="OXH13" s="221"/>
      <c r="OXI13" s="221"/>
      <c r="OXJ13" s="221"/>
      <c r="OXK13" s="221"/>
      <c r="OXL13" s="221"/>
      <c r="OXM13" s="221"/>
      <c r="OXN13" s="223"/>
      <c r="OXO13" s="223"/>
      <c r="OXP13" s="26"/>
      <c r="OXQ13" s="26"/>
      <c r="OXR13" s="26"/>
      <c r="OXS13" s="26"/>
      <c r="OXT13" s="26"/>
      <c r="OXV13" s="221"/>
      <c r="OXW13" s="221"/>
      <c r="OXX13" s="221"/>
      <c r="OXY13" s="221"/>
      <c r="OXZ13" s="221"/>
      <c r="OYA13" s="221"/>
      <c r="OYB13" s="221"/>
      <c r="OYC13" s="221"/>
      <c r="OYD13" s="223"/>
      <c r="OYE13" s="223"/>
      <c r="OYF13" s="26"/>
      <c r="OYG13" s="26"/>
      <c r="OYH13" s="26"/>
      <c r="OYI13" s="26"/>
      <c r="OYJ13" s="26"/>
      <c r="OYL13" s="221"/>
      <c r="OYM13" s="221"/>
      <c r="OYN13" s="221"/>
      <c r="OYO13" s="221"/>
      <c r="OYP13" s="221"/>
      <c r="OYQ13" s="221"/>
      <c r="OYR13" s="221"/>
      <c r="OYS13" s="221"/>
      <c r="OYT13" s="223"/>
      <c r="OYU13" s="223"/>
      <c r="OYV13" s="26"/>
      <c r="OYW13" s="26"/>
      <c r="OYX13" s="26"/>
      <c r="OYY13" s="26"/>
      <c r="OYZ13" s="26"/>
      <c r="OZB13" s="221"/>
      <c r="OZC13" s="221"/>
      <c r="OZD13" s="221"/>
      <c r="OZE13" s="221"/>
      <c r="OZF13" s="221"/>
      <c r="OZG13" s="221"/>
      <c r="OZH13" s="221"/>
      <c r="OZI13" s="221"/>
      <c r="OZJ13" s="223"/>
      <c r="OZK13" s="223"/>
      <c r="OZL13" s="26"/>
      <c r="OZM13" s="26"/>
      <c r="OZN13" s="26"/>
      <c r="OZO13" s="26"/>
      <c r="OZP13" s="26"/>
      <c r="OZR13" s="221"/>
      <c r="OZS13" s="221"/>
      <c r="OZT13" s="221"/>
      <c r="OZU13" s="221"/>
      <c r="OZV13" s="221"/>
      <c r="OZW13" s="221"/>
      <c r="OZX13" s="221"/>
      <c r="OZY13" s="221"/>
      <c r="OZZ13" s="223"/>
      <c r="PAA13" s="223"/>
      <c r="PAB13" s="26"/>
      <c r="PAC13" s="26"/>
      <c r="PAD13" s="26"/>
      <c r="PAE13" s="26"/>
      <c r="PAF13" s="26"/>
      <c r="PAH13" s="221"/>
      <c r="PAI13" s="221"/>
      <c r="PAJ13" s="221"/>
      <c r="PAK13" s="221"/>
      <c r="PAL13" s="221"/>
      <c r="PAM13" s="221"/>
      <c r="PAN13" s="221"/>
      <c r="PAO13" s="221"/>
      <c r="PAP13" s="223"/>
      <c r="PAQ13" s="223"/>
      <c r="PAR13" s="26"/>
      <c r="PAS13" s="26"/>
      <c r="PAT13" s="26"/>
      <c r="PAU13" s="26"/>
      <c r="PAV13" s="26"/>
      <c r="PAX13" s="221"/>
      <c r="PAY13" s="221"/>
      <c r="PAZ13" s="221"/>
      <c r="PBA13" s="221"/>
      <c r="PBB13" s="221"/>
      <c r="PBC13" s="221"/>
      <c r="PBD13" s="221"/>
      <c r="PBE13" s="221"/>
      <c r="PBF13" s="223"/>
      <c r="PBG13" s="223"/>
      <c r="PBH13" s="26"/>
      <c r="PBI13" s="26"/>
      <c r="PBJ13" s="26"/>
      <c r="PBK13" s="26"/>
      <c r="PBL13" s="26"/>
      <c r="PBN13" s="221"/>
      <c r="PBO13" s="221"/>
      <c r="PBP13" s="221"/>
      <c r="PBQ13" s="221"/>
      <c r="PBR13" s="221"/>
      <c r="PBS13" s="221"/>
      <c r="PBT13" s="221"/>
      <c r="PBU13" s="221"/>
      <c r="PBV13" s="223"/>
      <c r="PBW13" s="223"/>
      <c r="PBX13" s="26"/>
      <c r="PBY13" s="26"/>
      <c r="PBZ13" s="26"/>
      <c r="PCA13" s="26"/>
      <c r="PCB13" s="26"/>
      <c r="PCD13" s="221"/>
      <c r="PCE13" s="221"/>
      <c r="PCF13" s="221"/>
      <c r="PCG13" s="221"/>
      <c r="PCH13" s="221"/>
      <c r="PCI13" s="221"/>
      <c r="PCJ13" s="221"/>
      <c r="PCK13" s="221"/>
      <c r="PCL13" s="223"/>
      <c r="PCM13" s="223"/>
      <c r="PCN13" s="26"/>
      <c r="PCO13" s="26"/>
      <c r="PCP13" s="26"/>
      <c r="PCQ13" s="26"/>
      <c r="PCR13" s="26"/>
      <c r="PCT13" s="221"/>
      <c r="PCU13" s="221"/>
      <c r="PCV13" s="221"/>
      <c r="PCW13" s="221"/>
      <c r="PCX13" s="221"/>
      <c r="PCY13" s="221"/>
      <c r="PCZ13" s="221"/>
      <c r="PDA13" s="221"/>
      <c r="PDB13" s="223"/>
      <c r="PDC13" s="223"/>
      <c r="PDD13" s="26"/>
      <c r="PDE13" s="26"/>
      <c r="PDF13" s="26"/>
      <c r="PDG13" s="26"/>
      <c r="PDH13" s="26"/>
      <c r="PDJ13" s="221"/>
      <c r="PDK13" s="221"/>
      <c r="PDL13" s="221"/>
      <c r="PDM13" s="221"/>
      <c r="PDN13" s="221"/>
      <c r="PDO13" s="221"/>
      <c r="PDP13" s="221"/>
      <c r="PDQ13" s="221"/>
      <c r="PDR13" s="223"/>
      <c r="PDS13" s="223"/>
      <c r="PDT13" s="26"/>
      <c r="PDU13" s="26"/>
      <c r="PDV13" s="26"/>
      <c r="PDW13" s="26"/>
      <c r="PDX13" s="26"/>
      <c r="PDZ13" s="221"/>
      <c r="PEA13" s="221"/>
      <c r="PEB13" s="221"/>
      <c r="PEC13" s="221"/>
      <c r="PED13" s="221"/>
      <c r="PEE13" s="221"/>
      <c r="PEF13" s="221"/>
      <c r="PEG13" s="221"/>
      <c r="PEH13" s="223"/>
      <c r="PEI13" s="223"/>
      <c r="PEJ13" s="26"/>
      <c r="PEK13" s="26"/>
      <c r="PEL13" s="26"/>
      <c r="PEM13" s="26"/>
      <c r="PEN13" s="26"/>
      <c r="PEP13" s="221"/>
      <c r="PEQ13" s="221"/>
      <c r="PER13" s="221"/>
      <c r="PES13" s="221"/>
      <c r="PET13" s="221"/>
      <c r="PEU13" s="221"/>
      <c r="PEV13" s="221"/>
      <c r="PEW13" s="221"/>
      <c r="PEX13" s="223"/>
      <c r="PEY13" s="223"/>
      <c r="PEZ13" s="26"/>
      <c r="PFA13" s="26"/>
      <c r="PFB13" s="26"/>
      <c r="PFC13" s="26"/>
      <c r="PFD13" s="26"/>
      <c r="PFF13" s="221"/>
      <c r="PFG13" s="221"/>
      <c r="PFH13" s="221"/>
      <c r="PFI13" s="221"/>
      <c r="PFJ13" s="221"/>
      <c r="PFK13" s="221"/>
      <c r="PFL13" s="221"/>
      <c r="PFM13" s="221"/>
      <c r="PFN13" s="223"/>
      <c r="PFO13" s="223"/>
      <c r="PFP13" s="26"/>
      <c r="PFQ13" s="26"/>
      <c r="PFR13" s="26"/>
      <c r="PFS13" s="26"/>
      <c r="PFT13" s="26"/>
      <c r="PFV13" s="221"/>
      <c r="PFW13" s="221"/>
      <c r="PFX13" s="221"/>
      <c r="PFY13" s="221"/>
      <c r="PFZ13" s="221"/>
      <c r="PGA13" s="221"/>
      <c r="PGB13" s="221"/>
      <c r="PGC13" s="221"/>
      <c r="PGD13" s="223"/>
      <c r="PGE13" s="223"/>
      <c r="PGF13" s="26"/>
      <c r="PGG13" s="26"/>
      <c r="PGH13" s="26"/>
      <c r="PGI13" s="26"/>
      <c r="PGJ13" s="26"/>
      <c r="PGL13" s="221"/>
      <c r="PGM13" s="221"/>
      <c r="PGN13" s="221"/>
      <c r="PGO13" s="221"/>
      <c r="PGP13" s="221"/>
      <c r="PGQ13" s="221"/>
      <c r="PGR13" s="221"/>
      <c r="PGS13" s="221"/>
      <c r="PGT13" s="223"/>
      <c r="PGU13" s="223"/>
      <c r="PGV13" s="26"/>
      <c r="PGW13" s="26"/>
      <c r="PGX13" s="26"/>
      <c r="PGY13" s="26"/>
      <c r="PGZ13" s="26"/>
      <c r="PHB13" s="221"/>
      <c r="PHC13" s="221"/>
      <c r="PHD13" s="221"/>
      <c r="PHE13" s="221"/>
      <c r="PHF13" s="221"/>
      <c r="PHG13" s="221"/>
      <c r="PHH13" s="221"/>
      <c r="PHI13" s="221"/>
      <c r="PHJ13" s="223"/>
      <c r="PHK13" s="223"/>
      <c r="PHL13" s="26"/>
      <c r="PHM13" s="26"/>
      <c r="PHN13" s="26"/>
      <c r="PHO13" s="26"/>
      <c r="PHP13" s="26"/>
      <c r="PHR13" s="221"/>
      <c r="PHS13" s="221"/>
      <c r="PHT13" s="221"/>
      <c r="PHU13" s="221"/>
      <c r="PHV13" s="221"/>
      <c r="PHW13" s="221"/>
      <c r="PHX13" s="221"/>
      <c r="PHY13" s="221"/>
      <c r="PHZ13" s="223"/>
      <c r="PIA13" s="223"/>
      <c r="PIB13" s="26"/>
      <c r="PIC13" s="26"/>
      <c r="PID13" s="26"/>
      <c r="PIE13" s="26"/>
      <c r="PIF13" s="26"/>
      <c r="PIH13" s="221"/>
      <c r="PII13" s="221"/>
      <c r="PIJ13" s="221"/>
      <c r="PIK13" s="221"/>
      <c r="PIL13" s="221"/>
      <c r="PIM13" s="221"/>
      <c r="PIN13" s="221"/>
      <c r="PIO13" s="221"/>
      <c r="PIP13" s="223"/>
      <c r="PIQ13" s="223"/>
      <c r="PIR13" s="26"/>
      <c r="PIS13" s="26"/>
      <c r="PIT13" s="26"/>
      <c r="PIU13" s="26"/>
      <c r="PIV13" s="26"/>
      <c r="PIX13" s="221"/>
      <c r="PIY13" s="221"/>
      <c r="PIZ13" s="221"/>
      <c r="PJA13" s="221"/>
      <c r="PJB13" s="221"/>
      <c r="PJC13" s="221"/>
      <c r="PJD13" s="221"/>
      <c r="PJE13" s="221"/>
      <c r="PJF13" s="223"/>
      <c r="PJG13" s="223"/>
      <c r="PJH13" s="26"/>
      <c r="PJI13" s="26"/>
      <c r="PJJ13" s="26"/>
      <c r="PJK13" s="26"/>
      <c r="PJL13" s="26"/>
      <c r="PJN13" s="221"/>
      <c r="PJO13" s="221"/>
      <c r="PJP13" s="221"/>
      <c r="PJQ13" s="221"/>
      <c r="PJR13" s="221"/>
      <c r="PJS13" s="221"/>
      <c r="PJT13" s="221"/>
      <c r="PJU13" s="221"/>
      <c r="PJV13" s="223"/>
      <c r="PJW13" s="223"/>
      <c r="PJX13" s="26"/>
      <c r="PJY13" s="26"/>
      <c r="PJZ13" s="26"/>
      <c r="PKA13" s="26"/>
      <c r="PKB13" s="26"/>
      <c r="PKD13" s="221"/>
      <c r="PKE13" s="221"/>
      <c r="PKF13" s="221"/>
      <c r="PKG13" s="221"/>
      <c r="PKH13" s="221"/>
      <c r="PKI13" s="221"/>
      <c r="PKJ13" s="221"/>
      <c r="PKK13" s="221"/>
      <c r="PKL13" s="223"/>
      <c r="PKM13" s="223"/>
      <c r="PKN13" s="26"/>
      <c r="PKO13" s="26"/>
      <c r="PKP13" s="26"/>
      <c r="PKQ13" s="26"/>
      <c r="PKR13" s="26"/>
      <c r="PKT13" s="221"/>
      <c r="PKU13" s="221"/>
      <c r="PKV13" s="221"/>
      <c r="PKW13" s="221"/>
      <c r="PKX13" s="221"/>
      <c r="PKY13" s="221"/>
      <c r="PKZ13" s="221"/>
      <c r="PLA13" s="221"/>
      <c r="PLB13" s="223"/>
      <c r="PLC13" s="223"/>
      <c r="PLD13" s="26"/>
      <c r="PLE13" s="26"/>
      <c r="PLF13" s="26"/>
      <c r="PLG13" s="26"/>
      <c r="PLH13" s="26"/>
      <c r="PLJ13" s="221"/>
      <c r="PLK13" s="221"/>
      <c r="PLL13" s="221"/>
      <c r="PLM13" s="221"/>
      <c r="PLN13" s="221"/>
      <c r="PLO13" s="221"/>
      <c r="PLP13" s="221"/>
      <c r="PLQ13" s="221"/>
      <c r="PLR13" s="223"/>
      <c r="PLS13" s="223"/>
      <c r="PLT13" s="26"/>
      <c r="PLU13" s="26"/>
      <c r="PLV13" s="26"/>
      <c r="PLW13" s="26"/>
      <c r="PLX13" s="26"/>
      <c r="PLZ13" s="221"/>
      <c r="PMA13" s="221"/>
      <c r="PMB13" s="221"/>
      <c r="PMC13" s="221"/>
      <c r="PMD13" s="221"/>
      <c r="PME13" s="221"/>
      <c r="PMF13" s="221"/>
      <c r="PMG13" s="221"/>
      <c r="PMH13" s="223"/>
      <c r="PMI13" s="223"/>
      <c r="PMJ13" s="26"/>
      <c r="PMK13" s="26"/>
      <c r="PML13" s="26"/>
      <c r="PMM13" s="26"/>
      <c r="PMN13" s="26"/>
      <c r="PMP13" s="221"/>
      <c r="PMQ13" s="221"/>
      <c r="PMR13" s="221"/>
      <c r="PMS13" s="221"/>
      <c r="PMT13" s="221"/>
      <c r="PMU13" s="221"/>
      <c r="PMV13" s="221"/>
      <c r="PMW13" s="221"/>
      <c r="PMX13" s="223"/>
      <c r="PMY13" s="223"/>
      <c r="PMZ13" s="26"/>
      <c r="PNA13" s="26"/>
      <c r="PNB13" s="26"/>
      <c r="PNC13" s="26"/>
      <c r="PND13" s="26"/>
      <c r="PNF13" s="221"/>
      <c r="PNG13" s="221"/>
      <c r="PNH13" s="221"/>
      <c r="PNI13" s="221"/>
      <c r="PNJ13" s="221"/>
      <c r="PNK13" s="221"/>
      <c r="PNL13" s="221"/>
      <c r="PNM13" s="221"/>
      <c r="PNN13" s="223"/>
      <c r="PNO13" s="223"/>
      <c r="PNP13" s="26"/>
      <c r="PNQ13" s="26"/>
      <c r="PNR13" s="26"/>
      <c r="PNS13" s="26"/>
      <c r="PNT13" s="26"/>
      <c r="PNV13" s="221"/>
      <c r="PNW13" s="221"/>
      <c r="PNX13" s="221"/>
      <c r="PNY13" s="221"/>
      <c r="PNZ13" s="221"/>
      <c r="POA13" s="221"/>
      <c r="POB13" s="221"/>
      <c r="POC13" s="221"/>
      <c r="POD13" s="223"/>
      <c r="POE13" s="223"/>
      <c r="POF13" s="26"/>
      <c r="POG13" s="26"/>
      <c r="POH13" s="26"/>
      <c r="POI13" s="26"/>
      <c r="POJ13" s="26"/>
      <c r="POL13" s="221"/>
      <c r="POM13" s="221"/>
      <c r="PON13" s="221"/>
      <c r="POO13" s="221"/>
      <c r="POP13" s="221"/>
      <c r="POQ13" s="221"/>
      <c r="POR13" s="221"/>
      <c r="POS13" s="221"/>
      <c r="POT13" s="223"/>
      <c r="POU13" s="223"/>
      <c r="POV13" s="26"/>
      <c r="POW13" s="26"/>
      <c r="POX13" s="26"/>
      <c r="POY13" s="26"/>
      <c r="POZ13" s="26"/>
      <c r="PPB13" s="221"/>
      <c r="PPC13" s="221"/>
      <c r="PPD13" s="221"/>
      <c r="PPE13" s="221"/>
      <c r="PPF13" s="221"/>
      <c r="PPG13" s="221"/>
      <c r="PPH13" s="221"/>
      <c r="PPI13" s="221"/>
      <c r="PPJ13" s="223"/>
      <c r="PPK13" s="223"/>
      <c r="PPL13" s="26"/>
      <c r="PPM13" s="26"/>
      <c r="PPN13" s="26"/>
      <c r="PPO13" s="26"/>
      <c r="PPP13" s="26"/>
      <c r="PPR13" s="221"/>
      <c r="PPS13" s="221"/>
      <c r="PPT13" s="221"/>
      <c r="PPU13" s="221"/>
      <c r="PPV13" s="221"/>
      <c r="PPW13" s="221"/>
      <c r="PPX13" s="221"/>
      <c r="PPY13" s="221"/>
      <c r="PPZ13" s="223"/>
      <c r="PQA13" s="223"/>
      <c r="PQB13" s="26"/>
      <c r="PQC13" s="26"/>
      <c r="PQD13" s="26"/>
      <c r="PQE13" s="26"/>
      <c r="PQF13" s="26"/>
      <c r="PQH13" s="221"/>
      <c r="PQI13" s="221"/>
      <c r="PQJ13" s="221"/>
      <c r="PQK13" s="221"/>
      <c r="PQL13" s="221"/>
      <c r="PQM13" s="221"/>
      <c r="PQN13" s="221"/>
      <c r="PQO13" s="221"/>
      <c r="PQP13" s="223"/>
      <c r="PQQ13" s="223"/>
      <c r="PQR13" s="26"/>
      <c r="PQS13" s="26"/>
      <c r="PQT13" s="26"/>
      <c r="PQU13" s="26"/>
      <c r="PQV13" s="26"/>
      <c r="PQX13" s="221"/>
      <c r="PQY13" s="221"/>
      <c r="PQZ13" s="221"/>
      <c r="PRA13" s="221"/>
      <c r="PRB13" s="221"/>
      <c r="PRC13" s="221"/>
      <c r="PRD13" s="221"/>
      <c r="PRE13" s="221"/>
      <c r="PRF13" s="223"/>
      <c r="PRG13" s="223"/>
      <c r="PRH13" s="26"/>
      <c r="PRI13" s="26"/>
      <c r="PRJ13" s="26"/>
      <c r="PRK13" s="26"/>
      <c r="PRL13" s="26"/>
      <c r="PRN13" s="221"/>
      <c r="PRO13" s="221"/>
      <c r="PRP13" s="221"/>
      <c r="PRQ13" s="221"/>
      <c r="PRR13" s="221"/>
      <c r="PRS13" s="221"/>
      <c r="PRT13" s="221"/>
      <c r="PRU13" s="221"/>
      <c r="PRV13" s="223"/>
      <c r="PRW13" s="223"/>
      <c r="PRX13" s="26"/>
      <c r="PRY13" s="26"/>
      <c r="PRZ13" s="26"/>
      <c r="PSA13" s="26"/>
      <c r="PSB13" s="26"/>
      <c r="PSD13" s="221"/>
      <c r="PSE13" s="221"/>
      <c r="PSF13" s="221"/>
      <c r="PSG13" s="221"/>
      <c r="PSH13" s="221"/>
      <c r="PSI13" s="221"/>
      <c r="PSJ13" s="221"/>
      <c r="PSK13" s="221"/>
      <c r="PSL13" s="223"/>
      <c r="PSM13" s="223"/>
      <c r="PSN13" s="26"/>
      <c r="PSO13" s="26"/>
      <c r="PSP13" s="26"/>
      <c r="PSQ13" s="26"/>
      <c r="PSR13" s="26"/>
      <c r="PST13" s="221"/>
      <c r="PSU13" s="221"/>
      <c r="PSV13" s="221"/>
      <c r="PSW13" s="221"/>
      <c r="PSX13" s="221"/>
      <c r="PSY13" s="221"/>
      <c r="PSZ13" s="221"/>
      <c r="PTA13" s="221"/>
      <c r="PTB13" s="223"/>
      <c r="PTC13" s="223"/>
      <c r="PTD13" s="26"/>
      <c r="PTE13" s="26"/>
      <c r="PTF13" s="26"/>
      <c r="PTG13" s="26"/>
      <c r="PTH13" s="26"/>
      <c r="PTJ13" s="221"/>
      <c r="PTK13" s="221"/>
      <c r="PTL13" s="221"/>
      <c r="PTM13" s="221"/>
      <c r="PTN13" s="221"/>
      <c r="PTO13" s="221"/>
      <c r="PTP13" s="221"/>
      <c r="PTQ13" s="221"/>
      <c r="PTR13" s="223"/>
      <c r="PTS13" s="223"/>
      <c r="PTT13" s="26"/>
      <c r="PTU13" s="26"/>
      <c r="PTV13" s="26"/>
      <c r="PTW13" s="26"/>
      <c r="PTX13" s="26"/>
      <c r="PTZ13" s="221"/>
      <c r="PUA13" s="221"/>
      <c r="PUB13" s="221"/>
      <c r="PUC13" s="221"/>
      <c r="PUD13" s="221"/>
      <c r="PUE13" s="221"/>
      <c r="PUF13" s="221"/>
      <c r="PUG13" s="221"/>
      <c r="PUH13" s="223"/>
      <c r="PUI13" s="223"/>
      <c r="PUJ13" s="26"/>
      <c r="PUK13" s="26"/>
      <c r="PUL13" s="26"/>
      <c r="PUM13" s="26"/>
      <c r="PUN13" s="26"/>
      <c r="PUP13" s="221"/>
      <c r="PUQ13" s="221"/>
      <c r="PUR13" s="221"/>
      <c r="PUS13" s="221"/>
      <c r="PUT13" s="221"/>
      <c r="PUU13" s="221"/>
      <c r="PUV13" s="221"/>
      <c r="PUW13" s="221"/>
      <c r="PUX13" s="223"/>
      <c r="PUY13" s="223"/>
      <c r="PUZ13" s="26"/>
      <c r="PVA13" s="26"/>
      <c r="PVB13" s="26"/>
      <c r="PVC13" s="26"/>
      <c r="PVD13" s="26"/>
      <c r="PVF13" s="221"/>
      <c r="PVG13" s="221"/>
      <c r="PVH13" s="221"/>
      <c r="PVI13" s="221"/>
      <c r="PVJ13" s="221"/>
      <c r="PVK13" s="221"/>
      <c r="PVL13" s="221"/>
      <c r="PVM13" s="221"/>
      <c r="PVN13" s="223"/>
      <c r="PVO13" s="223"/>
      <c r="PVP13" s="26"/>
      <c r="PVQ13" s="26"/>
      <c r="PVR13" s="26"/>
      <c r="PVS13" s="26"/>
      <c r="PVT13" s="26"/>
      <c r="PVV13" s="221"/>
      <c r="PVW13" s="221"/>
      <c r="PVX13" s="221"/>
      <c r="PVY13" s="221"/>
      <c r="PVZ13" s="221"/>
      <c r="PWA13" s="221"/>
      <c r="PWB13" s="221"/>
      <c r="PWC13" s="221"/>
      <c r="PWD13" s="223"/>
      <c r="PWE13" s="223"/>
      <c r="PWF13" s="26"/>
      <c r="PWG13" s="26"/>
      <c r="PWH13" s="26"/>
      <c r="PWI13" s="26"/>
      <c r="PWJ13" s="26"/>
      <c r="PWL13" s="221"/>
      <c r="PWM13" s="221"/>
      <c r="PWN13" s="221"/>
      <c r="PWO13" s="221"/>
      <c r="PWP13" s="221"/>
      <c r="PWQ13" s="221"/>
      <c r="PWR13" s="221"/>
      <c r="PWS13" s="221"/>
      <c r="PWT13" s="223"/>
      <c r="PWU13" s="223"/>
      <c r="PWV13" s="26"/>
      <c r="PWW13" s="26"/>
      <c r="PWX13" s="26"/>
      <c r="PWY13" s="26"/>
      <c r="PWZ13" s="26"/>
      <c r="PXB13" s="221"/>
      <c r="PXC13" s="221"/>
      <c r="PXD13" s="221"/>
      <c r="PXE13" s="221"/>
      <c r="PXF13" s="221"/>
      <c r="PXG13" s="221"/>
      <c r="PXH13" s="221"/>
      <c r="PXI13" s="221"/>
      <c r="PXJ13" s="223"/>
      <c r="PXK13" s="223"/>
      <c r="PXL13" s="26"/>
      <c r="PXM13" s="26"/>
      <c r="PXN13" s="26"/>
      <c r="PXO13" s="26"/>
      <c r="PXP13" s="26"/>
      <c r="PXR13" s="221"/>
      <c r="PXS13" s="221"/>
      <c r="PXT13" s="221"/>
      <c r="PXU13" s="221"/>
      <c r="PXV13" s="221"/>
      <c r="PXW13" s="221"/>
      <c r="PXX13" s="221"/>
      <c r="PXY13" s="221"/>
      <c r="PXZ13" s="223"/>
      <c r="PYA13" s="223"/>
      <c r="PYB13" s="26"/>
      <c r="PYC13" s="26"/>
      <c r="PYD13" s="26"/>
      <c r="PYE13" s="26"/>
      <c r="PYF13" s="26"/>
      <c r="PYH13" s="221"/>
      <c r="PYI13" s="221"/>
      <c r="PYJ13" s="221"/>
      <c r="PYK13" s="221"/>
      <c r="PYL13" s="221"/>
      <c r="PYM13" s="221"/>
      <c r="PYN13" s="221"/>
      <c r="PYO13" s="221"/>
      <c r="PYP13" s="223"/>
      <c r="PYQ13" s="223"/>
      <c r="PYR13" s="26"/>
      <c r="PYS13" s="26"/>
      <c r="PYT13" s="26"/>
      <c r="PYU13" s="26"/>
      <c r="PYV13" s="26"/>
      <c r="PYX13" s="221"/>
      <c r="PYY13" s="221"/>
      <c r="PYZ13" s="221"/>
      <c r="PZA13" s="221"/>
      <c r="PZB13" s="221"/>
      <c r="PZC13" s="221"/>
      <c r="PZD13" s="221"/>
      <c r="PZE13" s="221"/>
      <c r="PZF13" s="223"/>
      <c r="PZG13" s="223"/>
      <c r="PZH13" s="26"/>
      <c r="PZI13" s="26"/>
      <c r="PZJ13" s="26"/>
      <c r="PZK13" s="26"/>
      <c r="PZL13" s="26"/>
      <c r="PZN13" s="221"/>
      <c r="PZO13" s="221"/>
      <c r="PZP13" s="221"/>
      <c r="PZQ13" s="221"/>
      <c r="PZR13" s="221"/>
      <c r="PZS13" s="221"/>
      <c r="PZT13" s="221"/>
      <c r="PZU13" s="221"/>
      <c r="PZV13" s="223"/>
      <c r="PZW13" s="223"/>
      <c r="PZX13" s="26"/>
      <c r="PZY13" s="26"/>
      <c r="PZZ13" s="26"/>
      <c r="QAA13" s="26"/>
      <c r="QAB13" s="26"/>
      <c r="QAD13" s="221"/>
      <c r="QAE13" s="221"/>
      <c r="QAF13" s="221"/>
      <c r="QAG13" s="221"/>
      <c r="QAH13" s="221"/>
      <c r="QAI13" s="221"/>
      <c r="QAJ13" s="221"/>
      <c r="QAK13" s="221"/>
      <c r="QAL13" s="223"/>
      <c r="QAM13" s="223"/>
      <c r="QAN13" s="26"/>
      <c r="QAO13" s="26"/>
      <c r="QAP13" s="26"/>
      <c r="QAQ13" s="26"/>
      <c r="QAR13" s="26"/>
      <c r="QAT13" s="221"/>
      <c r="QAU13" s="221"/>
      <c r="QAV13" s="221"/>
      <c r="QAW13" s="221"/>
      <c r="QAX13" s="221"/>
      <c r="QAY13" s="221"/>
      <c r="QAZ13" s="221"/>
      <c r="QBA13" s="221"/>
      <c r="QBB13" s="223"/>
      <c r="QBC13" s="223"/>
      <c r="QBD13" s="26"/>
      <c r="QBE13" s="26"/>
      <c r="QBF13" s="26"/>
      <c r="QBG13" s="26"/>
      <c r="QBH13" s="26"/>
      <c r="QBJ13" s="221"/>
      <c r="QBK13" s="221"/>
      <c r="QBL13" s="221"/>
      <c r="QBM13" s="221"/>
      <c r="QBN13" s="221"/>
      <c r="QBO13" s="221"/>
      <c r="QBP13" s="221"/>
      <c r="QBQ13" s="221"/>
      <c r="QBR13" s="223"/>
      <c r="QBS13" s="223"/>
      <c r="QBT13" s="26"/>
      <c r="QBU13" s="26"/>
      <c r="QBV13" s="26"/>
      <c r="QBW13" s="26"/>
      <c r="QBX13" s="26"/>
      <c r="QBZ13" s="221"/>
      <c r="QCA13" s="221"/>
      <c r="QCB13" s="221"/>
      <c r="QCC13" s="221"/>
      <c r="QCD13" s="221"/>
      <c r="QCE13" s="221"/>
      <c r="QCF13" s="221"/>
      <c r="QCG13" s="221"/>
      <c r="QCH13" s="223"/>
      <c r="QCI13" s="223"/>
      <c r="QCJ13" s="26"/>
      <c r="QCK13" s="26"/>
      <c r="QCL13" s="26"/>
      <c r="QCM13" s="26"/>
      <c r="QCN13" s="26"/>
      <c r="QCP13" s="221"/>
      <c r="QCQ13" s="221"/>
      <c r="QCR13" s="221"/>
      <c r="QCS13" s="221"/>
      <c r="QCT13" s="221"/>
      <c r="QCU13" s="221"/>
      <c r="QCV13" s="221"/>
      <c r="QCW13" s="221"/>
      <c r="QCX13" s="223"/>
      <c r="QCY13" s="223"/>
      <c r="QCZ13" s="26"/>
      <c r="QDA13" s="26"/>
      <c r="QDB13" s="26"/>
      <c r="QDC13" s="26"/>
      <c r="QDD13" s="26"/>
      <c r="QDF13" s="221"/>
      <c r="QDG13" s="221"/>
      <c r="QDH13" s="221"/>
      <c r="QDI13" s="221"/>
      <c r="QDJ13" s="221"/>
      <c r="QDK13" s="221"/>
      <c r="QDL13" s="221"/>
      <c r="QDM13" s="221"/>
      <c r="QDN13" s="223"/>
      <c r="QDO13" s="223"/>
      <c r="QDP13" s="26"/>
      <c r="QDQ13" s="26"/>
      <c r="QDR13" s="26"/>
      <c r="QDS13" s="26"/>
      <c r="QDT13" s="26"/>
      <c r="QDV13" s="221"/>
      <c r="QDW13" s="221"/>
      <c r="QDX13" s="221"/>
      <c r="QDY13" s="221"/>
      <c r="QDZ13" s="221"/>
      <c r="QEA13" s="221"/>
      <c r="QEB13" s="221"/>
      <c r="QEC13" s="221"/>
      <c r="QED13" s="223"/>
      <c r="QEE13" s="223"/>
      <c r="QEF13" s="26"/>
      <c r="QEG13" s="26"/>
      <c r="QEH13" s="26"/>
      <c r="QEI13" s="26"/>
      <c r="QEJ13" s="26"/>
      <c r="QEL13" s="221"/>
      <c r="QEM13" s="221"/>
      <c r="QEN13" s="221"/>
      <c r="QEO13" s="221"/>
      <c r="QEP13" s="221"/>
      <c r="QEQ13" s="221"/>
      <c r="QER13" s="221"/>
      <c r="QES13" s="221"/>
      <c r="QET13" s="223"/>
      <c r="QEU13" s="223"/>
      <c r="QEV13" s="26"/>
      <c r="QEW13" s="26"/>
      <c r="QEX13" s="26"/>
      <c r="QEY13" s="26"/>
      <c r="QEZ13" s="26"/>
      <c r="QFB13" s="221"/>
      <c r="QFC13" s="221"/>
      <c r="QFD13" s="221"/>
      <c r="QFE13" s="221"/>
      <c r="QFF13" s="221"/>
      <c r="QFG13" s="221"/>
      <c r="QFH13" s="221"/>
      <c r="QFI13" s="221"/>
      <c r="QFJ13" s="223"/>
      <c r="QFK13" s="223"/>
      <c r="QFL13" s="26"/>
      <c r="QFM13" s="26"/>
      <c r="QFN13" s="26"/>
      <c r="QFO13" s="26"/>
      <c r="QFP13" s="26"/>
      <c r="QFR13" s="221"/>
      <c r="QFS13" s="221"/>
      <c r="QFT13" s="221"/>
      <c r="QFU13" s="221"/>
      <c r="QFV13" s="221"/>
      <c r="QFW13" s="221"/>
      <c r="QFX13" s="221"/>
      <c r="QFY13" s="221"/>
      <c r="QFZ13" s="223"/>
      <c r="QGA13" s="223"/>
      <c r="QGB13" s="26"/>
      <c r="QGC13" s="26"/>
      <c r="QGD13" s="26"/>
      <c r="QGE13" s="26"/>
      <c r="QGF13" s="26"/>
      <c r="QGH13" s="221"/>
      <c r="QGI13" s="221"/>
      <c r="QGJ13" s="221"/>
      <c r="QGK13" s="221"/>
      <c r="QGL13" s="221"/>
      <c r="QGM13" s="221"/>
      <c r="QGN13" s="221"/>
      <c r="QGO13" s="221"/>
      <c r="QGP13" s="223"/>
      <c r="QGQ13" s="223"/>
      <c r="QGR13" s="26"/>
      <c r="QGS13" s="26"/>
      <c r="QGT13" s="26"/>
      <c r="QGU13" s="26"/>
      <c r="QGV13" s="26"/>
      <c r="QGX13" s="221"/>
      <c r="QGY13" s="221"/>
      <c r="QGZ13" s="221"/>
      <c r="QHA13" s="221"/>
      <c r="QHB13" s="221"/>
      <c r="QHC13" s="221"/>
      <c r="QHD13" s="221"/>
      <c r="QHE13" s="221"/>
      <c r="QHF13" s="223"/>
      <c r="QHG13" s="223"/>
      <c r="QHH13" s="26"/>
      <c r="QHI13" s="26"/>
      <c r="QHJ13" s="26"/>
      <c r="QHK13" s="26"/>
      <c r="QHL13" s="26"/>
      <c r="QHN13" s="221"/>
      <c r="QHO13" s="221"/>
      <c r="QHP13" s="221"/>
      <c r="QHQ13" s="221"/>
      <c r="QHR13" s="221"/>
      <c r="QHS13" s="221"/>
      <c r="QHT13" s="221"/>
      <c r="QHU13" s="221"/>
      <c r="QHV13" s="223"/>
      <c r="QHW13" s="223"/>
      <c r="QHX13" s="26"/>
      <c r="QHY13" s="26"/>
      <c r="QHZ13" s="26"/>
      <c r="QIA13" s="26"/>
      <c r="QIB13" s="26"/>
      <c r="QID13" s="221"/>
      <c r="QIE13" s="221"/>
      <c r="QIF13" s="221"/>
      <c r="QIG13" s="221"/>
      <c r="QIH13" s="221"/>
      <c r="QII13" s="221"/>
      <c r="QIJ13" s="221"/>
      <c r="QIK13" s="221"/>
      <c r="QIL13" s="223"/>
      <c r="QIM13" s="223"/>
      <c r="QIN13" s="26"/>
      <c r="QIO13" s="26"/>
      <c r="QIP13" s="26"/>
      <c r="QIQ13" s="26"/>
      <c r="QIR13" s="26"/>
      <c r="QIT13" s="221"/>
      <c r="QIU13" s="221"/>
      <c r="QIV13" s="221"/>
      <c r="QIW13" s="221"/>
      <c r="QIX13" s="221"/>
      <c r="QIY13" s="221"/>
      <c r="QIZ13" s="221"/>
      <c r="QJA13" s="221"/>
      <c r="QJB13" s="223"/>
      <c r="QJC13" s="223"/>
      <c r="QJD13" s="26"/>
      <c r="QJE13" s="26"/>
      <c r="QJF13" s="26"/>
      <c r="QJG13" s="26"/>
      <c r="QJH13" s="26"/>
      <c r="QJJ13" s="221"/>
      <c r="QJK13" s="221"/>
      <c r="QJL13" s="221"/>
      <c r="QJM13" s="221"/>
      <c r="QJN13" s="221"/>
      <c r="QJO13" s="221"/>
      <c r="QJP13" s="221"/>
      <c r="QJQ13" s="221"/>
      <c r="QJR13" s="223"/>
      <c r="QJS13" s="223"/>
      <c r="QJT13" s="26"/>
      <c r="QJU13" s="26"/>
      <c r="QJV13" s="26"/>
      <c r="QJW13" s="26"/>
      <c r="QJX13" s="26"/>
      <c r="QJZ13" s="221"/>
      <c r="QKA13" s="221"/>
      <c r="QKB13" s="221"/>
      <c r="QKC13" s="221"/>
      <c r="QKD13" s="221"/>
      <c r="QKE13" s="221"/>
      <c r="QKF13" s="221"/>
      <c r="QKG13" s="221"/>
      <c r="QKH13" s="223"/>
      <c r="QKI13" s="223"/>
      <c r="QKJ13" s="26"/>
      <c r="QKK13" s="26"/>
      <c r="QKL13" s="26"/>
      <c r="QKM13" s="26"/>
      <c r="QKN13" s="26"/>
      <c r="QKP13" s="221"/>
      <c r="QKQ13" s="221"/>
      <c r="QKR13" s="221"/>
      <c r="QKS13" s="221"/>
      <c r="QKT13" s="221"/>
      <c r="QKU13" s="221"/>
      <c r="QKV13" s="221"/>
      <c r="QKW13" s="221"/>
      <c r="QKX13" s="223"/>
      <c r="QKY13" s="223"/>
      <c r="QKZ13" s="26"/>
      <c r="QLA13" s="26"/>
      <c r="QLB13" s="26"/>
      <c r="QLC13" s="26"/>
      <c r="QLD13" s="26"/>
      <c r="QLF13" s="221"/>
      <c r="QLG13" s="221"/>
      <c r="QLH13" s="221"/>
      <c r="QLI13" s="221"/>
      <c r="QLJ13" s="221"/>
      <c r="QLK13" s="221"/>
      <c r="QLL13" s="221"/>
      <c r="QLM13" s="221"/>
      <c r="QLN13" s="223"/>
      <c r="QLO13" s="223"/>
      <c r="QLP13" s="26"/>
      <c r="QLQ13" s="26"/>
      <c r="QLR13" s="26"/>
      <c r="QLS13" s="26"/>
      <c r="QLT13" s="26"/>
      <c r="QLV13" s="221"/>
      <c r="QLW13" s="221"/>
      <c r="QLX13" s="221"/>
      <c r="QLY13" s="221"/>
      <c r="QLZ13" s="221"/>
      <c r="QMA13" s="221"/>
      <c r="QMB13" s="221"/>
      <c r="QMC13" s="221"/>
      <c r="QMD13" s="223"/>
      <c r="QME13" s="223"/>
      <c r="QMF13" s="26"/>
      <c r="QMG13" s="26"/>
      <c r="QMH13" s="26"/>
      <c r="QMI13" s="26"/>
      <c r="QMJ13" s="26"/>
      <c r="QML13" s="221"/>
      <c r="QMM13" s="221"/>
      <c r="QMN13" s="221"/>
      <c r="QMO13" s="221"/>
      <c r="QMP13" s="221"/>
      <c r="QMQ13" s="221"/>
      <c r="QMR13" s="221"/>
      <c r="QMS13" s="221"/>
      <c r="QMT13" s="223"/>
      <c r="QMU13" s="223"/>
      <c r="QMV13" s="26"/>
      <c r="QMW13" s="26"/>
      <c r="QMX13" s="26"/>
      <c r="QMY13" s="26"/>
      <c r="QMZ13" s="26"/>
      <c r="QNB13" s="221"/>
      <c r="QNC13" s="221"/>
      <c r="QND13" s="221"/>
      <c r="QNE13" s="221"/>
      <c r="QNF13" s="221"/>
      <c r="QNG13" s="221"/>
      <c r="QNH13" s="221"/>
      <c r="QNI13" s="221"/>
      <c r="QNJ13" s="223"/>
      <c r="QNK13" s="223"/>
      <c r="QNL13" s="26"/>
      <c r="QNM13" s="26"/>
      <c r="QNN13" s="26"/>
      <c r="QNO13" s="26"/>
      <c r="QNP13" s="26"/>
      <c r="QNR13" s="221"/>
      <c r="QNS13" s="221"/>
      <c r="QNT13" s="221"/>
      <c r="QNU13" s="221"/>
      <c r="QNV13" s="221"/>
      <c r="QNW13" s="221"/>
      <c r="QNX13" s="221"/>
      <c r="QNY13" s="221"/>
      <c r="QNZ13" s="223"/>
      <c r="QOA13" s="223"/>
      <c r="QOB13" s="26"/>
      <c r="QOC13" s="26"/>
      <c r="QOD13" s="26"/>
      <c r="QOE13" s="26"/>
      <c r="QOF13" s="26"/>
      <c r="QOH13" s="221"/>
      <c r="QOI13" s="221"/>
      <c r="QOJ13" s="221"/>
      <c r="QOK13" s="221"/>
      <c r="QOL13" s="221"/>
      <c r="QOM13" s="221"/>
      <c r="QON13" s="221"/>
      <c r="QOO13" s="221"/>
      <c r="QOP13" s="223"/>
      <c r="QOQ13" s="223"/>
      <c r="QOR13" s="26"/>
      <c r="QOS13" s="26"/>
      <c r="QOT13" s="26"/>
      <c r="QOU13" s="26"/>
      <c r="QOV13" s="26"/>
      <c r="QOX13" s="221"/>
      <c r="QOY13" s="221"/>
      <c r="QOZ13" s="221"/>
      <c r="QPA13" s="221"/>
      <c r="QPB13" s="221"/>
      <c r="QPC13" s="221"/>
      <c r="QPD13" s="221"/>
      <c r="QPE13" s="221"/>
      <c r="QPF13" s="223"/>
      <c r="QPG13" s="223"/>
      <c r="QPH13" s="26"/>
      <c r="QPI13" s="26"/>
      <c r="QPJ13" s="26"/>
      <c r="QPK13" s="26"/>
      <c r="QPL13" s="26"/>
      <c r="QPN13" s="221"/>
      <c r="QPO13" s="221"/>
      <c r="QPP13" s="221"/>
      <c r="QPQ13" s="221"/>
      <c r="QPR13" s="221"/>
      <c r="QPS13" s="221"/>
      <c r="QPT13" s="221"/>
      <c r="QPU13" s="221"/>
      <c r="QPV13" s="223"/>
      <c r="QPW13" s="223"/>
      <c r="QPX13" s="26"/>
      <c r="QPY13" s="26"/>
      <c r="QPZ13" s="26"/>
      <c r="QQA13" s="26"/>
      <c r="QQB13" s="26"/>
      <c r="QQD13" s="221"/>
      <c r="QQE13" s="221"/>
      <c r="QQF13" s="221"/>
      <c r="QQG13" s="221"/>
      <c r="QQH13" s="221"/>
      <c r="QQI13" s="221"/>
      <c r="QQJ13" s="221"/>
      <c r="QQK13" s="221"/>
      <c r="QQL13" s="223"/>
      <c r="QQM13" s="223"/>
      <c r="QQN13" s="26"/>
      <c r="QQO13" s="26"/>
      <c r="QQP13" s="26"/>
      <c r="QQQ13" s="26"/>
      <c r="QQR13" s="26"/>
      <c r="QQT13" s="221"/>
      <c r="QQU13" s="221"/>
      <c r="QQV13" s="221"/>
      <c r="QQW13" s="221"/>
      <c r="QQX13" s="221"/>
      <c r="QQY13" s="221"/>
      <c r="QQZ13" s="221"/>
      <c r="QRA13" s="221"/>
      <c r="QRB13" s="223"/>
      <c r="QRC13" s="223"/>
      <c r="QRD13" s="26"/>
      <c r="QRE13" s="26"/>
      <c r="QRF13" s="26"/>
      <c r="QRG13" s="26"/>
      <c r="QRH13" s="26"/>
      <c r="QRJ13" s="221"/>
      <c r="QRK13" s="221"/>
      <c r="QRL13" s="221"/>
      <c r="QRM13" s="221"/>
      <c r="QRN13" s="221"/>
      <c r="QRO13" s="221"/>
      <c r="QRP13" s="221"/>
      <c r="QRQ13" s="221"/>
      <c r="QRR13" s="223"/>
      <c r="QRS13" s="223"/>
      <c r="QRT13" s="26"/>
      <c r="QRU13" s="26"/>
      <c r="QRV13" s="26"/>
      <c r="QRW13" s="26"/>
      <c r="QRX13" s="26"/>
      <c r="QRZ13" s="221"/>
      <c r="QSA13" s="221"/>
      <c r="QSB13" s="221"/>
      <c r="QSC13" s="221"/>
      <c r="QSD13" s="221"/>
      <c r="QSE13" s="221"/>
      <c r="QSF13" s="221"/>
      <c r="QSG13" s="221"/>
      <c r="QSH13" s="223"/>
      <c r="QSI13" s="223"/>
      <c r="QSJ13" s="26"/>
      <c r="QSK13" s="26"/>
      <c r="QSL13" s="26"/>
      <c r="QSM13" s="26"/>
      <c r="QSN13" s="26"/>
      <c r="QSP13" s="221"/>
      <c r="QSQ13" s="221"/>
      <c r="QSR13" s="221"/>
      <c r="QSS13" s="221"/>
      <c r="QST13" s="221"/>
      <c r="QSU13" s="221"/>
      <c r="QSV13" s="221"/>
      <c r="QSW13" s="221"/>
      <c r="QSX13" s="223"/>
      <c r="QSY13" s="223"/>
      <c r="QSZ13" s="26"/>
      <c r="QTA13" s="26"/>
      <c r="QTB13" s="26"/>
      <c r="QTC13" s="26"/>
      <c r="QTD13" s="26"/>
      <c r="QTF13" s="221"/>
      <c r="QTG13" s="221"/>
      <c r="QTH13" s="221"/>
      <c r="QTI13" s="221"/>
      <c r="QTJ13" s="221"/>
      <c r="QTK13" s="221"/>
      <c r="QTL13" s="221"/>
      <c r="QTM13" s="221"/>
      <c r="QTN13" s="223"/>
      <c r="QTO13" s="223"/>
      <c r="QTP13" s="26"/>
      <c r="QTQ13" s="26"/>
      <c r="QTR13" s="26"/>
      <c r="QTS13" s="26"/>
      <c r="QTT13" s="26"/>
      <c r="QTV13" s="221"/>
      <c r="QTW13" s="221"/>
      <c r="QTX13" s="221"/>
      <c r="QTY13" s="221"/>
      <c r="QTZ13" s="221"/>
      <c r="QUA13" s="221"/>
      <c r="QUB13" s="221"/>
      <c r="QUC13" s="221"/>
      <c r="QUD13" s="223"/>
      <c r="QUE13" s="223"/>
      <c r="QUF13" s="26"/>
      <c r="QUG13" s="26"/>
      <c r="QUH13" s="26"/>
      <c r="QUI13" s="26"/>
      <c r="QUJ13" s="26"/>
      <c r="QUL13" s="221"/>
      <c r="QUM13" s="221"/>
      <c r="QUN13" s="221"/>
      <c r="QUO13" s="221"/>
      <c r="QUP13" s="221"/>
      <c r="QUQ13" s="221"/>
      <c r="QUR13" s="221"/>
      <c r="QUS13" s="221"/>
      <c r="QUT13" s="223"/>
      <c r="QUU13" s="223"/>
      <c r="QUV13" s="26"/>
      <c r="QUW13" s="26"/>
      <c r="QUX13" s="26"/>
      <c r="QUY13" s="26"/>
      <c r="QUZ13" s="26"/>
      <c r="QVB13" s="221"/>
      <c r="QVC13" s="221"/>
      <c r="QVD13" s="221"/>
      <c r="QVE13" s="221"/>
      <c r="QVF13" s="221"/>
      <c r="QVG13" s="221"/>
      <c r="QVH13" s="221"/>
      <c r="QVI13" s="221"/>
      <c r="QVJ13" s="223"/>
      <c r="QVK13" s="223"/>
      <c r="QVL13" s="26"/>
      <c r="QVM13" s="26"/>
      <c r="QVN13" s="26"/>
      <c r="QVO13" s="26"/>
      <c r="QVP13" s="26"/>
      <c r="QVR13" s="221"/>
      <c r="QVS13" s="221"/>
      <c r="QVT13" s="221"/>
      <c r="QVU13" s="221"/>
      <c r="QVV13" s="221"/>
      <c r="QVW13" s="221"/>
      <c r="QVX13" s="221"/>
      <c r="QVY13" s="221"/>
      <c r="QVZ13" s="223"/>
      <c r="QWA13" s="223"/>
      <c r="QWB13" s="26"/>
      <c r="QWC13" s="26"/>
      <c r="QWD13" s="26"/>
      <c r="QWE13" s="26"/>
      <c r="QWF13" s="26"/>
      <c r="QWH13" s="221"/>
      <c r="QWI13" s="221"/>
      <c r="QWJ13" s="221"/>
      <c r="QWK13" s="221"/>
      <c r="QWL13" s="221"/>
      <c r="QWM13" s="221"/>
      <c r="QWN13" s="221"/>
      <c r="QWO13" s="221"/>
      <c r="QWP13" s="223"/>
      <c r="QWQ13" s="223"/>
      <c r="QWR13" s="26"/>
      <c r="QWS13" s="26"/>
      <c r="QWT13" s="26"/>
      <c r="QWU13" s="26"/>
      <c r="QWV13" s="26"/>
      <c r="QWX13" s="221"/>
      <c r="QWY13" s="221"/>
      <c r="QWZ13" s="221"/>
      <c r="QXA13" s="221"/>
      <c r="QXB13" s="221"/>
      <c r="QXC13" s="221"/>
      <c r="QXD13" s="221"/>
      <c r="QXE13" s="221"/>
      <c r="QXF13" s="223"/>
      <c r="QXG13" s="223"/>
      <c r="QXH13" s="26"/>
      <c r="QXI13" s="26"/>
      <c r="QXJ13" s="26"/>
      <c r="QXK13" s="26"/>
      <c r="QXL13" s="26"/>
      <c r="QXN13" s="221"/>
      <c r="QXO13" s="221"/>
      <c r="QXP13" s="221"/>
      <c r="QXQ13" s="221"/>
      <c r="QXR13" s="221"/>
      <c r="QXS13" s="221"/>
      <c r="QXT13" s="221"/>
      <c r="QXU13" s="221"/>
      <c r="QXV13" s="223"/>
      <c r="QXW13" s="223"/>
      <c r="QXX13" s="26"/>
      <c r="QXY13" s="26"/>
      <c r="QXZ13" s="26"/>
      <c r="QYA13" s="26"/>
      <c r="QYB13" s="26"/>
      <c r="QYD13" s="221"/>
      <c r="QYE13" s="221"/>
      <c r="QYF13" s="221"/>
      <c r="QYG13" s="221"/>
      <c r="QYH13" s="221"/>
      <c r="QYI13" s="221"/>
      <c r="QYJ13" s="221"/>
      <c r="QYK13" s="221"/>
      <c r="QYL13" s="223"/>
      <c r="QYM13" s="223"/>
      <c r="QYN13" s="26"/>
      <c r="QYO13" s="26"/>
      <c r="QYP13" s="26"/>
      <c r="QYQ13" s="26"/>
      <c r="QYR13" s="26"/>
      <c r="QYT13" s="221"/>
      <c r="QYU13" s="221"/>
      <c r="QYV13" s="221"/>
      <c r="QYW13" s="221"/>
      <c r="QYX13" s="221"/>
      <c r="QYY13" s="221"/>
      <c r="QYZ13" s="221"/>
      <c r="QZA13" s="221"/>
      <c r="QZB13" s="223"/>
      <c r="QZC13" s="223"/>
      <c r="QZD13" s="26"/>
      <c r="QZE13" s="26"/>
      <c r="QZF13" s="26"/>
      <c r="QZG13" s="26"/>
      <c r="QZH13" s="26"/>
      <c r="QZJ13" s="221"/>
      <c r="QZK13" s="221"/>
      <c r="QZL13" s="221"/>
      <c r="QZM13" s="221"/>
      <c r="QZN13" s="221"/>
      <c r="QZO13" s="221"/>
      <c r="QZP13" s="221"/>
      <c r="QZQ13" s="221"/>
      <c r="QZR13" s="223"/>
      <c r="QZS13" s="223"/>
      <c r="QZT13" s="26"/>
      <c r="QZU13" s="26"/>
      <c r="QZV13" s="26"/>
      <c r="QZW13" s="26"/>
      <c r="QZX13" s="26"/>
      <c r="QZZ13" s="221"/>
      <c r="RAA13" s="221"/>
      <c r="RAB13" s="221"/>
      <c r="RAC13" s="221"/>
      <c r="RAD13" s="221"/>
      <c r="RAE13" s="221"/>
      <c r="RAF13" s="221"/>
      <c r="RAG13" s="221"/>
      <c r="RAH13" s="223"/>
      <c r="RAI13" s="223"/>
      <c r="RAJ13" s="26"/>
      <c r="RAK13" s="26"/>
      <c r="RAL13" s="26"/>
      <c r="RAM13" s="26"/>
      <c r="RAN13" s="26"/>
      <c r="RAP13" s="221"/>
      <c r="RAQ13" s="221"/>
      <c r="RAR13" s="221"/>
      <c r="RAS13" s="221"/>
      <c r="RAT13" s="221"/>
      <c r="RAU13" s="221"/>
      <c r="RAV13" s="221"/>
      <c r="RAW13" s="221"/>
      <c r="RAX13" s="223"/>
      <c r="RAY13" s="223"/>
      <c r="RAZ13" s="26"/>
      <c r="RBA13" s="26"/>
      <c r="RBB13" s="26"/>
      <c r="RBC13" s="26"/>
      <c r="RBD13" s="26"/>
      <c r="RBF13" s="221"/>
      <c r="RBG13" s="221"/>
      <c r="RBH13" s="221"/>
      <c r="RBI13" s="221"/>
      <c r="RBJ13" s="221"/>
      <c r="RBK13" s="221"/>
      <c r="RBL13" s="221"/>
      <c r="RBM13" s="221"/>
      <c r="RBN13" s="223"/>
      <c r="RBO13" s="223"/>
      <c r="RBP13" s="26"/>
      <c r="RBQ13" s="26"/>
      <c r="RBR13" s="26"/>
      <c r="RBS13" s="26"/>
      <c r="RBT13" s="26"/>
      <c r="RBV13" s="221"/>
      <c r="RBW13" s="221"/>
      <c r="RBX13" s="221"/>
      <c r="RBY13" s="221"/>
      <c r="RBZ13" s="221"/>
      <c r="RCA13" s="221"/>
      <c r="RCB13" s="221"/>
      <c r="RCC13" s="221"/>
      <c r="RCD13" s="223"/>
      <c r="RCE13" s="223"/>
      <c r="RCF13" s="26"/>
      <c r="RCG13" s="26"/>
      <c r="RCH13" s="26"/>
      <c r="RCI13" s="26"/>
      <c r="RCJ13" s="26"/>
      <c r="RCL13" s="221"/>
      <c r="RCM13" s="221"/>
      <c r="RCN13" s="221"/>
      <c r="RCO13" s="221"/>
      <c r="RCP13" s="221"/>
      <c r="RCQ13" s="221"/>
      <c r="RCR13" s="221"/>
      <c r="RCS13" s="221"/>
      <c r="RCT13" s="223"/>
      <c r="RCU13" s="223"/>
      <c r="RCV13" s="26"/>
      <c r="RCW13" s="26"/>
      <c r="RCX13" s="26"/>
      <c r="RCY13" s="26"/>
      <c r="RCZ13" s="26"/>
      <c r="RDB13" s="221"/>
      <c r="RDC13" s="221"/>
      <c r="RDD13" s="221"/>
      <c r="RDE13" s="221"/>
      <c r="RDF13" s="221"/>
      <c r="RDG13" s="221"/>
      <c r="RDH13" s="221"/>
      <c r="RDI13" s="221"/>
      <c r="RDJ13" s="223"/>
      <c r="RDK13" s="223"/>
      <c r="RDL13" s="26"/>
      <c r="RDM13" s="26"/>
      <c r="RDN13" s="26"/>
      <c r="RDO13" s="26"/>
      <c r="RDP13" s="26"/>
      <c r="RDR13" s="221"/>
      <c r="RDS13" s="221"/>
      <c r="RDT13" s="221"/>
      <c r="RDU13" s="221"/>
      <c r="RDV13" s="221"/>
      <c r="RDW13" s="221"/>
      <c r="RDX13" s="221"/>
      <c r="RDY13" s="221"/>
      <c r="RDZ13" s="223"/>
      <c r="REA13" s="223"/>
      <c r="REB13" s="26"/>
      <c r="REC13" s="26"/>
      <c r="RED13" s="26"/>
      <c r="REE13" s="26"/>
      <c r="REF13" s="26"/>
      <c r="REH13" s="221"/>
      <c r="REI13" s="221"/>
      <c r="REJ13" s="221"/>
      <c r="REK13" s="221"/>
      <c r="REL13" s="221"/>
      <c r="REM13" s="221"/>
      <c r="REN13" s="221"/>
      <c r="REO13" s="221"/>
      <c r="REP13" s="223"/>
      <c r="REQ13" s="223"/>
      <c r="RER13" s="26"/>
      <c r="RES13" s="26"/>
      <c r="RET13" s="26"/>
      <c r="REU13" s="26"/>
      <c r="REV13" s="26"/>
      <c r="REX13" s="221"/>
      <c r="REY13" s="221"/>
      <c r="REZ13" s="221"/>
      <c r="RFA13" s="221"/>
      <c r="RFB13" s="221"/>
      <c r="RFC13" s="221"/>
      <c r="RFD13" s="221"/>
      <c r="RFE13" s="221"/>
      <c r="RFF13" s="223"/>
      <c r="RFG13" s="223"/>
      <c r="RFH13" s="26"/>
      <c r="RFI13" s="26"/>
      <c r="RFJ13" s="26"/>
      <c r="RFK13" s="26"/>
      <c r="RFL13" s="26"/>
      <c r="RFN13" s="221"/>
      <c r="RFO13" s="221"/>
      <c r="RFP13" s="221"/>
      <c r="RFQ13" s="221"/>
      <c r="RFR13" s="221"/>
      <c r="RFS13" s="221"/>
      <c r="RFT13" s="221"/>
      <c r="RFU13" s="221"/>
      <c r="RFV13" s="223"/>
      <c r="RFW13" s="223"/>
      <c r="RFX13" s="26"/>
      <c r="RFY13" s="26"/>
      <c r="RFZ13" s="26"/>
      <c r="RGA13" s="26"/>
      <c r="RGB13" s="26"/>
      <c r="RGD13" s="221"/>
      <c r="RGE13" s="221"/>
      <c r="RGF13" s="221"/>
      <c r="RGG13" s="221"/>
      <c r="RGH13" s="221"/>
      <c r="RGI13" s="221"/>
      <c r="RGJ13" s="221"/>
      <c r="RGK13" s="221"/>
      <c r="RGL13" s="223"/>
      <c r="RGM13" s="223"/>
      <c r="RGN13" s="26"/>
      <c r="RGO13" s="26"/>
      <c r="RGP13" s="26"/>
      <c r="RGQ13" s="26"/>
      <c r="RGR13" s="26"/>
      <c r="RGT13" s="221"/>
      <c r="RGU13" s="221"/>
      <c r="RGV13" s="221"/>
      <c r="RGW13" s="221"/>
      <c r="RGX13" s="221"/>
      <c r="RGY13" s="221"/>
      <c r="RGZ13" s="221"/>
      <c r="RHA13" s="221"/>
      <c r="RHB13" s="223"/>
      <c r="RHC13" s="223"/>
      <c r="RHD13" s="26"/>
      <c r="RHE13" s="26"/>
      <c r="RHF13" s="26"/>
      <c r="RHG13" s="26"/>
      <c r="RHH13" s="26"/>
      <c r="RHJ13" s="221"/>
      <c r="RHK13" s="221"/>
      <c r="RHL13" s="221"/>
      <c r="RHM13" s="221"/>
      <c r="RHN13" s="221"/>
      <c r="RHO13" s="221"/>
      <c r="RHP13" s="221"/>
      <c r="RHQ13" s="221"/>
      <c r="RHR13" s="223"/>
      <c r="RHS13" s="223"/>
      <c r="RHT13" s="26"/>
      <c r="RHU13" s="26"/>
      <c r="RHV13" s="26"/>
      <c r="RHW13" s="26"/>
      <c r="RHX13" s="26"/>
      <c r="RHZ13" s="221"/>
      <c r="RIA13" s="221"/>
      <c r="RIB13" s="221"/>
      <c r="RIC13" s="221"/>
      <c r="RID13" s="221"/>
      <c r="RIE13" s="221"/>
      <c r="RIF13" s="221"/>
      <c r="RIG13" s="221"/>
      <c r="RIH13" s="223"/>
      <c r="RII13" s="223"/>
      <c r="RIJ13" s="26"/>
      <c r="RIK13" s="26"/>
      <c r="RIL13" s="26"/>
      <c r="RIM13" s="26"/>
      <c r="RIN13" s="26"/>
      <c r="RIP13" s="221"/>
      <c r="RIQ13" s="221"/>
      <c r="RIR13" s="221"/>
      <c r="RIS13" s="221"/>
      <c r="RIT13" s="221"/>
      <c r="RIU13" s="221"/>
      <c r="RIV13" s="221"/>
      <c r="RIW13" s="221"/>
      <c r="RIX13" s="223"/>
      <c r="RIY13" s="223"/>
      <c r="RIZ13" s="26"/>
      <c r="RJA13" s="26"/>
      <c r="RJB13" s="26"/>
      <c r="RJC13" s="26"/>
      <c r="RJD13" s="26"/>
      <c r="RJF13" s="221"/>
      <c r="RJG13" s="221"/>
      <c r="RJH13" s="221"/>
      <c r="RJI13" s="221"/>
      <c r="RJJ13" s="221"/>
      <c r="RJK13" s="221"/>
      <c r="RJL13" s="221"/>
      <c r="RJM13" s="221"/>
      <c r="RJN13" s="223"/>
      <c r="RJO13" s="223"/>
      <c r="RJP13" s="26"/>
      <c r="RJQ13" s="26"/>
      <c r="RJR13" s="26"/>
      <c r="RJS13" s="26"/>
      <c r="RJT13" s="26"/>
      <c r="RJV13" s="221"/>
      <c r="RJW13" s="221"/>
      <c r="RJX13" s="221"/>
      <c r="RJY13" s="221"/>
      <c r="RJZ13" s="221"/>
      <c r="RKA13" s="221"/>
      <c r="RKB13" s="221"/>
      <c r="RKC13" s="221"/>
      <c r="RKD13" s="223"/>
      <c r="RKE13" s="223"/>
      <c r="RKF13" s="26"/>
      <c r="RKG13" s="26"/>
      <c r="RKH13" s="26"/>
      <c r="RKI13" s="26"/>
      <c r="RKJ13" s="26"/>
      <c r="RKL13" s="221"/>
      <c r="RKM13" s="221"/>
      <c r="RKN13" s="221"/>
      <c r="RKO13" s="221"/>
      <c r="RKP13" s="221"/>
      <c r="RKQ13" s="221"/>
      <c r="RKR13" s="221"/>
      <c r="RKS13" s="221"/>
      <c r="RKT13" s="223"/>
      <c r="RKU13" s="223"/>
      <c r="RKV13" s="26"/>
      <c r="RKW13" s="26"/>
      <c r="RKX13" s="26"/>
      <c r="RKY13" s="26"/>
      <c r="RKZ13" s="26"/>
      <c r="RLB13" s="221"/>
      <c r="RLC13" s="221"/>
      <c r="RLD13" s="221"/>
      <c r="RLE13" s="221"/>
      <c r="RLF13" s="221"/>
      <c r="RLG13" s="221"/>
      <c r="RLH13" s="221"/>
      <c r="RLI13" s="221"/>
      <c r="RLJ13" s="223"/>
      <c r="RLK13" s="223"/>
      <c r="RLL13" s="26"/>
      <c r="RLM13" s="26"/>
      <c r="RLN13" s="26"/>
      <c r="RLO13" s="26"/>
      <c r="RLP13" s="26"/>
      <c r="RLR13" s="221"/>
      <c r="RLS13" s="221"/>
      <c r="RLT13" s="221"/>
      <c r="RLU13" s="221"/>
      <c r="RLV13" s="221"/>
      <c r="RLW13" s="221"/>
      <c r="RLX13" s="221"/>
      <c r="RLY13" s="221"/>
      <c r="RLZ13" s="223"/>
      <c r="RMA13" s="223"/>
      <c r="RMB13" s="26"/>
      <c r="RMC13" s="26"/>
      <c r="RMD13" s="26"/>
      <c r="RME13" s="26"/>
      <c r="RMF13" s="26"/>
      <c r="RMH13" s="221"/>
      <c r="RMI13" s="221"/>
      <c r="RMJ13" s="221"/>
      <c r="RMK13" s="221"/>
      <c r="RML13" s="221"/>
      <c r="RMM13" s="221"/>
      <c r="RMN13" s="221"/>
      <c r="RMO13" s="221"/>
      <c r="RMP13" s="223"/>
      <c r="RMQ13" s="223"/>
      <c r="RMR13" s="26"/>
      <c r="RMS13" s="26"/>
      <c r="RMT13" s="26"/>
      <c r="RMU13" s="26"/>
      <c r="RMV13" s="26"/>
      <c r="RMX13" s="221"/>
      <c r="RMY13" s="221"/>
      <c r="RMZ13" s="221"/>
      <c r="RNA13" s="221"/>
      <c r="RNB13" s="221"/>
      <c r="RNC13" s="221"/>
      <c r="RND13" s="221"/>
      <c r="RNE13" s="221"/>
      <c r="RNF13" s="223"/>
      <c r="RNG13" s="223"/>
      <c r="RNH13" s="26"/>
      <c r="RNI13" s="26"/>
      <c r="RNJ13" s="26"/>
      <c r="RNK13" s="26"/>
      <c r="RNL13" s="26"/>
      <c r="RNN13" s="221"/>
      <c r="RNO13" s="221"/>
      <c r="RNP13" s="221"/>
      <c r="RNQ13" s="221"/>
      <c r="RNR13" s="221"/>
      <c r="RNS13" s="221"/>
      <c r="RNT13" s="221"/>
      <c r="RNU13" s="221"/>
      <c r="RNV13" s="223"/>
      <c r="RNW13" s="223"/>
      <c r="RNX13" s="26"/>
      <c r="RNY13" s="26"/>
      <c r="RNZ13" s="26"/>
      <c r="ROA13" s="26"/>
      <c r="ROB13" s="26"/>
      <c r="ROD13" s="221"/>
      <c r="ROE13" s="221"/>
      <c r="ROF13" s="221"/>
      <c r="ROG13" s="221"/>
      <c r="ROH13" s="221"/>
      <c r="ROI13" s="221"/>
      <c r="ROJ13" s="221"/>
      <c r="ROK13" s="221"/>
      <c r="ROL13" s="223"/>
      <c r="ROM13" s="223"/>
      <c r="RON13" s="26"/>
      <c r="ROO13" s="26"/>
      <c r="ROP13" s="26"/>
      <c r="ROQ13" s="26"/>
      <c r="ROR13" s="26"/>
      <c r="ROT13" s="221"/>
      <c r="ROU13" s="221"/>
      <c r="ROV13" s="221"/>
      <c r="ROW13" s="221"/>
      <c r="ROX13" s="221"/>
      <c r="ROY13" s="221"/>
      <c r="ROZ13" s="221"/>
      <c r="RPA13" s="221"/>
      <c r="RPB13" s="223"/>
      <c r="RPC13" s="223"/>
      <c r="RPD13" s="26"/>
      <c r="RPE13" s="26"/>
      <c r="RPF13" s="26"/>
      <c r="RPG13" s="26"/>
      <c r="RPH13" s="26"/>
      <c r="RPJ13" s="221"/>
      <c r="RPK13" s="221"/>
      <c r="RPL13" s="221"/>
      <c r="RPM13" s="221"/>
      <c r="RPN13" s="221"/>
      <c r="RPO13" s="221"/>
      <c r="RPP13" s="221"/>
      <c r="RPQ13" s="221"/>
      <c r="RPR13" s="223"/>
      <c r="RPS13" s="223"/>
      <c r="RPT13" s="26"/>
      <c r="RPU13" s="26"/>
      <c r="RPV13" s="26"/>
      <c r="RPW13" s="26"/>
      <c r="RPX13" s="26"/>
      <c r="RPZ13" s="221"/>
      <c r="RQA13" s="221"/>
      <c r="RQB13" s="221"/>
      <c r="RQC13" s="221"/>
      <c r="RQD13" s="221"/>
      <c r="RQE13" s="221"/>
      <c r="RQF13" s="221"/>
      <c r="RQG13" s="221"/>
      <c r="RQH13" s="223"/>
      <c r="RQI13" s="223"/>
      <c r="RQJ13" s="26"/>
      <c r="RQK13" s="26"/>
      <c r="RQL13" s="26"/>
      <c r="RQM13" s="26"/>
      <c r="RQN13" s="26"/>
      <c r="RQP13" s="221"/>
      <c r="RQQ13" s="221"/>
      <c r="RQR13" s="221"/>
      <c r="RQS13" s="221"/>
      <c r="RQT13" s="221"/>
      <c r="RQU13" s="221"/>
      <c r="RQV13" s="221"/>
      <c r="RQW13" s="221"/>
      <c r="RQX13" s="223"/>
      <c r="RQY13" s="223"/>
      <c r="RQZ13" s="26"/>
      <c r="RRA13" s="26"/>
      <c r="RRB13" s="26"/>
      <c r="RRC13" s="26"/>
      <c r="RRD13" s="26"/>
      <c r="RRF13" s="221"/>
      <c r="RRG13" s="221"/>
      <c r="RRH13" s="221"/>
      <c r="RRI13" s="221"/>
      <c r="RRJ13" s="221"/>
      <c r="RRK13" s="221"/>
      <c r="RRL13" s="221"/>
      <c r="RRM13" s="221"/>
      <c r="RRN13" s="223"/>
      <c r="RRO13" s="223"/>
      <c r="RRP13" s="26"/>
      <c r="RRQ13" s="26"/>
      <c r="RRR13" s="26"/>
      <c r="RRS13" s="26"/>
      <c r="RRT13" s="26"/>
      <c r="RRV13" s="221"/>
      <c r="RRW13" s="221"/>
      <c r="RRX13" s="221"/>
      <c r="RRY13" s="221"/>
      <c r="RRZ13" s="221"/>
      <c r="RSA13" s="221"/>
      <c r="RSB13" s="221"/>
      <c r="RSC13" s="221"/>
      <c r="RSD13" s="223"/>
      <c r="RSE13" s="223"/>
      <c r="RSF13" s="26"/>
      <c r="RSG13" s="26"/>
      <c r="RSH13" s="26"/>
      <c r="RSI13" s="26"/>
      <c r="RSJ13" s="26"/>
      <c r="RSL13" s="221"/>
      <c r="RSM13" s="221"/>
      <c r="RSN13" s="221"/>
      <c r="RSO13" s="221"/>
      <c r="RSP13" s="221"/>
      <c r="RSQ13" s="221"/>
      <c r="RSR13" s="221"/>
      <c r="RSS13" s="221"/>
      <c r="RST13" s="223"/>
      <c r="RSU13" s="223"/>
      <c r="RSV13" s="26"/>
      <c r="RSW13" s="26"/>
      <c r="RSX13" s="26"/>
      <c r="RSY13" s="26"/>
      <c r="RSZ13" s="26"/>
      <c r="RTB13" s="221"/>
      <c r="RTC13" s="221"/>
      <c r="RTD13" s="221"/>
      <c r="RTE13" s="221"/>
      <c r="RTF13" s="221"/>
      <c r="RTG13" s="221"/>
      <c r="RTH13" s="221"/>
      <c r="RTI13" s="221"/>
      <c r="RTJ13" s="223"/>
      <c r="RTK13" s="223"/>
      <c r="RTL13" s="26"/>
      <c r="RTM13" s="26"/>
      <c r="RTN13" s="26"/>
      <c r="RTO13" s="26"/>
      <c r="RTP13" s="26"/>
      <c r="RTR13" s="221"/>
      <c r="RTS13" s="221"/>
      <c r="RTT13" s="221"/>
      <c r="RTU13" s="221"/>
      <c r="RTV13" s="221"/>
      <c r="RTW13" s="221"/>
      <c r="RTX13" s="221"/>
      <c r="RTY13" s="221"/>
      <c r="RTZ13" s="223"/>
      <c r="RUA13" s="223"/>
      <c r="RUB13" s="26"/>
      <c r="RUC13" s="26"/>
      <c r="RUD13" s="26"/>
      <c r="RUE13" s="26"/>
      <c r="RUF13" s="26"/>
      <c r="RUH13" s="221"/>
      <c r="RUI13" s="221"/>
      <c r="RUJ13" s="221"/>
      <c r="RUK13" s="221"/>
      <c r="RUL13" s="221"/>
      <c r="RUM13" s="221"/>
      <c r="RUN13" s="221"/>
      <c r="RUO13" s="221"/>
      <c r="RUP13" s="223"/>
      <c r="RUQ13" s="223"/>
      <c r="RUR13" s="26"/>
      <c r="RUS13" s="26"/>
      <c r="RUT13" s="26"/>
      <c r="RUU13" s="26"/>
      <c r="RUV13" s="26"/>
      <c r="RUX13" s="221"/>
      <c r="RUY13" s="221"/>
      <c r="RUZ13" s="221"/>
      <c r="RVA13" s="221"/>
      <c r="RVB13" s="221"/>
      <c r="RVC13" s="221"/>
      <c r="RVD13" s="221"/>
      <c r="RVE13" s="221"/>
      <c r="RVF13" s="223"/>
      <c r="RVG13" s="223"/>
      <c r="RVH13" s="26"/>
      <c r="RVI13" s="26"/>
      <c r="RVJ13" s="26"/>
      <c r="RVK13" s="26"/>
      <c r="RVL13" s="26"/>
      <c r="RVN13" s="221"/>
      <c r="RVO13" s="221"/>
      <c r="RVP13" s="221"/>
      <c r="RVQ13" s="221"/>
      <c r="RVR13" s="221"/>
      <c r="RVS13" s="221"/>
      <c r="RVT13" s="221"/>
      <c r="RVU13" s="221"/>
      <c r="RVV13" s="223"/>
      <c r="RVW13" s="223"/>
      <c r="RVX13" s="26"/>
      <c r="RVY13" s="26"/>
      <c r="RVZ13" s="26"/>
      <c r="RWA13" s="26"/>
      <c r="RWB13" s="26"/>
      <c r="RWD13" s="221"/>
      <c r="RWE13" s="221"/>
      <c r="RWF13" s="221"/>
      <c r="RWG13" s="221"/>
      <c r="RWH13" s="221"/>
      <c r="RWI13" s="221"/>
      <c r="RWJ13" s="221"/>
      <c r="RWK13" s="221"/>
      <c r="RWL13" s="223"/>
      <c r="RWM13" s="223"/>
      <c r="RWN13" s="26"/>
      <c r="RWO13" s="26"/>
      <c r="RWP13" s="26"/>
      <c r="RWQ13" s="26"/>
      <c r="RWR13" s="26"/>
      <c r="RWT13" s="221"/>
      <c r="RWU13" s="221"/>
      <c r="RWV13" s="221"/>
      <c r="RWW13" s="221"/>
      <c r="RWX13" s="221"/>
      <c r="RWY13" s="221"/>
      <c r="RWZ13" s="221"/>
      <c r="RXA13" s="221"/>
      <c r="RXB13" s="223"/>
      <c r="RXC13" s="223"/>
      <c r="RXD13" s="26"/>
      <c r="RXE13" s="26"/>
      <c r="RXF13" s="26"/>
      <c r="RXG13" s="26"/>
      <c r="RXH13" s="26"/>
      <c r="RXJ13" s="221"/>
      <c r="RXK13" s="221"/>
      <c r="RXL13" s="221"/>
      <c r="RXM13" s="221"/>
      <c r="RXN13" s="221"/>
      <c r="RXO13" s="221"/>
      <c r="RXP13" s="221"/>
      <c r="RXQ13" s="221"/>
      <c r="RXR13" s="223"/>
      <c r="RXS13" s="223"/>
      <c r="RXT13" s="26"/>
      <c r="RXU13" s="26"/>
      <c r="RXV13" s="26"/>
      <c r="RXW13" s="26"/>
      <c r="RXX13" s="26"/>
      <c r="RXZ13" s="221"/>
      <c r="RYA13" s="221"/>
      <c r="RYB13" s="221"/>
      <c r="RYC13" s="221"/>
      <c r="RYD13" s="221"/>
      <c r="RYE13" s="221"/>
      <c r="RYF13" s="221"/>
      <c r="RYG13" s="221"/>
      <c r="RYH13" s="223"/>
      <c r="RYI13" s="223"/>
      <c r="RYJ13" s="26"/>
      <c r="RYK13" s="26"/>
      <c r="RYL13" s="26"/>
      <c r="RYM13" s="26"/>
      <c r="RYN13" s="26"/>
      <c r="RYP13" s="221"/>
      <c r="RYQ13" s="221"/>
      <c r="RYR13" s="221"/>
      <c r="RYS13" s="221"/>
      <c r="RYT13" s="221"/>
      <c r="RYU13" s="221"/>
      <c r="RYV13" s="221"/>
      <c r="RYW13" s="221"/>
      <c r="RYX13" s="223"/>
      <c r="RYY13" s="223"/>
      <c r="RYZ13" s="26"/>
      <c r="RZA13" s="26"/>
      <c r="RZB13" s="26"/>
      <c r="RZC13" s="26"/>
      <c r="RZD13" s="26"/>
      <c r="RZF13" s="221"/>
      <c r="RZG13" s="221"/>
      <c r="RZH13" s="221"/>
      <c r="RZI13" s="221"/>
      <c r="RZJ13" s="221"/>
      <c r="RZK13" s="221"/>
      <c r="RZL13" s="221"/>
      <c r="RZM13" s="221"/>
      <c r="RZN13" s="223"/>
      <c r="RZO13" s="223"/>
      <c r="RZP13" s="26"/>
      <c r="RZQ13" s="26"/>
      <c r="RZR13" s="26"/>
      <c r="RZS13" s="26"/>
      <c r="RZT13" s="26"/>
      <c r="RZV13" s="221"/>
      <c r="RZW13" s="221"/>
      <c r="RZX13" s="221"/>
      <c r="RZY13" s="221"/>
      <c r="RZZ13" s="221"/>
      <c r="SAA13" s="221"/>
      <c r="SAB13" s="221"/>
      <c r="SAC13" s="221"/>
      <c r="SAD13" s="223"/>
      <c r="SAE13" s="223"/>
      <c r="SAF13" s="26"/>
      <c r="SAG13" s="26"/>
      <c r="SAH13" s="26"/>
      <c r="SAI13" s="26"/>
      <c r="SAJ13" s="26"/>
      <c r="SAL13" s="221"/>
      <c r="SAM13" s="221"/>
      <c r="SAN13" s="221"/>
      <c r="SAO13" s="221"/>
      <c r="SAP13" s="221"/>
      <c r="SAQ13" s="221"/>
      <c r="SAR13" s="221"/>
      <c r="SAS13" s="221"/>
      <c r="SAT13" s="223"/>
      <c r="SAU13" s="223"/>
      <c r="SAV13" s="26"/>
      <c r="SAW13" s="26"/>
      <c r="SAX13" s="26"/>
      <c r="SAY13" s="26"/>
      <c r="SAZ13" s="26"/>
      <c r="SBB13" s="221"/>
      <c r="SBC13" s="221"/>
      <c r="SBD13" s="221"/>
      <c r="SBE13" s="221"/>
      <c r="SBF13" s="221"/>
      <c r="SBG13" s="221"/>
      <c r="SBH13" s="221"/>
      <c r="SBI13" s="221"/>
      <c r="SBJ13" s="223"/>
      <c r="SBK13" s="223"/>
      <c r="SBL13" s="26"/>
      <c r="SBM13" s="26"/>
      <c r="SBN13" s="26"/>
      <c r="SBO13" s="26"/>
      <c r="SBP13" s="26"/>
      <c r="SBR13" s="221"/>
      <c r="SBS13" s="221"/>
      <c r="SBT13" s="221"/>
      <c r="SBU13" s="221"/>
      <c r="SBV13" s="221"/>
      <c r="SBW13" s="221"/>
      <c r="SBX13" s="221"/>
      <c r="SBY13" s="221"/>
      <c r="SBZ13" s="223"/>
      <c r="SCA13" s="223"/>
      <c r="SCB13" s="26"/>
      <c r="SCC13" s="26"/>
      <c r="SCD13" s="26"/>
      <c r="SCE13" s="26"/>
      <c r="SCF13" s="26"/>
      <c r="SCH13" s="221"/>
      <c r="SCI13" s="221"/>
      <c r="SCJ13" s="221"/>
      <c r="SCK13" s="221"/>
      <c r="SCL13" s="221"/>
      <c r="SCM13" s="221"/>
      <c r="SCN13" s="221"/>
      <c r="SCO13" s="221"/>
      <c r="SCP13" s="223"/>
      <c r="SCQ13" s="223"/>
      <c r="SCR13" s="26"/>
      <c r="SCS13" s="26"/>
      <c r="SCT13" s="26"/>
      <c r="SCU13" s="26"/>
      <c r="SCV13" s="26"/>
      <c r="SCX13" s="221"/>
      <c r="SCY13" s="221"/>
      <c r="SCZ13" s="221"/>
      <c r="SDA13" s="221"/>
      <c r="SDB13" s="221"/>
      <c r="SDC13" s="221"/>
      <c r="SDD13" s="221"/>
      <c r="SDE13" s="221"/>
      <c r="SDF13" s="223"/>
      <c r="SDG13" s="223"/>
      <c r="SDH13" s="26"/>
      <c r="SDI13" s="26"/>
      <c r="SDJ13" s="26"/>
      <c r="SDK13" s="26"/>
      <c r="SDL13" s="26"/>
      <c r="SDN13" s="221"/>
      <c r="SDO13" s="221"/>
      <c r="SDP13" s="221"/>
      <c r="SDQ13" s="221"/>
      <c r="SDR13" s="221"/>
      <c r="SDS13" s="221"/>
      <c r="SDT13" s="221"/>
      <c r="SDU13" s="221"/>
      <c r="SDV13" s="223"/>
      <c r="SDW13" s="223"/>
      <c r="SDX13" s="26"/>
      <c r="SDY13" s="26"/>
      <c r="SDZ13" s="26"/>
      <c r="SEA13" s="26"/>
      <c r="SEB13" s="26"/>
      <c r="SED13" s="221"/>
      <c r="SEE13" s="221"/>
      <c r="SEF13" s="221"/>
      <c r="SEG13" s="221"/>
      <c r="SEH13" s="221"/>
      <c r="SEI13" s="221"/>
      <c r="SEJ13" s="221"/>
      <c r="SEK13" s="221"/>
      <c r="SEL13" s="223"/>
      <c r="SEM13" s="223"/>
      <c r="SEN13" s="26"/>
      <c r="SEO13" s="26"/>
      <c r="SEP13" s="26"/>
      <c r="SEQ13" s="26"/>
      <c r="SER13" s="26"/>
      <c r="SET13" s="221"/>
      <c r="SEU13" s="221"/>
      <c r="SEV13" s="221"/>
      <c r="SEW13" s="221"/>
      <c r="SEX13" s="221"/>
      <c r="SEY13" s="221"/>
      <c r="SEZ13" s="221"/>
      <c r="SFA13" s="221"/>
      <c r="SFB13" s="223"/>
      <c r="SFC13" s="223"/>
      <c r="SFD13" s="26"/>
      <c r="SFE13" s="26"/>
      <c r="SFF13" s="26"/>
      <c r="SFG13" s="26"/>
      <c r="SFH13" s="26"/>
      <c r="SFJ13" s="221"/>
      <c r="SFK13" s="221"/>
      <c r="SFL13" s="221"/>
      <c r="SFM13" s="221"/>
      <c r="SFN13" s="221"/>
      <c r="SFO13" s="221"/>
      <c r="SFP13" s="221"/>
      <c r="SFQ13" s="221"/>
      <c r="SFR13" s="223"/>
      <c r="SFS13" s="223"/>
      <c r="SFT13" s="26"/>
      <c r="SFU13" s="26"/>
      <c r="SFV13" s="26"/>
      <c r="SFW13" s="26"/>
      <c r="SFX13" s="26"/>
      <c r="SFZ13" s="221"/>
      <c r="SGA13" s="221"/>
      <c r="SGB13" s="221"/>
      <c r="SGC13" s="221"/>
      <c r="SGD13" s="221"/>
      <c r="SGE13" s="221"/>
      <c r="SGF13" s="221"/>
      <c r="SGG13" s="221"/>
      <c r="SGH13" s="223"/>
      <c r="SGI13" s="223"/>
      <c r="SGJ13" s="26"/>
      <c r="SGK13" s="26"/>
      <c r="SGL13" s="26"/>
      <c r="SGM13" s="26"/>
      <c r="SGN13" s="26"/>
      <c r="SGP13" s="221"/>
      <c r="SGQ13" s="221"/>
      <c r="SGR13" s="221"/>
      <c r="SGS13" s="221"/>
      <c r="SGT13" s="221"/>
      <c r="SGU13" s="221"/>
      <c r="SGV13" s="221"/>
      <c r="SGW13" s="221"/>
      <c r="SGX13" s="223"/>
      <c r="SGY13" s="223"/>
      <c r="SGZ13" s="26"/>
      <c r="SHA13" s="26"/>
      <c r="SHB13" s="26"/>
      <c r="SHC13" s="26"/>
      <c r="SHD13" s="26"/>
      <c r="SHF13" s="221"/>
      <c r="SHG13" s="221"/>
      <c r="SHH13" s="221"/>
      <c r="SHI13" s="221"/>
      <c r="SHJ13" s="221"/>
      <c r="SHK13" s="221"/>
      <c r="SHL13" s="221"/>
      <c r="SHM13" s="221"/>
      <c r="SHN13" s="223"/>
      <c r="SHO13" s="223"/>
      <c r="SHP13" s="26"/>
      <c r="SHQ13" s="26"/>
      <c r="SHR13" s="26"/>
      <c r="SHS13" s="26"/>
      <c r="SHT13" s="26"/>
      <c r="SHV13" s="221"/>
      <c r="SHW13" s="221"/>
      <c r="SHX13" s="221"/>
      <c r="SHY13" s="221"/>
      <c r="SHZ13" s="221"/>
      <c r="SIA13" s="221"/>
      <c r="SIB13" s="221"/>
      <c r="SIC13" s="221"/>
      <c r="SID13" s="223"/>
      <c r="SIE13" s="223"/>
      <c r="SIF13" s="26"/>
      <c r="SIG13" s="26"/>
      <c r="SIH13" s="26"/>
      <c r="SII13" s="26"/>
      <c r="SIJ13" s="26"/>
      <c r="SIL13" s="221"/>
      <c r="SIM13" s="221"/>
      <c r="SIN13" s="221"/>
      <c r="SIO13" s="221"/>
      <c r="SIP13" s="221"/>
      <c r="SIQ13" s="221"/>
      <c r="SIR13" s="221"/>
      <c r="SIS13" s="221"/>
      <c r="SIT13" s="223"/>
      <c r="SIU13" s="223"/>
      <c r="SIV13" s="26"/>
      <c r="SIW13" s="26"/>
      <c r="SIX13" s="26"/>
      <c r="SIY13" s="26"/>
      <c r="SIZ13" s="26"/>
      <c r="SJB13" s="221"/>
      <c r="SJC13" s="221"/>
      <c r="SJD13" s="221"/>
      <c r="SJE13" s="221"/>
      <c r="SJF13" s="221"/>
      <c r="SJG13" s="221"/>
      <c r="SJH13" s="221"/>
      <c r="SJI13" s="221"/>
      <c r="SJJ13" s="223"/>
      <c r="SJK13" s="223"/>
      <c r="SJL13" s="26"/>
      <c r="SJM13" s="26"/>
      <c r="SJN13" s="26"/>
      <c r="SJO13" s="26"/>
      <c r="SJP13" s="26"/>
      <c r="SJR13" s="221"/>
      <c r="SJS13" s="221"/>
      <c r="SJT13" s="221"/>
      <c r="SJU13" s="221"/>
      <c r="SJV13" s="221"/>
      <c r="SJW13" s="221"/>
      <c r="SJX13" s="221"/>
      <c r="SJY13" s="221"/>
      <c r="SJZ13" s="223"/>
      <c r="SKA13" s="223"/>
      <c r="SKB13" s="26"/>
      <c r="SKC13" s="26"/>
      <c r="SKD13" s="26"/>
      <c r="SKE13" s="26"/>
      <c r="SKF13" s="26"/>
      <c r="SKH13" s="221"/>
      <c r="SKI13" s="221"/>
      <c r="SKJ13" s="221"/>
      <c r="SKK13" s="221"/>
      <c r="SKL13" s="221"/>
      <c r="SKM13" s="221"/>
      <c r="SKN13" s="221"/>
      <c r="SKO13" s="221"/>
      <c r="SKP13" s="223"/>
      <c r="SKQ13" s="223"/>
      <c r="SKR13" s="26"/>
      <c r="SKS13" s="26"/>
      <c r="SKT13" s="26"/>
      <c r="SKU13" s="26"/>
      <c r="SKV13" s="26"/>
      <c r="SKX13" s="221"/>
      <c r="SKY13" s="221"/>
      <c r="SKZ13" s="221"/>
      <c r="SLA13" s="221"/>
      <c r="SLB13" s="221"/>
      <c r="SLC13" s="221"/>
      <c r="SLD13" s="221"/>
      <c r="SLE13" s="221"/>
      <c r="SLF13" s="223"/>
      <c r="SLG13" s="223"/>
      <c r="SLH13" s="26"/>
      <c r="SLI13" s="26"/>
      <c r="SLJ13" s="26"/>
      <c r="SLK13" s="26"/>
      <c r="SLL13" s="26"/>
      <c r="SLN13" s="221"/>
      <c r="SLO13" s="221"/>
      <c r="SLP13" s="221"/>
      <c r="SLQ13" s="221"/>
      <c r="SLR13" s="221"/>
      <c r="SLS13" s="221"/>
      <c r="SLT13" s="221"/>
      <c r="SLU13" s="221"/>
      <c r="SLV13" s="223"/>
      <c r="SLW13" s="223"/>
      <c r="SLX13" s="26"/>
      <c r="SLY13" s="26"/>
      <c r="SLZ13" s="26"/>
      <c r="SMA13" s="26"/>
      <c r="SMB13" s="26"/>
      <c r="SMD13" s="221"/>
      <c r="SME13" s="221"/>
      <c r="SMF13" s="221"/>
      <c r="SMG13" s="221"/>
      <c r="SMH13" s="221"/>
      <c r="SMI13" s="221"/>
      <c r="SMJ13" s="221"/>
      <c r="SMK13" s="221"/>
      <c r="SML13" s="223"/>
      <c r="SMM13" s="223"/>
      <c r="SMN13" s="26"/>
      <c r="SMO13" s="26"/>
      <c r="SMP13" s="26"/>
      <c r="SMQ13" s="26"/>
      <c r="SMR13" s="26"/>
      <c r="SMT13" s="221"/>
      <c r="SMU13" s="221"/>
      <c r="SMV13" s="221"/>
      <c r="SMW13" s="221"/>
      <c r="SMX13" s="221"/>
      <c r="SMY13" s="221"/>
      <c r="SMZ13" s="221"/>
      <c r="SNA13" s="221"/>
      <c r="SNB13" s="223"/>
      <c r="SNC13" s="223"/>
      <c r="SND13" s="26"/>
      <c r="SNE13" s="26"/>
      <c r="SNF13" s="26"/>
      <c r="SNG13" s="26"/>
      <c r="SNH13" s="26"/>
      <c r="SNJ13" s="221"/>
      <c r="SNK13" s="221"/>
      <c r="SNL13" s="221"/>
      <c r="SNM13" s="221"/>
      <c r="SNN13" s="221"/>
      <c r="SNO13" s="221"/>
      <c r="SNP13" s="221"/>
      <c r="SNQ13" s="221"/>
      <c r="SNR13" s="223"/>
      <c r="SNS13" s="223"/>
      <c r="SNT13" s="26"/>
      <c r="SNU13" s="26"/>
      <c r="SNV13" s="26"/>
      <c r="SNW13" s="26"/>
      <c r="SNX13" s="26"/>
      <c r="SNZ13" s="221"/>
      <c r="SOA13" s="221"/>
      <c r="SOB13" s="221"/>
      <c r="SOC13" s="221"/>
      <c r="SOD13" s="221"/>
      <c r="SOE13" s="221"/>
      <c r="SOF13" s="221"/>
      <c r="SOG13" s="221"/>
      <c r="SOH13" s="223"/>
      <c r="SOI13" s="223"/>
      <c r="SOJ13" s="26"/>
      <c r="SOK13" s="26"/>
      <c r="SOL13" s="26"/>
      <c r="SOM13" s="26"/>
      <c r="SON13" s="26"/>
      <c r="SOP13" s="221"/>
      <c r="SOQ13" s="221"/>
      <c r="SOR13" s="221"/>
      <c r="SOS13" s="221"/>
      <c r="SOT13" s="221"/>
      <c r="SOU13" s="221"/>
      <c r="SOV13" s="221"/>
      <c r="SOW13" s="221"/>
      <c r="SOX13" s="223"/>
      <c r="SOY13" s="223"/>
      <c r="SOZ13" s="26"/>
      <c r="SPA13" s="26"/>
      <c r="SPB13" s="26"/>
      <c r="SPC13" s="26"/>
      <c r="SPD13" s="26"/>
      <c r="SPF13" s="221"/>
      <c r="SPG13" s="221"/>
      <c r="SPH13" s="221"/>
      <c r="SPI13" s="221"/>
      <c r="SPJ13" s="221"/>
      <c r="SPK13" s="221"/>
      <c r="SPL13" s="221"/>
      <c r="SPM13" s="221"/>
      <c r="SPN13" s="223"/>
      <c r="SPO13" s="223"/>
      <c r="SPP13" s="26"/>
      <c r="SPQ13" s="26"/>
      <c r="SPR13" s="26"/>
      <c r="SPS13" s="26"/>
      <c r="SPT13" s="26"/>
      <c r="SPV13" s="221"/>
      <c r="SPW13" s="221"/>
      <c r="SPX13" s="221"/>
      <c r="SPY13" s="221"/>
      <c r="SPZ13" s="221"/>
      <c r="SQA13" s="221"/>
      <c r="SQB13" s="221"/>
      <c r="SQC13" s="221"/>
      <c r="SQD13" s="223"/>
      <c r="SQE13" s="223"/>
      <c r="SQF13" s="26"/>
      <c r="SQG13" s="26"/>
      <c r="SQH13" s="26"/>
      <c r="SQI13" s="26"/>
      <c r="SQJ13" s="26"/>
      <c r="SQL13" s="221"/>
      <c r="SQM13" s="221"/>
      <c r="SQN13" s="221"/>
      <c r="SQO13" s="221"/>
      <c r="SQP13" s="221"/>
      <c r="SQQ13" s="221"/>
      <c r="SQR13" s="221"/>
      <c r="SQS13" s="221"/>
      <c r="SQT13" s="223"/>
      <c r="SQU13" s="223"/>
      <c r="SQV13" s="26"/>
      <c r="SQW13" s="26"/>
      <c r="SQX13" s="26"/>
      <c r="SQY13" s="26"/>
      <c r="SQZ13" s="26"/>
      <c r="SRB13" s="221"/>
      <c r="SRC13" s="221"/>
      <c r="SRD13" s="221"/>
      <c r="SRE13" s="221"/>
      <c r="SRF13" s="221"/>
      <c r="SRG13" s="221"/>
      <c r="SRH13" s="221"/>
      <c r="SRI13" s="221"/>
      <c r="SRJ13" s="223"/>
      <c r="SRK13" s="223"/>
      <c r="SRL13" s="26"/>
      <c r="SRM13" s="26"/>
      <c r="SRN13" s="26"/>
      <c r="SRO13" s="26"/>
      <c r="SRP13" s="26"/>
      <c r="SRR13" s="221"/>
      <c r="SRS13" s="221"/>
      <c r="SRT13" s="221"/>
      <c r="SRU13" s="221"/>
      <c r="SRV13" s="221"/>
      <c r="SRW13" s="221"/>
      <c r="SRX13" s="221"/>
      <c r="SRY13" s="221"/>
      <c r="SRZ13" s="223"/>
      <c r="SSA13" s="223"/>
      <c r="SSB13" s="26"/>
      <c r="SSC13" s="26"/>
      <c r="SSD13" s="26"/>
      <c r="SSE13" s="26"/>
      <c r="SSF13" s="26"/>
      <c r="SSH13" s="221"/>
      <c r="SSI13" s="221"/>
      <c r="SSJ13" s="221"/>
      <c r="SSK13" s="221"/>
      <c r="SSL13" s="221"/>
      <c r="SSM13" s="221"/>
      <c r="SSN13" s="221"/>
      <c r="SSO13" s="221"/>
      <c r="SSP13" s="223"/>
      <c r="SSQ13" s="223"/>
      <c r="SSR13" s="26"/>
      <c r="SSS13" s="26"/>
      <c r="SST13" s="26"/>
      <c r="SSU13" s="26"/>
      <c r="SSV13" s="26"/>
      <c r="SSX13" s="221"/>
      <c r="SSY13" s="221"/>
      <c r="SSZ13" s="221"/>
      <c r="STA13" s="221"/>
      <c r="STB13" s="221"/>
      <c r="STC13" s="221"/>
      <c r="STD13" s="221"/>
      <c r="STE13" s="221"/>
      <c r="STF13" s="223"/>
      <c r="STG13" s="223"/>
      <c r="STH13" s="26"/>
      <c r="STI13" s="26"/>
      <c r="STJ13" s="26"/>
      <c r="STK13" s="26"/>
      <c r="STL13" s="26"/>
      <c r="STN13" s="221"/>
      <c r="STO13" s="221"/>
      <c r="STP13" s="221"/>
      <c r="STQ13" s="221"/>
      <c r="STR13" s="221"/>
      <c r="STS13" s="221"/>
      <c r="STT13" s="221"/>
      <c r="STU13" s="221"/>
      <c r="STV13" s="223"/>
      <c r="STW13" s="223"/>
      <c r="STX13" s="26"/>
      <c r="STY13" s="26"/>
      <c r="STZ13" s="26"/>
      <c r="SUA13" s="26"/>
      <c r="SUB13" s="26"/>
      <c r="SUD13" s="221"/>
      <c r="SUE13" s="221"/>
      <c r="SUF13" s="221"/>
      <c r="SUG13" s="221"/>
      <c r="SUH13" s="221"/>
      <c r="SUI13" s="221"/>
      <c r="SUJ13" s="221"/>
      <c r="SUK13" s="221"/>
      <c r="SUL13" s="223"/>
      <c r="SUM13" s="223"/>
      <c r="SUN13" s="26"/>
      <c r="SUO13" s="26"/>
      <c r="SUP13" s="26"/>
      <c r="SUQ13" s="26"/>
      <c r="SUR13" s="26"/>
      <c r="SUT13" s="221"/>
      <c r="SUU13" s="221"/>
      <c r="SUV13" s="221"/>
      <c r="SUW13" s="221"/>
      <c r="SUX13" s="221"/>
      <c r="SUY13" s="221"/>
      <c r="SUZ13" s="221"/>
      <c r="SVA13" s="221"/>
      <c r="SVB13" s="223"/>
      <c r="SVC13" s="223"/>
      <c r="SVD13" s="26"/>
      <c r="SVE13" s="26"/>
      <c r="SVF13" s="26"/>
      <c r="SVG13" s="26"/>
      <c r="SVH13" s="26"/>
      <c r="SVJ13" s="221"/>
      <c r="SVK13" s="221"/>
      <c r="SVL13" s="221"/>
      <c r="SVM13" s="221"/>
      <c r="SVN13" s="221"/>
      <c r="SVO13" s="221"/>
      <c r="SVP13" s="221"/>
      <c r="SVQ13" s="221"/>
      <c r="SVR13" s="223"/>
      <c r="SVS13" s="223"/>
      <c r="SVT13" s="26"/>
      <c r="SVU13" s="26"/>
      <c r="SVV13" s="26"/>
      <c r="SVW13" s="26"/>
      <c r="SVX13" s="26"/>
      <c r="SVZ13" s="221"/>
      <c r="SWA13" s="221"/>
      <c r="SWB13" s="221"/>
      <c r="SWC13" s="221"/>
      <c r="SWD13" s="221"/>
      <c r="SWE13" s="221"/>
      <c r="SWF13" s="221"/>
      <c r="SWG13" s="221"/>
      <c r="SWH13" s="223"/>
      <c r="SWI13" s="223"/>
      <c r="SWJ13" s="26"/>
      <c r="SWK13" s="26"/>
      <c r="SWL13" s="26"/>
      <c r="SWM13" s="26"/>
      <c r="SWN13" s="26"/>
      <c r="SWP13" s="221"/>
      <c r="SWQ13" s="221"/>
      <c r="SWR13" s="221"/>
      <c r="SWS13" s="221"/>
      <c r="SWT13" s="221"/>
      <c r="SWU13" s="221"/>
      <c r="SWV13" s="221"/>
      <c r="SWW13" s="221"/>
      <c r="SWX13" s="223"/>
      <c r="SWY13" s="223"/>
      <c r="SWZ13" s="26"/>
      <c r="SXA13" s="26"/>
      <c r="SXB13" s="26"/>
      <c r="SXC13" s="26"/>
      <c r="SXD13" s="26"/>
      <c r="SXF13" s="221"/>
      <c r="SXG13" s="221"/>
      <c r="SXH13" s="221"/>
      <c r="SXI13" s="221"/>
      <c r="SXJ13" s="221"/>
      <c r="SXK13" s="221"/>
      <c r="SXL13" s="221"/>
      <c r="SXM13" s="221"/>
      <c r="SXN13" s="223"/>
      <c r="SXO13" s="223"/>
      <c r="SXP13" s="26"/>
      <c r="SXQ13" s="26"/>
      <c r="SXR13" s="26"/>
      <c r="SXS13" s="26"/>
      <c r="SXT13" s="26"/>
      <c r="SXV13" s="221"/>
      <c r="SXW13" s="221"/>
      <c r="SXX13" s="221"/>
      <c r="SXY13" s="221"/>
      <c r="SXZ13" s="221"/>
      <c r="SYA13" s="221"/>
      <c r="SYB13" s="221"/>
      <c r="SYC13" s="221"/>
      <c r="SYD13" s="223"/>
      <c r="SYE13" s="223"/>
      <c r="SYF13" s="26"/>
      <c r="SYG13" s="26"/>
      <c r="SYH13" s="26"/>
      <c r="SYI13" s="26"/>
      <c r="SYJ13" s="26"/>
      <c r="SYL13" s="221"/>
      <c r="SYM13" s="221"/>
      <c r="SYN13" s="221"/>
      <c r="SYO13" s="221"/>
      <c r="SYP13" s="221"/>
      <c r="SYQ13" s="221"/>
      <c r="SYR13" s="221"/>
      <c r="SYS13" s="221"/>
      <c r="SYT13" s="223"/>
      <c r="SYU13" s="223"/>
      <c r="SYV13" s="26"/>
      <c r="SYW13" s="26"/>
      <c r="SYX13" s="26"/>
      <c r="SYY13" s="26"/>
      <c r="SYZ13" s="26"/>
      <c r="SZB13" s="221"/>
      <c r="SZC13" s="221"/>
      <c r="SZD13" s="221"/>
      <c r="SZE13" s="221"/>
      <c r="SZF13" s="221"/>
      <c r="SZG13" s="221"/>
      <c r="SZH13" s="221"/>
      <c r="SZI13" s="221"/>
      <c r="SZJ13" s="223"/>
      <c r="SZK13" s="223"/>
      <c r="SZL13" s="26"/>
      <c r="SZM13" s="26"/>
      <c r="SZN13" s="26"/>
      <c r="SZO13" s="26"/>
      <c r="SZP13" s="26"/>
      <c r="SZR13" s="221"/>
      <c r="SZS13" s="221"/>
      <c r="SZT13" s="221"/>
      <c r="SZU13" s="221"/>
      <c r="SZV13" s="221"/>
      <c r="SZW13" s="221"/>
      <c r="SZX13" s="221"/>
      <c r="SZY13" s="221"/>
      <c r="SZZ13" s="223"/>
      <c r="TAA13" s="223"/>
      <c r="TAB13" s="26"/>
      <c r="TAC13" s="26"/>
      <c r="TAD13" s="26"/>
      <c r="TAE13" s="26"/>
      <c r="TAF13" s="26"/>
      <c r="TAH13" s="221"/>
      <c r="TAI13" s="221"/>
      <c r="TAJ13" s="221"/>
      <c r="TAK13" s="221"/>
      <c r="TAL13" s="221"/>
      <c r="TAM13" s="221"/>
      <c r="TAN13" s="221"/>
      <c r="TAO13" s="221"/>
      <c r="TAP13" s="223"/>
      <c r="TAQ13" s="223"/>
      <c r="TAR13" s="26"/>
      <c r="TAS13" s="26"/>
      <c r="TAT13" s="26"/>
      <c r="TAU13" s="26"/>
      <c r="TAV13" s="26"/>
      <c r="TAX13" s="221"/>
      <c r="TAY13" s="221"/>
      <c r="TAZ13" s="221"/>
      <c r="TBA13" s="221"/>
      <c r="TBB13" s="221"/>
      <c r="TBC13" s="221"/>
      <c r="TBD13" s="221"/>
      <c r="TBE13" s="221"/>
      <c r="TBF13" s="223"/>
      <c r="TBG13" s="223"/>
      <c r="TBH13" s="26"/>
      <c r="TBI13" s="26"/>
      <c r="TBJ13" s="26"/>
      <c r="TBK13" s="26"/>
      <c r="TBL13" s="26"/>
      <c r="TBN13" s="221"/>
      <c r="TBO13" s="221"/>
      <c r="TBP13" s="221"/>
      <c r="TBQ13" s="221"/>
      <c r="TBR13" s="221"/>
      <c r="TBS13" s="221"/>
      <c r="TBT13" s="221"/>
      <c r="TBU13" s="221"/>
      <c r="TBV13" s="223"/>
      <c r="TBW13" s="223"/>
      <c r="TBX13" s="26"/>
      <c r="TBY13" s="26"/>
      <c r="TBZ13" s="26"/>
      <c r="TCA13" s="26"/>
      <c r="TCB13" s="26"/>
      <c r="TCD13" s="221"/>
      <c r="TCE13" s="221"/>
      <c r="TCF13" s="221"/>
      <c r="TCG13" s="221"/>
      <c r="TCH13" s="221"/>
      <c r="TCI13" s="221"/>
      <c r="TCJ13" s="221"/>
      <c r="TCK13" s="221"/>
      <c r="TCL13" s="223"/>
      <c r="TCM13" s="223"/>
      <c r="TCN13" s="26"/>
      <c r="TCO13" s="26"/>
      <c r="TCP13" s="26"/>
      <c r="TCQ13" s="26"/>
      <c r="TCR13" s="26"/>
      <c r="TCT13" s="221"/>
      <c r="TCU13" s="221"/>
      <c r="TCV13" s="221"/>
      <c r="TCW13" s="221"/>
      <c r="TCX13" s="221"/>
      <c r="TCY13" s="221"/>
      <c r="TCZ13" s="221"/>
      <c r="TDA13" s="221"/>
      <c r="TDB13" s="223"/>
      <c r="TDC13" s="223"/>
      <c r="TDD13" s="26"/>
      <c r="TDE13" s="26"/>
      <c r="TDF13" s="26"/>
      <c r="TDG13" s="26"/>
      <c r="TDH13" s="26"/>
      <c r="TDJ13" s="221"/>
      <c r="TDK13" s="221"/>
      <c r="TDL13" s="221"/>
      <c r="TDM13" s="221"/>
      <c r="TDN13" s="221"/>
      <c r="TDO13" s="221"/>
      <c r="TDP13" s="221"/>
      <c r="TDQ13" s="221"/>
      <c r="TDR13" s="223"/>
      <c r="TDS13" s="223"/>
      <c r="TDT13" s="26"/>
      <c r="TDU13" s="26"/>
      <c r="TDV13" s="26"/>
      <c r="TDW13" s="26"/>
      <c r="TDX13" s="26"/>
      <c r="TDZ13" s="221"/>
      <c r="TEA13" s="221"/>
      <c r="TEB13" s="221"/>
      <c r="TEC13" s="221"/>
      <c r="TED13" s="221"/>
      <c r="TEE13" s="221"/>
      <c r="TEF13" s="221"/>
      <c r="TEG13" s="221"/>
      <c r="TEH13" s="223"/>
      <c r="TEI13" s="223"/>
      <c r="TEJ13" s="26"/>
      <c r="TEK13" s="26"/>
      <c r="TEL13" s="26"/>
      <c r="TEM13" s="26"/>
      <c r="TEN13" s="26"/>
      <c r="TEP13" s="221"/>
      <c r="TEQ13" s="221"/>
      <c r="TER13" s="221"/>
      <c r="TES13" s="221"/>
      <c r="TET13" s="221"/>
      <c r="TEU13" s="221"/>
      <c r="TEV13" s="221"/>
      <c r="TEW13" s="221"/>
      <c r="TEX13" s="223"/>
      <c r="TEY13" s="223"/>
      <c r="TEZ13" s="26"/>
      <c r="TFA13" s="26"/>
      <c r="TFB13" s="26"/>
      <c r="TFC13" s="26"/>
      <c r="TFD13" s="26"/>
      <c r="TFF13" s="221"/>
      <c r="TFG13" s="221"/>
      <c r="TFH13" s="221"/>
      <c r="TFI13" s="221"/>
      <c r="TFJ13" s="221"/>
      <c r="TFK13" s="221"/>
      <c r="TFL13" s="221"/>
      <c r="TFM13" s="221"/>
      <c r="TFN13" s="223"/>
      <c r="TFO13" s="223"/>
      <c r="TFP13" s="26"/>
      <c r="TFQ13" s="26"/>
      <c r="TFR13" s="26"/>
      <c r="TFS13" s="26"/>
      <c r="TFT13" s="26"/>
      <c r="TFV13" s="221"/>
      <c r="TFW13" s="221"/>
      <c r="TFX13" s="221"/>
      <c r="TFY13" s="221"/>
      <c r="TFZ13" s="221"/>
      <c r="TGA13" s="221"/>
      <c r="TGB13" s="221"/>
      <c r="TGC13" s="221"/>
      <c r="TGD13" s="223"/>
      <c r="TGE13" s="223"/>
      <c r="TGF13" s="26"/>
      <c r="TGG13" s="26"/>
      <c r="TGH13" s="26"/>
      <c r="TGI13" s="26"/>
      <c r="TGJ13" s="26"/>
      <c r="TGL13" s="221"/>
      <c r="TGM13" s="221"/>
      <c r="TGN13" s="221"/>
      <c r="TGO13" s="221"/>
      <c r="TGP13" s="221"/>
      <c r="TGQ13" s="221"/>
      <c r="TGR13" s="221"/>
      <c r="TGS13" s="221"/>
      <c r="TGT13" s="223"/>
      <c r="TGU13" s="223"/>
      <c r="TGV13" s="26"/>
      <c r="TGW13" s="26"/>
      <c r="TGX13" s="26"/>
      <c r="TGY13" s="26"/>
      <c r="TGZ13" s="26"/>
      <c r="THB13" s="221"/>
      <c r="THC13" s="221"/>
      <c r="THD13" s="221"/>
      <c r="THE13" s="221"/>
      <c r="THF13" s="221"/>
      <c r="THG13" s="221"/>
      <c r="THH13" s="221"/>
      <c r="THI13" s="221"/>
      <c r="THJ13" s="223"/>
      <c r="THK13" s="223"/>
      <c r="THL13" s="26"/>
      <c r="THM13" s="26"/>
      <c r="THN13" s="26"/>
      <c r="THO13" s="26"/>
      <c r="THP13" s="26"/>
      <c r="THR13" s="221"/>
      <c r="THS13" s="221"/>
      <c r="THT13" s="221"/>
      <c r="THU13" s="221"/>
      <c r="THV13" s="221"/>
      <c r="THW13" s="221"/>
      <c r="THX13" s="221"/>
      <c r="THY13" s="221"/>
      <c r="THZ13" s="223"/>
      <c r="TIA13" s="223"/>
      <c r="TIB13" s="26"/>
      <c r="TIC13" s="26"/>
      <c r="TID13" s="26"/>
      <c r="TIE13" s="26"/>
      <c r="TIF13" s="26"/>
      <c r="TIH13" s="221"/>
      <c r="TII13" s="221"/>
      <c r="TIJ13" s="221"/>
      <c r="TIK13" s="221"/>
      <c r="TIL13" s="221"/>
      <c r="TIM13" s="221"/>
      <c r="TIN13" s="221"/>
      <c r="TIO13" s="221"/>
      <c r="TIP13" s="223"/>
      <c r="TIQ13" s="223"/>
      <c r="TIR13" s="26"/>
      <c r="TIS13" s="26"/>
      <c r="TIT13" s="26"/>
      <c r="TIU13" s="26"/>
      <c r="TIV13" s="26"/>
      <c r="TIX13" s="221"/>
      <c r="TIY13" s="221"/>
      <c r="TIZ13" s="221"/>
      <c r="TJA13" s="221"/>
      <c r="TJB13" s="221"/>
      <c r="TJC13" s="221"/>
      <c r="TJD13" s="221"/>
      <c r="TJE13" s="221"/>
      <c r="TJF13" s="223"/>
      <c r="TJG13" s="223"/>
      <c r="TJH13" s="26"/>
      <c r="TJI13" s="26"/>
      <c r="TJJ13" s="26"/>
      <c r="TJK13" s="26"/>
      <c r="TJL13" s="26"/>
      <c r="TJN13" s="221"/>
      <c r="TJO13" s="221"/>
      <c r="TJP13" s="221"/>
      <c r="TJQ13" s="221"/>
      <c r="TJR13" s="221"/>
      <c r="TJS13" s="221"/>
      <c r="TJT13" s="221"/>
      <c r="TJU13" s="221"/>
      <c r="TJV13" s="223"/>
      <c r="TJW13" s="223"/>
      <c r="TJX13" s="26"/>
      <c r="TJY13" s="26"/>
      <c r="TJZ13" s="26"/>
      <c r="TKA13" s="26"/>
      <c r="TKB13" s="26"/>
      <c r="TKD13" s="221"/>
      <c r="TKE13" s="221"/>
      <c r="TKF13" s="221"/>
      <c r="TKG13" s="221"/>
      <c r="TKH13" s="221"/>
      <c r="TKI13" s="221"/>
      <c r="TKJ13" s="221"/>
      <c r="TKK13" s="221"/>
      <c r="TKL13" s="223"/>
      <c r="TKM13" s="223"/>
      <c r="TKN13" s="26"/>
      <c r="TKO13" s="26"/>
      <c r="TKP13" s="26"/>
      <c r="TKQ13" s="26"/>
      <c r="TKR13" s="26"/>
      <c r="TKT13" s="221"/>
      <c r="TKU13" s="221"/>
      <c r="TKV13" s="221"/>
      <c r="TKW13" s="221"/>
      <c r="TKX13" s="221"/>
      <c r="TKY13" s="221"/>
      <c r="TKZ13" s="221"/>
      <c r="TLA13" s="221"/>
      <c r="TLB13" s="223"/>
      <c r="TLC13" s="223"/>
      <c r="TLD13" s="26"/>
      <c r="TLE13" s="26"/>
      <c r="TLF13" s="26"/>
      <c r="TLG13" s="26"/>
      <c r="TLH13" s="26"/>
      <c r="TLJ13" s="221"/>
      <c r="TLK13" s="221"/>
      <c r="TLL13" s="221"/>
      <c r="TLM13" s="221"/>
      <c r="TLN13" s="221"/>
      <c r="TLO13" s="221"/>
      <c r="TLP13" s="221"/>
      <c r="TLQ13" s="221"/>
      <c r="TLR13" s="223"/>
      <c r="TLS13" s="223"/>
      <c r="TLT13" s="26"/>
      <c r="TLU13" s="26"/>
      <c r="TLV13" s="26"/>
      <c r="TLW13" s="26"/>
      <c r="TLX13" s="26"/>
      <c r="TLZ13" s="221"/>
      <c r="TMA13" s="221"/>
      <c r="TMB13" s="221"/>
      <c r="TMC13" s="221"/>
      <c r="TMD13" s="221"/>
      <c r="TME13" s="221"/>
      <c r="TMF13" s="221"/>
      <c r="TMG13" s="221"/>
      <c r="TMH13" s="223"/>
      <c r="TMI13" s="223"/>
      <c r="TMJ13" s="26"/>
      <c r="TMK13" s="26"/>
      <c r="TML13" s="26"/>
      <c r="TMM13" s="26"/>
      <c r="TMN13" s="26"/>
      <c r="TMP13" s="221"/>
      <c r="TMQ13" s="221"/>
      <c r="TMR13" s="221"/>
      <c r="TMS13" s="221"/>
      <c r="TMT13" s="221"/>
      <c r="TMU13" s="221"/>
      <c r="TMV13" s="221"/>
      <c r="TMW13" s="221"/>
      <c r="TMX13" s="223"/>
      <c r="TMY13" s="223"/>
      <c r="TMZ13" s="26"/>
      <c r="TNA13" s="26"/>
      <c r="TNB13" s="26"/>
      <c r="TNC13" s="26"/>
      <c r="TND13" s="26"/>
      <c r="TNF13" s="221"/>
      <c r="TNG13" s="221"/>
      <c r="TNH13" s="221"/>
      <c r="TNI13" s="221"/>
      <c r="TNJ13" s="221"/>
      <c r="TNK13" s="221"/>
      <c r="TNL13" s="221"/>
      <c r="TNM13" s="221"/>
      <c r="TNN13" s="223"/>
      <c r="TNO13" s="223"/>
      <c r="TNP13" s="26"/>
      <c r="TNQ13" s="26"/>
      <c r="TNR13" s="26"/>
      <c r="TNS13" s="26"/>
      <c r="TNT13" s="26"/>
      <c r="TNV13" s="221"/>
      <c r="TNW13" s="221"/>
      <c r="TNX13" s="221"/>
      <c r="TNY13" s="221"/>
      <c r="TNZ13" s="221"/>
      <c r="TOA13" s="221"/>
      <c r="TOB13" s="221"/>
      <c r="TOC13" s="221"/>
      <c r="TOD13" s="223"/>
      <c r="TOE13" s="223"/>
      <c r="TOF13" s="26"/>
      <c r="TOG13" s="26"/>
      <c r="TOH13" s="26"/>
      <c r="TOI13" s="26"/>
      <c r="TOJ13" s="26"/>
      <c r="TOL13" s="221"/>
      <c r="TOM13" s="221"/>
      <c r="TON13" s="221"/>
      <c r="TOO13" s="221"/>
      <c r="TOP13" s="221"/>
      <c r="TOQ13" s="221"/>
      <c r="TOR13" s="221"/>
      <c r="TOS13" s="221"/>
      <c r="TOT13" s="223"/>
      <c r="TOU13" s="223"/>
      <c r="TOV13" s="26"/>
      <c r="TOW13" s="26"/>
      <c r="TOX13" s="26"/>
      <c r="TOY13" s="26"/>
      <c r="TOZ13" s="26"/>
      <c r="TPB13" s="221"/>
      <c r="TPC13" s="221"/>
      <c r="TPD13" s="221"/>
      <c r="TPE13" s="221"/>
      <c r="TPF13" s="221"/>
      <c r="TPG13" s="221"/>
      <c r="TPH13" s="221"/>
      <c r="TPI13" s="221"/>
      <c r="TPJ13" s="223"/>
      <c r="TPK13" s="223"/>
      <c r="TPL13" s="26"/>
      <c r="TPM13" s="26"/>
      <c r="TPN13" s="26"/>
      <c r="TPO13" s="26"/>
      <c r="TPP13" s="26"/>
      <c r="TPR13" s="221"/>
      <c r="TPS13" s="221"/>
      <c r="TPT13" s="221"/>
      <c r="TPU13" s="221"/>
      <c r="TPV13" s="221"/>
      <c r="TPW13" s="221"/>
      <c r="TPX13" s="221"/>
      <c r="TPY13" s="221"/>
      <c r="TPZ13" s="223"/>
      <c r="TQA13" s="223"/>
      <c r="TQB13" s="26"/>
      <c r="TQC13" s="26"/>
      <c r="TQD13" s="26"/>
      <c r="TQE13" s="26"/>
      <c r="TQF13" s="26"/>
      <c r="TQH13" s="221"/>
      <c r="TQI13" s="221"/>
      <c r="TQJ13" s="221"/>
      <c r="TQK13" s="221"/>
      <c r="TQL13" s="221"/>
      <c r="TQM13" s="221"/>
      <c r="TQN13" s="221"/>
      <c r="TQO13" s="221"/>
      <c r="TQP13" s="223"/>
      <c r="TQQ13" s="223"/>
      <c r="TQR13" s="26"/>
      <c r="TQS13" s="26"/>
      <c r="TQT13" s="26"/>
      <c r="TQU13" s="26"/>
      <c r="TQV13" s="26"/>
      <c r="TQX13" s="221"/>
      <c r="TQY13" s="221"/>
      <c r="TQZ13" s="221"/>
      <c r="TRA13" s="221"/>
      <c r="TRB13" s="221"/>
      <c r="TRC13" s="221"/>
      <c r="TRD13" s="221"/>
      <c r="TRE13" s="221"/>
      <c r="TRF13" s="223"/>
      <c r="TRG13" s="223"/>
      <c r="TRH13" s="26"/>
      <c r="TRI13" s="26"/>
      <c r="TRJ13" s="26"/>
      <c r="TRK13" s="26"/>
      <c r="TRL13" s="26"/>
      <c r="TRN13" s="221"/>
      <c r="TRO13" s="221"/>
      <c r="TRP13" s="221"/>
      <c r="TRQ13" s="221"/>
      <c r="TRR13" s="221"/>
      <c r="TRS13" s="221"/>
      <c r="TRT13" s="221"/>
      <c r="TRU13" s="221"/>
      <c r="TRV13" s="223"/>
      <c r="TRW13" s="223"/>
      <c r="TRX13" s="26"/>
      <c r="TRY13" s="26"/>
      <c r="TRZ13" s="26"/>
      <c r="TSA13" s="26"/>
      <c r="TSB13" s="26"/>
      <c r="TSD13" s="221"/>
      <c r="TSE13" s="221"/>
      <c r="TSF13" s="221"/>
      <c r="TSG13" s="221"/>
      <c r="TSH13" s="221"/>
      <c r="TSI13" s="221"/>
      <c r="TSJ13" s="221"/>
      <c r="TSK13" s="221"/>
      <c r="TSL13" s="223"/>
      <c r="TSM13" s="223"/>
      <c r="TSN13" s="26"/>
      <c r="TSO13" s="26"/>
      <c r="TSP13" s="26"/>
      <c r="TSQ13" s="26"/>
      <c r="TSR13" s="26"/>
      <c r="TST13" s="221"/>
      <c r="TSU13" s="221"/>
      <c r="TSV13" s="221"/>
      <c r="TSW13" s="221"/>
      <c r="TSX13" s="221"/>
      <c r="TSY13" s="221"/>
      <c r="TSZ13" s="221"/>
      <c r="TTA13" s="221"/>
      <c r="TTB13" s="223"/>
      <c r="TTC13" s="223"/>
      <c r="TTD13" s="26"/>
      <c r="TTE13" s="26"/>
      <c r="TTF13" s="26"/>
      <c r="TTG13" s="26"/>
      <c r="TTH13" s="26"/>
      <c r="TTJ13" s="221"/>
      <c r="TTK13" s="221"/>
      <c r="TTL13" s="221"/>
      <c r="TTM13" s="221"/>
      <c r="TTN13" s="221"/>
      <c r="TTO13" s="221"/>
      <c r="TTP13" s="221"/>
      <c r="TTQ13" s="221"/>
      <c r="TTR13" s="223"/>
      <c r="TTS13" s="223"/>
      <c r="TTT13" s="26"/>
      <c r="TTU13" s="26"/>
      <c r="TTV13" s="26"/>
      <c r="TTW13" s="26"/>
      <c r="TTX13" s="26"/>
      <c r="TTZ13" s="221"/>
      <c r="TUA13" s="221"/>
      <c r="TUB13" s="221"/>
      <c r="TUC13" s="221"/>
      <c r="TUD13" s="221"/>
      <c r="TUE13" s="221"/>
      <c r="TUF13" s="221"/>
      <c r="TUG13" s="221"/>
      <c r="TUH13" s="223"/>
      <c r="TUI13" s="223"/>
      <c r="TUJ13" s="26"/>
      <c r="TUK13" s="26"/>
      <c r="TUL13" s="26"/>
      <c r="TUM13" s="26"/>
      <c r="TUN13" s="26"/>
      <c r="TUP13" s="221"/>
      <c r="TUQ13" s="221"/>
      <c r="TUR13" s="221"/>
      <c r="TUS13" s="221"/>
      <c r="TUT13" s="221"/>
      <c r="TUU13" s="221"/>
      <c r="TUV13" s="221"/>
      <c r="TUW13" s="221"/>
      <c r="TUX13" s="223"/>
      <c r="TUY13" s="223"/>
      <c r="TUZ13" s="26"/>
      <c r="TVA13" s="26"/>
      <c r="TVB13" s="26"/>
      <c r="TVC13" s="26"/>
      <c r="TVD13" s="26"/>
      <c r="TVF13" s="221"/>
      <c r="TVG13" s="221"/>
      <c r="TVH13" s="221"/>
      <c r="TVI13" s="221"/>
      <c r="TVJ13" s="221"/>
      <c r="TVK13" s="221"/>
      <c r="TVL13" s="221"/>
      <c r="TVM13" s="221"/>
      <c r="TVN13" s="223"/>
      <c r="TVO13" s="223"/>
      <c r="TVP13" s="26"/>
      <c r="TVQ13" s="26"/>
      <c r="TVR13" s="26"/>
      <c r="TVS13" s="26"/>
      <c r="TVT13" s="26"/>
      <c r="TVV13" s="221"/>
      <c r="TVW13" s="221"/>
      <c r="TVX13" s="221"/>
      <c r="TVY13" s="221"/>
      <c r="TVZ13" s="221"/>
      <c r="TWA13" s="221"/>
      <c r="TWB13" s="221"/>
      <c r="TWC13" s="221"/>
      <c r="TWD13" s="223"/>
      <c r="TWE13" s="223"/>
      <c r="TWF13" s="26"/>
      <c r="TWG13" s="26"/>
      <c r="TWH13" s="26"/>
      <c r="TWI13" s="26"/>
      <c r="TWJ13" s="26"/>
      <c r="TWL13" s="221"/>
      <c r="TWM13" s="221"/>
      <c r="TWN13" s="221"/>
      <c r="TWO13" s="221"/>
      <c r="TWP13" s="221"/>
      <c r="TWQ13" s="221"/>
      <c r="TWR13" s="221"/>
      <c r="TWS13" s="221"/>
      <c r="TWT13" s="223"/>
      <c r="TWU13" s="223"/>
      <c r="TWV13" s="26"/>
      <c r="TWW13" s="26"/>
      <c r="TWX13" s="26"/>
      <c r="TWY13" s="26"/>
      <c r="TWZ13" s="26"/>
      <c r="TXB13" s="221"/>
      <c r="TXC13" s="221"/>
      <c r="TXD13" s="221"/>
      <c r="TXE13" s="221"/>
      <c r="TXF13" s="221"/>
      <c r="TXG13" s="221"/>
      <c r="TXH13" s="221"/>
      <c r="TXI13" s="221"/>
      <c r="TXJ13" s="223"/>
      <c r="TXK13" s="223"/>
      <c r="TXL13" s="26"/>
      <c r="TXM13" s="26"/>
      <c r="TXN13" s="26"/>
      <c r="TXO13" s="26"/>
      <c r="TXP13" s="26"/>
      <c r="TXR13" s="221"/>
      <c r="TXS13" s="221"/>
      <c r="TXT13" s="221"/>
      <c r="TXU13" s="221"/>
      <c r="TXV13" s="221"/>
      <c r="TXW13" s="221"/>
      <c r="TXX13" s="221"/>
      <c r="TXY13" s="221"/>
      <c r="TXZ13" s="223"/>
      <c r="TYA13" s="223"/>
      <c r="TYB13" s="26"/>
      <c r="TYC13" s="26"/>
      <c r="TYD13" s="26"/>
      <c r="TYE13" s="26"/>
      <c r="TYF13" s="26"/>
      <c r="TYH13" s="221"/>
      <c r="TYI13" s="221"/>
      <c r="TYJ13" s="221"/>
      <c r="TYK13" s="221"/>
      <c r="TYL13" s="221"/>
      <c r="TYM13" s="221"/>
      <c r="TYN13" s="221"/>
      <c r="TYO13" s="221"/>
      <c r="TYP13" s="223"/>
      <c r="TYQ13" s="223"/>
      <c r="TYR13" s="26"/>
      <c r="TYS13" s="26"/>
      <c r="TYT13" s="26"/>
      <c r="TYU13" s="26"/>
      <c r="TYV13" s="26"/>
      <c r="TYX13" s="221"/>
      <c r="TYY13" s="221"/>
      <c r="TYZ13" s="221"/>
      <c r="TZA13" s="221"/>
      <c r="TZB13" s="221"/>
      <c r="TZC13" s="221"/>
      <c r="TZD13" s="221"/>
      <c r="TZE13" s="221"/>
      <c r="TZF13" s="223"/>
      <c r="TZG13" s="223"/>
      <c r="TZH13" s="26"/>
      <c r="TZI13" s="26"/>
      <c r="TZJ13" s="26"/>
      <c r="TZK13" s="26"/>
      <c r="TZL13" s="26"/>
      <c r="TZN13" s="221"/>
      <c r="TZO13" s="221"/>
      <c r="TZP13" s="221"/>
      <c r="TZQ13" s="221"/>
      <c r="TZR13" s="221"/>
      <c r="TZS13" s="221"/>
      <c r="TZT13" s="221"/>
      <c r="TZU13" s="221"/>
      <c r="TZV13" s="223"/>
      <c r="TZW13" s="223"/>
      <c r="TZX13" s="26"/>
      <c r="TZY13" s="26"/>
      <c r="TZZ13" s="26"/>
      <c r="UAA13" s="26"/>
      <c r="UAB13" s="26"/>
      <c r="UAD13" s="221"/>
      <c r="UAE13" s="221"/>
      <c r="UAF13" s="221"/>
      <c r="UAG13" s="221"/>
      <c r="UAH13" s="221"/>
      <c r="UAI13" s="221"/>
      <c r="UAJ13" s="221"/>
      <c r="UAK13" s="221"/>
      <c r="UAL13" s="223"/>
      <c r="UAM13" s="223"/>
      <c r="UAN13" s="26"/>
      <c r="UAO13" s="26"/>
      <c r="UAP13" s="26"/>
      <c r="UAQ13" s="26"/>
      <c r="UAR13" s="26"/>
      <c r="UAT13" s="221"/>
      <c r="UAU13" s="221"/>
      <c r="UAV13" s="221"/>
      <c r="UAW13" s="221"/>
      <c r="UAX13" s="221"/>
      <c r="UAY13" s="221"/>
      <c r="UAZ13" s="221"/>
      <c r="UBA13" s="221"/>
      <c r="UBB13" s="223"/>
      <c r="UBC13" s="223"/>
      <c r="UBD13" s="26"/>
      <c r="UBE13" s="26"/>
      <c r="UBF13" s="26"/>
      <c r="UBG13" s="26"/>
      <c r="UBH13" s="26"/>
      <c r="UBJ13" s="221"/>
      <c r="UBK13" s="221"/>
      <c r="UBL13" s="221"/>
      <c r="UBM13" s="221"/>
      <c r="UBN13" s="221"/>
      <c r="UBO13" s="221"/>
      <c r="UBP13" s="221"/>
      <c r="UBQ13" s="221"/>
      <c r="UBR13" s="223"/>
      <c r="UBS13" s="223"/>
      <c r="UBT13" s="26"/>
      <c r="UBU13" s="26"/>
      <c r="UBV13" s="26"/>
      <c r="UBW13" s="26"/>
      <c r="UBX13" s="26"/>
      <c r="UBZ13" s="221"/>
      <c r="UCA13" s="221"/>
      <c r="UCB13" s="221"/>
      <c r="UCC13" s="221"/>
      <c r="UCD13" s="221"/>
      <c r="UCE13" s="221"/>
      <c r="UCF13" s="221"/>
      <c r="UCG13" s="221"/>
      <c r="UCH13" s="223"/>
      <c r="UCI13" s="223"/>
      <c r="UCJ13" s="26"/>
      <c r="UCK13" s="26"/>
      <c r="UCL13" s="26"/>
      <c r="UCM13" s="26"/>
      <c r="UCN13" s="26"/>
      <c r="UCP13" s="221"/>
      <c r="UCQ13" s="221"/>
      <c r="UCR13" s="221"/>
      <c r="UCS13" s="221"/>
      <c r="UCT13" s="221"/>
      <c r="UCU13" s="221"/>
      <c r="UCV13" s="221"/>
      <c r="UCW13" s="221"/>
      <c r="UCX13" s="223"/>
      <c r="UCY13" s="223"/>
      <c r="UCZ13" s="26"/>
      <c r="UDA13" s="26"/>
      <c r="UDB13" s="26"/>
      <c r="UDC13" s="26"/>
      <c r="UDD13" s="26"/>
      <c r="UDF13" s="221"/>
      <c r="UDG13" s="221"/>
      <c r="UDH13" s="221"/>
      <c r="UDI13" s="221"/>
      <c r="UDJ13" s="221"/>
      <c r="UDK13" s="221"/>
      <c r="UDL13" s="221"/>
      <c r="UDM13" s="221"/>
      <c r="UDN13" s="223"/>
      <c r="UDO13" s="223"/>
      <c r="UDP13" s="26"/>
      <c r="UDQ13" s="26"/>
      <c r="UDR13" s="26"/>
      <c r="UDS13" s="26"/>
      <c r="UDT13" s="26"/>
      <c r="UDV13" s="221"/>
      <c r="UDW13" s="221"/>
      <c r="UDX13" s="221"/>
      <c r="UDY13" s="221"/>
      <c r="UDZ13" s="221"/>
      <c r="UEA13" s="221"/>
      <c r="UEB13" s="221"/>
      <c r="UEC13" s="221"/>
      <c r="UED13" s="223"/>
      <c r="UEE13" s="223"/>
      <c r="UEF13" s="26"/>
      <c r="UEG13" s="26"/>
      <c r="UEH13" s="26"/>
      <c r="UEI13" s="26"/>
      <c r="UEJ13" s="26"/>
      <c r="UEL13" s="221"/>
      <c r="UEM13" s="221"/>
      <c r="UEN13" s="221"/>
      <c r="UEO13" s="221"/>
      <c r="UEP13" s="221"/>
      <c r="UEQ13" s="221"/>
      <c r="UER13" s="221"/>
      <c r="UES13" s="221"/>
      <c r="UET13" s="223"/>
      <c r="UEU13" s="223"/>
      <c r="UEV13" s="26"/>
      <c r="UEW13" s="26"/>
      <c r="UEX13" s="26"/>
      <c r="UEY13" s="26"/>
      <c r="UEZ13" s="26"/>
      <c r="UFB13" s="221"/>
      <c r="UFC13" s="221"/>
      <c r="UFD13" s="221"/>
      <c r="UFE13" s="221"/>
      <c r="UFF13" s="221"/>
      <c r="UFG13" s="221"/>
      <c r="UFH13" s="221"/>
      <c r="UFI13" s="221"/>
      <c r="UFJ13" s="223"/>
      <c r="UFK13" s="223"/>
      <c r="UFL13" s="26"/>
      <c r="UFM13" s="26"/>
      <c r="UFN13" s="26"/>
      <c r="UFO13" s="26"/>
      <c r="UFP13" s="26"/>
      <c r="UFR13" s="221"/>
      <c r="UFS13" s="221"/>
      <c r="UFT13" s="221"/>
      <c r="UFU13" s="221"/>
      <c r="UFV13" s="221"/>
      <c r="UFW13" s="221"/>
      <c r="UFX13" s="221"/>
      <c r="UFY13" s="221"/>
      <c r="UFZ13" s="223"/>
      <c r="UGA13" s="223"/>
      <c r="UGB13" s="26"/>
      <c r="UGC13" s="26"/>
      <c r="UGD13" s="26"/>
      <c r="UGE13" s="26"/>
      <c r="UGF13" s="26"/>
      <c r="UGH13" s="221"/>
      <c r="UGI13" s="221"/>
      <c r="UGJ13" s="221"/>
      <c r="UGK13" s="221"/>
      <c r="UGL13" s="221"/>
      <c r="UGM13" s="221"/>
      <c r="UGN13" s="221"/>
      <c r="UGO13" s="221"/>
      <c r="UGP13" s="223"/>
      <c r="UGQ13" s="223"/>
      <c r="UGR13" s="26"/>
      <c r="UGS13" s="26"/>
      <c r="UGT13" s="26"/>
      <c r="UGU13" s="26"/>
      <c r="UGV13" s="26"/>
      <c r="UGX13" s="221"/>
      <c r="UGY13" s="221"/>
      <c r="UGZ13" s="221"/>
      <c r="UHA13" s="221"/>
      <c r="UHB13" s="221"/>
      <c r="UHC13" s="221"/>
      <c r="UHD13" s="221"/>
      <c r="UHE13" s="221"/>
      <c r="UHF13" s="223"/>
      <c r="UHG13" s="223"/>
      <c r="UHH13" s="26"/>
      <c r="UHI13" s="26"/>
      <c r="UHJ13" s="26"/>
      <c r="UHK13" s="26"/>
      <c r="UHL13" s="26"/>
      <c r="UHN13" s="221"/>
      <c r="UHO13" s="221"/>
      <c r="UHP13" s="221"/>
      <c r="UHQ13" s="221"/>
      <c r="UHR13" s="221"/>
      <c r="UHS13" s="221"/>
      <c r="UHT13" s="221"/>
      <c r="UHU13" s="221"/>
      <c r="UHV13" s="223"/>
      <c r="UHW13" s="223"/>
      <c r="UHX13" s="26"/>
      <c r="UHY13" s="26"/>
      <c r="UHZ13" s="26"/>
      <c r="UIA13" s="26"/>
      <c r="UIB13" s="26"/>
      <c r="UID13" s="221"/>
      <c r="UIE13" s="221"/>
      <c r="UIF13" s="221"/>
      <c r="UIG13" s="221"/>
      <c r="UIH13" s="221"/>
      <c r="UII13" s="221"/>
      <c r="UIJ13" s="221"/>
      <c r="UIK13" s="221"/>
      <c r="UIL13" s="223"/>
      <c r="UIM13" s="223"/>
      <c r="UIN13" s="26"/>
      <c r="UIO13" s="26"/>
      <c r="UIP13" s="26"/>
      <c r="UIQ13" s="26"/>
      <c r="UIR13" s="26"/>
      <c r="UIT13" s="221"/>
      <c r="UIU13" s="221"/>
      <c r="UIV13" s="221"/>
      <c r="UIW13" s="221"/>
      <c r="UIX13" s="221"/>
      <c r="UIY13" s="221"/>
      <c r="UIZ13" s="221"/>
      <c r="UJA13" s="221"/>
      <c r="UJB13" s="223"/>
      <c r="UJC13" s="223"/>
      <c r="UJD13" s="26"/>
      <c r="UJE13" s="26"/>
      <c r="UJF13" s="26"/>
      <c r="UJG13" s="26"/>
      <c r="UJH13" s="26"/>
      <c r="UJJ13" s="221"/>
      <c r="UJK13" s="221"/>
      <c r="UJL13" s="221"/>
      <c r="UJM13" s="221"/>
      <c r="UJN13" s="221"/>
      <c r="UJO13" s="221"/>
      <c r="UJP13" s="221"/>
      <c r="UJQ13" s="221"/>
      <c r="UJR13" s="223"/>
      <c r="UJS13" s="223"/>
      <c r="UJT13" s="26"/>
      <c r="UJU13" s="26"/>
      <c r="UJV13" s="26"/>
      <c r="UJW13" s="26"/>
      <c r="UJX13" s="26"/>
      <c r="UJZ13" s="221"/>
      <c r="UKA13" s="221"/>
      <c r="UKB13" s="221"/>
      <c r="UKC13" s="221"/>
      <c r="UKD13" s="221"/>
      <c r="UKE13" s="221"/>
      <c r="UKF13" s="221"/>
      <c r="UKG13" s="221"/>
      <c r="UKH13" s="223"/>
      <c r="UKI13" s="223"/>
      <c r="UKJ13" s="26"/>
      <c r="UKK13" s="26"/>
      <c r="UKL13" s="26"/>
      <c r="UKM13" s="26"/>
      <c r="UKN13" s="26"/>
      <c r="UKP13" s="221"/>
      <c r="UKQ13" s="221"/>
      <c r="UKR13" s="221"/>
      <c r="UKS13" s="221"/>
      <c r="UKT13" s="221"/>
      <c r="UKU13" s="221"/>
      <c r="UKV13" s="221"/>
      <c r="UKW13" s="221"/>
      <c r="UKX13" s="223"/>
      <c r="UKY13" s="223"/>
      <c r="UKZ13" s="26"/>
      <c r="ULA13" s="26"/>
      <c r="ULB13" s="26"/>
      <c r="ULC13" s="26"/>
      <c r="ULD13" s="26"/>
      <c r="ULF13" s="221"/>
      <c r="ULG13" s="221"/>
      <c r="ULH13" s="221"/>
      <c r="ULI13" s="221"/>
      <c r="ULJ13" s="221"/>
      <c r="ULK13" s="221"/>
      <c r="ULL13" s="221"/>
      <c r="ULM13" s="221"/>
      <c r="ULN13" s="223"/>
      <c r="ULO13" s="223"/>
      <c r="ULP13" s="26"/>
      <c r="ULQ13" s="26"/>
      <c r="ULR13" s="26"/>
      <c r="ULS13" s="26"/>
      <c r="ULT13" s="26"/>
      <c r="ULV13" s="221"/>
      <c r="ULW13" s="221"/>
      <c r="ULX13" s="221"/>
      <c r="ULY13" s="221"/>
      <c r="ULZ13" s="221"/>
      <c r="UMA13" s="221"/>
      <c r="UMB13" s="221"/>
      <c r="UMC13" s="221"/>
      <c r="UMD13" s="223"/>
      <c r="UME13" s="223"/>
      <c r="UMF13" s="26"/>
      <c r="UMG13" s="26"/>
      <c r="UMH13" s="26"/>
      <c r="UMI13" s="26"/>
      <c r="UMJ13" s="26"/>
      <c r="UML13" s="221"/>
      <c r="UMM13" s="221"/>
      <c r="UMN13" s="221"/>
      <c r="UMO13" s="221"/>
      <c r="UMP13" s="221"/>
      <c r="UMQ13" s="221"/>
      <c r="UMR13" s="221"/>
      <c r="UMS13" s="221"/>
      <c r="UMT13" s="223"/>
      <c r="UMU13" s="223"/>
      <c r="UMV13" s="26"/>
      <c r="UMW13" s="26"/>
      <c r="UMX13" s="26"/>
      <c r="UMY13" s="26"/>
      <c r="UMZ13" s="26"/>
      <c r="UNB13" s="221"/>
      <c r="UNC13" s="221"/>
      <c r="UND13" s="221"/>
      <c r="UNE13" s="221"/>
      <c r="UNF13" s="221"/>
      <c r="UNG13" s="221"/>
      <c r="UNH13" s="221"/>
      <c r="UNI13" s="221"/>
      <c r="UNJ13" s="223"/>
      <c r="UNK13" s="223"/>
      <c r="UNL13" s="26"/>
      <c r="UNM13" s="26"/>
      <c r="UNN13" s="26"/>
      <c r="UNO13" s="26"/>
      <c r="UNP13" s="26"/>
      <c r="UNR13" s="221"/>
      <c r="UNS13" s="221"/>
      <c r="UNT13" s="221"/>
      <c r="UNU13" s="221"/>
      <c r="UNV13" s="221"/>
      <c r="UNW13" s="221"/>
      <c r="UNX13" s="221"/>
      <c r="UNY13" s="221"/>
      <c r="UNZ13" s="223"/>
      <c r="UOA13" s="223"/>
      <c r="UOB13" s="26"/>
      <c r="UOC13" s="26"/>
      <c r="UOD13" s="26"/>
      <c r="UOE13" s="26"/>
      <c r="UOF13" s="26"/>
      <c r="UOH13" s="221"/>
      <c r="UOI13" s="221"/>
      <c r="UOJ13" s="221"/>
      <c r="UOK13" s="221"/>
      <c r="UOL13" s="221"/>
      <c r="UOM13" s="221"/>
      <c r="UON13" s="221"/>
      <c r="UOO13" s="221"/>
      <c r="UOP13" s="223"/>
      <c r="UOQ13" s="223"/>
      <c r="UOR13" s="26"/>
      <c r="UOS13" s="26"/>
      <c r="UOT13" s="26"/>
      <c r="UOU13" s="26"/>
      <c r="UOV13" s="26"/>
      <c r="UOX13" s="221"/>
      <c r="UOY13" s="221"/>
      <c r="UOZ13" s="221"/>
      <c r="UPA13" s="221"/>
      <c r="UPB13" s="221"/>
      <c r="UPC13" s="221"/>
      <c r="UPD13" s="221"/>
      <c r="UPE13" s="221"/>
      <c r="UPF13" s="223"/>
      <c r="UPG13" s="223"/>
      <c r="UPH13" s="26"/>
      <c r="UPI13" s="26"/>
      <c r="UPJ13" s="26"/>
      <c r="UPK13" s="26"/>
      <c r="UPL13" s="26"/>
      <c r="UPN13" s="221"/>
      <c r="UPO13" s="221"/>
      <c r="UPP13" s="221"/>
      <c r="UPQ13" s="221"/>
      <c r="UPR13" s="221"/>
      <c r="UPS13" s="221"/>
      <c r="UPT13" s="221"/>
      <c r="UPU13" s="221"/>
      <c r="UPV13" s="223"/>
      <c r="UPW13" s="223"/>
      <c r="UPX13" s="26"/>
      <c r="UPY13" s="26"/>
      <c r="UPZ13" s="26"/>
      <c r="UQA13" s="26"/>
      <c r="UQB13" s="26"/>
      <c r="UQD13" s="221"/>
      <c r="UQE13" s="221"/>
      <c r="UQF13" s="221"/>
      <c r="UQG13" s="221"/>
      <c r="UQH13" s="221"/>
      <c r="UQI13" s="221"/>
      <c r="UQJ13" s="221"/>
      <c r="UQK13" s="221"/>
      <c r="UQL13" s="223"/>
      <c r="UQM13" s="223"/>
      <c r="UQN13" s="26"/>
      <c r="UQO13" s="26"/>
      <c r="UQP13" s="26"/>
      <c r="UQQ13" s="26"/>
      <c r="UQR13" s="26"/>
      <c r="UQT13" s="221"/>
      <c r="UQU13" s="221"/>
      <c r="UQV13" s="221"/>
      <c r="UQW13" s="221"/>
      <c r="UQX13" s="221"/>
      <c r="UQY13" s="221"/>
      <c r="UQZ13" s="221"/>
      <c r="URA13" s="221"/>
      <c r="URB13" s="223"/>
      <c r="URC13" s="223"/>
      <c r="URD13" s="26"/>
      <c r="URE13" s="26"/>
      <c r="URF13" s="26"/>
      <c r="URG13" s="26"/>
      <c r="URH13" s="26"/>
      <c r="URJ13" s="221"/>
      <c r="URK13" s="221"/>
      <c r="URL13" s="221"/>
      <c r="URM13" s="221"/>
      <c r="URN13" s="221"/>
      <c r="URO13" s="221"/>
      <c r="URP13" s="221"/>
      <c r="URQ13" s="221"/>
      <c r="URR13" s="223"/>
      <c r="URS13" s="223"/>
      <c r="URT13" s="26"/>
      <c r="URU13" s="26"/>
      <c r="URV13" s="26"/>
      <c r="URW13" s="26"/>
      <c r="URX13" s="26"/>
      <c r="URZ13" s="221"/>
      <c r="USA13" s="221"/>
      <c r="USB13" s="221"/>
      <c r="USC13" s="221"/>
      <c r="USD13" s="221"/>
      <c r="USE13" s="221"/>
      <c r="USF13" s="221"/>
      <c r="USG13" s="221"/>
      <c r="USH13" s="223"/>
      <c r="USI13" s="223"/>
      <c r="USJ13" s="26"/>
      <c r="USK13" s="26"/>
      <c r="USL13" s="26"/>
      <c r="USM13" s="26"/>
      <c r="USN13" s="26"/>
      <c r="USP13" s="221"/>
      <c r="USQ13" s="221"/>
      <c r="USR13" s="221"/>
      <c r="USS13" s="221"/>
      <c r="UST13" s="221"/>
      <c r="USU13" s="221"/>
      <c r="USV13" s="221"/>
      <c r="USW13" s="221"/>
      <c r="USX13" s="223"/>
      <c r="USY13" s="223"/>
      <c r="USZ13" s="26"/>
      <c r="UTA13" s="26"/>
      <c r="UTB13" s="26"/>
      <c r="UTC13" s="26"/>
      <c r="UTD13" s="26"/>
      <c r="UTF13" s="221"/>
      <c r="UTG13" s="221"/>
      <c r="UTH13" s="221"/>
      <c r="UTI13" s="221"/>
      <c r="UTJ13" s="221"/>
      <c r="UTK13" s="221"/>
      <c r="UTL13" s="221"/>
      <c r="UTM13" s="221"/>
      <c r="UTN13" s="223"/>
      <c r="UTO13" s="223"/>
      <c r="UTP13" s="26"/>
      <c r="UTQ13" s="26"/>
      <c r="UTR13" s="26"/>
      <c r="UTS13" s="26"/>
      <c r="UTT13" s="26"/>
      <c r="UTV13" s="221"/>
      <c r="UTW13" s="221"/>
      <c r="UTX13" s="221"/>
      <c r="UTY13" s="221"/>
      <c r="UTZ13" s="221"/>
      <c r="UUA13" s="221"/>
      <c r="UUB13" s="221"/>
      <c r="UUC13" s="221"/>
      <c r="UUD13" s="223"/>
      <c r="UUE13" s="223"/>
      <c r="UUF13" s="26"/>
      <c r="UUG13" s="26"/>
      <c r="UUH13" s="26"/>
      <c r="UUI13" s="26"/>
      <c r="UUJ13" s="26"/>
      <c r="UUL13" s="221"/>
      <c r="UUM13" s="221"/>
      <c r="UUN13" s="221"/>
      <c r="UUO13" s="221"/>
      <c r="UUP13" s="221"/>
      <c r="UUQ13" s="221"/>
      <c r="UUR13" s="221"/>
      <c r="UUS13" s="221"/>
      <c r="UUT13" s="223"/>
      <c r="UUU13" s="223"/>
      <c r="UUV13" s="26"/>
      <c r="UUW13" s="26"/>
      <c r="UUX13" s="26"/>
      <c r="UUY13" s="26"/>
      <c r="UUZ13" s="26"/>
      <c r="UVB13" s="221"/>
      <c r="UVC13" s="221"/>
      <c r="UVD13" s="221"/>
      <c r="UVE13" s="221"/>
      <c r="UVF13" s="221"/>
      <c r="UVG13" s="221"/>
      <c r="UVH13" s="221"/>
      <c r="UVI13" s="221"/>
      <c r="UVJ13" s="223"/>
      <c r="UVK13" s="223"/>
      <c r="UVL13" s="26"/>
      <c r="UVM13" s="26"/>
      <c r="UVN13" s="26"/>
      <c r="UVO13" s="26"/>
      <c r="UVP13" s="26"/>
      <c r="UVR13" s="221"/>
      <c r="UVS13" s="221"/>
      <c r="UVT13" s="221"/>
      <c r="UVU13" s="221"/>
      <c r="UVV13" s="221"/>
      <c r="UVW13" s="221"/>
      <c r="UVX13" s="221"/>
      <c r="UVY13" s="221"/>
      <c r="UVZ13" s="223"/>
      <c r="UWA13" s="223"/>
      <c r="UWB13" s="26"/>
      <c r="UWC13" s="26"/>
      <c r="UWD13" s="26"/>
      <c r="UWE13" s="26"/>
      <c r="UWF13" s="26"/>
      <c r="UWH13" s="221"/>
      <c r="UWI13" s="221"/>
      <c r="UWJ13" s="221"/>
      <c r="UWK13" s="221"/>
      <c r="UWL13" s="221"/>
      <c r="UWM13" s="221"/>
      <c r="UWN13" s="221"/>
      <c r="UWO13" s="221"/>
      <c r="UWP13" s="223"/>
      <c r="UWQ13" s="223"/>
      <c r="UWR13" s="26"/>
      <c r="UWS13" s="26"/>
      <c r="UWT13" s="26"/>
      <c r="UWU13" s="26"/>
      <c r="UWV13" s="26"/>
      <c r="UWX13" s="221"/>
      <c r="UWY13" s="221"/>
      <c r="UWZ13" s="221"/>
      <c r="UXA13" s="221"/>
      <c r="UXB13" s="221"/>
      <c r="UXC13" s="221"/>
      <c r="UXD13" s="221"/>
      <c r="UXE13" s="221"/>
      <c r="UXF13" s="223"/>
      <c r="UXG13" s="223"/>
      <c r="UXH13" s="26"/>
      <c r="UXI13" s="26"/>
      <c r="UXJ13" s="26"/>
      <c r="UXK13" s="26"/>
      <c r="UXL13" s="26"/>
      <c r="UXN13" s="221"/>
      <c r="UXO13" s="221"/>
      <c r="UXP13" s="221"/>
      <c r="UXQ13" s="221"/>
      <c r="UXR13" s="221"/>
      <c r="UXS13" s="221"/>
      <c r="UXT13" s="221"/>
      <c r="UXU13" s="221"/>
      <c r="UXV13" s="223"/>
      <c r="UXW13" s="223"/>
      <c r="UXX13" s="26"/>
      <c r="UXY13" s="26"/>
      <c r="UXZ13" s="26"/>
      <c r="UYA13" s="26"/>
      <c r="UYB13" s="26"/>
      <c r="UYD13" s="221"/>
      <c r="UYE13" s="221"/>
      <c r="UYF13" s="221"/>
      <c r="UYG13" s="221"/>
      <c r="UYH13" s="221"/>
      <c r="UYI13" s="221"/>
      <c r="UYJ13" s="221"/>
      <c r="UYK13" s="221"/>
      <c r="UYL13" s="223"/>
      <c r="UYM13" s="223"/>
      <c r="UYN13" s="26"/>
      <c r="UYO13" s="26"/>
      <c r="UYP13" s="26"/>
      <c r="UYQ13" s="26"/>
      <c r="UYR13" s="26"/>
      <c r="UYT13" s="221"/>
      <c r="UYU13" s="221"/>
      <c r="UYV13" s="221"/>
      <c r="UYW13" s="221"/>
      <c r="UYX13" s="221"/>
      <c r="UYY13" s="221"/>
      <c r="UYZ13" s="221"/>
      <c r="UZA13" s="221"/>
      <c r="UZB13" s="223"/>
      <c r="UZC13" s="223"/>
      <c r="UZD13" s="26"/>
      <c r="UZE13" s="26"/>
      <c r="UZF13" s="26"/>
      <c r="UZG13" s="26"/>
      <c r="UZH13" s="26"/>
      <c r="UZJ13" s="221"/>
      <c r="UZK13" s="221"/>
      <c r="UZL13" s="221"/>
      <c r="UZM13" s="221"/>
      <c r="UZN13" s="221"/>
      <c r="UZO13" s="221"/>
      <c r="UZP13" s="221"/>
      <c r="UZQ13" s="221"/>
      <c r="UZR13" s="223"/>
      <c r="UZS13" s="223"/>
      <c r="UZT13" s="26"/>
      <c r="UZU13" s="26"/>
      <c r="UZV13" s="26"/>
      <c r="UZW13" s="26"/>
      <c r="UZX13" s="26"/>
      <c r="UZZ13" s="221"/>
      <c r="VAA13" s="221"/>
      <c r="VAB13" s="221"/>
      <c r="VAC13" s="221"/>
      <c r="VAD13" s="221"/>
      <c r="VAE13" s="221"/>
      <c r="VAF13" s="221"/>
      <c r="VAG13" s="221"/>
      <c r="VAH13" s="223"/>
      <c r="VAI13" s="223"/>
      <c r="VAJ13" s="26"/>
      <c r="VAK13" s="26"/>
      <c r="VAL13" s="26"/>
      <c r="VAM13" s="26"/>
      <c r="VAN13" s="26"/>
      <c r="VAP13" s="221"/>
      <c r="VAQ13" s="221"/>
      <c r="VAR13" s="221"/>
      <c r="VAS13" s="221"/>
      <c r="VAT13" s="221"/>
      <c r="VAU13" s="221"/>
      <c r="VAV13" s="221"/>
      <c r="VAW13" s="221"/>
      <c r="VAX13" s="223"/>
      <c r="VAY13" s="223"/>
      <c r="VAZ13" s="26"/>
      <c r="VBA13" s="26"/>
      <c r="VBB13" s="26"/>
      <c r="VBC13" s="26"/>
      <c r="VBD13" s="26"/>
      <c r="VBF13" s="221"/>
      <c r="VBG13" s="221"/>
      <c r="VBH13" s="221"/>
      <c r="VBI13" s="221"/>
      <c r="VBJ13" s="221"/>
      <c r="VBK13" s="221"/>
      <c r="VBL13" s="221"/>
      <c r="VBM13" s="221"/>
      <c r="VBN13" s="223"/>
      <c r="VBO13" s="223"/>
      <c r="VBP13" s="26"/>
      <c r="VBQ13" s="26"/>
      <c r="VBR13" s="26"/>
      <c r="VBS13" s="26"/>
      <c r="VBT13" s="26"/>
      <c r="VBV13" s="221"/>
      <c r="VBW13" s="221"/>
      <c r="VBX13" s="221"/>
      <c r="VBY13" s="221"/>
      <c r="VBZ13" s="221"/>
      <c r="VCA13" s="221"/>
      <c r="VCB13" s="221"/>
      <c r="VCC13" s="221"/>
      <c r="VCD13" s="223"/>
      <c r="VCE13" s="223"/>
      <c r="VCF13" s="26"/>
      <c r="VCG13" s="26"/>
      <c r="VCH13" s="26"/>
      <c r="VCI13" s="26"/>
      <c r="VCJ13" s="26"/>
      <c r="VCL13" s="221"/>
      <c r="VCM13" s="221"/>
      <c r="VCN13" s="221"/>
      <c r="VCO13" s="221"/>
      <c r="VCP13" s="221"/>
      <c r="VCQ13" s="221"/>
      <c r="VCR13" s="221"/>
      <c r="VCS13" s="221"/>
      <c r="VCT13" s="223"/>
      <c r="VCU13" s="223"/>
      <c r="VCV13" s="26"/>
      <c r="VCW13" s="26"/>
      <c r="VCX13" s="26"/>
      <c r="VCY13" s="26"/>
      <c r="VCZ13" s="26"/>
      <c r="VDB13" s="221"/>
      <c r="VDC13" s="221"/>
      <c r="VDD13" s="221"/>
      <c r="VDE13" s="221"/>
      <c r="VDF13" s="221"/>
      <c r="VDG13" s="221"/>
      <c r="VDH13" s="221"/>
      <c r="VDI13" s="221"/>
      <c r="VDJ13" s="223"/>
      <c r="VDK13" s="223"/>
      <c r="VDL13" s="26"/>
      <c r="VDM13" s="26"/>
      <c r="VDN13" s="26"/>
      <c r="VDO13" s="26"/>
      <c r="VDP13" s="26"/>
      <c r="VDR13" s="221"/>
      <c r="VDS13" s="221"/>
      <c r="VDT13" s="221"/>
      <c r="VDU13" s="221"/>
      <c r="VDV13" s="221"/>
      <c r="VDW13" s="221"/>
      <c r="VDX13" s="221"/>
      <c r="VDY13" s="221"/>
      <c r="VDZ13" s="223"/>
      <c r="VEA13" s="223"/>
      <c r="VEB13" s="26"/>
      <c r="VEC13" s="26"/>
      <c r="VED13" s="26"/>
      <c r="VEE13" s="26"/>
      <c r="VEF13" s="26"/>
      <c r="VEH13" s="221"/>
      <c r="VEI13" s="221"/>
      <c r="VEJ13" s="221"/>
      <c r="VEK13" s="221"/>
      <c r="VEL13" s="221"/>
      <c r="VEM13" s="221"/>
      <c r="VEN13" s="221"/>
      <c r="VEO13" s="221"/>
      <c r="VEP13" s="223"/>
      <c r="VEQ13" s="223"/>
      <c r="VER13" s="26"/>
      <c r="VES13" s="26"/>
      <c r="VET13" s="26"/>
      <c r="VEU13" s="26"/>
      <c r="VEV13" s="26"/>
      <c r="VEX13" s="221"/>
      <c r="VEY13" s="221"/>
      <c r="VEZ13" s="221"/>
      <c r="VFA13" s="221"/>
      <c r="VFB13" s="221"/>
      <c r="VFC13" s="221"/>
      <c r="VFD13" s="221"/>
      <c r="VFE13" s="221"/>
      <c r="VFF13" s="223"/>
      <c r="VFG13" s="223"/>
      <c r="VFH13" s="26"/>
      <c r="VFI13" s="26"/>
      <c r="VFJ13" s="26"/>
      <c r="VFK13" s="26"/>
      <c r="VFL13" s="26"/>
      <c r="VFN13" s="221"/>
      <c r="VFO13" s="221"/>
      <c r="VFP13" s="221"/>
      <c r="VFQ13" s="221"/>
      <c r="VFR13" s="221"/>
      <c r="VFS13" s="221"/>
      <c r="VFT13" s="221"/>
      <c r="VFU13" s="221"/>
      <c r="VFV13" s="223"/>
      <c r="VFW13" s="223"/>
      <c r="VFX13" s="26"/>
      <c r="VFY13" s="26"/>
      <c r="VFZ13" s="26"/>
      <c r="VGA13" s="26"/>
      <c r="VGB13" s="26"/>
      <c r="VGD13" s="221"/>
      <c r="VGE13" s="221"/>
      <c r="VGF13" s="221"/>
      <c r="VGG13" s="221"/>
      <c r="VGH13" s="221"/>
      <c r="VGI13" s="221"/>
      <c r="VGJ13" s="221"/>
      <c r="VGK13" s="221"/>
      <c r="VGL13" s="223"/>
      <c r="VGM13" s="223"/>
      <c r="VGN13" s="26"/>
      <c r="VGO13" s="26"/>
      <c r="VGP13" s="26"/>
      <c r="VGQ13" s="26"/>
      <c r="VGR13" s="26"/>
      <c r="VGT13" s="221"/>
      <c r="VGU13" s="221"/>
      <c r="VGV13" s="221"/>
      <c r="VGW13" s="221"/>
      <c r="VGX13" s="221"/>
      <c r="VGY13" s="221"/>
      <c r="VGZ13" s="221"/>
      <c r="VHA13" s="221"/>
      <c r="VHB13" s="223"/>
      <c r="VHC13" s="223"/>
      <c r="VHD13" s="26"/>
      <c r="VHE13" s="26"/>
      <c r="VHF13" s="26"/>
      <c r="VHG13" s="26"/>
      <c r="VHH13" s="26"/>
      <c r="VHJ13" s="221"/>
      <c r="VHK13" s="221"/>
      <c r="VHL13" s="221"/>
      <c r="VHM13" s="221"/>
      <c r="VHN13" s="221"/>
      <c r="VHO13" s="221"/>
      <c r="VHP13" s="221"/>
      <c r="VHQ13" s="221"/>
      <c r="VHR13" s="223"/>
      <c r="VHS13" s="223"/>
      <c r="VHT13" s="26"/>
      <c r="VHU13" s="26"/>
      <c r="VHV13" s="26"/>
      <c r="VHW13" s="26"/>
      <c r="VHX13" s="26"/>
      <c r="VHZ13" s="221"/>
      <c r="VIA13" s="221"/>
      <c r="VIB13" s="221"/>
      <c r="VIC13" s="221"/>
      <c r="VID13" s="221"/>
      <c r="VIE13" s="221"/>
      <c r="VIF13" s="221"/>
      <c r="VIG13" s="221"/>
      <c r="VIH13" s="223"/>
      <c r="VII13" s="223"/>
      <c r="VIJ13" s="26"/>
      <c r="VIK13" s="26"/>
      <c r="VIL13" s="26"/>
      <c r="VIM13" s="26"/>
      <c r="VIN13" s="26"/>
      <c r="VIP13" s="221"/>
      <c r="VIQ13" s="221"/>
      <c r="VIR13" s="221"/>
      <c r="VIS13" s="221"/>
      <c r="VIT13" s="221"/>
      <c r="VIU13" s="221"/>
      <c r="VIV13" s="221"/>
      <c r="VIW13" s="221"/>
      <c r="VIX13" s="223"/>
      <c r="VIY13" s="223"/>
      <c r="VIZ13" s="26"/>
      <c r="VJA13" s="26"/>
      <c r="VJB13" s="26"/>
      <c r="VJC13" s="26"/>
      <c r="VJD13" s="26"/>
      <c r="VJF13" s="221"/>
      <c r="VJG13" s="221"/>
      <c r="VJH13" s="221"/>
      <c r="VJI13" s="221"/>
      <c r="VJJ13" s="221"/>
      <c r="VJK13" s="221"/>
      <c r="VJL13" s="221"/>
      <c r="VJM13" s="221"/>
      <c r="VJN13" s="223"/>
      <c r="VJO13" s="223"/>
      <c r="VJP13" s="26"/>
      <c r="VJQ13" s="26"/>
      <c r="VJR13" s="26"/>
      <c r="VJS13" s="26"/>
      <c r="VJT13" s="26"/>
      <c r="VJV13" s="221"/>
      <c r="VJW13" s="221"/>
      <c r="VJX13" s="221"/>
      <c r="VJY13" s="221"/>
      <c r="VJZ13" s="221"/>
      <c r="VKA13" s="221"/>
      <c r="VKB13" s="221"/>
      <c r="VKC13" s="221"/>
      <c r="VKD13" s="223"/>
      <c r="VKE13" s="223"/>
      <c r="VKF13" s="26"/>
      <c r="VKG13" s="26"/>
      <c r="VKH13" s="26"/>
      <c r="VKI13" s="26"/>
      <c r="VKJ13" s="26"/>
      <c r="VKL13" s="221"/>
      <c r="VKM13" s="221"/>
      <c r="VKN13" s="221"/>
      <c r="VKO13" s="221"/>
      <c r="VKP13" s="221"/>
      <c r="VKQ13" s="221"/>
      <c r="VKR13" s="221"/>
      <c r="VKS13" s="221"/>
      <c r="VKT13" s="223"/>
      <c r="VKU13" s="223"/>
      <c r="VKV13" s="26"/>
      <c r="VKW13" s="26"/>
      <c r="VKX13" s="26"/>
      <c r="VKY13" s="26"/>
      <c r="VKZ13" s="26"/>
      <c r="VLB13" s="221"/>
      <c r="VLC13" s="221"/>
      <c r="VLD13" s="221"/>
      <c r="VLE13" s="221"/>
      <c r="VLF13" s="221"/>
      <c r="VLG13" s="221"/>
      <c r="VLH13" s="221"/>
      <c r="VLI13" s="221"/>
      <c r="VLJ13" s="223"/>
      <c r="VLK13" s="223"/>
      <c r="VLL13" s="26"/>
      <c r="VLM13" s="26"/>
      <c r="VLN13" s="26"/>
      <c r="VLO13" s="26"/>
      <c r="VLP13" s="26"/>
      <c r="VLR13" s="221"/>
      <c r="VLS13" s="221"/>
      <c r="VLT13" s="221"/>
      <c r="VLU13" s="221"/>
      <c r="VLV13" s="221"/>
      <c r="VLW13" s="221"/>
      <c r="VLX13" s="221"/>
      <c r="VLY13" s="221"/>
      <c r="VLZ13" s="223"/>
      <c r="VMA13" s="223"/>
      <c r="VMB13" s="26"/>
      <c r="VMC13" s="26"/>
      <c r="VMD13" s="26"/>
      <c r="VME13" s="26"/>
      <c r="VMF13" s="26"/>
      <c r="VMH13" s="221"/>
      <c r="VMI13" s="221"/>
      <c r="VMJ13" s="221"/>
      <c r="VMK13" s="221"/>
      <c r="VML13" s="221"/>
      <c r="VMM13" s="221"/>
      <c r="VMN13" s="221"/>
      <c r="VMO13" s="221"/>
      <c r="VMP13" s="223"/>
      <c r="VMQ13" s="223"/>
      <c r="VMR13" s="26"/>
      <c r="VMS13" s="26"/>
      <c r="VMT13" s="26"/>
      <c r="VMU13" s="26"/>
      <c r="VMV13" s="26"/>
      <c r="VMX13" s="221"/>
      <c r="VMY13" s="221"/>
      <c r="VMZ13" s="221"/>
      <c r="VNA13" s="221"/>
      <c r="VNB13" s="221"/>
      <c r="VNC13" s="221"/>
      <c r="VND13" s="221"/>
      <c r="VNE13" s="221"/>
      <c r="VNF13" s="223"/>
      <c r="VNG13" s="223"/>
      <c r="VNH13" s="26"/>
      <c r="VNI13" s="26"/>
      <c r="VNJ13" s="26"/>
      <c r="VNK13" s="26"/>
      <c r="VNL13" s="26"/>
      <c r="VNN13" s="221"/>
      <c r="VNO13" s="221"/>
      <c r="VNP13" s="221"/>
      <c r="VNQ13" s="221"/>
      <c r="VNR13" s="221"/>
      <c r="VNS13" s="221"/>
      <c r="VNT13" s="221"/>
      <c r="VNU13" s="221"/>
      <c r="VNV13" s="223"/>
      <c r="VNW13" s="223"/>
      <c r="VNX13" s="26"/>
      <c r="VNY13" s="26"/>
      <c r="VNZ13" s="26"/>
      <c r="VOA13" s="26"/>
      <c r="VOB13" s="26"/>
      <c r="VOD13" s="221"/>
      <c r="VOE13" s="221"/>
      <c r="VOF13" s="221"/>
      <c r="VOG13" s="221"/>
      <c r="VOH13" s="221"/>
      <c r="VOI13" s="221"/>
      <c r="VOJ13" s="221"/>
      <c r="VOK13" s="221"/>
      <c r="VOL13" s="223"/>
      <c r="VOM13" s="223"/>
      <c r="VON13" s="26"/>
      <c r="VOO13" s="26"/>
      <c r="VOP13" s="26"/>
      <c r="VOQ13" s="26"/>
      <c r="VOR13" s="26"/>
      <c r="VOT13" s="221"/>
      <c r="VOU13" s="221"/>
      <c r="VOV13" s="221"/>
      <c r="VOW13" s="221"/>
      <c r="VOX13" s="221"/>
      <c r="VOY13" s="221"/>
      <c r="VOZ13" s="221"/>
      <c r="VPA13" s="221"/>
      <c r="VPB13" s="223"/>
      <c r="VPC13" s="223"/>
      <c r="VPD13" s="26"/>
      <c r="VPE13" s="26"/>
      <c r="VPF13" s="26"/>
      <c r="VPG13" s="26"/>
      <c r="VPH13" s="26"/>
      <c r="VPJ13" s="221"/>
      <c r="VPK13" s="221"/>
      <c r="VPL13" s="221"/>
      <c r="VPM13" s="221"/>
      <c r="VPN13" s="221"/>
      <c r="VPO13" s="221"/>
      <c r="VPP13" s="221"/>
      <c r="VPQ13" s="221"/>
      <c r="VPR13" s="223"/>
      <c r="VPS13" s="223"/>
      <c r="VPT13" s="26"/>
      <c r="VPU13" s="26"/>
      <c r="VPV13" s="26"/>
      <c r="VPW13" s="26"/>
      <c r="VPX13" s="26"/>
      <c r="VPZ13" s="221"/>
      <c r="VQA13" s="221"/>
      <c r="VQB13" s="221"/>
      <c r="VQC13" s="221"/>
      <c r="VQD13" s="221"/>
      <c r="VQE13" s="221"/>
      <c r="VQF13" s="221"/>
      <c r="VQG13" s="221"/>
      <c r="VQH13" s="223"/>
      <c r="VQI13" s="223"/>
      <c r="VQJ13" s="26"/>
      <c r="VQK13" s="26"/>
      <c r="VQL13" s="26"/>
      <c r="VQM13" s="26"/>
      <c r="VQN13" s="26"/>
      <c r="VQP13" s="221"/>
      <c r="VQQ13" s="221"/>
      <c r="VQR13" s="221"/>
      <c r="VQS13" s="221"/>
      <c r="VQT13" s="221"/>
      <c r="VQU13" s="221"/>
      <c r="VQV13" s="221"/>
      <c r="VQW13" s="221"/>
      <c r="VQX13" s="223"/>
      <c r="VQY13" s="223"/>
      <c r="VQZ13" s="26"/>
      <c r="VRA13" s="26"/>
      <c r="VRB13" s="26"/>
      <c r="VRC13" s="26"/>
      <c r="VRD13" s="26"/>
      <c r="VRF13" s="221"/>
      <c r="VRG13" s="221"/>
      <c r="VRH13" s="221"/>
      <c r="VRI13" s="221"/>
      <c r="VRJ13" s="221"/>
      <c r="VRK13" s="221"/>
      <c r="VRL13" s="221"/>
      <c r="VRM13" s="221"/>
      <c r="VRN13" s="223"/>
      <c r="VRO13" s="223"/>
      <c r="VRP13" s="26"/>
      <c r="VRQ13" s="26"/>
      <c r="VRR13" s="26"/>
      <c r="VRS13" s="26"/>
      <c r="VRT13" s="26"/>
      <c r="VRV13" s="221"/>
      <c r="VRW13" s="221"/>
      <c r="VRX13" s="221"/>
      <c r="VRY13" s="221"/>
      <c r="VRZ13" s="221"/>
      <c r="VSA13" s="221"/>
      <c r="VSB13" s="221"/>
      <c r="VSC13" s="221"/>
      <c r="VSD13" s="223"/>
      <c r="VSE13" s="223"/>
      <c r="VSF13" s="26"/>
      <c r="VSG13" s="26"/>
      <c r="VSH13" s="26"/>
      <c r="VSI13" s="26"/>
      <c r="VSJ13" s="26"/>
      <c r="VSL13" s="221"/>
      <c r="VSM13" s="221"/>
      <c r="VSN13" s="221"/>
      <c r="VSO13" s="221"/>
      <c r="VSP13" s="221"/>
      <c r="VSQ13" s="221"/>
      <c r="VSR13" s="221"/>
      <c r="VSS13" s="221"/>
      <c r="VST13" s="223"/>
      <c r="VSU13" s="223"/>
      <c r="VSV13" s="26"/>
      <c r="VSW13" s="26"/>
      <c r="VSX13" s="26"/>
      <c r="VSY13" s="26"/>
      <c r="VSZ13" s="26"/>
      <c r="VTB13" s="221"/>
      <c r="VTC13" s="221"/>
      <c r="VTD13" s="221"/>
      <c r="VTE13" s="221"/>
      <c r="VTF13" s="221"/>
      <c r="VTG13" s="221"/>
      <c r="VTH13" s="221"/>
      <c r="VTI13" s="221"/>
      <c r="VTJ13" s="223"/>
      <c r="VTK13" s="223"/>
      <c r="VTL13" s="26"/>
      <c r="VTM13" s="26"/>
      <c r="VTN13" s="26"/>
      <c r="VTO13" s="26"/>
      <c r="VTP13" s="26"/>
      <c r="VTR13" s="221"/>
      <c r="VTS13" s="221"/>
      <c r="VTT13" s="221"/>
      <c r="VTU13" s="221"/>
      <c r="VTV13" s="221"/>
      <c r="VTW13" s="221"/>
      <c r="VTX13" s="221"/>
      <c r="VTY13" s="221"/>
      <c r="VTZ13" s="223"/>
      <c r="VUA13" s="223"/>
      <c r="VUB13" s="26"/>
      <c r="VUC13" s="26"/>
      <c r="VUD13" s="26"/>
      <c r="VUE13" s="26"/>
      <c r="VUF13" s="26"/>
      <c r="VUH13" s="221"/>
      <c r="VUI13" s="221"/>
      <c r="VUJ13" s="221"/>
      <c r="VUK13" s="221"/>
      <c r="VUL13" s="221"/>
      <c r="VUM13" s="221"/>
      <c r="VUN13" s="221"/>
      <c r="VUO13" s="221"/>
      <c r="VUP13" s="223"/>
      <c r="VUQ13" s="223"/>
      <c r="VUR13" s="26"/>
      <c r="VUS13" s="26"/>
      <c r="VUT13" s="26"/>
      <c r="VUU13" s="26"/>
      <c r="VUV13" s="26"/>
      <c r="VUX13" s="221"/>
      <c r="VUY13" s="221"/>
      <c r="VUZ13" s="221"/>
      <c r="VVA13" s="221"/>
      <c r="VVB13" s="221"/>
      <c r="VVC13" s="221"/>
      <c r="VVD13" s="221"/>
      <c r="VVE13" s="221"/>
      <c r="VVF13" s="223"/>
      <c r="VVG13" s="223"/>
      <c r="VVH13" s="26"/>
      <c r="VVI13" s="26"/>
      <c r="VVJ13" s="26"/>
      <c r="VVK13" s="26"/>
      <c r="VVL13" s="26"/>
      <c r="VVN13" s="221"/>
      <c r="VVO13" s="221"/>
      <c r="VVP13" s="221"/>
      <c r="VVQ13" s="221"/>
      <c r="VVR13" s="221"/>
      <c r="VVS13" s="221"/>
      <c r="VVT13" s="221"/>
      <c r="VVU13" s="221"/>
      <c r="VVV13" s="223"/>
      <c r="VVW13" s="223"/>
      <c r="VVX13" s="26"/>
      <c r="VVY13" s="26"/>
      <c r="VVZ13" s="26"/>
      <c r="VWA13" s="26"/>
      <c r="VWB13" s="26"/>
      <c r="VWD13" s="221"/>
      <c r="VWE13" s="221"/>
      <c r="VWF13" s="221"/>
      <c r="VWG13" s="221"/>
      <c r="VWH13" s="221"/>
      <c r="VWI13" s="221"/>
      <c r="VWJ13" s="221"/>
      <c r="VWK13" s="221"/>
      <c r="VWL13" s="223"/>
      <c r="VWM13" s="223"/>
      <c r="VWN13" s="26"/>
      <c r="VWO13" s="26"/>
      <c r="VWP13" s="26"/>
      <c r="VWQ13" s="26"/>
      <c r="VWR13" s="26"/>
      <c r="VWT13" s="221"/>
      <c r="VWU13" s="221"/>
      <c r="VWV13" s="221"/>
      <c r="VWW13" s="221"/>
      <c r="VWX13" s="221"/>
      <c r="VWY13" s="221"/>
      <c r="VWZ13" s="221"/>
      <c r="VXA13" s="221"/>
      <c r="VXB13" s="223"/>
      <c r="VXC13" s="223"/>
      <c r="VXD13" s="26"/>
      <c r="VXE13" s="26"/>
      <c r="VXF13" s="26"/>
      <c r="VXG13" s="26"/>
      <c r="VXH13" s="26"/>
      <c r="VXJ13" s="221"/>
      <c r="VXK13" s="221"/>
      <c r="VXL13" s="221"/>
      <c r="VXM13" s="221"/>
      <c r="VXN13" s="221"/>
      <c r="VXO13" s="221"/>
      <c r="VXP13" s="221"/>
      <c r="VXQ13" s="221"/>
      <c r="VXR13" s="223"/>
      <c r="VXS13" s="223"/>
      <c r="VXT13" s="26"/>
      <c r="VXU13" s="26"/>
      <c r="VXV13" s="26"/>
      <c r="VXW13" s="26"/>
      <c r="VXX13" s="26"/>
      <c r="VXZ13" s="221"/>
      <c r="VYA13" s="221"/>
      <c r="VYB13" s="221"/>
      <c r="VYC13" s="221"/>
      <c r="VYD13" s="221"/>
      <c r="VYE13" s="221"/>
      <c r="VYF13" s="221"/>
      <c r="VYG13" s="221"/>
      <c r="VYH13" s="223"/>
      <c r="VYI13" s="223"/>
      <c r="VYJ13" s="26"/>
      <c r="VYK13" s="26"/>
      <c r="VYL13" s="26"/>
      <c r="VYM13" s="26"/>
      <c r="VYN13" s="26"/>
      <c r="VYP13" s="221"/>
      <c r="VYQ13" s="221"/>
      <c r="VYR13" s="221"/>
      <c r="VYS13" s="221"/>
      <c r="VYT13" s="221"/>
      <c r="VYU13" s="221"/>
      <c r="VYV13" s="221"/>
      <c r="VYW13" s="221"/>
      <c r="VYX13" s="223"/>
      <c r="VYY13" s="223"/>
      <c r="VYZ13" s="26"/>
      <c r="VZA13" s="26"/>
      <c r="VZB13" s="26"/>
      <c r="VZC13" s="26"/>
      <c r="VZD13" s="26"/>
      <c r="VZF13" s="221"/>
      <c r="VZG13" s="221"/>
      <c r="VZH13" s="221"/>
      <c r="VZI13" s="221"/>
      <c r="VZJ13" s="221"/>
      <c r="VZK13" s="221"/>
      <c r="VZL13" s="221"/>
      <c r="VZM13" s="221"/>
      <c r="VZN13" s="223"/>
      <c r="VZO13" s="223"/>
      <c r="VZP13" s="26"/>
      <c r="VZQ13" s="26"/>
      <c r="VZR13" s="26"/>
      <c r="VZS13" s="26"/>
      <c r="VZT13" s="26"/>
      <c r="VZV13" s="221"/>
      <c r="VZW13" s="221"/>
      <c r="VZX13" s="221"/>
      <c r="VZY13" s="221"/>
      <c r="VZZ13" s="221"/>
      <c r="WAA13" s="221"/>
      <c r="WAB13" s="221"/>
      <c r="WAC13" s="221"/>
      <c r="WAD13" s="223"/>
      <c r="WAE13" s="223"/>
      <c r="WAF13" s="26"/>
      <c r="WAG13" s="26"/>
      <c r="WAH13" s="26"/>
      <c r="WAI13" s="26"/>
      <c r="WAJ13" s="26"/>
      <c r="WAL13" s="221"/>
      <c r="WAM13" s="221"/>
      <c r="WAN13" s="221"/>
      <c r="WAO13" s="221"/>
      <c r="WAP13" s="221"/>
      <c r="WAQ13" s="221"/>
      <c r="WAR13" s="221"/>
      <c r="WAS13" s="221"/>
      <c r="WAT13" s="223"/>
      <c r="WAU13" s="223"/>
      <c r="WAV13" s="26"/>
      <c r="WAW13" s="26"/>
      <c r="WAX13" s="26"/>
      <c r="WAY13" s="26"/>
      <c r="WAZ13" s="26"/>
      <c r="WBB13" s="221"/>
      <c r="WBC13" s="221"/>
      <c r="WBD13" s="221"/>
      <c r="WBE13" s="221"/>
      <c r="WBF13" s="221"/>
      <c r="WBG13" s="221"/>
      <c r="WBH13" s="221"/>
      <c r="WBI13" s="221"/>
      <c r="WBJ13" s="223"/>
      <c r="WBK13" s="223"/>
      <c r="WBL13" s="26"/>
      <c r="WBM13" s="26"/>
      <c r="WBN13" s="26"/>
      <c r="WBO13" s="26"/>
      <c r="WBP13" s="26"/>
      <c r="WBR13" s="221"/>
      <c r="WBS13" s="221"/>
      <c r="WBT13" s="221"/>
      <c r="WBU13" s="221"/>
      <c r="WBV13" s="221"/>
      <c r="WBW13" s="221"/>
      <c r="WBX13" s="221"/>
      <c r="WBY13" s="221"/>
      <c r="WBZ13" s="223"/>
      <c r="WCA13" s="223"/>
      <c r="WCB13" s="26"/>
      <c r="WCC13" s="26"/>
      <c r="WCD13" s="26"/>
      <c r="WCE13" s="26"/>
      <c r="WCF13" s="26"/>
      <c r="WCH13" s="221"/>
      <c r="WCI13" s="221"/>
      <c r="WCJ13" s="221"/>
      <c r="WCK13" s="221"/>
      <c r="WCL13" s="221"/>
      <c r="WCM13" s="221"/>
      <c r="WCN13" s="221"/>
      <c r="WCO13" s="221"/>
      <c r="WCP13" s="223"/>
      <c r="WCQ13" s="223"/>
      <c r="WCR13" s="26"/>
      <c r="WCS13" s="26"/>
      <c r="WCT13" s="26"/>
      <c r="WCU13" s="26"/>
      <c r="WCV13" s="26"/>
      <c r="WCX13" s="221"/>
      <c r="WCY13" s="221"/>
      <c r="WCZ13" s="221"/>
      <c r="WDA13" s="221"/>
      <c r="WDB13" s="221"/>
      <c r="WDC13" s="221"/>
      <c r="WDD13" s="221"/>
      <c r="WDE13" s="221"/>
      <c r="WDF13" s="223"/>
      <c r="WDG13" s="223"/>
      <c r="WDH13" s="26"/>
      <c r="WDI13" s="26"/>
      <c r="WDJ13" s="26"/>
      <c r="WDK13" s="26"/>
      <c r="WDL13" s="26"/>
      <c r="WDN13" s="221"/>
      <c r="WDO13" s="221"/>
      <c r="WDP13" s="221"/>
      <c r="WDQ13" s="221"/>
      <c r="WDR13" s="221"/>
      <c r="WDS13" s="221"/>
      <c r="WDT13" s="221"/>
      <c r="WDU13" s="221"/>
      <c r="WDV13" s="223"/>
      <c r="WDW13" s="223"/>
      <c r="WDX13" s="26"/>
      <c r="WDY13" s="26"/>
      <c r="WDZ13" s="26"/>
      <c r="WEA13" s="26"/>
      <c r="WEB13" s="26"/>
      <c r="WED13" s="221"/>
      <c r="WEE13" s="221"/>
      <c r="WEF13" s="221"/>
      <c r="WEG13" s="221"/>
      <c r="WEH13" s="221"/>
      <c r="WEI13" s="221"/>
      <c r="WEJ13" s="221"/>
      <c r="WEK13" s="221"/>
      <c r="WEL13" s="223"/>
      <c r="WEM13" s="223"/>
      <c r="WEN13" s="26"/>
      <c r="WEO13" s="26"/>
      <c r="WEP13" s="26"/>
      <c r="WEQ13" s="26"/>
      <c r="WER13" s="26"/>
      <c r="WET13" s="221"/>
      <c r="WEU13" s="221"/>
      <c r="WEV13" s="221"/>
      <c r="WEW13" s="221"/>
      <c r="WEX13" s="221"/>
      <c r="WEY13" s="221"/>
      <c r="WEZ13" s="221"/>
      <c r="WFA13" s="221"/>
      <c r="WFB13" s="223"/>
      <c r="WFC13" s="223"/>
      <c r="WFD13" s="26"/>
      <c r="WFE13" s="26"/>
      <c r="WFF13" s="26"/>
      <c r="WFG13" s="26"/>
      <c r="WFH13" s="26"/>
      <c r="WFJ13" s="221"/>
      <c r="WFK13" s="221"/>
      <c r="WFL13" s="221"/>
      <c r="WFM13" s="221"/>
      <c r="WFN13" s="221"/>
      <c r="WFO13" s="221"/>
      <c r="WFP13" s="221"/>
      <c r="WFQ13" s="221"/>
      <c r="WFR13" s="223"/>
      <c r="WFS13" s="223"/>
      <c r="WFT13" s="26"/>
      <c r="WFU13" s="26"/>
      <c r="WFV13" s="26"/>
      <c r="WFW13" s="26"/>
      <c r="WFX13" s="26"/>
      <c r="WFZ13" s="221"/>
      <c r="WGA13" s="221"/>
      <c r="WGB13" s="221"/>
      <c r="WGC13" s="221"/>
      <c r="WGD13" s="221"/>
      <c r="WGE13" s="221"/>
      <c r="WGF13" s="221"/>
      <c r="WGG13" s="221"/>
      <c r="WGH13" s="223"/>
      <c r="WGI13" s="223"/>
      <c r="WGJ13" s="26"/>
      <c r="WGK13" s="26"/>
      <c r="WGL13" s="26"/>
      <c r="WGM13" s="26"/>
      <c r="WGN13" s="26"/>
      <c r="WGP13" s="221"/>
      <c r="WGQ13" s="221"/>
      <c r="WGR13" s="221"/>
      <c r="WGS13" s="221"/>
      <c r="WGT13" s="221"/>
      <c r="WGU13" s="221"/>
      <c r="WGV13" s="221"/>
      <c r="WGW13" s="221"/>
      <c r="WGX13" s="223"/>
      <c r="WGY13" s="223"/>
      <c r="WGZ13" s="26"/>
      <c r="WHA13" s="26"/>
      <c r="WHB13" s="26"/>
      <c r="WHC13" s="26"/>
      <c r="WHD13" s="26"/>
      <c r="WHF13" s="221"/>
      <c r="WHG13" s="221"/>
      <c r="WHH13" s="221"/>
      <c r="WHI13" s="221"/>
      <c r="WHJ13" s="221"/>
      <c r="WHK13" s="221"/>
      <c r="WHL13" s="221"/>
      <c r="WHM13" s="221"/>
      <c r="WHN13" s="223"/>
      <c r="WHO13" s="223"/>
      <c r="WHP13" s="26"/>
      <c r="WHQ13" s="26"/>
      <c r="WHR13" s="26"/>
      <c r="WHS13" s="26"/>
      <c r="WHT13" s="26"/>
      <c r="WHV13" s="221"/>
      <c r="WHW13" s="221"/>
      <c r="WHX13" s="221"/>
      <c r="WHY13" s="221"/>
      <c r="WHZ13" s="221"/>
      <c r="WIA13" s="221"/>
      <c r="WIB13" s="221"/>
      <c r="WIC13" s="221"/>
      <c r="WID13" s="223"/>
      <c r="WIE13" s="223"/>
      <c r="WIF13" s="26"/>
      <c r="WIG13" s="26"/>
      <c r="WIH13" s="26"/>
      <c r="WII13" s="26"/>
      <c r="WIJ13" s="26"/>
      <c r="WIL13" s="221"/>
      <c r="WIM13" s="221"/>
      <c r="WIN13" s="221"/>
      <c r="WIO13" s="221"/>
      <c r="WIP13" s="221"/>
      <c r="WIQ13" s="221"/>
      <c r="WIR13" s="221"/>
      <c r="WIS13" s="221"/>
      <c r="WIT13" s="223"/>
      <c r="WIU13" s="223"/>
      <c r="WIV13" s="26"/>
      <c r="WIW13" s="26"/>
      <c r="WIX13" s="26"/>
      <c r="WIY13" s="26"/>
      <c r="WIZ13" s="26"/>
      <c r="WJB13" s="221"/>
      <c r="WJC13" s="221"/>
      <c r="WJD13" s="221"/>
      <c r="WJE13" s="221"/>
      <c r="WJF13" s="221"/>
      <c r="WJG13" s="221"/>
      <c r="WJH13" s="221"/>
      <c r="WJI13" s="221"/>
      <c r="WJJ13" s="223"/>
      <c r="WJK13" s="223"/>
      <c r="WJL13" s="26"/>
      <c r="WJM13" s="26"/>
      <c r="WJN13" s="26"/>
      <c r="WJO13" s="26"/>
      <c r="WJP13" s="26"/>
      <c r="WJR13" s="221"/>
      <c r="WJS13" s="221"/>
      <c r="WJT13" s="221"/>
      <c r="WJU13" s="221"/>
      <c r="WJV13" s="221"/>
      <c r="WJW13" s="221"/>
      <c r="WJX13" s="221"/>
      <c r="WJY13" s="221"/>
      <c r="WJZ13" s="223"/>
      <c r="WKA13" s="223"/>
      <c r="WKB13" s="26"/>
      <c r="WKC13" s="26"/>
      <c r="WKD13" s="26"/>
      <c r="WKE13" s="26"/>
      <c r="WKF13" s="26"/>
      <c r="WKH13" s="221"/>
      <c r="WKI13" s="221"/>
      <c r="WKJ13" s="221"/>
      <c r="WKK13" s="221"/>
      <c r="WKL13" s="221"/>
      <c r="WKM13" s="221"/>
      <c r="WKN13" s="221"/>
      <c r="WKO13" s="221"/>
      <c r="WKP13" s="223"/>
      <c r="WKQ13" s="223"/>
      <c r="WKR13" s="26"/>
      <c r="WKS13" s="26"/>
      <c r="WKT13" s="26"/>
      <c r="WKU13" s="26"/>
      <c r="WKV13" s="26"/>
      <c r="WKX13" s="221"/>
      <c r="WKY13" s="221"/>
      <c r="WKZ13" s="221"/>
      <c r="WLA13" s="221"/>
      <c r="WLB13" s="221"/>
      <c r="WLC13" s="221"/>
      <c r="WLD13" s="221"/>
      <c r="WLE13" s="221"/>
      <c r="WLF13" s="223"/>
      <c r="WLG13" s="223"/>
      <c r="WLH13" s="26"/>
      <c r="WLI13" s="26"/>
      <c r="WLJ13" s="26"/>
      <c r="WLK13" s="26"/>
      <c r="WLL13" s="26"/>
      <c r="WLN13" s="221"/>
      <c r="WLO13" s="221"/>
      <c r="WLP13" s="221"/>
      <c r="WLQ13" s="221"/>
      <c r="WLR13" s="221"/>
      <c r="WLS13" s="221"/>
      <c r="WLT13" s="221"/>
      <c r="WLU13" s="221"/>
      <c r="WLV13" s="223"/>
      <c r="WLW13" s="223"/>
      <c r="WLX13" s="26"/>
      <c r="WLY13" s="26"/>
      <c r="WLZ13" s="26"/>
      <c r="WMA13" s="26"/>
      <c r="WMB13" s="26"/>
      <c r="WMD13" s="221"/>
      <c r="WME13" s="221"/>
      <c r="WMF13" s="221"/>
      <c r="WMG13" s="221"/>
      <c r="WMH13" s="221"/>
      <c r="WMI13" s="221"/>
      <c r="WMJ13" s="221"/>
      <c r="WMK13" s="221"/>
      <c r="WML13" s="223"/>
      <c r="WMM13" s="223"/>
      <c r="WMN13" s="26"/>
      <c r="WMO13" s="26"/>
      <c r="WMP13" s="26"/>
      <c r="WMQ13" s="26"/>
      <c r="WMR13" s="26"/>
      <c r="WMT13" s="221"/>
      <c r="WMU13" s="221"/>
      <c r="WMV13" s="221"/>
      <c r="WMW13" s="221"/>
      <c r="WMX13" s="221"/>
      <c r="WMY13" s="221"/>
      <c r="WMZ13" s="221"/>
      <c r="WNA13" s="221"/>
      <c r="WNB13" s="223"/>
      <c r="WNC13" s="223"/>
      <c r="WND13" s="26"/>
      <c r="WNE13" s="26"/>
      <c r="WNF13" s="26"/>
      <c r="WNG13" s="26"/>
      <c r="WNH13" s="26"/>
      <c r="WNJ13" s="221"/>
      <c r="WNK13" s="221"/>
      <c r="WNL13" s="221"/>
      <c r="WNM13" s="221"/>
      <c r="WNN13" s="221"/>
      <c r="WNO13" s="221"/>
      <c r="WNP13" s="221"/>
      <c r="WNQ13" s="221"/>
      <c r="WNR13" s="223"/>
      <c r="WNS13" s="223"/>
      <c r="WNT13" s="26"/>
      <c r="WNU13" s="26"/>
      <c r="WNV13" s="26"/>
      <c r="WNW13" s="26"/>
      <c r="WNX13" s="26"/>
      <c r="WNZ13" s="221"/>
      <c r="WOA13" s="221"/>
      <c r="WOB13" s="221"/>
      <c r="WOC13" s="221"/>
      <c r="WOD13" s="221"/>
      <c r="WOE13" s="221"/>
      <c r="WOF13" s="221"/>
      <c r="WOG13" s="221"/>
      <c r="WOH13" s="223"/>
      <c r="WOI13" s="223"/>
      <c r="WOJ13" s="26"/>
      <c r="WOK13" s="26"/>
      <c r="WOL13" s="26"/>
      <c r="WOM13" s="26"/>
      <c r="WON13" s="26"/>
      <c r="WOP13" s="221"/>
      <c r="WOQ13" s="221"/>
      <c r="WOR13" s="221"/>
      <c r="WOS13" s="221"/>
      <c r="WOT13" s="221"/>
      <c r="WOU13" s="221"/>
      <c r="WOV13" s="221"/>
      <c r="WOW13" s="221"/>
      <c r="WOX13" s="223"/>
      <c r="WOY13" s="223"/>
      <c r="WOZ13" s="26"/>
      <c r="WPA13" s="26"/>
      <c r="WPB13" s="26"/>
      <c r="WPC13" s="26"/>
      <c r="WPD13" s="26"/>
      <c r="WPF13" s="221"/>
      <c r="WPG13" s="221"/>
      <c r="WPH13" s="221"/>
      <c r="WPI13" s="221"/>
      <c r="WPJ13" s="221"/>
      <c r="WPK13" s="221"/>
      <c r="WPL13" s="221"/>
      <c r="WPM13" s="221"/>
      <c r="WPN13" s="223"/>
      <c r="WPO13" s="223"/>
      <c r="WPP13" s="26"/>
      <c r="WPQ13" s="26"/>
      <c r="WPR13" s="26"/>
      <c r="WPS13" s="26"/>
      <c r="WPT13" s="26"/>
      <c r="WPV13" s="221"/>
      <c r="WPW13" s="221"/>
      <c r="WPX13" s="221"/>
      <c r="WPY13" s="221"/>
      <c r="WPZ13" s="221"/>
      <c r="WQA13" s="221"/>
      <c r="WQB13" s="221"/>
      <c r="WQC13" s="221"/>
      <c r="WQD13" s="223"/>
      <c r="WQE13" s="223"/>
      <c r="WQF13" s="26"/>
      <c r="WQG13" s="26"/>
      <c r="WQH13" s="26"/>
      <c r="WQI13" s="26"/>
      <c r="WQJ13" s="26"/>
      <c r="WQL13" s="221"/>
      <c r="WQM13" s="221"/>
      <c r="WQN13" s="221"/>
      <c r="WQO13" s="221"/>
      <c r="WQP13" s="221"/>
      <c r="WQQ13" s="221"/>
      <c r="WQR13" s="221"/>
      <c r="WQS13" s="221"/>
      <c r="WQT13" s="223"/>
      <c r="WQU13" s="223"/>
      <c r="WQV13" s="26"/>
      <c r="WQW13" s="26"/>
      <c r="WQX13" s="26"/>
      <c r="WQY13" s="26"/>
      <c r="WQZ13" s="26"/>
      <c r="WRB13" s="221"/>
      <c r="WRC13" s="221"/>
      <c r="WRD13" s="221"/>
      <c r="WRE13" s="221"/>
      <c r="WRF13" s="221"/>
      <c r="WRG13" s="221"/>
      <c r="WRH13" s="221"/>
      <c r="WRI13" s="221"/>
      <c r="WRJ13" s="223"/>
      <c r="WRK13" s="223"/>
      <c r="WRL13" s="26"/>
      <c r="WRM13" s="26"/>
      <c r="WRN13" s="26"/>
      <c r="WRO13" s="26"/>
      <c r="WRP13" s="26"/>
      <c r="WRR13" s="221"/>
      <c r="WRS13" s="221"/>
      <c r="WRT13" s="221"/>
      <c r="WRU13" s="221"/>
      <c r="WRV13" s="221"/>
      <c r="WRW13" s="221"/>
      <c r="WRX13" s="221"/>
      <c r="WRY13" s="221"/>
      <c r="WRZ13" s="223"/>
      <c r="WSA13" s="223"/>
      <c r="WSB13" s="26"/>
      <c r="WSC13" s="26"/>
      <c r="WSD13" s="26"/>
      <c r="WSE13" s="26"/>
      <c r="WSF13" s="26"/>
      <c r="WSH13" s="221"/>
      <c r="WSI13" s="221"/>
      <c r="WSJ13" s="221"/>
      <c r="WSK13" s="221"/>
      <c r="WSL13" s="221"/>
      <c r="WSM13" s="221"/>
      <c r="WSN13" s="221"/>
      <c r="WSO13" s="221"/>
      <c r="WSP13" s="223"/>
      <c r="WSQ13" s="223"/>
      <c r="WSR13" s="26"/>
      <c r="WSS13" s="26"/>
      <c r="WST13" s="26"/>
      <c r="WSU13" s="26"/>
      <c r="WSV13" s="26"/>
      <c r="WSX13" s="221"/>
      <c r="WSY13" s="221"/>
      <c r="WSZ13" s="221"/>
      <c r="WTA13" s="221"/>
      <c r="WTB13" s="221"/>
      <c r="WTC13" s="221"/>
      <c r="WTD13" s="221"/>
      <c r="WTE13" s="221"/>
      <c r="WTF13" s="223"/>
      <c r="WTG13" s="223"/>
      <c r="WTH13" s="26"/>
      <c r="WTI13" s="26"/>
      <c r="WTJ13" s="26"/>
      <c r="WTK13" s="26"/>
      <c r="WTL13" s="26"/>
      <c r="WTN13" s="221"/>
      <c r="WTO13" s="221"/>
      <c r="WTP13" s="221"/>
      <c r="WTQ13" s="221"/>
      <c r="WTR13" s="221"/>
      <c r="WTS13" s="221"/>
      <c r="WTT13" s="221"/>
      <c r="WTU13" s="221"/>
      <c r="WTV13" s="223"/>
      <c r="WTW13" s="223"/>
      <c r="WTX13" s="26"/>
      <c r="WTY13" s="26"/>
      <c r="WTZ13" s="26"/>
      <c r="WUA13" s="26"/>
      <c r="WUB13" s="26"/>
      <c r="WUD13" s="221"/>
      <c r="WUE13" s="221"/>
      <c r="WUF13" s="221"/>
      <c r="WUG13" s="221"/>
      <c r="WUH13" s="221"/>
      <c r="WUI13" s="221"/>
      <c r="WUJ13" s="221"/>
      <c r="WUK13" s="221"/>
      <c r="WUL13" s="223"/>
      <c r="WUM13" s="223"/>
      <c r="WUN13" s="26"/>
      <c r="WUO13" s="26"/>
      <c r="WUP13" s="26"/>
      <c r="WUQ13" s="26"/>
      <c r="WUR13" s="26"/>
      <c r="WUT13" s="221"/>
      <c r="WUU13" s="221"/>
      <c r="WUV13" s="221"/>
      <c r="WUW13" s="221"/>
      <c r="WUX13" s="221"/>
      <c r="WUY13" s="221"/>
      <c r="WUZ13" s="221"/>
      <c r="WVA13" s="221"/>
      <c r="WVB13" s="223"/>
      <c r="WVC13" s="223"/>
      <c r="WVD13" s="26"/>
      <c r="WVE13" s="26"/>
      <c r="WVF13" s="26"/>
      <c r="WVG13" s="26"/>
      <c r="WVH13" s="26"/>
      <c r="WVJ13" s="221"/>
      <c r="WVK13" s="221"/>
      <c r="WVL13" s="221"/>
      <c r="WVM13" s="221"/>
      <c r="WVN13" s="221"/>
      <c r="WVO13" s="221"/>
      <c r="WVP13" s="221"/>
      <c r="WVQ13" s="221"/>
      <c r="WVR13" s="223"/>
      <c r="WVS13" s="223"/>
      <c r="WVT13" s="26"/>
      <c r="WVU13" s="26"/>
      <c r="WVV13" s="26"/>
      <c r="WVW13" s="26"/>
      <c r="WVX13" s="26"/>
      <c r="WVZ13" s="221"/>
      <c r="WWA13" s="221"/>
      <c r="WWB13" s="221"/>
      <c r="WWC13" s="221"/>
      <c r="WWD13" s="221"/>
      <c r="WWE13" s="221"/>
      <c r="WWF13" s="221"/>
      <c r="WWG13" s="221"/>
      <c r="WWH13" s="223"/>
      <c r="WWI13" s="223"/>
      <c r="WWJ13" s="26"/>
      <c r="WWK13" s="26"/>
      <c r="WWL13" s="26"/>
      <c r="WWM13" s="26"/>
      <c r="WWN13" s="26"/>
      <c r="WWP13" s="221"/>
      <c r="WWQ13" s="221"/>
      <c r="WWR13" s="221"/>
      <c r="WWS13" s="221"/>
      <c r="WWT13" s="221"/>
      <c r="WWU13" s="221"/>
      <c r="WWV13" s="221"/>
      <c r="WWW13" s="221"/>
      <c r="WWX13" s="223"/>
      <c r="WWY13" s="223"/>
      <c r="WWZ13" s="26"/>
      <c r="WXA13" s="26"/>
      <c r="WXB13" s="26"/>
      <c r="WXC13" s="26"/>
      <c r="WXD13" s="26"/>
      <c r="WXF13" s="221"/>
      <c r="WXG13" s="221"/>
      <c r="WXH13" s="221"/>
      <c r="WXI13" s="221"/>
      <c r="WXJ13" s="221"/>
      <c r="WXK13" s="221"/>
      <c r="WXL13" s="221"/>
      <c r="WXM13" s="221"/>
      <c r="WXN13" s="223"/>
      <c r="WXO13" s="223"/>
      <c r="WXP13" s="26"/>
      <c r="WXQ13" s="26"/>
      <c r="WXR13" s="26"/>
      <c r="WXS13" s="26"/>
      <c r="WXT13" s="26"/>
      <c r="WXV13" s="221"/>
      <c r="WXW13" s="221"/>
      <c r="WXX13" s="221"/>
      <c r="WXY13" s="221"/>
      <c r="WXZ13" s="221"/>
      <c r="WYA13" s="221"/>
      <c r="WYB13" s="221"/>
      <c r="WYC13" s="221"/>
      <c r="WYD13" s="223"/>
      <c r="WYE13" s="223"/>
      <c r="WYF13" s="26"/>
      <c r="WYG13" s="26"/>
      <c r="WYH13" s="26"/>
      <c r="WYI13" s="26"/>
      <c r="WYJ13" s="26"/>
      <c r="WYL13" s="221"/>
      <c r="WYM13" s="221"/>
      <c r="WYN13" s="221"/>
      <c r="WYO13" s="221"/>
      <c r="WYP13" s="221"/>
      <c r="WYQ13" s="221"/>
      <c r="WYR13" s="221"/>
      <c r="WYS13" s="221"/>
      <c r="WYT13" s="223"/>
      <c r="WYU13" s="223"/>
      <c r="WYV13" s="26"/>
      <c r="WYW13" s="26"/>
      <c r="WYX13" s="26"/>
      <c r="WYY13" s="26"/>
      <c r="WYZ13" s="26"/>
      <c r="WZB13" s="221"/>
      <c r="WZC13" s="221"/>
      <c r="WZD13" s="221"/>
      <c r="WZE13" s="221"/>
      <c r="WZF13" s="221"/>
      <c r="WZG13" s="221"/>
      <c r="WZH13" s="221"/>
      <c r="WZI13" s="221"/>
      <c r="WZJ13" s="223"/>
      <c r="WZK13" s="223"/>
      <c r="WZL13" s="26"/>
      <c r="WZM13" s="26"/>
      <c r="WZN13" s="26"/>
      <c r="WZO13" s="26"/>
      <c r="WZP13" s="26"/>
      <c r="WZR13" s="221"/>
      <c r="WZS13" s="221"/>
      <c r="WZT13" s="221"/>
      <c r="WZU13" s="221"/>
      <c r="WZV13" s="221"/>
      <c r="WZW13" s="221"/>
      <c r="WZX13" s="221"/>
      <c r="WZY13" s="221"/>
      <c r="WZZ13" s="223"/>
      <c r="XAA13" s="223"/>
      <c r="XAB13" s="26"/>
      <c r="XAC13" s="26"/>
      <c r="XAD13" s="26"/>
      <c r="XAE13" s="26"/>
      <c r="XAF13" s="26"/>
      <c r="XAH13" s="221"/>
      <c r="XAI13" s="221"/>
      <c r="XAJ13" s="221"/>
      <c r="XAK13" s="221"/>
      <c r="XAL13" s="221"/>
      <c r="XAM13" s="221"/>
      <c r="XAN13" s="221"/>
      <c r="XAO13" s="221"/>
      <c r="XAP13" s="223"/>
      <c r="XAQ13" s="223"/>
      <c r="XAR13" s="26"/>
      <c r="XAS13" s="26"/>
      <c r="XAT13" s="26"/>
      <c r="XAU13" s="26"/>
      <c r="XAV13" s="26"/>
      <c r="XAX13" s="221"/>
      <c r="XAY13" s="221"/>
      <c r="XAZ13" s="221"/>
      <c r="XBA13" s="221"/>
      <c r="XBB13" s="221"/>
      <c r="XBC13" s="221"/>
      <c r="XBD13" s="221"/>
      <c r="XBE13" s="221"/>
      <c r="XBF13" s="223"/>
      <c r="XBG13" s="223"/>
      <c r="XBH13" s="26"/>
      <c r="XBI13" s="26"/>
      <c r="XBJ13" s="26"/>
      <c r="XBK13" s="26"/>
      <c r="XBL13" s="26"/>
      <c r="XBN13" s="221"/>
      <c r="XBO13" s="221"/>
      <c r="XBP13" s="221"/>
      <c r="XBQ13" s="221"/>
      <c r="XBR13" s="221"/>
      <c r="XBS13" s="221"/>
      <c r="XBT13" s="221"/>
      <c r="XBU13" s="221"/>
      <c r="XBV13" s="223"/>
      <c r="XBW13" s="223"/>
      <c r="XBX13" s="26"/>
      <c r="XBY13" s="26"/>
      <c r="XBZ13" s="26"/>
      <c r="XCA13" s="26"/>
      <c r="XCB13" s="26"/>
      <c r="XCD13" s="221"/>
      <c r="XCE13" s="221"/>
      <c r="XCF13" s="221"/>
      <c r="XCG13" s="221"/>
      <c r="XCH13" s="221"/>
      <c r="XCI13" s="221"/>
      <c r="XCJ13" s="221"/>
      <c r="XCK13" s="221"/>
      <c r="XCL13" s="223"/>
      <c r="XCM13" s="223"/>
      <c r="XCN13" s="26"/>
      <c r="XCO13" s="26"/>
      <c r="XCP13" s="26"/>
      <c r="XCQ13" s="26"/>
      <c r="XCR13" s="26"/>
      <c r="XCT13" s="221"/>
      <c r="XCU13" s="221"/>
      <c r="XCV13" s="221"/>
      <c r="XCW13" s="221"/>
      <c r="XCX13" s="221"/>
      <c r="XCY13" s="221"/>
      <c r="XCZ13" s="221"/>
      <c r="XDA13" s="221"/>
      <c r="XDB13" s="223"/>
      <c r="XDC13" s="223"/>
      <c r="XDD13" s="26"/>
      <c r="XDE13" s="26"/>
      <c r="XDF13" s="26"/>
      <c r="XDG13" s="26"/>
      <c r="XDH13" s="26"/>
      <c r="XDJ13" s="221"/>
      <c r="XDK13" s="221"/>
      <c r="XDL13" s="221"/>
      <c r="XDM13" s="221"/>
      <c r="XDN13" s="221"/>
      <c r="XDO13" s="221"/>
      <c r="XDP13" s="221"/>
      <c r="XDQ13" s="221"/>
      <c r="XDR13" s="223"/>
      <c r="XDS13" s="223"/>
      <c r="XDT13" s="26"/>
      <c r="XDU13" s="26"/>
      <c r="XDV13" s="26"/>
      <c r="XDW13" s="26"/>
      <c r="XDX13" s="26"/>
      <c r="XDZ13" s="221"/>
      <c r="XEA13" s="221"/>
      <c r="XEB13" s="221"/>
      <c r="XEC13" s="221"/>
      <c r="XED13" s="221"/>
      <c r="XEE13" s="221"/>
      <c r="XEF13" s="221"/>
      <c r="XEG13" s="221"/>
      <c r="XEH13" s="223"/>
      <c r="XEI13" s="223"/>
      <c r="XEJ13" s="26"/>
      <c r="XEK13" s="26"/>
      <c r="XEL13" s="26"/>
      <c r="XEM13" s="26"/>
      <c r="XEN13" s="26"/>
      <c r="XEP13" s="221"/>
      <c r="XEQ13" s="221"/>
      <c r="XER13" s="221"/>
      <c r="XES13" s="221"/>
      <c r="XET13" s="221"/>
      <c r="XEU13" s="221"/>
      <c r="XEV13" s="221"/>
      <c r="XEW13" s="221"/>
      <c r="XEX13" s="223"/>
      <c r="XEY13" s="223"/>
      <c r="XEZ13" s="26"/>
      <c r="XFA13" s="26"/>
      <c r="XFB13" s="26"/>
      <c r="XFC13" s="26"/>
      <c r="XFD13" s="26"/>
    </row>
    <row r="14" spans="1:16384" ht="15" customHeight="1">
      <c r="B14" s="511"/>
      <c r="C14" s="511"/>
      <c r="D14" s="511"/>
      <c r="E14" s="511"/>
      <c r="F14" s="511"/>
      <c r="G14" s="511"/>
      <c r="H14" s="511"/>
      <c r="I14" s="520" t="s">
        <v>449</v>
      </c>
      <c r="J14" s="527"/>
      <c r="K14" s="527"/>
      <c r="L14" s="527"/>
      <c r="M14" s="26"/>
      <c r="N14" s="528" t="s">
        <v>860</v>
      </c>
      <c r="O14" s="528"/>
      <c r="P14" s="611"/>
      <c r="Q14" s="522"/>
      <c r="R14" s="522"/>
      <c r="S14" s="522"/>
      <c r="T14" s="522"/>
      <c r="U14" s="522"/>
      <c r="V14" s="222"/>
      <c r="W14" s="507" t="s">
        <v>844</v>
      </c>
      <c r="X14" s="507"/>
      <c r="Y14" s="222"/>
      <c r="Z14" s="373"/>
      <c r="AA14" s="373"/>
      <c r="AB14" s="26"/>
      <c r="AC14" s="26"/>
      <c r="AD14" s="26"/>
      <c r="AE14" s="4"/>
      <c r="AF14" s="26"/>
      <c r="AH14" s="401"/>
      <c r="AI14" s="401"/>
      <c r="AJ14" s="401"/>
      <c r="AK14" s="401"/>
      <c r="AL14" s="401"/>
      <c r="AM14" s="401"/>
      <c r="AN14" s="401"/>
      <c r="AO14" s="401"/>
      <c r="AP14" s="373"/>
      <c r="AQ14" s="373"/>
      <c r="AR14" s="26"/>
      <c r="AS14" s="26"/>
      <c r="AT14" s="26"/>
      <c r="AU14" s="3"/>
      <c r="AV14" s="26"/>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c r="IN14" s="221"/>
      <c r="IO14" s="221"/>
      <c r="IP14" s="221"/>
      <c r="IQ14" s="221"/>
      <c r="IR14" s="221"/>
      <c r="IS14" s="221"/>
      <c r="IT14" s="221"/>
      <c r="IU14" s="221"/>
      <c r="IV14" s="221"/>
      <c r="IW14" s="221"/>
      <c r="IX14" s="221"/>
      <c r="IY14" s="221"/>
      <c r="IZ14" s="221"/>
      <c r="JA14" s="221"/>
      <c r="JB14" s="221"/>
      <c r="JC14" s="221"/>
      <c r="JD14" s="221"/>
      <c r="JE14" s="221"/>
      <c r="JF14" s="221"/>
      <c r="JG14" s="221"/>
      <c r="JH14" s="221"/>
      <c r="JI14" s="221"/>
      <c r="JJ14" s="221"/>
      <c r="JK14" s="221"/>
      <c r="JL14" s="221"/>
      <c r="JM14" s="221"/>
      <c r="JN14" s="221"/>
      <c r="JO14" s="221"/>
      <c r="JP14" s="221"/>
      <c r="JQ14" s="221"/>
      <c r="JR14" s="221"/>
      <c r="JS14" s="221"/>
      <c r="JT14" s="221"/>
      <c r="JU14" s="221"/>
      <c r="JV14" s="221"/>
      <c r="JW14" s="221"/>
      <c r="JX14" s="221"/>
      <c r="JY14" s="221"/>
      <c r="JZ14" s="221"/>
      <c r="KA14" s="221"/>
      <c r="KB14" s="221"/>
      <c r="KC14" s="221"/>
      <c r="KD14" s="221"/>
      <c r="KE14" s="221"/>
      <c r="KF14" s="221"/>
      <c r="KG14" s="221"/>
      <c r="KH14" s="221"/>
      <c r="KI14" s="221"/>
      <c r="KJ14" s="221"/>
      <c r="KK14" s="221"/>
      <c r="KL14" s="221"/>
      <c r="KM14" s="221"/>
      <c r="KN14" s="221"/>
      <c r="KO14" s="221"/>
      <c r="KP14" s="221"/>
      <c r="KQ14" s="221"/>
      <c r="KR14" s="221"/>
      <c r="KS14" s="221"/>
      <c r="KT14" s="221"/>
      <c r="KU14" s="221"/>
      <c r="KV14" s="221"/>
      <c r="KW14" s="221"/>
      <c r="KX14" s="221"/>
      <c r="KY14" s="221"/>
      <c r="KZ14" s="221"/>
      <c r="LA14" s="221"/>
      <c r="LB14" s="221"/>
      <c r="LC14" s="221"/>
      <c r="LD14" s="221"/>
      <c r="LE14" s="221"/>
      <c r="LF14" s="221"/>
      <c r="LG14" s="221"/>
      <c r="LH14" s="221"/>
      <c r="LI14" s="221"/>
      <c r="LJ14" s="221"/>
      <c r="LK14" s="221"/>
      <c r="LL14" s="221"/>
      <c r="LM14" s="221"/>
      <c r="LN14" s="221"/>
      <c r="LO14" s="221"/>
      <c r="LP14" s="221"/>
      <c r="LQ14" s="221"/>
      <c r="LR14" s="221"/>
      <c r="LS14" s="221"/>
      <c r="LT14" s="221"/>
      <c r="LU14" s="221"/>
      <c r="LV14" s="221"/>
      <c r="LW14" s="221"/>
      <c r="LX14" s="221"/>
      <c r="LY14" s="221"/>
      <c r="LZ14" s="221"/>
      <c r="MA14" s="221"/>
      <c r="MB14" s="221"/>
      <c r="MC14" s="221"/>
      <c r="MD14" s="221"/>
      <c r="ME14" s="221"/>
      <c r="MF14" s="221"/>
      <c r="MG14" s="221"/>
      <c r="MH14" s="221"/>
      <c r="MI14" s="221"/>
      <c r="MJ14" s="221"/>
      <c r="MK14" s="221"/>
      <c r="ML14" s="221"/>
      <c r="MM14" s="221"/>
      <c r="MN14" s="221"/>
      <c r="MO14" s="221"/>
      <c r="MP14" s="221"/>
      <c r="MQ14" s="221"/>
      <c r="MR14" s="221"/>
      <c r="MS14" s="221"/>
      <c r="MT14" s="221"/>
      <c r="MU14" s="221"/>
      <c r="MV14" s="221"/>
      <c r="MW14" s="221"/>
      <c r="MX14" s="221"/>
      <c r="MY14" s="221"/>
      <c r="MZ14" s="221"/>
      <c r="NA14" s="221"/>
      <c r="NB14" s="221"/>
      <c r="NC14" s="221"/>
      <c r="ND14" s="221"/>
      <c r="NE14" s="221"/>
      <c r="NF14" s="221"/>
      <c r="NG14" s="221"/>
      <c r="NH14" s="221"/>
      <c r="NI14" s="221"/>
      <c r="NJ14" s="221"/>
      <c r="NK14" s="221"/>
      <c r="NL14" s="221"/>
      <c r="NM14" s="221"/>
      <c r="NN14" s="221"/>
      <c r="NO14" s="221"/>
      <c r="NP14" s="221"/>
      <c r="NQ14" s="221"/>
      <c r="NR14" s="221"/>
      <c r="NS14" s="221"/>
      <c r="NT14" s="221"/>
      <c r="NU14" s="221"/>
      <c r="NV14" s="221"/>
      <c r="NW14" s="221"/>
      <c r="NX14" s="221"/>
      <c r="NY14" s="221"/>
      <c r="NZ14" s="221"/>
      <c r="OA14" s="221"/>
      <c r="OB14" s="221"/>
      <c r="OC14" s="221"/>
      <c r="OD14" s="221"/>
      <c r="OE14" s="221"/>
      <c r="OF14" s="221"/>
      <c r="OG14" s="221"/>
      <c r="OH14" s="221"/>
      <c r="OI14" s="221"/>
      <c r="OJ14" s="221"/>
      <c r="OK14" s="221"/>
      <c r="OL14" s="221"/>
      <c r="OM14" s="221"/>
      <c r="ON14" s="221"/>
      <c r="OO14" s="221"/>
      <c r="OP14" s="221"/>
      <c r="OQ14" s="221"/>
      <c r="OR14" s="221"/>
      <c r="OS14" s="221"/>
      <c r="OT14" s="221"/>
      <c r="OU14" s="221"/>
      <c r="OV14" s="221"/>
      <c r="OW14" s="221"/>
      <c r="OX14" s="221"/>
      <c r="OY14" s="221"/>
      <c r="OZ14" s="221"/>
      <c r="PA14" s="221"/>
      <c r="PB14" s="221"/>
      <c r="PC14" s="221"/>
      <c r="PD14" s="221"/>
      <c r="PE14" s="221"/>
      <c r="PF14" s="221"/>
      <c r="PG14" s="221"/>
      <c r="PH14" s="221"/>
      <c r="PI14" s="221"/>
      <c r="PJ14" s="221"/>
      <c r="PK14" s="221"/>
      <c r="PL14" s="221"/>
      <c r="PM14" s="221"/>
      <c r="PN14" s="221"/>
      <c r="PO14" s="221"/>
      <c r="PP14" s="26"/>
      <c r="PR14" s="221"/>
      <c r="PS14" s="221"/>
      <c r="PT14" s="221"/>
      <c r="PU14" s="221"/>
      <c r="PV14" s="221"/>
      <c r="PW14" s="221"/>
      <c r="PX14" s="221"/>
      <c r="PY14" s="221"/>
      <c r="PZ14" s="224"/>
      <c r="QA14" s="224"/>
      <c r="QB14" s="26"/>
      <c r="QC14" s="26"/>
      <c r="QD14" s="26"/>
      <c r="QE14" s="3"/>
      <c r="QF14" s="26"/>
      <c r="QH14" s="221"/>
      <c r="QI14" s="221"/>
      <c r="QJ14" s="221"/>
      <c r="QK14" s="221"/>
      <c r="QL14" s="221"/>
      <c r="QM14" s="221"/>
      <c r="QN14" s="221"/>
      <c r="QO14" s="221"/>
      <c r="QP14" s="224"/>
      <c r="QQ14" s="224"/>
      <c r="QR14" s="26"/>
      <c r="QS14" s="26"/>
      <c r="QT14" s="26"/>
      <c r="QU14" s="3"/>
      <c r="QV14" s="26"/>
      <c r="QX14" s="221"/>
      <c r="QY14" s="221"/>
      <c r="QZ14" s="221"/>
      <c r="RA14" s="221"/>
      <c r="RB14" s="221"/>
      <c r="RC14" s="221"/>
      <c r="RD14" s="221"/>
      <c r="RE14" s="221"/>
      <c r="RF14" s="224"/>
      <c r="RG14" s="224"/>
      <c r="RH14" s="26"/>
      <c r="RI14" s="26"/>
      <c r="RJ14" s="26"/>
      <c r="RK14" s="3"/>
      <c r="RL14" s="26"/>
      <c r="RN14" s="221"/>
      <c r="RO14" s="221"/>
      <c r="RP14" s="221"/>
      <c r="RQ14" s="221"/>
      <c r="RR14" s="221"/>
      <c r="RS14" s="221"/>
      <c r="RT14" s="221"/>
      <c r="RU14" s="221"/>
      <c r="RV14" s="224"/>
      <c r="RW14" s="224"/>
      <c r="RX14" s="26"/>
      <c r="RY14" s="26"/>
      <c r="RZ14" s="26"/>
      <c r="SA14" s="3"/>
      <c r="SB14" s="26"/>
      <c r="SD14" s="221"/>
      <c r="SE14" s="221"/>
      <c r="SF14" s="221"/>
      <c r="SG14" s="221"/>
      <c r="SH14" s="221"/>
      <c r="SI14" s="221"/>
      <c r="SJ14" s="221"/>
      <c r="SK14" s="221"/>
      <c r="SL14" s="224"/>
      <c r="SM14" s="224"/>
      <c r="SN14" s="26"/>
      <c r="SO14" s="26"/>
      <c r="SP14" s="26"/>
      <c r="SQ14" s="3"/>
      <c r="SR14" s="26"/>
      <c r="ST14" s="221"/>
      <c r="SU14" s="221"/>
      <c r="SV14" s="221"/>
      <c r="SW14" s="221"/>
      <c r="SX14" s="221"/>
      <c r="SY14" s="221"/>
      <c r="SZ14" s="221"/>
      <c r="TA14" s="221"/>
      <c r="TB14" s="224"/>
      <c r="TC14" s="224"/>
      <c r="TD14" s="26"/>
      <c r="TE14" s="26"/>
      <c r="TF14" s="26"/>
      <c r="TG14" s="3"/>
      <c r="TH14" s="26"/>
      <c r="TJ14" s="221"/>
      <c r="TK14" s="221"/>
      <c r="TL14" s="221"/>
      <c r="TM14" s="221"/>
      <c r="TN14" s="221"/>
      <c r="TO14" s="221"/>
      <c r="TP14" s="221"/>
      <c r="TQ14" s="221"/>
      <c r="TR14" s="224"/>
      <c r="TS14" s="224"/>
      <c r="TT14" s="26"/>
      <c r="TU14" s="26"/>
      <c r="TV14" s="26"/>
      <c r="TW14" s="3"/>
      <c r="TX14" s="26"/>
      <c r="TZ14" s="221"/>
      <c r="UA14" s="221"/>
      <c r="UB14" s="221"/>
      <c r="UC14" s="221"/>
      <c r="UD14" s="221"/>
      <c r="UE14" s="221"/>
      <c r="UF14" s="221"/>
      <c r="UG14" s="221"/>
      <c r="UH14" s="224"/>
      <c r="UI14" s="224"/>
      <c r="UJ14" s="26"/>
      <c r="UK14" s="26"/>
      <c r="UL14" s="26"/>
      <c r="UM14" s="3"/>
      <c r="UN14" s="26"/>
      <c r="UP14" s="221"/>
      <c r="UQ14" s="221"/>
      <c r="UR14" s="221"/>
      <c r="US14" s="221"/>
      <c r="UT14" s="221"/>
      <c r="UU14" s="221"/>
      <c r="UV14" s="221"/>
      <c r="UW14" s="221"/>
      <c r="UX14" s="224"/>
      <c r="UY14" s="224"/>
      <c r="UZ14" s="26"/>
      <c r="VA14" s="26"/>
      <c r="VB14" s="26"/>
      <c r="VC14" s="3"/>
      <c r="VD14" s="26"/>
      <c r="VF14" s="221"/>
      <c r="VG14" s="221"/>
      <c r="VH14" s="221"/>
      <c r="VI14" s="221"/>
      <c r="VJ14" s="221"/>
      <c r="VK14" s="221"/>
      <c r="VL14" s="221"/>
      <c r="VM14" s="221"/>
      <c r="VN14" s="224"/>
      <c r="VO14" s="224"/>
      <c r="VP14" s="26"/>
      <c r="VQ14" s="26"/>
      <c r="VR14" s="26"/>
      <c r="VS14" s="3"/>
      <c r="VT14" s="26"/>
      <c r="VV14" s="221"/>
      <c r="VW14" s="221"/>
      <c r="VX14" s="221"/>
      <c r="VY14" s="221"/>
      <c r="VZ14" s="221"/>
      <c r="WA14" s="221"/>
      <c r="WB14" s="221"/>
      <c r="WC14" s="221"/>
      <c r="WD14" s="224"/>
      <c r="WE14" s="224"/>
      <c r="WF14" s="26"/>
      <c r="WG14" s="26"/>
      <c r="WH14" s="26"/>
      <c r="WI14" s="3"/>
      <c r="WJ14" s="26"/>
      <c r="WL14" s="221"/>
      <c r="WM14" s="221"/>
      <c r="WN14" s="221"/>
      <c r="WO14" s="221"/>
      <c r="WP14" s="221"/>
      <c r="WQ14" s="221"/>
      <c r="WR14" s="221"/>
      <c r="WS14" s="221"/>
      <c r="WT14" s="224"/>
      <c r="WU14" s="224"/>
      <c r="WV14" s="26"/>
      <c r="WW14" s="26"/>
      <c r="WX14" s="26"/>
      <c r="WY14" s="3"/>
      <c r="WZ14" s="26"/>
      <c r="XB14" s="221"/>
      <c r="XC14" s="221"/>
      <c r="XD14" s="221"/>
      <c r="XE14" s="221"/>
      <c r="XF14" s="221"/>
      <c r="XG14" s="221"/>
      <c r="XH14" s="221"/>
      <c r="XI14" s="221"/>
      <c r="XJ14" s="224"/>
      <c r="XK14" s="224"/>
      <c r="XL14" s="26"/>
      <c r="XM14" s="26"/>
      <c r="XN14" s="26"/>
      <c r="XO14" s="3"/>
      <c r="XP14" s="26"/>
      <c r="XR14" s="221"/>
      <c r="XS14" s="221"/>
      <c r="XT14" s="221"/>
      <c r="XU14" s="221"/>
      <c r="XV14" s="221"/>
      <c r="XW14" s="221"/>
      <c r="XX14" s="221"/>
      <c r="XY14" s="221"/>
      <c r="XZ14" s="224"/>
      <c r="YA14" s="224"/>
      <c r="YB14" s="26"/>
      <c r="YC14" s="26"/>
      <c r="YD14" s="26"/>
      <c r="YE14" s="3"/>
      <c r="YF14" s="26"/>
      <c r="YH14" s="221"/>
      <c r="YI14" s="221"/>
      <c r="YJ14" s="221"/>
      <c r="YK14" s="221"/>
      <c r="YL14" s="221"/>
      <c r="YM14" s="221"/>
      <c r="YN14" s="221"/>
      <c r="YO14" s="221"/>
      <c r="YP14" s="224"/>
      <c r="YQ14" s="224"/>
      <c r="YR14" s="26"/>
      <c r="YS14" s="26"/>
      <c r="YT14" s="26"/>
      <c r="YU14" s="3"/>
      <c r="YV14" s="26"/>
      <c r="YX14" s="221"/>
      <c r="YY14" s="221"/>
      <c r="YZ14" s="221"/>
      <c r="ZA14" s="221"/>
      <c r="ZB14" s="221"/>
      <c r="ZC14" s="221"/>
      <c r="ZD14" s="221"/>
      <c r="ZE14" s="221"/>
      <c r="ZF14" s="224"/>
      <c r="ZG14" s="224"/>
      <c r="ZH14" s="26"/>
      <c r="ZI14" s="26"/>
      <c r="ZJ14" s="26"/>
      <c r="ZK14" s="3"/>
      <c r="ZL14" s="26"/>
      <c r="ZN14" s="221"/>
      <c r="ZO14" s="221"/>
      <c r="ZP14" s="221"/>
      <c r="ZQ14" s="221"/>
      <c r="ZR14" s="221"/>
      <c r="ZS14" s="221"/>
      <c r="ZT14" s="221"/>
      <c r="ZU14" s="221"/>
      <c r="ZV14" s="224"/>
      <c r="ZW14" s="224"/>
      <c r="ZX14" s="26"/>
      <c r="ZY14" s="26"/>
      <c r="ZZ14" s="26"/>
      <c r="AAA14" s="3"/>
      <c r="AAB14" s="26"/>
      <c r="AAD14" s="221"/>
      <c r="AAE14" s="221"/>
      <c r="AAF14" s="221"/>
      <c r="AAG14" s="221"/>
      <c r="AAH14" s="221"/>
      <c r="AAI14" s="221"/>
      <c r="AAJ14" s="221"/>
      <c r="AAK14" s="221"/>
      <c r="AAL14" s="224"/>
      <c r="AAM14" s="224"/>
      <c r="AAN14" s="26"/>
      <c r="AAO14" s="26"/>
      <c r="AAP14" s="26"/>
      <c r="AAQ14" s="3"/>
      <c r="AAR14" s="26"/>
      <c r="AAT14" s="221"/>
      <c r="AAU14" s="221"/>
      <c r="AAV14" s="221"/>
      <c r="AAW14" s="221"/>
      <c r="AAX14" s="221"/>
      <c r="AAY14" s="221"/>
      <c r="AAZ14" s="221"/>
      <c r="ABA14" s="221"/>
      <c r="ABB14" s="224"/>
      <c r="ABC14" s="224"/>
      <c r="ABD14" s="26"/>
      <c r="ABE14" s="26"/>
      <c r="ABF14" s="26"/>
      <c r="ABG14" s="3"/>
      <c r="ABH14" s="26"/>
      <c r="ABJ14" s="221"/>
      <c r="ABK14" s="221"/>
      <c r="ABL14" s="221"/>
      <c r="ABM14" s="221"/>
      <c r="ABN14" s="221"/>
      <c r="ABO14" s="221"/>
      <c r="ABP14" s="221"/>
      <c r="ABQ14" s="221"/>
      <c r="ABR14" s="224"/>
      <c r="ABS14" s="224"/>
      <c r="ABT14" s="26"/>
      <c r="ABU14" s="26"/>
      <c r="ABV14" s="26"/>
      <c r="ABW14" s="3"/>
      <c r="ABX14" s="26"/>
      <c r="ABZ14" s="221"/>
      <c r="ACA14" s="221"/>
      <c r="ACB14" s="221"/>
      <c r="ACC14" s="221"/>
      <c r="ACD14" s="221"/>
      <c r="ACE14" s="221"/>
      <c r="ACF14" s="221"/>
      <c r="ACG14" s="221"/>
      <c r="ACH14" s="224"/>
      <c r="ACI14" s="224"/>
      <c r="ACJ14" s="26"/>
      <c r="ACK14" s="26"/>
      <c r="ACL14" s="26"/>
      <c r="ACM14" s="3"/>
      <c r="ACN14" s="26"/>
      <c r="ACP14" s="221"/>
      <c r="ACQ14" s="221"/>
      <c r="ACR14" s="221"/>
      <c r="ACS14" s="221"/>
      <c r="ACT14" s="221"/>
      <c r="ACU14" s="221"/>
      <c r="ACV14" s="221"/>
      <c r="ACW14" s="221"/>
      <c r="ACX14" s="224"/>
      <c r="ACY14" s="224"/>
      <c r="ACZ14" s="26"/>
      <c r="ADA14" s="26"/>
      <c r="ADB14" s="26"/>
      <c r="ADC14" s="3"/>
      <c r="ADD14" s="26"/>
      <c r="ADF14" s="221"/>
      <c r="ADG14" s="221"/>
      <c r="ADH14" s="221"/>
      <c r="ADI14" s="221"/>
      <c r="ADJ14" s="221"/>
      <c r="ADK14" s="221"/>
      <c r="ADL14" s="221"/>
      <c r="ADM14" s="221"/>
      <c r="ADN14" s="224"/>
      <c r="ADO14" s="224"/>
      <c r="ADP14" s="26"/>
      <c r="ADQ14" s="26"/>
      <c r="ADR14" s="26"/>
      <c r="ADS14" s="3"/>
      <c r="ADT14" s="26"/>
      <c r="ADV14" s="221"/>
      <c r="ADW14" s="221"/>
      <c r="ADX14" s="221"/>
      <c r="ADY14" s="221"/>
      <c r="ADZ14" s="221"/>
      <c r="AEA14" s="221"/>
      <c r="AEB14" s="221"/>
      <c r="AEC14" s="221"/>
      <c r="AED14" s="224"/>
      <c r="AEE14" s="224"/>
      <c r="AEF14" s="26"/>
      <c r="AEG14" s="26"/>
      <c r="AEH14" s="26"/>
      <c r="AEI14" s="3"/>
      <c r="AEJ14" s="26"/>
      <c r="AEL14" s="221"/>
      <c r="AEM14" s="221"/>
      <c r="AEN14" s="221"/>
      <c r="AEO14" s="221"/>
      <c r="AEP14" s="221"/>
      <c r="AEQ14" s="221"/>
      <c r="AER14" s="221"/>
      <c r="AES14" s="221"/>
      <c r="AET14" s="224"/>
      <c r="AEU14" s="224"/>
      <c r="AEV14" s="26"/>
      <c r="AEW14" s="26"/>
      <c r="AEX14" s="26"/>
      <c r="AEY14" s="3"/>
      <c r="AEZ14" s="26"/>
      <c r="AFB14" s="221"/>
      <c r="AFC14" s="221"/>
      <c r="AFD14" s="221"/>
      <c r="AFE14" s="221"/>
      <c r="AFF14" s="221"/>
      <c r="AFG14" s="221"/>
      <c r="AFH14" s="221"/>
      <c r="AFI14" s="221"/>
      <c r="AFJ14" s="224"/>
      <c r="AFK14" s="224"/>
      <c r="AFL14" s="26"/>
      <c r="AFM14" s="26"/>
      <c r="AFN14" s="26"/>
      <c r="AFO14" s="3"/>
      <c r="AFP14" s="26"/>
      <c r="AFR14" s="221"/>
      <c r="AFS14" s="221"/>
      <c r="AFT14" s="221"/>
      <c r="AFU14" s="221"/>
      <c r="AFV14" s="221"/>
      <c r="AFW14" s="221"/>
      <c r="AFX14" s="221"/>
      <c r="AFY14" s="221"/>
      <c r="AFZ14" s="224"/>
      <c r="AGA14" s="224"/>
      <c r="AGB14" s="26"/>
      <c r="AGC14" s="26"/>
      <c r="AGD14" s="26"/>
      <c r="AGE14" s="3"/>
      <c r="AGF14" s="26"/>
      <c r="AGH14" s="221"/>
      <c r="AGI14" s="221"/>
      <c r="AGJ14" s="221"/>
      <c r="AGK14" s="221"/>
      <c r="AGL14" s="221"/>
      <c r="AGM14" s="221"/>
      <c r="AGN14" s="221"/>
      <c r="AGO14" s="221"/>
      <c r="AGP14" s="224"/>
      <c r="AGQ14" s="224"/>
      <c r="AGR14" s="26"/>
      <c r="AGS14" s="26"/>
      <c r="AGT14" s="26"/>
      <c r="AGU14" s="3"/>
      <c r="AGV14" s="26"/>
      <c r="AGX14" s="221"/>
      <c r="AGY14" s="221"/>
      <c r="AGZ14" s="221"/>
      <c r="AHA14" s="221"/>
      <c r="AHB14" s="221"/>
      <c r="AHC14" s="221"/>
      <c r="AHD14" s="221"/>
      <c r="AHE14" s="221"/>
      <c r="AHF14" s="224"/>
      <c r="AHG14" s="224"/>
      <c r="AHH14" s="26"/>
      <c r="AHI14" s="26"/>
      <c r="AHJ14" s="26"/>
      <c r="AHK14" s="3"/>
      <c r="AHL14" s="26"/>
      <c r="AHN14" s="221"/>
      <c r="AHO14" s="221"/>
      <c r="AHP14" s="221"/>
      <c r="AHQ14" s="221"/>
      <c r="AHR14" s="221"/>
      <c r="AHS14" s="221"/>
      <c r="AHT14" s="221"/>
      <c r="AHU14" s="221"/>
      <c r="AHV14" s="224"/>
      <c r="AHW14" s="224"/>
      <c r="AHX14" s="26"/>
      <c r="AHY14" s="26"/>
      <c r="AHZ14" s="26"/>
      <c r="AIA14" s="3"/>
      <c r="AIB14" s="26"/>
      <c r="AID14" s="221"/>
      <c r="AIE14" s="221"/>
      <c r="AIF14" s="221"/>
      <c r="AIG14" s="221"/>
      <c r="AIH14" s="221"/>
      <c r="AII14" s="221"/>
      <c r="AIJ14" s="221"/>
      <c r="AIK14" s="221"/>
      <c r="AIL14" s="224"/>
      <c r="AIM14" s="224"/>
      <c r="AIN14" s="26"/>
      <c r="AIO14" s="26"/>
      <c r="AIP14" s="26"/>
      <c r="AIQ14" s="3"/>
      <c r="AIR14" s="26"/>
      <c r="AIT14" s="221"/>
      <c r="AIU14" s="221"/>
      <c r="AIV14" s="221"/>
      <c r="AIW14" s="221"/>
      <c r="AIX14" s="221"/>
      <c r="AIY14" s="221"/>
      <c r="AIZ14" s="221"/>
      <c r="AJA14" s="221"/>
      <c r="AJB14" s="224"/>
      <c r="AJC14" s="224"/>
      <c r="AJD14" s="26"/>
      <c r="AJE14" s="26"/>
      <c r="AJF14" s="26"/>
      <c r="AJG14" s="3"/>
      <c r="AJH14" s="26"/>
      <c r="AJJ14" s="221"/>
      <c r="AJK14" s="221"/>
      <c r="AJL14" s="221"/>
      <c r="AJM14" s="221"/>
      <c r="AJN14" s="221"/>
      <c r="AJO14" s="221"/>
      <c r="AJP14" s="221"/>
      <c r="AJQ14" s="221"/>
      <c r="AJR14" s="224"/>
      <c r="AJS14" s="224"/>
      <c r="AJT14" s="26"/>
      <c r="AJU14" s="26"/>
      <c r="AJV14" s="26"/>
      <c r="AJW14" s="3"/>
      <c r="AJX14" s="26"/>
      <c r="AJZ14" s="221"/>
      <c r="AKA14" s="221"/>
      <c r="AKB14" s="221"/>
      <c r="AKC14" s="221"/>
      <c r="AKD14" s="221"/>
      <c r="AKE14" s="221"/>
      <c r="AKF14" s="221"/>
      <c r="AKG14" s="221"/>
      <c r="AKH14" s="224"/>
      <c r="AKI14" s="224"/>
      <c r="AKJ14" s="26"/>
      <c r="AKK14" s="26"/>
      <c r="AKL14" s="26"/>
      <c r="AKM14" s="3"/>
      <c r="AKN14" s="26"/>
      <c r="AKP14" s="221"/>
      <c r="AKQ14" s="221"/>
      <c r="AKR14" s="221"/>
      <c r="AKS14" s="221"/>
      <c r="AKT14" s="221"/>
      <c r="AKU14" s="221"/>
      <c r="AKV14" s="221"/>
      <c r="AKW14" s="221"/>
      <c r="AKX14" s="224"/>
      <c r="AKY14" s="224"/>
      <c r="AKZ14" s="26"/>
      <c r="ALA14" s="26"/>
      <c r="ALB14" s="26"/>
      <c r="ALC14" s="3"/>
      <c r="ALD14" s="26"/>
      <c r="ALF14" s="221"/>
      <c r="ALG14" s="221"/>
      <c r="ALH14" s="221"/>
      <c r="ALI14" s="221"/>
      <c r="ALJ14" s="221"/>
      <c r="ALK14" s="221"/>
      <c r="ALL14" s="221"/>
      <c r="ALM14" s="221"/>
      <c r="ALN14" s="224"/>
      <c r="ALO14" s="224"/>
      <c r="ALP14" s="26"/>
      <c r="ALQ14" s="26"/>
      <c r="ALR14" s="26"/>
      <c r="ALS14" s="3"/>
      <c r="ALT14" s="26"/>
      <c r="ALV14" s="221"/>
      <c r="ALW14" s="221"/>
      <c r="ALX14" s="221"/>
      <c r="ALY14" s="221"/>
      <c r="ALZ14" s="221"/>
      <c r="AMA14" s="221"/>
      <c r="AMB14" s="221"/>
      <c r="AMC14" s="221"/>
      <c r="AMD14" s="224"/>
      <c r="AME14" s="224"/>
      <c r="AMF14" s="26"/>
      <c r="AMG14" s="26"/>
      <c r="AMH14" s="26"/>
      <c r="AMI14" s="3"/>
      <c r="AMJ14" s="26"/>
      <c r="AML14" s="221"/>
      <c r="AMM14" s="221"/>
      <c r="AMN14" s="221"/>
      <c r="AMO14" s="221"/>
      <c r="AMP14" s="221"/>
      <c r="AMQ14" s="221"/>
      <c r="AMR14" s="221"/>
      <c r="AMS14" s="221"/>
      <c r="AMT14" s="224"/>
      <c r="AMU14" s="224"/>
      <c r="AMV14" s="26"/>
      <c r="AMW14" s="26"/>
      <c r="AMX14" s="26"/>
      <c r="AMY14" s="3"/>
      <c r="AMZ14" s="26"/>
      <c r="ANB14" s="221"/>
      <c r="ANC14" s="221"/>
      <c r="AND14" s="221"/>
      <c r="ANE14" s="221"/>
      <c r="ANF14" s="221"/>
      <c r="ANG14" s="221"/>
      <c r="ANH14" s="221"/>
      <c r="ANI14" s="221"/>
      <c r="ANJ14" s="224"/>
      <c r="ANK14" s="224"/>
      <c r="ANL14" s="26"/>
      <c r="ANM14" s="26"/>
      <c r="ANN14" s="26"/>
      <c r="ANO14" s="3"/>
      <c r="ANP14" s="26"/>
      <c r="ANR14" s="221"/>
      <c r="ANS14" s="221"/>
      <c r="ANT14" s="221"/>
      <c r="ANU14" s="221"/>
      <c r="ANV14" s="221"/>
      <c r="ANW14" s="221"/>
      <c r="ANX14" s="221"/>
      <c r="ANY14" s="221"/>
      <c r="ANZ14" s="224"/>
      <c r="AOA14" s="224"/>
      <c r="AOB14" s="26"/>
      <c r="AOC14" s="26"/>
      <c r="AOD14" s="26"/>
      <c r="AOE14" s="3"/>
      <c r="AOF14" s="26"/>
      <c r="AOH14" s="221"/>
      <c r="AOI14" s="221"/>
      <c r="AOJ14" s="221"/>
      <c r="AOK14" s="221"/>
      <c r="AOL14" s="221"/>
      <c r="AOM14" s="221"/>
      <c r="AON14" s="221"/>
      <c r="AOO14" s="221"/>
      <c r="AOP14" s="224"/>
      <c r="AOQ14" s="224"/>
      <c r="AOR14" s="26"/>
      <c r="AOS14" s="26"/>
      <c r="AOT14" s="26"/>
      <c r="AOU14" s="3"/>
      <c r="AOV14" s="26"/>
      <c r="AOX14" s="221"/>
      <c r="AOY14" s="221"/>
      <c r="AOZ14" s="221"/>
      <c r="APA14" s="221"/>
      <c r="APB14" s="221"/>
      <c r="APC14" s="221"/>
      <c r="APD14" s="221"/>
      <c r="APE14" s="221"/>
      <c r="APF14" s="224"/>
      <c r="APG14" s="224"/>
      <c r="APH14" s="26"/>
      <c r="API14" s="26"/>
      <c r="APJ14" s="26"/>
      <c r="APK14" s="3"/>
      <c r="APL14" s="26"/>
      <c r="APN14" s="221"/>
      <c r="APO14" s="221"/>
      <c r="APP14" s="221"/>
      <c r="APQ14" s="221"/>
      <c r="APR14" s="221"/>
      <c r="APS14" s="221"/>
      <c r="APT14" s="221"/>
      <c r="APU14" s="221"/>
      <c r="APV14" s="224"/>
      <c r="APW14" s="224"/>
      <c r="APX14" s="26"/>
      <c r="APY14" s="26"/>
      <c r="APZ14" s="26"/>
      <c r="AQA14" s="3"/>
      <c r="AQB14" s="26"/>
      <c r="AQD14" s="221"/>
      <c r="AQE14" s="221"/>
      <c r="AQF14" s="221"/>
      <c r="AQG14" s="221"/>
      <c r="AQH14" s="221"/>
      <c r="AQI14" s="221"/>
      <c r="AQJ14" s="221"/>
      <c r="AQK14" s="221"/>
      <c r="AQL14" s="224"/>
      <c r="AQM14" s="224"/>
      <c r="AQN14" s="26"/>
      <c r="AQO14" s="26"/>
      <c r="AQP14" s="26"/>
      <c r="AQQ14" s="3"/>
      <c r="AQR14" s="26"/>
      <c r="AQT14" s="221"/>
      <c r="AQU14" s="221"/>
      <c r="AQV14" s="221"/>
      <c r="AQW14" s="221"/>
      <c r="AQX14" s="221"/>
      <c r="AQY14" s="221"/>
      <c r="AQZ14" s="221"/>
      <c r="ARA14" s="221"/>
      <c r="ARB14" s="224"/>
      <c r="ARC14" s="224"/>
      <c r="ARD14" s="26"/>
      <c r="ARE14" s="26"/>
      <c r="ARF14" s="26"/>
      <c r="ARG14" s="3"/>
      <c r="ARH14" s="26"/>
      <c r="ARJ14" s="221"/>
      <c r="ARK14" s="221"/>
      <c r="ARL14" s="221"/>
      <c r="ARM14" s="221"/>
      <c r="ARN14" s="221"/>
      <c r="ARO14" s="221"/>
      <c r="ARP14" s="221"/>
      <c r="ARQ14" s="221"/>
      <c r="ARR14" s="224"/>
      <c r="ARS14" s="224"/>
      <c r="ART14" s="26"/>
      <c r="ARU14" s="26"/>
      <c r="ARV14" s="26"/>
      <c r="ARW14" s="3"/>
      <c r="ARX14" s="26"/>
      <c r="ARZ14" s="221"/>
      <c r="ASA14" s="221"/>
      <c r="ASB14" s="221"/>
      <c r="ASC14" s="221"/>
      <c r="ASD14" s="221"/>
      <c r="ASE14" s="221"/>
      <c r="ASF14" s="221"/>
      <c r="ASG14" s="221"/>
      <c r="ASH14" s="224"/>
      <c r="ASI14" s="224"/>
      <c r="ASJ14" s="26"/>
      <c r="ASK14" s="26"/>
      <c r="ASL14" s="26"/>
      <c r="ASM14" s="3"/>
      <c r="ASN14" s="26"/>
      <c r="ASP14" s="221"/>
      <c r="ASQ14" s="221"/>
      <c r="ASR14" s="221"/>
      <c r="ASS14" s="221"/>
      <c r="AST14" s="221"/>
      <c r="ASU14" s="221"/>
      <c r="ASV14" s="221"/>
      <c r="ASW14" s="221"/>
      <c r="ASX14" s="224"/>
      <c r="ASY14" s="224"/>
      <c r="ASZ14" s="26"/>
      <c r="ATA14" s="26"/>
      <c r="ATB14" s="26"/>
      <c r="ATC14" s="3"/>
      <c r="ATD14" s="26"/>
      <c r="ATF14" s="221"/>
      <c r="ATG14" s="221"/>
      <c r="ATH14" s="221"/>
      <c r="ATI14" s="221"/>
      <c r="ATJ14" s="221"/>
      <c r="ATK14" s="221"/>
      <c r="ATL14" s="221"/>
      <c r="ATM14" s="221"/>
      <c r="ATN14" s="224"/>
      <c r="ATO14" s="224"/>
      <c r="ATP14" s="26"/>
      <c r="ATQ14" s="26"/>
      <c r="ATR14" s="26"/>
      <c r="ATS14" s="3"/>
      <c r="ATT14" s="26"/>
      <c r="ATV14" s="221"/>
      <c r="ATW14" s="221"/>
      <c r="ATX14" s="221"/>
      <c r="ATY14" s="221"/>
      <c r="ATZ14" s="221"/>
      <c r="AUA14" s="221"/>
      <c r="AUB14" s="221"/>
      <c r="AUC14" s="221"/>
      <c r="AUD14" s="224"/>
      <c r="AUE14" s="224"/>
      <c r="AUF14" s="26"/>
      <c r="AUG14" s="26"/>
      <c r="AUH14" s="26"/>
      <c r="AUI14" s="3"/>
      <c r="AUJ14" s="26"/>
      <c r="AUL14" s="221"/>
      <c r="AUM14" s="221"/>
      <c r="AUN14" s="221"/>
      <c r="AUO14" s="221"/>
      <c r="AUP14" s="221"/>
      <c r="AUQ14" s="221"/>
      <c r="AUR14" s="221"/>
      <c r="AUS14" s="221"/>
      <c r="AUT14" s="224"/>
      <c r="AUU14" s="224"/>
      <c r="AUV14" s="26"/>
      <c r="AUW14" s="26"/>
      <c r="AUX14" s="26"/>
      <c r="AUY14" s="3"/>
      <c r="AUZ14" s="26"/>
      <c r="AVB14" s="221"/>
      <c r="AVC14" s="221"/>
      <c r="AVD14" s="221"/>
      <c r="AVE14" s="221"/>
      <c r="AVF14" s="221"/>
      <c r="AVG14" s="221"/>
      <c r="AVH14" s="221"/>
      <c r="AVI14" s="221"/>
      <c r="AVJ14" s="224"/>
      <c r="AVK14" s="224"/>
      <c r="AVL14" s="26"/>
      <c r="AVM14" s="26"/>
      <c r="AVN14" s="26"/>
      <c r="AVO14" s="3"/>
      <c r="AVP14" s="26"/>
      <c r="AVR14" s="221"/>
      <c r="AVS14" s="221"/>
      <c r="AVT14" s="221"/>
      <c r="AVU14" s="221"/>
      <c r="AVV14" s="221"/>
      <c r="AVW14" s="221"/>
      <c r="AVX14" s="221"/>
      <c r="AVY14" s="221"/>
      <c r="AVZ14" s="224"/>
      <c r="AWA14" s="224"/>
      <c r="AWB14" s="26"/>
      <c r="AWC14" s="26"/>
      <c r="AWD14" s="26"/>
      <c r="AWE14" s="3"/>
      <c r="AWF14" s="26"/>
      <c r="AWH14" s="221"/>
      <c r="AWI14" s="221"/>
      <c r="AWJ14" s="221"/>
      <c r="AWK14" s="221"/>
      <c r="AWL14" s="221"/>
      <c r="AWM14" s="221"/>
      <c r="AWN14" s="221"/>
      <c r="AWO14" s="221"/>
      <c r="AWP14" s="224"/>
      <c r="AWQ14" s="224"/>
      <c r="AWR14" s="26"/>
      <c r="AWS14" s="26"/>
      <c r="AWT14" s="26"/>
      <c r="AWU14" s="3"/>
      <c r="AWV14" s="26"/>
      <c r="AWX14" s="221"/>
      <c r="AWY14" s="221"/>
      <c r="AWZ14" s="221"/>
      <c r="AXA14" s="221"/>
      <c r="AXB14" s="221"/>
      <c r="AXC14" s="221"/>
      <c r="AXD14" s="221"/>
      <c r="AXE14" s="221"/>
      <c r="AXF14" s="224"/>
      <c r="AXG14" s="224"/>
      <c r="AXH14" s="26"/>
      <c r="AXI14" s="26"/>
      <c r="AXJ14" s="26"/>
      <c r="AXK14" s="3"/>
      <c r="AXL14" s="26"/>
      <c r="AXN14" s="221"/>
      <c r="AXO14" s="221"/>
      <c r="AXP14" s="221"/>
      <c r="AXQ14" s="221"/>
      <c r="AXR14" s="221"/>
      <c r="AXS14" s="221"/>
      <c r="AXT14" s="221"/>
      <c r="AXU14" s="221"/>
      <c r="AXV14" s="224"/>
      <c r="AXW14" s="224"/>
      <c r="AXX14" s="26"/>
      <c r="AXY14" s="26"/>
      <c r="AXZ14" s="26"/>
      <c r="AYA14" s="3"/>
      <c r="AYB14" s="26"/>
      <c r="AYD14" s="221"/>
      <c r="AYE14" s="221"/>
      <c r="AYF14" s="221"/>
      <c r="AYG14" s="221"/>
      <c r="AYH14" s="221"/>
      <c r="AYI14" s="221"/>
      <c r="AYJ14" s="221"/>
      <c r="AYK14" s="221"/>
      <c r="AYL14" s="224"/>
      <c r="AYM14" s="224"/>
      <c r="AYN14" s="26"/>
      <c r="AYO14" s="26"/>
      <c r="AYP14" s="26"/>
      <c r="AYQ14" s="3"/>
      <c r="AYR14" s="26"/>
      <c r="AYT14" s="221"/>
      <c r="AYU14" s="221"/>
      <c r="AYV14" s="221"/>
      <c r="AYW14" s="221"/>
      <c r="AYX14" s="221"/>
      <c r="AYY14" s="221"/>
      <c r="AYZ14" s="221"/>
      <c r="AZA14" s="221"/>
      <c r="AZB14" s="224"/>
      <c r="AZC14" s="224"/>
      <c r="AZD14" s="26"/>
      <c r="AZE14" s="26"/>
      <c r="AZF14" s="26"/>
      <c r="AZG14" s="3"/>
      <c r="AZH14" s="26"/>
      <c r="AZJ14" s="221"/>
      <c r="AZK14" s="221"/>
      <c r="AZL14" s="221"/>
      <c r="AZM14" s="221"/>
      <c r="AZN14" s="221"/>
      <c r="AZO14" s="221"/>
      <c r="AZP14" s="221"/>
      <c r="AZQ14" s="221"/>
      <c r="AZR14" s="224"/>
      <c r="AZS14" s="224"/>
      <c r="AZT14" s="26"/>
      <c r="AZU14" s="26"/>
      <c r="AZV14" s="26"/>
      <c r="AZW14" s="3"/>
      <c r="AZX14" s="26"/>
      <c r="AZZ14" s="221"/>
      <c r="BAA14" s="221"/>
      <c r="BAB14" s="221"/>
      <c r="BAC14" s="221"/>
      <c r="BAD14" s="221"/>
      <c r="BAE14" s="221"/>
      <c r="BAF14" s="221"/>
      <c r="BAG14" s="221"/>
      <c r="BAH14" s="224"/>
      <c r="BAI14" s="224"/>
      <c r="BAJ14" s="26"/>
      <c r="BAK14" s="26"/>
      <c r="BAL14" s="26"/>
      <c r="BAM14" s="3"/>
      <c r="BAN14" s="26"/>
      <c r="BAP14" s="221"/>
      <c r="BAQ14" s="221"/>
      <c r="BAR14" s="221"/>
      <c r="BAS14" s="221"/>
      <c r="BAT14" s="221"/>
      <c r="BAU14" s="221"/>
      <c r="BAV14" s="221"/>
      <c r="BAW14" s="221"/>
      <c r="BAX14" s="224"/>
      <c r="BAY14" s="224"/>
      <c r="BAZ14" s="26"/>
      <c r="BBA14" s="26"/>
      <c r="BBB14" s="26"/>
      <c r="BBC14" s="3"/>
      <c r="BBD14" s="26"/>
      <c r="BBF14" s="221"/>
      <c r="BBG14" s="221"/>
      <c r="BBH14" s="221"/>
      <c r="BBI14" s="221"/>
      <c r="BBJ14" s="221"/>
      <c r="BBK14" s="221"/>
      <c r="BBL14" s="221"/>
      <c r="BBM14" s="221"/>
      <c r="BBN14" s="224"/>
      <c r="BBO14" s="224"/>
      <c r="BBP14" s="26"/>
      <c r="BBQ14" s="26"/>
      <c r="BBR14" s="26"/>
      <c r="BBS14" s="3"/>
      <c r="BBT14" s="26"/>
      <c r="BBV14" s="221"/>
      <c r="BBW14" s="221"/>
      <c r="BBX14" s="221"/>
      <c r="BBY14" s="221"/>
      <c r="BBZ14" s="221"/>
      <c r="BCA14" s="221"/>
      <c r="BCB14" s="221"/>
      <c r="BCC14" s="221"/>
      <c r="BCD14" s="224"/>
      <c r="BCE14" s="224"/>
      <c r="BCF14" s="26"/>
      <c r="BCG14" s="26"/>
      <c r="BCH14" s="26"/>
      <c r="BCI14" s="3"/>
      <c r="BCJ14" s="26"/>
      <c r="BCL14" s="221"/>
      <c r="BCM14" s="221"/>
      <c r="BCN14" s="221"/>
      <c r="BCO14" s="221"/>
      <c r="BCP14" s="221"/>
      <c r="BCQ14" s="221"/>
      <c r="BCR14" s="221"/>
      <c r="BCS14" s="221"/>
      <c r="BCT14" s="224"/>
      <c r="BCU14" s="224"/>
      <c r="BCV14" s="26"/>
      <c r="BCW14" s="26"/>
      <c r="BCX14" s="26"/>
      <c r="BCY14" s="3"/>
      <c r="BCZ14" s="26"/>
      <c r="BDB14" s="221"/>
      <c r="BDC14" s="221"/>
      <c r="BDD14" s="221"/>
      <c r="BDE14" s="221"/>
      <c r="BDF14" s="221"/>
      <c r="BDG14" s="221"/>
      <c r="BDH14" s="221"/>
      <c r="BDI14" s="221"/>
      <c r="BDJ14" s="224"/>
      <c r="BDK14" s="224"/>
      <c r="BDL14" s="26"/>
      <c r="BDM14" s="26"/>
      <c r="BDN14" s="26"/>
      <c r="BDO14" s="3"/>
      <c r="BDP14" s="26"/>
      <c r="BDR14" s="221"/>
      <c r="BDS14" s="221"/>
      <c r="BDT14" s="221"/>
      <c r="BDU14" s="221"/>
      <c r="BDV14" s="221"/>
      <c r="BDW14" s="221"/>
      <c r="BDX14" s="221"/>
      <c r="BDY14" s="221"/>
      <c r="BDZ14" s="224"/>
      <c r="BEA14" s="224"/>
      <c r="BEB14" s="26"/>
      <c r="BEC14" s="26"/>
      <c r="BED14" s="26"/>
      <c r="BEE14" s="3"/>
      <c r="BEF14" s="26"/>
      <c r="BEH14" s="221"/>
      <c r="BEI14" s="221"/>
      <c r="BEJ14" s="221"/>
      <c r="BEK14" s="221"/>
      <c r="BEL14" s="221"/>
      <c r="BEM14" s="221"/>
      <c r="BEN14" s="221"/>
      <c r="BEO14" s="221"/>
      <c r="BEP14" s="224"/>
      <c r="BEQ14" s="224"/>
      <c r="BER14" s="26"/>
      <c r="BES14" s="26"/>
      <c r="BET14" s="26"/>
      <c r="BEU14" s="3"/>
      <c r="BEV14" s="26"/>
      <c r="BEX14" s="221"/>
      <c r="BEY14" s="221"/>
      <c r="BEZ14" s="221"/>
      <c r="BFA14" s="221"/>
      <c r="BFB14" s="221"/>
      <c r="BFC14" s="221"/>
      <c r="BFD14" s="221"/>
      <c r="BFE14" s="221"/>
      <c r="BFF14" s="224"/>
      <c r="BFG14" s="224"/>
      <c r="BFH14" s="26"/>
      <c r="BFI14" s="26"/>
      <c r="BFJ14" s="26"/>
      <c r="BFK14" s="3"/>
      <c r="BFL14" s="26"/>
      <c r="BFN14" s="221"/>
      <c r="BFO14" s="221"/>
      <c r="BFP14" s="221"/>
      <c r="BFQ14" s="221"/>
      <c r="BFR14" s="221"/>
      <c r="BFS14" s="221"/>
      <c r="BFT14" s="221"/>
      <c r="BFU14" s="221"/>
      <c r="BFV14" s="224"/>
      <c r="BFW14" s="224"/>
      <c r="BFX14" s="26"/>
      <c r="BFY14" s="26"/>
      <c r="BFZ14" s="26"/>
      <c r="BGA14" s="3"/>
      <c r="BGB14" s="26"/>
      <c r="BGD14" s="221"/>
      <c r="BGE14" s="221"/>
      <c r="BGF14" s="221"/>
      <c r="BGG14" s="221"/>
      <c r="BGH14" s="221"/>
      <c r="BGI14" s="221"/>
      <c r="BGJ14" s="221"/>
      <c r="BGK14" s="221"/>
      <c r="BGL14" s="224"/>
      <c r="BGM14" s="224"/>
      <c r="BGN14" s="26"/>
      <c r="BGO14" s="26"/>
      <c r="BGP14" s="26"/>
      <c r="BGQ14" s="3"/>
      <c r="BGR14" s="26"/>
      <c r="BGT14" s="221"/>
      <c r="BGU14" s="221"/>
      <c r="BGV14" s="221"/>
      <c r="BGW14" s="221"/>
      <c r="BGX14" s="221"/>
      <c r="BGY14" s="221"/>
      <c r="BGZ14" s="221"/>
      <c r="BHA14" s="221"/>
      <c r="BHB14" s="224"/>
      <c r="BHC14" s="224"/>
      <c r="BHD14" s="26"/>
      <c r="BHE14" s="26"/>
      <c r="BHF14" s="26"/>
      <c r="BHG14" s="3"/>
      <c r="BHH14" s="26"/>
      <c r="BHJ14" s="221"/>
      <c r="BHK14" s="221"/>
      <c r="BHL14" s="221"/>
      <c r="BHM14" s="221"/>
      <c r="BHN14" s="221"/>
      <c r="BHO14" s="221"/>
      <c r="BHP14" s="221"/>
      <c r="BHQ14" s="221"/>
      <c r="BHR14" s="224"/>
      <c r="BHS14" s="224"/>
      <c r="BHT14" s="26"/>
      <c r="BHU14" s="26"/>
      <c r="BHV14" s="26"/>
      <c r="BHW14" s="3"/>
      <c r="BHX14" s="26"/>
      <c r="BHZ14" s="221"/>
      <c r="BIA14" s="221"/>
      <c r="BIB14" s="221"/>
      <c r="BIC14" s="221"/>
      <c r="BID14" s="221"/>
      <c r="BIE14" s="221"/>
      <c r="BIF14" s="221"/>
      <c r="BIG14" s="221"/>
      <c r="BIH14" s="224"/>
      <c r="BII14" s="224"/>
      <c r="BIJ14" s="26"/>
      <c r="BIK14" s="26"/>
      <c r="BIL14" s="26"/>
      <c r="BIM14" s="3"/>
      <c r="BIN14" s="26"/>
      <c r="BIP14" s="221"/>
      <c r="BIQ14" s="221"/>
      <c r="BIR14" s="221"/>
      <c r="BIS14" s="221"/>
      <c r="BIT14" s="221"/>
      <c r="BIU14" s="221"/>
      <c r="BIV14" s="221"/>
      <c r="BIW14" s="221"/>
      <c r="BIX14" s="224"/>
      <c r="BIY14" s="224"/>
      <c r="BIZ14" s="26"/>
      <c r="BJA14" s="26"/>
      <c r="BJB14" s="26"/>
      <c r="BJC14" s="3"/>
      <c r="BJD14" s="26"/>
      <c r="BJF14" s="221"/>
      <c r="BJG14" s="221"/>
      <c r="BJH14" s="221"/>
      <c r="BJI14" s="221"/>
      <c r="BJJ14" s="221"/>
      <c r="BJK14" s="221"/>
      <c r="BJL14" s="221"/>
      <c r="BJM14" s="221"/>
      <c r="BJN14" s="224"/>
      <c r="BJO14" s="224"/>
      <c r="BJP14" s="26"/>
      <c r="BJQ14" s="26"/>
      <c r="BJR14" s="26"/>
      <c r="BJS14" s="3"/>
      <c r="BJT14" s="26"/>
      <c r="BJV14" s="221"/>
      <c r="BJW14" s="221"/>
      <c r="BJX14" s="221"/>
      <c r="BJY14" s="221"/>
      <c r="BJZ14" s="221"/>
      <c r="BKA14" s="221"/>
      <c r="BKB14" s="221"/>
      <c r="BKC14" s="221"/>
      <c r="BKD14" s="224"/>
      <c r="BKE14" s="224"/>
      <c r="BKF14" s="26"/>
      <c r="BKG14" s="26"/>
      <c r="BKH14" s="26"/>
      <c r="BKI14" s="3"/>
      <c r="BKJ14" s="26"/>
      <c r="BKL14" s="221"/>
      <c r="BKM14" s="221"/>
      <c r="BKN14" s="221"/>
      <c r="BKO14" s="221"/>
      <c r="BKP14" s="221"/>
      <c r="BKQ14" s="221"/>
      <c r="BKR14" s="221"/>
      <c r="BKS14" s="221"/>
      <c r="BKT14" s="224"/>
      <c r="BKU14" s="224"/>
      <c r="BKV14" s="26"/>
      <c r="BKW14" s="26"/>
      <c r="BKX14" s="26"/>
      <c r="BKY14" s="3"/>
      <c r="BKZ14" s="26"/>
      <c r="BLB14" s="221"/>
      <c r="BLC14" s="221"/>
      <c r="BLD14" s="221"/>
      <c r="BLE14" s="221"/>
      <c r="BLF14" s="221"/>
      <c r="BLG14" s="221"/>
      <c r="BLH14" s="221"/>
      <c r="BLI14" s="221"/>
      <c r="BLJ14" s="224"/>
      <c r="BLK14" s="224"/>
      <c r="BLL14" s="26"/>
      <c r="BLM14" s="26"/>
      <c r="BLN14" s="26"/>
      <c r="BLO14" s="3"/>
      <c r="BLP14" s="26"/>
      <c r="BLR14" s="221"/>
      <c r="BLS14" s="221"/>
      <c r="BLT14" s="221"/>
      <c r="BLU14" s="221"/>
      <c r="BLV14" s="221"/>
      <c r="BLW14" s="221"/>
      <c r="BLX14" s="221"/>
      <c r="BLY14" s="221"/>
      <c r="BLZ14" s="224"/>
      <c r="BMA14" s="224"/>
      <c r="BMB14" s="26"/>
      <c r="BMC14" s="26"/>
      <c r="BMD14" s="26"/>
      <c r="BME14" s="3"/>
      <c r="BMF14" s="26"/>
      <c r="BMH14" s="221"/>
      <c r="BMI14" s="221"/>
      <c r="BMJ14" s="221"/>
      <c r="BMK14" s="221"/>
      <c r="BML14" s="221"/>
      <c r="BMM14" s="221"/>
      <c r="BMN14" s="221"/>
      <c r="BMO14" s="221"/>
      <c r="BMP14" s="224"/>
      <c r="BMQ14" s="224"/>
      <c r="BMR14" s="26"/>
      <c r="BMS14" s="26"/>
      <c r="BMT14" s="26"/>
      <c r="BMU14" s="3"/>
      <c r="BMV14" s="26"/>
      <c r="BMX14" s="221"/>
      <c r="BMY14" s="221"/>
      <c r="BMZ14" s="221"/>
      <c r="BNA14" s="221"/>
      <c r="BNB14" s="221"/>
      <c r="BNC14" s="221"/>
      <c r="BND14" s="221"/>
      <c r="BNE14" s="221"/>
      <c r="BNF14" s="224"/>
      <c r="BNG14" s="224"/>
      <c r="BNH14" s="26"/>
      <c r="BNI14" s="26"/>
      <c r="BNJ14" s="26"/>
      <c r="BNK14" s="3"/>
      <c r="BNL14" s="26"/>
      <c r="BNN14" s="221"/>
      <c r="BNO14" s="221"/>
      <c r="BNP14" s="221"/>
      <c r="BNQ14" s="221"/>
      <c r="BNR14" s="221"/>
      <c r="BNS14" s="221"/>
      <c r="BNT14" s="221"/>
      <c r="BNU14" s="221"/>
      <c r="BNV14" s="224"/>
      <c r="BNW14" s="224"/>
      <c r="BNX14" s="26"/>
      <c r="BNY14" s="26"/>
      <c r="BNZ14" s="26"/>
      <c r="BOA14" s="3"/>
      <c r="BOB14" s="26"/>
      <c r="BOD14" s="221"/>
      <c r="BOE14" s="221"/>
      <c r="BOF14" s="221"/>
      <c r="BOG14" s="221"/>
      <c r="BOH14" s="221"/>
      <c r="BOI14" s="221"/>
      <c r="BOJ14" s="221"/>
      <c r="BOK14" s="221"/>
      <c r="BOL14" s="224"/>
      <c r="BOM14" s="224"/>
      <c r="BON14" s="26"/>
      <c r="BOO14" s="26"/>
      <c r="BOP14" s="26"/>
      <c r="BOQ14" s="3"/>
      <c r="BOR14" s="26"/>
      <c r="BOT14" s="221"/>
      <c r="BOU14" s="221"/>
      <c r="BOV14" s="221"/>
      <c r="BOW14" s="221"/>
      <c r="BOX14" s="221"/>
      <c r="BOY14" s="221"/>
      <c r="BOZ14" s="221"/>
      <c r="BPA14" s="221"/>
      <c r="BPB14" s="224"/>
      <c r="BPC14" s="224"/>
      <c r="BPD14" s="26"/>
      <c r="BPE14" s="26"/>
      <c r="BPF14" s="26"/>
      <c r="BPG14" s="3"/>
      <c r="BPH14" s="26"/>
      <c r="BPJ14" s="221"/>
      <c r="BPK14" s="221"/>
      <c r="BPL14" s="221"/>
      <c r="BPM14" s="221"/>
      <c r="BPN14" s="221"/>
      <c r="BPO14" s="221"/>
      <c r="BPP14" s="221"/>
      <c r="BPQ14" s="221"/>
      <c r="BPR14" s="224"/>
      <c r="BPS14" s="224"/>
      <c r="BPT14" s="26"/>
      <c r="BPU14" s="26"/>
      <c r="BPV14" s="26"/>
      <c r="BPW14" s="3"/>
      <c r="BPX14" s="26"/>
      <c r="BPZ14" s="221"/>
      <c r="BQA14" s="221"/>
      <c r="BQB14" s="221"/>
      <c r="BQC14" s="221"/>
      <c r="BQD14" s="221"/>
      <c r="BQE14" s="221"/>
      <c r="BQF14" s="221"/>
      <c r="BQG14" s="221"/>
      <c r="BQH14" s="224"/>
      <c r="BQI14" s="224"/>
      <c r="BQJ14" s="26"/>
      <c r="BQK14" s="26"/>
      <c r="BQL14" s="26"/>
      <c r="BQM14" s="3"/>
      <c r="BQN14" s="26"/>
      <c r="BQP14" s="221"/>
      <c r="BQQ14" s="221"/>
      <c r="BQR14" s="221"/>
      <c r="BQS14" s="221"/>
      <c r="BQT14" s="221"/>
      <c r="BQU14" s="221"/>
      <c r="BQV14" s="221"/>
      <c r="BQW14" s="221"/>
      <c r="BQX14" s="224"/>
      <c r="BQY14" s="224"/>
      <c r="BQZ14" s="26"/>
      <c r="BRA14" s="26"/>
      <c r="BRB14" s="26"/>
      <c r="BRC14" s="3"/>
      <c r="BRD14" s="26"/>
      <c r="BRF14" s="221"/>
      <c r="BRG14" s="221"/>
      <c r="BRH14" s="221"/>
      <c r="BRI14" s="221"/>
      <c r="BRJ14" s="221"/>
      <c r="BRK14" s="221"/>
      <c r="BRL14" s="221"/>
      <c r="BRM14" s="221"/>
      <c r="BRN14" s="224"/>
      <c r="BRO14" s="224"/>
      <c r="BRP14" s="26"/>
      <c r="BRQ14" s="26"/>
      <c r="BRR14" s="26"/>
      <c r="BRS14" s="3"/>
      <c r="BRT14" s="26"/>
      <c r="BRV14" s="221"/>
      <c r="BRW14" s="221"/>
      <c r="BRX14" s="221"/>
      <c r="BRY14" s="221"/>
      <c r="BRZ14" s="221"/>
      <c r="BSA14" s="221"/>
      <c r="BSB14" s="221"/>
      <c r="BSC14" s="221"/>
      <c r="BSD14" s="224"/>
      <c r="BSE14" s="224"/>
      <c r="BSF14" s="26"/>
      <c r="BSG14" s="26"/>
      <c r="BSH14" s="26"/>
      <c r="BSI14" s="3"/>
      <c r="BSJ14" s="26"/>
      <c r="BSL14" s="221"/>
      <c r="BSM14" s="221"/>
      <c r="BSN14" s="221"/>
      <c r="BSO14" s="221"/>
      <c r="BSP14" s="221"/>
      <c r="BSQ14" s="221"/>
      <c r="BSR14" s="221"/>
      <c r="BSS14" s="221"/>
      <c r="BST14" s="224"/>
      <c r="BSU14" s="224"/>
      <c r="BSV14" s="26"/>
      <c r="BSW14" s="26"/>
      <c r="BSX14" s="26"/>
      <c r="BSY14" s="3"/>
      <c r="BSZ14" s="26"/>
      <c r="BTB14" s="221"/>
      <c r="BTC14" s="221"/>
      <c r="BTD14" s="221"/>
      <c r="BTE14" s="221"/>
      <c r="BTF14" s="221"/>
      <c r="BTG14" s="221"/>
      <c r="BTH14" s="221"/>
      <c r="BTI14" s="221"/>
      <c r="BTJ14" s="224"/>
      <c r="BTK14" s="224"/>
      <c r="BTL14" s="26"/>
      <c r="BTM14" s="26"/>
      <c r="BTN14" s="26"/>
      <c r="BTO14" s="3"/>
      <c r="BTP14" s="26"/>
      <c r="BTR14" s="221"/>
      <c r="BTS14" s="221"/>
      <c r="BTT14" s="221"/>
      <c r="BTU14" s="221"/>
      <c r="BTV14" s="221"/>
      <c r="BTW14" s="221"/>
      <c r="BTX14" s="221"/>
      <c r="BTY14" s="221"/>
      <c r="BTZ14" s="224"/>
      <c r="BUA14" s="224"/>
      <c r="BUB14" s="26"/>
      <c r="BUC14" s="26"/>
      <c r="BUD14" s="26"/>
      <c r="BUE14" s="3"/>
      <c r="BUF14" s="26"/>
      <c r="BUH14" s="221"/>
      <c r="BUI14" s="221"/>
      <c r="BUJ14" s="221"/>
      <c r="BUK14" s="221"/>
      <c r="BUL14" s="221"/>
      <c r="BUM14" s="221"/>
      <c r="BUN14" s="221"/>
      <c r="BUO14" s="221"/>
      <c r="BUP14" s="224"/>
      <c r="BUQ14" s="224"/>
      <c r="BUR14" s="26"/>
      <c r="BUS14" s="26"/>
      <c r="BUT14" s="26"/>
      <c r="BUU14" s="3"/>
      <c r="BUV14" s="26"/>
      <c r="BUX14" s="221"/>
      <c r="BUY14" s="221"/>
      <c r="BUZ14" s="221"/>
      <c r="BVA14" s="221"/>
      <c r="BVB14" s="221"/>
      <c r="BVC14" s="221"/>
      <c r="BVD14" s="221"/>
      <c r="BVE14" s="221"/>
      <c r="BVF14" s="224"/>
      <c r="BVG14" s="224"/>
      <c r="BVH14" s="26"/>
      <c r="BVI14" s="26"/>
      <c r="BVJ14" s="26"/>
      <c r="BVK14" s="3"/>
      <c r="BVL14" s="26"/>
      <c r="BVN14" s="221"/>
      <c r="BVO14" s="221"/>
      <c r="BVP14" s="221"/>
      <c r="BVQ14" s="221"/>
      <c r="BVR14" s="221"/>
      <c r="BVS14" s="221"/>
      <c r="BVT14" s="221"/>
      <c r="BVU14" s="221"/>
      <c r="BVV14" s="224"/>
      <c r="BVW14" s="224"/>
      <c r="BVX14" s="26"/>
      <c r="BVY14" s="26"/>
      <c r="BVZ14" s="26"/>
      <c r="BWA14" s="3"/>
      <c r="BWB14" s="26"/>
      <c r="BWD14" s="221"/>
      <c r="BWE14" s="221"/>
      <c r="BWF14" s="221"/>
      <c r="BWG14" s="221"/>
      <c r="BWH14" s="221"/>
      <c r="BWI14" s="221"/>
      <c r="BWJ14" s="221"/>
      <c r="BWK14" s="221"/>
      <c r="BWL14" s="224"/>
      <c r="BWM14" s="224"/>
      <c r="BWN14" s="26"/>
      <c r="BWO14" s="26"/>
      <c r="BWP14" s="26"/>
      <c r="BWQ14" s="3"/>
      <c r="BWR14" s="26"/>
      <c r="BWT14" s="221"/>
      <c r="BWU14" s="221"/>
      <c r="BWV14" s="221"/>
      <c r="BWW14" s="221"/>
      <c r="BWX14" s="221"/>
      <c r="BWY14" s="221"/>
      <c r="BWZ14" s="221"/>
      <c r="BXA14" s="221"/>
      <c r="BXB14" s="224"/>
      <c r="BXC14" s="224"/>
      <c r="BXD14" s="26"/>
      <c r="BXE14" s="26"/>
      <c r="BXF14" s="26"/>
      <c r="BXG14" s="3"/>
      <c r="BXH14" s="26"/>
      <c r="BXJ14" s="221"/>
      <c r="BXK14" s="221"/>
      <c r="BXL14" s="221"/>
      <c r="BXM14" s="221"/>
      <c r="BXN14" s="221"/>
      <c r="BXO14" s="221"/>
      <c r="BXP14" s="221"/>
      <c r="BXQ14" s="221"/>
      <c r="BXR14" s="224"/>
      <c r="BXS14" s="224"/>
      <c r="BXT14" s="26"/>
      <c r="BXU14" s="26"/>
      <c r="BXV14" s="26"/>
      <c r="BXW14" s="3"/>
      <c r="BXX14" s="26"/>
      <c r="BXZ14" s="221"/>
      <c r="BYA14" s="221"/>
      <c r="BYB14" s="221"/>
      <c r="BYC14" s="221"/>
      <c r="BYD14" s="221"/>
      <c r="BYE14" s="221"/>
      <c r="BYF14" s="221"/>
      <c r="BYG14" s="221"/>
      <c r="BYH14" s="224"/>
      <c r="BYI14" s="224"/>
      <c r="BYJ14" s="26"/>
      <c r="BYK14" s="26"/>
      <c r="BYL14" s="26"/>
      <c r="BYM14" s="3"/>
      <c r="BYN14" s="26"/>
      <c r="BYP14" s="221"/>
      <c r="BYQ14" s="221"/>
      <c r="BYR14" s="221"/>
      <c r="BYS14" s="221"/>
      <c r="BYT14" s="221"/>
      <c r="BYU14" s="221"/>
      <c r="BYV14" s="221"/>
      <c r="BYW14" s="221"/>
      <c r="BYX14" s="224"/>
      <c r="BYY14" s="224"/>
      <c r="BYZ14" s="26"/>
      <c r="BZA14" s="26"/>
      <c r="BZB14" s="26"/>
      <c r="BZC14" s="3"/>
      <c r="BZD14" s="26"/>
      <c r="BZF14" s="221"/>
      <c r="BZG14" s="221"/>
      <c r="BZH14" s="221"/>
      <c r="BZI14" s="221"/>
      <c r="BZJ14" s="221"/>
      <c r="BZK14" s="221"/>
      <c r="BZL14" s="221"/>
      <c r="BZM14" s="221"/>
      <c r="BZN14" s="224"/>
      <c r="BZO14" s="224"/>
      <c r="BZP14" s="26"/>
      <c r="BZQ14" s="26"/>
      <c r="BZR14" s="26"/>
      <c r="BZS14" s="3"/>
      <c r="BZT14" s="26"/>
      <c r="BZV14" s="221"/>
      <c r="BZW14" s="221"/>
      <c r="BZX14" s="221"/>
      <c r="BZY14" s="221"/>
      <c r="BZZ14" s="221"/>
      <c r="CAA14" s="221"/>
      <c r="CAB14" s="221"/>
      <c r="CAC14" s="221"/>
      <c r="CAD14" s="224"/>
      <c r="CAE14" s="224"/>
      <c r="CAF14" s="26"/>
      <c r="CAG14" s="26"/>
      <c r="CAH14" s="26"/>
      <c r="CAI14" s="3"/>
      <c r="CAJ14" s="26"/>
      <c r="CAL14" s="221"/>
      <c r="CAM14" s="221"/>
      <c r="CAN14" s="221"/>
      <c r="CAO14" s="221"/>
      <c r="CAP14" s="221"/>
      <c r="CAQ14" s="221"/>
      <c r="CAR14" s="221"/>
      <c r="CAS14" s="221"/>
      <c r="CAT14" s="224"/>
      <c r="CAU14" s="224"/>
      <c r="CAV14" s="26"/>
      <c r="CAW14" s="26"/>
      <c r="CAX14" s="26"/>
      <c r="CAY14" s="3"/>
      <c r="CAZ14" s="26"/>
      <c r="CBB14" s="221"/>
      <c r="CBC14" s="221"/>
      <c r="CBD14" s="221"/>
      <c r="CBE14" s="221"/>
      <c r="CBF14" s="221"/>
      <c r="CBG14" s="221"/>
      <c r="CBH14" s="221"/>
      <c r="CBI14" s="221"/>
      <c r="CBJ14" s="224"/>
      <c r="CBK14" s="224"/>
      <c r="CBL14" s="26"/>
      <c r="CBM14" s="26"/>
      <c r="CBN14" s="26"/>
      <c r="CBO14" s="3"/>
      <c r="CBP14" s="26"/>
      <c r="CBR14" s="221"/>
      <c r="CBS14" s="221"/>
      <c r="CBT14" s="221"/>
      <c r="CBU14" s="221"/>
      <c r="CBV14" s="221"/>
      <c r="CBW14" s="221"/>
      <c r="CBX14" s="221"/>
      <c r="CBY14" s="221"/>
      <c r="CBZ14" s="224"/>
      <c r="CCA14" s="224"/>
      <c r="CCB14" s="26"/>
      <c r="CCC14" s="26"/>
      <c r="CCD14" s="26"/>
      <c r="CCE14" s="3"/>
      <c r="CCF14" s="26"/>
      <c r="CCH14" s="221"/>
      <c r="CCI14" s="221"/>
      <c r="CCJ14" s="221"/>
      <c r="CCK14" s="221"/>
      <c r="CCL14" s="221"/>
      <c r="CCM14" s="221"/>
      <c r="CCN14" s="221"/>
      <c r="CCO14" s="221"/>
      <c r="CCP14" s="224"/>
      <c r="CCQ14" s="224"/>
      <c r="CCR14" s="26"/>
      <c r="CCS14" s="26"/>
      <c r="CCT14" s="26"/>
      <c r="CCU14" s="3"/>
      <c r="CCV14" s="26"/>
      <c r="CCX14" s="221"/>
      <c r="CCY14" s="221"/>
      <c r="CCZ14" s="221"/>
      <c r="CDA14" s="221"/>
      <c r="CDB14" s="221"/>
      <c r="CDC14" s="221"/>
      <c r="CDD14" s="221"/>
      <c r="CDE14" s="221"/>
      <c r="CDF14" s="224"/>
      <c r="CDG14" s="224"/>
      <c r="CDH14" s="26"/>
      <c r="CDI14" s="26"/>
      <c r="CDJ14" s="26"/>
      <c r="CDK14" s="3"/>
      <c r="CDL14" s="26"/>
      <c r="CDN14" s="221"/>
      <c r="CDO14" s="221"/>
      <c r="CDP14" s="221"/>
      <c r="CDQ14" s="221"/>
      <c r="CDR14" s="221"/>
      <c r="CDS14" s="221"/>
      <c r="CDT14" s="221"/>
      <c r="CDU14" s="221"/>
      <c r="CDV14" s="224"/>
      <c r="CDW14" s="224"/>
      <c r="CDX14" s="26"/>
      <c r="CDY14" s="26"/>
      <c r="CDZ14" s="26"/>
      <c r="CEA14" s="3"/>
      <c r="CEB14" s="26"/>
      <c r="CED14" s="221"/>
      <c r="CEE14" s="221"/>
      <c r="CEF14" s="221"/>
      <c r="CEG14" s="221"/>
      <c r="CEH14" s="221"/>
      <c r="CEI14" s="221"/>
      <c r="CEJ14" s="221"/>
      <c r="CEK14" s="221"/>
      <c r="CEL14" s="224"/>
      <c r="CEM14" s="224"/>
      <c r="CEN14" s="26"/>
      <c r="CEO14" s="26"/>
      <c r="CEP14" s="26"/>
      <c r="CEQ14" s="3"/>
      <c r="CER14" s="26"/>
      <c r="CET14" s="221"/>
      <c r="CEU14" s="221"/>
      <c r="CEV14" s="221"/>
      <c r="CEW14" s="221"/>
      <c r="CEX14" s="221"/>
      <c r="CEY14" s="221"/>
      <c r="CEZ14" s="221"/>
      <c r="CFA14" s="221"/>
      <c r="CFB14" s="224"/>
      <c r="CFC14" s="224"/>
      <c r="CFD14" s="26"/>
      <c r="CFE14" s="26"/>
      <c r="CFF14" s="26"/>
      <c r="CFG14" s="3"/>
      <c r="CFH14" s="26"/>
      <c r="CFJ14" s="221"/>
      <c r="CFK14" s="221"/>
      <c r="CFL14" s="221"/>
      <c r="CFM14" s="221"/>
      <c r="CFN14" s="221"/>
      <c r="CFO14" s="221"/>
      <c r="CFP14" s="221"/>
      <c r="CFQ14" s="221"/>
      <c r="CFR14" s="224"/>
      <c r="CFS14" s="224"/>
      <c r="CFT14" s="26"/>
      <c r="CFU14" s="26"/>
      <c r="CFV14" s="26"/>
      <c r="CFW14" s="3"/>
      <c r="CFX14" s="26"/>
      <c r="CFZ14" s="221"/>
      <c r="CGA14" s="221"/>
      <c r="CGB14" s="221"/>
      <c r="CGC14" s="221"/>
      <c r="CGD14" s="221"/>
      <c r="CGE14" s="221"/>
      <c r="CGF14" s="221"/>
      <c r="CGG14" s="221"/>
      <c r="CGH14" s="224"/>
      <c r="CGI14" s="224"/>
      <c r="CGJ14" s="26"/>
      <c r="CGK14" s="26"/>
      <c r="CGL14" s="26"/>
      <c r="CGM14" s="3"/>
      <c r="CGN14" s="26"/>
      <c r="CGP14" s="221"/>
      <c r="CGQ14" s="221"/>
      <c r="CGR14" s="221"/>
      <c r="CGS14" s="221"/>
      <c r="CGT14" s="221"/>
      <c r="CGU14" s="221"/>
      <c r="CGV14" s="221"/>
      <c r="CGW14" s="221"/>
      <c r="CGX14" s="224"/>
      <c r="CGY14" s="224"/>
      <c r="CGZ14" s="26"/>
      <c r="CHA14" s="26"/>
      <c r="CHB14" s="26"/>
      <c r="CHC14" s="3"/>
      <c r="CHD14" s="26"/>
      <c r="CHF14" s="221"/>
      <c r="CHG14" s="221"/>
      <c r="CHH14" s="221"/>
      <c r="CHI14" s="221"/>
      <c r="CHJ14" s="221"/>
      <c r="CHK14" s="221"/>
      <c r="CHL14" s="221"/>
      <c r="CHM14" s="221"/>
      <c r="CHN14" s="224"/>
      <c r="CHO14" s="224"/>
      <c r="CHP14" s="26"/>
      <c r="CHQ14" s="26"/>
      <c r="CHR14" s="26"/>
      <c r="CHS14" s="3"/>
      <c r="CHT14" s="26"/>
      <c r="CHV14" s="221"/>
      <c r="CHW14" s="221"/>
      <c r="CHX14" s="221"/>
      <c r="CHY14" s="221"/>
      <c r="CHZ14" s="221"/>
      <c r="CIA14" s="221"/>
      <c r="CIB14" s="221"/>
      <c r="CIC14" s="221"/>
      <c r="CID14" s="224"/>
      <c r="CIE14" s="224"/>
      <c r="CIF14" s="26"/>
      <c r="CIG14" s="26"/>
      <c r="CIH14" s="26"/>
      <c r="CII14" s="3"/>
      <c r="CIJ14" s="26"/>
      <c r="CIL14" s="221"/>
      <c r="CIM14" s="221"/>
      <c r="CIN14" s="221"/>
      <c r="CIO14" s="221"/>
      <c r="CIP14" s="221"/>
      <c r="CIQ14" s="221"/>
      <c r="CIR14" s="221"/>
      <c r="CIS14" s="221"/>
      <c r="CIT14" s="224"/>
      <c r="CIU14" s="224"/>
      <c r="CIV14" s="26"/>
      <c r="CIW14" s="26"/>
      <c r="CIX14" s="26"/>
      <c r="CIY14" s="3"/>
      <c r="CIZ14" s="26"/>
      <c r="CJB14" s="221"/>
      <c r="CJC14" s="221"/>
      <c r="CJD14" s="221"/>
      <c r="CJE14" s="221"/>
      <c r="CJF14" s="221"/>
      <c r="CJG14" s="221"/>
      <c r="CJH14" s="221"/>
      <c r="CJI14" s="221"/>
      <c r="CJJ14" s="224"/>
      <c r="CJK14" s="224"/>
      <c r="CJL14" s="26"/>
      <c r="CJM14" s="26"/>
      <c r="CJN14" s="26"/>
      <c r="CJO14" s="3"/>
      <c r="CJP14" s="26"/>
      <c r="CJR14" s="221"/>
      <c r="CJS14" s="221"/>
      <c r="CJT14" s="221"/>
      <c r="CJU14" s="221"/>
      <c r="CJV14" s="221"/>
      <c r="CJW14" s="221"/>
      <c r="CJX14" s="221"/>
      <c r="CJY14" s="221"/>
      <c r="CJZ14" s="224"/>
      <c r="CKA14" s="224"/>
      <c r="CKB14" s="26"/>
      <c r="CKC14" s="26"/>
      <c r="CKD14" s="26"/>
      <c r="CKE14" s="3"/>
      <c r="CKF14" s="26"/>
      <c r="CKH14" s="221"/>
      <c r="CKI14" s="221"/>
      <c r="CKJ14" s="221"/>
      <c r="CKK14" s="221"/>
      <c r="CKL14" s="221"/>
      <c r="CKM14" s="221"/>
      <c r="CKN14" s="221"/>
      <c r="CKO14" s="221"/>
      <c r="CKP14" s="224"/>
      <c r="CKQ14" s="224"/>
      <c r="CKR14" s="26"/>
      <c r="CKS14" s="26"/>
      <c r="CKT14" s="26"/>
      <c r="CKU14" s="3"/>
      <c r="CKV14" s="26"/>
      <c r="CKX14" s="221"/>
      <c r="CKY14" s="221"/>
      <c r="CKZ14" s="221"/>
      <c r="CLA14" s="221"/>
      <c r="CLB14" s="221"/>
      <c r="CLC14" s="221"/>
      <c r="CLD14" s="221"/>
      <c r="CLE14" s="221"/>
      <c r="CLF14" s="224"/>
      <c r="CLG14" s="224"/>
      <c r="CLH14" s="26"/>
      <c r="CLI14" s="26"/>
      <c r="CLJ14" s="26"/>
      <c r="CLK14" s="3"/>
      <c r="CLL14" s="26"/>
      <c r="CLN14" s="221"/>
      <c r="CLO14" s="221"/>
      <c r="CLP14" s="221"/>
      <c r="CLQ14" s="221"/>
      <c r="CLR14" s="221"/>
      <c r="CLS14" s="221"/>
      <c r="CLT14" s="221"/>
      <c r="CLU14" s="221"/>
      <c r="CLV14" s="224"/>
      <c r="CLW14" s="224"/>
      <c r="CLX14" s="26"/>
      <c r="CLY14" s="26"/>
      <c r="CLZ14" s="26"/>
      <c r="CMA14" s="3"/>
      <c r="CMB14" s="26"/>
      <c r="CMD14" s="221"/>
      <c r="CME14" s="221"/>
      <c r="CMF14" s="221"/>
      <c r="CMG14" s="221"/>
      <c r="CMH14" s="221"/>
      <c r="CMI14" s="221"/>
      <c r="CMJ14" s="221"/>
      <c r="CMK14" s="221"/>
      <c r="CML14" s="224"/>
      <c r="CMM14" s="224"/>
      <c r="CMN14" s="26"/>
      <c r="CMO14" s="26"/>
      <c r="CMP14" s="26"/>
      <c r="CMQ14" s="3"/>
      <c r="CMR14" s="26"/>
      <c r="CMT14" s="221"/>
      <c r="CMU14" s="221"/>
      <c r="CMV14" s="221"/>
      <c r="CMW14" s="221"/>
      <c r="CMX14" s="221"/>
      <c r="CMY14" s="221"/>
      <c r="CMZ14" s="221"/>
      <c r="CNA14" s="221"/>
      <c r="CNB14" s="224"/>
      <c r="CNC14" s="224"/>
      <c r="CND14" s="26"/>
      <c r="CNE14" s="26"/>
      <c r="CNF14" s="26"/>
      <c r="CNG14" s="3"/>
      <c r="CNH14" s="26"/>
      <c r="CNJ14" s="221"/>
      <c r="CNK14" s="221"/>
      <c r="CNL14" s="221"/>
      <c r="CNM14" s="221"/>
      <c r="CNN14" s="221"/>
      <c r="CNO14" s="221"/>
      <c r="CNP14" s="221"/>
      <c r="CNQ14" s="221"/>
      <c r="CNR14" s="224"/>
      <c r="CNS14" s="224"/>
      <c r="CNT14" s="26"/>
      <c r="CNU14" s="26"/>
      <c r="CNV14" s="26"/>
      <c r="CNW14" s="3"/>
      <c r="CNX14" s="26"/>
      <c r="CNZ14" s="221"/>
      <c r="COA14" s="221"/>
      <c r="COB14" s="221"/>
      <c r="COC14" s="221"/>
      <c r="COD14" s="221"/>
      <c r="COE14" s="221"/>
      <c r="COF14" s="221"/>
      <c r="COG14" s="221"/>
      <c r="COH14" s="224"/>
      <c r="COI14" s="224"/>
      <c r="COJ14" s="26"/>
      <c r="COK14" s="26"/>
      <c r="COL14" s="26"/>
      <c r="COM14" s="3"/>
      <c r="CON14" s="26"/>
      <c r="COP14" s="221"/>
      <c r="COQ14" s="221"/>
      <c r="COR14" s="221"/>
      <c r="COS14" s="221"/>
      <c r="COT14" s="221"/>
      <c r="COU14" s="221"/>
      <c r="COV14" s="221"/>
      <c r="COW14" s="221"/>
      <c r="COX14" s="224"/>
      <c r="COY14" s="224"/>
      <c r="COZ14" s="26"/>
      <c r="CPA14" s="26"/>
      <c r="CPB14" s="26"/>
      <c r="CPC14" s="3"/>
      <c r="CPD14" s="26"/>
      <c r="CPF14" s="221"/>
      <c r="CPG14" s="221"/>
      <c r="CPH14" s="221"/>
      <c r="CPI14" s="221"/>
      <c r="CPJ14" s="221"/>
      <c r="CPK14" s="221"/>
      <c r="CPL14" s="221"/>
      <c r="CPM14" s="221"/>
      <c r="CPN14" s="224"/>
      <c r="CPO14" s="224"/>
      <c r="CPP14" s="26"/>
      <c r="CPQ14" s="26"/>
      <c r="CPR14" s="26"/>
      <c r="CPS14" s="3"/>
      <c r="CPT14" s="26"/>
      <c r="CPV14" s="221"/>
      <c r="CPW14" s="221"/>
      <c r="CPX14" s="221"/>
      <c r="CPY14" s="221"/>
      <c r="CPZ14" s="221"/>
      <c r="CQA14" s="221"/>
      <c r="CQB14" s="221"/>
      <c r="CQC14" s="221"/>
      <c r="CQD14" s="224"/>
      <c r="CQE14" s="224"/>
      <c r="CQF14" s="26"/>
      <c r="CQG14" s="26"/>
      <c r="CQH14" s="26"/>
      <c r="CQI14" s="3"/>
      <c r="CQJ14" s="26"/>
      <c r="CQL14" s="221"/>
      <c r="CQM14" s="221"/>
      <c r="CQN14" s="221"/>
      <c r="CQO14" s="221"/>
      <c r="CQP14" s="221"/>
      <c r="CQQ14" s="221"/>
      <c r="CQR14" s="221"/>
      <c r="CQS14" s="221"/>
      <c r="CQT14" s="224"/>
      <c r="CQU14" s="224"/>
      <c r="CQV14" s="26"/>
      <c r="CQW14" s="26"/>
      <c r="CQX14" s="26"/>
      <c r="CQY14" s="3"/>
      <c r="CQZ14" s="26"/>
      <c r="CRB14" s="221"/>
      <c r="CRC14" s="221"/>
      <c r="CRD14" s="221"/>
      <c r="CRE14" s="221"/>
      <c r="CRF14" s="221"/>
      <c r="CRG14" s="221"/>
      <c r="CRH14" s="221"/>
      <c r="CRI14" s="221"/>
      <c r="CRJ14" s="224"/>
      <c r="CRK14" s="224"/>
      <c r="CRL14" s="26"/>
      <c r="CRM14" s="26"/>
      <c r="CRN14" s="26"/>
      <c r="CRO14" s="3"/>
      <c r="CRP14" s="26"/>
      <c r="CRR14" s="221"/>
      <c r="CRS14" s="221"/>
      <c r="CRT14" s="221"/>
      <c r="CRU14" s="221"/>
      <c r="CRV14" s="221"/>
      <c r="CRW14" s="221"/>
      <c r="CRX14" s="221"/>
      <c r="CRY14" s="221"/>
      <c r="CRZ14" s="224"/>
      <c r="CSA14" s="224"/>
      <c r="CSB14" s="26"/>
      <c r="CSC14" s="26"/>
      <c r="CSD14" s="26"/>
      <c r="CSE14" s="3"/>
      <c r="CSF14" s="26"/>
      <c r="CSH14" s="221"/>
      <c r="CSI14" s="221"/>
      <c r="CSJ14" s="221"/>
      <c r="CSK14" s="221"/>
      <c r="CSL14" s="221"/>
      <c r="CSM14" s="221"/>
      <c r="CSN14" s="221"/>
      <c r="CSO14" s="221"/>
      <c r="CSP14" s="224"/>
      <c r="CSQ14" s="224"/>
      <c r="CSR14" s="26"/>
      <c r="CSS14" s="26"/>
      <c r="CST14" s="26"/>
      <c r="CSU14" s="3"/>
      <c r="CSV14" s="26"/>
      <c r="CSX14" s="221"/>
      <c r="CSY14" s="221"/>
      <c r="CSZ14" s="221"/>
      <c r="CTA14" s="221"/>
      <c r="CTB14" s="221"/>
      <c r="CTC14" s="221"/>
      <c r="CTD14" s="221"/>
      <c r="CTE14" s="221"/>
      <c r="CTF14" s="224"/>
      <c r="CTG14" s="224"/>
      <c r="CTH14" s="26"/>
      <c r="CTI14" s="26"/>
      <c r="CTJ14" s="26"/>
      <c r="CTK14" s="3"/>
      <c r="CTL14" s="26"/>
      <c r="CTN14" s="221"/>
      <c r="CTO14" s="221"/>
      <c r="CTP14" s="221"/>
      <c r="CTQ14" s="221"/>
      <c r="CTR14" s="221"/>
      <c r="CTS14" s="221"/>
      <c r="CTT14" s="221"/>
      <c r="CTU14" s="221"/>
      <c r="CTV14" s="224"/>
      <c r="CTW14" s="224"/>
      <c r="CTX14" s="26"/>
      <c r="CTY14" s="26"/>
      <c r="CTZ14" s="26"/>
      <c r="CUA14" s="3"/>
      <c r="CUB14" s="26"/>
      <c r="CUD14" s="221"/>
      <c r="CUE14" s="221"/>
      <c r="CUF14" s="221"/>
      <c r="CUG14" s="221"/>
      <c r="CUH14" s="221"/>
      <c r="CUI14" s="221"/>
      <c r="CUJ14" s="221"/>
      <c r="CUK14" s="221"/>
      <c r="CUL14" s="224"/>
      <c r="CUM14" s="224"/>
      <c r="CUN14" s="26"/>
      <c r="CUO14" s="26"/>
      <c r="CUP14" s="26"/>
      <c r="CUQ14" s="3"/>
      <c r="CUR14" s="26"/>
      <c r="CUT14" s="221"/>
      <c r="CUU14" s="221"/>
      <c r="CUV14" s="221"/>
      <c r="CUW14" s="221"/>
      <c r="CUX14" s="221"/>
      <c r="CUY14" s="221"/>
      <c r="CUZ14" s="221"/>
      <c r="CVA14" s="221"/>
      <c r="CVB14" s="224"/>
      <c r="CVC14" s="224"/>
      <c r="CVD14" s="26"/>
      <c r="CVE14" s="26"/>
      <c r="CVF14" s="26"/>
      <c r="CVG14" s="3"/>
      <c r="CVH14" s="26"/>
      <c r="CVJ14" s="221"/>
      <c r="CVK14" s="221"/>
      <c r="CVL14" s="221"/>
      <c r="CVM14" s="221"/>
      <c r="CVN14" s="221"/>
      <c r="CVO14" s="221"/>
      <c r="CVP14" s="221"/>
      <c r="CVQ14" s="221"/>
      <c r="CVR14" s="224"/>
      <c r="CVS14" s="224"/>
      <c r="CVT14" s="26"/>
      <c r="CVU14" s="26"/>
      <c r="CVV14" s="26"/>
      <c r="CVW14" s="3"/>
      <c r="CVX14" s="26"/>
      <c r="CVZ14" s="221"/>
      <c r="CWA14" s="221"/>
      <c r="CWB14" s="221"/>
      <c r="CWC14" s="221"/>
      <c r="CWD14" s="221"/>
      <c r="CWE14" s="221"/>
      <c r="CWF14" s="221"/>
      <c r="CWG14" s="221"/>
      <c r="CWH14" s="224"/>
      <c r="CWI14" s="224"/>
      <c r="CWJ14" s="26"/>
      <c r="CWK14" s="26"/>
      <c r="CWL14" s="26"/>
      <c r="CWM14" s="3"/>
      <c r="CWN14" s="26"/>
      <c r="CWP14" s="221"/>
      <c r="CWQ14" s="221"/>
      <c r="CWR14" s="221"/>
      <c r="CWS14" s="221"/>
      <c r="CWT14" s="221"/>
      <c r="CWU14" s="221"/>
      <c r="CWV14" s="221"/>
      <c r="CWW14" s="221"/>
      <c r="CWX14" s="224"/>
      <c r="CWY14" s="224"/>
      <c r="CWZ14" s="26"/>
      <c r="CXA14" s="26"/>
      <c r="CXB14" s="26"/>
      <c r="CXC14" s="3"/>
      <c r="CXD14" s="26"/>
      <c r="CXF14" s="221"/>
      <c r="CXG14" s="221"/>
      <c r="CXH14" s="221"/>
      <c r="CXI14" s="221"/>
      <c r="CXJ14" s="221"/>
      <c r="CXK14" s="221"/>
      <c r="CXL14" s="221"/>
      <c r="CXM14" s="221"/>
      <c r="CXN14" s="224"/>
      <c r="CXO14" s="224"/>
      <c r="CXP14" s="26"/>
      <c r="CXQ14" s="26"/>
      <c r="CXR14" s="26"/>
      <c r="CXS14" s="3"/>
      <c r="CXT14" s="26"/>
      <c r="CXV14" s="221"/>
      <c r="CXW14" s="221"/>
      <c r="CXX14" s="221"/>
      <c r="CXY14" s="221"/>
      <c r="CXZ14" s="221"/>
      <c r="CYA14" s="221"/>
      <c r="CYB14" s="221"/>
      <c r="CYC14" s="221"/>
      <c r="CYD14" s="224"/>
      <c r="CYE14" s="224"/>
      <c r="CYF14" s="26"/>
      <c r="CYG14" s="26"/>
      <c r="CYH14" s="26"/>
      <c r="CYI14" s="3"/>
      <c r="CYJ14" s="26"/>
      <c r="CYL14" s="221"/>
      <c r="CYM14" s="221"/>
      <c r="CYN14" s="221"/>
      <c r="CYO14" s="221"/>
      <c r="CYP14" s="221"/>
      <c r="CYQ14" s="221"/>
      <c r="CYR14" s="221"/>
      <c r="CYS14" s="221"/>
      <c r="CYT14" s="224"/>
      <c r="CYU14" s="224"/>
      <c r="CYV14" s="26"/>
      <c r="CYW14" s="26"/>
      <c r="CYX14" s="26"/>
      <c r="CYY14" s="3"/>
      <c r="CYZ14" s="26"/>
      <c r="CZB14" s="221"/>
      <c r="CZC14" s="221"/>
      <c r="CZD14" s="221"/>
      <c r="CZE14" s="221"/>
      <c r="CZF14" s="221"/>
      <c r="CZG14" s="221"/>
      <c r="CZH14" s="221"/>
      <c r="CZI14" s="221"/>
      <c r="CZJ14" s="224"/>
      <c r="CZK14" s="224"/>
      <c r="CZL14" s="26"/>
      <c r="CZM14" s="26"/>
      <c r="CZN14" s="26"/>
      <c r="CZO14" s="3"/>
      <c r="CZP14" s="26"/>
      <c r="CZR14" s="221"/>
      <c r="CZS14" s="221"/>
      <c r="CZT14" s="221"/>
      <c r="CZU14" s="221"/>
      <c r="CZV14" s="221"/>
      <c r="CZW14" s="221"/>
      <c r="CZX14" s="221"/>
      <c r="CZY14" s="221"/>
      <c r="CZZ14" s="224"/>
      <c r="DAA14" s="224"/>
      <c r="DAB14" s="26"/>
      <c r="DAC14" s="26"/>
      <c r="DAD14" s="26"/>
      <c r="DAE14" s="3"/>
      <c r="DAF14" s="26"/>
      <c r="DAH14" s="221"/>
      <c r="DAI14" s="221"/>
      <c r="DAJ14" s="221"/>
      <c r="DAK14" s="221"/>
      <c r="DAL14" s="221"/>
      <c r="DAM14" s="221"/>
      <c r="DAN14" s="221"/>
      <c r="DAO14" s="221"/>
      <c r="DAP14" s="224"/>
      <c r="DAQ14" s="224"/>
      <c r="DAR14" s="26"/>
      <c r="DAS14" s="26"/>
      <c r="DAT14" s="26"/>
      <c r="DAU14" s="3"/>
      <c r="DAV14" s="26"/>
      <c r="DAX14" s="221"/>
      <c r="DAY14" s="221"/>
      <c r="DAZ14" s="221"/>
      <c r="DBA14" s="221"/>
      <c r="DBB14" s="221"/>
      <c r="DBC14" s="221"/>
      <c r="DBD14" s="221"/>
      <c r="DBE14" s="221"/>
      <c r="DBF14" s="224"/>
      <c r="DBG14" s="224"/>
      <c r="DBH14" s="26"/>
      <c r="DBI14" s="26"/>
      <c r="DBJ14" s="26"/>
      <c r="DBK14" s="3"/>
      <c r="DBL14" s="26"/>
      <c r="DBN14" s="221"/>
      <c r="DBO14" s="221"/>
      <c r="DBP14" s="221"/>
      <c r="DBQ14" s="221"/>
      <c r="DBR14" s="221"/>
      <c r="DBS14" s="221"/>
      <c r="DBT14" s="221"/>
      <c r="DBU14" s="221"/>
      <c r="DBV14" s="224"/>
      <c r="DBW14" s="224"/>
      <c r="DBX14" s="26"/>
      <c r="DBY14" s="26"/>
      <c r="DBZ14" s="26"/>
      <c r="DCA14" s="3"/>
      <c r="DCB14" s="26"/>
      <c r="DCD14" s="221"/>
      <c r="DCE14" s="221"/>
      <c r="DCF14" s="221"/>
      <c r="DCG14" s="221"/>
      <c r="DCH14" s="221"/>
      <c r="DCI14" s="221"/>
      <c r="DCJ14" s="221"/>
      <c r="DCK14" s="221"/>
      <c r="DCL14" s="224"/>
      <c r="DCM14" s="224"/>
      <c r="DCN14" s="26"/>
      <c r="DCO14" s="26"/>
      <c r="DCP14" s="26"/>
      <c r="DCQ14" s="3"/>
      <c r="DCR14" s="26"/>
      <c r="DCT14" s="221"/>
      <c r="DCU14" s="221"/>
      <c r="DCV14" s="221"/>
      <c r="DCW14" s="221"/>
      <c r="DCX14" s="221"/>
      <c r="DCY14" s="221"/>
      <c r="DCZ14" s="221"/>
      <c r="DDA14" s="221"/>
      <c r="DDB14" s="224"/>
      <c r="DDC14" s="224"/>
      <c r="DDD14" s="26"/>
      <c r="DDE14" s="26"/>
      <c r="DDF14" s="26"/>
      <c r="DDG14" s="3"/>
      <c r="DDH14" s="26"/>
      <c r="DDJ14" s="221"/>
      <c r="DDK14" s="221"/>
      <c r="DDL14" s="221"/>
      <c r="DDM14" s="221"/>
      <c r="DDN14" s="221"/>
      <c r="DDO14" s="221"/>
      <c r="DDP14" s="221"/>
      <c r="DDQ14" s="221"/>
      <c r="DDR14" s="224"/>
      <c r="DDS14" s="224"/>
      <c r="DDT14" s="26"/>
      <c r="DDU14" s="26"/>
      <c r="DDV14" s="26"/>
      <c r="DDW14" s="3"/>
      <c r="DDX14" s="26"/>
      <c r="DDZ14" s="221"/>
      <c r="DEA14" s="221"/>
      <c r="DEB14" s="221"/>
      <c r="DEC14" s="221"/>
      <c r="DED14" s="221"/>
      <c r="DEE14" s="221"/>
      <c r="DEF14" s="221"/>
      <c r="DEG14" s="221"/>
      <c r="DEH14" s="224"/>
      <c r="DEI14" s="224"/>
      <c r="DEJ14" s="26"/>
      <c r="DEK14" s="26"/>
      <c r="DEL14" s="26"/>
      <c r="DEM14" s="3"/>
      <c r="DEN14" s="26"/>
      <c r="DEP14" s="221"/>
      <c r="DEQ14" s="221"/>
      <c r="DER14" s="221"/>
      <c r="DES14" s="221"/>
      <c r="DET14" s="221"/>
      <c r="DEU14" s="221"/>
      <c r="DEV14" s="221"/>
      <c r="DEW14" s="221"/>
      <c r="DEX14" s="224"/>
      <c r="DEY14" s="224"/>
      <c r="DEZ14" s="26"/>
      <c r="DFA14" s="26"/>
      <c r="DFB14" s="26"/>
      <c r="DFC14" s="3"/>
      <c r="DFD14" s="26"/>
      <c r="DFF14" s="221"/>
      <c r="DFG14" s="221"/>
      <c r="DFH14" s="221"/>
      <c r="DFI14" s="221"/>
      <c r="DFJ14" s="221"/>
      <c r="DFK14" s="221"/>
      <c r="DFL14" s="221"/>
      <c r="DFM14" s="221"/>
      <c r="DFN14" s="224"/>
      <c r="DFO14" s="224"/>
      <c r="DFP14" s="26"/>
      <c r="DFQ14" s="26"/>
      <c r="DFR14" s="26"/>
      <c r="DFS14" s="3"/>
      <c r="DFT14" s="26"/>
      <c r="DFV14" s="221"/>
      <c r="DFW14" s="221"/>
      <c r="DFX14" s="221"/>
      <c r="DFY14" s="221"/>
      <c r="DFZ14" s="221"/>
      <c r="DGA14" s="221"/>
      <c r="DGB14" s="221"/>
      <c r="DGC14" s="221"/>
      <c r="DGD14" s="224"/>
      <c r="DGE14" s="224"/>
      <c r="DGF14" s="26"/>
      <c r="DGG14" s="26"/>
      <c r="DGH14" s="26"/>
      <c r="DGI14" s="3"/>
      <c r="DGJ14" s="26"/>
      <c r="DGL14" s="221"/>
      <c r="DGM14" s="221"/>
      <c r="DGN14" s="221"/>
      <c r="DGO14" s="221"/>
      <c r="DGP14" s="221"/>
      <c r="DGQ14" s="221"/>
      <c r="DGR14" s="221"/>
      <c r="DGS14" s="221"/>
      <c r="DGT14" s="224"/>
      <c r="DGU14" s="224"/>
      <c r="DGV14" s="26"/>
      <c r="DGW14" s="26"/>
      <c r="DGX14" s="26"/>
      <c r="DGY14" s="3"/>
      <c r="DGZ14" s="26"/>
      <c r="DHB14" s="221"/>
      <c r="DHC14" s="221"/>
      <c r="DHD14" s="221"/>
      <c r="DHE14" s="221"/>
      <c r="DHF14" s="221"/>
      <c r="DHG14" s="221"/>
      <c r="DHH14" s="221"/>
      <c r="DHI14" s="221"/>
      <c r="DHJ14" s="224"/>
      <c r="DHK14" s="224"/>
      <c r="DHL14" s="26"/>
      <c r="DHM14" s="26"/>
      <c r="DHN14" s="26"/>
      <c r="DHO14" s="3"/>
      <c r="DHP14" s="26"/>
      <c r="DHR14" s="221"/>
      <c r="DHS14" s="221"/>
      <c r="DHT14" s="221"/>
      <c r="DHU14" s="221"/>
      <c r="DHV14" s="221"/>
      <c r="DHW14" s="221"/>
      <c r="DHX14" s="221"/>
      <c r="DHY14" s="221"/>
      <c r="DHZ14" s="224"/>
      <c r="DIA14" s="224"/>
      <c r="DIB14" s="26"/>
      <c r="DIC14" s="26"/>
      <c r="DID14" s="26"/>
      <c r="DIE14" s="3"/>
      <c r="DIF14" s="26"/>
      <c r="DIH14" s="221"/>
      <c r="DII14" s="221"/>
      <c r="DIJ14" s="221"/>
      <c r="DIK14" s="221"/>
      <c r="DIL14" s="221"/>
      <c r="DIM14" s="221"/>
      <c r="DIN14" s="221"/>
      <c r="DIO14" s="221"/>
      <c r="DIP14" s="224"/>
      <c r="DIQ14" s="224"/>
      <c r="DIR14" s="26"/>
      <c r="DIS14" s="26"/>
      <c r="DIT14" s="26"/>
      <c r="DIU14" s="3"/>
      <c r="DIV14" s="26"/>
      <c r="DIX14" s="221"/>
      <c r="DIY14" s="221"/>
      <c r="DIZ14" s="221"/>
      <c r="DJA14" s="221"/>
      <c r="DJB14" s="221"/>
      <c r="DJC14" s="221"/>
      <c r="DJD14" s="221"/>
      <c r="DJE14" s="221"/>
      <c r="DJF14" s="224"/>
      <c r="DJG14" s="224"/>
      <c r="DJH14" s="26"/>
      <c r="DJI14" s="26"/>
      <c r="DJJ14" s="26"/>
      <c r="DJK14" s="3"/>
      <c r="DJL14" s="26"/>
      <c r="DJN14" s="221"/>
      <c r="DJO14" s="221"/>
      <c r="DJP14" s="221"/>
      <c r="DJQ14" s="221"/>
      <c r="DJR14" s="221"/>
      <c r="DJS14" s="221"/>
      <c r="DJT14" s="221"/>
      <c r="DJU14" s="221"/>
      <c r="DJV14" s="224"/>
      <c r="DJW14" s="224"/>
      <c r="DJX14" s="26"/>
      <c r="DJY14" s="26"/>
      <c r="DJZ14" s="26"/>
      <c r="DKA14" s="3"/>
      <c r="DKB14" s="26"/>
      <c r="DKD14" s="221"/>
      <c r="DKE14" s="221"/>
      <c r="DKF14" s="221"/>
      <c r="DKG14" s="221"/>
      <c r="DKH14" s="221"/>
      <c r="DKI14" s="221"/>
      <c r="DKJ14" s="221"/>
      <c r="DKK14" s="221"/>
      <c r="DKL14" s="224"/>
      <c r="DKM14" s="224"/>
      <c r="DKN14" s="26"/>
      <c r="DKO14" s="26"/>
      <c r="DKP14" s="26"/>
      <c r="DKQ14" s="3"/>
      <c r="DKR14" s="26"/>
      <c r="DKT14" s="221"/>
      <c r="DKU14" s="221"/>
      <c r="DKV14" s="221"/>
      <c r="DKW14" s="221"/>
      <c r="DKX14" s="221"/>
      <c r="DKY14" s="221"/>
      <c r="DKZ14" s="221"/>
      <c r="DLA14" s="221"/>
      <c r="DLB14" s="224"/>
      <c r="DLC14" s="224"/>
      <c r="DLD14" s="26"/>
      <c r="DLE14" s="26"/>
      <c r="DLF14" s="26"/>
      <c r="DLG14" s="3"/>
      <c r="DLH14" s="26"/>
      <c r="DLJ14" s="221"/>
      <c r="DLK14" s="221"/>
      <c r="DLL14" s="221"/>
      <c r="DLM14" s="221"/>
      <c r="DLN14" s="221"/>
      <c r="DLO14" s="221"/>
      <c r="DLP14" s="221"/>
      <c r="DLQ14" s="221"/>
      <c r="DLR14" s="224"/>
      <c r="DLS14" s="224"/>
      <c r="DLT14" s="26"/>
      <c r="DLU14" s="26"/>
      <c r="DLV14" s="26"/>
      <c r="DLW14" s="3"/>
      <c r="DLX14" s="26"/>
      <c r="DLZ14" s="221"/>
      <c r="DMA14" s="221"/>
      <c r="DMB14" s="221"/>
      <c r="DMC14" s="221"/>
      <c r="DMD14" s="221"/>
      <c r="DME14" s="221"/>
      <c r="DMF14" s="221"/>
      <c r="DMG14" s="221"/>
      <c r="DMH14" s="224"/>
      <c r="DMI14" s="224"/>
      <c r="DMJ14" s="26"/>
      <c r="DMK14" s="26"/>
      <c r="DML14" s="26"/>
      <c r="DMM14" s="3"/>
      <c r="DMN14" s="26"/>
      <c r="DMP14" s="221"/>
      <c r="DMQ14" s="221"/>
      <c r="DMR14" s="221"/>
      <c r="DMS14" s="221"/>
      <c r="DMT14" s="221"/>
      <c r="DMU14" s="221"/>
      <c r="DMV14" s="221"/>
      <c r="DMW14" s="221"/>
      <c r="DMX14" s="224"/>
      <c r="DMY14" s="224"/>
      <c r="DMZ14" s="26"/>
      <c r="DNA14" s="26"/>
      <c r="DNB14" s="26"/>
      <c r="DNC14" s="3"/>
      <c r="DND14" s="26"/>
      <c r="DNF14" s="221"/>
      <c r="DNG14" s="221"/>
      <c r="DNH14" s="221"/>
      <c r="DNI14" s="221"/>
      <c r="DNJ14" s="221"/>
      <c r="DNK14" s="221"/>
      <c r="DNL14" s="221"/>
      <c r="DNM14" s="221"/>
      <c r="DNN14" s="224"/>
      <c r="DNO14" s="224"/>
      <c r="DNP14" s="26"/>
      <c r="DNQ14" s="26"/>
      <c r="DNR14" s="26"/>
      <c r="DNS14" s="3"/>
      <c r="DNT14" s="26"/>
      <c r="DNV14" s="221"/>
      <c r="DNW14" s="221"/>
      <c r="DNX14" s="221"/>
      <c r="DNY14" s="221"/>
      <c r="DNZ14" s="221"/>
      <c r="DOA14" s="221"/>
      <c r="DOB14" s="221"/>
      <c r="DOC14" s="221"/>
      <c r="DOD14" s="224"/>
      <c r="DOE14" s="224"/>
      <c r="DOF14" s="26"/>
      <c r="DOG14" s="26"/>
      <c r="DOH14" s="26"/>
      <c r="DOI14" s="3"/>
      <c r="DOJ14" s="26"/>
      <c r="DOL14" s="221"/>
      <c r="DOM14" s="221"/>
      <c r="DON14" s="221"/>
      <c r="DOO14" s="221"/>
      <c r="DOP14" s="221"/>
      <c r="DOQ14" s="221"/>
      <c r="DOR14" s="221"/>
      <c r="DOS14" s="221"/>
      <c r="DOT14" s="224"/>
      <c r="DOU14" s="224"/>
      <c r="DOV14" s="26"/>
      <c r="DOW14" s="26"/>
      <c r="DOX14" s="26"/>
      <c r="DOY14" s="3"/>
      <c r="DOZ14" s="26"/>
      <c r="DPB14" s="221"/>
      <c r="DPC14" s="221"/>
      <c r="DPD14" s="221"/>
      <c r="DPE14" s="221"/>
      <c r="DPF14" s="221"/>
      <c r="DPG14" s="221"/>
      <c r="DPH14" s="221"/>
      <c r="DPI14" s="221"/>
      <c r="DPJ14" s="224"/>
      <c r="DPK14" s="224"/>
      <c r="DPL14" s="26"/>
      <c r="DPM14" s="26"/>
      <c r="DPN14" s="26"/>
      <c r="DPO14" s="3"/>
      <c r="DPP14" s="26"/>
      <c r="DPR14" s="221"/>
      <c r="DPS14" s="221"/>
      <c r="DPT14" s="221"/>
      <c r="DPU14" s="221"/>
      <c r="DPV14" s="221"/>
      <c r="DPW14" s="221"/>
      <c r="DPX14" s="221"/>
      <c r="DPY14" s="221"/>
      <c r="DPZ14" s="224"/>
      <c r="DQA14" s="224"/>
      <c r="DQB14" s="26"/>
      <c r="DQC14" s="26"/>
      <c r="DQD14" s="26"/>
      <c r="DQE14" s="3"/>
      <c r="DQF14" s="26"/>
      <c r="DQH14" s="221"/>
      <c r="DQI14" s="221"/>
      <c r="DQJ14" s="221"/>
      <c r="DQK14" s="221"/>
      <c r="DQL14" s="221"/>
      <c r="DQM14" s="221"/>
      <c r="DQN14" s="221"/>
      <c r="DQO14" s="221"/>
      <c r="DQP14" s="224"/>
      <c r="DQQ14" s="224"/>
      <c r="DQR14" s="26"/>
      <c r="DQS14" s="26"/>
      <c r="DQT14" s="26"/>
      <c r="DQU14" s="3"/>
      <c r="DQV14" s="26"/>
      <c r="DQX14" s="221"/>
      <c r="DQY14" s="221"/>
      <c r="DQZ14" s="221"/>
      <c r="DRA14" s="221"/>
      <c r="DRB14" s="221"/>
      <c r="DRC14" s="221"/>
      <c r="DRD14" s="221"/>
      <c r="DRE14" s="221"/>
      <c r="DRF14" s="224"/>
      <c r="DRG14" s="224"/>
      <c r="DRH14" s="26"/>
      <c r="DRI14" s="26"/>
      <c r="DRJ14" s="26"/>
      <c r="DRK14" s="3"/>
      <c r="DRL14" s="26"/>
      <c r="DRN14" s="221"/>
      <c r="DRO14" s="221"/>
      <c r="DRP14" s="221"/>
      <c r="DRQ14" s="221"/>
      <c r="DRR14" s="221"/>
      <c r="DRS14" s="221"/>
      <c r="DRT14" s="221"/>
      <c r="DRU14" s="221"/>
      <c r="DRV14" s="224"/>
      <c r="DRW14" s="224"/>
      <c r="DRX14" s="26"/>
      <c r="DRY14" s="26"/>
      <c r="DRZ14" s="26"/>
      <c r="DSA14" s="3"/>
      <c r="DSB14" s="26"/>
      <c r="DSD14" s="221"/>
      <c r="DSE14" s="221"/>
      <c r="DSF14" s="221"/>
      <c r="DSG14" s="221"/>
      <c r="DSH14" s="221"/>
      <c r="DSI14" s="221"/>
      <c r="DSJ14" s="221"/>
      <c r="DSK14" s="221"/>
      <c r="DSL14" s="224"/>
      <c r="DSM14" s="224"/>
      <c r="DSN14" s="26"/>
      <c r="DSO14" s="26"/>
      <c r="DSP14" s="26"/>
      <c r="DSQ14" s="3"/>
      <c r="DSR14" s="26"/>
      <c r="DST14" s="221"/>
      <c r="DSU14" s="221"/>
      <c r="DSV14" s="221"/>
      <c r="DSW14" s="221"/>
      <c r="DSX14" s="221"/>
      <c r="DSY14" s="221"/>
      <c r="DSZ14" s="221"/>
      <c r="DTA14" s="221"/>
      <c r="DTB14" s="224"/>
      <c r="DTC14" s="224"/>
      <c r="DTD14" s="26"/>
      <c r="DTE14" s="26"/>
      <c r="DTF14" s="26"/>
      <c r="DTG14" s="3"/>
      <c r="DTH14" s="26"/>
      <c r="DTJ14" s="221"/>
      <c r="DTK14" s="221"/>
      <c r="DTL14" s="221"/>
      <c r="DTM14" s="221"/>
      <c r="DTN14" s="221"/>
      <c r="DTO14" s="221"/>
      <c r="DTP14" s="221"/>
      <c r="DTQ14" s="221"/>
      <c r="DTR14" s="224"/>
      <c r="DTS14" s="224"/>
      <c r="DTT14" s="26"/>
      <c r="DTU14" s="26"/>
      <c r="DTV14" s="26"/>
      <c r="DTW14" s="3"/>
      <c r="DTX14" s="26"/>
      <c r="DTZ14" s="221"/>
      <c r="DUA14" s="221"/>
      <c r="DUB14" s="221"/>
      <c r="DUC14" s="221"/>
      <c r="DUD14" s="221"/>
      <c r="DUE14" s="221"/>
      <c r="DUF14" s="221"/>
      <c r="DUG14" s="221"/>
      <c r="DUH14" s="224"/>
      <c r="DUI14" s="224"/>
      <c r="DUJ14" s="26"/>
      <c r="DUK14" s="26"/>
      <c r="DUL14" s="26"/>
      <c r="DUM14" s="3"/>
      <c r="DUN14" s="26"/>
      <c r="DUP14" s="221"/>
      <c r="DUQ14" s="221"/>
      <c r="DUR14" s="221"/>
      <c r="DUS14" s="221"/>
      <c r="DUT14" s="221"/>
      <c r="DUU14" s="221"/>
      <c r="DUV14" s="221"/>
      <c r="DUW14" s="221"/>
      <c r="DUX14" s="224"/>
      <c r="DUY14" s="224"/>
      <c r="DUZ14" s="26"/>
      <c r="DVA14" s="26"/>
      <c r="DVB14" s="26"/>
      <c r="DVC14" s="3"/>
      <c r="DVD14" s="26"/>
      <c r="DVF14" s="221"/>
      <c r="DVG14" s="221"/>
      <c r="DVH14" s="221"/>
      <c r="DVI14" s="221"/>
      <c r="DVJ14" s="221"/>
      <c r="DVK14" s="221"/>
      <c r="DVL14" s="221"/>
      <c r="DVM14" s="221"/>
      <c r="DVN14" s="224"/>
      <c r="DVO14" s="224"/>
      <c r="DVP14" s="26"/>
      <c r="DVQ14" s="26"/>
      <c r="DVR14" s="26"/>
      <c r="DVS14" s="3"/>
      <c r="DVT14" s="26"/>
      <c r="DVV14" s="221"/>
      <c r="DVW14" s="221"/>
      <c r="DVX14" s="221"/>
      <c r="DVY14" s="221"/>
      <c r="DVZ14" s="221"/>
      <c r="DWA14" s="221"/>
      <c r="DWB14" s="221"/>
      <c r="DWC14" s="221"/>
      <c r="DWD14" s="224"/>
      <c r="DWE14" s="224"/>
      <c r="DWF14" s="26"/>
      <c r="DWG14" s="26"/>
      <c r="DWH14" s="26"/>
      <c r="DWI14" s="3"/>
      <c r="DWJ14" s="26"/>
      <c r="DWL14" s="221"/>
      <c r="DWM14" s="221"/>
      <c r="DWN14" s="221"/>
      <c r="DWO14" s="221"/>
      <c r="DWP14" s="221"/>
      <c r="DWQ14" s="221"/>
      <c r="DWR14" s="221"/>
      <c r="DWS14" s="221"/>
      <c r="DWT14" s="224"/>
      <c r="DWU14" s="224"/>
      <c r="DWV14" s="26"/>
      <c r="DWW14" s="26"/>
      <c r="DWX14" s="26"/>
      <c r="DWY14" s="3"/>
      <c r="DWZ14" s="26"/>
      <c r="DXB14" s="221"/>
      <c r="DXC14" s="221"/>
      <c r="DXD14" s="221"/>
      <c r="DXE14" s="221"/>
      <c r="DXF14" s="221"/>
      <c r="DXG14" s="221"/>
      <c r="DXH14" s="221"/>
      <c r="DXI14" s="221"/>
      <c r="DXJ14" s="224"/>
      <c r="DXK14" s="224"/>
      <c r="DXL14" s="26"/>
      <c r="DXM14" s="26"/>
      <c r="DXN14" s="26"/>
      <c r="DXO14" s="3"/>
      <c r="DXP14" s="26"/>
      <c r="DXR14" s="221"/>
      <c r="DXS14" s="221"/>
      <c r="DXT14" s="221"/>
      <c r="DXU14" s="221"/>
      <c r="DXV14" s="221"/>
      <c r="DXW14" s="221"/>
      <c r="DXX14" s="221"/>
      <c r="DXY14" s="221"/>
      <c r="DXZ14" s="224"/>
      <c r="DYA14" s="224"/>
      <c r="DYB14" s="26"/>
      <c r="DYC14" s="26"/>
      <c r="DYD14" s="26"/>
      <c r="DYE14" s="3"/>
      <c r="DYF14" s="26"/>
      <c r="DYH14" s="221"/>
      <c r="DYI14" s="221"/>
      <c r="DYJ14" s="221"/>
      <c r="DYK14" s="221"/>
      <c r="DYL14" s="221"/>
      <c r="DYM14" s="221"/>
      <c r="DYN14" s="221"/>
      <c r="DYO14" s="221"/>
      <c r="DYP14" s="224"/>
      <c r="DYQ14" s="224"/>
      <c r="DYR14" s="26"/>
      <c r="DYS14" s="26"/>
      <c r="DYT14" s="26"/>
      <c r="DYU14" s="3"/>
      <c r="DYV14" s="26"/>
      <c r="DYX14" s="221"/>
      <c r="DYY14" s="221"/>
      <c r="DYZ14" s="221"/>
      <c r="DZA14" s="221"/>
      <c r="DZB14" s="221"/>
      <c r="DZC14" s="221"/>
      <c r="DZD14" s="221"/>
      <c r="DZE14" s="221"/>
      <c r="DZF14" s="224"/>
      <c r="DZG14" s="224"/>
      <c r="DZH14" s="26"/>
      <c r="DZI14" s="26"/>
      <c r="DZJ14" s="26"/>
      <c r="DZK14" s="3"/>
      <c r="DZL14" s="26"/>
      <c r="DZN14" s="221"/>
      <c r="DZO14" s="221"/>
      <c r="DZP14" s="221"/>
      <c r="DZQ14" s="221"/>
      <c r="DZR14" s="221"/>
      <c r="DZS14" s="221"/>
      <c r="DZT14" s="221"/>
      <c r="DZU14" s="221"/>
      <c r="DZV14" s="224"/>
      <c r="DZW14" s="224"/>
      <c r="DZX14" s="26"/>
      <c r="DZY14" s="26"/>
      <c r="DZZ14" s="26"/>
      <c r="EAA14" s="3"/>
      <c r="EAB14" s="26"/>
      <c r="EAD14" s="221"/>
      <c r="EAE14" s="221"/>
      <c r="EAF14" s="221"/>
      <c r="EAG14" s="221"/>
      <c r="EAH14" s="221"/>
      <c r="EAI14" s="221"/>
      <c r="EAJ14" s="221"/>
      <c r="EAK14" s="221"/>
      <c r="EAL14" s="224"/>
      <c r="EAM14" s="224"/>
      <c r="EAN14" s="26"/>
      <c r="EAO14" s="26"/>
      <c r="EAP14" s="26"/>
      <c r="EAQ14" s="3"/>
      <c r="EAR14" s="26"/>
      <c r="EAT14" s="221"/>
      <c r="EAU14" s="221"/>
      <c r="EAV14" s="221"/>
      <c r="EAW14" s="221"/>
      <c r="EAX14" s="221"/>
      <c r="EAY14" s="221"/>
      <c r="EAZ14" s="221"/>
      <c r="EBA14" s="221"/>
      <c r="EBB14" s="224"/>
      <c r="EBC14" s="224"/>
      <c r="EBD14" s="26"/>
      <c r="EBE14" s="26"/>
      <c r="EBF14" s="26"/>
      <c r="EBG14" s="3"/>
      <c r="EBH14" s="26"/>
      <c r="EBJ14" s="221"/>
      <c r="EBK14" s="221"/>
      <c r="EBL14" s="221"/>
      <c r="EBM14" s="221"/>
      <c r="EBN14" s="221"/>
      <c r="EBO14" s="221"/>
      <c r="EBP14" s="221"/>
      <c r="EBQ14" s="221"/>
      <c r="EBR14" s="224"/>
      <c r="EBS14" s="224"/>
      <c r="EBT14" s="26"/>
      <c r="EBU14" s="26"/>
      <c r="EBV14" s="26"/>
      <c r="EBW14" s="3"/>
      <c r="EBX14" s="26"/>
      <c r="EBZ14" s="221"/>
      <c r="ECA14" s="221"/>
      <c r="ECB14" s="221"/>
      <c r="ECC14" s="221"/>
      <c r="ECD14" s="221"/>
      <c r="ECE14" s="221"/>
      <c r="ECF14" s="221"/>
      <c r="ECG14" s="221"/>
      <c r="ECH14" s="224"/>
      <c r="ECI14" s="224"/>
      <c r="ECJ14" s="26"/>
      <c r="ECK14" s="26"/>
      <c r="ECL14" s="26"/>
      <c r="ECM14" s="3"/>
      <c r="ECN14" s="26"/>
      <c r="ECP14" s="221"/>
      <c r="ECQ14" s="221"/>
      <c r="ECR14" s="221"/>
      <c r="ECS14" s="221"/>
      <c r="ECT14" s="221"/>
      <c r="ECU14" s="221"/>
      <c r="ECV14" s="221"/>
      <c r="ECW14" s="221"/>
      <c r="ECX14" s="224"/>
      <c r="ECY14" s="224"/>
      <c r="ECZ14" s="26"/>
      <c r="EDA14" s="26"/>
      <c r="EDB14" s="26"/>
      <c r="EDC14" s="3"/>
      <c r="EDD14" s="26"/>
      <c r="EDF14" s="221"/>
      <c r="EDG14" s="221"/>
      <c r="EDH14" s="221"/>
      <c r="EDI14" s="221"/>
      <c r="EDJ14" s="221"/>
      <c r="EDK14" s="221"/>
      <c r="EDL14" s="221"/>
      <c r="EDM14" s="221"/>
      <c r="EDN14" s="224"/>
      <c r="EDO14" s="224"/>
      <c r="EDP14" s="26"/>
      <c r="EDQ14" s="26"/>
      <c r="EDR14" s="26"/>
      <c r="EDS14" s="3"/>
      <c r="EDT14" s="26"/>
      <c r="EDV14" s="221"/>
      <c r="EDW14" s="221"/>
      <c r="EDX14" s="221"/>
      <c r="EDY14" s="221"/>
      <c r="EDZ14" s="221"/>
      <c r="EEA14" s="221"/>
      <c r="EEB14" s="221"/>
      <c r="EEC14" s="221"/>
      <c r="EED14" s="224"/>
      <c r="EEE14" s="224"/>
      <c r="EEF14" s="26"/>
      <c r="EEG14" s="26"/>
      <c r="EEH14" s="26"/>
      <c r="EEI14" s="3"/>
      <c r="EEJ14" s="26"/>
      <c r="EEL14" s="221"/>
      <c r="EEM14" s="221"/>
      <c r="EEN14" s="221"/>
      <c r="EEO14" s="221"/>
      <c r="EEP14" s="221"/>
      <c r="EEQ14" s="221"/>
      <c r="EER14" s="221"/>
      <c r="EES14" s="221"/>
      <c r="EET14" s="224"/>
      <c r="EEU14" s="224"/>
      <c r="EEV14" s="26"/>
      <c r="EEW14" s="26"/>
      <c r="EEX14" s="26"/>
      <c r="EEY14" s="3"/>
      <c r="EEZ14" s="26"/>
      <c r="EFB14" s="221"/>
      <c r="EFC14" s="221"/>
      <c r="EFD14" s="221"/>
      <c r="EFE14" s="221"/>
      <c r="EFF14" s="221"/>
      <c r="EFG14" s="221"/>
      <c r="EFH14" s="221"/>
      <c r="EFI14" s="221"/>
      <c r="EFJ14" s="224"/>
      <c r="EFK14" s="224"/>
      <c r="EFL14" s="26"/>
      <c r="EFM14" s="26"/>
      <c r="EFN14" s="26"/>
      <c r="EFO14" s="3"/>
      <c r="EFP14" s="26"/>
      <c r="EFR14" s="221"/>
      <c r="EFS14" s="221"/>
      <c r="EFT14" s="221"/>
      <c r="EFU14" s="221"/>
      <c r="EFV14" s="221"/>
      <c r="EFW14" s="221"/>
      <c r="EFX14" s="221"/>
      <c r="EFY14" s="221"/>
      <c r="EFZ14" s="224"/>
      <c r="EGA14" s="224"/>
      <c r="EGB14" s="26"/>
      <c r="EGC14" s="26"/>
      <c r="EGD14" s="26"/>
      <c r="EGE14" s="3"/>
      <c r="EGF14" s="26"/>
      <c r="EGH14" s="221"/>
      <c r="EGI14" s="221"/>
      <c r="EGJ14" s="221"/>
      <c r="EGK14" s="221"/>
      <c r="EGL14" s="221"/>
      <c r="EGM14" s="221"/>
      <c r="EGN14" s="221"/>
      <c r="EGO14" s="221"/>
      <c r="EGP14" s="224"/>
      <c r="EGQ14" s="224"/>
      <c r="EGR14" s="26"/>
      <c r="EGS14" s="26"/>
      <c r="EGT14" s="26"/>
      <c r="EGU14" s="3"/>
      <c r="EGV14" s="26"/>
      <c r="EGX14" s="221"/>
      <c r="EGY14" s="221"/>
      <c r="EGZ14" s="221"/>
      <c r="EHA14" s="221"/>
      <c r="EHB14" s="221"/>
      <c r="EHC14" s="221"/>
      <c r="EHD14" s="221"/>
      <c r="EHE14" s="221"/>
      <c r="EHF14" s="224"/>
      <c r="EHG14" s="224"/>
      <c r="EHH14" s="26"/>
      <c r="EHI14" s="26"/>
      <c r="EHJ14" s="26"/>
      <c r="EHK14" s="3"/>
      <c r="EHL14" s="26"/>
      <c r="EHN14" s="221"/>
      <c r="EHO14" s="221"/>
      <c r="EHP14" s="221"/>
      <c r="EHQ14" s="221"/>
      <c r="EHR14" s="221"/>
      <c r="EHS14" s="221"/>
      <c r="EHT14" s="221"/>
      <c r="EHU14" s="221"/>
      <c r="EHV14" s="224"/>
      <c r="EHW14" s="224"/>
      <c r="EHX14" s="26"/>
      <c r="EHY14" s="26"/>
      <c r="EHZ14" s="26"/>
      <c r="EIA14" s="3"/>
      <c r="EIB14" s="26"/>
      <c r="EID14" s="221"/>
      <c r="EIE14" s="221"/>
      <c r="EIF14" s="221"/>
      <c r="EIG14" s="221"/>
      <c r="EIH14" s="221"/>
      <c r="EII14" s="221"/>
      <c r="EIJ14" s="221"/>
      <c r="EIK14" s="221"/>
      <c r="EIL14" s="224"/>
      <c r="EIM14" s="224"/>
      <c r="EIN14" s="26"/>
      <c r="EIO14" s="26"/>
      <c r="EIP14" s="26"/>
      <c r="EIQ14" s="3"/>
      <c r="EIR14" s="26"/>
      <c r="EIT14" s="221"/>
      <c r="EIU14" s="221"/>
      <c r="EIV14" s="221"/>
      <c r="EIW14" s="221"/>
      <c r="EIX14" s="221"/>
      <c r="EIY14" s="221"/>
      <c r="EIZ14" s="221"/>
      <c r="EJA14" s="221"/>
      <c r="EJB14" s="224"/>
      <c r="EJC14" s="224"/>
      <c r="EJD14" s="26"/>
      <c r="EJE14" s="26"/>
      <c r="EJF14" s="26"/>
      <c r="EJG14" s="3"/>
      <c r="EJH14" s="26"/>
      <c r="EJJ14" s="221"/>
      <c r="EJK14" s="221"/>
      <c r="EJL14" s="221"/>
      <c r="EJM14" s="221"/>
      <c r="EJN14" s="221"/>
      <c r="EJO14" s="221"/>
      <c r="EJP14" s="221"/>
      <c r="EJQ14" s="221"/>
      <c r="EJR14" s="224"/>
      <c r="EJS14" s="224"/>
      <c r="EJT14" s="26"/>
      <c r="EJU14" s="26"/>
      <c r="EJV14" s="26"/>
      <c r="EJW14" s="3"/>
      <c r="EJX14" s="26"/>
      <c r="EJZ14" s="221"/>
      <c r="EKA14" s="221"/>
      <c r="EKB14" s="221"/>
      <c r="EKC14" s="221"/>
      <c r="EKD14" s="221"/>
      <c r="EKE14" s="221"/>
      <c r="EKF14" s="221"/>
      <c r="EKG14" s="221"/>
      <c r="EKH14" s="224"/>
      <c r="EKI14" s="224"/>
      <c r="EKJ14" s="26"/>
      <c r="EKK14" s="26"/>
      <c r="EKL14" s="26"/>
      <c r="EKM14" s="3"/>
      <c r="EKN14" s="26"/>
      <c r="EKP14" s="221"/>
      <c r="EKQ14" s="221"/>
      <c r="EKR14" s="221"/>
      <c r="EKS14" s="221"/>
      <c r="EKT14" s="221"/>
      <c r="EKU14" s="221"/>
      <c r="EKV14" s="221"/>
      <c r="EKW14" s="221"/>
      <c r="EKX14" s="224"/>
      <c r="EKY14" s="224"/>
      <c r="EKZ14" s="26"/>
      <c r="ELA14" s="26"/>
      <c r="ELB14" s="26"/>
      <c r="ELC14" s="3"/>
      <c r="ELD14" s="26"/>
      <c r="ELF14" s="221"/>
      <c r="ELG14" s="221"/>
      <c r="ELH14" s="221"/>
      <c r="ELI14" s="221"/>
      <c r="ELJ14" s="221"/>
      <c r="ELK14" s="221"/>
      <c r="ELL14" s="221"/>
      <c r="ELM14" s="221"/>
      <c r="ELN14" s="224"/>
      <c r="ELO14" s="224"/>
      <c r="ELP14" s="26"/>
      <c r="ELQ14" s="26"/>
      <c r="ELR14" s="26"/>
      <c r="ELS14" s="3"/>
      <c r="ELT14" s="26"/>
      <c r="ELV14" s="221"/>
      <c r="ELW14" s="221"/>
      <c r="ELX14" s="221"/>
      <c r="ELY14" s="221"/>
      <c r="ELZ14" s="221"/>
      <c r="EMA14" s="221"/>
      <c r="EMB14" s="221"/>
      <c r="EMC14" s="221"/>
      <c r="EMD14" s="224"/>
      <c r="EME14" s="224"/>
      <c r="EMF14" s="26"/>
      <c r="EMG14" s="26"/>
      <c r="EMH14" s="26"/>
      <c r="EMI14" s="3"/>
      <c r="EMJ14" s="26"/>
      <c r="EML14" s="221"/>
      <c r="EMM14" s="221"/>
      <c r="EMN14" s="221"/>
      <c r="EMO14" s="221"/>
      <c r="EMP14" s="221"/>
      <c r="EMQ14" s="221"/>
      <c r="EMR14" s="221"/>
      <c r="EMS14" s="221"/>
      <c r="EMT14" s="224"/>
      <c r="EMU14" s="224"/>
      <c r="EMV14" s="26"/>
      <c r="EMW14" s="26"/>
      <c r="EMX14" s="26"/>
      <c r="EMY14" s="3"/>
      <c r="EMZ14" s="26"/>
      <c r="ENB14" s="221"/>
      <c r="ENC14" s="221"/>
      <c r="END14" s="221"/>
      <c r="ENE14" s="221"/>
      <c r="ENF14" s="221"/>
      <c r="ENG14" s="221"/>
      <c r="ENH14" s="221"/>
      <c r="ENI14" s="221"/>
      <c r="ENJ14" s="224"/>
      <c r="ENK14" s="224"/>
      <c r="ENL14" s="26"/>
      <c r="ENM14" s="26"/>
      <c r="ENN14" s="26"/>
      <c r="ENO14" s="3"/>
      <c r="ENP14" s="26"/>
      <c r="ENR14" s="221"/>
      <c r="ENS14" s="221"/>
      <c r="ENT14" s="221"/>
      <c r="ENU14" s="221"/>
      <c r="ENV14" s="221"/>
      <c r="ENW14" s="221"/>
      <c r="ENX14" s="221"/>
      <c r="ENY14" s="221"/>
      <c r="ENZ14" s="224"/>
      <c r="EOA14" s="224"/>
      <c r="EOB14" s="26"/>
      <c r="EOC14" s="26"/>
      <c r="EOD14" s="26"/>
      <c r="EOE14" s="3"/>
      <c r="EOF14" s="26"/>
      <c r="EOH14" s="221"/>
      <c r="EOI14" s="221"/>
      <c r="EOJ14" s="221"/>
      <c r="EOK14" s="221"/>
      <c r="EOL14" s="221"/>
      <c r="EOM14" s="221"/>
      <c r="EON14" s="221"/>
      <c r="EOO14" s="221"/>
      <c r="EOP14" s="224"/>
      <c r="EOQ14" s="224"/>
      <c r="EOR14" s="26"/>
      <c r="EOS14" s="26"/>
      <c r="EOT14" s="26"/>
      <c r="EOU14" s="3"/>
      <c r="EOV14" s="26"/>
      <c r="EOX14" s="221"/>
      <c r="EOY14" s="221"/>
      <c r="EOZ14" s="221"/>
      <c r="EPA14" s="221"/>
      <c r="EPB14" s="221"/>
      <c r="EPC14" s="221"/>
      <c r="EPD14" s="221"/>
      <c r="EPE14" s="221"/>
      <c r="EPF14" s="224"/>
      <c r="EPG14" s="224"/>
      <c r="EPH14" s="26"/>
      <c r="EPI14" s="26"/>
      <c r="EPJ14" s="26"/>
      <c r="EPK14" s="3"/>
      <c r="EPL14" s="26"/>
      <c r="EPN14" s="221"/>
      <c r="EPO14" s="221"/>
      <c r="EPP14" s="221"/>
      <c r="EPQ14" s="221"/>
      <c r="EPR14" s="221"/>
      <c r="EPS14" s="221"/>
      <c r="EPT14" s="221"/>
      <c r="EPU14" s="221"/>
      <c r="EPV14" s="224"/>
      <c r="EPW14" s="224"/>
      <c r="EPX14" s="26"/>
      <c r="EPY14" s="26"/>
      <c r="EPZ14" s="26"/>
      <c r="EQA14" s="3"/>
      <c r="EQB14" s="26"/>
      <c r="EQD14" s="221"/>
      <c r="EQE14" s="221"/>
      <c r="EQF14" s="221"/>
      <c r="EQG14" s="221"/>
      <c r="EQH14" s="221"/>
      <c r="EQI14" s="221"/>
      <c r="EQJ14" s="221"/>
      <c r="EQK14" s="221"/>
      <c r="EQL14" s="224"/>
      <c r="EQM14" s="224"/>
      <c r="EQN14" s="26"/>
      <c r="EQO14" s="26"/>
      <c r="EQP14" s="26"/>
      <c r="EQQ14" s="3"/>
      <c r="EQR14" s="26"/>
      <c r="EQT14" s="221"/>
      <c r="EQU14" s="221"/>
      <c r="EQV14" s="221"/>
      <c r="EQW14" s="221"/>
      <c r="EQX14" s="221"/>
      <c r="EQY14" s="221"/>
      <c r="EQZ14" s="221"/>
      <c r="ERA14" s="221"/>
      <c r="ERB14" s="224"/>
      <c r="ERC14" s="224"/>
      <c r="ERD14" s="26"/>
      <c r="ERE14" s="26"/>
      <c r="ERF14" s="26"/>
      <c r="ERG14" s="3"/>
      <c r="ERH14" s="26"/>
      <c r="ERJ14" s="221"/>
      <c r="ERK14" s="221"/>
      <c r="ERL14" s="221"/>
      <c r="ERM14" s="221"/>
      <c r="ERN14" s="221"/>
      <c r="ERO14" s="221"/>
      <c r="ERP14" s="221"/>
      <c r="ERQ14" s="221"/>
      <c r="ERR14" s="224"/>
      <c r="ERS14" s="224"/>
      <c r="ERT14" s="26"/>
      <c r="ERU14" s="26"/>
      <c r="ERV14" s="26"/>
      <c r="ERW14" s="3"/>
      <c r="ERX14" s="26"/>
      <c r="ERZ14" s="221"/>
      <c r="ESA14" s="221"/>
      <c r="ESB14" s="221"/>
      <c r="ESC14" s="221"/>
      <c r="ESD14" s="221"/>
      <c r="ESE14" s="221"/>
      <c r="ESF14" s="221"/>
      <c r="ESG14" s="221"/>
      <c r="ESH14" s="224"/>
      <c r="ESI14" s="224"/>
      <c r="ESJ14" s="26"/>
      <c r="ESK14" s="26"/>
      <c r="ESL14" s="26"/>
      <c r="ESM14" s="3"/>
      <c r="ESN14" s="26"/>
      <c r="ESP14" s="221"/>
      <c r="ESQ14" s="221"/>
      <c r="ESR14" s="221"/>
      <c r="ESS14" s="221"/>
      <c r="EST14" s="221"/>
      <c r="ESU14" s="221"/>
      <c r="ESV14" s="221"/>
      <c r="ESW14" s="221"/>
      <c r="ESX14" s="224"/>
      <c r="ESY14" s="224"/>
      <c r="ESZ14" s="26"/>
      <c r="ETA14" s="26"/>
      <c r="ETB14" s="26"/>
      <c r="ETC14" s="3"/>
      <c r="ETD14" s="26"/>
      <c r="ETF14" s="221"/>
      <c r="ETG14" s="221"/>
      <c r="ETH14" s="221"/>
      <c r="ETI14" s="221"/>
      <c r="ETJ14" s="221"/>
      <c r="ETK14" s="221"/>
      <c r="ETL14" s="221"/>
      <c r="ETM14" s="221"/>
      <c r="ETN14" s="224"/>
      <c r="ETO14" s="224"/>
      <c r="ETP14" s="26"/>
      <c r="ETQ14" s="26"/>
      <c r="ETR14" s="26"/>
      <c r="ETS14" s="3"/>
      <c r="ETT14" s="26"/>
      <c r="ETV14" s="221"/>
      <c r="ETW14" s="221"/>
      <c r="ETX14" s="221"/>
      <c r="ETY14" s="221"/>
      <c r="ETZ14" s="221"/>
      <c r="EUA14" s="221"/>
      <c r="EUB14" s="221"/>
      <c r="EUC14" s="221"/>
      <c r="EUD14" s="224"/>
      <c r="EUE14" s="224"/>
      <c r="EUF14" s="26"/>
      <c r="EUG14" s="26"/>
      <c r="EUH14" s="26"/>
      <c r="EUI14" s="3"/>
      <c r="EUJ14" s="26"/>
      <c r="EUL14" s="221"/>
      <c r="EUM14" s="221"/>
      <c r="EUN14" s="221"/>
      <c r="EUO14" s="221"/>
      <c r="EUP14" s="221"/>
      <c r="EUQ14" s="221"/>
      <c r="EUR14" s="221"/>
      <c r="EUS14" s="221"/>
      <c r="EUT14" s="224"/>
      <c r="EUU14" s="224"/>
      <c r="EUV14" s="26"/>
      <c r="EUW14" s="26"/>
      <c r="EUX14" s="26"/>
      <c r="EUY14" s="3"/>
      <c r="EUZ14" s="26"/>
      <c r="EVB14" s="221"/>
      <c r="EVC14" s="221"/>
      <c r="EVD14" s="221"/>
      <c r="EVE14" s="221"/>
      <c r="EVF14" s="221"/>
      <c r="EVG14" s="221"/>
      <c r="EVH14" s="221"/>
      <c r="EVI14" s="221"/>
      <c r="EVJ14" s="224"/>
      <c r="EVK14" s="224"/>
      <c r="EVL14" s="26"/>
      <c r="EVM14" s="26"/>
      <c r="EVN14" s="26"/>
      <c r="EVO14" s="3"/>
      <c r="EVP14" s="26"/>
      <c r="EVR14" s="221"/>
      <c r="EVS14" s="221"/>
      <c r="EVT14" s="221"/>
      <c r="EVU14" s="221"/>
      <c r="EVV14" s="221"/>
      <c r="EVW14" s="221"/>
      <c r="EVX14" s="221"/>
      <c r="EVY14" s="221"/>
      <c r="EVZ14" s="224"/>
      <c r="EWA14" s="224"/>
      <c r="EWB14" s="26"/>
      <c r="EWC14" s="26"/>
      <c r="EWD14" s="26"/>
      <c r="EWE14" s="3"/>
      <c r="EWF14" s="26"/>
      <c r="EWH14" s="221"/>
      <c r="EWI14" s="221"/>
      <c r="EWJ14" s="221"/>
      <c r="EWK14" s="221"/>
      <c r="EWL14" s="221"/>
      <c r="EWM14" s="221"/>
      <c r="EWN14" s="221"/>
      <c r="EWO14" s="221"/>
      <c r="EWP14" s="224"/>
      <c r="EWQ14" s="224"/>
      <c r="EWR14" s="26"/>
      <c r="EWS14" s="26"/>
      <c r="EWT14" s="26"/>
      <c r="EWU14" s="3"/>
      <c r="EWV14" s="26"/>
      <c r="EWX14" s="221"/>
      <c r="EWY14" s="221"/>
      <c r="EWZ14" s="221"/>
      <c r="EXA14" s="221"/>
      <c r="EXB14" s="221"/>
      <c r="EXC14" s="221"/>
      <c r="EXD14" s="221"/>
      <c r="EXE14" s="221"/>
      <c r="EXF14" s="224"/>
      <c r="EXG14" s="224"/>
      <c r="EXH14" s="26"/>
      <c r="EXI14" s="26"/>
      <c r="EXJ14" s="26"/>
      <c r="EXK14" s="3"/>
      <c r="EXL14" s="26"/>
      <c r="EXN14" s="221"/>
      <c r="EXO14" s="221"/>
      <c r="EXP14" s="221"/>
      <c r="EXQ14" s="221"/>
      <c r="EXR14" s="221"/>
      <c r="EXS14" s="221"/>
      <c r="EXT14" s="221"/>
      <c r="EXU14" s="221"/>
      <c r="EXV14" s="224"/>
      <c r="EXW14" s="224"/>
      <c r="EXX14" s="26"/>
      <c r="EXY14" s="26"/>
      <c r="EXZ14" s="26"/>
      <c r="EYA14" s="3"/>
      <c r="EYB14" s="26"/>
      <c r="EYD14" s="221"/>
      <c r="EYE14" s="221"/>
      <c r="EYF14" s="221"/>
      <c r="EYG14" s="221"/>
      <c r="EYH14" s="221"/>
      <c r="EYI14" s="221"/>
      <c r="EYJ14" s="221"/>
      <c r="EYK14" s="221"/>
      <c r="EYL14" s="224"/>
      <c r="EYM14" s="224"/>
      <c r="EYN14" s="26"/>
      <c r="EYO14" s="26"/>
      <c r="EYP14" s="26"/>
      <c r="EYQ14" s="3"/>
      <c r="EYR14" s="26"/>
      <c r="EYT14" s="221"/>
      <c r="EYU14" s="221"/>
      <c r="EYV14" s="221"/>
      <c r="EYW14" s="221"/>
      <c r="EYX14" s="221"/>
      <c r="EYY14" s="221"/>
      <c r="EYZ14" s="221"/>
      <c r="EZA14" s="221"/>
      <c r="EZB14" s="224"/>
      <c r="EZC14" s="224"/>
      <c r="EZD14" s="26"/>
      <c r="EZE14" s="26"/>
      <c r="EZF14" s="26"/>
      <c r="EZG14" s="3"/>
      <c r="EZH14" s="26"/>
      <c r="EZJ14" s="221"/>
      <c r="EZK14" s="221"/>
      <c r="EZL14" s="221"/>
      <c r="EZM14" s="221"/>
      <c r="EZN14" s="221"/>
      <c r="EZO14" s="221"/>
      <c r="EZP14" s="221"/>
      <c r="EZQ14" s="221"/>
      <c r="EZR14" s="224"/>
      <c r="EZS14" s="224"/>
      <c r="EZT14" s="26"/>
      <c r="EZU14" s="26"/>
      <c r="EZV14" s="26"/>
      <c r="EZW14" s="3"/>
      <c r="EZX14" s="26"/>
      <c r="EZZ14" s="221"/>
      <c r="FAA14" s="221"/>
      <c r="FAB14" s="221"/>
      <c r="FAC14" s="221"/>
      <c r="FAD14" s="221"/>
      <c r="FAE14" s="221"/>
      <c r="FAF14" s="221"/>
      <c r="FAG14" s="221"/>
      <c r="FAH14" s="224"/>
      <c r="FAI14" s="224"/>
      <c r="FAJ14" s="26"/>
      <c r="FAK14" s="26"/>
      <c r="FAL14" s="26"/>
      <c r="FAM14" s="3"/>
      <c r="FAN14" s="26"/>
      <c r="FAP14" s="221"/>
      <c r="FAQ14" s="221"/>
      <c r="FAR14" s="221"/>
      <c r="FAS14" s="221"/>
      <c r="FAT14" s="221"/>
      <c r="FAU14" s="221"/>
      <c r="FAV14" s="221"/>
      <c r="FAW14" s="221"/>
      <c r="FAX14" s="224"/>
      <c r="FAY14" s="224"/>
      <c r="FAZ14" s="26"/>
      <c r="FBA14" s="26"/>
      <c r="FBB14" s="26"/>
      <c r="FBC14" s="3"/>
      <c r="FBD14" s="26"/>
      <c r="FBF14" s="221"/>
      <c r="FBG14" s="221"/>
      <c r="FBH14" s="221"/>
      <c r="FBI14" s="221"/>
      <c r="FBJ14" s="221"/>
      <c r="FBK14" s="221"/>
      <c r="FBL14" s="221"/>
      <c r="FBM14" s="221"/>
      <c r="FBN14" s="224"/>
      <c r="FBO14" s="224"/>
      <c r="FBP14" s="26"/>
      <c r="FBQ14" s="26"/>
      <c r="FBR14" s="26"/>
      <c r="FBS14" s="3"/>
      <c r="FBT14" s="26"/>
      <c r="FBV14" s="221"/>
      <c r="FBW14" s="221"/>
      <c r="FBX14" s="221"/>
      <c r="FBY14" s="221"/>
      <c r="FBZ14" s="221"/>
      <c r="FCA14" s="221"/>
      <c r="FCB14" s="221"/>
      <c r="FCC14" s="221"/>
      <c r="FCD14" s="224"/>
      <c r="FCE14" s="224"/>
      <c r="FCF14" s="26"/>
      <c r="FCG14" s="26"/>
      <c r="FCH14" s="26"/>
      <c r="FCI14" s="3"/>
      <c r="FCJ14" s="26"/>
      <c r="FCL14" s="221"/>
      <c r="FCM14" s="221"/>
      <c r="FCN14" s="221"/>
      <c r="FCO14" s="221"/>
      <c r="FCP14" s="221"/>
      <c r="FCQ14" s="221"/>
      <c r="FCR14" s="221"/>
      <c r="FCS14" s="221"/>
      <c r="FCT14" s="224"/>
      <c r="FCU14" s="224"/>
      <c r="FCV14" s="26"/>
      <c r="FCW14" s="26"/>
      <c r="FCX14" s="26"/>
      <c r="FCY14" s="3"/>
      <c r="FCZ14" s="26"/>
      <c r="FDB14" s="221"/>
      <c r="FDC14" s="221"/>
      <c r="FDD14" s="221"/>
      <c r="FDE14" s="221"/>
      <c r="FDF14" s="221"/>
      <c r="FDG14" s="221"/>
      <c r="FDH14" s="221"/>
      <c r="FDI14" s="221"/>
      <c r="FDJ14" s="224"/>
      <c r="FDK14" s="224"/>
      <c r="FDL14" s="26"/>
      <c r="FDM14" s="26"/>
      <c r="FDN14" s="26"/>
      <c r="FDO14" s="3"/>
      <c r="FDP14" s="26"/>
      <c r="FDR14" s="221"/>
      <c r="FDS14" s="221"/>
      <c r="FDT14" s="221"/>
      <c r="FDU14" s="221"/>
      <c r="FDV14" s="221"/>
      <c r="FDW14" s="221"/>
      <c r="FDX14" s="221"/>
      <c r="FDY14" s="221"/>
      <c r="FDZ14" s="224"/>
      <c r="FEA14" s="224"/>
      <c r="FEB14" s="26"/>
      <c r="FEC14" s="26"/>
      <c r="FED14" s="26"/>
      <c r="FEE14" s="3"/>
      <c r="FEF14" s="26"/>
      <c r="FEH14" s="221"/>
      <c r="FEI14" s="221"/>
      <c r="FEJ14" s="221"/>
      <c r="FEK14" s="221"/>
      <c r="FEL14" s="221"/>
      <c r="FEM14" s="221"/>
      <c r="FEN14" s="221"/>
      <c r="FEO14" s="221"/>
      <c r="FEP14" s="224"/>
      <c r="FEQ14" s="224"/>
      <c r="FER14" s="26"/>
      <c r="FES14" s="26"/>
      <c r="FET14" s="26"/>
      <c r="FEU14" s="3"/>
      <c r="FEV14" s="26"/>
      <c r="FEX14" s="221"/>
      <c r="FEY14" s="221"/>
      <c r="FEZ14" s="221"/>
      <c r="FFA14" s="221"/>
      <c r="FFB14" s="221"/>
      <c r="FFC14" s="221"/>
      <c r="FFD14" s="221"/>
      <c r="FFE14" s="221"/>
      <c r="FFF14" s="224"/>
      <c r="FFG14" s="224"/>
      <c r="FFH14" s="26"/>
      <c r="FFI14" s="26"/>
      <c r="FFJ14" s="26"/>
      <c r="FFK14" s="3"/>
      <c r="FFL14" s="26"/>
      <c r="FFN14" s="221"/>
      <c r="FFO14" s="221"/>
      <c r="FFP14" s="221"/>
      <c r="FFQ14" s="221"/>
      <c r="FFR14" s="221"/>
      <c r="FFS14" s="221"/>
      <c r="FFT14" s="221"/>
      <c r="FFU14" s="221"/>
      <c r="FFV14" s="224"/>
      <c r="FFW14" s="224"/>
      <c r="FFX14" s="26"/>
      <c r="FFY14" s="26"/>
      <c r="FFZ14" s="26"/>
      <c r="FGA14" s="3"/>
      <c r="FGB14" s="26"/>
      <c r="FGD14" s="221"/>
      <c r="FGE14" s="221"/>
      <c r="FGF14" s="221"/>
      <c r="FGG14" s="221"/>
      <c r="FGH14" s="221"/>
      <c r="FGI14" s="221"/>
      <c r="FGJ14" s="221"/>
      <c r="FGK14" s="221"/>
      <c r="FGL14" s="224"/>
      <c r="FGM14" s="224"/>
      <c r="FGN14" s="26"/>
      <c r="FGO14" s="26"/>
      <c r="FGP14" s="26"/>
      <c r="FGQ14" s="3"/>
      <c r="FGR14" s="26"/>
      <c r="FGT14" s="221"/>
      <c r="FGU14" s="221"/>
      <c r="FGV14" s="221"/>
      <c r="FGW14" s="221"/>
      <c r="FGX14" s="221"/>
      <c r="FGY14" s="221"/>
      <c r="FGZ14" s="221"/>
      <c r="FHA14" s="221"/>
      <c r="FHB14" s="224"/>
      <c r="FHC14" s="224"/>
      <c r="FHD14" s="26"/>
      <c r="FHE14" s="26"/>
      <c r="FHF14" s="26"/>
      <c r="FHG14" s="3"/>
      <c r="FHH14" s="26"/>
      <c r="FHJ14" s="221"/>
      <c r="FHK14" s="221"/>
      <c r="FHL14" s="221"/>
      <c r="FHM14" s="221"/>
      <c r="FHN14" s="221"/>
      <c r="FHO14" s="221"/>
      <c r="FHP14" s="221"/>
      <c r="FHQ14" s="221"/>
      <c r="FHR14" s="224"/>
      <c r="FHS14" s="224"/>
      <c r="FHT14" s="26"/>
      <c r="FHU14" s="26"/>
      <c r="FHV14" s="26"/>
      <c r="FHW14" s="3"/>
      <c r="FHX14" s="26"/>
      <c r="FHZ14" s="221"/>
      <c r="FIA14" s="221"/>
      <c r="FIB14" s="221"/>
      <c r="FIC14" s="221"/>
      <c r="FID14" s="221"/>
      <c r="FIE14" s="221"/>
      <c r="FIF14" s="221"/>
      <c r="FIG14" s="221"/>
      <c r="FIH14" s="224"/>
      <c r="FII14" s="224"/>
      <c r="FIJ14" s="26"/>
      <c r="FIK14" s="26"/>
      <c r="FIL14" s="26"/>
      <c r="FIM14" s="3"/>
      <c r="FIN14" s="26"/>
      <c r="FIP14" s="221"/>
      <c r="FIQ14" s="221"/>
      <c r="FIR14" s="221"/>
      <c r="FIS14" s="221"/>
      <c r="FIT14" s="221"/>
      <c r="FIU14" s="221"/>
      <c r="FIV14" s="221"/>
      <c r="FIW14" s="221"/>
      <c r="FIX14" s="224"/>
      <c r="FIY14" s="224"/>
      <c r="FIZ14" s="26"/>
      <c r="FJA14" s="26"/>
      <c r="FJB14" s="26"/>
      <c r="FJC14" s="3"/>
      <c r="FJD14" s="26"/>
      <c r="FJF14" s="221"/>
      <c r="FJG14" s="221"/>
      <c r="FJH14" s="221"/>
      <c r="FJI14" s="221"/>
      <c r="FJJ14" s="221"/>
      <c r="FJK14" s="221"/>
      <c r="FJL14" s="221"/>
      <c r="FJM14" s="221"/>
      <c r="FJN14" s="224"/>
      <c r="FJO14" s="224"/>
      <c r="FJP14" s="26"/>
      <c r="FJQ14" s="26"/>
      <c r="FJR14" s="26"/>
      <c r="FJS14" s="3"/>
      <c r="FJT14" s="26"/>
      <c r="FJV14" s="221"/>
      <c r="FJW14" s="221"/>
      <c r="FJX14" s="221"/>
      <c r="FJY14" s="221"/>
      <c r="FJZ14" s="221"/>
      <c r="FKA14" s="221"/>
      <c r="FKB14" s="221"/>
      <c r="FKC14" s="221"/>
      <c r="FKD14" s="224"/>
      <c r="FKE14" s="224"/>
      <c r="FKF14" s="26"/>
      <c r="FKG14" s="26"/>
      <c r="FKH14" s="26"/>
      <c r="FKI14" s="3"/>
      <c r="FKJ14" s="26"/>
      <c r="FKL14" s="221"/>
      <c r="FKM14" s="221"/>
      <c r="FKN14" s="221"/>
      <c r="FKO14" s="221"/>
      <c r="FKP14" s="221"/>
      <c r="FKQ14" s="221"/>
      <c r="FKR14" s="221"/>
      <c r="FKS14" s="221"/>
      <c r="FKT14" s="224"/>
      <c r="FKU14" s="224"/>
      <c r="FKV14" s="26"/>
      <c r="FKW14" s="26"/>
      <c r="FKX14" s="26"/>
      <c r="FKY14" s="3"/>
      <c r="FKZ14" s="26"/>
      <c r="FLB14" s="221"/>
      <c r="FLC14" s="221"/>
      <c r="FLD14" s="221"/>
      <c r="FLE14" s="221"/>
      <c r="FLF14" s="221"/>
      <c r="FLG14" s="221"/>
      <c r="FLH14" s="221"/>
      <c r="FLI14" s="221"/>
      <c r="FLJ14" s="224"/>
      <c r="FLK14" s="224"/>
      <c r="FLL14" s="26"/>
      <c r="FLM14" s="26"/>
      <c r="FLN14" s="26"/>
      <c r="FLO14" s="3"/>
      <c r="FLP14" s="26"/>
      <c r="FLR14" s="221"/>
      <c r="FLS14" s="221"/>
      <c r="FLT14" s="221"/>
      <c r="FLU14" s="221"/>
      <c r="FLV14" s="221"/>
      <c r="FLW14" s="221"/>
      <c r="FLX14" s="221"/>
      <c r="FLY14" s="221"/>
      <c r="FLZ14" s="224"/>
      <c r="FMA14" s="224"/>
      <c r="FMB14" s="26"/>
      <c r="FMC14" s="26"/>
      <c r="FMD14" s="26"/>
      <c r="FME14" s="3"/>
      <c r="FMF14" s="26"/>
      <c r="FMH14" s="221"/>
      <c r="FMI14" s="221"/>
      <c r="FMJ14" s="221"/>
      <c r="FMK14" s="221"/>
      <c r="FML14" s="221"/>
      <c r="FMM14" s="221"/>
      <c r="FMN14" s="221"/>
      <c r="FMO14" s="221"/>
      <c r="FMP14" s="224"/>
      <c r="FMQ14" s="224"/>
      <c r="FMR14" s="26"/>
      <c r="FMS14" s="26"/>
      <c r="FMT14" s="26"/>
      <c r="FMU14" s="3"/>
      <c r="FMV14" s="26"/>
      <c r="FMX14" s="221"/>
      <c r="FMY14" s="221"/>
      <c r="FMZ14" s="221"/>
      <c r="FNA14" s="221"/>
      <c r="FNB14" s="221"/>
      <c r="FNC14" s="221"/>
      <c r="FND14" s="221"/>
      <c r="FNE14" s="221"/>
      <c r="FNF14" s="224"/>
      <c r="FNG14" s="224"/>
      <c r="FNH14" s="26"/>
      <c r="FNI14" s="26"/>
      <c r="FNJ14" s="26"/>
      <c r="FNK14" s="3"/>
      <c r="FNL14" s="26"/>
      <c r="FNN14" s="221"/>
      <c r="FNO14" s="221"/>
      <c r="FNP14" s="221"/>
      <c r="FNQ14" s="221"/>
      <c r="FNR14" s="221"/>
      <c r="FNS14" s="221"/>
      <c r="FNT14" s="221"/>
      <c r="FNU14" s="221"/>
      <c r="FNV14" s="224"/>
      <c r="FNW14" s="224"/>
      <c r="FNX14" s="26"/>
      <c r="FNY14" s="26"/>
      <c r="FNZ14" s="26"/>
      <c r="FOA14" s="3"/>
      <c r="FOB14" s="26"/>
      <c r="FOD14" s="221"/>
      <c r="FOE14" s="221"/>
      <c r="FOF14" s="221"/>
      <c r="FOG14" s="221"/>
      <c r="FOH14" s="221"/>
      <c r="FOI14" s="221"/>
      <c r="FOJ14" s="221"/>
      <c r="FOK14" s="221"/>
      <c r="FOL14" s="224"/>
      <c r="FOM14" s="224"/>
      <c r="FON14" s="26"/>
      <c r="FOO14" s="26"/>
      <c r="FOP14" s="26"/>
      <c r="FOQ14" s="3"/>
      <c r="FOR14" s="26"/>
      <c r="FOT14" s="221"/>
      <c r="FOU14" s="221"/>
      <c r="FOV14" s="221"/>
      <c r="FOW14" s="221"/>
      <c r="FOX14" s="221"/>
      <c r="FOY14" s="221"/>
      <c r="FOZ14" s="221"/>
      <c r="FPA14" s="221"/>
      <c r="FPB14" s="224"/>
      <c r="FPC14" s="224"/>
      <c r="FPD14" s="26"/>
      <c r="FPE14" s="26"/>
      <c r="FPF14" s="26"/>
      <c r="FPG14" s="3"/>
      <c r="FPH14" s="26"/>
      <c r="FPJ14" s="221"/>
      <c r="FPK14" s="221"/>
      <c r="FPL14" s="221"/>
      <c r="FPM14" s="221"/>
      <c r="FPN14" s="221"/>
      <c r="FPO14" s="221"/>
      <c r="FPP14" s="221"/>
      <c r="FPQ14" s="221"/>
      <c r="FPR14" s="224"/>
      <c r="FPS14" s="224"/>
      <c r="FPT14" s="26"/>
      <c r="FPU14" s="26"/>
      <c r="FPV14" s="26"/>
      <c r="FPW14" s="3"/>
      <c r="FPX14" s="26"/>
      <c r="FPZ14" s="221"/>
      <c r="FQA14" s="221"/>
      <c r="FQB14" s="221"/>
      <c r="FQC14" s="221"/>
      <c r="FQD14" s="221"/>
      <c r="FQE14" s="221"/>
      <c r="FQF14" s="221"/>
      <c r="FQG14" s="221"/>
      <c r="FQH14" s="224"/>
      <c r="FQI14" s="224"/>
      <c r="FQJ14" s="26"/>
      <c r="FQK14" s="26"/>
      <c r="FQL14" s="26"/>
      <c r="FQM14" s="3"/>
      <c r="FQN14" s="26"/>
      <c r="FQP14" s="221"/>
      <c r="FQQ14" s="221"/>
      <c r="FQR14" s="221"/>
      <c r="FQS14" s="221"/>
      <c r="FQT14" s="221"/>
      <c r="FQU14" s="221"/>
      <c r="FQV14" s="221"/>
      <c r="FQW14" s="221"/>
      <c r="FQX14" s="224"/>
      <c r="FQY14" s="224"/>
      <c r="FQZ14" s="26"/>
      <c r="FRA14" s="26"/>
      <c r="FRB14" s="26"/>
      <c r="FRC14" s="3"/>
      <c r="FRD14" s="26"/>
      <c r="FRF14" s="221"/>
      <c r="FRG14" s="221"/>
      <c r="FRH14" s="221"/>
      <c r="FRI14" s="221"/>
      <c r="FRJ14" s="221"/>
      <c r="FRK14" s="221"/>
      <c r="FRL14" s="221"/>
      <c r="FRM14" s="221"/>
      <c r="FRN14" s="224"/>
      <c r="FRO14" s="224"/>
      <c r="FRP14" s="26"/>
      <c r="FRQ14" s="26"/>
      <c r="FRR14" s="26"/>
      <c r="FRS14" s="3"/>
      <c r="FRT14" s="26"/>
      <c r="FRV14" s="221"/>
      <c r="FRW14" s="221"/>
      <c r="FRX14" s="221"/>
      <c r="FRY14" s="221"/>
      <c r="FRZ14" s="221"/>
      <c r="FSA14" s="221"/>
      <c r="FSB14" s="221"/>
      <c r="FSC14" s="221"/>
      <c r="FSD14" s="224"/>
      <c r="FSE14" s="224"/>
      <c r="FSF14" s="26"/>
      <c r="FSG14" s="26"/>
      <c r="FSH14" s="26"/>
      <c r="FSI14" s="3"/>
      <c r="FSJ14" s="26"/>
      <c r="FSL14" s="221"/>
      <c r="FSM14" s="221"/>
      <c r="FSN14" s="221"/>
      <c r="FSO14" s="221"/>
      <c r="FSP14" s="221"/>
      <c r="FSQ14" s="221"/>
      <c r="FSR14" s="221"/>
      <c r="FSS14" s="221"/>
      <c r="FST14" s="224"/>
      <c r="FSU14" s="224"/>
      <c r="FSV14" s="26"/>
      <c r="FSW14" s="26"/>
      <c r="FSX14" s="26"/>
      <c r="FSY14" s="3"/>
      <c r="FSZ14" s="26"/>
      <c r="FTB14" s="221"/>
      <c r="FTC14" s="221"/>
      <c r="FTD14" s="221"/>
      <c r="FTE14" s="221"/>
      <c r="FTF14" s="221"/>
      <c r="FTG14" s="221"/>
      <c r="FTH14" s="221"/>
      <c r="FTI14" s="221"/>
      <c r="FTJ14" s="224"/>
      <c r="FTK14" s="224"/>
      <c r="FTL14" s="26"/>
      <c r="FTM14" s="26"/>
      <c r="FTN14" s="26"/>
      <c r="FTO14" s="3"/>
      <c r="FTP14" s="26"/>
      <c r="FTR14" s="221"/>
      <c r="FTS14" s="221"/>
      <c r="FTT14" s="221"/>
      <c r="FTU14" s="221"/>
      <c r="FTV14" s="221"/>
      <c r="FTW14" s="221"/>
      <c r="FTX14" s="221"/>
      <c r="FTY14" s="221"/>
      <c r="FTZ14" s="224"/>
      <c r="FUA14" s="224"/>
      <c r="FUB14" s="26"/>
      <c r="FUC14" s="26"/>
      <c r="FUD14" s="26"/>
      <c r="FUE14" s="3"/>
      <c r="FUF14" s="26"/>
      <c r="FUH14" s="221"/>
      <c r="FUI14" s="221"/>
      <c r="FUJ14" s="221"/>
      <c r="FUK14" s="221"/>
      <c r="FUL14" s="221"/>
      <c r="FUM14" s="221"/>
      <c r="FUN14" s="221"/>
      <c r="FUO14" s="221"/>
      <c r="FUP14" s="224"/>
      <c r="FUQ14" s="224"/>
      <c r="FUR14" s="26"/>
      <c r="FUS14" s="26"/>
      <c r="FUT14" s="26"/>
      <c r="FUU14" s="3"/>
      <c r="FUV14" s="26"/>
      <c r="FUX14" s="221"/>
      <c r="FUY14" s="221"/>
      <c r="FUZ14" s="221"/>
      <c r="FVA14" s="221"/>
      <c r="FVB14" s="221"/>
      <c r="FVC14" s="221"/>
      <c r="FVD14" s="221"/>
      <c r="FVE14" s="221"/>
      <c r="FVF14" s="224"/>
      <c r="FVG14" s="224"/>
      <c r="FVH14" s="26"/>
      <c r="FVI14" s="26"/>
      <c r="FVJ14" s="26"/>
      <c r="FVK14" s="3"/>
      <c r="FVL14" s="26"/>
      <c r="FVN14" s="221"/>
      <c r="FVO14" s="221"/>
      <c r="FVP14" s="221"/>
      <c r="FVQ14" s="221"/>
      <c r="FVR14" s="221"/>
      <c r="FVS14" s="221"/>
      <c r="FVT14" s="221"/>
      <c r="FVU14" s="221"/>
      <c r="FVV14" s="224"/>
      <c r="FVW14" s="224"/>
      <c r="FVX14" s="26"/>
      <c r="FVY14" s="26"/>
      <c r="FVZ14" s="26"/>
      <c r="FWA14" s="3"/>
      <c r="FWB14" s="26"/>
      <c r="FWD14" s="221"/>
      <c r="FWE14" s="221"/>
      <c r="FWF14" s="221"/>
      <c r="FWG14" s="221"/>
      <c r="FWH14" s="221"/>
      <c r="FWI14" s="221"/>
      <c r="FWJ14" s="221"/>
      <c r="FWK14" s="221"/>
      <c r="FWL14" s="224"/>
      <c r="FWM14" s="224"/>
      <c r="FWN14" s="26"/>
      <c r="FWO14" s="26"/>
      <c r="FWP14" s="26"/>
      <c r="FWQ14" s="3"/>
      <c r="FWR14" s="26"/>
      <c r="FWT14" s="221"/>
      <c r="FWU14" s="221"/>
      <c r="FWV14" s="221"/>
      <c r="FWW14" s="221"/>
      <c r="FWX14" s="221"/>
      <c r="FWY14" s="221"/>
      <c r="FWZ14" s="221"/>
      <c r="FXA14" s="221"/>
      <c r="FXB14" s="224"/>
      <c r="FXC14" s="224"/>
      <c r="FXD14" s="26"/>
      <c r="FXE14" s="26"/>
      <c r="FXF14" s="26"/>
      <c r="FXG14" s="3"/>
      <c r="FXH14" s="26"/>
      <c r="FXJ14" s="221"/>
      <c r="FXK14" s="221"/>
      <c r="FXL14" s="221"/>
      <c r="FXM14" s="221"/>
      <c r="FXN14" s="221"/>
      <c r="FXO14" s="221"/>
      <c r="FXP14" s="221"/>
      <c r="FXQ14" s="221"/>
      <c r="FXR14" s="224"/>
      <c r="FXS14" s="224"/>
      <c r="FXT14" s="26"/>
      <c r="FXU14" s="26"/>
      <c r="FXV14" s="26"/>
      <c r="FXW14" s="3"/>
      <c r="FXX14" s="26"/>
      <c r="FXZ14" s="221"/>
      <c r="FYA14" s="221"/>
      <c r="FYB14" s="221"/>
      <c r="FYC14" s="221"/>
      <c r="FYD14" s="221"/>
      <c r="FYE14" s="221"/>
      <c r="FYF14" s="221"/>
      <c r="FYG14" s="221"/>
      <c r="FYH14" s="224"/>
      <c r="FYI14" s="224"/>
      <c r="FYJ14" s="26"/>
      <c r="FYK14" s="26"/>
      <c r="FYL14" s="26"/>
      <c r="FYM14" s="3"/>
      <c r="FYN14" s="26"/>
      <c r="FYP14" s="221"/>
      <c r="FYQ14" s="221"/>
      <c r="FYR14" s="221"/>
      <c r="FYS14" s="221"/>
      <c r="FYT14" s="221"/>
      <c r="FYU14" s="221"/>
      <c r="FYV14" s="221"/>
      <c r="FYW14" s="221"/>
      <c r="FYX14" s="224"/>
      <c r="FYY14" s="224"/>
      <c r="FYZ14" s="26"/>
      <c r="FZA14" s="26"/>
      <c r="FZB14" s="26"/>
      <c r="FZC14" s="3"/>
      <c r="FZD14" s="26"/>
      <c r="FZF14" s="221"/>
      <c r="FZG14" s="221"/>
      <c r="FZH14" s="221"/>
      <c r="FZI14" s="221"/>
      <c r="FZJ14" s="221"/>
      <c r="FZK14" s="221"/>
      <c r="FZL14" s="221"/>
      <c r="FZM14" s="221"/>
      <c r="FZN14" s="224"/>
      <c r="FZO14" s="224"/>
      <c r="FZP14" s="26"/>
      <c r="FZQ14" s="26"/>
      <c r="FZR14" s="26"/>
      <c r="FZS14" s="3"/>
      <c r="FZT14" s="26"/>
      <c r="FZV14" s="221"/>
      <c r="FZW14" s="221"/>
      <c r="FZX14" s="221"/>
      <c r="FZY14" s="221"/>
      <c r="FZZ14" s="221"/>
      <c r="GAA14" s="221"/>
      <c r="GAB14" s="221"/>
      <c r="GAC14" s="221"/>
      <c r="GAD14" s="224"/>
      <c r="GAE14" s="224"/>
      <c r="GAF14" s="26"/>
      <c r="GAG14" s="26"/>
      <c r="GAH14" s="26"/>
      <c r="GAI14" s="3"/>
      <c r="GAJ14" s="26"/>
      <c r="GAL14" s="221"/>
      <c r="GAM14" s="221"/>
      <c r="GAN14" s="221"/>
      <c r="GAO14" s="221"/>
      <c r="GAP14" s="221"/>
      <c r="GAQ14" s="221"/>
      <c r="GAR14" s="221"/>
      <c r="GAS14" s="221"/>
      <c r="GAT14" s="224"/>
      <c r="GAU14" s="224"/>
      <c r="GAV14" s="26"/>
      <c r="GAW14" s="26"/>
      <c r="GAX14" s="26"/>
      <c r="GAY14" s="3"/>
      <c r="GAZ14" s="26"/>
      <c r="GBB14" s="221"/>
      <c r="GBC14" s="221"/>
      <c r="GBD14" s="221"/>
      <c r="GBE14" s="221"/>
      <c r="GBF14" s="221"/>
      <c r="GBG14" s="221"/>
      <c r="GBH14" s="221"/>
      <c r="GBI14" s="221"/>
      <c r="GBJ14" s="224"/>
      <c r="GBK14" s="224"/>
      <c r="GBL14" s="26"/>
      <c r="GBM14" s="26"/>
      <c r="GBN14" s="26"/>
      <c r="GBO14" s="3"/>
      <c r="GBP14" s="26"/>
      <c r="GBR14" s="221"/>
      <c r="GBS14" s="221"/>
      <c r="GBT14" s="221"/>
      <c r="GBU14" s="221"/>
      <c r="GBV14" s="221"/>
      <c r="GBW14" s="221"/>
      <c r="GBX14" s="221"/>
      <c r="GBY14" s="221"/>
      <c r="GBZ14" s="224"/>
      <c r="GCA14" s="224"/>
      <c r="GCB14" s="26"/>
      <c r="GCC14" s="26"/>
      <c r="GCD14" s="26"/>
      <c r="GCE14" s="3"/>
      <c r="GCF14" s="26"/>
      <c r="GCH14" s="221"/>
      <c r="GCI14" s="221"/>
      <c r="GCJ14" s="221"/>
      <c r="GCK14" s="221"/>
      <c r="GCL14" s="221"/>
      <c r="GCM14" s="221"/>
      <c r="GCN14" s="221"/>
      <c r="GCO14" s="221"/>
      <c r="GCP14" s="224"/>
      <c r="GCQ14" s="224"/>
      <c r="GCR14" s="26"/>
      <c r="GCS14" s="26"/>
      <c r="GCT14" s="26"/>
      <c r="GCU14" s="3"/>
      <c r="GCV14" s="26"/>
      <c r="GCX14" s="221"/>
      <c r="GCY14" s="221"/>
      <c r="GCZ14" s="221"/>
      <c r="GDA14" s="221"/>
      <c r="GDB14" s="221"/>
      <c r="GDC14" s="221"/>
      <c r="GDD14" s="221"/>
      <c r="GDE14" s="221"/>
      <c r="GDF14" s="224"/>
      <c r="GDG14" s="224"/>
      <c r="GDH14" s="26"/>
      <c r="GDI14" s="26"/>
      <c r="GDJ14" s="26"/>
      <c r="GDK14" s="3"/>
      <c r="GDL14" s="26"/>
      <c r="GDN14" s="221"/>
      <c r="GDO14" s="221"/>
      <c r="GDP14" s="221"/>
      <c r="GDQ14" s="221"/>
      <c r="GDR14" s="221"/>
      <c r="GDS14" s="221"/>
      <c r="GDT14" s="221"/>
      <c r="GDU14" s="221"/>
      <c r="GDV14" s="224"/>
      <c r="GDW14" s="224"/>
      <c r="GDX14" s="26"/>
      <c r="GDY14" s="26"/>
      <c r="GDZ14" s="26"/>
      <c r="GEA14" s="3"/>
      <c r="GEB14" s="26"/>
      <c r="GED14" s="221"/>
      <c r="GEE14" s="221"/>
      <c r="GEF14" s="221"/>
      <c r="GEG14" s="221"/>
      <c r="GEH14" s="221"/>
      <c r="GEI14" s="221"/>
      <c r="GEJ14" s="221"/>
      <c r="GEK14" s="221"/>
      <c r="GEL14" s="224"/>
      <c r="GEM14" s="224"/>
      <c r="GEN14" s="26"/>
      <c r="GEO14" s="26"/>
      <c r="GEP14" s="26"/>
      <c r="GEQ14" s="3"/>
      <c r="GER14" s="26"/>
      <c r="GET14" s="221"/>
      <c r="GEU14" s="221"/>
      <c r="GEV14" s="221"/>
      <c r="GEW14" s="221"/>
      <c r="GEX14" s="221"/>
      <c r="GEY14" s="221"/>
      <c r="GEZ14" s="221"/>
      <c r="GFA14" s="221"/>
      <c r="GFB14" s="224"/>
      <c r="GFC14" s="224"/>
      <c r="GFD14" s="26"/>
      <c r="GFE14" s="26"/>
      <c r="GFF14" s="26"/>
      <c r="GFG14" s="3"/>
      <c r="GFH14" s="26"/>
      <c r="GFJ14" s="221"/>
      <c r="GFK14" s="221"/>
      <c r="GFL14" s="221"/>
      <c r="GFM14" s="221"/>
      <c r="GFN14" s="221"/>
      <c r="GFO14" s="221"/>
      <c r="GFP14" s="221"/>
      <c r="GFQ14" s="221"/>
      <c r="GFR14" s="224"/>
      <c r="GFS14" s="224"/>
      <c r="GFT14" s="26"/>
      <c r="GFU14" s="26"/>
      <c r="GFV14" s="26"/>
      <c r="GFW14" s="3"/>
      <c r="GFX14" s="26"/>
      <c r="GFZ14" s="221"/>
      <c r="GGA14" s="221"/>
      <c r="GGB14" s="221"/>
      <c r="GGC14" s="221"/>
      <c r="GGD14" s="221"/>
      <c r="GGE14" s="221"/>
      <c r="GGF14" s="221"/>
      <c r="GGG14" s="221"/>
      <c r="GGH14" s="224"/>
      <c r="GGI14" s="224"/>
      <c r="GGJ14" s="26"/>
      <c r="GGK14" s="26"/>
      <c r="GGL14" s="26"/>
      <c r="GGM14" s="3"/>
      <c r="GGN14" s="26"/>
      <c r="GGP14" s="221"/>
      <c r="GGQ14" s="221"/>
      <c r="GGR14" s="221"/>
      <c r="GGS14" s="221"/>
      <c r="GGT14" s="221"/>
      <c r="GGU14" s="221"/>
      <c r="GGV14" s="221"/>
      <c r="GGW14" s="221"/>
      <c r="GGX14" s="224"/>
      <c r="GGY14" s="224"/>
      <c r="GGZ14" s="26"/>
      <c r="GHA14" s="26"/>
      <c r="GHB14" s="26"/>
      <c r="GHC14" s="3"/>
      <c r="GHD14" s="26"/>
      <c r="GHF14" s="221"/>
      <c r="GHG14" s="221"/>
      <c r="GHH14" s="221"/>
      <c r="GHI14" s="221"/>
      <c r="GHJ14" s="221"/>
      <c r="GHK14" s="221"/>
      <c r="GHL14" s="221"/>
      <c r="GHM14" s="221"/>
      <c r="GHN14" s="224"/>
      <c r="GHO14" s="224"/>
      <c r="GHP14" s="26"/>
      <c r="GHQ14" s="26"/>
      <c r="GHR14" s="26"/>
      <c r="GHS14" s="3"/>
      <c r="GHT14" s="26"/>
      <c r="GHV14" s="221"/>
      <c r="GHW14" s="221"/>
      <c r="GHX14" s="221"/>
      <c r="GHY14" s="221"/>
      <c r="GHZ14" s="221"/>
      <c r="GIA14" s="221"/>
      <c r="GIB14" s="221"/>
      <c r="GIC14" s="221"/>
      <c r="GID14" s="224"/>
      <c r="GIE14" s="224"/>
      <c r="GIF14" s="26"/>
      <c r="GIG14" s="26"/>
      <c r="GIH14" s="26"/>
      <c r="GII14" s="3"/>
      <c r="GIJ14" s="26"/>
      <c r="GIL14" s="221"/>
      <c r="GIM14" s="221"/>
      <c r="GIN14" s="221"/>
      <c r="GIO14" s="221"/>
      <c r="GIP14" s="221"/>
      <c r="GIQ14" s="221"/>
      <c r="GIR14" s="221"/>
      <c r="GIS14" s="221"/>
      <c r="GIT14" s="224"/>
      <c r="GIU14" s="224"/>
      <c r="GIV14" s="26"/>
      <c r="GIW14" s="26"/>
      <c r="GIX14" s="26"/>
      <c r="GIY14" s="3"/>
      <c r="GIZ14" s="26"/>
      <c r="GJB14" s="221"/>
      <c r="GJC14" s="221"/>
      <c r="GJD14" s="221"/>
      <c r="GJE14" s="221"/>
      <c r="GJF14" s="221"/>
      <c r="GJG14" s="221"/>
      <c r="GJH14" s="221"/>
      <c r="GJI14" s="221"/>
      <c r="GJJ14" s="224"/>
      <c r="GJK14" s="224"/>
      <c r="GJL14" s="26"/>
      <c r="GJM14" s="26"/>
      <c r="GJN14" s="26"/>
      <c r="GJO14" s="3"/>
      <c r="GJP14" s="26"/>
      <c r="GJR14" s="221"/>
      <c r="GJS14" s="221"/>
      <c r="GJT14" s="221"/>
      <c r="GJU14" s="221"/>
      <c r="GJV14" s="221"/>
      <c r="GJW14" s="221"/>
      <c r="GJX14" s="221"/>
      <c r="GJY14" s="221"/>
      <c r="GJZ14" s="224"/>
      <c r="GKA14" s="224"/>
      <c r="GKB14" s="26"/>
      <c r="GKC14" s="26"/>
      <c r="GKD14" s="26"/>
      <c r="GKE14" s="3"/>
      <c r="GKF14" s="26"/>
      <c r="GKH14" s="221"/>
      <c r="GKI14" s="221"/>
      <c r="GKJ14" s="221"/>
      <c r="GKK14" s="221"/>
      <c r="GKL14" s="221"/>
      <c r="GKM14" s="221"/>
      <c r="GKN14" s="221"/>
      <c r="GKO14" s="221"/>
      <c r="GKP14" s="224"/>
      <c r="GKQ14" s="224"/>
      <c r="GKR14" s="26"/>
      <c r="GKS14" s="26"/>
      <c r="GKT14" s="26"/>
      <c r="GKU14" s="3"/>
      <c r="GKV14" s="26"/>
      <c r="GKX14" s="221"/>
      <c r="GKY14" s="221"/>
      <c r="GKZ14" s="221"/>
      <c r="GLA14" s="221"/>
      <c r="GLB14" s="221"/>
      <c r="GLC14" s="221"/>
      <c r="GLD14" s="221"/>
      <c r="GLE14" s="221"/>
      <c r="GLF14" s="224"/>
      <c r="GLG14" s="224"/>
      <c r="GLH14" s="26"/>
      <c r="GLI14" s="26"/>
      <c r="GLJ14" s="26"/>
      <c r="GLK14" s="3"/>
      <c r="GLL14" s="26"/>
      <c r="GLN14" s="221"/>
      <c r="GLO14" s="221"/>
      <c r="GLP14" s="221"/>
      <c r="GLQ14" s="221"/>
      <c r="GLR14" s="221"/>
      <c r="GLS14" s="221"/>
      <c r="GLT14" s="221"/>
      <c r="GLU14" s="221"/>
      <c r="GLV14" s="224"/>
      <c r="GLW14" s="224"/>
      <c r="GLX14" s="26"/>
      <c r="GLY14" s="26"/>
      <c r="GLZ14" s="26"/>
      <c r="GMA14" s="3"/>
      <c r="GMB14" s="26"/>
      <c r="GMD14" s="221"/>
      <c r="GME14" s="221"/>
      <c r="GMF14" s="221"/>
      <c r="GMG14" s="221"/>
      <c r="GMH14" s="221"/>
      <c r="GMI14" s="221"/>
      <c r="GMJ14" s="221"/>
      <c r="GMK14" s="221"/>
      <c r="GML14" s="224"/>
      <c r="GMM14" s="224"/>
      <c r="GMN14" s="26"/>
      <c r="GMO14" s="26"/>
      <c r="GMP14" s="26"/>
      <c r="GMQ14" s="3"/>
      <c r="GMR14" s="26"/>
      <c r="GMT14" s="221"/>
      <c r="GMU14" s="221"/>
      <c r="GMV14" s="221"/>
      <c r="GMW14" s="221"/>
      <c r="GMX14" s="221"/>
      <c r="GMY14" s="221"/>
      <c r="GMZ14" s="221"/>
      <c r="GNA14" s="221"/>
      <c r="GNB14" s="224"/>
      <c r="GNC14" s="224"/>
      <c r="GND14" s="26"/>
      <c r="GNE14" s="26"/>
      <c r="GNF14" s="26"/>
      <c r="GNG14" s="3"/>
      <c r="GNH14" s="26"/>
      <c r="GNJ14" s="221"/>
      <c r="GNK14" s="221"/>
      <c r="GNL14" s="221"/>
      <c r="GNM14" s="221"/>
      <c r="GNN14" s="221"/>
      <c r="GNO14" s="221"/>
      <c r="GNP14" s="221"/>
      <c r="GNQ14" s="221"/>
      <c r="GNR14" s="224"/>
      <c r="GNS14" s="224"/>
      <c r="GNT14" s="26"/>
      <c r="GNU14" s="26"/>
      <c r="GNV14" s="26"/>
      <c r="GNW14" s="3"/>
      <c r="GNX14" s="26"/>
      <c r="GNZ14" s="221"/>
      <c r="GOA14" s="221"/>
      <c r="GOB14" s="221"/>
      <c r="GOC14" s="221"/>
      <c r="GOD14" s="221"/>
      <c r="GOE14" s="221"/>
      <c r="GOF14" s="221"/>
      <c r="GOG14" s="221"/>
      <c r="GOH14" s="224"/>
      <c r="GOI14" s="224"/>
      <c r="GOJ14" s="26"/>
      <c r="GOK14" s="26"/>
      <c r="GOL14" s="26"/>
      <c r="GOM14" s="3"/>
      <c r="GON14" s="26"/>
      <c r="GOP14" s="221"/>
      <c r="GOQ14" s="221"/>
      <c r="GOR14" s="221"/>
      <c r="GOS14" s="221"/>
      <c r="GOT14" s="221"/>
      <c r="GOU14" s="221"/>
      <c r="GOV14" s="221"/>
      <c r="GOW14" s="221"/>
      <c r="GOX14" s="224"/>
      <c r="GOY14" s="224"/>
      <c r="GOZ14" s="26"/>
      <c r="GPA14" s="26"/>
      <c r="GPB14" s="26"/>
      <c r="GPC14" s="3"/>
      <c r="GPD14" s="26"/>
      <c r="GPF14" s="221"/>
      <c r="GPG14" s="221"/>
      <c r="GPH14" s="221"/>
      <c r="GPI14" s="221"/>
      <c r="GPJ14" s="221"/>
      <c r="GPK14" s="221"/>
      <c r="GPL14" s="221"/>
      <c r="GPM14" s="221"/>
      <c r="GPN14" s="224"/>
      <c r="GPO14" s="224"/>
      <c r="GPP14" s="26"/>
      <c r="GPQ14" s="26"/>
      <c r="GPR14" s="26"/>
      <c r="GPS14" s="3"/>
      <c r="GPT14" s="26"/>
      <c r="GPV14" s="221"/>
      <c r="GPW14" s="221"/>
      <c r="GPX14" s="221"/>
      <c r="GPY14" s="221"/>
      <c r="GPZ14" s="221"/>
      <c r="GQA14" s="221"/>
      <c r="GQB14" s="221"/>
      <c r="GQC14" s="221"/>
      <c r="GQD14" s="224"/>
      <c r="GQE14" s="224"/>
      <c r="GQF14" s="26"/>
      <c r="GQG14" s="26"/>
      <c r="GQH14" s="26"/>
      <c r="GQI14" s="3"/>
      <c r="GQJ14" s="26"/>
      <c r="GQL14" s="221"/>
      <c r="GQM14" s="221"/>
      <c r="GQN14" s="221"/>
      <c r="GQO14" s="221"/>
      <c r="GQP14" s="221"/>
      <c r="GQQ14" s="221"/>
      <c r="GQR14" s="221"/>
      <c r="GQS14" s="221"/>
      <c r="GQT14" s="224"/>
      <c r="GQU14" s="224"/>
      <c r="GQV14" s="26"/>
      <c r="GQW14" s="26"/>
      <c r="GQX14" s="26"/>
      <c r="GQY14" s="3"/>
      <c r="GQZ14" s="26"/>
      <c r="GRB14" s="221"/>
      <c r="GRC14" s="221"/>
      <c r="GRD14" s="221"/>
      <c r="GRE14" s="221"/>
      <c r="GRF14" s="221"/>
      <c r="GRG14" s="221"/>
      <c r="GRH14" s="221"/>
      <c r="GRI14" s="221"/>
      <c r="GRJ14" s="224"/>
      <c r="GRK14" s="224"/>
      <c r="GRL14" s="26"/>
      <c r="GRM14" s="26"/>
      <c r="GRN14" s="26"/>
      <c r="GRO14" s="3"/>
      <c r="GRP14" s="26"/>
      <c r="GRR14" s="221"/>
      <c r="GRS14" s="221"/>
      <c r="GRT14" s="221"/>
      <c r="GRU14" s="221"/>
      <c r="GRV14" s="221"/>
      <c r="GRW14" s="221"/>
      <c r="GRX14" s="221"/>
      <c r="GRY14" s="221"/>
      <c r="GRZ14" s="224"/>
      <c r="GSA14" s="224"/>
      <c r="GSB14" s="26"/>
      <c r="GSC14" s="26"/>
      <c r="GSD14" s="26"/>
      <c r="GSE14" s="3"/>
      <c r="GSF14" s="26"/>
      <c r="GSH14" s="221"/>
      <c r="GSI14" s="221"/>
      <c r="GSJ14" s="221"/>
      <c r="GSK14" s="221"/>
      <c r="GSL14" s="221"/>
      <c r="GSM14" s="221"/>
      <c r="GSN14" s="221"/>
      <c r="GSO14" s="221"/>
      <c r="GSP14" s="224"/>
      <c r="GSQ14" s="224"/>
      <c r="GSR14" s="26"/>
      <c r="GSS14" s="26"/>
      <c r="GST14" s="26"/>
      <c r="GSU14" s="3"/>
      <c r="GSV14" s="26"/>
      <c r="GSX14" s="221"/>
      <c r="GSY14" s="221"/>
      <c r="GSZ14" s="221"/>
      <c r="GTA14" s="221"/>
      <c r="GTB14" s="221"/>
      <c r="GTC14" s="221"/>
      <c r="GTD14" s="221"/>
      <c r="GTE14" s="221"/>
      <c r="GTF14" s="224"/>
      <c r="GTG14" s="224"/>
      <c r="GTH14" s="26"/>
      <c r="GTI14" s="26"/>
      <c r="GTJ14" s="26"/>
      <c r="GTK14" s="3"/>
      <c r="GTL14" s="26"/>
      <c r="GTN14" s="221"/>
      <c r="GTO14" s="221"/>
      <c r="GTP14" s="221"/>
      <c r="GTQ14" s="221"/>
      <c r="GTR14" s="221"/>
      <c r="GTS14" s="221"/>
      <c r="GTT14" s="221"/>
      <c r="GTU14" s="221"/>
      <c r="GTV14" s="224"/>
      <c r="GTW14" s="224"/>
      <c r="GTX14" s="26"/>
      <c r="GTY14" s="26"/>
      <c r="GTZ14" s="26"/>
      <c r="GUA14" s="3"/>
      <c r="GUB14" s="26"/>
      <c r="GUD14" s="221"/>
      <c r="GUE14" s="221"/>
      <c r="GUF14" s="221"/>
      <c r="GUG14" s="221"/>
      <c r="GUH14" s="221"/>
      <c r="GUI14" s="221"/>
      <c r="GUJ14" s="221"/>
      <c r="GUK14" s="221"/>
      <c r="GUL14" s="224"/>
      <c r="GUM14" s="224"/>
      <c r="GUN14" s="26"/>
      <c r="GUO14" s="26"/>
      <c r="GUP14" s="26"/>
      <c r="GUQ14" s="3"/>
      <c r="GUR14" s="26"/>
      <c r="GUT14" s="221"/>
      <c r="GUU14" s="221"/>
      <c r="GUV14" s="221"/>
      <c r="GUW14" s="221"/>
      <c r="GUX14" s="221"/>
      <c r="GUY14" s="221"/>
      <c r="GUZ14" s="221"/>
      <c r="GVA14" s="221"/>
      <c r="GVB14" s="224"/>
      <c r="GVC14" s="224"/>
      <c r="GVD14" s="26"/>
      <c r="GVE14" s="26"/>
      <c r="GVF14" s="26"/>
      <c r="GVG14" s="3"/>
      <c r="GVH14" s="26"/>
      <c r="GVJ14" s="221"/>
      <c r="GVK14" s="221"/>
      <c r="GVL14" s="221"/>
      <c r="GVM14" s="221"/>
      <c r="GVN14" s="221"/>
      <c r="GVO14" s="221"/>
      <c r="GVP14" s="221"/>
      <c r="GVQ14" s="221"/>
      <c r="GVR14" s="224"/>
      <c r="GVS14" s="224"/>
      <c r="GVT14" s="26"/>
      <c r="GVU14" s="26"/>
      <c r="GVV14" s="26"/>
      <c r="GVW14" s="3"/>
      <c r="GVX14" s="26"/>
      <c r="GVZ14" s="221"/>
      <c r="GWA14" s="221"/>
      <c r="GWB14" s="221"/>
      <c r="GWC14" s="221"/>
      <c r="GWD14" s="221"/>
      <c r="GWE14" s="221"/>
      <c r="GWF14" s="221"/>
      <c r="GWG14" s="221"/>
      <c r="GWH14" s="224"/>
      <c r="GWI14" s="224"/>
      <c r="GWJ14" s="26"/>
      <c r="GWK14" s="26"/>
      <c r="GWL14" s="26"/>
      <c r="GWM14" s="3"/>
      <c r="GWN14" s="26"/>
      <c r="GWP14" s="221"/>
      <c r="GWQ14" s="221"/>
      <c r="GWR14" s="221"/>
      <c r="GWS14" s="221"/>
      <c r="GWT14" s="221"/>
      <c r="GWU14" s="221"/>
      <c r="GWV14" s="221"/>
      <c r="GWW14" s="221"/>
      <c r="GWX14" s="224"/>
      <c r="GWY14" s="224"/>
      <c r="GWZ14" s="26"/>
      <c r="GXA14" s="26"/>
      <c r="GXB14" s="26"/>
      <c r="GXC14" s="3"/>
      <c r="GXD14" s="26"/>
      <c r="GXF14" s="221"/>
      <c r="GXG14" s="221"/>
      <c r="GXH14" s="221"/>
      <c r="GXI14" s="221"/>
      <c r="GXJ14" s="221"/>
      <c r="GXK14" s="221"/>
      <c r="GXL14" s="221"/>
      <c r="GXM14" s="221"/>
      <c r="GXN14" s="224"/>
      <c r="GXO14" s="224"/>
      <c r="GXP14" s="26"/>
      <c r="GXQ14" s="26"/>
      <c r="GXR14" s="26"/>
      <c r="GXS14" s="3"/>
      <c r="GXT14" s="26"/>
      <c r="GXV14" s="221"/>
      <c r="GXW14" s="221"/>
      <c r="GXX14" s="221"/>
      <c r="GXY14" s="221"/>
      <c r="GXZ14" s="221"/>
      <c r="GYA14" s="221"/>
      <c r="GYB14" s="221"/>
      <c r="GYC14" s="221"/>
      <c r="GYD14" s="224"/>
      <c r="GYE14" s="224"/>
      <c r="GYF14" s="26"/>
      <c r="GYG14" s="26"/>
      <c r="GYH14" s="26"/>
      <c r="GYI14" s="3"/>
      <c r="GYJ14" s="26"/>
      <c r="GYL14" s="221"/>
      <c r="GYM14" s="221"/>
      <c r="GYN14" s="221"/>
      <c r="GYO14" s="221"/>
      <c r="GYP14" s="221"/>
      <c r="GYQ14" s="221"/>
      <c r="GYR14" s="221"/>
      <c r="GYS14" s="221"/>
      <c r="GYT14" s="224"/>
      <c r="GYU14" s="224"/>
      <c r="GYV14" s="26"/>
      <c r="GYW14" s="26"/>
      <c r="GYX14" s="26"/>
      <c r="GYY14" s="3"/>
      <c r="GYZ14" s="26"/>
      <c r="GZB14" s="221"/>
      <c r="GZC14" s="221"/>
      <c r="GZD14" s="221"/>
      <c r="GZE14" s="221"/>
      <c r="GZF14" s="221"/>
      <c r="GZG14" s="221"/>
      <c r="GZH14" s="221"/>
      <c r="GZI14" s="221"/>
      <c r="GZJ14" s="224"/>
      <c r="GZK14" s="224"/>
      <c r="GZL14" s="26"/>
      <c r="GZM14" s="26"/>
      <c r="GZN14" s="26"/>
      <c r="GZO14" s="3"/>
      <c r="GZP14" s="26"/>
      <c r="GZR14" s="221"/>
      <c r="GZS14" s="221"/>
      <c r="GZT14" s="221"/>
      <c r="GZU14" s="221"/>
      <c r="GZV14" s="221"/>
      <c r="GZW14" s="221"/>
      <c r="GZX14" s="221"/>
      <c r="GZY14" s="221"/>
      <c r="GZZ14" s="224"/>
      <c r="HAA14" s="224"/>
      <c r="HAB14" s="26"/>
      <c r="HAC14" s="26"/>
      <c r="HAD14" s="26"/>
      <c r="HAE14" s="3"/>
      <c r="HAF14" s="26"/>
      <c r="HAH14" s="221"/>
      <c r="HAI14" s="221"/>
      <c r="HAJ14" s="221"/>
      <c r="HAK14" s="221"/>
      <c r="HAL14" s="221"/>
      <c r="HAM14" s="221"/>
      <c r="HAN14" s="221"/>
      <c r="HAO14" s="221"/>
      <c r="HAP14" s="224"/>
      <c r="HAQ14" s="224"/>
      <c r="HAR14" s="26"/>
      <c r="HAS14" s="26"/>
      <c r="HAT14" s="26"/>
      <c r="HAU14" s="3"/>
      <c r="HAV14" s="26"/>
      <c r="HAX14" s="221"/>
      <c r="HAY14" s="221"/>
      <c r="HAZ14" s="221"/>
      <c r="HBA14" s="221"/>
      <c r="HBB14" s="221"/>
      <c r="HBC14" s="221"/>
      <c r="HBD14" s="221"/>
      <c r="HBE14" s="221"/>
      <c r="HBF14" s="224"/>
      <c r="HBG14" s="224"/>
      <c r="HBH14" s="26"/>
      <c r="HBI14" s="26"/>
      <c r="HBJ14" s="26"/>
      <c r="HBK14" s="3"/>
      <c r="HBL14" s="26"/>
      <c r="HBN14" s="221"/>
      <c r="HBO14" s="221"/>
      <c r="HBP14" s="221"/>
      <c r="HBQ14" s="221"/>
      <c r="HBR14" s="221"/>
      <c r="HBS14" s="221"/>
      <c r="HBT14" s="221"/>
      <c r="HBU14" s="221"/>
      <c r="HBV14" s="224"/>
      <c r="HBW14" s="224"/>
      <c r="HBX14" s="26"/>
      <c r="HBY14" s="26"/>
      <c r="HBZ14" s="26"/>
      <c r="HCA14" s="3"/>
      <c r="HCB14" s="26"/>
      <c r="HCD14" s="221"/>
      <c r="HCE14" s="221"/>
      <c r="HCF14" s="221"/>
      <c r="HCG14" s="221"/>
      <c r="HCH14" s="221"/>
      <c r="HCI14" s="221"/>
      <c r="HCJ14" s="221"/>
      <c r="HCK14" s="221"/>
      <c r="HCL14" s="224"/>
      <c r="HCM14" s="224"/>
      <c r="HCN14" s="26"/>
      <c r="HCO14" s="26"/>
      <c r="HCP14" s="26"/>
      <c r="HCQ14" s="3"/>
      <c r="HCR14" s="26"/>
      <c r="HCT14" s="221"/>
      <c r="HCU14" s="221"/>
      <c r="HCV14" s="221"/>
      <c r="HCW14" s="221"/>
      <c r="HCX14" s="221"/>
      <c r="HCY14" s="221"/>
      <c r="HCZ14" s="221"/>
      <c r="HDA14" s="221"/>
      <c r="HDB14" s="224"/>
      <c r="HDC14" s="224"/>
      <c r="HDD14" s="26"/>
      <c r="HDE14" s="26"/>
      <c r="HDF14" s="26"/>
      <c r="HDG14" s="3"/>
      <c r="HDH14" s="26"/>
      <c r="HDJ14" s="221"/>
      <c r="HDK14" s="221"/>
      <c r="HDL14" s="221"/>
      <c r="HDM14" s="221"/>
      <c r="HDN14" s="221"/>
      <c r="HDO14" s="221"/>
      <c r="HDP14" s="221"/>
      <c r="HDQ14" s="221"/>
      <c r="HDR14" s="224"/>
      <c r="HDS14" s="224"/>
      <c r="HDT14" s="26"/>
      <c r="HDU14" s="26"/>
      <c r="HDV14" s="26"/>
      <c r="HDW14" s="3"/>
      <c r="HDX14" s="26"/>
      <c r="HDZ14" s="221"/>
      <c r="HEA14" s="221"/>
      <c r="HEB14" s="221"/>
      <c r="HEC14" s="221"/>
      <c r="HED14" s="221"/>
      <c r="HEE14" s="221"/>
      <c r="HEF14" s="221"/>
      <c r="HEG14" s="221"/>
      <c r="HEH14" s="224"/>
      <c r="HEI14" s="224"/>
      <c r="HEJ14" s="26"/>
      <c r="HEK14" s="26"/>
      <c r="HEL14" s="26"/>
      <c r="HEM14" s="3"/>
      <c r="HEN14" s="26"/>
      <c r="HEP14" s="221"/>
      <c r="HEQ14" s="221"/>
      <c r="HER14" s="221"/>
      <c r="HES14" s="221"/>
      <c r="HET14" s="221"/>
      <c r="HEU14" s="221"/>
      <c r="HEV14" s="221"/>
      <c r="HEW14" s="221"/>
      <c r="HEX14" s="224"/>
      <c r="HEY14" s="224"/>
      <c r="HEZ14" s="26"/>
      <c r="HFA14" s="26"/>
      <c r="HFB14" s="26"/>
      <c r="HFC14" s="3"/>
      <c r="HFD14" s="26"/>
      <c r="HFF14" s="221"/>
      <c r="HFG14" s="221"/>
      <c r="HFH14" s="221"/>
      <c r="HFI14" s="221"/>
      <c r="HFJ14" s="221"/>
      <c r="HFK14" s="221"/>
      <c r="HFL14" s="221"/>
      <c r="HFM14" s="221"/>
      <c r="HFN14" s="224"/>
      <c r="HFO14" s="224"/>
      <c r="HFP14" s="26"/>
      <c r="HFQ14" s="26"/>
      <c r="HFR14" s="26"/>
      <c r="HFS14" s="3"/>
      <c r="HFT14" s="26"/>
      <c r="HFV14" s="221"/>
      <c r="HFW14" s="221"/>
      <c r="HFX14" s="221"/>
      <c r="HFY14" s="221"/>
      <c r="HFZ14" s="221"/>
      <c r="HGA14" s="221"/>
      <c r="HGB14" s="221"/>
      <c r="HGC14" s="221"/>
      <c r="HGD14" s="224"/>
      <c r="HGE14" s="224"/>
      <c r="HGF14" s="26"/>
      <c r="HGG14" s="26"/>
      <c r="HGH14" s="26"/>
      <c r="HGI14" s="3"/>
      <c r="HGJ14" s="26"/>
      <c r="HGL14" s="221"/>
      <c r="HGM14" s="221"/>
      <c r="HGN14" s="221"/>
      <c r="HGO14" s="221"/>
      <c r="HGP14" s="221"/>
      <c r="HGQ14" s="221"/>
      <c r="HGR14" s="221"/>
      <c r="HGS14" s="221"/>
      <c r="HGT14" s="224"/>
      <c r="HGU14" s="224"/>
      <c r="HGV14" s="26"/>
      <c r="HGW14" s="26"/>
      <c r="HGX14" s="26"/>
      <c r="HGY14" s="3"/>
      <c r="HGZ14" s="26"/>
      <c r="HHB14" s="221"/>
      <c r="HHC14" s="221"/>
      <c r="HHD14" s="221"/>
      <c r="HHE14" s="221"/>
      <c r="HHF14" s="221"/>
      <c r="HHG14" s="221"/>
      <c r="HHH14" s="221"/>
      <c r="HHI14" s="221"/>
      <c r="HHJ14" s="224"/>
      <c r="HHK14" s="224"/>
      <c r="HHL14" s="26"/>
      <c r="HHM14" s="26"/>
      <c r="HHN14" s="26"/>
      <c r="HHO14" s="3"/>
      <c r="HHP14" s="26"/>
      <c r="HHR14" s="221"/>
      <c r="HHS14" s="221"/>
      <c r="HHT14" s="221"/>
      <c r="HHU14" s="221"/>
      <c r="HHV14" s="221"/>
      <c r="HHW14" s="221"/>
      <c r="HHX14" s="221"/>
      <c r="HHY14" s="221"/>
      <c r="HHZ14" s="224"/>
      <c r="HIA14" s="224"/>
      <c r="HIB14" s="26"/>
      <c r="HIC14" s="26"/>
      <c r="HID14" s="26"/>
      <c r="HIE14" s="3"/>
      <c r="HIF14" s="26"/>
      <c r="HIH14" s="221"/>
      <c r="HII14" s="221"/>
      <c r="HIJ14" s="221"/>
      <c r="HIK14" s="221"/>
      <c r="HIL14" s="221"/>
      <c r="HIM14" s="221"/>
      <c r="HIN14" s="221"/>
      <c r="HIO14" s="221"/>
      <c r="HIP14" s="224"/>
      <c r="HIQ14" s="224"/>
      <c r="HIR14" s="26"/>
      <c r="HIS14" s="26"/>
      <c r="HIT14" s="26"/>
      <c r="HIU14" s="3"/>
      <c r="HIV14" s="26"/>
      <c r="HIX14" s="221"/>
      <c r="HIY14" s="221"/>
      <c r="HIZ14" s="221"/>
      <c r="HJA14" s="221"/>
      <c r="HJB14" s="221"/>
      <c r="HJC14" s="221"/>
      <c r="HJD14" s="221"/>
      <c r="HJE14" s="221"/>
      <c r="HJF14" s="224"/>
      <c r="HJG14" s="224"/>
      <c r="HJH14" s="26"/>
      <c r="HJI14" s="26"/>
      <c r="HJJ14" s="26"/>
      <c r="HJK14" s="3"/>
      <c r="HJL14" s="26"/>
      <c r="HJN14" s="221"/>
      <c r="HJO14" s="221"/>
      <c r="HJP14" s="221"/>
      <c r="HJQ14" s="221"/>
      <c r="HJR14" s="221"/>
      <c r="HJS14" s="221"/>
      <c r="HJT14" s="221"/>
      <c r="HJU14" s="221"/>
      <c r="HJV14" s="224"/>
      <c r="HJW14" s="224"/>
      <c r="HJX14" s="26"/>
      <c r="HJY14" s="26"/>
      <c r="HJZ14" s="26"/>
      <c r="HKA14" s="3"/>
      <c r="HKB14" s="26"/>
      <c r="HKD14" s="221"/>
      <c r="HKE14" s="221"/>
      <c r="HKF14" s="221"/>
      <c r="HKG14" s="221"/>
      <c r="HKH14" s="221"/>
      <c r="HKI14" s="221"/>
      <c r="HKJ14" s="221"/>
      <c r="HKK14" s="221"/>
      <c r="HKL14" s="224"/>
      <c r="HKM14" s="224"/>
      <c r="HKN14" s="26"/>
      <c r="HKO14" s="26"/>
      <c r="HKP14" s="26"/>
      <c r="HKQ14" s="3"/>
      <c r="HKR14" s="26"/>
      <c r="HKT14" s="221"/>
      <c r="HKU14" s="221"/>
      <c r="HKV14" s="221"/>
      <c r="HKW14" s="221"/>
      <c r="HKX14" s="221"/>
      <c r="HKY14" s="221"/>
      <c r="HKZ14" s="221"/>
      <c r="HLA14" s="221"/>
      <c r="HLB14" s="224"/>
      <c r="HLC14" s="224"/>
      <c r="HLD14" s="26"/>
      <c r="HLE14" s="26"/>
      <c r="HLF14" s="26"/>
      <c r="HLG14" s="3"/>
      <c r="HLH14" s="26"/>
      <c r="HLJ14" s="221"/>
      <c r="HLK14" s="221"/>
      <c r="HLL14" s="221"/>
      <c r="HLM14" s="221"/>
      <c r="HLN14" s="221"/>
      <c r="HLO14" s="221"/>
      <c r="HLP14" s="221"/>
      <c r="HLQ14" s="221"/>
      <c r="HLR14" s="224"/>
      <c r="HLS14" s="224"/>
      <c r="HLT14" s="26"/>
      <c r="HLU14" s="26"/>
      <c r="HLV14" s="26"/>
      <c r="HLW14" s="3"/>
      <c r="HLX14" s="26"/>
      <c r="HLZ14" s="221"/>
      <c r="HMA14" s="221"/>
      <c r="HMB14" s="221"/>
      <c r="HMC14" s="221"/>
      <c r="HMD14" s="221"/>
      <c r="HME14" s="221"/>
      <c r="HMF14" s="221"/>
      <c r="HMG14" s="221"/>
      <c r="HMH14" s="224"/>
      <c r="HMI14" s="224"/>
      <c r="HMJ14" s="26"/>
      <c r="HMK14" s="26"/>
      <c r="HML14" s="26"/>
      <c r="HMM14" s="3"/>
      <c r="HMN14" s="26"/>
      <c r="HMP14" s="221"/>
      <c r="HMQ14" s="221"/>
      <c r="HMR14" s="221"/>
      <c r="HMS14" s="221"/>
      <c r="HMT14" s="221"/>
      <c r="HMU14" s="221"/>
      <c r="HMV14" s="221"/>
      <c r="HMW14" s="221"/>
      <c r="HMX14" s="224"/>
      <c r="HMY14" s="224"/>
      <c r="HMZ14" s="26"/>
      <c r="HNA14" s="26"/>
      <c r="HNB14" s="26"/>
      <c r="HNC14" s="3"/>
      <c r="HND14" s="26"/>
      <c r="HNF14" s="221"/>
      <c r="HNG14" s="221"/>
      <c r="HNH14" s="221"/>
      <c r="HNI14" s="221"/>
      <c r="HNJ14" s="221"/>
      <c r="HNK14" s="221"/>
      <c r="HNL14" s="221"/>
      <c r="HNM14" s="221"/>
      <c r="HNN14" s="224"/>
      <c r="HNO14" s="224"/>
      <c r="HNP14" s="26"/>
      <c r="HNQ14" s="26"/>
      <c r="HNR14" s="26"/>
      <c r="HNS14" s="3"/>
      <c r="HNT14" s="26"/>
      <c r="HNV14" s="221"/>
      <c r="HNW14" s="221"/>
      <c r="HNX14" s="221"/>
      <c r="HNY14" s="221"/>
      <c r="HNZ14" s="221"/>
      <c r="HOA14" s="221"/>
      <c r="HOB14" s="221"/>
      <c r="HOC14" s="221"/>
      <c r="HOD14" s="224"/>
      <c r="HOE14" s="224"/>
      <c r="HOF14" s="26"/>
      <c r="HOG14" s="26"/>
      <c r="HOH14" s="26"/>
      <c r="HOI14" s="3"/>
      <c r="HOJ14" s="26"/>
      <c r="HOL14" s="221"/>
      <c r="HOM14" s="221"/>
      <c r="HON14" s="221"/>
      <c r="HOO14" s="221"/>
      <c r="HOP14" s="221"/>
      <c r="HOQ14" s="221"/>
      <c r="HOR14" s="221"/>
      <c r="HOS14" s="221"/>
      <c r="HOT14" s="224"/>
      <c r="HOU14" s="224"/>
      <c r="HOV14" s="26"/>
      <c r="HOW14" s="26"/>
      <c r="HOX14" s="26"/>
      <c r="HOY14" s="3"/>
      <c r="HOZ14" s="26"/>
      <c r="HPB14" s="221"/>
      <c r="HPC14" s="221"/>
      <c r="HPD14" s="221"/>
      <c r="HPE14" s="221"/>
      <c r="HPF14" s="221"/>
      <c r="HPG14" s="221"/>
      <c r="HPH14" s="221"/>
      <c r="HPI14" s="221"/>
      <c r="HPJ14" s="224"/>
      <c r="HPK14" s="224"/>
      <c r="HPL14" s="26"/>
      <c r="HPM14" s="26"/>
      <c r="HPN14" s="26"/>
      <c r="HPO14" s="3"/>
      <c r="HPP14" s="26"/>
      <c r="HPR14" s="221"/>
      <c r="HPS14" s="221"/>
      <c r="HPT14" s="221"/>
      <c r="HPU14" s="221"/>
      <c r="HPV14" s="221"/>
      <c r="HPW14" s="221"/>
      <c r="HPX14" s="221"/>
      <c r="HPY14" s="221"/>
      <c r="HPZ14" s="224"/>
      <c r="HQA14" s="224"/>
      <c r="HQB14" s="26"/>
      <c r="HQC14" s="26"/>
      <c r="HQD14" s="26"/>
      <c r="HQE14" s="3"/>
      <c r="HQF14" s="26"/>
      <c r="HQH14" s="221"/>
      <c r="HQI14" s="221"/>
      <c r="HQJ14" s="221"/>
      <c r="HQK14" s="221"/>
      <c r="HQL14" s="221"/>
      <c r="HQM14" s="221"/>
      <c r="HQN14" s="221"/>
      <c r="HQO14" s="221"/>
      <c r="HQP14" s="224"/>
      <c r="HQQ14" s="224"/>
      <c r="HQR14" s="26"/>
      <c r="HQS14" s="26"/>
      <c r="HQT14" s="26"/>
      <c r="HQU14" s="3"/>
      <c r="HQV14" s="26"/>
      <c r="HQX14" s="221"/>
      <c r="HQY14" s="221"/>
      <c r="HQZ14" s="221"/>
      <c r="HRA14" s="221"/>
      <c r="HRB14" s="221"/>
      <c r="HRC14" s="221"/>
      <c r="HRD14" s="221"/>
      <c r="HRE14" s="221"/>
      <c r="HRF14" s="224"/>
      <c r="HRG14" s="224"/>
      <c r="HRH14" s="26"/>
      <c r="HRI14" s="26"/>
      <c r="HRJ14" s="26"/>
      <c r="HRK14" s="3"/>
      <c r="HRL14" s="26"/>
      <c r="HRN14" s="221"/>
      <c r="HRO14" s="221"/>
      <c r="HRP14" s="221"/>
      <c r="HRQ14" s="221"/>
      <c r="HRR14" s="221"/>
      <c r="HRS14" s="221"/>
      <c r="HRT14" s="221"/>
      <c r="HRU14" s="221"/>
      <c r="HRV14" s="224"/>
      <c r="HRW14" s="224"/>
      <c r="HRX14" s="26"/>
      <c r="HRY14" s="26"/>
      <c r="HRZ14" s="26"/>
      <c r="HSA14" s="3"/>
      <c r="HSB14" s="26"/>
      <c r="HSD14" s="221"/>
      <c r="HSE14" s="221"/>
      <c r="HSF14" s="221"/>
      <c r="HSG14" s="221"/>
      <c r="HSH14" s="221"/>
      <c r="HSI14" s="221"/>
      <c r="HSJ14" s="221"/>
      <c r="HSK14" s="221"/>
      <c r="HSL14" s="224"/>
      <c r="HSM14" s="224"/>
      <c r="HSN14" s="26"/>
      <c r="HSO14" s="26"/>
      <c r="HSP14" s="26"/>
      <c r="HSQ14" s="3"/>
      <c r="HSR14" s="26"/>
      <c r="HST14" s="221"/>
      <c r="HSU14" s="221"/>
      <c r="HSV14" s="221"/>
      <c r="HSW14" s="221"/>
      <c r="HSX14" s="221"/>
      <c r="HSY14" s="221"/>
      <c r="HSZ14" s="221"/>
      <c r="HTA14" s="221"/>
      <c r="HTB14" s="224"/>
      <c r="HTC14" s="224"/>
      <c r="HTD14" s="26"/>
      <c r="HTE14" s="26"/>
      <c r="HTF14" s="26"/>
      <c r="HTG14" s="3"/>
      <c r="HTH14" s="26"/>
      <c r="HTJ14" s="221"/>
      <c r="HTK14" s="221"/>
      <c r="HTL14" s="221"/>
      <c r="HTM14" s="221"/>
      <c r="HTN14" s="221"/>
      <c r="HTO14" s="221"/>
      <c r="HTP14" s="221"/>
      <c r="HTQ14" s="221"/>
      <c r="HTR14" s="224"/>
      <c r="HTS14" s="224"/>
      <c r="HTT14" s="26"/>
      <c r="HTU14" s="26"/>
      <c r="HTV14" s="26"/>
      <c r="HTW14" s="3"/>
      <c r="HTX14" s="26"/>
      <c r="HTZ14" s="221"/>
      <c r="HUA14" s="221"/>
      <c r="HUB14" s="221"/>
      <c r="HUC14" s="221"/>
      <c r="HUD14" s="221"/>
      <c r="HUE14" s="221"/>
      <c r="HUF14" s="221"/>
      <c r="HUG14" s="221"/>
      <c r="HUH14" s="224"/>
      <c r="HUI14" s="224"/>
      <c r="HUJ14" s="26"/>
      <c r="HUK14" s="26"/>
      <c r="HUL14" s="26"/>
      <c r="HUM14" s="3"/>
      <c r="HUN14" s="26"/>
      <c r="HUP14" s="221"/>
      <c r="HUQ14" s="221"/>
      <c r="HUR14" s="221"/>
      <c r="HUS14" s="221"/>
      <c r="HUT14" s="221"/>
      <c r="HUU14" s="221"/>
      <c r="HUV14" s="221"/>
      <c r="HUW14" s="221"/>
      <c r="HUX14" s="224"/>
      <c r="HUY14" s="224"/>
      <c r="HUZ14" s="26"/>
      <c r="HVA14" s="26"/>
      <c r="HVB14" s="26"/>
      <c r="HVC14" s="3"/>
      <c r="HVD14" s="26"/>
      <c r="HVF14" s="221"/>
      <c r="HVG14" s="221"/>
      <c r="HVH14" s="221"/>
      <c r="HVI14" s="221"/>
      <c r="HVJ14" s="221"/>
      <c r="HVK14" s="221"/>
      <c r="HVL14" s="221"/>
      <c r="HVM14" s="221"/>
      <c r="HVN14" s="224"/>
      <c r="HVO14" s="224"/>
      <c r="HVP14" s="26"/>
      <c r="HVQ14" s="26"/>
      <c r="HVR14" s="26"/>
      <c r="HVS14" s="3"/>
      <c r="HVT14" s="26"/>
      <c r="HVV14" s="221"/>
      <c r="HVW14" s="221"/>
      <c r="HVX14" s="221"/>
      <c r="HVY14" s="221"/>
      <c r="HVZ14" s="221"/>
      <c r="HWA14" s="221"/>
      <c r="HWB14" s="221"/>
      <c r="HWC14" s="221"/>
      <c r="HWD14" s="224"/>
      <c r="HWE14" s="224"/>
      <c r="HWF14" s="26"/>
      <c r="HWG14" s="26"/>
      <c r="HWH14" s="26"/>
      <c r="HWI14" s="3"/>
      <c r="HWJ14" s="26"/>
      <c r="HWL14" s="221"/>
      <c r="HWM14" s="221"/>
      <c r="HWN14" s="221"/>
      <c r="HWO14" s="221"/>
      <c r="HWP14" s="221"/>
      <c r="HWQ14" s="221"/>
      <c r="HWR14" s="221"/>
      <c r="HWS14" s="221"/>
      <c r="HWT14" s="224"/>
      <c r="HWU14" s="224"/>
      <c r="HWV14" s="26"/>
      <c r="HWW14" s="26"/>
      <c r="HWX14" s="26"/>
      <c r="HWY14" s="3"/>
      <c r="HWZ14" s="26"/>
      <c r="HXB14" s="221"/>
      <c r="HXC14" s="221"/>
      <c r="HXD14" s="221"/>
      <c r="HXE14" s="221"/>
      <c r="HXF14" s="221"/>
      <c r="HXG14" s="221"/>
      <c r="HXH14" s="221"/>
      <c r="HXI14" s="221"/>
      <c r="HXJ14" s="224"/>
      <c r="HXK14" s="224"/>
      <c r="HXL14" s="26"/>
      <c r="HXM14" s="26"/>
      <c r="HXN14" s="26"/>
      <c r="HXO14" s="3"/>
      <c r="HXP14" s="26"/>
      <c r="HXR14" s="221"/>
      <c r="HXS14" s="221"/>
      <c r="HXT14" s="221"/>
      <c r="HXU14" s="221"/>
      <c r="HXV14" s="221"/>
      <c r="HXW14" s="221"/>
      <c r="HXX14" s="221"/>
      <c r="HXY14" s="221"/>
      <c r="HXZ14" s="224"/>
      <c r="HYA14" s="224"/>
      <c r="HYB14" s="26"/>
      <c r="HYC14" s="26"/>
      <c r="HYD14" s="26"/>
      <c r="HYE14" s="3"/>
      <c r="HYF14" s="26"/>
      <c r="HYH14" s="221"/>
      <c r="HYI14" s="221"/>
      <c r="HYJ14" s="221"/>
      <c r="HYK14" s="221"/>
      <c r="HYL14" s="221"/>
      <c r="HYM14" s="221"/>
      <c r="HYN14" s="221"/>
      <c r="HYO14" s="221"/>
      <c r="HYP14" s="224"/>
      <c r="HYQ14" s="224"/>
      <c r="HYR14" s="26"/>
      <c r="HYS14" s="26"/>
      <c r="HYT14" s="26"/>
      <c r="HYU14" s="3"/>
      <c r="HYV14" s="26"/>
      <c r="HYX14" s="221"/>
      <c r="HYY14" s="221"/>
      <c r="HYZ14" s="221"/>
      <c r="HZA14" s="221"/>
      <c r="HZB14" s="221"/>
      <c r="HZC14" s="221"/>
      <c r="HZD14" s="221"/>
      <c r="HZE14" s="221"/>
      <c r="HZF14" s="224"/>
      <c r="HZG14" s="224"/>
      <c r="HZH14" s="26"/>
      <c r="HZI14" s="26"/>
      <c r="HZJ14" s="26"/>
      <c r="HZK14" s="3"/>
      <c r="HZL14" s="26"/>
      <c r="HZN14" s="221"/>
      <c r="HZO14" s="221"/>
      <c r="HZP14" s="221"/>
      <c r="HZQ14" s="221"/>
      <c r="HZR14" s="221"/>
      <c r="HZS14" s="221"/>
      <c r="HZT14" s="221"/>
      <c r="HZU14" s="221"/>
      <c r="HZV14" s="224"/>
      <c r="HZW14" s="224"/>
      <c r="HZX14" s="26"/>
      <c r="HZY14" s="26"/>
      <c r="HZZ14" s="26"/>
      <c r="IAA14" s="3"/>
      <c r="IAB14" s="26"/>
      <c r="IAD14" s="221"/>
      <c r="IAE14" s="221"/>
      <c r="IAF14" s="221"/>
      <c r="IAG14" s="221"/>
      <c r="IAH14" s="221"/>
      <c r="IAI14" s="221"/>
      <c r="IAJ14" s="221"/>
      <c r="IAK14" s="221"/>
      <c r="IAL14" s="224"/>
      <c r="IAM14" s="224"/>
      <c r="IAN14" s="26"/>
      <c r="IAO14" s="26"/>
      <c r="IAP14" s="26"/>
      <c r="IAQ14" s="3"/>
      <c r="IAR14" s="26"/>
      <c r="IAT14" s="221"/>
      <c r="IAU14" s="221"/>
      <c r="IAV14" s="221"/>
      <c r="IAW14" s="221"/>
      <c r="IAX14" s="221"/>
      <c r="IAY14" s="221"/>
      <c r="IAZ14" s="221"/>
      <c r="IBA14" s="221"/>
      <c r="IBB14" s="224"/>
      <c r="IBC14" s="224"/>
      <c r="IBD14" s="26"/>
      <c r="IBE14" s="26"/>
      <c r="IBF14" s="26"/>
      <c r="IBG14" s="3"/>
      <c r="IBH14" s="26"/>
      <c r="IBJ14" s="221"/>
      <c r="IBK14" s="221"/>
      <c r="IBL14" s="221"/>
      <c r="IBM14" s="221"/>
      <c r="IBN14" s="221"/>
      <c r="IBO14" s="221"/>
      <c r="IBP14" s="221"/>
      <c r="IBQ14" s="221"/>
      <c r="IBR14" s="224"/>
      <c r="IBS14" s="224"/>
      <c r="IBT14" s="26"/>
      <c r="IBU14" s="26"/>
      <c r="IBV14" s="26"/>
      <c r="IBW14" s="3"/>
      <c r="IBX14" s="26"/>
      <c r="IBZ14" s="221"/>
      <c r="ICA14" s="221"/>
      <c r="ICB14" s="221"/>
      <c r="ICC14" s="221"/>
      <c r="ICD14" s="221"/>
      <c r="ICE14" s="221"/>
      <c r="ICF14" s="221"/>
      <c r="ICG14" s="221"/>
      <c r="ICH14" s="224"/>
      <c r="ICI14" s="224"/>
      <c r="ICJ14" s="26"/>
      <c r="ICK14" s="26"/>
      <c r="ICL14" s="26"/>
      <c r="ICM14" s="3"/>
      <c r="ICN14" s="26"/>
      <c r="ICP14" s="221"/>
      <c r="ICQ14" s="221"/>
      <c r="ICR14" s="221"/>
      <c r="ICS14" s="221"/>
      <c r="ICT14" s="221"/>
      <c r="ICU14" s="221"/>
      <c r="ICV14" s="221"/>
      <c r="ICW14" s="221"/>
      <c r="ICX14" s="224"/>
      <c r="ICY14" s="224"/>
      <c r="ICZ14" s="26"/>
      <c r="IDA14" s="26"/>
      <c r="IDB14" s="26"/>
      <c r="IDC14" s="3"/>
      <c r="IDD14" s="26"/>
      <c r="IDF14" s="221"/>
      <c r="IDG14" s="221"/>
      <c r="IDH14" s="221"/>
      <c r="IDI14" s="221"/>
      <c r="IDJ14" s="221"/>
      <c r="IDK14" s="221"/>
      <c r="IDL14" s="221"/>
      <c r="IDM14" s="221"/>
      <c r="IDN14" s="224"/>
      <c r="IDO14" s="224"/>
      <c r="IDP14" s="26"/>
      <c r="IDQ14" s="26"/>
      <c r="IDR14" s="26"/>
      <c r="IDS14" s="3"/>
      <c r="IDT14" s="26"/>
      <c r="IDV14" s="221"/>
      <c r="IDW14" s="221"/>
      <c r="IDX14" s="221"/>
      <c r="IDY14" s="221"/>
      <c r="IDZ14" s="221"/>
      <c r="IEA14" s="221"/>
      <c r="IEB14" s="221"/>
      <c r="IEC14" s="221"/>
      <c r="IED14" s="224"/>
      <c r="IEE14" s="224"/>
      <c r="IEF14" s="26"/>
      <c r="IEG14" s="26"/>
      <c r="IEH14" s="26"/>
      <c r="IEI14" s="3"/>
      <c r="IEJ14" s="26"/>
      <c r="IEL14" s="221"/>
      <c r="IEM14" s="221"/>
      <c r="IEN14" s="221"/>
      <c r="IEO14" s="221"/>
      <c r="IEP14" s="221"/>
      <c r="IEQ14" s="221"/>
      <c r="IER14" s="221"/>
      <c r="IES14" s="221"/>
      <c r="IET14" s="224"/>
      <c r="IEU14" s="224"/>
      <c r="IEV14" s="26"/>
      <c r="IEW14" s="26"/>
      <c r="IEX14" s="26"/>
      <c r="IEY14" s="3"/>
      <c r="IEZ14" s="26"/>
      <c r="IFB14" s="221"/>
      <c r="IFC14" s="221"/>
      <c r="IFD14" s="221"/>
      <c r="IFE14" s="221"/>
      <c r="IFF14" s="221"/>
      <c r="IFG14" s="221"/>
      <c r="IFH14" s="221"/>
      <c r="IFI14" s="221"/>
      <c r="IFJ14" s="224"/>
      <c r="IFK14" s="224"/>
      <c r="IFL14" s="26"/>
      <c r="IFM14" s="26"/>
      <c r="IFN14" s="26"/>
      <c r="IFO14" s="3"/>
      <c r="IFP14" s="26"/>
      <c r="IFR14" s="221"/>
      <c r="IFS14" s="221"/>
      <c r="IFT14" s="221"/>
      <c r="IFU14" s="221"/>
      <c r="IFV14" s="221"/>
      <c r="IFW14" s="221"/>
      <c r="IFX14" s="221"/>
      <c r="IFY14" s="221"/>
      <c r="IFZ14" s="224"/>
      <c r="IGA14" s="224"/>
      <c r="IGB14" s="26"/>
      <c r="IGC14" s="26"/>
      <c r="IGD14" s="26"/>
      <c r="IGE14" s="3"/>
      <c r="IGF14" s="26"/>
      <c r="IGH14" s="221"/>
      <c r="IGI14" s="221"/>
      <c r="IGJ14" s="221"/>
      <c r="IGK14" s="221"/>
      <c r="IGL14" s="221"/>
      <c r="IGM14" s="221"/>
      <c r="IGN14" s="221"/>
      <c r="IGO14" s="221"/>
      <c r="IGP14" s="224"/>
      <c r="IGQ14" s="224"/>
      <c r="IGR14" s="26"/>
      <c r="IGS14" s="26"/>
      <c r="IGT14" s="26"/>
      <c r="IGU14" s="3"/>
      <c r="IGV14" s="26"/>
      <c r="IGX14" s="221"/>
      <c r="IGY14" s="221"/>
      <c r="IGZ14" s="221"/>
      <c r="IHA14" s="221"/>
      <c r="IHB14" s="221"/>
      <c r="IHC14" s="221"/>
      <c r="IHD14" s="221"/>
      <c r="IHE14" s="221"/>
      <c r="IHF14" s="224"/>
      <c r="IHG14" s="224"/>
      <c r="IHH14" s="26"/>
      <c r="IHI14" s="26"/>
      <c r="IHJ14" s="26"/>
      <c r="IHK14" s="3"/>
      <c r="IHL14" s="26"/>
      <c r="IHN14" s="221"/>
      <c r="IHO14" s="221"/>
      <c r="IHP14" s="221"/>
      <c r="IHQ14" s="221"/>
      <c r="IHR14" s="221"/>
      <c r="IHS14" s="221"/>
      <c r="IHT14" s="221"/>
      <c r="IHU14" s="221"/>
      <c r="IHV14" s="224"/>
      <c r="IHW14" s="224"/>
      <c r="IHX14" s="26"/>
      <c r="IHY14" s="26"/>
      <c r="IHZ14" s="26"/>
      <c r="IIA14" s="3"/>
      <c r="IIB14" s="26"/>
      <c r="IID14" s="221"/>
      <c r="IIE14" s="221"/>
      <c r="IIF14" s="221"/>
      <c r="IIG14" s="221"/>
      <c r="IIH14" s="221"/>
      <c r="III14" s="221"/>
      <c r="IIJ14" s="221"/>
      <c r="IIK14" s="221"/>
      <c r="IIL14" s="224"/>
      <c r="IIM14" s="224"/>
      <c r="IIN14" s="26"/>
      <c r="IIO14" s="26"/>
      <c r="IIP14" s="26"/>
      <c r="IIQ14" s="3"/>
      <c r="IIR14" s="26"/>
      <c r="IIT14" s="221"/>
      <c r="IIU14" s="221"/>
      <c r="IIV14" s="221"/>
      <c r="IIW14" s="221"/>
      <c r="IIX14" s="221"/>
      <c r="IIY14" s="221"/>
      <c r="IIZ14" s="221"/>
      <c r="IJA14" s="221"/>
      <c r="IJB14" s="224"/>
      <c r="IJC14" s="224"/>
      <c r="IJD14" s="26"/>
      <c r="IJE14" s="26"/>
      <c r="IJF14" s="26"/>
      <c r="IJG14" s="3"/>
      <c r="IJH14" s="26"/>
      <c r="IJJ14" s="221"/>
      <c r="IJK14" s="221"/>
      <c r="IJL14" s="221"/>
      <c r="IJM14" s="221"/>
      <c r="IJN14" s="221"/>
      <c r="IJO14" s="221"/>
      <c r="IJP14" s="221"/>
      <c r="IJQ14" s="221"/>
      <c r="IJR14" s="224"/>
      <c r="IJS14" s="224"/>
      <c r="IJT14" s="26"/>
      <c r="IJU14" s="26"/>
      <c r="IJV14" s="26"/>
      <c r="IJW14" s="3"/>
      <c r="IJX14" s="26"/>
      <c r="IJZ14" s="221"/>
      <c r="IKA14" s="221"/>
      <c r="IKB14" s="221"/>
      <c r="IKC14" s="221"/>
      <c r="IKD14" s="221"/>
      <c r="IKE14" s="221"/>
      <c r="IKF14" s="221"/>
      <c r="IKG14" s="221"/>
      <c r="IKH14" s="224"/>
      <c r="IKI14" s="224"/>
      <c r="IKJ14" s="26"/>
      <c r="IKK14" s="26"/>
      <c r="IKL14" s="26"/>
      <c r="IKM14" s="3"/>
      <c r="IKN14" s="26"/>
      <c r="IKP14" s="221"/>
      <c r="IKQ14" s="221"/>
      <c r="IKR14" s="221"/>
      <c r="IKS14" s="221"/>
      <c r="IKT14" s="221"/>
      <c r="IKU14" s="221"/>
      <c r="IKV14" s="221"/>
      <c r="IKW14" s="221"/>
      <c r="IKX14" s="224"/>
      <c r="IKY14" s="224"/>
      <c r="IKZ14" s="26"/>
      <c r="ILA14" s="26"/>
      <c r="ILB14" s="26"/>
      <c r="ILC14" s="3"/>
      <c r="ILD14" s="26"/>
      <c r="ILF14" s="221"/>
      <c r="ILG14" s="221"/>
      <c r="ILH14" s="221"/>
      <c r="ILI14" s="221"/>
      <c r="ILJ14" s="221"/>
      <c r="ILK14" s="221"/>
      <c r="ILL14" s="221"/>
      <c r="ILM14" s="221"/>
      <c r="ILN14" s="224"/>
      <c r="ILO14" s="224"/>
      <c r="ILP14" s="26"/>
      <c r="ILQ14" s="26"/>
      <c r="ILR14" s="26"/>
      <c r="ILS14" s="3"/>
      <c r="ILT14" s="26"/>
      <c r="ILV14" s="221"/>
      <c r="ILW14" s="221"/>
      <c r="ILX14" s="221"/>
      <c r="ILY14" s="221"/>
      <c r="ILZ14" s="221"/>
      <c r="IMA14" s="221"/>
      <c r="IMB14" s="221"/>
      <c r="IMC14" s="221"/>
      <c r="IMD14" s="224"/>
      <c r="IME14" s="224"/>
      <c r="IMF14" s="26"/>
      <c r="IMG14" s="26"/>
      <c r="IMH14" s="26"/>
      <c r="IMI14" s="3"/>
      <c r="IMJ14" s="26"/>
      <c r="IML14" s="221"/>
      <c r="IMM14" s="221"/>
      <c r="IMN14" s="221"/>
      <c r="IMO14" s="221"/>
      <c r="IMP14" s="221"/>
      <c r="IMQ14" s="221"/>
      <c r="IMR14" s="221"/>
      <c r="IMS14" s="221"/>
      <c r="IMT14" s="224"/>
      <c r="IMU14" s="224"/>
      <c r="IMV14" s="26"/>
      <c r="IMW14" s="26"/>
      <c r="IMX14" s="26"/>
      <c r="IMY14" s="3"/>
      <c r="IMZ14" s="26"/>
      <c r="INB14" s="221"/>
      <c r="INC14" s="221"/>
      <c r="IND14" s="221"/>
      <c r="INE14" s="221"/>
      <c r="INF14" s="221"/>
      <c r="ING14" s="221"/>
      <c r="INH14" s="221"/>
      <c r="INI14" s="221"/>
      <c r="INJ14" s="224"/>
      <c r="INK14" s="224"/>
      <c r="INL14" s="26"/>
      <c r="INM14" s="26"/>
      <c r="INN14" s="26"/>
      <c r="INO14" s="3"/>
      <c r="INP14" s="26"/>
      <c r="INR14" s="221"/>
      <c r="INS14" s="221"/>
      <c r="INT14" s="221"/>
      <c r="INU14" s="221"/>
      <c r="INV14" s="221"/>
      <c r="INW14" s="221"/>
      <c r="INX14" s="221"/>
      <c r="INY14" s="221"/>
      <c r="INZ14" s="224"/>
      <c r="IOA14" s="224"/>
      <c r="IOB14" s="26"/>
      <c r="IOC14" s="26"/>
      <c r="IOD14" s="26"/>
      <c r="IOE14" s="3"/>
      <c r="IOF14" s="26"/>
      <c r="IOH14" s="221"/>
      <c r="IOI14" s="221"/>
      <c r="IOJ14" s="221"/>
      <c r="IOK14" s="221"/>
      <c r="IOL14" s="221"/>
      <c r="IOM14" s="221"/>
      <c r="ION14" s="221"/>
      <c r="IOO14" s="221"/>
      <c r="IOP14" s="224"/>
      <c r="IOQ14" s="224"/>
      <c r="IOR14" s="26"/>
      <c r="IOS14" s="26"/>
      <c r="IOT14" s="26"/>
      <c r="IOU14" s="3"/>
      <c r="IOV14" s="26"/>
      <c r="IOX14" s="221"/>
      <c r="IOY14" s="221"/>
      <c r="IOZ14" s="221"/>
      <c r="IPA14" s="221"/>
      <c r="IPB14" s="221"/>
      <c r="IPC14" s="221"/>
      <c r="IPD14" s="221"/>
      <c r="IPE14" s="221"/>
      <c r="IPF14" s="224"/>
      <c r="IPG14" s="224"/>
      <c r="IPH14" s="26"/>
      <c r="IPI14" s="26"/>
      <c r="IPJ14" s="26"/>
      <c r="IPK14" s="3"/>
      <c r="IPL14" s="26"/>
      <c r="IPN14" s="221"/>
      <c r="IPO14" s="221"/>
      <c r="IPP14" s="221"/>
      <c r="IPQ14" s="221"/>
      <c r="IPR14" s="221"/>
      <c r="IPS14" s="221"/>
      <c r="IPT14" s="221"/>
      <c r="IPU14" s="221"/>
      <c r="IPV14" s="224"/>
      <c r="IPW14" s="224"/>
      <c r="IPX14" s="26"/>
      <c r="IPY14" s="26"/>
      <c r="IPZ14" s="26"/>
      <c r="IQA14" s="3"/>
      <c r="IQB14" s="26"/>
      <c r="IQD14" s="221"/>
      <c r="IQE14" s="221"/>
      <c r="IQF14" s="221"/>
      <c r="IQG14" s="221"/>
      <c r="IQH14" s="221"/>
      <c r="IQI14" s="221"/>
      <c r="IQJ14" s="221"/>
      <c r="IQK14" s="221"/>
      <c r="IQL14" s="224"/>
      <c r="IQM14" s="224"/>
      <c r="IQN14" s="26"/>
      <c r="IQO14" s="26"/>
      <c r="IQP14" s="26"/>
      <c r="IQQ14" s="3"/>
      <c r="IQR14" s="26"/>
      <c r="IQT14" s="221"/>
      <c r="IQU14" s="221"/>
      <c r="IQV14" s="221"/>
      <c r="IQW14" s="221"/>
      <c r="IQX14" s="221"/>
      <c r="IQY14" s="221"/>
      <c r="IQZ14" s="221"/>
      <c r="IRA14" s="221"/>
      <c r="IRB14" s="224"/>
      <c r="IRC14" s="224"/>
      <c r="IRD14" s="26"/>
      <c r="IRE14" s="26"/>
      <c r="IRF14" s="26"/>
      <c r="IRG14" s="3"/>
      <c r="IRH14" s="26"/>
      <c r="IRJ14" s="221"/>
      <c r="IRK14" s="221"/>
      <c r="IRL14" s="221"/>
      <c r="IRM14" s="221"/>
      <c r="IRN14" s="221"/>
      <c r="IRO14" s="221"/>
      <c r="IRP14" s="221"/>
      <c r="IRQ14" s="221"/>
      <c r="IRR14" s="224"/>
      <c r="IRS14" s="224"/>
      <c r="IRT14" s="26"/>
      <c r="IRU14" s="26"/>
      <c r="IRV14" s="26"/>
      <c r="IRW14" s="3"/>
      <c r="IRX14" s="26"/>
      <c r="IRZ14" s="221"/>
      <c r="ISA14" s="221"/>
      <c r="ISB14" s="221"/>
      <c r="ISC14" s="221"/>
      <c r="ISD14" s="221"/>
      <c r="ISE14" s="221"/>
      <c r="ISF14" s="221"/>
      <c r="ISG14" s="221"/>
      <c r="ISH14" s="224"/>
      <c r="ISI14" s="224"/>
      <c r="ISJ14" s="26"/>
      <c r="ISK14" s="26"/>
      <c r="ISL14" s="26"/>
      <c r="ISM14" s="3"/>
      <c r="ISN14" s="26"/>
      <c r="ISP14" s="221"/>
      <c r="ISQ14" s="221"/>
      <c r="ISR14" s="221"/>
      <c r="ISS14" s="221"/>
      <c r="IST14" s="221"/>
      <c r="ISU14" s="221"/>
      <c r="ISV14" s="221"/>
      <c r="ISW14" s="221"/>
      <c r="ISX14" s="224"/>
      <c r="ISY14" s="224"/>
      <c r="ISZ14" s="26"/>
      <c r="ITA14" s="26"/>
      <c r="ITB14" s="26"/>
      <c r="ITC14" s="3"/>
      <c r="ITD14" s="26"/>
      <c r="ITF14" s="221"/>
      <c r="ITG14" s="221"/>
      <c r="ITH14" s="221"/>
      <c r="ITI14" s="221"/>
      <c r="ITJ14" s="221"/>
      <c r="ITK14" s="221"/>
      <c r="ITL14" s="221"/>
      <c r="ITM14" s="221"/>
      <c r="ITN14" s="224"/>
      <c r="ITO14" s="224"/>
      <c r="ITP14" s="26"/>
      <c r="ITQ14" s="26"/>
      <c r="ITR14" s="26"/>
      <c r="ITS14" s="3"/>
      <c r="ITT14" s="26"/>
      <c r="ITV14" s="221"/>
      <c r="ITW14" s="221"/>
      <c r="ITX14" s="221"/>
      <c r="ITY14" s="221"/>
      <c r="ITZ14" s="221"/>
      <c r="IUA14" s="221"/>
      <c r="IUB14" s="221"/>
      <c r="IUC14" s="221"/>
      <c r="IUD14" s="224"/>
      <c r="IUE14" s="224"/>
      <c r="IUF14" s="26"/>
      <c r="IUG14" s="26"/>
      <c r="IUH14" s="26"/>
      <c r="IUI14" s="3"/>
      <c r="IUJ14" s="26"/>
      <c r="IUL14" s="221"/>
      <c r="IUM14" s="221"/>
      <c r="IUN14" s="221"/>
      <c r="IUO14" s="221"/>
      <c r="IUP14" s="221"/>
      <c r="IUQ14" s="221"/>
      <c r="IUR14" s="221"/>
      <c r="IUS14" s="221"/>
      <c r="IUT14" s="224"/>
      <c r="IUU14" s="224"/>
      <c r="IUV14" s="26"/>
      <c r="IUW14" s="26"/>
      <c r="IUX14" s="26"/>
      <c r="IUY14" s="3"/>
      <c r="IUZ14" s="26"/>
      <c r="IVB14" s="221"/>
      <c r="IVC14" s="221"/>
      <c r="IVD14" s="221"/>
      <c r="IVE14" s="221"/>
      <c r="IVF14" s="221"/>
      <c r="IVG14" s="221"/>
      <c r="IVH14" s="221"/>
      <c r="IVI14" s="221"/>
      <c r="IVJ14" s="224"/>
      <c r="IVK14" s="224"/>
      <c r="IVL14" s="26"/>
      <c r="IVM14" s="26"/>
      <c r="IVN14" s="26"/>
      <c r="IVO14" s="3"/>
      <c r="IVP14" s="26"/>
      <c r="IVR14" s="221"/>
      <c r="IVS14" s="221"/>
      <c r="IVT14" s="221"/>
      <c r="IVU14" s="221"/>
      <c r="IVV14" s="221"/>
      <c r="IVW14" s="221"/>
      <c r="IVX14" s="221"/>
      <c r="IVY14" s="221"/>
      <c r="IVZ14" s="224"/>
      <c r="IWA14" s="224"/>
      <c r="IWB14" s="26"/>
      <c r="IWC14" s="26"/>
      <c r="IWD14" s="26"/>
      <c r="IWE14" s="3"/>
      <c r="IWF14" s="26"/>
      <c r="IWH14" s="221"/>
      <c r="IWI14" s="221"/>
      <c r="IWJ14" s="221"/>
      <c r="IWK14" s="221"/>
      <c r="IWL14" s="221"/>
      <c r="IWM14" s="221"/>
      <c r="IWN14" s="221"/>
      <c r="IWO14" s="221"/>
      <c r="IWP14" s="224"/>
      <c r="IWQ14" s="224"/>
      <c r="IWR14" s="26"/>
      <c r="IWS14" s="26"/>
      <c r="IWT14" s="26"/>
      <c r="IWU14" s="3"/>
      <c r="IWV14" s="26"/>
      <c r="IWX14" s="221"/>
      <c r="IWY14" s="221"/>
      <c r="IWZ14" s="221"/>
      <c r="IXA14" s="221"/>
      <c r="IXB14" s="221"/>
      <c r="IXC14" s="221"/>
      <c r="IXD14" s="221"/>
      <c r="IXE14" s="221"/>
      <c r="IXF14" s="224"/>
      <c r="IXG14" s="224"/>
      <c r="IXH14" s="26"/>
      <c r="IXI14" s="26"/>
      <c r="IXJ14" s="26"/>
      <c r="IXK14" s="3"/>
      <c r="IXL14" s="26"/>
      <c r="IXN14" s="221"/>
      <c r="IXO14" s="221"/>
      <c r="IXP14" s="221"/>
      <c r="IXQ14" s="221"/>
      <c r="IXR14" s="221"/>
      <c r="IXS14" s="221"/>
      <c r="IXT14" s="221"/>
      <c r="IXU14" s="221"/>
      <c r="IXV14" s="224"/>
      <c r="IXW14" s="224"/>
      <c r="IXX14" s="26"/>
      <c r="IXY14" s="26"/>
      <c r="IXZ14" s="26"/>
      <c r="IYA14" s="3"/>
      <c r="IYB14" s="26"/>
      <c r="IYD14" s="221"/>
      <c r="IYE14" s="221"/>
      <c r="IYF14" s="221"/>
      <c r="IYG14" s="221"/>
      <c r="IYH14" s="221"/>
      <c r="IYI14" s="221"/>
      <c r="IYJ14" s="221"/>
      <c r="IYK14" s="221"/>
      <c r="IYL14" s="224"/>
      <c r="IYM14" s="224"/>
      <c r="IYN14" s="26"/>
      <c r="IYO14" s="26"/>
      <c r="IYP14" s="26"/>
      <c r="IYQ14" s="3"/>
      <c r="IYR14" s="26"/>
      <c r="IYT14" s="221"/>
      <c r="IYU14" s="221"/>
      <c r="IYV14" s="221"/>
      <c r="IYW14" s="221"/>
      <c r="IYX14" s="221"/>
      <c r="IYY14" s="221"/>
      <c r="IYZ14" s="221"/>
      <c r="IZA14" s="221"/>
      <c r="IZB14" s="224"/>
      <c r="IZC14" s="224"/>
      <c r="IZD14" s="26"/>
      <c r="IZE14" s="26"/>
      <c r="IZF14" s="26"/>
      <c r="IZG14" s="3"/>
      <c r="IZH14" s="26"/>
      <c r="IZJ14" s="221"/>
      <c r="IZK14" s="221"/>
      <c r="IZL14" s="221"/>
      <c r="IZM14" s="221"/>
      <c r="IZN14" s="221"/>
      <c r="IZO14" s="221"/>
      <c r="IZP14" s="221"/>
      <c r="IZQ14" s="221"/>
      <c r="IZR14" s="224"/>
      <c r="IZS14" s="224"/>
      <c r="IZT14" s="26"/>
      <c r="IZU14" s="26"/>
      <c r="IZV14" s="26"/>
      <c r="IZW14" s="3"/>
      <c r="IZX14" s="26"/>
      <c r="IZZ14" s="221"/>
      <c r="JAA14" s="221"/>
      <c r="JAB14" s="221"/>
      <c r="JAC14" s="221"/>
      <c r="JAD14" s="221"/>
      <c r="JAE14" s="221"/>
      <c r="JAF14" s="221"/>
      <c r="JAG14" s="221"/>
      <c r="JAH14" s="224"/>
      <c r="JAI14" s="224"/>
      <c r="JAJ14" s="26"/>
      <c r="JAK14" s="26"/>
      <c r="JAL14" s="26"/>
      <c r="JAM14" s="3"/>
      <c r="JAN14" s="26"/>
      <c r="JAP14" s="221"/>
      <c r="JAQ14" s="221"/>
      <c r="JAR14" s="221"/>
      <c r="JAS14" s="221"/>
      <c r="JAT14" s="221"/>
      <c r="JAU14" s="221"/>
      <c r="JAV14" s="221"/>
      <c r="JAW14" s="221"/>
      <c r="JAX14" s="224"/>
      <c r="JAY14" s="224"/>
      <c r="JAZ14" s="26"/>
      <c r="JBA14" s="26"/>
      <c r="JBB14" s="26"/>
      <c r="JBC14" s="3"/>
      <c r="JBD14" s="26"/>
      <c r="JBF14" s="221"/>
      <c r="JBG14" s="221"/>
      <c r="JBH14" s="221"/>
      <c r="JBI14" s="221"/>
      <c r="JBJ14" s="221"/>
      <c r="JBK14" s="221"/>
      <c r="JBL14" s="221"/>
      <c r="JBM14" s="221"/>
      <c r="JBN14" s="224"/>
      <c r="JBO14" s="224"/>
      <c r="JBP14" s="26"/>
      <c r="JBQ14" s="26"/>
      <c r="JBR14" s="26"/>
      <c r="JBS14" s="3"/>
      <c r="JBT14" s="26"/>
      <c r="JBV14" s="221"/>
      <c r="JBW14" s="221"/>
      <c r="JBX14" s="221"/>
      <c r="JBY14" s="221"/>
      <c r="JBZ14" s="221"/>
      <c r="JCA14" s="221"/>
      <c r="JCB14" s="221"/>
      <c r="JCC14" s="221"/>
      <c r="JCD14" s="224"/>
      <c r="JCE14" s="224"/>
      <c r="JCF14" s="26"/>
      <c r="JCG14" s="26"/>
      <c r="JCH14" s="26"/>
      <c r="JCI14" s="3"/>
      <c r="JCJ14" s="26"/>
      <c r="JCL14" s="221"/>
      <c r="JCM14" s="221"/>
      <c r="JCN14" s="221"/>
      <c r="JCO14" s="221"/>
      <c r="JCP14" s="221"/>
      <c r="JCQ14" s="221"/>
      <c r="JCR14" s="221"/>
      <c r="JCS14" s="221"/>
      <c r="JCT14" s="224"/>
      <c r="JCU14" s="224"/>
      <c r="JCV14" s="26"/>
      <c r="JCW14" s="26"/>
      <c r="JCX14" s="26"/>
      <c r="JCY14" s="3"/>
      <c r="JCZ14" s="26"/>
      <c r="JDB14" s="221"/>
      <c r="JDC14" s="221"/>
      <c r="JDD14" s="221"/>
      <c r="JDE14" s="221"/>
      <c r="JDF14" s="221"/>
      <c r="JDG14" s="221"/>
      <c r="JDH14" s="221"/>
      <c r="JDI14" s="221"/>
      <c r="JDJ14" s="224"/>
      <c r="JDK14" s="224"/>
      <c r="JDL14" s="26"/>
      <c r="JDM14" s="26"/>
      <c r="JDN14" s="26"/>
      <c r="JDO14" s="3"/>
      <c r="JDP14" s="26"/>
      <c r="JDR14" s="221"/>
      <c r="JDS14" s="221"/>
      <c r="JDT14" s="221"/>
      <c r="JDU14" s="221"/>
      <c r="JDV14" s="221"/>
      <c r="JDW14" s="221"/>
      <c r="JDX14" s="221"/>
      <c r="JDY14" s="221"/>
      <c r="JDZ14" s="224"/>
      <c r="JEA14" s="224"/>
      <c r="JEB14" s="26"/>
      <c r="JEC14" s="26"/>
      <c r="JED14" s="26"/>
      <c r="JEE14" s="3"/>
      <c r="JEF14" s="26"/>
      <c r="JEH14" s="221"/>
      <c r="JEI14" s="221"/>
      <c r="JEJ14" s="221"/>
      <c r="JEK14" s="221"/>
      <c r="JEL14" s="221"/>
      <c r="JEM14" s="221"/>
      <c r="JEN14" s="221"/>
      <c r="JEO14" s="221"/>
      <c r="JEP14" s="224"/>
      <c r="JEQ14" s="224"/>
      <c r="JER14" s="26"/>
      <c r="JES14" s="26"/>
      <c r="JET14" s="26"/>
      <c r="JEU14" s="3"/>
      <c r="JEV14" s="26"/>
      <c r="JEX14" s="221"/>
      <c r="JEY14" s="221"/>
      <c r="JEZ14" s="221"/>
      <c r="JFA14" s="221"/>
      <c r="JFB14" s="221"/>
      <c r="JFC14" s="221"/>
      <c r="JFD14" s="221"/>
      <c r="JFE14" s="221"/>
      <c r="JFF14" s="224"/>
      <c r="JFG14" s="224"/>
      <c r="JFH14" s="26"/>
      <c r="JFI14" s="26"/>
      <c r="JFJ14" s="26"/>
      <c r="JFK14" s="3"/>
      <c r="JFL14" s="26"/>
      <c r="JFN14" s="221"/>
      <c r="JFO14" s="221"/>
      <c r="JFP14" s="221"/>
      <c r="JFQ14" s="221"/>
      <c r="JFR14" s="221"/>
      <c r="JFS14" s="221"/>
      <c r="JFT14" s="221"/>
      <c r="JFU14" s="221"/>
      <c r="JFV14" s="224"/>
      <c r="JFW14" s="224"/>
      <c r="JFX14" s="26"/>
      <c r="JFY14" s="26"/>
      <c r="JFZ14" s="26"/>
      <c r="JGA14" s="3"/>
      <c r="JGB14" s="26"/>
      <c r="JGD14" s="221"/>
      <c r="JGE14" s="221"/>
      <c r="JGF14" s="221"/>
      <c r="JGG14" s="221"/>
      <c r="JGH14" s="221"/>
      <c r="JGI14" s="221"/>
      <c r="JGJ14" s="221"/>
      <c r="JGK14" s="221"/>
      <c r="JGL14" s="224"/>
      <c r="JGM14" s="224"/>
      <c r="JGN14" s="26"/>
      <c r="JGO14" s="26"/>
      <c r="JGP14" s="26"/>
      <c r="JGQ14" s="3"/>
      <c r="JGR14" s="26"/>
      <c r="JGT14" s="221"/>
      <c r="JGU14" s="221"/>
      <c r="JGV14" s="221"/>
      <c r="JGW14" s="221"/>
      <c r="JGX14" s="221"/>
      <c r="JGY14" s="221"/>
      <c r="JGZ14" s="221"/>
      <c r="JHA14" s="221"/>
      <c r="JHB14" s="224"/>
      <c r="JHC14" s="224"/>
      <c r="JHD14" s="26"/>
      <c r="JHE14" s="26"/>
      <c r="JHF14" s="26"/>
      <c r="JHG14" s="3"/>
      <c r="JHH14" s="26"/>
      <c r="JHJ14" s="221"/>
      <c r="JHK14" s="221"/>
      <c r="JHL14" s="221"/>
      <c r="JHM14" s="221"/>
      <c r="JHN14" s="221"/>
      <c r="JHO14" s="221"/>
      <c r="JHP14" s="221"/>
      <c r="JHQ14" s="221"/>
      <c r="JHR14" s="224"/>
      <c r="JHS14" s="224"/>
      <c r="JHT14" s="26"/>
      <c r="JHU14" s="26"/>
      <c r="JHV14" s="26"/>
      <c r="JHW14" s="3"/>
      <c r="JHX14" s="26"/>
      <c r="JHZ14" s="221"/>
      <c r="JIA14" s="221"/>
      <c r="JIB14" s="221"/>
      <c r="JIC14" s="221"/>
      <c r="JID14" s="221"/>
      <c r="JIE14" s="221"/>
      <c r="JIF14" s="221"/>
      <c r="JIG14" s="221"/>
      <c r="JIH14" s="224"/>
      <c r="JII14" s="224"/>
      <c r="JIJ14" s="26"/>
      <c r="JIK14" s="26"/>
      <c r="JIL14" s="26"/>
      <c r="JIM14" s="3"/>
      <c r="JIN14" s="26"/>
      <c r="JIP14" s="221"/>
      <c r="JIQ14" s="221"/>
      <c r="JIR14" s="221"/>
      <c r="JIS14" s="221"/>
      <c r="JIT14" s="221"/>
      <c r="JIU14" s="221"/>
      <c r="JIV14" s="221"/>
      <c r="JIW14" s="221"/>
      <c r="JIX14" s="224"/>
      <c r="JIY14" s="224"/>
      <c r="JIZ14" s="26"/>
      <c r="JJA14" s="26"/>
      <c r="JJB14" s="26"/>
      <c r="JJC14" s="3"/>
      <c r="JJD14" s="26"/>
      <c r="JJF14" s="221"/>
      <c r="JJG14" s="221"/>
      <c r="JJH14" s="221"/>
      <c r="JJI14" s="221"/>
      <c r="JJJ14" s="221"/>
      <c r="JJK14" s="221"/>
      <c r="JJL14" s="221"/>
      <c r="JJM14" s="221"/>
      <c r="JJN14" s="224"/>
      <c r="JJO14" s="224"/>
      <c r="JJP14" s="26"/>
      <c r="JJQ14" s="26"/>
      <c r="JJR14" s="26"/>
      <c r="JJS14" s="3"/>
      <c r="JJT14" s="26"/>
      <c r="JJV14" s="221"/>
      <c r="JJW14" s="221"/>
      <c r="JJX14" s="221"/>
      <c r="JJY14" s="221"/>
      <c r="JJZ14" s="221"/>
      <c r="JKA14" s="221"/>
      <c r="JKB14" s="221"/>
      <c r="JKC14" s="221"/>
      <c r="JKD14" s="224"/>
      <c r="JKE14" s="224"/>
      <c r="JKF14" s="26"/>
      <c r="JKG14" s="26"/>
      <c r="JKH14" s="26"/>
      <c r="JKI14" s="3"/>
      <c r="JKJ14" s="26"/>
      <c r="JKL14" s="221"/>
      <c r="JKM14" s="221"/>
      <c r="JKN14" s="221"/>
      <c r="JKO14" s="221"/>
      <c r="JKP14" s="221"/>
      <c r="JKQ14" s="221"/>
      <c r="JKR14" s="221"/>
      <c r="JKS14" s="221"/>
      <c r="JKT14" s="224"/>
      <c r="JKU14" s="224"/>
      <c r="JKV14" s="26"/>
      <c r="JKW14" s="26"/>
      <c r="JKX14" s="26"/>
      <c r="JKY14" s="3"/>
      <c r="JKZ14" s="26"/>
      <c r="JLB14" s="221"/>
      <c r="JLC14" s="221"/>
      <c r="JLD14" s="221"/>
      <c r="JLE14" s="221"/>
      <c r="JLF14" s="221"/>
      <c r="JLG14" s="221"/>
      <c r="JLH14" s="221"/>
      <c r="JLI14" s="221"/>
      <c r="JLJ14" s="224"/>
      <c r="JLK14" s="224"/>
      <c r="JLL14" s="26"/>
      <c r="JLM14" s="26"/>
      <c r="JLN14" s="26"/>
      <c r="JLO14" s="3"/>
      <c r="JLP14" s="26"/>
      <c r="JLR14" s="221"/>
      <c r="JLS14" s="221"/>
      <c r="JLT14" s="221"/>
      <c r="JLU14" s="221"/>
      <c r="JLV14" s="221"/>
      <c r="JLW14" s="221"/>
      <c r="JLX14" s="221"/>
      <c r="JLY14" s="221"/>
      <c r="JLZ14" s="224"/>
      <c r="JMA14" s="224"/>
      <c r="JMB14" s="26"/>
      <c r="JMC14" s="26"/>
      <c r="JMD14" s="26"/>
      <c r="JME14" s="3"/>
      <c r="JMF14" s="26"/>
      <c r="JMH14" s="221"/>
      <c r="JMI14" s="221"/>
      <c r="JMJ14" s="221"/>
      <c r="JMK14" s="221"/>
      <c r="JML14" s="221"/>
      <c r="JMM14" s="221"/>
      <c r="JMN14" s="221"/>
      <c r="JMO14" s="221"/>
      <c r="JMP14" s="224"/>
      <c r="JMQ14" s="224"/>
      <c r="JMR14" s="26"/>
      <c r="JMS14" s="26"/>
      <c r="JMT14" s="26"/>
      <c r="JMU14" s="3"/>
      <c r="JMV14" s="26"/>
      <c r="JMX14" s="221"/>
      <c r="JMY14" s="221"/>
      <c r="JMZ14" s="221"/>
      <c r="JNA14" s="221"/>
      <c r="JNB14" s="221"/>
      <c r="JNC14" s="221"/>
      <c r="JND14" s="221"/>
      <c r="JNE14" s="221"/>
      <c r="JNF14" s="224"/>
      <c r="JNG14" s="224"/>
      <c r="JNH14" s="26"/>
      <c r="JNI14" s="26"/>
      <c r="JNJ14" s="26"/>
      <c r="JNK14" s="3"/>
      <c r="JNL14" s="26"/>
      <c r="JNN14" s="221"/>
      <c r="JNO14" s="221"/>
      <c r="JNP14" s="221"/>
      <c r="JNQ14" s="221"/>
      <c r="JNR14" s="221"/>
      <c r="JNS14" s="221"/>
      <c r="JNT14" s="221"/>
      <c r="JNU14" s="221"/>
      <c r="JNV14" s="224"/>
      <c r="JNW14" s="224"/>
      <c r="JNX14" s="26"/>
      <c r="JNY14" s="26"/>
      <c r="JNZ14" s="26"/>
      <c r="JOA14" s="3"/>
      <c r="JOB14" s="26"/>
      <c r="JOD14" s="221"/>
      <c r="JOE14" s="221"/>
      <c r="JOF14" s="221"/>
      <c r="JOG14" s="221"/>
      <c r="JOH14" s="221"/>
      <c r="JOI14" s="221"/>
      <c r="JOJ14" s="221"/>
      <c r="JOK14" s="221"/>
      <c r="JOL14" s="224"/>
      <c r="JOM14" s="224"/>
      <c r="JON14" s="26"/>
      <c r="JOO14" s="26"/>
      <c r="JOP14" s="26"/>
      <c r="JOQ14" s="3"/>
      <c r="JOR14" s="26"/>
      <c r="JOT14" s="221"/>
      <c r="JOU14" s="221"/>
      <c r="JOV14" s="221"/>
      <c r="JOW14" s="221"/>
      <c r="JOX14" s="221"/>
      <c r="JOY14" s="221"/>
      <c r="JOZ14" s="221"/>
      <c r="JPA14" s="221"/>
      <c r="JPB14" s="224"/>
      <c r="JPC14" s="224"/>
      <c r="JPD14" s="26"/>
      <c r="JPE14" s="26"/>
      <c r="JPF14" s="26"/>
      <c r="JPG14" s="3"/>
      <c r="JPH14" s="26"/>
      <c r="JPJ14" s="221"/>
      <c r="JPK14" s="221"/>
      <c r="JPL14" s="221"/>
      <c r="JPM14" s="221"/>
      <c r="JPN14" s="221"/>
      <c r="JPO14" s="221"/>
      <c r="JPP14" s="221"/>
      <c r="JPQ14" s="221"/>
      <c r="JPR14" s="224"/>
      <c r="JPS14" s="224"/>
      <c r="JPT14" s="26"/>
      <c r="JPU14" s="26"/>
      <c r="JPV14" s="26"/>
      <c r="JPW14" s="3"/>
      <c r="JPX14" s="26"/>
      <c r="JPZ14" s="221"/>
      <c r="JQA14" s="221"/>
      <c r="JQB14" s="221"/>
      <c r="JQC14" s="221"/>
      <c r="JQD14" s="221"/>
      <c r="JQE14" s="221"/>
      <c r="JQF14" s="221"/>
      <c r="JQG14" s="221"/>
      <c r="JQH14" s="224"/>
      <c r="JQI14" s="224"/>
      <c r="JQJ14" s="26"/>
      <c r="JQK14" s="26"/>
      <c r="JQL14" s="26"/>
      <c r="JQM14" s="3"/>
      <c r="JQN14" s="26"/>
      <c r="JQP14" s="221"/>
      <c r="JQQ14" s="221"/>
      <c r="JQR14" s="221"/>
      <c r="JQS14" s="221"/>
      <c r="JQT14" s="221"/>
      <c r="JQU14" s="221"/>
      <c r="JQV14" s="221"/>
      <c r="JQW14" s="221"/>
      <c r="JQX14" s="224"/>
      <c r="JQY14" s="224"/>
      <c r="JQZ14" s="26"/>
      <c r="JRA14" s="26"/>
      <c r="JRB14" s="26"/>
      <c r="JRC14" s="3"/>
      <c r="JRD14" s="26"/>
      <c r="JRF14" s="221"/>
      <c r="JRG14" s="221"/>
      <c r="JRH14" s="221"/>
      <c r="JRI14" s="221"/>
      <c r="JRJ14" s="221"/>
      <c r="JRK14" s="221"/>
      <c r="JRL14" s="221"/>
      <c r="JRM14" s="221"/>
      <c r="JRN14" s="224"/>
      <c r="JRO14" s="224"/>
      <c r="JRP14" s="26"/>
      <c r="JRQ14" s="26"/>
      <c r="JRR14" s="26"/>
      <c r="JRS14" s="3"/>
      <c r="JRT14" s="26"/>
      <c r="JRV14" s="221"/>
      <c r="JRW14" s="221"/>
      <c r="JRX14" s="221"/>
      <c r="JRY14" s="221"/>
      <c r="JRZ14" s="221"/>
      <c r="JSA14" s="221"/>
      <c r="JSB14" s="221"/>
      <c r="JSC14" s="221"/>
      <c r="JSD14" s="224"/>
      <c r="JSE14" s="224"/>
      <c r="JSF14" s="26"/>
      <c r="JSG14" s="26"/>
      <c r="JSH14" s="26"/>
      <c r="JSI14" s="3"/>
      <c r="JSJ14" s="26"/>
      <c r="JSL14" s="221"/>
      <c r="JSM14" s="221"/>
      <c r="JSN14" s="221"/>
      <c r="JSO14" s="221"/>
      <c r="JSP14" s="221"/>
      <c r="JSQ14" s="221"/>
      <c r="JSR14" s="221"/>
      <c r="JSS14" s="221"/>
      <c r="JST14" s="224"/>
      <c r="JSU14" s="224"/>
      <c r="JSV14" s="26"/>
      <c r="JSW14" s="26"/>
      <c r="JSX14" s="26"/>
      <c r="JSY14" s="3"/>
      <c r="JSZ14" s="26"/>
      <c r="JTB14" s="221"/>
      <c r="JTC14" s="221"/>
      <c r="JTD14" s="221"/>
      <c r="JTE14" s="221"/>
      <c r="JTF14" s="221"/>
      <c r="JTG14" s="221"/>
      <c r="JTH14" s="221"/>
      <c r="JTI14" s="221"/>
      <c r="JTJ14" s="224"/>
      <c r="JTK14" s="224"/>
      <c r="JTL14" s="26"/>
      <c r="JTM14" s="26"/>
      <c r="JTN14" s="26"/>
      <c r="JTO14" s="3"/>
      <c r="JTP14" s="26"/>
      <c r="JTR14" s="221"/>
      <c r="JTS14" s="221"/>
      <c r="JTT14" s="221"/>
      <c r="JTU14" s="221"/>
      <c r="JTV14" s="221"/>
      <c r="JTW14" s="221"/>
      <c r="JTX14" s="221"/>
      <c r="JTY14" s="221"/>
      <c r="JTZ14" s="224"/>
      <c r="JUA14" s="224"/>
      <c r="JUB14" s="26"/>
      <c r="JUC14" s="26"/>
      <c r="JUD14" s="26"/>
      <c r="JUE14" s="3"/>
      <c r="JUF14" s="26"/>
      <c r="JUH14" s="221"/>
      <c r="JUI14" s="221"/>
      <c r="JUJ14" s="221"/>
      <c r="JUK14" s="221"/>
      <c r="JUL14" s="221"/>
      <c r="JUM14" s="221"/>
      <c r="JUN14" s="221"/>
      <c r="JUO14" s="221"/>
      <c r="JUP14" s="224"/>
      <c r="JUQ14" s="224"/>
      <c r="JUR14" s="26"/>
      <c r="JUS14" s="26"/>
      <c r="JUT14" s="26"/>
      <c r="JUU14" s="3"/>
      <c r="JUV14" s="26"/>
      <c r="JUX14" s="221"/>
      <c r="JUY14" s="221"/>
      <c r="JUZ14" s="221"/>
      <c r="JVA14" s="221"/>
      <c r="JVB14" s="221"/>
      <c r="JVC14" s="221"/>
      <c r="JVD14" s="221"/>
      <c r="JVE14" s="221"/>
      <c r="JVF14" s="224"/>
      <c r="JVG14" s="224"/>
      <c r="JVH14" s="26"/>
      <c r="JVI14" s="26"/>
      <c r="JVJ14" s="26"/>
      <c r="JVK14" s="3"/>
      <c r="JVL14" s="26"/>
      <c r="JVN14" s="221"/>
      <c r="JVO14" s="221"/>
      <c r="JVP14" s="221"/>
      <c r="JVQ14" s="221"/>
      <c r="JVR14" s="221"/>
      <c r="JVS14" s="221"/>
      <c r="JVT14" s="221"/>
      <c r="JVU14" s="221"/>
      <c r="JVV14" s="224"/>
      <c r="JVW14" s="224"/>
      <c r="JVX14" s="26"/>
      <c r="JVY14" s="26"/>
      <c r="JVZ14" s="26"/>
      <c r="JWA14" s="3"/>
      <c r="JWB14" s="26"/>
      <c r="JWD14" s="221"/>
      <c r="JWE14" s="221"/>
      <c r="JWF14" s="221"/>
      <c r="JWG14" s="221"/>
      <c r="JWH14" s="221"/>
      <c r="JWI14" s="221"/>
      <c r="JWJ14" s="221"/>
      <c r="JWK14" s="221"/>
      <c r="JWL14" s="224"/>
      <c r="JWM14" s="224"/>
      <c r="JWN14" s="26"/>
      <c r="JWO14" s="26"/>
      <c r="JWP14" s="26"/>
      <c r="JWQ14" s="3"/>
      <c r="JWR14" s="26"/>
      <c r="JWT14" s="221"/>
      <c r="JWU14" s="221"/>
      <c r="JWV14" s="221"/>
      <c r="JWW14" s="221"/>
      <c r="JWX14" s="221"/>
      <c r="JWY14" s="221"/>
      <c r="JWZ14" s="221"/>
      <c r="JXA14" s="221"/>
      <c r="JXB14" s="224"/>
      <c r="JXC14" s="224"/>
      <c r="JXD14" s="26"/>
      <c r="JXE14" s="26"/>
      <c r="JXF14" s="26"/>
      <c r="JXG14" s="3"/>
      <c r="JXH14" s="26"/>
      <c r="JXJ14" s="221"/>
      <c r="JXK14" s="221"/>
      <c r="JXL14" s="221"/>
      <c r="JXM14" s="221"/>
      <c r="JXN14" s="221"/>
      <c r="JXO14" s="221"/>
      <c r="JXP14" s="221"/>
      <c r="JXQ14" s="221"/>
      <c r="JXR14" s="224"/>
      <c r="JXS14" s="224"/>
      <c r="JXT14" s="26"/>
      <c r="JXU14" s="26"/>
      <c r="JXV14" s="26"/>
      <c r="JXW14" s="3"/>
      <c r="JXX14" s="26"/>
      <c r="JXZ14" s="221"/>
      <c r="JYA14" s="221"/>
      <c r="JYB14" s="221"/>
      <c r="JYC14" s="221"/>
      <c r="JYD14" s="221"/>
      <c r="JYE14" s="221"/>
      <c r="JYF14" s="221"/>
      <c r="JYG14" s="221"/>
      <c r="JYH14" s="224"/>
      <c r="JYI14" s="224"/>
      <c r="JYJ14" s="26"/>
      <c r="JYK14" s="26"/>
      <c r="JYL14" s="26"/>
      <c r="JYM14" s="3"/>
      <c r="JYN14" s="26"/>
      <c r="JYP14" s="221"/>
      <c r="JYQ14" s="221"/>
      <c r="JYR14" s="221"/>
      <c r="JYS14" s="221"/>
      <c r="JYT14" s="221"/>
      <c r="JYU14" s="221"/>
      <c r="JYV14" s="221"/>
      <c r="JYW14" s="221"/>
      <c r="JYX14" s="224"/>
      <c r="JYY14" s="224"/>
      <c r="JYZ14" s="26"/>
      <c r="JZA14" s="26"/>
      <c r="JZB14" s="26"/>
      <c r="JZC14" s="3"/>
      <c r="JZD14" s="26"/>
      <c r="JZF14" s="221"/>
      <c r="JZG14" s="221"/>
      <c r="JZH14" s="221"/>
      <c r="JZI14" s="221"/>
      <c r="JZJ14" s="221"/>
      <c r="JZK14" s="221"/>
      <c r="JZL14" s="221"/>
      <c r="JZM14" s="221"/>
      <c r="JZN14" s="224"/>
      <c r="JZO14" s="224"/>
      <c r="JZP14" s="26"/>
      <c r="JZQ14" s="26"/>
      <c r="JZR14" s="26"/>
      <c r="JZS14" s="3"/>
      <c r="JZT14" s="26"/>
      <c r="JZV14" s="221"/>
      <c r="JZW14" s="221"/>
      <c r="JZX14" s="221"/>
      <c r="JZY14" s="221"/>
      <c r="JZZ14" s="221"/>
      <c r="KAA14" s="221"/>
      <c r="KAB14" s="221"/>
      <c r="KAC14" s="221"/>
      <c r="KAD14" s="224"/>
      <c r="KAE14" s="224"/>
      <c r="KAF14" s="26"/>
      <c r="KAG14" s="26"/>
      <c r="KAH14" s="26"/>
      <c r="KAI14" s="3"/>
      <c r="KAJ14" s="26"/>
      <c r="KAL14" s="221"/>
      <c r="KAM14" s="221"/>
      <c r="KAN14" s="221"/>
      <c r="KAO14" s="221"/>
      <c r="KAP14" s="221"/>
      <c r="KAQ14" s="221"/>
      <c r="KAR14" s="221"/>
      <c r="KAS14" s="221"/>
      <c r="KAT14" s="224"/>
      <c r="KAU14" s="224"/>
      <c r="KAV14" s="26"/>
      <c r="KAW14" s="26"/>
      <c r="KAX14" s="26"/>
      <c r="KAY14" s="3"/>
      <c r="KAZ14" s="26"/>
      <c r="KBB14" s="221"/>
      <c r="KBC14" s="221"/>
      <c r="KBD14" s="221"/>
      <c r="KBE14" s="221"/>
      <c r="KBF14" s="221"/>
      <c r="KBG14" s="221"/>
      <c r="KBH14" s="221"/>
      <c r="KBI14" s="221"/>
      <c r="KBJ14" s="224"/>
      <c r="KBK14" s="224"/>
      <c r="KBL14" s="26"/>
      <c r="KBM14" s="26"/>
      <c r="KBN14" s="26"/>
      <c r="KBO14" s="3"/>
      <c r="KBP14" s="26"/>
      <c r="KBR14" s="221"/>
      <c r="KBS14" s="221"/>
      <c r="KBT14" s="221"/>
      <c r="KBU14" s="221"/>
      <c r="KBV14" s="221"/>
      <c r="KBW14" s="221"/>
      <c r="KBX14" s="221"/>
      <c r="KBY14" s="221"/>
      <c r="KBZ14" s="224"/>
      <c r="KCA14" s="224"/>
      <c r="KCB14" s="26"/>
      <c r="KCC14" s="26"/>
      <c r="KCD14" s="26"/>
      <c r="KCE14" s="3"/>
      <c r="KCF14" s="26"/>
      <c r="KCH14" s="221"/>
      <c r="KCI14" s="221"/>
      <c r="KCJ14" s="221"/>
      <c r="KCK14" s="221"/>
      <c r="KCL14" s="221"/>
      <c r="KCM14" s="221"/>
      <c r="KCN14" s="221"/>
      <c r="KCO14" s="221"/>
      <c r="KCP14" s="224"/>
      <c r="KCQ14" s="224"/>
      <c r="KCR14" s="26"/>
      <c r="KCS14" s="26"/>
      <c r="KCT14" s="26"/>
      <c r="KCU14" s="3"/>
      <c r="KCV14" s="26"/>
      <c r="KCX14" s="221"/>
      <c r="KCY14" s="221"/>
      <c r="KCZ14" s="221"/>
      <c r="KDA14" s="221"/>
      <c r="KDB14" s="221"/>
      <c r="KDC14" s="221"/>
      <c r="KDD14" s="221"/>
      <c r="KDE14" s="221"/>
      <c r="KDF14" s="224"/>
      <c r="KDG14" s="224"/>
      <c r="KDH14" s="26"/>
      <c r="KDI14" s="26"/>
      <c r="KDJ14" s="26"/>
      <c r="KDK14" s="3"/>
      <c r="KDL14" s="26"/>
      <c r="KDN14" s="221"/>
      <c r="KDO14" s="221"/>
      <c r="KDP14" s="221"/>
      <c r="KDQ14" s="221"/>
      <c r="KDR14" s="221"/>
      <c r="KDS14" s="221"/>
      <c r="KDT14" s="221"/>
      <c r="KDU14" s="221"/>
      <c r="KDV14" s="224"/>
      <c r="KDW14" s="224"/>
      <c r="KDX14" s="26"/>
      <c r="KDY14" s="26"/>
      <c r="KDZ14" s="26"/>
      <c r="KEA14" s="3"/>
      <c r="KEB14" s="26"/>
      <c r="KED14" s="221"/>
      <c r="KEE14" s="221"/>
      <c r="KEF14" s="221"/>
      <c r="KEG14" s="221"/>
      <c r="KEH14" s="221"/>
      <c r="KEI14" s="221"/>
      <c r="KEJ14" s="221"/>
      <c r="KEK14" s="221"/>
      <c r="KEL14" s="224"/>
      <c r="KEM14" s="224"/>
      <c r="KEN14" s="26"/>
      <c r="KEO14" s="26"/>
      <c r="KEP14" s="26"/>
      <c r="KEQ14" s="3"/>
      <c r="KER14" s="26"/>
      <c r="KET14" s="221"/>
      <c r="KEU14" s="221"/>
      <c r="KEV14" s="221"/>
      <c r="KEW14" s="221"/>
      <c r="KEX14" s="221"/>
      <c r="KEY14" s="221"/>
      <c r="KEZ14" s="221"/>
      <c r="KFA14" s="221"/>
      <c r="KFB14" s="224"/>
      <c r="KFC14" s="224"/>
      <c r="KFD14" s="26"/>
      <c r="KFE14" s="26"/>
      <c r="KFF14" s="26"/>
      <c r="KFG14" s="3"/>
      <c r="KFH14" s="26"/>
      <c r="KFJ14" s="221"/>
      <c r="KFK14" s="221"/>
      <c r="KFL14" s="221"/>
      <c r="KFM14" s="221"/>
      <c r="KFN14" s="221"/>
      <c r="KFO14" s="221"/>
      <c r="KFP14" s="221"/>
      <c r="KFQ14" s="221"/>
      <c r="KFR14" s="224"/>
      <c r="KFS14" s="224"/>
      <c r="KFT14" s="26"/>
      <c r="KFU14" s="26"/>
      <c r="KFV14" s="26"/>
      <c r="KFW14" s="3"/>
      <c r="KFX14" s="26"/>
      <c r="KFZ14" s="221"/>
      <c r="KGA14" s="221"/>
      <c r="KGB14" s="221"/>
      <c r="KGC14" s="221"/>
      <c r="KGD14" s="221"/>
      <c r="KGE14" s="221"/>
      <c r="KGF14" s="221"/>
      <c r="KGG14" s="221"/>
      <c r="KGH14" s="224"/>
      <c r="KGI14" s="224"/>
      <c r="KGJ14" s="26"/>
      <c r="KGK14" s="26"/>
      <c r="KGL14" s="26"/>
      <c r="KGM14" s="3"/>
      <c r="KGN14" s="26"/>
      <c r="KGP14" s="221"/>
      <c r="KGQ14" s="221"/>
      <c r="KGR14" s="221"/>
      <c r="KGS14" s="221"/>
      <c r="KGT14" s="221"/>
      <c r="KGU14" s="221"/>
      <c r="KGV14" s="221"/>
      <c r="KGW14" s="221"/>
      <c r="KGX14" s="224"/>
      <c r="KGY14" s="224"/>
      <c r="KGZ14" s="26"/>
      <c r="KHA14" s="26"/>
      <c r="KHB14" s="26"/>
      <c r="KHC14" s="3"/>
      <c r="KHD14" s="26"/>
      <c r="KHF14" s="221"/>
      <c r="KHG14" s="221"/>
      <c r="KHH14" s="221"/>
      <c r="KHI14" s="221"/>
      <c r="KHJ14" s="221"/>
      <c r="KHK14" s="221"/>
      <c r="KHL14" s="221"/>
      <c r="KHM14" s="221"/>
      <c r="KHN14" s="224"/>
      <c r="KHO14" s="224"/>
      <c r="KHP14" s="26"/>
      <c r="KHQ14" s="26"/>
      <c r="KHR14" s="26"/>
      <c r="KHS14" s="3"/>
      <c r="KHT14" s="26"/>
      <c r="KHV14" s="221"/>
      <c r="KHW14" s="221"/>
      <c r="KHX14" s="221"/>
      <c r="KHY14" s="221"/>
      <c r="KHZ14" s="221"/>
      <c r="KIA14" s="221"/>
      <c r="KIB14" s="221"/>
      <c r="KIC14" s="221"/>
      <c r="KID14" s="224"/>
      <c r="KIE14" s="224"/>
      <c r="KIF14" s="26"/>
      <c r="KIG14" s="26"/>
      <c r="KIH14" s="26"/>
      <c r="KII14" s="3"/>
      <c r="KIJ14" s="26"/>
      <c r="KIL14" s="221"/>
      <c r="KIM14" s="221"/>
      <c r="KIN14" s="221"/>
      <c r="KIO14" s="221"/>
      <c r="KIP14" s="221"/>
      <c r="KIQ14" s="221"/>
      <c r="KIR14" s="221"/>
      <c r="KIS14" s="221"/>
      <c r="KIT14" s="224"/>
      <c r="KIU14" s="224"/>
      <c r="KIV14" s="26"/>
      <c r="KIW14" s="26"/>
      <c r="KIX14" s="26"/>
      <c r="KIY14" s="3"/>
      <c r="KIZ14" s="26"/>
      <c r="KJB14" s="221"/>
      <c r="KJC14" s="221"/>
      <c r="KJD14" s="221"/>
      <c r="KJE14" s="221"/>
      <c r="KJF14" s="221"/>
      <c r="KJG14" s="221"/>
      <c r="KJH14" s="221"/>
      <c r="KJI14" s="221"/>
      <c r="KJJ14" s="224"/>
      <c r="KJK14" s="224"/>
      <c r="KJL14" s="26"/>
      <c r="KJM14" s="26"/>
      <c r="KJN14" s="26"/>
      <c r="KJO14" s="3"/>
      <c r="KJP14" s="26"/>
      <c r="KJR14" s="221"/>
      <c r="KJS14" s="221"/>
      <c r="KJT14" s="221"/>
      <c r="KJU14" s="221"/>
      <c r="KJV14" s="221"/>
      <c r="KJW14" s="221"/>
      <c r="KJX14" s="221"/>
      <c r="KJY14" s="221"/>
      <c r="KJZ14" s="224"/>
      <c r="KKA14" s="224"/>
      <c r="KKB14" s="26"/>
      <c r="KKC14" s="26"/>
      <c r="KKD14" s="26"/>
      <c r="KKE14" s="3"/>
      <c r="KKF14" s="26"/>
      <c r="KKH14" s="221"/>
      <c r="KKI14" s="221"/>
      <c r="KKJ14" s="221"/>
      <c r="KKK14" s="221"/>
      <c r="KKL14" s="221"/>
      <c r="KKM14" s="221"/>
      <c r="KKN14" s="221"/>
      <c r="KKO14" s="221"/>
      <c r="KKP14" s="224"/>
      <c r="KKQ14" s="224"/>
      <c r="KKR14" s="26"/>
      <c r="KKS14" s="26"/>
      <c r="KKT14" s="26"/>
      <c r="KKU14" s="3"/>
      <c r="KKV14" s="26"/>
      <c r="KKX14" s="221"/>
      <c r="KKY14" s="221"/>
      <c r="KKZ14" s="221"/>
      <c r="KLA14" s="221"/>
      <c r="KLB14" s="221"/>
      <c r="KLC14" s="221"/>
      <c r="KLD14" s="221"/>
      <c r="KLE14" s="221"/>
      <c r="KLF14" s="224"/>
      <c r="KLG14" s="224"/>
      <c r="KLH14" s="26"/>
      <c r="KLI14" s="26"/>
      <c r="KLJ14" s="26"/>
      <c r="KLK14" s="3"/>
      <c r="KLL14" s="26"/>
      <c r="KLN14" s="221"/>
      <c r="KLO14" s="221"/>
      <c r="KLP14" s="221"/>
      <c r="KLQ14" s="221"/>
      <c r="KLR14" s="221"/>
      <c r="KLS14" s="221"/>
      <c r="KLT14" s="221"/>
      <c r="KLU14" s="221"/>
      <c r="KLV14" s="224"/>
      <c r="KLW14" s="224"/>
      <c r="KLX14" s="26"/>
      <c r="KLY14" s="26"/>
      <c r="KLZ14" s="26"/>
      <c r="KMA14" s="3"/>
      <c r="KMB14" s="26"/>
      <c r="KMD14" s="221"/>
      <c r="KME14" s="221"/>
      <c r="KMF14" s="221"/>
      <c r="KMG14" s="221"/>
      <c r="KMH14" s="221"/>
      <c r="KMI14" s="221"/>
      <c r="KMJ14" s="221"/>
      <c r="KMK14" s="221"/>
      <c r="KML14" s="224"/>
      <c r="KMM14" s="224"/>
      <c r="KMN14" s="26"/>
      <c r="KMO14" s="26"/>
      <c r="KMP14" s="26"/>
      <c r="KMQ14" s="3"/>
      <c r="KMR14" s="26"/>
      <c r="KMT14" s="221"/>
      <c r="KMU14" s="221"/>
      <c r="KMV14" s="221"/>
      <c r="KMW14" s="221"/>
      <c r="KMX14" s="221"/>
      <c r="KMY14" s="221"/>
      <c r="KMZ14" s="221"/>
      <c r="KNA14" s="221"/>
      <c r="KNB14" s="224"/>
      <c r="KNC14" s="224"/>
      <c r="KND14" s="26"/>
      <c r="KNE14" s="26"/>
      <c r="KNF14" s="26"/>
      <c r="KNG14" s="3"/>
      <c r="KNH14" s="26"/>
      <c r="KNJ14" s="221"/>
      <c r="KNK14" s="221"/>
      <c r="KNL14" s="221"/>
      <c r="KNM14" s="221"/>
      <c r="KNN14" s="221"/>
      <c r="KNO14" s="221"/>
      <c r="KNP14" s="221"/>
      <c r="KNQ14" s="221"/>
      <c r="KNR14" s="224"/>
      <c r="KNS14" s="224"/>
      <c r="KNT14" s="26"/>
      <c r="KNU14" s="26"/>
      <c r="KNV14" s="26"/>
      <c r="KNW14" s="3"/>
      <c r="KNX14" s="26"/>
      <c r="KNZ14" s="221"/>
      <c r="KOA14" s="221"/>
      <c r="KOB14" s="221"/>
      <c r="KOC14" s="221"/>
      <c r="KOD14" s="221"/>
      <c r="KOE14" s="221"/>
      <c r="KOF14" s="221"/>
      <c r="KOG14" s="221"/>
      <c r="KOH14" s="224"/>
      <c r="KOI14" s="224"/>
      <c r="KOJ14" s="26"/>
      <c r="KOK14" s="26"/>
      <c r="KOL14" s="26"/>
      <c r="KOM14" s="3"/>
      <c r="KON14" s="26"/>
      <c r="KOP14" s="221"/>
      <c r="KOQ14" s="221"/>
      <c r="KOR14" s="221"/>
      <c r="KOS14" s="221"/>
      <c r="KOT14" s="221"/>
      <c r="KOU14" s="221"/>
      <c r="KOV14" s="221"/>
      <c r="KOW14" s="221"/>
      <c r="KOX14" s="224"/>
      <c r="KOY14" s="224"/>
      <c r="KOZ14" s="26"/>
      <c r="KPA14" s="26"/>
      <c r="KPB14" s="26"/>
      <c r="KPC14" s="3"/>
      <c r="KPD14" s="26"/>
      <c r="KPF14" s="221"/>
      <c r="KPG14" s="221"/>
      <c r="KPH14" s="221"/>
      <c r="KPI14" s="221"/>
      <c r="KPJ14" s="221"/>
      <c r="KPK14" s="221"/>
      <c r="KPL14" s="221"/>
      <c r="KPM14" s="221"/>
      <c r="KPN14" s="224"/>
      <c r="KPO14" s="224"/>
      <c r="KPP14" s="26"/>
      <c r="KPQ14" s="26"/>
      <c r="KPR14" s="26"/>
      <c r="KPS14" s="3"/>
      <c r="KPT14" s="26"/>
      <c r="KPV14" s="221"/>
      <c r="KPW14" s="221"/>
      <c r="KPX14" s="221"/>
      <c r="KPY14" s="221"/>
      <c r="KPZ14" s="221"/>
      <c r="KQA14" s="221"/>
      <c r="KQB14" s="221"/>
      <c r="KQC14" s="221"/>
      <c r="KQD14" s="224"/>
      <c r="KQE14" s="224"/>
      <c r="KQF14" s="26"/>
      <c r="KQG14" s="26"/>
      <c r="KQH14" s="26"/>
      <c r="KQI14" s="3"/>
      <c r="KQJ14" s="26"/>
      <c r="KQL14" s="221"/>
      <c r="KQM14" s="221"/>
      <c r="KQN14" s="221"/>
      <c r="KQO14" s="221"/>
      <c r="KQP14" s="221"/>
      <c r="KQQ14" s="221"/>
      <c r="KQR14" s="221"/>
      <c r="KQS14" s="221"/>
      <c r="KQT14" s="224"/>
      <c r="KQU14" s="224"/>
      <c r="KQV14" s="26"/>
      <c r="KQW14" s="26"/>
      <c r="KQX14" s="26"/>
      <c r="KQY14" s="3"/>
      <c r="KQZ14" s="26"/>
      <c r="KRB14" s="221"/>
      <c r="KRC14" s="221"/>
      <c r="KRD14" s="221"/>
      <c r="KRE14" s="221"/>
      <c r="KRF14" s="221"/>
      <c r="KRG14" s="221"/>
      <c r="KRH14" s="221"/>
      <c r="KRI14" s="221"/>
      <c r="KRJ14" s="224"/>
      <c r="KRK14" s="224"/>
      <c r="KRL14" s="26"/>
      <c r="KRM14" s="26"/>
      <c r="KRN14" s="26"/>
      <c r="KRO14" s="3"/>
      <c r="KRP14" s="26"/>
      <c r="KRR14" s="221"/>
      <c r="KRS14" s="221"/>
      <c r="KRT14" s="221"/>
      <c r="KRU14" s="221"/>
      <c r="KRV14" s="221"/>
      <c r="KRW14" s="221"/>
      <c r="KRX14" s="221"/>
      <c r="KRY14" s="221"/>
      <c r="KRZ14" s="224"/>
      <c r="KSA14" s="224"/>
      <c r="KSB14" s="26"/>
      <c r="KSC14" s="26"/>
      <c r="KSD14" s="26"/>
      <c r="KSE14" s="3"/>
      <c r="KSF14" s="26"/>
      <c r="KSH14" s="221"/>
      <c r="KSI14" s="221"/>
      <c r="KSJ14" s="221"/>
      <c r="KSK14" s="221"/>
      <c r="KSL14" s="221"/>
      <c r="KSM14" s="221"/>
      <c r="KSN14" s="221"/>
      <c r="KSO14" s="221"/>
      <c r="KSP14" s="224"/>
      <c r="KSQ14" s="224"/>
      <c r="KSR14" s="26"/>
      <c r="KSS14" s="26"/>
      <c r="KST14" s="26"/>
      <c r="KSU14" s="3"/>
      <c r="KSV14" s="26"/>
      <c r="KSX14" s="221"/>
      <c r="KSY14" s="221"/>
      <c r="KSZ14" s="221"/>
      <c r="KTA14" s="221"/>
      <c r="KTB14" s="221"/>
      <c r="KTC14" s="221"/>
      <c r="KTD14" s="221"/>
      <c r="KTE14" s="221"/>
      <c r="KTF14" s="224"/>
      <c r="KTG14" s="224"/>
      <c r="KTH14" s="26"/>
      <c r="KTI14" s="26"/>
      <c r="KTJ14" s="26"/>
      <c r="KTK14" s="3"/>
      <c r="KTL14" s="26"/>
      <c r="KTN14" s="221"/>
      <c r="KTO14" s="221"/>
      <c r="KTP14" s="221"/>
      <c r="KTQ14" s="221"/>
      <c r="KTR14" s="221"/>
      <c r="KTS14" s="221"/>
      <c r="KTT14" s="221"/>
      <c r="KTU14" s="221"/>
      <c r="KTV14" s="224"/>
      <c r="KTW14" s="224"/>
      <c r="KTX14" s="26"/>
      <c r="KTY14" s="26"/>
      <c r="KTZ14" s="26"/>
      <c r="KUA14" s="3"/>
      <c r="KUB14" s="26"/>
      <c r="KUD14" s="221"/>
      <c r="KUE14" s="221"/>
      <c r="KUF14" s="221"/>
      <c r="KUG14" s="221"/>
      <c r="KUH14" s="221"/>
      <c r="KUI14" s="221"/>
      <c r="KUJ14" s="221"/>
      <c r="KUK14" s="221"/>
      <c r="KUL14" s="224"/>
      <c r="KUM14" s="224"/>
      <c r="KUN14" s="26"/>
      <c r="KUO14" s="26"/>
      <c r="KUP14" s="26"/>
      <c r="KUQ14" s="3"/>
      <c r="KUR14" s="26"/>
      <c r="KUT14" s="221"/>
      <c r="KUU14" s="221"/>
      <c r="KUV14" s="221"/>
      <c r="KUW14" s="221"/>
      <c r="KUX14" s="221"/>
      <c r="KUY14" s="221"/>
      <c r="KUZ14" s="221"/>
      <c r="KVA14" s="221"/>
      <c r="KVB14" s="224"/>
      <c r="KVC14" s="224"/>
      <c r="KVD14" s="26"/>
      <c r="KVE14" s="26"/>
      <c r="KVF14" s="26"/>
      <c r="KVG14" s="3"/>
      <c r="KVH14" s="26"/>
      <c r="KVJ14" s="221"/>
      <c r="KVK14" s="221"/>
      <c r="KVL14" s="221"/>
      <c r="KVM14" s="221"/>
      <c r="KVN14" s="221"/>
      <c r="KVO14" s="221"/>
      <c r="KVP14" s="221"/>
      <c r="KVQ14" s="221"/>
      <c r="KVR14" s="224"/>
      <c r="KVS14" s="224"/>
      <c r="KVT14" s="26"/>
      <c r="KVU14" s="26"/>
      <c r="KVV14" s="26"/>
      <c r="KVW14" s="3"/>
      <c r="KVX14" s="26"/>
      <c r="KVZ14" s="221"/>
      <c r="KWA14" s="221"/>
      <c r="KWB14" s="221"/>
      <c r="KWC14" s="221"/>
      <c r="KWD14" s="221"/>
      <c r="KWE14" s="221"/>
      <c r="KWF14" s="221"/>
      <c r="KWG14" s="221"/>
      <c r="KWH14" s="224"/>
      <c r="KWI14" s="224"/>
      <c r="KWJ14" s="26"/>
      <c r="KWK14" s="26"/>
      <c r="KWL14" s="26"/>
      <c r="KWM14" s="3"/>
      <c r="KWN14" s="26"/>
      <c r="KWP14" s="221"/>
      <c r="KWQ14" s="221"/>
      <c r="KWR14" s="221"/>
      <c r="KWS14" s="221"/>
      <c r="KWT14" s="221"/>
      <c r="KWU14" s="221"/>
      <c r="KWV14" s="221"/>
      <c r="KWW14" s="221"/>
      <c r="KWX14" s="224"/>
      <c r="KWY14" s="224"/>
      <c r="KWZ14" s="26"/>
      <c r="KXA14" s="26"/>
      <c r="KXB14" s="26"/>
      <c r="KXC14" s="3"/>
      <c r="KXD14" s="26"/>
      <c r="KXF14" s="221"/>
      <c r="KXG14" s="221"/>
      <c r="KXH14" s="221"/>
      <c r="KXI14" s="221"/>
      <c r="KXJ14" s="221"/>
      <c r="KXK14" s="221"/>
      <c r="KXL14" s="221"/>
      <c r="KXM14" s="221"/>
      <c r="KXN14" s="224"/>
      <c r="KXO14" s="224"/>
      <c r="KXP14" s="26"/>
      <c r="KXQ14" s="26"/>
      <c r="KXR14" s="26"/>
      <c r="KXS14" s="3"/>
      <c r="KXT14" s="26"/>
      <c r="KXV14" s="221"/>
      <c r="KXW14" s="221"/>
      <c r="KXX14" s="221"/>
      <c r="KXY14" s="221"/>
      <c r="KXZ14" s="221"/>
      <c r="KYA14" s="221"/>
      <c r="KYB14" s="221"/>
      <c r="KYC14" s="221"/>
      <c r="KYD14" s="224"/>
      <c r="KYE14" s="224"/>
      <c r="KYF14" s="26"/>
      <c r="KYG14" s="26"/>
      <c r="KYH14" s="26"/>
      <c r="KYI14" s="3"/>
      <c r="KYJ14" s="26"/>
      <c r="KYL14" s="221"/>
      <c r="KYM14" s="221"/>
      <c r="KYN14" s="221"/>
      <c r="KYO14" s="221"/>
      <c r="KYP14" s="221"/>
      <c r="KYQ14" s="221"/>
      <c r="KYR14" s="221"/>
      <c r="KYS14" s="221"/>
      <c r="KYT14" s="224"/>
      <c r="KYU14" s="224"/>
      <c r="KYV14" s="26"/>
      <c r="KYW14" s="26"/>
      <c r="KYX14" s="26"/>
      <c r="KYY14" s="3"/>
      <c r="KYZ14" s="26"/>
      <c r="KZB14" s="221"/>
      <c r="KZC14" s="221"/>
      <c r="KZD14" s="221"/>
      <c r="KZE14" s="221"/>
      <c r="KZF14" s="221"/>
      <c r="KZG14" s="221"/>
      <c r="KZH14" s="221"/>
      <c r="KZI14" s="221"/>
      <c r="KZJ14" s="224"/>
      <c r="KZK14" s="224"/>
      <c r="KZL14" s="26"/>
      <c r="KZM14" s="26"/>
      <c r="KZN14" s="26"/>
      <c r="KZO14" s="3"/>
      <c r="KZP14" s="26"/>
      <c r="KZR14" s="221"/>
      <c r="KZS14" s="221"/>
      <c r="KZT14" s="221"/>
      <c r="KZU14" s="221"/>
      <c r="KZV14" s="221"/>
      <c r="KZW14" s="221"/>
      <c r="KZX14" s="221"/>
      <c r="KZY14" s="221"/>
      <c r="KZZ14" s="224"/>
      <c r="LAA14" s="224"/>
      <c r="LAB14" s="26"/>
      <c r="LAC14" s="26"/>
      <c r="LAD14" s="26"/>
      <c r="LAE14" s="3"/>
      <c r="LAF14" s="26"/>
      <c r="LAH14" s="221"/>
      <c r="LAI14" s="221"/>
      <c r="LAJ14" s="221"/>
      <c r="LAK14" s="221"/>
      <c r="LAL14" s="221"/>
      <c r="LAM14" s="221"/>
      <c r="LAN14" s="221"/>
      <c r="LAO14" s="221"/>
      <c r="LAP14" s="224"/>
      <c r="LAQ14" s="224"/>
      <c r="LAR14" s="26"/>
      <c r="LAS14" s="26"/>
      <c r="LAT14" s="26"/>
      <c r="LAU14" s="3"/>
      <c r="LAV14" s="26"/>
      <c r="LAX14" s="221"/>
      <c r="LAY14" s="221"/>
      <c r="LAZ14" s="221"/>
      <c r="LBA14" s="221"/>
      <c r="LBB14" s="221"/>
      <c r="LBC14" s="221"/>
      <c r="LBD14" s="221"/>
      <c r="LBE14" s="221"/>
      <c r="LBF14" s="224"/>
      <c r="LBG14" s="224"/>
      <c r="LBH14" s="26"/>
      <c r="LBI14" s="26"/>
      <c r="LBJ14" s="26"/>
      <c r="LBK14" s="3"/>
      <c r="LBL14" s="26"/>
      <c r="LBN14" s="221"/>
      <c r="LBO14" s="221"/>
      <c r="LBP14" s="221"/>
      <c r="LBQ14" s="221"/>
      <c r="LBR14" s="221"/>
      <c r="LBS14" s="221"/>
      <c r="LBT14" s="221"/>
      <c r="LBU14" s="221"/>
      <c r="LBV14" s="224"/>
      <c r="LBW14" s="224"/>
      <c r="LBX14" s="26"/>
      <c r="LBY14" s="26"/>
      <c r="LBZ14" s="26"/>
      <c r="LCA14" s="3"/>
      <c r="LCB14" s="26"/>
      <c r="LCD14" s="221"/>
      <c r="LCE14" s="221"/>
      <c r="LCF14" s="221"/>
      <c r="LCG14" s="221"/>
      <c r="LCH14" s="221"/>
      <c r="LCI14" s="221"/>
      <c r="LCJ14" s="221"/>
      <c r="LCK14" s="221"/>
      <c r="LCL14" s="224"/>
      <c r="LCM14" s="224"/>
      <c r="LCN14" s="26"/>
      <c r="LCO14" s="26"/>
      <c r="LCP14" s="26"/>
      <c r="LCQ14" s="3"/>
      <c r="LCR14" s="26"/>
      <c r="LCT14" s="221"/>
      <c r="LCU14" s="221"/>
      <c r="LCV14" s="221"/>
      <c r="LCW14" s="221"/>
      <c r="LCX14" s="221"/>
      <c r="LCY14" s="221"/>
      <c r="LCZ14" s="221"/>
      <c r="LDA14" s="221"/>
      <c r="LDB14" s="224"/>
      <c r="LDC14" s="224"/>
      <c r="LDD14" s="26"/>
      <c r="LDE14" s="26"/>
      <c r="LDF14" s="26"/>
      <c r="LDG14" s="3"/>
      <c r="LDH14" s="26"/>
      <c r="LDJ14" s="221"/>
      <c r="LDK14" s="221"/>
      <c r="LDL14" s="221"/>
      <c r="LDM14" s="221"/>
      <c r="LDN14" s="221"/>
      <c r="LDO14" s="221"/>
      <c r="LDP14" s="221"/>
      <c r="LDQ14" s="221"/>
      <c r="LDR14" s="224"/>
      <c r="LDS14" s="224"/>
      <c r="LDT14" s="26"/>
      <c r="LDU14" s="26"/>
      <c r="LDV14" s="26"/>
      <c r="LDW14" s="3"/>
      <c r="LDX14" s="26"/>
      <c r="LDZ14" s="221"/>
      <c r="LEA14" s="221"/>
      <c r="LEB14" s="221"/>
      <c r="LEC14" s="221"/>
      <c r="LED14" s="221"/>
      <c r="LEE14" s="221"/>
      <c r="LEF14" s="221"/>
      <c r="LEG14" s="221"/>
      <c r="LEH14" s="224"/>
      <c r="LEI14" s="224"/>
      <c r="LEJ14" s="26"/>
      <c r="LEK14" s="26"/>
      <c r="LEL14" s="26"/>
      <c r="LEM14" s="3"/>
      <c r="LEN14" s="26"/>
      <c r="LEP14" s="221"/>
      <c r="LEQ14" s="221"/>
      <c r="LER14" s="221"/>
      <c r="LES14" s="221"/>
      <c r="LET14" s="221"/>
      <c r="LEU14" s="221"/>
      <c r="LEV14" s="221"/>
      <c r="LEW14" s="221"/>
      <c r="LEX14" s="224"/>
      <c r="LEY14" s="224"/>
      <c r="LEZ14" s="26"/>
      <c r="LFA14" s="26"/>
      <c r="LFB14" s="26"/>
      <c r="LFC14" s="3"/>
      <c r="LFD14" s="26"/>
      <c r="LFF14" s="221"/>
      <c r="LFG14" s="221"/>
      <c r="LFH14" s="221"/>
      <c r="LFI14" s="221"/>
      <c r="LFJ14" s="221"/>
      <c r="LFK14" s="221"/>
      <c r="LFL14" s="221"/>
      <c r="LFM14" s="221"/>
      <c r="LFN14" s="224"/>
      <c r="LFO14" s="224"/>
      <c r="LFP14" s="26"/>
      <c r="LFQ14" s="26"/>
      <c r="LFR14" s="26"/>
      <c r="LFS14" s="3"/>
      <c r="LFT14" s="26"/>
      <c r="LFV14" s="221"/>
      <c r="LFW14" s="221"/>
      <c r="LFX14" s="221"/>
      <c r="LFY14" s="221"/>
      <c r="LFZ14" s="221"/>
      <c r="LGA14" s="221"/>
      <c r="LGB14" s="221"/>
      <c r="LGC14" s="221"/>
      <c r="LGD14" s="224"/>
      <c r="LGE14" s="224"/>
      <c r="LGF14" s="26"/>
      <c r="LGG14" s="26"/>
      <c r="LGH14" s="26"/>
      <c r="LGI14" s="3"/>
      <c r="LGJ14" s="26"/>
      <c r="LGL14" s="221"/>
      <c r="LGM14" s="221"/>
      <c r="LGN14" s="221"/>
      <c r="LGO14" s="221"/>
      <c r="LGP14" s="221"/>
      <c r="LGQ14" s="221"/>
      <c r="LGR14" s="221"/>
      <c r="LGS14" s="221"/>
      <c r="LGT14" s="224"/>
      <c r="LGU14" s="224"/>
      <c r="LGV14" s="26"/>
      <c r="LGW14" s="26"/>
      <c r="LGX14" s="26"/>
      <c r="LGY14" s="3"/>
      <c r="LGZ14" s="26"/>
      <c r="LHB14" s="221"/>
      <c r="LHC14" s="221"/>
      <c r="LHD14" s="221"/>
      <c r="LHE14" s="221"/>
      <c r="LHF14" s="221"/>
      <c r="LHG14" s="221"/>
      <c r="LHH14" s="221"/>
      <c r="LHI14" s="221"/>
      <c r="LHJ14" s="224"/>
      <c r="LHK14" s="224"/>
      <c r="LHL14" s="26"/>
      <c r="LHM14" s="26"/>
      <c r="LHN14" s="26"/>
      <c r="LHO14" s="3"/>
      <c r="LHP14" s="26"/>
      <c r="LHR14" s="221"/>
      <c r="LHS14" s="221"/>
      <c r="LHT14" s="221"/>
      <c r="LHU14" s="221"/>
      <c r="LHV14" s="221"/>
      <c r="LHW14" s="221"/>
      <c r="LHX14" s="221"/>
      <c r="LHY14" s="221"/>
      <c r="LHZ14" s="224"/>
      <c r="LIA14" s="224"/>
      <c r="LIB14" s="26"/>
      <c r="LIC14" s="26"/>
      <c r="LID14" s="26"/>
      <c r="LIE14" s="3"/>
      <c r="LIF14" s="26"/>
      <c r="LIH14" s="221"/>
      <c r="LII14" s="221"/>
      <c r="LIJ14" s="221"/>
      <c r="LIK14" s="221"/>
      <c r="LIL14" s="221"/>
      <c r="LIM14" s="221"/>
      <c r="LIN14" s="221"/>
      <c r="LIO14" s="221"/>
      <c r="LIP14" s="224"/>
      <c r="LIQ14" s="224"/>
      <c r="LIR14" s="26"/>
      <c r="LIS14" s="26"/>
      <c r="LIT14" s="26"/>
      <c r="LIU14" s="3"/>
      <c r="LIV14" s="26"/>
      <c r="LIX14" s="221"/>
      <c r="LIY14" s="221"/>
      <c r="LIZ14" s="221"/>
      <c r="LJA14" s="221"/>
      <c r="LJB14" s="221"/>
      <c r="LJC14" s="221"/>
      <c r="LJD14" s="221"/>
      <c r="LJE14" s="221"/>
      <c r="LJF14" s="224"/>
      <c r="LJG14" s="224"/>
      <c r="LJH14" s="26"/>
      <c r="LJI14" s="26"/>
      <c r="LJJ14" s="26"/>
      <c r="LJK14" s="3"/>
      <c r="LJL14" s="26"/>
      <c r="LJN14" s="221"/>
      <c r="LJO14" s="221"/>
      <c r="LJP14" s="221"/>
      <c r="LJQ14" s="221"/>
      <c r="LJR14" s="221"/>
      <c r="LJS14" s="221"/>
      <c r="LJT14" s="221"/>
      <c r="LJU14" s="221"/>
      <c r="LJV14" s="224"/>
      <c r="LJW14" s="224"/>
      <c r="LJX14" s="26"/>
      <c r="LJY14" s="26"/>
      <c r="LJZ14" s="26"/>
      <c r="LKA14" s="3"/>
      <c r="LKB14" s="26"/>
      <c r="LKD14" s="221"/>
      <c r="LKE14" s="221"/>
      <c r="LKF14" s="221"/>
      <c r="LKG14" s="221"/>
      <c r="LKH14" s="221"/>
      <c r="LKI14" s="221"/>
      <c r="LKJ14" s="221"/>
      <c r="LKK14" s="221"/>
      <c r="LKL14" s="224"/>
      <c r="LKM14" s="224"/>
      <c r="LKN14" s="26"/>
      <c r="LKO14" s="26"/>
      <c r="LKP14" s="26"/>
      <c r="LKQ14" s="3"/>
      <c r="LKR14" s="26"/>
      <c r="LKT14" s="221"/>
      <c r="LKU14" s="221"/>
      <c r="LKV14" s="221"/>
      <c r="LKW14" s="221"/>
      <c r="LKX14" s="221"/>
      <c r="LKY14" s="221"/>
      <c r="LKZ14" s="221"/>
      <c r="LLA14" s="221"/>
      <c r="LLB14" s="224"/>
      <c r="LLC14" s="224"/>
      <c r="LLD14" s="26"/>
      <c r="LLE14" s="26"/>
      <c r="LLF14" s="26"/>
      <c r="LLG14" s="3"/>
      <c r="LLH14" s="26"/>
      <c r="LLJ14" s="221"/>
      <c r="LLK14" s="221"/>
      <c r="LLL14" s="221"/>
      <c r="LLM14" s="221"/>
      <c r="LLN14" s="221"/>
      <c r="LLO14" s="221"/>
      <c r="LLP14" s="221"/>
      <c r="LLQ14" s="221"/>
      <c r="LLR14" s="224"/>
      <c r="LLS14" s="224"/>
      <c r="LLT14" s="26"/>
      <c r="LLU14" s="26"/>
      <c r="LLV14" s="26"/>
      <c r="LLW14" s="3"/>
      <c r="LLX14" s="26"/>
      <c r="LLZ14" s="221"/>
      <c r="LMA14" s="221"/>
      <c r="LMB14" s="221"/>
      <c r="LMC14" s="221"/>
      <c r="LMD14" s="221"/>
      <c r="LME14" s="221"/>
      <c r="LMF14" s="221"/>
      <c r="LMG14" s="221"/>
      <c r="LMH14" s="224"/>
      <c r="LMI14" s="224"/>
      <c r="LMJ14" s="26"/>
      <c r="LMK14" s="26"/>
      <c r="LML14" s="26"/>
      <c r="LMM14" s="3"/>
      <c r="LMN14" s="26"/>
      <c r="LMP14" s="221"/>
      <c r="LMQ14" s="221"/>
      <c r="LMR14" s="221"/>
      <c r="LMS14" s="221"/>
      <c r="LMT14" s="221"/>
      <c r="LMU14" s="221"/>
      <c r="LMV14" s="221"/>
      <c r="LMW14" s="221"/>
      <c r="LMX14" s="224"/>
      <c r="LMY14" s="224"/>
      <c r="LMZ14" s="26"/>
      <c r="LNA14" s="26"/>
      <c r="LNB14" s="26"/>
      <c r="LNC14" s="3"/>
      <c r="LND14" s="26"/>
      <c r="LNF14" s="221"/>
      <c r="LNG14" s="221"/>
      <c r="LNH14" s="221"/>
      <c r="LNI14" s="221"/>
      <c r="LNJ14" s="221"/>
      <c r="LNK14" s="221"/>
      <c r="LNL14" s="221"/>
      <c r="LNM14" s="221"/>
      <c r="LNN14" s="224"/>
      <c r="LNO14" s="224"/>
      <c r="LNP14" s="26"/>
      <c r="LNQ14" s="26"/>
      <c r="LNR14" s="26"/>
      <c r="LNS14" s="3"/>
      <c r="LNT14" s="26"/>
      <c r="LNV14" s="221"/>
      <c r="LNW14" s="221"/>
      <c r="LNX14" s="221"/>
      <c r="LNY14" s="221"/>
      <c r="LNZ14" s="221"/>
      <c r="LOA14" s="221"/>
      <c r="LOB14" s="221"/>
      <c r="LOC14" s="221"/>
      <c r="LOD14" s="224"/>
      <c r="LOE14" s="224"/>
      <c r="LOF14" s="26"/>
      <c r="LOG14" s="26"/>
      <c r="LOH14" s="26"/>
      <c r="LOI14" s="3"/>
      <c r="LOJ14" s="26"/>
      <c r="LOL14" s="221"/>
      <c r="LOM14" s="221"/>
      <c r="LON14" s="221"/>
      <c r="LOO14" s="221"/>
      <c r="LOP14" s="221"/>
      <c r="LOQ14" s="221"/>
      <c r="LOR14" s="221"/>
      <c r="LOS14" s="221"/>
      <c r="LOT14" s="224"/>
      <c r="LOU14" s="224"/>
      <c r="LOV14" s="26"/>
      <c r="LOW14" s="26"/>
      <c r="LOX14" s="26"/>
      <c r="LOY14" s="3"/>
      <c r="LOZ14" s="26"/>
      <c r="LPB14" s="221"/>
      <c r="LPC14" s="221"/>
      <c r="LPD14" s="221"/>
      <c r="LPE14" s="221"/>
      <c r="LPF14" s="221"/>
      <c r="LPG14" s="221"/>
      <c r="LPH14" s="221"/>
      <c r="LPI14" s="221"/>
      <c r="LPJ14" s="224"/>
      <c r="LPK14" s="224"/>
      <c r="LPL14" s="26"/>
      <c r="LPM14" s="26"/>
      <c r="LPN14" s="26"/>
      <c r="LPO14" s="3"/>
      <c r="LPP14" s="26"/>
      <c r="LPR14" s="221"/>
      <c r="LPS14" s="221"/>
      <c r="LPT14" s="221"/>
      <c r="LPU14" s="221"/>
      <c r="LPV14" s="221"/>
      <c r="LPW14" s="221"/>
      <c r="LPX14" s="221"/>
      <c r="LPY14" s="221"/>
      <c r="LPZ14" s="224"/>
      <c r="LQA14" s="224"/>
      <c r="LQB14" s="26"/>
      <c r="LQC14" s="26"/>
      <c r="LQD14" s="26"/>
      <c r="LQE14" s="3"/>
      <c r="LQF14" s="26"/>
      <c r="LQH14" s="221"/>
      <c r="LQI14" s="221"/>
      <c r="LQJ14" s="221"/>
      <c r="LQK14" s="221"/>
      <c r="LQL14" s="221"/>
      <c r="LQM14" s="221"/>
      <c r="LQN14" s="221"/>
      <c r="LQO14" s="221"/>
      <c r="LQP14" s="224"/>
      <c r="LQQ14" s="224"/>
      <c r="LQR14" s="26"/>
      <c r="LQS14" s="26"/>
      <c r="LQT14" s="26"/>
      <c r="LQU14" s="3"/>
      <c r="LQV14" s="26"/>
      <c r="LQX14" s="221"/>
      <c r="LQY14" s="221"/>
      <c r="LQZ14" s="221"/>
      <c r="LRA14" s="221"/>
      <c r="LRB14" s="221"/>
      <c r="LRC14" s="221"/>
      <c r="LRD14" s="221"/>
      <c r="LRE14" s="221"/>
      <c r="LRF14" s="224"/>
      <c r="LRG14" s="224"/>
      <c r="LRH14" s="26"/>
      <c r="LRI14" s="26"/>
      <c r="LRJ14" s="26"/>
      <c r="LRK14" s="3"/>
      <c r="LRL14" s="26"/>
      <c r="LRN14" s="221"/>
      <c r="LRO14" s="221"/>
      <c r="LRP14" s="221"/>
      <c r="LRQ14" s="221"/>
      <c r="LRR14" s="221"/>
      <c r="LRS14" s="221"/>
      <c r="LRT14" s="221"/>
      <c r="LRU14" s="221"/>
      <c r="LRV14" s="224"/>
      <c r="LRW14" s="224"/>
      <c r="LRX14" s="26"/>
      <c r="LRY14" s="26"/>
      <c r="LRZ14" s="26"/>
      <c r="LSA14" s="3"/>
      <c r="LSB14" s="26"/>
      <c r="LSD14" s="221"/>
      <c r="LSE14" s="221"/>
      <c r="LSF14" s="221"/>
      <c r="LSG14" s="221"/>
      <c r="LSH14" s="221"/>
      <c r="LSI14" s="221"/>
      <c r="LSJ14" s="221"/>
      <c r="LSK14" s="221"/>
      <c r="LSL14" s="224"/>
      <c r="LSM14" s="224"/>
      <c r="LSN14" s="26"/>
      <c r="LSO14" s="26"/>
      <c r="LSP14" s="26"/>
      <c r="LSQ14" s="3"/>
      <c r="LSR14" s="26"/>
      <c r="LST14" s="221"/>
      <c r="LSU14" s="221"/>
      <c r="LSV14" s="221"/>
      <c r="LSW14" s="221"/>
      <c r="LSX14" s="221"/>
      <c r="LSY14" s="221"/>
      <c r="LSZ14" s="221"/>
      <c r="LTA14" s="221"/>
      <c r="LTB14" s="224"/>
      <c r="LTC14" s="224"/>
      <c r="LTD14" s="26"/>
      <c r="LTE14" s="26"/>
      <c r="LTF14" s="26"/>
      <c r="LTG14" s="3"/>
      <c r="LTH14" s="26"/>
      <c r="LTJ14" s="221"/>
      <c r="LTK14" s="221"/>
      <c r="LTL14" s="221"/>
      <c r="LTM14" s="221"/>
      <c r="LTN14" s="221"/>
      <c r="LTO14" s="221"/>
      <c r="LTP14" s="221"/>
      <c r="LTQ14" s="221"/>
      <c r="LTR14" s="224"/>
      <c r="LTS14" s="224"/>
      <c r="LTT14" s="26"/>
      <c r="LTU14" s="26"/>
      <c r="LTV14" s="26"/>
      <c r="LTW14" s="3"/>
      <c r="LTX14" s="26"/>
      <c r="LTZ14" s="221"/>
      <c r="LUA14" s="221"/>
      <c r="LUB14" s="221"/>
      <c r="LUC14" s="221"/>
      <c r="LUD14" s="221"/>
      <c r="LUE14" s="221"/>
      <c r="LUF14" s="221"/>
      <c r="LUG14" s="221"/>
      <c r="LUH14" s="224"/>
      <c r="LUI14" s="224"/>
      <c r="LUJ14" s="26"/>
      <c r="LUK14" s="26"/>
      <c r="LUL14" s="26"/>
      <c r="LUM14" s="3"/>
      <c r="LUN14" s="26"/>
      <c r="LUP14" s="221"/>
      <c r="LUQ14" s="221"/>
      <c r="LUR14" s="221"/>
      <c r="LUS14" s="221"/>
      <c r="LUT14" s="221"/>
      <c r="LUU14" s="221"/>
      <c r="LUV14" s="221"/>
      <c r="LUW14" s="221"/>
      <c r="LUX14" s="224"/>
      <c r="LUY14" s="224"/>
      <c r="LUZ14" s="26"/>
      <c r="LVA14" s="26"/>
      <c r="LVB14" s="26"/>
      <c r="LVC14" s="3"/>
      <c r="LVD14" s="26"/>
      <c r="LVF14" s="221"/>
      <c r="LVG14" s="221"/>
      <c r="LVH14" s="221"/>
      <c r="LVI14" s="221"/>
      <c r="LVJ14" s="221"/>
      <c r="LVK14" s="221"/>
      <c r="LVL14" s="221"/>
      <c r="LVM14" s="221"/>
      <c r="LVN14" s="224"/>
      <c r="LVO14" s="224"/>
      <c r="LVP14" s="26"/>
      <c r="LVQ14" s="26"/>
      <c r="LVR14" s="26"/>
      <c r="LVS14" s="3"/>
      <c r="LVT14" s="26"/>
      <c r="LVV14" s="221"/>
      <c r="LVW14" s="221"/>
      <c r="LVX14" s="221"/>
      <c r="LVY14" s="221"/>
      <c r="LVZ14" s="221"/>
      <c r="LWA14" s="221"/>
      <c r="LWB14" s="221"/>
      <c r="LWC14" s="221"/>
      <c r="LWD14" s="224"/>
      <c r="LWE14" s="224"/>
      <c r="LWF14" s="26"/>
      <c r="LWG14" s="26"/>
      <c r="LWH14" s="26"/>
      <c r="LWI14" s="3"/>
      <c r="LWJ14" s="26"/>
      <c r="LWL14" s="221"/>
      <c r="LWM14" s="221"/>
      <c r="LWN14" s="221"/>
      <c r="LWO14" s="221"/>
      <c r="LWP14" s="221"/>
      <c r="LWQ14" s="221"/>
      <c r="LWR14" s="221"/>
      <c r="LWS14" s="221"/>
      <c r="LWT14" s="224"/>
      <c r="LWU14" s="224"/>
      <c r="LWV14" s="26"/>
      <c r="LWW14" s="26"/>
      <c r="LWX14" s="26"/>
      <c r="LWY14" s="3"/>
      <c r="LWZ14" s="26"/>
      <c r="LXB14" s="221"/>
      <c r="LXC14" s="221"/>
      <c r="LXD14" s="221"/>
      <c r="LXE14" s="221"/>
      <c r="LXF14" s="221"/>
      <c r="LXG14" s="221"/>
      <c r="LXH14" s="221"/>
      <c r="LXI14" s="221"/>
      <c r="LXJ14" s="224"/>
      <c r="LXK14" s="224"/>
      <c r="LXL14" s="26"/>
      <c r="LXM14" s="26"/>
      <c r="LXN14" s="26"/>
      <c r="LXO14" s="3"/>
      <c r="LXP14" s="26"/>
      <c r="LXR14" s="221"/>
      <c r="LXS14" s="221"/>
      <c r="LXT14" s="221"/>
      <c r="LXU14" s="221"/>
      <c r="LXV14" s="221"/>
      <c r="LXW14" s="221"/>
      <c r="LXX14" s="221"/>
      <c r="LXY14" s="221"/>
      <c r="LXZ14" s="224"/>
      <c r="LYA14" s="224"/>
      <c r="LYB14" s="26"/>
      <c r="LYC14" s="26"/>
      <c r="LYD14" s="26"/>
      <c r="LYE14" s="3"/>
      <c r="LYF14" s="26"/>
      <c r="LYH14" s="221"/>
      <c r="LYI14" s="221"/>
      <c r="LYJ14" s="221"/>
      <c r="LYK14" s="221"/>
      <c r="LYL14" s="221"/>
      <c r="LYM14" s="221"/>
      <c r="LYN14" s="221"/>
      <c r="LYO14" s="221"/>
      <c r="LYP14" s="224"/>
      <c r="LYQ14" s="224"/>
      <c r="LYR14" s="26"/>
      <c r="LYS14" s="26"/>
      <c r="LYT14" s="26"/>
      <c r="LYU14" s="3"/>
      <c r="LYV14" s="26"/>
      <c r="LYX14" s="221"/>
      <c r="LYY14" s="221"/>
      <c r="LYZ14" s="221"/>
      <c r="LZA14" s="221"/>
      <c r="LZB14" s="221"/>
      <c r="LZC14" s="221"/>
      <c r="LZD14" s="221"/>
      <c r="LZE14" s="221"/>
      <c r="LZF14" s="224"/>
      <c r="LZG14" s="224"/>
      <c r="LZH14" s="26"/>
      <c r="LZI14" s="26"/>
      <c r="LZJ14" s="26"/>
      <c r="LZK14" s="3"/>
      <c r="LZL14" s="26"/>
      <c r="LZN14" s="221"/>
      <c r="LZO14" s="221"/>
      <c r="LZP14" s="221"/>
      <c r="LZQ14" s="221"/>
      <c r="LZR14" s="221"/>
      <c r="LZS14" s="221"/>
      <c r="LZT14" s="221"/>
      <c r="LZU14" s="221"/>
      <c r="LZV14" s="224"/>
      <c r="LZW14" s="224"/>
      <c r="LZX14" s="26"/>
      <c r="LZY14" s="26"/>
      <c r="LZZ14" s="26"/>
      <c r="MAA14" s="3"/>
      <c r="MAB14" s="26"/>
      <c r="MAD14" s="221"/>
      <c r="MAE14" s="221"/>
      <c r="MAF14" s="221"/>
      <c r="MAG14" s="221"/>
      <c r="MAH14" s="221"/>
      <c r="MAI14" s="221"/>
      <c r="MAJ14" s="221"/>
      <c r="MAK14" s="221"/>
      <c r="MAL14" s="224"/>
      <c r="MAM14" s="224"/>
      <c r="MAN14" s="26"/>
      <c r="MAO14" s="26"/>
      <c r="MAP14" s="26"/>
      <c r="MAQ14" s="3"/>
      <c r="MAR14" s="26"/>
      <c r="MAT14" s="221"/>
      <c r="MAU14" s="221"/>
      <c r="MAV14" s="221"/>
      <c r="MAW14" s="221"/>
      <c r="MAX14" s="221"/>
      <c r="MAY14" s="221"/>
      <c r="MAZ14" s="221"/>
      <c r="MBA14" s="221"/>
      <c r="MBB14" s="224"/>
      <c r="MBC14" s="224"/>
      <c r="MBD14" s="26"/>
      <c r="MBE14" s="26"/>
      <c r="MBF14" s="26"/>
      <c r="MBG14" s="3"/>
      <c r="MBH14" s="26"/>
      <c r="MBJ14" s="221"/>
      <c r="MBK14" s="221"/>
      <c r="MBL14" s="221"/>
      <c r="MBM14" s="221"/>
      <c r="MBN14" s="221"/>
      <c r="MBO14" s="221"/>
      <c r="MBP14" s="221"/>
      <c r="MBQ14" s="221"/>
      <c r="MBR14" s="224"/>
      <c r="MBS14" s="224"/>
      <c r="MBT14" s="26"/>
      <c r="MBU14" s="26"/>
      <c r="MBV14" s="26"/>
      <c r="MBW14" s="3"/>
      <c r="MBX14" s="26"/>
      <c r="MBZ14" s="221"/>
      <c r="MCA14" s="221"/>
      <c r="MCB14" s="221"/>
      <c r="MCC14" s="221"/>
      <c r="MCD14" s="221"/>
      <c r="MCE14" s="221"/>
      <c r="MCF14" s="221"/>
      <c r="MCG14" s="221"/>
      <c r="MCH14" s="224"/>
      <c r="MCI14" s="224"/>
      <c r="MCJ14" s="26"/>
      <c r="MCK14" s="26"/>
      <c r="MCL14" s="26"/>
      <c r="MCM14" s="3"/>
      <c r="MCN14" s="26"/>
      <c r="MCP14" s="221"/>
      <c r="MCQ14" s="221"/>
      <c r="MCR14" s="221"/>
      <c r="MCS14" s="221"/>
      <c r="MCT14" s="221"/>
      <c r="MCU14" s="221"/>
      <c r="MCV14" s="221"/>
      <c r="MCW14" s="221"/>
      <c r="MCX14" s="224"/>
      <c r="MCY14" s="224"/>
      <c r="MCZ14" s="26"/>
      <c r="MDA14" s="26"/>
      <c r="MDB14" s="26"/>
      <c r="MDC14" s="3"/>
      <c r="MDD14" s="26"/>
      <c r="MDF14" s="221"/>
      <c r="MDG14" s="221"/>
      <c r="MDH14" s="221"/>
      <c r="MDI14" s="221"/>
      <c r="MDJ14" s="221"/>
      <c r="MDK14" s="221"/>
      <c r="MDL14" s="221"/>
      <c r="MDM14" s="221"/>
      <c r="MDN14" s="224"/>
      <c r="MDO14" s="224"/>
      <c r="MDP14" s="26"/>
      <c r="MDQ14" s="26"/>
      <c r="MDR14" s="26"/>
      <c r="MDS14" s="3"/>
      <c r="MDT14" s="26"/>
      <c r="MDV14" s="221"/>
      <c r="MDW14" s="221"/>
      <c r="MDX14" s="221"/>
      <c r="MDY14" s="221"/>
      <c r="MDZ14" s="221"/>
      <c r="MEA14" s="221"/>
      <c r="MEB14" s="221"/>
      <c r="MEC14" s="221"/>
      <c r="MED14" s="224"/>
      <c r="MEE14" s="224"/>
      <c r="MEF14" s="26"/>
      <c r="MEG14" s="26"/>
      <c r="MEH14" s="26"/>
      <c r="MEI14" s="3"/>
      <c r="MEJ14" s="26"/>
      <c r="MEL14" s="221"/>
      <c r="MEM14" s="221"/>
      <c r="MEN14" s="221"/>
      <c r="MEO14" s="221"/>
      <c r="MEP14" s="221"/>
      <c r="MEQ14" s="221"/>
      <c r="MER14" s="221"/>
      <c r="MES14" s="221"/>
      <c r="MET14" s="224"/>
      <c r="MEU14" s="224"/>
      <c r="MEV14" s="26"/>
      <c r="MEW14" s="26"/>
      <c r="MEX14" s="26"/>
      <c r="MEY14" s="3"/>
      <c r="MEZ14" s="26"/>
      <c r="MFB14" s="221"/>
      <c r="MFC14" s="221"/>
      <c r="MFD14" s="221"/>
      <c r="MFE14" s="221"/>
      <c r="MFF14" s="221"/>
      <c r="MFG14" s="221"/>
      <c r="MFH14" s="221"/>
      <c r="MFI14" s="221"/>
      <c r="MFJ14" s="224"/>
      <c r="MFK14" s="224"/>
      <c r="MFL14" s="26"/>
      <c r="MFM14" s="26"/>
      <c r="MFN14" s="26"/>
      <c r="MFO14" s="3"/>
      <c r="MFP14" s="26"/>
      <c r="MFR14" s="221"/>
      <c r="MFS14" s="221"/>
      <c r="MFT14" s="221"/>
      <c r="MFU14" s="221"/>
      <c r="MFV14" s="221"/>
      <c r="MFW14" s="221"/>
      <c r="MFX14" s="221"/>
      <c r="MFY14" s="221"/>
      <c r="MFZ14" s="224"/>
      <c r="MGA14" s="224"/>
      <c r="MGB14" s="26"/>
      <c r="MGC14" s="26"/>
      <c r="MGD14" s="26"/>
      <c r="MGE14" s="3"/>
      <c r="MGF14" s="26"/>
      <c r="MGH14" s="221"/>
      <c r="MGI14" s="221"/>
      <c r="MGJ14" s="221"/>
      <c r="MGK14" s="221"/>
      <c r="MGL14" s="221"/>
      <c r="MGM14" s="221"/>
      <c r="MGN14" s="221"/>
      <c r="MGO14" s="221"/>
      <c r="MGP14" s="224"/>
      <c r="MGQ14" s="224"/>
      <c r="MGR14" s="26"/>
      <c r="MGS14" s="26"/>
      <c r="MGT14" s="26"/>
      <c r="MGU14" s="3"/>
      <c r="MGV14" s="26"/>
      <c r="MGX14" s="221"/>
      <c r="MGY14" s="221"/>
      <c r="MGZ14" s="221"/>
      <c r="MHA14" s="221"/>
      <c r="MHB14" s="221"/>
      <c r="MHC14" s="221"/>
      <c r="MHD14" s="221"/>
      <c r="MHE14" s="221"/>
      <c r="MHF14" s="224"/>
      <c r="MHG14" s="224"/>
      <c r="MHH14" s="26"/>
      <c r="MHI14" s="26"/>
      <c r="MHJ14" s="26"/>
      <c r="MHK14" s="3"/>
      <c r="MHL14" s="26"/>
      <c r="MHN14" s="221"/>
      <c r="MHO14" s="221"/>
      <c r="MHP14" s="221"/>
      <c r="MHQ14" s="221"/>
      <c r="MHR14" s="221"/>
      <c r="MHS14" s="221"/>
      <c r="MHT14" s="221"/>
      <c r="MHU14" s="221"/>
      <c r="MHV14" s="224"/>
      <c r="MHW14" s="224"/>
      <c r="MHX14" s="26"/>
      <c r="MHY14" s="26"/>
      <c r="MHZ14" s="26"/>
      <c r="MIA14" s="3"/>
      <c r="MIB14" s="26"/>
      <c r="MID14" s="221"/>
      <c r="MIE14" s="221"/>
      <c r="MIF14" s="221"/>
      <c r="MIG14" s="221"/>
      <c r="MIH14" s="221"/>
      <c r="MII14" s="221"/>
      <c r="MIJ14" s="221"/>
      <c r="MIK14" s="221"/>
      <c r="MIL14" s="224"/>
      <c r="MIM14" s="224"/>
      <c r="MIN14" s="26"/>
      <c r="MIO14" s="26"/>
      <c r="MIP14" s="26"/>
      <c r="MIQ14" s="3"/>
      <c r="MIR14" s="26"/>
      <c r="MIT14" s="221"/>
      <c r="MIU14" s="221"/>
      <c r="MIV14" s="221"/>
      <c r="MIW14" s="221"/>
      <c r="MIX14" s="221"/>
      <c r="MIY14" s="221"/>
      <c r="MIZ14" s="221"/>
      <c r="MJA14" s="221"/>
      <c r="MJB14" s="224"/>
      <c r="MJC14" s="224"/>
      <c r="MJD14" s="26"/>
      <c r="MJE14" s="26"/>
      <c r="MJF14" s="26"/>
      <c r="MJG14" s="3"/>
      <c r="MJH14" s="26"/>
      <c r="MJJ14" s="221"/>
      <c r="MJK14" s="221"/>
      <c r="MJL14" s="221"/>
      <c r="MJM14" s="221"/>
      <c r="MJN14" s="221"/>
      <c r="MJO14" s="221"/>
      <c r="MJP14" s="221"/>
      <c r="MJQ14" s="221"/>
      <c r="MJR14" s="224"/>
      <c r="MJS14" s="224"/>
      <c r="MJT14" s="26"/>
      <c r="MJU14" s="26"/>
      <c r="MJV14" s="26"/>
      <c r="MJW14" s="3"/>
      <c r="MJX14" s="26"/>
      <c r="MJZ14" s="221"/>
      <c r="MKA14" s="221"/>
      <c r="MKB14" s="221"/>
      <c r="MKC14" s="221"/>
      <c r="MKD14" s="221"/>
      <c r="MKE14" s="221"/>
      <c r="MKF14" s="221"/>
      <c r="MKG14" s="221"/>
      <c r="MKH14" s="224"/>
      <c r="MKI14" s="224"/>
      <c r="MKJ14" s="26"/>
      <c r="MKK14" s="26"/>
      <c r="MKL14" s="26"/>
      <c r="MKM14" s="3"/>
      <c r="MKN14" s="26"/>
      <c r="MKP14" s="221"/>
      <c r="MKQ14" s="221"/>
      <c r="MKR14" s="221"/>
      <c r="MKS14" s="221"/>
      <c r="MKT14" s="221"/>
      <c r="MKU14" s="221"/>
      <c r="MKV14" s="221"/>
      <c r="MKW14" s="221"/>
      <c r="MKX14" s="224"/>
      <c r="MKY14" s="224"/>
      <c r="MKZ14" s="26"/>
      <c r="MLA14" s="26"/>
      <c r="MLB14" s="26"/>
      <c r="MLC14" s="3"/>
      <c r="MLD14" s="26"/>
      <c r="MLF14" s="221"/>
      <c r="MLG14" s="221"/>
      <c r="MLH14" s="221"/>
      <c r="MLI14" s="221"/>
      <c r="MLJ14" s="221"/>
      <c r="MLK14" s="221"/>
      <c r="MLL14" s="221"/>
      <c r="MLM14" s="221"/>
      <c r="MLN14" s="224"/>
      <c r="MLO14" s="224"/>
      <c r="MLP14" s="26"/>
      <c r="MLQ14" s="26"/>
      <c r="MLR14" s="26"/>
      <c r="MLS14" s="3"/>
      <c r="MLT14" s="26"/>
      <c r="MLV14" s="221"/>
      <c r="MLW14" s="221"/>
      <c r="MLX14" s="221"/>
      <c r="MLY14" s="221"/>
      <c r="MLZ14" s="221"/>
      <c r="MMA14" s="221"/>
      <c r="MMB14" s="221"/>
      <c r="MMC14" s="221"/>
      <c r="MMD14" s="224"/>
      <c r="MME14" s="224"/>
      <c r="MMF14" s="26"/>
      <c r="MMG14" s="26"/>
      <c r="MMH14" s="26"/>
      <c r="MMI14" s="3"/>
      <c r="MMJ14" s="26"/>
      <c r="MML14" s="221"/>
      <c r="MMM14" s="221"/>
      <c r="MMN14" s="221"/>
      <c r="MMO14" s="221"/>
      <c r="MMP14" s="221"/>
      <c r="MMQ14" s="221"/>
      <c r="MMR14" s="221"/>
      <c r="MMS14" s="221"/>
      <c r="MMT14" s="224"/>
      <c r="MMU14" s="224"/>
      <c r="MMV14" s="26"/>
      <c r="MMW14" s="26"/>
      <c r="MMX14" s="26"/>
      <c r="MMY14" s="3"/>
      <c r="MMZ14" s="26"/>
      <c r="MNB14" s="221"/>
      <c r="MNC14" s="221"/>
      <c r="MND14" s="221"/>
      <c r="MNE14" s="221"/>
      <c r="MNF14" s="221"/>
      <c r="MNG14" s="221"/>
      <c r="MNH14" s="221"/>
      <c r="MNI14" s="221"/>
      <c r="MNJ14" s="224"/>
      <c r="MNK14" s="224"/>
      <c r="MNL14" s="26"/>
      <c r="MNM14" s="26"/>
      <c r="MNN14" s="26"/>
      <c r="MNO14" s="3"/>
      <c r="MNP14" s="26"/>
      <c r="MNR14" s="221"/>
      <c r="MNS14" s="221"/>
      <c r="MNT14" s="221"/>
      <c r="MNU14" s="221"/>
      <c r="MNV14" s="221"/>
      <c r="MNW14" s="221"/>
      <c r="MNX14" s="221"/>
      <c r="MNY14" s="221"/>
      <c r="MNZ14" s="224"/>
      <c r="MOA14" s="224"/>
      <c r="MOB14" s="26"/>
      <c r="MOC14" s="26"/>
      <c r="MOD14" s="26"/>
      <c r="MOE14" s="3"/>
      <c r="MOF14" s="26"/>
      <c r="MOH14" s="221"/>
      <c r="MOI14" s="221"/>
      <c r="MOJ14" s="221"/>
      <c r="MOK14" s="221"/>
      <c r="MOL14" s="221"/>
      <c r="MOM14" s="221"/>
      <c r="MON14" s="221"/>
      <c r="MOO14" s="221"/>
      <c r="MOP14" s="224"/>
      <c r="MOQ14" s="224"/>
      <c r="MOR14" s="26"/>
      <c r="MOS14" s="26"/>
      <c r="MOT14" s="26"/>
      <c r="MOU14" s="3"/>
      <c r="MOV14" s="26"/>
      <c r="MOX14" s="221"/>
      <c r="MOY14" s="221"/>
      <c r="MOZ14" s="221"/>
      <c r="MPA14" s="221"/>
      <c r="MPB14" s="221"/>
      <c r="MPC14" s="221"/>
      <c r="MPD14" s="221"/>
      <c r="MPE14" s="221"/>
      <c r="MPF14" s="224"/>
      <c r="MPG14" s="224"/>
      <c r="MPH14" s="26"/>
      <c r="MPI14" s="26"/>
      <c r="MPJ14" s="26"/>
      <c r="MPK14" s="3"/>
      <c r="MPL14" s="26"/>
      <c r="MPN14" s="221"/>
      <c r="MPO14" s="221"/>
      <c r="MPP14" s="221"/>
      <c r="MPQ14" s="221"/>
      <c r="MPR14" s="221"/>
      <c r="MPS14" s="221"/>
      <c r="MPT14" s="221"/>
      <c r="MPU14" s="221"/>
      <c r="MPV14" s="224"/>
      <c r="MPW14" s="224"/>
      <c r="MPX14" s="26"/>
      <c r="MPY14" s="26"/>
      <c r="MPZ14" s="26"/>
      <c r="MQA14" s="3"/>
      <c r="MQB14" s="26"/>
      <c r="MQD14" s="221"/>
      <c r="MQE14" s="221"/>
      <c r="MQF14" s="221"/>
      <c r="MQG14" s="221"/>
      <c r="MQH14" s="221"/>
      <c r="MQI14" s="221"/>
      <c r="MQJ14" s="221"/>
      <c r="MQK14" s="221"/>
      <c r="MQL14" s="224"/>
      <c r="MQM14" s="224"/>
      <c r="MQN14" s="26"/>
      <c r="MQO14" s="26"/>
      <c r="MQP14" s="26"/>
      <c r="MQQ14" s="3"/>
      <c r="MQR14" s="26"/>
      <c r="MQT14" s="221"/>
      <c r="MQU14" s="221"/>
      <c r="MQV14" s="221"/>
      <c r="MQW14" s="221"/>
      <c r="MQX14" s="221"/>
      <c r="MQY14" s="221"/>
      <c r="MQZ14" s="221"/>
      <c r="MRA14" s="221"/>
      <c r="MRB14" s="224"/>
      <c r="MRC14" s="224"/>
      <c r="MRD14" s="26"/>
      <c r="MRE14" s="26"/>
      <c r="MRF14" s="26"/>
      <c r="MRG14" s="3"/>
      <c r="MRH14" s="26"/>
      <c r="MRJ14" s="221"/>
      <c r="MRK14" s="221"/>
      <c r="MRL14" s="221"/>
      <c r="MRM14" s="221"/>
      <c r="MRN14" s="221"/>
      <c r="MRO14" s="221"/>
      <c r="MRP14" s="221"/>
      <c r="MRQ14" s="221"/>
      <c r="MRR14" s="224"/>
      <c r="MRS14" s="224"/>
      <c r="MRT14" s="26"/>
      <c r="MRU14" s="26"/>
      <c r="MRV14" s="26"/>
      <c r="MRW14" s="3"/>
      <c r="MRX14" s="26"/>
      <c r="MRZ14" s="221"/>
      <c r="MSA14" s="221"/>
      <c r="MSB14" s="221"/>
      <c r="MSC14" s="221"/>
      <c r="MSD14" s="221"/>
      <c r="MSE14" s="221"/>
      <c r="MSF14" s="221"/>
      <c r="MSG14" s="221"/>
      <c r="MSH14" s="224"/>
      <c r="MSI14" s="224"/>
      <c r="MSJ14" s="26"/>
      <c r="MSK14" s="26"/>
      <c r="MSL14" s="26"/>
      <c r="MSM14" s="3"/>
      <c r="MSN14" s="26"/>
      <c r="MSP14" s="221"/>
      <c r="MSQ14" s="221"/>
      <c r="MSR14" s="221"/>
      <c r="MSS14" s="221"/>
      <c r="MST14" s="221"/>
      <c r="MSU14" s="221"/>
      <c r="MSV14" s="221"/>
      <c r="MSW14" s="221"/>
      <c r="MSX14" s="224"/>
      <c r="MSY14" s="224"/>
      <c r="MSZ14" s="26"/>
      <c r="MTA14" s="26"/>
      <c r="MTB14" s="26"/>
      <c r="MTC14" s="3"/>
      <c r="MTD14" s="26"/>
      <c r="MTF14" s="221"/>
      <c r="MTG14" s="221"/>
      <c r="MTH14" s="221"/>
      <c r="MTI14" s="221"/>
      <c r="MTJ14" s="221"/>
      <c r="MTK14" s="221"/>
      <c r="MTL14" s="221"/>
      <c r="MTM14" s="221"/>
      <c r="MTN14" s="224"/>
      <c r="MTO14" s="224"/>
      <c r="MTP14" s="26"/>
      <c r="MTQ14" s="26"/>
      <c r="MTR14" s="26"/>
      <c r="MTS14" s="3"/>
      <c r="MTT14" s="26"/>
      <c r="MTV14" s="221"/>
      <c r="MTW14" s="221"/>
      <c r="MTX14" s="221"/>
      <c r="MTY14" s="221"/>
      <c r="MTZ14" s="221"/>
      <c r="MUA14" s="221"/>
      <c r="MUB14" s="221"/>
      <c r="MUC14" s="221"/>
      <c r="MUD14" s="224"/>
      <c r="MUE14" s="224"/>
      <c r="MUF14" s="26"/>
      <c r="MUG14" s="26"/>
      <c r="MUH14" s="26"/>
      <c r="MUI14" s="3"/>
      <c r="MUJ14" s="26"/>
      <c r="MUL14" s="221"/>
      <c r="MUM14" s="221"/>
      <c r="MUN14" s="221"/>
      <c r="MUO14" s="221"/>
      <c r="MUP14" s="221"/>
      <c r="MUQ14" s="221"/>
      <c r="MUR14" s="221"/>
      <c r="MUS14" s="221"/>
      <c r="MUT14" s="224"/>
      <c r="MUU14" s="224"/>
      <c r="MUV14" s="26"/>
      <c r="MUW14" s="26"/>
      <c r="MUX14" s="26"/>
      <c r="MUY14" s="3"/>
      <c r="MUZ14" s="26"/>
      <c r="MVB14" s="221"/>
      <c r="MVC14" s="221"/>
      <c r="MVD14" s="221"/>
      <c r="MVE14" s="221"/>
      <c r="MVF14" s="221"/>
      <c r="MVG14" s="221"/>
      <c r="MVH14" s="221"/>
      <c r="MVI14" s="221"/>
      <c r="MVJ14" s="224"/>
      <c r="MVK14" s="224"/>
      <c r="MVL14" s="26"/>
      <c r="MVM14" s="26"/>
      <c r="MVN14" s="26"/>
      <c r="MVO14" s="3"/>
      <c r="MVP14" s="26"/>
      <c r="MVR14" s="221"/>
      <c r="MVS14" s="221"/>
      <c r="MVT14" s="221"/>
      <c r="MVU14" s="221"/>
      <c r="MVV14" s="221"/>
      <c r="MVW14" s="221"/>
      <c r="MVX14" s="221"/>
      <c r="MVY14" s="221"/>
      <c r="MVZ14" s="224"/>
      <c r="MWA14" s="224"/>
      <c r="MWB14" s="26"/>
      <c r="MWC14" s="26"/>
      <c r="MWD14" s="26"/>
      <c r="MWE14" s="3"/>
      <c r="MWF14" s="26"/>
      <c r="MWH14" s="221"/>
      <c r="MWI14" s="221"/>
      <c r="MWJ14" s="221"/>
      <c r="MWK14" s="221"/>
      <c r="MWL14" s="221"/>
      <c r="MWM14" s="221"/>
      <c r="MWN14" s="221"/>
      <c r="MWO14" s="221"/>
      <c r="MWP14" s="224"/>
      <c r="MWQ14" s="224"/>
      <c r="MWR14" s="26"/>
      <c r="MWS14" s="26"/>
      <c r="MWT14" s="26"/>
      <c r="MWU14" s="3"/>
      <c r="MWV14" s="26"/>
      <c r="MWX14" s="221"/>
      <c r="MWY14" s="221"/>
      <c r="MWZ14" s="221"/>
      <c r="MXA14" s="221"/>
      <c r="MXB14" s="221"/>
      <c r="MXC14" s="221"/>
      <c r="MXD14" s="221"/>
      <c r="MXE14" s="221"/>
      <c r="MXF14" s="224"/>
      <c r="MXG14" s="224"/>
      <c r="MXH14" s="26"/>
      <c r="MXI14" s="26"/>
      <c r="MXJ14" s="26"/>
      <c r="MXK14" s="3"/>
      <c r="MXL14" s="26"/>
      <c r="MXN14" s="221"/>
      <c r="MXO14" s="221"/>
      <c r="MXP14" s="221"/>
      <c r="MXQ14" s="221"/>
      <c r="MXR14" s="221"/>
      <c r="MXS14" s="221"/>
      <c r="MXT14" s="221"/>
      <c r="MXU14" s="221"/>
      <c r="MXV14" s="224"/>
      <c r="MXW14" s="224"/>
      <c r="MXX14" s="26"/>
      <c r="MXY14" s="26"/>
      <c r="MXZ14" s="26"/>
      <c r="MYA14" s="3"/>
      <c r="MYB14" s="26"/>
      <c r="MYD14" s="221"/>
      <c r="MYE14" s="221"/>
      <c r="MYF14" s="221"/>
      <c r="MYG14" s="221"/>
      <c r="MYH14" s="221"/>
      <c r="MYI14" s="221"/>
      <c r="MYJ14" s="221"/>
      <c r="MYK14" s="221"/>
      <c r="MYL14" s="224"/>
      <c r="MYM14" s="224"/>
      <c r="MYN14" s="26"/>
      <c r="MYO14" s="26"/>
      <c r="MYP14" s="26"/>
      <c r="MYQ14" s="3"/>
      <c r="MYR14" s="26"/>
      <c r="MYT14" s="221"/>
      <c r="MYU14" s="221"/>
      <c r="MYV14" s="221"/>
      <c r="MYW14" s="221"/>
      <c r="MYX14" s="221"/>
      <c r="MYY14" s="221"/>
      <c r="MYZ14" s="221"/>
      <c r="MZA14" s="221"/>
      <c r="MZB14" s="224"/>
      <c r="MZC14" s="224"/>
      <c r="MZD14" s="26"/>
      <c r="MZE14" s="26"/>
      <c r="MZF14" s="26"/>
      <c r="MZG14" s="3"/>
      <c r="MZH14" s="26"/>
      <c r="MZJ14" s="221"/>
      <c r="MZK14" s="221"/>
      <c r="MZL14" s="221"/>
      <c r="MZM14" s="221"/>
      <c r="MZN14" s="221"/>
      <c r="MZO14" s="221"/>
      <c r="MZP14" s="221"/>
      <c r="MZQ14" s="221"/>
      <c r="MZR14" s="224"/>
      <c r="MZS14" s="224"/>
      <c r="MZT14" s="26"/>
      <c r="MZU14" s="26"/>
      <c r="MZV14" s="26"/>
      <c r="MZW14" s="3"/>
      <c r="MZX14" s="26"/>
      <c r="MZZ14" s="221"/>
      <c r="NAA14" s="221"/>
      <c r="NAB14" s="221"/>
      <c r="NAC14" s="221"/>
      <c r="NAD14" s="221"/>
      <c r="NAE14" s="221"/>
      <c r="NAF14" s="221"/>
      <c r="NAG14" s="221"/>
      <c r="NAH14" s="224"/>
      <c r="NAI14" s="224"/>
      <c r="NAJ14" s="26"/>
      <c r="NAK14" s="26"/>
      <c r="NAL14" s="26"/>
      <c r="NAM14" s="3"/>
      <c r="NAN14" s="26"/>
      <c r="NAP14" s="221"/>
      <c r="NAQ14" s="221"/>
      <c r="NAR14" s="221"/>
      <c r="NAS14" s="221"/>
      <c r="NAT14" s="221"/>
      <c r="NAU14" s="221"/>
      <c r="NAV14" s="221"/>
      <c r="NAW14" s="221"/>
      <c r="NAX14" s="224"/>
      <c r="NAY14" s="224"/>
      <c r="NAZ14" s="26"/>
      <c r="NBA14" s="26"/>
      <c r="NBB14" s="26"/>
      <c r="NBC14" s="3"/>
      <c r="NBD14" s="26"/>
      <c r="NBF14" s="221"/>
      <c r="NBG14" s="221"/>
      <c r="NBH14" s="221"/>
      <c r="NBI14" s="221"/>
      <c r="NBJ14" s="221"/>
      <c r="NBK14" s="221"/>
      <c r="NBL14" s="221"/>
      <c r="NBM14" s="221"/>
      <c r="NBN14" s="224"/>
      <c r="NBO14" s="224"/>
      <c r="NBP14" s="26"/>
      <c r="NBQ14" s="26"/>
      <c r="NBR14" s="26"/>
      <c r="NBS14" s="3"/>
      <c r="NBT14" s="26"/>
      <c r="NBV14" s="221"/>
      <c r="NBW14" s="221"/>
      <c r="NBX14" s="221"/>
      <c r="NBY14" s="221"/>
      <c r="NBZ14" s="221"/>
      <c r="NCA14" s="221"/>
      <c r="NCB14" s="221"/>
      <c r="NCC14" s="221"/>
      <c r="NCD14" s="224"/>
      <c r="NCE14" s="224"/>
      <c r="NCF14" s="26"/>
      <c r="NCG14" s="26"/>
      <c r="NCH14" s="26"/>
      <c r="NCI14" s="3"/>
      <c r="NCJ14" s="26"/>
      <c r="NCL14" s="221"/>
      <c r="NCM14" s="221"/>
      <c r="NCN14" s="221"/>
      <c r="NCO14" s="221"/>
      <c r="NCP14" s="221"/>
      <c r="NCQ14" s="221"/>
      <c r="NCR14" s="221"/>
      <c r="NCS14" s="221"/>
      <c r="NCT14" s="224"/>
      <c r="NCU14" s="224"/>
      <c r="NCV14" s="26"/>
      <c r="NCW14" s="26"/>
      <c r="NCX14" s="26"/>
      <c r="NCY14" s="3"/>
      <c r="NCZ14" s="26"/>
      <c r="NDB14" s="221"/>
      <c r="NDC14" s="221"/>
      <c r="NDD14" s="221"/>
      <c r="NDE14" s="221"/>
      <c r="NDF14" s="221"/>
      <c r="NDG14" s="221"/>
      <c r="NDH14" s="221"/>
      <c r="NDI14" s="221"/>
      <c r="NDJ14" s="224"/>
      <c r="NDK14" s="224"/>
      <c r="NDL14" s="26"/>
      <c r="NDM14" s="26"/>
      <c r="NDN14" s="26"/>
      <c r="NDO14" s="3"/>
      <c r="NDP14" s="26"/>
      <c r="NDR14" s="221"/>
      <c r="NDS14" s="221"/>
      <c r="NDT14" s="221"/>
      <c r="NDU14" s="221"/>
      <c r="NDV14" s="221"/>
      <c r="NDW14" s="221"/>
      <c r="NDX14" s="221"/>
      <c r="NDY14" s="221"/>
      <c r="NDZ14" s="224"/>
      <c r="NEA14" s="224"/>
      <c r="NEB14" s="26"/>
      <c r="NEC14" s="26"/>
      <c r="NED14" s="26"/>
      <c r="NEE14" s="3"/>
      <c r="NEF14" s="26"/>
      <c r="NEH14" s="221"/>
      <c r="NEI14" s="221"/>
      <c r="NEJ14" s="221"/>
      <c r="NEK14" s="221"/>
      <c r="NEL14" s="221"/>
      <c r="NEM14" s="221"/>
      <c r="NEN14" s="221"/>
      <c r="NEO14" s="221"/>
      <c r="NEP14" s="224"/>
      <c r="NEQ14" s="224"/>
      <c r="NER14" s="26"/>
      <c r="NES14" s="26"/>
      <c r="NET14" s="26"/>
      <c r="NEU14" s="3"/>
      <c r="NEV14" s="26"/>
      <c r="NEX14" s="221"/>
      <c r="NEY14" s="221"/>
      <c r="NEZ14" s="221"/>
      <c r="NFA14" s="221"/>
      <c r="NFB14" s="221"/>
      <c r="NFC14" s="221"/>
      <c r="NFD14" s="221"/>
      <c r="NFE14" s="221"/>
      <c r="NFF14" s="224"/>
      <c r="NFG14" s="224"/>
      <c r="NFH14" s="26"/>
      <c r="NFI14" s="26"/>
      <c r="NFJ14" s="26"/>
      <c r="NFK14" s="3"/>
      <c r="NFL14" s="26"/>
      <c r="NFN14" s="221"/>
      <c r="NFO14" s="221"/>
      <c r="NFP14" s="221"/>
      <c r="NFQ14" s="221"/>
      <c r="NFR14" s="221"/>
      <c r="NFS14" s="221"/>
      <c r="NFT14" s="221"/>
      <c r="NFU14" s="221"/>
      <c r="NFV14" s="224"/>
      <c r="NFW14" s="224"/>
      <c r="NFX14" s="26"/>
      <c r="NFY14" s="26"/>
      <c r="NFZ14" s="26"/>
      <c r="NGA14" s="3"/>
      <c r="NGB14" s="26"/>
      <c r="NGD14" s="221"/>
      <c r="NGE14" s="221"/>
      <c r="NGF14" s="221"/>
      <c r="NGG14" s="221"/>
      <c r="NGH14" s="221"/>
      <c r="NGI14" s="221"/>
      <c r="NGJ14" s="221"/>
      <c r="NGK14" s="221"/>
      <c r="NGL14" s="224"/>
      <c r="NGM14" s="224"/>
      <c r="NGN14" s="26"/>
      <c r="NGO14" s="26"/>
      <c r="NGP14" s="26"/>
      <c r="NGQ14" s="3"/>
      <c r="NGR14" s="26"/>
      <c r="NGT14" s="221"/>
      <c r="NGU14" s="221"/>
      <c r="NGV14" s="221"/>
      <c r="NGW14" s="221"/>
      <c r="NGX14" s="221"/>
      <c r="NGY14" s="221"/>
      <c r="NGZ14" s="221"/>
      <c r="NHA14" s="221"/>
      <c r="NHB14" s="224"/>
      <c r="NHC14" s="224"/>
      <c r="NHD14" s="26"/>
      <c r="NHE14" s="26"/>
      <c r="NHF14" s="26"/>
      <c r="NHG14" s="3"/>
      <c r="NHH14" s="26"/>
      <c r="NHJ14" s="221"/>
      <c r="NHK14" s="221"/>
      <c r="NHL14" s="221"/>
      <c r="NHM14" s="221"/>
      <c r="NHN14" s="221"/>
      <c r="NHO14" s="221"/>
      <c r="NHP14" s="221"/>
      <c r="NHQ14" s="221"/>
      <c r="NHR14" s="224"/>
      <c r="NHS14" s="224"/>
      <c r="NHT14" s="26"/>
      <c r="NHU14" s="26"/>
      <c r="NHV14" s="26"/>
      <c r="NHW14" s="3"/>
      <c r="NHX14" s="26"/>
      <c r="NHZ14" s="221"/>
      <c r="NIA14" s="221"/>
      <c r="NIB14" s="221"/>
      <c r="NIC14" s="221"/>
      <c r="NID14" s="221"/>
      <c r="NIE14" s="221"/>
      <c r="NIF14" s="221"/>
      <c r="NIG14" s="221"/>
      <c r="NIH14" s="224"/>
      <c r="NII14" s="224"/>
      <c r="NIJ14" s="26"/>
      <c r="NIK14" s="26"/>
      <c r="NIL14" s="26"/>
      <c r="NIM14" s="3"/>
      <c r="NIN14" s="26"/>
      <c r="NIP14" s="221"/>
      <c r="NIQ14" s="221"/>
      <c r="NIR14" s="221"/>
      <c r="NIS14" s="221"/>
      <c r="NIT14" s="221"/>
      <c r="NIU14" s="221"/>
      <c r="NIV14" s="221"/>
      <c r="NIW14" s="221"/>
      <c r="NIX14" s="224"/>
      <c r="NIY14" s="224"/>
      <c r="NIZ14" s="26"/>
      <c r="NJA14" s="26"/>
      <c r="NJB14" s="26"/>
      <c r="NJC14" s="3"/>
      <c r="NJD14" s="26"/>
      <c r="NJF14" s="221"/>
      <c r="NJG14" s="221"/>
      <c r="NJH14" s="221"/>
      <c r="NJI14" s="221"/>
      <c r="NJJ14" s="221"/>
      <c r="NJK14" s="221"/>
      <c r="NJL14" s="221"/>
      <c r="NJM14" s="221"/>
      <c r="NJN14" s="224"/>
      <c r="NJO14" s="224"/>
      <c r="NJP14" s="26"/>
      <c r="NJQ14" s="26"/>
      <c r="NJR14" s="26"/>
      <c r="NJS14" s="3"/>
      <c r="NJT14" s="26"/>
      <c r="NJV14" s="221"/>
      <c r="NJW14" s="221"/>
      <c r="NJX14" s="221"/>
      <c r="NJY14" s="221"/>
      <c r="NJZ14" s="221"/>
      <c r="NKA14" s="221"/>
      <c r="NKB14" s="221"/>
      <c r="NKC14" s="221"/>
      <c r="NKD14" s="224"/>
      <c r="NKE14" s="224"/>
      <c r="NKF14" s="26"/>
      <c r="NKG14" s="26"/>
      <c r="NKH14" s="26"/>
      <c r="NKI14" s="3"/>
      <c r="NKJ14" s="26"/>
      <c r="NKL14" s="221"/>
      <c r="NKM14" s="221"/>
      <c r="NKN14" s="221"/>
      <c r="NKO14" s="221"/>
      <c r="NKP14" s="221"/>
      <c r="NKQ14" s="221"/>
      <c r="NKR14" s="221"/>
      <c r="NKS14" s="221"/>
      <c r="NKT14" s="224"/>
      <c r="NKU14" s="224"/>
      <c r="NKV14" s="26"/>
      <c r="NKW14" s="26"/>
      <c r="NKX14" s="26"/>
      <c r="NKY14" s="3"/>
      <c r="NKZ14" s="26"/>
      <c r="NLB14" s="221"/>
      <c r="NLC14" s="221"/>
      <c r="NLD14" s="221"/>
      <c r="NLE14" s="221"/>
      <c r="NLF14" s="221"/>
      <c r="NLG14" s="221"/>
      <c r="NLH14" s="221"/>
      <c r="NLI14" s="221"/>
      <c r="NLJ14" s="224"/>
      <c r="NLK14" s="224"/>
      <c r="NLL14" s="26"/>
      <c r="NLM14" s="26"/>
      <c r="NLN14" s="26"/>
      <c r="NLO14" s="3"/>
      <c r="NLP14" s="26"/>
      <c r="NLR14" s="221"/>
      <c r="NLS14" s="221"/>
      <c r="NLT14" s="221"/>
      <c r="NLU14" s="221"/>
      <c r="NLV14" s="221"/>
      <c r="NLW14" s="221"/>
      <c r="NLX14" s="221"/>
      <c r="NLY14" s="221"/>
      <c r="NLZ14" s="224"/>
      <c r="NMA14" s="224"/>
      <c r="NMB14" s="26"/>
      <c r="NMC14" s="26"/>
      <c r="NMD14" s="26"/>
      <c r="NME14" s="3"/>
      <c r="NMF14" s="26"/>
      <c r="NMH14" s="221"/>
      <c r="NMI14" s="221"/>
      <c r="NMJ14" s="221"/>
      <c r="NMK14" s="221"/>
      <c r="NML14" s="221"/>
      <c r="NMM14" s="221"/>
      <c r="NMN14" s="221"/>
      <c r="NMO14" s="221"/>
      <c r="NMP14" s="224"/>
      <c r="NMQ14" s="224"/>
      <c r="NMR14" s="26"/>
      <c r="NMS14" s="26"/>
      <c r="NMT14" s="26"/>
      <c r="NMU14" s="3"/>
      <c r="NMV14" s="26"/>
      <c r="NMX14" s="221"/>
      <c r="NMY14" s="221"/>
      <c r="NMZ14" s="221"/>
      <c r="NNA14" s="221"/>
      <c r="NNB14" s="221"/>
      <c r="NNC14" s="221"/>
      <c r="NND14" s="221"/>
      <c r="NNE14" s="221"/>
      <c r="NNF14" s="224"/>
      <c r="NNG14" s="224"/>
      <c r="NNH14" s="26"/>
      <c r="NNI14" s="26"/>
      <c r="NNJ14" s="26"/>
      <c r="NNK14" s="3"/>
      <c r="NNL14" s="26"/>
      <c r="NNN14" s="221"/>
      <c r="NNO14" s="221"/>
      <c r="NNP14" s="221"/>
      <c r="NNQ14" s="221"/>
      <c r="NNR14" s="221"/>
      <c r="NNS14" s="221"/>
      <c r="NNT14" s="221"/>
      <c r="NNU14" s="221"/>
      <c r="NNV14" s="224"/>
      <c r="NNW14" s="224"/>
      <c r="NNX14" s="26"/>
      <c r="NNY14" s="26"/>
      <c r="NNZ14" s="26"/>
      <c r="NOA14" s="3"/>
      <c r="NOB14" s="26"/>
      <c r="NOD14" s="221"/>
      <c r="NOE14" s="221"/>
      <c r="NOF14" s="221"/>
      <c r="NOG14" s="221"/>
      <c r="NOH14" s="221"/>
      <c r="NOI14" s="221"/>
      <c r="NOJ14" s="221"/>
      <c r="NOK14" s="221"/>
      <c r="NOL14" s="224"/>
      <c r="NOM14" s="224"/>
      <c r="NON14" s="26"/>
      <c r="NOO14" s="26"/>
      <c r="NOP14" s="26"/>
      <c r="NOQ14" s="3"/>
      <c r="NOR14" s="26"/>
      <c r="NOT14" s="221"/>
      <c r="NOU14" s="221"/>
      <c r="NOV14" s="221"/>
      <c r="NOW14" s="221"/>
      <c r="NOX14" s="221"/>
      <c r="NOY14" s="221"/>
      <c r="NOZ14" s="221"/>
      <c r="NPA14" s="221"/>
      <c r="NPB14" s="224"/>
      <c r="NPC14" s="224"/>
      <c r="NPD14" s="26"/>
      <c r="NPE14" s="26"/>
      <c r="NPF14" s="26"/>
      <c r="NPG14" s="3"/>
      <c r="NPH14" s="26"/>
      <c r="NPJ14" s="221"/>
      <c r="NPK14" s="221"/>
      <c r="NPL14" s="221"/>
      <c r="NPM14" s="221"/>
      <c r="NPN14" s="221"/>
      <c r="NPO14" s="221"/>
      <c r="NPP14" s="221"/>
      <c r="NPQ14" s="221"/>
      <c r="NPR14" s="224"/>
      <c r="NPS14" s="224"/>
      <c r="NPT14" s="26"/>
      <c r="NPU14" s="26"/>
      <c r="NPV14" s="26"/>
      <c r="NPW14" s="3"/>
      <c r="NPX14" s="26"/>
      <c r="NPZ14" s="221"/>
      <c r="NQA14" s="221"/>
      <c r="NQB14" s="221"/>
      <c r="NQC14" s="221"/>
      <c r="NQD14" s="221"/>
      <c r="NQE14" s="221"/>
      <c r="NQF14" s="221"/>
      <c r="NQG14" s="221"/>
      <c r="NQH14" s="224"/>
      <c r="NQI14" s="224"/>
      <c r="NQJ14" s="26"/>
      <c r="NQK14" s="26"/>
      <c r="NQL14" s="26"/>
      <c r="NQM14" s="3"/>
      <c r="NQN14" s="26"/>
      <c r="NQP14" s="221"/>
      <c r="NQQ14" s="221"/>
      <c r="NQR14" s="221"/>
      <c r="NQS14" s="221"/>
      <c r="NQT14" s="221"/>
      <c r="NQU14" s="221"/>
      <c r="NQV14" s="221"/>
      <c r="NQW14" s="221"/>
      <c r="NQX14" s="224"/>
      <c r="NQY14" s="224"/>
      <c r="NQZ14" s="26"/>
      <c r="NRA14" s="26"/>
      <c r="NRB14" s="26"/>
      <c r="NRC14" s="3"/>
      <c r="NRD14" s="26"/>
      <c r="NRF14" s="221"/>
      <c r="NRG14" s="221"/>
      <c r="NRH14" s="221"/>
      <c r="NRI14" s="221"/>
      <c r="NRJ14" s="221"/>
      <c r="NRK14" s="221"/>
      <c r="NRL14" s="221"/>
      <c r="NRM14" s="221"/>
      <c r="NRN14" s="224"/>
      <c r="NRO14" s="224"/>
      <c r="NRP14" s="26"/>
      <c r="NRQ14" s="26"/>
      <c r="NRR14" s="26"/>
      <c r="NRS14" s="3"/>
      <c r="NRT14" s="26"/>
      <c r="NRV14" s="221"/>
      <c r="NRW14" s="221"/>
      <c r="NRX14" s="221"/>
      <c r="NRY14" s="221"/>
      <c r="NRZ14" s="221"/>
      <c r="NSA14" s="221"/>
      <c r="NSB14" s="221"/>
      <c r="NSC14" s="221"/>
      <c r="NSD14" s="224"/>
      <c r="NSE14" s="224"/>
      <c r="NSF14" s="26"/>
      <c r="NSG14" s="26"/>
      <c r="NSH14" s="26"/>
      <c r="NSI14" s="3"/>
      <c r="NSJ14" s="26"/>
      <c r="NSL14" s="221"/>
      <c r="NSM14" s="221"/>
      <c r="NSN14" s="221"/>
      <c r="NSO14" s="221"/>
      <c r="NSP14" s="221"/>
      <c r="NSQ14" s="221"/>
      <c r="NSR14" s="221"/>
      <c r="NSS14" s="221"/>
      <c r="NST14" s="224"/>
      <c r="NSU14" s="224"/>
      <c r="NSV14" s="26"/>
      <c r="NSW14" s="26"/>
      <c r="NSX14" s="26"/>
      <c r="NSY14" s="3"/>
      <c r="NSZ14" s="26"/>
      <c r="NTB14" s="221"/>
      <c r="NTC14" s="221"/>
      <c r="NTD14" s="221"/>
      <c r="NTE14" s="221"/>
      <c r="NTF14" s="221"/>
      <c r="NTG14" s="221"/>
      <c r="NTH14" s="221"/>
      <c r="NTI14" s="221"/>
      <c r="NTJ14" s="224"/>
      <c r="NTK14" s="224"/>
      <c r="NTL14" s="26"/>
      <c r="NTM14" s="26"/>
      <c r="NTN14" s="26"/>
      <c r="NTO14" s="3"/>
      <c r="NTP14" s="26"/>
      <c r="NTR14" s="221"/>
      <c r="NTS14" s="221"/>
      <c r="NTT14" s="221"/>
      <c r="NTU14" s="221"/>
      <c r="NTV14" s="221"/>
      <c r="NTW14" s="221"/>
      <c r="NTX14" s="221"/>
      <c r="NTY14" s="221"/>
      <c r="NTZ14" s="224"/>
      <c r="NUA14" s="224"/>
      <c r="NUB14" s="26"/>
      <c r="NUC14" s="26"/>
      <c r="NUD14" s="26"/>
      <c r="NUE14" s="3"/>
      <c r="NUF14" s="26"/>
      <c r="NUH14" s="221"/>
      <c r="NUI14" s="221"/>
      <c r="NUJ14" s="221"/>
      <c r="NUK14" s="221"/>
      <c r="NUL14" s="221"/>
      <c r="NUM14" s="221"/>
      <c r="NUN14" s="221"/>
      <c r="NUO14" s="221"/>
      <c r="NUP14" s="224"/>
      <c r="NUQ14" s="224"/>
      <c r="NUR14" s="26"/>
      <c r="NUS14" s="26"/>
      <c r="NUT14" s="26"/>
      <c r="NUU14" s="3"/>
      <c r="NUV14" s="26"/>
      <c r="NUX14" s="221"/>
      <c r="NUY14" s="221"/>
      <c r="NUZ14" s="221"/>
      <c r="NVA14" s="221"/>
      <c r="NVB14" s="221"/>
      <c r="NVC14" s="221"/>
      <c r="NVD14" s="221"/>
      <c r="NVE14" s="221"/>
      <c r="NVF14" s="224"/>
      <c r="NVG14" s="224"/>
      <c r="NVH14" s="26"/>
      <c r="NVI14" s="26"/>
      <c r="NVJ14" s="26"/>
      <c r="NVK14" s="3"/>
      <c r="NVL14" s="26"/>
      <c r="NVN14" s="221"/>
      <c r="NVO14" s="221"/>
      <c r="NVP14" s="221"/>
      <c r="NVQ14" s="221"/>
      <c r="NVR14" s="221"/>
      <c r="NVS14" s="221"/>
      <c r="NVT14" s="221"/>
      <c r="NVU14" s="221"/>
      <c r="NVV14" s="224"/>
      <c r="NVW14" s="224"/>
      <c r="NVX14" s="26"/>
      <c r="NVY14" s="26"/>
      <c r="NVZ14" s="26"/>
      <c r="NWA14" s="3"/>
      <c r="NWB14" s="26"/>
      <c r="NWD14" s="221"/>
      <c r="NWE14" s="221"/>
      <c r="NWF14" s="221"/>
      <c r="NWG14" s="221"/>
      <c r="NWH14" s="221"/>
      <c r="NWI14" s="221"/>
      <c r="NWJ14" s="221"/>
      <c r="NWK14" s="221"/>
      <c r="NWL14" s="224"/>
      <c r="NWM14" s="224"/>
      <c r="NWN14" s="26"/>
      <c r="NWO14" s="26"/>
      <c r="NWP14" s="26"/>
      <c r="NWQ14" s="3"/>
      <c r="NWR14" s="26"/>
      <c r="NWT14" s="221"/>
      <c r="NWU14" s="221"/>
      <c r="NWV14" s="221"/>
      <c r="NWW14" s="221"/>
      <c r="NWX14" s="221"/>
      <c r="NWY14" s="221"/>
      <c r="NWZ14" s="221"/>
      <c r="NXA14" s="221"/>
      <c r="NXB14" s="224"/>
      <c r="NXC14" s="224"/>
      <c r="NXD14" s="26"/>
      <c r="NXE14" s="26"/>
      <c r="NXF14" s="26"/>
      <c r="NXG14" s="3"/>
      <c r="NXH14" s="26"/>
      <c r="NXJ14" s="221"/>
      <c r="NXK14" s="221"/>
      <c r="NXL14" s="221"/>
      <c r="NXM14" s="221"/>
      <c r="NXN14" s="221"/>
      <c r="NXO14" s="221"/>
      <c r="NXP14" s="221"/>
      <c r="NXQ14" s="221"/>
      <c r="NXR14" s="224"/>
      <c r="NXS14" s="224"/>
      <c r="NXT14" s="26"/>
      <c r="NXU14" s="26"/>
      <c r="NXV14" s="26"/>
      <c r="NXW14" s="3"/>
      <c r="NXX14" s="26"/>
      <c r="NXZ14" s="221"/>
      <c r="NYA14" s="221"/>
      <c r="NYB14" s="221"/>
      <c r="NYC14" s="221"/>
      <c r="NYD14" s="221"/>
      <c r="NYE14" s="221"/>
      <c r="NYF14" s="221"/>
      <c r="NYG14" s="221"/>
      <c r="NYH14" s="224"/>
      <c r="NYI14" s="224"/>
      <c r="NYJ14" s="26"/>
      <c r="NYK14" s="26"/>
      <c r="NYL14" s="26"/>
      <c r="NYM14" s="3"/>
      <c r="NYN14" s="26"/>
      <c r="NYP14" s="221"/>
      <c r="NYQ14" s="221"/>
      <c r="NYR14" s="221"/>
      <c r="NYS14" s="221"/>
      <c r="NYT14" s="221"/>
      <c r="NYU14" s="221"/>
      <c r="NYV14" s="221"/>
      <c r="NYW14" s="221"/>
      <c r="NYX14" s="224"/>
      <c r="NYY14" s="224"/>
      <c r="NYZ14" s="26"/>
      <c r="NZA14" s="26"/>
      <c r="NZB14" s="26"/>
      <c r="NZC14" s="3"/>
      <c r="NZD14" s="26"/>
      <c r="NZF14" s="221"/>
      <c r="NZG14" s="221"/>
      <c r="NZH14" s="221"/>
      <c r="NZI14" s="221"/>
      <c r="NZJ14" s="221"/>
      <c r="NZK14" s="221"/>
      <c r="NZL14" s="221"/>
      <c r="NZM14" s="221"/>
      <c r="NZN14" s="224"/>
      <c r="NZO14" s="224"/>
      <c r="NZP14" s="26"/>
      <c r="NZQ14" s="26"/>
      <c r="NZR14" s="26"/>
      <c r="NZS14" s="3"/>
      <c r="NZT14" s="26"/>
      <c r="NZV14" s="221"/>
      <c r="NZW14" s="221"/>
      <c r="NZX14" s="221"/>
      <c r="NZY14" s="221"/>
      <c r="NZZ14" s="221"/>
      <c r="OAA14" s="221"/>
      <c r="OAB14" s="221"/>
      <c r="OAC14" s="221"/>
      <c r="OAD14" s="224"/>
      <c r="OAE14" s="224"/>
      <c r="OAF14" s="26"/>
      <c r="OAG14" s="26"/>
      <c r="OAH14" s="26"/>
      <c r="OAI14" s="3"/>
      <c r="OAJ14" s="26"/>
      <c r="OAL14" s="221"/>
      <c r="OAM14" s="221"/>
      <c r="OAN14" s="221"/>
      <c r="OAO14" s="221"/>
      <c r="OAP14" s="221"/>
      <c r="OAQ14" s="221"/>
      <c r="OAR14" s="221"/>
      <c r="OAS14" s="221"/>
      <c r="OAT14" s="224"/>
      <c r="OAU14" s="224"/>
      <c r="OAV14" s="26"/>
      <c r="OAW14" s="26"/>
      <c r="OAX14" s="26"/>
      <c r="OAY14" s="3"/>
      <c r="OAZ14" s="26"/>
      <c r="OBB14" s="221"/>
      <c r="OBC14" s="221"/>
      <c r="OBD14" s="221"/>
      <c r="OBE14" s="221"/>
      <c r="OBF14" s="221"/>
      <c r="OBG14" s="221"/>
      <c r="OBH14" s="221"/>
      <c r="OBI14" s="221"/>
      <c r="OBJ14" s="224"/>
      <c r="OBK14" s="224"/>
      <c r="OBL14" s="26"/>
      <c r="OBM14" s="26"/>
      <c r="OBN14" s="26"/>
      <c r="OBO14" s="3"/>
      <c r="OBP14" s="26"/>
      <c r="OBR14" s="221"/>
      <c r="OBS14" s="221"/>
      <c r="OBT14" s="221"/>
      <c r="OBU14" s="221"/>
      <c r="OBV14" s="221"/>
      <c r="OBW14" s="221"/>
      <c r="OBX14" s="221"/>
      <c r="OBY14" s="221"/>
      <c r="OBZ14" s="224"/>
      <c r="OCA14" s="224"/>
      <c r="OCB14" s="26"/>
      <c r="OCC14" s="26"/>
      <c r="OCD14" s="26"/>
      <c r="OCE14" s="3"/>
      <c r="OCF14" s="26"/>
      <c r="OCH14" s="221"/>
      <c r="OCI14" s="221"/>
      <c r="OCJ14" s="221"/>
      <c r="OCK14" s="221"/>
      <c r="OCL14" s="221"/>
      <c r="OCM14" s="221"/>
      <c r="OCN14" s="221"/>
      <c r="OCO14" s="221"/>
      <c r="OCP14" s="224"/>
      <c r="OCQ14" s="224"/>
      <c r="OCR14" s="26"/>
      <c r="OCS14" s="26"/>
      <c r="OCT14" s="26"/>
      <c r="OCU14" s="3"/>
      <c r="OCV14" s="26"/>
      <c r="OCX14" s="221"/>
      <c r="OCY14" s="221"/>
      <c r="OCZ14" s="221"/>
      <c r="ODA14" s="221"/>
      <c r="ODB14" s="221"/>
      <c r="ODC14" s="221"/>
      <c r="ODD14" s="221"/>
      <c r="ODE14" s="221"/>
      <c r="ODF14" s="224"/>
      <c r="ODG14" s="224"/>
      <c r="ODH14" s="26"/>
      <c r="ODI14" s="26"/>
      <c r="ODJ14" s="26"/>
      <c r="ODK14" s="3"/>
      <c r="ODL14" s="26"/>
      <c r="ODN14" s="221"/>
      <c r="ODO14" s="221"/>
      <c r="ODP14" s="221"/>
      <c r="ODQ14" s="221"/>
      <c r="ODR14" s="221"/>
      <c r="ODS14" s="221"/>
      <c r="ODT14" s="221"/>
      <c r="ODU14" s="221"/>
      <c r="ODV14" s="224"/>
      <c r="ODW14" s="224"/>
      <c r="ODX14" s="26"/>
      <c r="ODY14" s="26"/>
      <c r="ODZ14" s="26"/>
      <c r="OEA14" s="3"/>
      <c r="OEB14" s="26"/>
      <c r="OED14" s="221"/>
      <c r="OEE14" s="221"/>
      <c r="OEF14" s="221"/>
      <c r="OEG14" s="221"/>
      <c r="OEH14" s="221"/>
      <c r="OEI14" s="221"/>
      <c r="OEJ14" s="221"/>
      <c r="OEK14" s="221"/>
      <c r="OEL14" s="224"/>
      <c r="OEM14" s="224"/>
      <c r="OEN14" s="26"/>
      <c r="OEO14" s="26"/>
      <c r="OEP14" s="26"/>
      <c r="OEQ14" s="3"/>
      <c r="OER14" s="26"/>
      <c r="OET14" s="221"/>
      <c r="OEU14" s="221"/>
      <c r="OEV14" s="221"/>
      <c r="OEW14" s="221"/>
      <c r="OEX14" s="221"/>
      <c r="OEY14" s="221"/>
      <c r="OEZ14" s="221"/>
      <c r="OFA14" s="221"/>
      <c r="OFB14" s="224"/>
      <c r="OFC14" s="224"/>
      <c r="OFD14" s="26"/>
      <c r="OFE14" s="26"/>
      <c r="OFF14" s="26"/>
      <c r="OFG14" s="3"/>
      <c r="OFH14" s="26"/>
      <c r="OFJ14" s="221"/>
      <c r="OFK14" s="221"/>
      <c r="OFL14" s="221"/>
      <c r="OFM14" s="221"/>
      <c r="OFN14" s="221"/>
      <c r="OFO14" s="221"/>
      <c r="OFP14" s="221"/>
      <c r="OFQ14" s="221"/>
      <c r="OFR14" s="224"/>
      <c r="OFS14" s="224"/>
      <c r="OFT14" s="26"/>
      <c r="OFU14" s="26"/>
      <c r="OFV14" s="26"/>
      <c r="OFW14" s="3"/>
      <c r="OFX14" s="26"/>
      <c r="OFZ14" s="221"/>
      <c r="OGA14" s="221"/>
      <c r="OGB14" s="221"/>
      <c r="OGC14" s="221"/>
      <c r="OGD14" s="221"/>
      <c r="OGE14" s="221"/>
      <c r="OGF14" s="221"/>
      <c r="OGG14" s="221"/>
      <c r="OGH14" s="224"/>
      <c r="OGI14" s="224"/>
      <c r="OGJ14" s="26"/>
      <c r="OGK14" s="26"/>
      <c r="OGL14" s="26"/>
      <c r="OGM14" s="3"/>
      <c r="OGN14" s="26"/>
      <c r="OGP14" s="221"/>
      <c r="OGQ14" s="221"/>
      <c r="OGR14" s="221"/>
      <c r="OGS14" s="221"/>
      <c r="OGT14" s="221"/>
      <c r="OGU14" s="221"/>
      <c r="OGV14" s="221"/>
      <c r="OGW14" s="221"/>
      <c r="OGX14" s="224"/>
      <c r="OGY14" s="224"/>
      <c r="OGZ14" s="26"/>
      <c r="OHA14" s="26"/>
      <c r="OHB14" s="26"/>
      <c r="OHC14" s="3"/>
      <c r="OHD14" s="26"/>
      <c r="OHF14" s="221"/>
      <c r="OHG14" s="221"/>
      <c r="OHH14" s="221"/>
      <c r="OHI14" s="221"/>
      <c r="OHJ14" s="221"/>
      <c r="OHK14" s="221"/>
      <c r="OHL14" s="221"/>
      <c r="OHM14" s="221"/>
      <c r="OHN14" s="224"/>
      <c r="OHO14" s="224"/>
      <c r="OHP14" s="26"/>
      <c r="OHQ14" s="26"/>
      <c r="OHR14" s="26"/>
      <c r="OHS14" s="3"/>
      <c r="OHT14" s="26"/>
      <c r="OHV14" s="221"/>
      <c r="OHW14" s="221"/>
      <c r="OHX14" s="221"/>
      <c r="OHY14" s="221"/>
      <c r="OHZ14" s="221"/>
      <c r="OIA14" s="221"/>
      <c r="OIB14" s="221"/>
      <c r="OIC14" s="221"/>
      <c r="OID14" s="224"/>
      <c r="OIE14" s="224"/>
      <c r="OIF14" s="26"/>
      <c r="OIG14" s="26"/>
      <c r="OIH14" s="26"/>
      <c r="OII14" s="3"/>
      <c r="OIJ14" s="26"/>
      <c r="OIL14" s="221"/>
      <c r="OIM14" s="221"/>
      <c r="OIN14" s="221"/>
      <c r="OIO14" s="221"/>
      <c r="OIP14" s="221"/>
      <c r="OIQ14" s="221"/>
      <c r="OIR14" s="221"/>
      <c r="OIS14" s="221"/>
      <c r="OIT14" s="224"/>
      <c r="OIU14" s="224"/>
      <c r="OIV14" s="26"/>
      <c r="OIW14" s="26"/>
      <c r="OIX14" s="26"/>
      <c r="OIY14" s="3"/>
      <c r="OIZ14" s="26"/>
      <c r="OJB14" s="221"/>
      <c r="OJC14" s="221"/>
      <c r="OJD14" s="221"/>
      <c r="OJE14" s="221"/>
      <c r="OJF14" s="221"/>
      <c r="OJG14" s="221"/>
      <c r="OJH14" s="221"/>
      <c r="OJI14" s="221"/>
      <c r="OJJ14" s="224"/>
      <c r="OJK14" s="224"/>
      <c r="OJL14" s="26"/>
      <c r="OJM14" s="26"/>
      <c r="OJN14" s="26"/>
      <c r="OJO14" s="3"/>
      <c r="OJP14" s="26"/>
      <c r="OJR14" s="221"/>
      <c r="OJS14" s="221"/>
      <c r="OJT14" s="221"/>
      <c r="OJU14" s="221"/>
      <c r="OJV14" s="221"/>
      <c r="OJW14" s="221"/>
      <c r="OJX14" s="221"/>
      <c r="OJY14" s="221"/>
      <c r="OJZ14" s="224"/>
      <c r="OKA14" s="224"/>
      <c r="OKB14" s="26"/>
      <c r="OKC14" s="26"/>
      <c r="OKD14" s="26"/>
      <c r="OKE14" s="3"/>
      <c r="OKF14" s="26"/>
      <c r="OKH14" s="221"/>
      <c r="OKI14" s="221"/>
      <c r="OKJ14" s="221"/>
      <c r="OKK14" s="221"/>
      <c r="OKL14" s="221"/>
      <c r="OKM14" s="221"/>
      <c r="OKN14" s="221"/>
      <c r="OKO14" s="221"/>
      <c r="OKP14" s="224"/>
      <c r="OKQ14" s="224"/>
      <c r="OKR14" s="26"/>
      <c r="OKS14" s="26"/>
      <c r="OKT14" s="26"/>
      <c r="OKU14" s="3"/>
      <c r="OKV14" s="26"/>
      <c r="OKX14" s="221"/>
      <c r="OKY14" s="221"/>
      <c r="OKZ14" s="221"/>
      <c r="OLA14" s="221"/>
      <c r="OLB14" s="221"/>
      <c r="OLC14" s="221"/>
      <c r="OLD14" s="221"/>
      <c r="OLE14" s="221"/>
      <c r="OLF14" s="224"/>
      <c r="OLG14" s="224"/>
      <c r="OLH14" s="26"/>
      <c r="OLI14" s="26"/>
      <c r="OLJ14" s="26"/>
      <c r="OLK14" s="3"/>
      <c r="OLL14" s="26"/>
      <c r="OLN14" s="221"/>
      <c r="OLO14" s="221"/>
      <c r="OLP14" s="221"/>
      <c r="OLQ14" s="221"/>
      <c r="OLR14" s="221"/>
      <c r="OLS14" s="221"/>
      <c r="OLT14" s="221"/>
      <c r="OLU14" s="221"/>
      <c r="OLV14" s="224"/>
      <c r="OLW14" s="224"/>
      <c r="OLX14" s="26"/>
      <c r="OLY14" s="26"/>
      <c r="OLZ14" s="26"/>
      <c r="OMA14" s="3"/>
      <c r="OMB14" s="26"/>
      <c r="OMD14" s="221"/>
      <c r="OME14" s="221"/>
      <c r="OMF14" s="221"/>
      <c r="OMG14" s="221"/>
      <c r="OMH14" s="221"/>
      <c r="OMI14" s="221"/>
      <c r="OMJ14" s="221"/>
      <c r="OMK14" s="221"/>
      <c r="OML14" s="224"/>
      <c r="OMM14" s="224"/>
      <c r="OMN14" s="26"/>
      <c r="OMO14" s="26"/>
      <c r="OMP14" s="26"/>
      <c r="OMQ14" s="3"/>
      <c r="OMR14" s="26"/>
      <c r="OMT14" s="221"/>
      <c r="OMU14" s="221"/>
      <c r="OMV14" s="221"/>
      <c r="OMW14" s="221"/>
      <c r="OMX14" s="221"/>
      <c r="OMY14" s="221"/>
      <c r="OMZ14" s="221"/>
      <c r="ONA14" s="221"/>
      <c r="ONB14" s="224"/>
      <c r="ONC14" s="224"/>
      <c r="OND14" s="26"/>
      <c r="ONE14" s="26"/>
      <c r="ONF14" s="26"/>
      <c r="ONG14" s="3"/>
      <c r="ONH14" s="26"/>
      <c r="ONJ14" s="221"/>
      <c r="ONK14" s="221"/>
      <c r="ONL14" s="221"/>
      <c r="ONM14" s="221"/>
      <c r="ONN14" s="221"/>
      <c r="ONO14" s="221"/>
      <c r="ONP14" s="221"/>
      <c r="ONQ14" s="221"/>
      <c r="ONR14" s="224"/>
      <c r="ONS14" s="224"/>
      <c r="ONT14" s="26"/>
      <c r="ONU14" s="26"/>
      <c r="ONV14" s="26"/>
      <c r="ONW14" s="3"/>
      <c r="ONX14" s="26"/>
      <c r="ONZ14" s="221"/>
      <c r="OOA14" s="221"/>
      <c r="OOB14" s="221"/>
      <c r="OOC14" s="221"/>
      <c r="OOD14" s="221"/>
      <c r="OOE14" s="221"/>
      <c r="OOF14" s="221"/>
      <c r="OOG14" s="221"/>
      <c r="OOH14" s="224"/>
      <c r="OOI14" s="224"/>
      <c r="OOJ14" s="26"/>
      <c r="OOK14" s="26"/>
      <c r="OOL14" s="26"/>
      <c r="OOM14" s="3"/>
      <c r="OON14" s="26"/>
      <c r="OOP14" s="221"/>
      <c r="OOQ14" s="221"/>
      <c r="OOR14" s="221"/>
      <c r="OOS14" s="221"/>
      <c r="OOT14" s="221"/>
      <c r="OOU14" s="221"/>
      <c r="OOV14" s="221"/>
      <c r="OOW14" s="221"/>
      <c r="OOX14" s="224"/>
      <c r="OOY14" s="224"/>
      <c r="OOZ14" s="26"/>
      <c r="OPA14" s="26"/>
      <c r="OPB14" s="26"/>
      <c r="OPC14" s="3"/>
      <c r="OPD14" s="26"/>
      <c r="OPF14" s="221"/>
      <c r="OPG14" s="221"/>
      <c r="OPH14" s="221"/>
      <c r="OPI14" s="221"/>
      <c r="OPJ14" s="221"/>
      <c r="OPK14" s="221"/>
      <c r="OPL14" s="221"/>
      <c r="OPM14" s="221"/>
      <c r="OPN14" s="224"/>
      <c r="OPO14" s="224"/>
      <c r="OPP14" s="26"/>
      <c r="OPQ14" s="26"/>
      <c r="OPR14" s="26"/>
      <c r="OPS14" s="3"/>
      <c r="OPT14" s="26"/>
      <c r="OPV14" s="221"/>
      <c r="OPW14" s="221"/>
      <c r="OPX14" s="221"/>
      <c r="OPY14" s="221"/>
      <c r="OPZ14" s="221"/>
      <c r="OQA14" s="221"/>
      <c r="OQB14" s="221"/>
      <c r="OQC14" s="221"/>
      <c r="OQD14" s="224"/>
      <c r="OQE14" s="224"/>
      <c r="OQF14" s="26"/>
      <c r="OQG14" s="26"/>
      <c r="OQH14" s="26"/>
      <c r="OQI14" s="3"/>
      <c r="OQJ14" s="26"/>
      <c r="OQL14" s="221"/>
      <c r="OQM14" s="221"/>
      <c r="OQN14" s="221"/>
      <c r="OQO14" s="221"/>
      <c r="OQP14" s="221"/>
      <c r="OQQ14" s="221"/>
      <c r="OQR14" s="221"/>
      <c r="OQS14" s="221"/>
      <c r="OQT14" s="224"/>
      <c r="OQU14" s="224"/>
      <c r="OQV14" s="26"/>
      <c r="OQW14" s="26"/>
      <c r="OQX14" s="26"/>
      <c r="OQY14" s="3"/>
      <c r="OQZ14" s="26"/>
      <c r="ORB14" s="221"/>
      <c r="ORC14" s="221"/>
      <c r="ORD14" s="221"/>
      <c r="ORE14" s="221"/>
      <c r="ORF14" s="221"/>
      <c r="ORG14" s="221"/>
      <c r="ORH14" s="221"/>
      <c r="ORI14" s="221"/>
      <c r="ORJ14" s="224"/>
      <c r="ORK14" s="224"/>
      <c r="ORL14" s="26"/>
      <c r="ORM14" s="26"/>
      <c r="ORN14" s="26"/>
      <c r="ORO14" s="3"/>
      <c r="ORP14" s="26"/>
      <c r="ORR14" s="221"/>
      <c r="ORS14" s="221"/>
      <c r="ORT14" s="221"/>
      <c r="ORU14" s="221"/>
      <c r="ORV14" s="221"/>
      <c r="ORW14" s="221"/>
      <c r="ORX14" s="221"/>
      <c r="ORY14" s="221"/>
      <c r="ORZ14" s="224"/>
      <c r="OSA14" s="224"/>
      <c r="OSB14" s="26"/>
      <c r="OSC14" s="26"/>
      <c r="OSD14" s="26"/>
      <c r="OSE14" s="3"/>
      <c r="OSF14" s="26"/>
      <c r="OSH14" s="221"/>
      <c r="OSI14" s="221"/>
      <c r="OSJ14" s="221"/>
      <c r="OSK14" s="221"/>
      <c r="OSL14" s="221"/>
      <c r="OSM14" s="221"/>
      <c r="OSN14" s="221"/>
      <c r="OSO14" s="221"/>
      <c r="OSP14" s="224"/>
      <c r="OSQ14" s="224"/>
      <c r="OSR14" s="26"/>
      <c r="OSS14" s="26"/>
      <c r="OST14" s="26"/>
      <c r="OSU14" s="3"/>
      <c r="OSV14" s="26"/>
      <c r="OSX14" s="221"/>
      <c r="OSY14" s="221"/>
      <c r="OSZ14" s="221"/>
      <c r="OTA14" s="221"/>
      <c r="OTB14" s="221"/>
      <c r="OTC14" s="221"/>
      <c r="OTD14" s="221"/>
      <c r="OTE14" s="221"/>
      <c r="OTF14" s="224"/>
      <c r="OTG14" s="224"/>
      <c r="OTH14" s="26"/>
      <c r="OTI14" s="26"/>
      <c r="OTJ14" s="26"/>
      <c r="OTK14" s="3"/>
      <c r="OTL14" s="26"/>
      <c r="OTN14" s="221"/>
      <c r="OTO14" s="221"/>
      <c r="OTP14" s="221"/>
      <c r="OTQ14" s="221"/>
      <c r="OTR14" s="221"/>
      <c r="OTS14" s="221"/>
      <c r="OTT14" s="221"/>
      <c r="OTU14" s="221"/>
      <c r="OTV14" s="224"/>
      <c r="OTW14" s="224"/>
      <c r="OTX14" s="26"/>
      <c r="OTY14" s="26"/>
      <c r="OTZ14" s="26"/>
      <c r="OUA14" s="3"/>
      <c r="OUB14" s="26"/>
      <c r="OUD14" s="221"/>
      <c r="OUE14" s="221"/>
      <c r="OUF14" s="221"/>
      <c r="OUG14" s="221"/>
      <c r="OUH14" s="221"/>
      <c r="OUI14" s="221"/>
      <c r="OUJ14" s="221"/>
      <c r="OUK14" s="221"/>
      <c r="OUL14" s="224"/>
      <c r="OUM14" s="224"/>
      <c r="OUN14" s="26"/>
      <c r="OUO14" s="26"/>
      <c r="OUP14" s="26"/>
      <c r="OUQ14" s="3"/>
      <c r="OUR14" s="26"/>
      <c r="OUT14" s="221"/>
      <c r="OUU14" s="221"/>
      <c r="OUV14" s="221"/>
      <c r="OUW14" s="221"/>
      <c r="OUX14" s="221"/>
      <c r="OUY14" s="221"/>
      <c r="OUZ14" s="221"/>
      <c r="OVA14" s="221"/>
      <c r="OVB14" s="224"/>
      <c r="OVC14" s="224"/>
      <c r="OVD14" s="26"/>
      <c r="OVE14" s="26"/>
      <c r="OVF14" s="26"/>
      <c r="OVG14" s="3"/>
      <c r="OVH14" s="26"/>
      <c r="OVJ14" s="221"/>
      <c r="OVK14" s="221"/>
      <c r="OVL14" s="221"/>
      <c r="OVM14" s="221"/>
      <c r="OVN14" s="221"/>
      <c r="OVO14" s="221"/>
      <c r="OVP14" s="221"/>
      <c r="OVQ14" s="221"/>
      <c r="OVR14" s="224"/>
      <c r="OVS14" s="224"/>
      <c r="OVT14" s="26"/>
      <c r="OVU14" s="26"/>
      <c r="OVV14" s="26"/>
      <c r="OVW14" s="3"/>
      <c r="OVX14" s="26"/>
      <c r="OVZ14" s="221"/>
      <c r="OWA14" s="221"/>
      <c r="OWB14" s="221"/>
      <c r="OWC14" s="221"/>
      <c r="OWD14" s="221"/>
      <c r="OWE14" s="221"/>
      <c r="OWF14" s="221"/>
      <c r="OWG14" s="221"/>
      <c r="OWH14" s="224"/>
      <c r="OWI14" s="224"/>
      <c r="OWJ14" s="26"/>
      <c r="OWK14" s="26"/>
      <c r="OWL14" s="26"/>
      <c r="OWM14" s="3"/>
      <c r="OWN14" s="26"/>
      <c r="OWP14" s="221"/>
      <c r="OWQ14" s="221"/>
      <c r="OWR14" s="221"/>
      <c r="OWS14" s="221"/>
      <c r="OWT14" s="221"/>
      <c r="OWU14" s="221"/>
      <c r="OWV14" s="221"/>
      <c r="OWW14" s="221"/>
      <c r="OWX14" s="224"/>
      <c r="OWY14" s="224"/>
      <c r="OWZ14" s="26"/>
      <c r="OXA14" s="26"/>
      <c r="OXB14" s="26"/>
      <c r="OXC14" s="3"/>
      <c r="OXD14" s="26"/>
      <c r="OXF14" s="221"/>
      <c r="OXG14" s="221"/>
      <c r="OXH14" s="221"/>
      <c r="OXI14" s="221"/>
      <c r="OXJ14" s="221"/>
      <c r="OXK14" s="221"/>
      <c r="OXL14" s="221"/>
      <c r="OXM14" s="221"/>
      <c r="OXN14" s="224"/>
      <c r="OXO14" s="224"/>
      <c r="OXP14" s="26"/>
      <c r="OXQ14" s="26"/>
      <c r="OXR14" s="26"/>
      <c r="OXS14" s="3"/>
      <c r="OXT14" s="26"/>
      <c r="OXV14" s="221"/>
      <c r="OXW14" s="221"/>
      <c r="OXX14" s="221"/>
      <c r="OXY14" s="221"/>
      <c r="OXZ14" s="221"/>
      <c r="OYA14" s="221"/>
      <c r="OYB14" s="221"/>
      <c r="OYC14" s="221"/>
      <c r="OYD14" s="224"/>
      <c r="OYE14" s="224"/>
      <c r="OYF14" s="26"/>
      <c r="OYG14" s="26"/>
      <c r="OYH14" s="26"/>
      <c r="OYI14" s="3"/>
      <c r="OYJ14" s="26"/>
      <c r="OYL14" s="221"/>
      <c r="OYM14" s="221"/>
      <c r="OYN14" s="221"/>
      <c r="OYO14" s="221"/>
      <c r="OYP14" s="221"/>
      <c r="OYQ14" s="221"/>
      <c r="OYR14" s="221"/>
      <c r="OYS14" s="221"/>
      <c r="OYT14" s="224"/>
      <c r="OYU14" s="224"/>
      <c r="OYV14" s="26"/>
      <c r="OYW14" s="26"/>
      <c r="OYX14" s="26"/>
      <c r="OYY14" s="3"/>
      <c r="OYZ14" s="26"/>
      <c r="OZB14" s="221"/>
      <c r="OZC14" s="221"/>
      <c r="OZD14" s="221"/>
      <c r="OZE14" s="221"/>
      <c r="OZF14" s="221"/>
      <c r="OZG14" s="221"/>
      <c r="OZH14" s="221"/>
      <c r="OZI14" s="221"/>
      <c r="OZJ14" s="224"/>
      <c r="OZK14" s="224"/>
      <c r="OZL14" s="26"/>
      <c r="OZM14" s="26"/>
      <c r="OZN14" s="26"/>
      <c r="OZO14" s="3"/>
      <c r="OZP14" s="26"/>
      <c r="OZR14" s="221"/>
      <c r="OZS14" s="221"/>
      <c r="OZT14" s="221"/>
      <c r="OZU14" s="221"/>
      <c r="OZV14" s="221"/>
      <c r="OZW14" s="221"/>
      <c r="OZX14" s="221"/>
      <c r="OZY14" s="221"/>
      <c r="OZZ14" s="224"/>
      <c r="PAA14" s="224"/>
      <c r="PAB14" s="26"/>
      <c r="PAC14" s="26"/>
      <c r="PAD14" s="26"/>
      <c r="PAE14" s="3"/>
      <c r="PAF14" s="26"/>
      <c r="PAH14" s="221"/>
      <c r="PAI14" s="221"/>
      <c r="PAJ14" s="221"/>
      <c r="PAK14" s="221"/>
      <c r="PAL14" s="221"/>
      <c r="PAM14" s="221"/>
      <c r="PAN14" s="221"/>
      <c r="PAO14" s="221"/>
      <c r="PAP14" s="224"/>
      <c r="PAQ14" s="224"/>
      <c r="PAR14" s="26"/>
      <c r="PAS14" s="26"/>
      <c r="PAT14" s="26"/>
      <c r="PAU14" s="3"/>
      <c r="PAV14" s="26"/>
      <c r="PAX14" s="221"/>
      <c r="PAY14" s="221"/>
      <c r="PAZ14" s="221"/>
      <c r="PBA14" s="221"/>
      <c r="PBB14" s="221"/>
      <c r="PBC14" s="221"/>
      <c r="PBD14" s="221"/>
      <c r="PBE14" s="221"/>
      <c r="PBF14" s="224"/>
      <c r="PBG14" s="224"/>
      <c r="PBH14" s="26"/>
      <c r="PBI14" s="26"/>
      <c r="PBJ14" s="26"/>
      <c r="PBK14" s="3"/>
      <c r="PBL14" s="26"/>
      <c r="PBN14" s="221"/>
      <c r="PBO14" s="221"/>
      <c r="PBP14" s="221"/>
      <c r="PBQ14" s="221"/>
      <c r="PBR14" s="221"/>
      <c r="PBS14" s="221"/>
      <c r="PBT14" s="221"/>
      <c r="PBU14" s="221"/>
      <c r="PBV14" s="224"/>
      <c r="PBW14" s="224"/>
      <c r="PBX14" s="26"/>
      <c r="PBY14" s="26"/>
      <c r="PBZ14" s="26"/>
      <c r="PCA14" s="3"/>
      <c r="PCB14" s="26"/>
      <c r="PCD14" s="221"/>
      <c r="PCE14" s="221"/>
      <c r="PCF14" s="221"/>
      <c r="PCG14" s="221"/>
      <c r="PCH14" s="221"/>
      <c r="PCI14" s="221"/>
      <c r="PCJ14" s="221"/>
      <c r="PCK14" s="221"/>
      <c r="PCL14" s="224"/>
      <c r="PCM14" s="224"/>
      <c r="PCN14" s="26"/>
      <c r="PCO14" s="26"/>
      <c r="PCP14" s="26"/>
      <c r="PCQ14" s="3"/>
      <c r="PCR14" s="26"/>
      <c r="PCT14" s="221"/>
      <c r="PCU14" s="221"/>
      <c r="PCV14" s="221"/>
      <c r="PCW14" s="221"/>
      <c r="PCX14" s="221"/>
      <c r="PCY14" s="221"/>
      <c r="PCZ14" s="221"/>
      <c r="PDA14" s="221"/>
      <c r="PDB14" s="224"/>
      <c r="PDC14" s="224"/>
      <c r="PDD14" s="26"/>
      <c r="PDE14" s="26"/>
      <c r="PDF14" s="26"/>
      <c r="PDG14" s="3"/>
      <c r="PDH14" s="26"/>
      <c r="PDJ14" s="221"/>
      <c r="PDK14" s="221"/>
      <c r="PDL14" s="221"/>
      <c r="PDM14" s="221"/>
      <c r="PDN14" s="221"/>
      <c r="PDO14" s="221"/>
      <c r="PDP14" s="221"/>
      <c r="PDQ14" s="221"/>
      <c r="PDR14" s="224"/>
      <c r="PDS14" s="224"/>
      <c r="PDT14" s="26"/>
      <c r="PDU14" s="26"/>
      <c r="PDV14" s="26"/>
      <c r="PDW14" s="3"/>
      <c r="PDX14" s="26"/>
      <c r="PDZ14" s="221"/>
      <c r="PEA14" s="221"/>
      <c r="PEB14" s="221"/>
      <c r="PEC14" s="221"/>
      <c r="PED14" s="221"/>
      <c r="PEE14" s="221"/>
      <c r="PEF14" s="221"/>
      <c r="PEG14" s="221"/>
      <c r="PEH14" s="224"/>
      <c r="PEI14" s="224"/>
      <c r="PEJ14" s="26"/>
      <c r="PEK14" s="26"/>
      <c r="PEL14" s="26"/>
      <c r="PEM14" s="3"/>
      <c r="PEN14" s="26"/>
      <c r="PEP14" s="221"/>
      <c r="PEQ14" s="221"/>
      <c r="PER14" s="221"/>
      <c r="PES14" s="221"/>
      <c r="PET14" s="221"/>
      <c r="PEU14" s="221"/>
      <c r="PEV14" s="221"/>
      <c r="PEW14" s="221"/>
      <c r="PEX14" s="224"/>
      <c r="PEY14" s="224"/>
      <c r="PEZ14" s="26"/>
      <c r="PFA14" s="26"/>
      <c r="PFB14" s="26"/>
      <c r="PFC14" s="3"/>
      <c r="PFD14" s="26"/>
      <c r="PFF14" s="221"/>
      <c r="PFG14" s="221"/>
      <c r="PFH14" s="221"/>
      <c r="PFI14" s="221"/>
      <c r="PFJ14" s="221"/>
      <c r="PFK14" s="221"/>
      <c r="PFL14" s="221"/>
      <c r="PFM14" s="221"/>
      <c r="PFN14" s="224"/>
      <c r="PFO14" s="224"/>
      <c r="PFP14" s="26"/>
      <c r="PFQ14" s="26"/>
      <c r="PFR14" s="26"/>
      <c r="PFS14" s="3"/>
      <c r="PFT14" s="26"/>
      <c r="PFV14" s="221"/>
      <c r="PFW14" s="221"/>
      <c r="PFX14" s="221"/>
      <c r="PFY14" s="221"/>
      <c r="PFZ14" s="221"/>
      <c r="PGA14" s="221"/>
      <c r="PGB14" s="221"/>
      <c r="PGC14" s="221"/>
      <c r="PGD14" s="224"/>
      <c r="PGE14" s="224"/>
      <c r="PGF14" s="26"/>
      <c r="PGG14" s="26"/>
      <c r="PGH14" s="26"/>
      <c r="PGI14" s="3"/>
      <c r="PGJ14" s="26"/>
      <c r="PGL14" s="221"/>
      <c r="PGM14" s="221"/>
      <c r="PGN14" s="221"/>
      <c r="PGO14" s="221"/>
      <c r="PGP14" s="221"/>
      <c r="PGQ14" s="221"/>
      <c r="PGR14" s="221"/>
      <c r="PGS14" s="221"/>
      <c r="PGT14" s="224"/>
      <c r="PGU14" s="224"/>
      <c r="PGV14" s="26"/>
      <c r="PGW14" s="26"/>
      <c r="PGX14" s="26"/>
      <c r="PGY14" s="3"/>
      <c r="PGZ14" s="26"/>
      <c r="PHB14" s="221"/>
      <c r="PHC14" s="221"/>
      <c r="PHD14" s="221"/>
      <c r="PHE14" s="221"/>
      <c r="PHF14" s="221"/>
      <c r="PHG14" s="221"/>
      <c r="PHH14" s="221"/>
      <c r="PHI14" s="221"/>
      <c r="PHJ14" s="224"/>
      <c r="PHK14" s="224"/>
      <c r="PHL14" s="26"/>
      <c r="PHM14" s="26"/>
      <c r="PHN14" s="26"/>
      <c r="PHO14" s="3"/>
      <c r="PHP14" s="26"/>
      <c r="PHR14" s="221"/>
      <c r="PHS14" s="221"/>
      <c r="PHT14" s="221"/>
      <c r="PHU14" s="221"/>
      <c r="PHV14" s="221"/>
      <c r="PHW14" s="221"/>
      <c r="PHX14" s="221"/>
      <c r="PHY14" s="221"/>
      <c r="PHZ14" s="224"/>
      <c r="PIA14" s="224"/>
      <c r="PIB14" s="26"/>
      <c r="PIC14" s="26"/>
      <c r="PID14" s="26"/>
      <c r="PIE14" s="3"/>
      <c r="PIF14" s="26"/>
      <c r="PIH14" s="221"/>
      <c r="PII14" s="221"/>
      <c r="PIJ14" s="221"/>
      <c r="PIK14" s="221"/>
      <c r="PIL14" s="221"/>
      <c r="PIM14" s="221"/>
      <c r="PIN14" s="221"/>
      <c r="PIO14" s="221"/>
      <c r="PIP14" s="224"/>
      <c r="PIQ14" s="224"/>
      <c r="PIR14" s="26"/>
      <c r="PIS14" s="26"/>
      <c r="PIT14" s="26"/>
      <c r="PIU14" s="3"/>
      <c r="PIV14" s="26"/>
      <c r="PIX14" s="221"/>
      <c r="PIY14" s="221"/>
      <c r="PIZ14" s="221"/>
      <c r="PJA14" s="221"/>
      <c r="PJB14" s="221"/>
      <c r="PJC14" s="221"/>
      <c r="PJD14" s="221"/>
      <c r="PJE14" s="221"/>
      <c r="PJF14" s="224"/>
      <c r="PJG14" s="224"/>
      <c r="PJH14" s="26"/>
      <c r="PJI14" s="26"/>
      <c r="PJJ14" s="26"/>
      <c r="PJK14" s="3"/>
      <c r="PJL14" s="26"/>
      <c r="PJN14" s="221"/>
      <c r="PJO14" s="221"/>
      <c r="PJP14" s="221"/>
      <c r="PJQ14" s="221"/>
      <c r="PJR14" s="221"/>
      <c r="PJS14" s="221"/>
      <c r="PJT14" s="221"/>
      <c r="PJU14" s="221"/>
      <c r="PJV14" s="224"/>
      <c r="PJW14" s="224"/>
      <c r="PJX14" s="26"/>
      <c r="PJY14" s="26"/>
      <c r="PJZ14" s="26"/>
      <c r="PKA14" s="3"/>
      <c r="PKB14" s="26"/>
      <c r="PKD14" s="221"/>
      <c r="PKE14" s="221"/>
      <c r="PKF14" s="221"/>
      <c r="PKG14" s="221"/>
      <c r="PKH14" s="221"/>
      <c r="PKI14" s="221"/>
      <c r="PKJ14" s="221"/>
      <c r="PKK14" s="221"/>
      <c r="PKL14" s="224"/>
      <c r="PKM14" s="224"/>
      <c r="PKN14" s="26"/>
      <c r="PKO14" s="26"/>
      <c r="PKP14" s="26"/>
      <c r="PKQ14" s="3"/>
      <c r="PKR14" s="26"/>
      <c r="PKT14" s="221"/>
      <c r="PKU14" s="221"/>
      <c r="PKV14" s="221"/>
      <c r="PKW14" s="221"/>
      <c r="PKX14" s="221"/>
      <c r="PKY14" s="221"/>
      <c r="PKZ14" s="221"/>
      <c r="PLA14" s="221"/>
      <c r="PLB14" s="224"/>
      <c r="PLC14" s="224"/>
      <c r="PLD14" s="26"/>
      <c r="PLE14" s="26"/>
      <c r="PLF14" s="26"/>
      <c r="PLG14" s="3"/>
      <c r="PLH14" s="26"/>
      <c r="PLJ14" s="221"/>
      <c r="PLK14" s="221"/>
      <c r="PLL14" s="221"/>
      <c r="PLM14" s="221"/>
      <c r="PLN14" s="221"/>
      <c r="PLO14" s="221"/>
      <c r="PLP14" s="221"/>
      <c r="PLQ14" s="221"/>
      <c r="PLR14" s="224"/>
      <c r="PLS14" s="224"/>
      <c r="PLT14" s="26"/>
      <c r="PLU14" s="26"/>
      <c r="PLV14" s="26"/>
      <c r="PLW14" s="3"/>
      <c r="PLX14" s="26"/>
      <c r="PLZ14" s="221"/>
      <c r="PMA14" s="221"/>
      <c r="PMB14" s="221"/>
      <c r="PMC14" s="221"/>
      <c r="PMD14" s="221"/>
      <c r="PME14" s="221"/>
      <c r="PMF14" s="221"/>
      <c r="PMG14" s="221"/>
      <c r="PMH14" s="224"/>
      <c r="PMI14" s="224"/>
      <c r="PMJ14" s="26"/>
      <c r="PMK14" s="26"/>
      <c r="PML14" s="26"/>
      <c r="PMM14" s="3"/>
      <c r="PMN14" s="26"/>
      <c r="PMP14" s="221"/>
      <c r="PMQ14" s="221"/>
      <c r="PMR14" s="221"/>
      <c r="PMS14" s="221"/>
      <c r="PMT14" s="221"/>
      <c r="PMU14" s="221"/>
      <c r="PMV14" s="221"/>
      <c r="PMW14" s="221"/>
      <c r="PMX14" s="224"/>
      <c r="PMY14" s="224"/>
      <c r="PMZ14" s="26"/>
      <c r="PNA14" s="26"/>
      <c r="PNB14" s="26"/>
      <c r="PNC14" s="3"/>
      <c r="PND14" s="26"/>
      <c r="PNF14" s="221"/>
      <c r="PNG14" s="221"/>
      <c r="PNH14" s="221"/>
      <c r="PNI14" s="221"/>
      <c r="PNJ14" s="221"/>
      <c r="PNK14" s="221"/>
      <c r="PNL14" s="221"/>
      <c r="PNM14" s="221"/>
      <c r="PNN14" s="224"/>
      <c r="PNO14" s="224"/>
      <c r="PNP14" s="26"/>
      <c r="PNQ14" s="26"/>
      <c r="PNR14" s="26"/>
      <c r="PNS14" s="3"/>
      <c r="PNT14" s="26"/>
      <c r="PNV14" s="221"/>
      <c r="PNW14" s="221"/>
      <c r="PNX14" s="221"/>
      <c r="PNY14" s="221"/>
      <c r="PNZ14" s="221"/>
      <c r="POA14" s="221"/>
      <c r="POB14" s="221"/>
      <c r="POC14" s="221"/>
      <c r="POD14" s="224"/>
      <c r="POE14" s="224"/>
      <c r="POF14" s="26"/>
      <c r="POG14" s="26"/>
      <c r="POH14" s="26"/>
      <c r="POI14" s="3"/>
      <c r="POJ14" s="26"/>
      <c r="POL14" s="221"/>
      <c r="POM14" s="221"/>
      <c r="PON14" s="221"/>
      <c r="POO14" s="221"/>
      <c r="POP14" s="221"/>
      <c r="POQ14" s="221"/>
      <c r="POR14" s="221"/>
      <c r="POS14" s="221"/>
      <c r="POT14" s="224"/>
      <c r="POU14" s="224"/>
      <c r="POV14" s="26"/>
      <c r="POW14" s="26"/>
      <c r="POX14" s="26"/>
      <c r="POY14" s="3"/>
      <c r="POZ14" s="26"/>
      <c r="PPB14" s="221"/>
      <c r="PPC14" s="221"/>
      <c r="PPD14" s="221"/>
      <c r="PPE14" s="221"/>
      <c r="PPF14" s="221"/>
      <c r="PPG14" s="221"/>
      <c r="PPH14" s="221"/>
      <c r="PPI14" s="221"/>
      <c r="PPJ14" s="224"/>
      <c r="PPK14" s="224"/>
      <c r="PPL14" s="26"/>
      <c r="PPM14" s="26"/>
      <c r="PPN14" s="26"/>
      <c r="PPO14" s="3"/>
      <c r="PPP14" s="26"/>
      <c r="PPR14" s="221"/>
      <c r="PPS14" s="221"/>
      <c r="PPT14" s="221"/>
      <c r="PPU14" s="221"/>
      <c r="PPV14" s="221"/>
      <c r="PPW14" s="221"/>
      <c r="PPX14" s="221"/>
      <c r="PPY14" s="221"/>
      <c r="PPZ14" s="224"/>
      <c r="PQA14" s="224"/>
      <c r="PQB14" s="26"/>
      <c r="PQC14" s="26"/>
      <c r="PQD14" s="26"/>
      <c r="PQE14" s="3"/>
      <c r="PQF14" s="26"/>
      <c r="PQH14" s="221"/>
      <c r="PQI14" s="221"/>
      <c r="PQJ14" s="221"/>
      <c r="PQK14" s="221"/>
      <c r="PQL14" s="221"/>
      <c r="PQM14" s="221"/>
      <c r="PQN14" s="221"/>
      <c r="PQO14" s="221"/>
      <c r="PQP14" s="224"/>
      <c r="PQQ14" s="224"/>
      <c r="PQR14" s="26"/>
      <c r="PQS14" s="26"/>
      <c r="PQT14" s="26"/>
      <c r="PQU14" s="3"/>
      <c r="PQV14" s="26"/>
      <c r="PQX14" s="221"/>
      <c r="PQY14" s="221"/>
      <c r="PQZ14" s="221"/>
      <c r="PRA14" s="221"/>
      <c r="PRB14" s="221"/>
      <c r="PRC14" s="221"/>
      <c r="PRD14" s="221"/>
      <c r="PRE14" s="221"/>
      <c r="PRF14" s="224"/>
      <c r="PRG14" s="224"/>
      <c r="PRH14" s="26"/>
      <c r="PRI14" s="26"/>
      <c r="PRJ14" s="26"/>
      <c r="PRK14" s="3"/>
      <c r="PRL14" s="26"/>
      <c r="PRN14" s="221"/>
      <c r="PRO14" s="221"/>
      <c r="PRP14" s="221"/>
      <c r="PRQ14" s="221"/>
      <c r="PRR14" s="221"/>
      <c r="PRS14" s="221"/>
      <c r="PRT14" s="221"/>
      <c r="PRU14" s="221"/>
      <c r="PRV14" s="224"/>
      <c r="PRW14" s="224"/>
      <c r="PRX14" s="26"/>
      <c r="PRY14" s="26"/>
      <c r="PRZ14" s="26"/>
      <c r="PSA14" s="3"/>
      <c r="PSB14" s="26"/>
      <c r="PSD14" s="221"/>
      <c r="PSE14" s="221"/>
      <c r="PSF14" s="221"/>
      <c r="PSG14" s="221"/>
      <c r="PSH14" s="221"/>
      <c r="PSI14" s="221"/>
      <c r="PSJ14" s="221"/>
      <c r="PSK14" s="221"/>
      <c r="PSL14" s="224"/>
      <c r="PSM14" s="224"/>
      <c r="PSN14" s="26"/>
      <c r="PSO14" s="26"/>
      <c r="PSP14" s="26"/>
      <c r="PSQ14" s="3"/>
      <c r="PSR14" s="26"/>
      <c r="PST14" s="221"/>
      <c r="PSU14" s="221"/>
      <c r="PSV14" s="221"/>
      <c r="PSW14" s="221"/>
      <c r="PSX14" s="221"/>
      <c r="PSY14" s="221"/>
      <c r="PSZ14" s="221"/>
      <c r="PTA14" s="221"/>
      <c r="PTB14" s="224"/>
      <c r="PTC14" s="224"/>
      <c r="PTD14" s="26"/>
      <c r="PTE14" s="26"/>
      <c r="PTF14" s="26"/>
      <c r="PTG14" s="3"/>
      <c r="PTH14" s="26"/>
      <c r="PTJ14" s="221"/>
      <c r="PTK14" s="221"/>
      <c r="PTL14" s="221"/>
      <c r="PTM14" s="221"/>
      <c r="PTN14" s="221"/>
      <c r="PTO14" s="221"/>
      <c r="PTP14" s="221"/>
      <c r="PTQ14" s="221"/>
      <c r="PTR14" s="224"/>
      <c r="PTS14" s="224"/>
      <c r="PTT14" s="26"/>
      <c r="PTU14" s="26"/>
      <c r="PTV14" s="26"/>
      <c r="PTW14" s="3"/>
      <c r="PTX14" s="26"/>
      <c r="PTZ14" s="221"/>
      <c r="PUA14" s="221"/>
      <c r="PUB14" s="221"/>
      <c r="PUC14" s="221"/>
      <c r="PUD14" s="221"/>
      <c r="PUE14" s="221"/>
      <c r="PUF14" s="221"/>
      <c r="PUG14" s="221"/>
      <c r="PUH14" s="224"/>
      <c r="PUI14" s="224"/>
      <c r="PUJ14" s="26"/>
      <c r="PUK14" s="26"/>
      <c r="PUL14" s="26"/>
      <c r="PUM14" s="3"/>
      <c r="PUN14" s="26"/>
      <c r="PUP14" s="221"/>
      <c r="PUQ14" s="221"/>
      <c r="PUR14" s="221"/>
      <c r="PUS14" s="221"/>
      <c r="PUT14" s="221"/>
      <c r="PUU14" s="221"/>
      <c r="PUV14" s="221"/>
      <c r="PUW14" s="221"/>
      <c r="PUX14" s="224"/>
      <c r="PUY14" s="224"/>
      <c r="PUZ14" s="26"/>
      <c r="PVA14" s="26"/>
      <c r="PVB14" s="26"/>
      <c r="PVC14" s="3"/>
      <c r="PVD14" s="26"/>
      <c r="PVF14" s="221"/>
      <c r="PVG14" s="221"/>
      <c r="PVH14" s="221"/>
      <c r="PVI14" s="221"/>
      <c r="PVJ14" s="221"/>
      <c r="PVK14" s="221"/>
      <c r="PVL14" s="221"/>
      <c r="PVM14" s="221"/>
      <c r="PVN14" s="224"/>
      <c r="PVO14" s="224"/>
      <c r="PVP14" s="26"/>
      <c r="PVQ14" s="26"/>
      <c r="PVR14" s="26"/>
      <c r="PVS14" s="3"/>
      <c r="PVT14" s="26"/>
      <c r="PVV14" s="221"/>
      <c r="PVW14" s="221"/>
      <c r="PVX14" s="221"/>
      <c r="PVY14" s="221"/>
      <c r="PVZ14" s="221"/>
      <c r="PWA14" s="221"/>
      <c r="PWB14" s="221"/>
      <c r="PWC14" s="221"/>
      <c r="PWD14" s="224"/>
      <c r="PWE14" s="224"/>
      <c r="PWF14" s="26"/>
      <c r="PWG14" s="26"/>
      <c r="PWH14" s="26"/>
      <c r="PWI14" s="3"/>
      <c r="PWJ14" s="26"/>
      <c r="PWL14" s="221"/>
      <c r="PWM14" s="221"/>
      <c r="PWN14" s="221"/>
      <c r="PWO14" s="221"/>
      <c r="PWP14" s="221"/>
      <c r="PWQ14" s="221"/>
      <c r="PWR14" s="221"/>
      <c r="PWS14" s="221"/>
      <c r="PWT14" s="224"/>
      <c r="PWU14" s="224"/>
      <c r="PWV14" s="26"/>
      <c r="PWW14" s="26"/>
      <c r="PWX14" s="26"/>
      <c r="PWY14" s="3"/>
      <c r="PWZ14" s="26"/>
      <c r="PXB14" s="221"/>
      <c r="PXC14" s="221"/>
      <c r="PXD14" s="221"/>
      <c r="PXE14" s="221"/>
      <c r="PXF14" s="221"/>
      <c r="PXG14" s="221"/>
      <c r="PXH14" s="221"/>
      <c r="PXI14" s="221"/>
      <c r="PXJ14" s="224"/>
      <c r="PXK14" s="224"/>
      <c r="PXL14" s="26"/>
      <c r="PXM14" s="26"/>
      <c r="PXN14" s="26"/>
      <c r="PXO14" s="3"/>
      <c r="PXP14" s="26"/>
      <c r="PXR14" s="221"/>
      <c r="PXS14" s="221"/>
      <c r="PXT14" s="221"/>
      <c r="PXU14" s="221"/>
      <c r="PXV14" s="221"/>
      <c r="PXW14" s="221"/>
      <c r="PXX14" s="221"/>
      <c r="PXY14" s="221"/>
      <c r="PXZ14" s="224"/>
      <c r="PYA14" s="224"/>
      <c r="PYB14" s="26"/>
      <c r="PYC14" s="26"/>
      <c r="PYD14" s="26"/>
      <c r="PYE14" s="3"/>
      <c r="PYF14" s="26"/>
      <c r="PYH14" s="221"/>
      <c r="PYI14" s="221"/>
      <c r="PYJ14" s="221"/>
      <c r="PYK14" s="221"/>
      <c r="PYL14" s="221"/>
      <c r="PYM14" s="221"/>
      <c r="PYN14" s="221"/>
      <c r="PYO14" s="221"/>
      <c r="PYP14" s="224"/>
      <c r="PYQ14" s="224"/>
      <c r="PYR14" s="26"/>
      <c r="PYS14" s="26"/>
      <c r="PYT14" s="26"/>
      <c r="PYU14" s="3"/>
      <c r="PYV14" s="26"/>
      <c r="PYX14" s="221"/>
      <c r="PYY14" s="221"/>
      <c r="PYZ14" s="221"/>
      <c r="PZA14" s="221"/>
      <c r="PZB14" s="221"/>
      <c r="PZC14" s="221"/>
      <c r="PZD14" s="221"/>
      <c r="PZE14" s="221"/>
      <c r="PZF14" s="224"/>
      <c r="PZG14" s="224"/>
      <c r="PZH14" s="26"/>
      <c r="PZI14" s="26"/>
      <c r="PZJ14" s="26"/>
      <c r="PZK14" s="3"/>
      <c r="PZL14" s="26"/>
      <c r="PZN14" s="221"/>
      <c r="PZO14" s="221"/>
      <c r="PZP14" s="221"/>
      <c r="PZQ14" s="221"/>
      <c r="PZR14" s="221"/>
      <c r="PZS14" s="221"/>
      <c r="PZT14" s="221"/>
      <c r="PZU14" s="221"/>
      <c r="PZV14" s="224"/>
      <c r="PZW14" s="224"/>
      <c r="PZX14" s="26"/>
      <c r="PZY14" s="26"/>
      <c r="PZZ14" s="26"/>
      <c r="QAA14" s="3"/>
      <c r="QAB14" s="26"/>
      <c r="QAD14" s="221"/>
      <c r="QAE14" s="221"/>
      <c r="QAF14" s="221"/>
      <c r="QAG14" s="221"/>
      <c r="QAH14" s="221"/>
      <c r="QAI14" s="221"/>
      <c r="QAJ14" s="221"/>
      <c r="QAK14" s="221"/>
      <c r="QAL14" s="224"/>
      <c r="QAM14" s="224"/>
      <c r="QAN14" s="26"/>
      <c r="QAO14" s="26"/>
      <c r="QAP14" s="26"/>
      <c r="QAQ14" s="3"/>
      <c r="QAR14" s="26"/>
      <c r="QAT14" s="221"/>
      <c r="QAU14" s="221"/>
      <c r="QAV14" s="221"/>
      <c r="QAW14" s="221"/>
      <c r="QAX14" s="221"/>
      <c r="QAY14" s="221"/>
      <c r="QAZ14" s="221"/>
      <c r="QBA14" s="221"/>
      <c r="QBB14" s="224"/>
      <c r="QBC14" s="224"/>
      <c r="QBD14" s="26"/>
      <c r="QBE14" s="26"/>
      <c r="QBF14" s="26"/>
      <c r="QBG14" s="3"/>
      <c r="QBH14" s="26"/>
      <c r="QBJ14" s="221"/>
      <c r="QBK14" s="221"/>
      <c r="QBL14" s="221"/>
      <c r="QBM14" s="221"/>
      <c r="QBN14" s="221"/>
      <c r="QBO14" s="221"/>
      <c r="QBP14" s="221"/>
      <c r="QBQ14" s="221"/>
      <c r="QBR14" s="224"/>
      <c r="QBS14" s="224"/>
      <c r="QBT14" s="26"/>
      <c r="QBU14" s="26"/>
      <c r="QBV14" s="26"/>
      <c r="QBW14" s="3"/>
      <c r="QBX14" s="26"/>
      <c r="QBZ14" s="221"/>
      <c r="QCA14" s="221"/>
      <c r="QCB14" s="221"/>
      <c r="QCC14" s="221"/>
      <c r="QCD14" s="221"/>
      <c r="QCE14" s="221"/>
      <c r="QCF14" s="221"/>
      <c r="QCG14" s="221"/>
      <c r="QCH14" s="224"/>
      <c r="QCI14" s="224"/>
      <c r="QCJ14" s="26"/>
      <c r="QCK14" s="26"/>
      <c r="QCL14" s="26"/>
      <c r="QCM14" s="3"/>
      <c r="QCN14" s="26"/>
      <c r="QCP14" s="221"/>
      <c r="QCQ14" s="221"/>
      <c r="QCR14" s="221"/>
      <c r="QCS14" s="221"/>
      <c r="QCT14" s="221"/>
      <c r="QCU14" s="221"/>
      <c r="QCV14" s="221"/>
      <c r="QCW14" s="221"/>
      <c r="QCX14" s="224"/>
      <c r="QCY14" s="224"/>
      <c r="QCZ14" s="26"/>
      <c r="QDA14" s="26"/>
      <c r="QDB14" s="26"/>
      <c r="QDC14" s="3"/>
      <c r="QDD14" s="26"/>
      <c r="QDF14" s="221"/>
      <c r="QDG14" s="221"/>
      <c r="QDH14" s="221"/>
      <c r="QDI14" s="221"/>
      <c r="QDJ14" s="221"/>
      <c r="QDK14" s="221"/>
      <c r="QDL14" s="221"/>
      <c r="QDM14" s="221"/>
      <c r="QDN14" s="224"/>
      <c r="QDO14" s="224"/>
      <c r="QDP14" s="26"/>
      <c r="QDQ14" s="26"/>
      <c r="QDR14" s="26"/>
      <c r="QDS14" s="3"/>
      <c r="QDT14" s="26"/>
      <c r="QDV14" s="221"/>
      <c r="QDW14" s="221"/>
      <c r="QDX14" s="221"/>
      <c r="QDY14" s="221"/>
      <c r="QDZ14" s="221"/>
      <c r="QEA14" s="221"/>
      <c r="QEB14" s="221"/>
      <c r="QEC14" s="221"/>
      <c r="QED14" s="224"/>
      <c r="QEE14" s="224"/>
      <c r="QEF14" s="26"/>
      <c r="QEG14" s="26"/>
      <c r="QEH14" s="26"/>
      <c r="QEI14" s="3"/>
      <c r="QEJ14" s="26"/>
      <c r="QEL14" s="221"/>
      <c r="QEM14" s="221"/>
      <c r="QEN14" s="221"/>
      <c r="QEO14" s="221"/>
      <c r="QEP14" s="221"/>
      <c r="QEQ14" s="221"/>
      <c r="QER14" s="221"/>
      <c r="QES14" s="221"/>
      <c r="QET14" s="224"/>
      <c r="QEU14" s="224"/>
      <c r="QEV14" s="26"/>
      <c r="QEW14" s="26"/>
      <c r="QEX14" s="26"/>
      <c r="QEY14" s="3"/>
      <c r="QEZ14" s="26"/>
      <c r="QFB14" s="221"/>
      <c r="QFC14" s="221"/>
      <c r="QFD14" s="221"/>
      <c r="QFE14" s="221"/>
      <c r="QFF14" s="221"/>
      <c r="QFG14" s="221"/>
      <c r="QFH14" s="221"/>
      <c r="QFI14" s="221"/>
      <c r="QFJ14" s="224"/>
      <c r="QFK14" s="224"/>
      <c r="QFL14" s="26"/>
      <c r="QFM14" s="26"/>
      <c r="QFN14" s="26"/>
      <c r="QFO14" s="3"/>
      <c r="QFP14" s="26"/>
      <c r="QFR14" s="221"/>
      <c r="QFS14" s="221"/>
      <c r="QFT14" s="221"/>
      <c r="QFU14" s="221"/>
      <c r="QFV14" s="221"/>
      <c r="QFW14" s="221"/>
      <c r="QFX14" s="221"/>
      <c r="QFY14" s="221"/>
      <c r="QFZ14" s="224"/>
      <c r="QGA14" s="224"/>
      <c r="QGB14" s="26"/>
      <c r="QGC14" s="26"/>
      <c r="QGD14" s="26"/>
      <c r="QGE14" s="3"/>
      <c r="QGF14" s="26"/>
      <c r="QGH14" s="221"/>
      <c r="QGI14" s="221"/>
      <c r="QGJ14" s="221"/>
      <c r="QGK14" s="221"/>
      <c r="QGL14" s="221"/>
      <c r="QGM14" s="221"/>
      <c r="QGN14" s="221"/>
      <c r="QGO14" s="221"/>
      <c r="QGP14" s="224"/>
      <c r="QGQ14" s="224"/>
      <c r="QGR14" s="26"/>
      <c r="QGS14" s="26"/>
      <c r="QGT14" s="26"/>
      <c r="QGU14" s="3"/>
      <c r="QGV14" s="26"/>
      <c r="QGX14" s="221"/>
      <c r="QGY14" s="221"/>
      <c r="QGZ14" s="221"/>
      <c r="QHA14" s="221"/>
      <c r="QHB14" s="221"/>
      <c r="QHC14" s="221"/>
      <c r="QHD14" s="221"/>
      <c r="QHE14" s="221"/>
      <c r="QHF14" s="224"/>
      <c r="QHG14" s="224"/>
      <c r="QHH14" s="26"/>
      <c r="QHI14" s="26"/>
      <c r="QHJ14" s="26"/>
      <c r="QHK14" s="3"/>
      <c r="QHL14" s="26"/>
      <c r="QHN14" s="221"/>
      <c r="QHO14" s="221"/>
      <c r="QHP14" s="221"/>
      <c r="QHQ14" s="221"/>
      <c r="QHR14" s="221"/>
      <c r="QHS14" s="221"/>
      <c r="QHT14" s="221"/>
      <c r="QHU14" s="221"/>
      <c r="QHV14" s="224"/>
      <c r="QHW14" s="224"/>
      <c r="QHX14" s="26"/>
      <c r="QHY14" s="26"/>
      <c r="QHZ14" s="26"/>
      <c r="QIA14" s="3"/>
      <c r="QIB14" s="26"/>
      <c r="QID14" s="221"/>
      <c r="QIE14" s="221"/>
      <c r="QIF14" s="221"/>
      <c r="QIG14" s="221"/>
      <c r="QIH14" s="221"/>
      <c r="QII14" s="221"/>
      <c r="QIJ14" s="221"/>
      <c r="QIK14" s="221"/>
      <c r="QIL14" s="224"/>
      <c r="QIM14" s="224"/>
      <c r="QIN14" s="26"/>
      <c r="QIO14" s="26"/>
      <c r="QIP14" s="26"/>
      <c r="QIQ14" s="3"/>
      <c r="QIR14" s="26"/>
      <c r="QIT14" s="221"/>
      <c r="QIU14" s="221"/>
      <c r="QIV14" s="221"/>
      <c r="QIW14" s="221"/>
      <c r="QIX14" s="221"/>
      <c r="QIY14" s="221"/>
      <c r="QIZ14" s="221"/>
      <c r="QJA14" s="221"/>
      <c r="QJB14" s="224"/>
      <c r="QJC14" s="224"/>
      <c r="QJD14" s="26"/>
      <c r="QJE14" s="26"/>
      <c r="QJF14" s="26"/>
      <c r="QJG14" s="3"/>
      <c r="QJH14" s="26"/>
      <c r="QJJ14" s="221"/>
      <c r="QJK14" s="221"/>
      <c r="QJL14" s="221"/>
      <c r="QJM14" s="221"/>
      <c r="QJN14" s="221"/>
      <c r="QJO14" s="221"/>
      <c r="QJP14" s="221"/>
      <c r="QJQ14" s="221"/>
      <c r="QJR14" s="224"/>
      <c r="QJS14" s="224"/>
      <c r="QJT14" s="26"/>
      <c r="QJU14" s="26"/>
      <c r="QJV14" s="26"/>
      <c r="QJW14" s="3"/>
      <c r="QJX14" s="26"/>
      <c r="QJZ14" s="221"/>
      <c r="QKA14" s="221"/>
      <c r="QKB14" s="221"/>
      <c r="QKC14" s="221"/>
      <c r="QKD14" s="221"/>
      <c r="QKE14" s="221"/>
      <c r="QKF14" s="221"/>
      <c r="QKG14" s="221"/>
      <c r="QKH14" s="224"/>
      <c r="QKI14" s="224"/>
      <c r="QKJ14" s="26"/>
      <c r="QKK14" s="26"/>
      <c r="QKL14" s="26"/>
      <c r="QKM14" s="3"/>
      <c r="QKN14" s="26"/>
      <c r="QKP14" s="221"/>
      <c r="QKQ14" s="221"/>
      <c r="QKR14" s="221"/>
      <c r="QKS14" s="221"/>
      <c r="QKT14" s="221"/>
      <c r="QKU14" s="221"/>
      <c r="QKV14" s="221"/>
      <c r="QKW14" s="221"/>
      <c r="QKX14" s="224"/>
      <c r="QKY14" s="224"/>
      <c r="QKZ14" s="26"/>
      <c r="QLA14" s="26"/>
      <c r="QLB14" s="26"/>
      <c r="QLC14" s="3"/>
      <c r="QLD14" s="26"/>
      <c r="QLF14" s="221"/>
      <c r="QLG14" s="221"/>
      <c r="QLH14" s="221"/>
      <c r="QLI14" s="221"/>
      <c r="QLJ14" s="221"/>
      <c r="QLK14" s="221"/>
      <c r="QLL14" s="221"/>
      <c r="QLM14" s="221"/>
      <c r="QLN14" s="224"/>
      <c r="QLO14" s="224"/>
      <c r="QLP14" s="26"/>
      <c r="QLQ14" s="26"/>
      <c r="QLR14" s="26"/>
      <c r="QLS14" s="3"/>
      <c r="QLT14" s="26"/>
      <c r="QLV14" s="221"/>
      <c r="QLW14" s="221"/>
      <c r="QLX14" s="221"/>
      <c r="QLY14" s="221"/>
      <c r="QLZ14" s="221"/>
      <c r="QMA14" s="221"/>
      <c r="QMB14" s="221"/>
      <c r="QMC14" s="221"/>
      <c r="QMD14" s="224"/>
      <c r="QME14" s="224"/>
      <c r="QMF14" s="26"/>
      <c r="QMG14" s="26"/>
      <c r="QMH14" s="26"/>
      <c r="QMI14" s="3"/>
      <c r="QMJ14" s="26"/>
      <c r="QML14" s="221"/>
      <c r="QMM14" s="221"/>
      <c r="QMN14" s="221"/>
      <c r="QMO14" s="221"/>
      <c r="QMP14" s="221"/>
      <c r="QMQ14" s="221"/>
      <c r="QMR14" s="221"/>
      <c r="QMS14" s="221"/>
      <c r="QMT14" s="224"/>
      <c r="QMU14" s="224"/>
      <c r="QMV14" s="26"/>
      <c r="QMW14" s="26"/>
      <c r="QMX14" s="26"/>
      <c r="QMY14" s="3"/>
      <c r="QMZ14" s="26"/>
      <c r="QNB14" s="221"/>
      <c r="QNC14" s="221"/>
      <c r="QND14" s="221"/>
      <c r="QNE14" s="221"/>
      <c r="QNF14" s="221"/>
      <c r="QNG14" s="221"/>
      <c r="QNH14" s="221"/>
      <c r="QNI14" s="221"/>
      <c r="QNJ14" s="224"/>
      <c r="QNK14" s="224"/>
      <c r="QNL14" s="26"/>
      <c r="QNM14" s="26"/>
      <c r="QNN14" s="26"/>
      <c r="QNO14" s="3"/>
      <c r="QNP14" s="26"/>
      <c r="QNR14" s="221"/>
      <c r="QNS14" s="221"/>
      <c r="QNT14" s="221"/>
      <c r="QNU14" s="221"/>
      <c r="QNV14" s="221"/>
      <c r="QNW14" s="221"/>
      <c r="QNX14" s="221"/>
      <c r="QNY14" s="221"/>
      <c r="QNZ14" s="224"/>
      <c r="QOA14" s="224"/>
      <c r="QOB14" s="26"/>
      <c r="QOC14" s="26"/>
      <c r="QOD14" s="26"/>
      <c r="QOE14" s="3"/>
      <c r="QOF14" s="26"/>
      <c r="QOH14" s="221"/>
      <c r="QOI14" s="221"/>
      <c r="QOJ14" s="221"/>
      <c r="QOK14" s="221"/>
      <c r="QOL14" s="221"/>
      <c r="QOM14" s="221"/>
      <c r="QON14" s="221"/>
      <c r="QOO14" s="221"/>
      <c r="QOP14" s="224"/>
      <c r="QOQ14" s="224"/>
      <c r="QOR14" s="26"/>
      <c r="QOS14" s="26"/>
      <c r="QOT14" s="26"/>
      <c r="QOU14" s="3"/>
      <c r="QOV14" s="26"/>
      <c r="QOX14" s="221"/>
      <c r="QOY14" s="221"/>
      <c r="QOZ14" s="221"/>
      <c r="QPA14" s="221"/>
      <c r="QPB14" s="221"/>
      <c r="QPC14" s="221"/>
      <c r="QPD14" s="221"/>
      <c r="QPE14" s="221"/>
      <c r="QPF14" s="224"/>
      <c r="QPG14" s="224"/>
      <c r="QPH14" s="26"/>
      <c r="QPI14" s="26"/>
      <c r="QPJ14" s="26"/>
      <c r="QPK14" s="3"/>
      <c r="QPL14" s="26"/>
      <c r="QPN14" s="221"/>
      <c r="QPO14" s="221"/>
      <c r="QPP14" s="221"/>
      <c r="QPQ14" s="221"/>
      <c r="QPR14" s="221"/>
      <c r="QPS14" s="221"/>
      <c r="QPT14" s="221"/>
      <c r="QPU14" s="221"/>
      <c r="QPV14" s="224"/>
      <c r="QPW14" s="224"/>
      <c r="QPX14" s="26"/>
      <c r="QPY14" s="26"/>
      <c r="QPZ14" s="26"/>
      <c r="QQA14" s="3"/>
      <c r="QQB14" s="26"/>
      <c r="QQD14" s="221"/>
      <c r="QQE14" s="221"/>
      <c r="QQF14" s="221"/>
      <c r="QQG14" s="221"/>
      <c r="QQH14" s="221"/>
      <c r="QQI14" s="221"/>
      <c r="QQJ14" s="221"/>
      <c r="QQK14" s="221"/>
      <c r="QQL14" s="224"/>
      <c r="QQM14" s="224"/>
      <c r="QQN14" s="26"/>
      <c r="QQO14" s="26"/>
      <c r="QQP14" s="26"/>
      <c r="QQQ14" s="3"/>
      <c r="QQR14" s="26"/>
      <c r="QQT14" s="221"/>
      <c r="QQU14" s="221"/>
      <c r="QQV14" s="221"/>
      <c r="QQW14" s="221"/>
      <c r="QQX14" s="221"/>
      <c r="QQY14" s="221"/>
      <c r="QQZ14" s="221"/>
      <c r="QRA14" s="221"/>
      <c r="QRB14" s="224"/>
      <c r="QRC14" s="224"/>
      <c r="QRD14" s="26"/>
      <c r="QRE14" s="26"/>
      <c r="QRF14" s="26"/>
      <c r="QRG14" s="3"/>
      <c r="QRH14" s="26"/>
      <c r="QRJ14" s="221"/>
      <c r="QRK14" s="221"/>
      <c r="QRL14" s="221"/>
      <c r="QRM14" s="221"/>
      <c r="QRN14" s="221"/>
      <c r="QRO14" s="221"/>
      <c r="QRP14" s="221"/>
      <c r="QRQ14" s="221"/>
      <c r="QRR14" s="224"/>
      <c r="QRS14" s="224"/>
      <c r="QRT14" s="26"/>
      <c r="QRU14" s="26"/>
      <c r="QRV14" s="26"/>
      <c r="QRW14" s="3"/>
      <c r="QRX14" s="26"/>
      <c r="QRZ14" s="221"/>
      <c r="QSA14" s="221"/>
      <c r="QSB14" s="221"/>
      <c r="QSC14" s="221"/>
      <c r="QSD14" s="221"/>
      <c r="QSE14" s="221"/>
      <c r="QSF14" s="221"/>
      <c r="QSG14" s="221"/>
      <c r="QSH14" s="224"/>
      <c r="QSI14" s="224"/>
      <c r="QSJ14" s="26"/>
      <c r="QSK14" s="26"/>
      <c r="QSL14" s="26"/>
      <c r="QSM14" s="3"/>
      <c r="QSN14" s="26"/>
      <c r="QSP14" s="221"/>
      <c r="QSQ14" s="221"/>
      <c r="QSR14" s="221"/>
      <c r="QSS14" s="221"/>
      <c r="QST14" s="221"/>
      <c r="QSU14" s="221"/>
      <c r="QSV14" s="221"/>
      <c r="QSW14" s="221"/>
      <c r="QSX14" s="224"/>
      <c r="QSY14" s="224"/>
      <c r="QSZ14" s="26"/>
      <c r="QTA14" s="26"/>
      <c r="QTB14" s="26"/>
      <c r="QTC14" s="3"/>
      <c r="QTD14" s="26"/>
      <c r="QTF14" s="221"/>
      <c r="QTG14" s="221"/>
      <c r="QTH14" s="221"/>
      <c r="QTI14" s="221"/>
      <c r="QTJ14" s="221"/>
      <c r="QTK14" s="221"/>
      <c r="QTL14" s="221"/>
      <c r="QTM14" s="221"/>
      <c r="QTN14" s="224"/>
      <c r="QTO14" s="224"/>
      <c r="QTP14" s="26"/>
      <c r="QTQ14" s="26"/>
      <c r="QTR14" s="26"/>
      <c r="QTS14" s="3"/>
      <c r="QTT14" s="26"/>
      <c r="QTV14" s="221"/>
      <c r="QTW14" s="221"/>
      <c r="QTX14" s="221"/>
      <c r="QTY14" s="221"/>
      <c r="QTZ14" s="221"/>
      <c r="QUA14" s="221"/>
      <c r="QUB14" s="221"/>
      <c r="QUC14" s="221"/>
      <c r="QUD14" s="224"/>
      <c r="QUE14" s="224"/>
      <c r="QUF14" s="26"/>
      <c r="QUG14" s="26"/>
      <c r="QUH14" s="26"/>
      <c r="QUI14" s="3"/>
      <c r="QUJ14" s="26"/>
      <c r="QUL14" s="221"/>
      <c r="QUM14" s="221"/>
      <c r="QUN14" s="221"/>
      <c r="QUO14" s="221"/>
      <c r="QUP14" s="221"/>
      <c r="QUQ14" s="221"/>
      <c r="QUR14" s="221"/>
      <c r="QUS14" s="221"/>
      <c r="QUT14" s="224"/>
      <c r="QUU14" s="224"/>
      <c r="QUV14" s="26"/>
      <c r="QUW14" s="26"/>
      <c r="QUX14" s="26"/>
      <c r="QUY14" s="3"/>
      <c r="QUZ14" s="26"/>
      <c r="QVB14" s="221"/>
      <c r="QVC14" s="221"/>
      <c r="QVD14" s="221"/>
      <c r="QVE14" s="221"/>
      <c r="QVF14" s="221"/>
      <c r="QVG14" s="221"/>
      <c r="QVH14" s="221"/>
      <c r="QVI14" s="221"/>
      <c r="QVJ14" s="224"/>
      <c r="QVK14" s="224"/>
      <c r="QVL14" s="26"/>
      <c r="QVM14" s="26"/>
      <c r="QVN14" s="26"/>
      <c r="QVO14" s="3"/>
      <c r="QVP14" s="26"/>
      <c r="QVR14" s="221"/>
      <c r="QVS14" s="221"/>
      <c r="QVT14" s="221"/>
      <c r="QVU14" s="221"/>
      <c r="QVV14" s="221"/>
      <c r="QVW14" s="221"/>
      <c r="QVX14" s="221"/>
      <c r="QVY14" s="221"/>
      <c r="QVZ14" s="224"/>
      <c r="QWA14" s="224"/>
      <c r="QWB14" s="26"/>
      <c r="QWC14" s="26"/>
      <c r="QWD14" s="26"/>
      <c r="QWE14" s="3"/>
      <c r="QWF14" s="26"/>
      <c r="QWH14" s="221"/>
      <c r="QWI14" s="221"/>
      <c r="QWJ14" s="221"/>
      <c r="QWK14" s="221"/>
      <c r="QWL14" s="221"/>
      <c r="QWM14" s="221"/>
      <c r="QWN14" s="221"/>
      <c r="QWO14" s="221"/>
      <c r="QWP14" s="224"/>
      <c r="QWQ14" s="224"/>
      <c r="QWR14" s="26"/>
      <c r="QWS14" s="26"/>
      <c r="QWT14" s="26"/>
      <c r="QWU14" s="3"/>
      <c r="QWV14" s="26"/>
      <c r="QWX14" s="221"/>
      <c r="QWY14" s="221"/>
      <c r="QWZ14" s="221"/>
      <c r="QXA14" s="221"/>
      <c r="QXB14" s="221"/>
      <c r="QXC14" s="221"/>
      <c r="QXD14" s="221"/>
      <c r="QXE14" s="221"/>
      <c r="QXF14" s="224"/>
      <c r="QXG14" s="224"/>
      <c r="QXH14" s="26"/>
      <c r="QXI14" s="26"/>
      <c r="QXJ14" s="26"/>
      <c r="QXK14" s="3"/>
      <c r="QXL14" s="26"/>
      <c r="QXN14" s="221"/>
      <c r="QXO14" s="221"/>
      <c r="QXP14" s="221"/>
      <c r="QXQ14" s="221"/>
      <c r="QXR14" s="221"/>
      <c r="QXS14" s="221"/>
      <c r="QXT14" s="221"/>
      <c r="QXU14" s="221"/>
      <c r="QXV14" s="224"/>
      <c r="QXW14" s="224"/>
      <c r="QXX14" s="26"/>
      <c r="QXY14" s="26"/>
      <c r="QXZ14" s="26"/>
      <c r="QYA14" s="3"/>
      <c r="QYB14" s="26"/>
      <c r="QYD14" s="221"/>
      <c r="QYE14" s="221"/>
      <c r="QYF14" s="221"/>
      <c r="QYG14" s="221"/>
      <c r="QYH14" s="221"/>
      <c r="QYI14" s="221"/>
      <c r="QYJ14" s="221"/>
      <c r="QYK14" s="221"/>
      <c r="QYL14" s="224"/>
      <c r="QYM14" s="224"/>
      <c r="QYN14" s="26"/>
      <c r="QYO14" s="26"/>
      <c r="QYP14" s="26"/>
      <c r="QYQ14" s="3"/>
      <c r="QYR14" s="26"/>
      <c r="QYT14" s="221"/>
      <c r="QYU14" s="221"/>
      <c r="QYV14" s="221"/>
      <c r="QYW14" s="221"/>
      <c r="QYX14" s="221"/>
      <c r="QYY14" s="221"/>
      <c r="QYZ14" s="221"/>
      <c r="QZA14" s="221"/>
      <c r="QZB14" s="224"/>
      <c r="QZC14" s="224"/>
      <c r="QZD14" s="26"/>
      <c r="QZE14" s="26"/>
      <c r="QZF14" s="26"/>
      <c r="QZG14" s="3"/>
      <c r="QZH14" s="26"/>
      <c r="QZJ14" s="221"/>
      <c r="QZK14" s="221"/>
      <c r="QZL14" s="221"/>
      <c r="QZM14" s="221"/>
      <c r="QZN14" s="221"/>
      <c r="QZO14" s="221"/>
      <c r="QZP14" s="221"/>
      <c r="QZQ14" s="221"/>
      <c r="QZR14" s="224"/>
      <c r="QZS14" s="224"/>
      <c r="QZT14" s="26"/>
      <c r="QZU14" s="26"/>
      <c r="QZV14" s="26"/>
      <c r="QZW14" s="3"/>
      <c r="QZX14" s="26"/>
      <c r="QZZ14" s="221"/>
      <c r="RAA14" s="221"/>
      <c r="RAB14" s="221"/>
      <c r="RAC14" s="221"/>
      <c r="RAD14" s="221"/>
      <c r="RAE14" s="221"/>
      <c r="RAF14" s="221"/>
      <c r="RAG14" s="221"/>
      <c r="RAH14" s="224"/>
      <c r="RAI14" s="224"/>
      <c r="RAJ14" s="26"/>
      <c r="RAK14" s="26"/>
      <c r="RAL14" s="26"/>
      <c r="RAM14" s="3"/>
      <c r="RAN14" s="26"/>
      <c r="RAP14" s="221"/>
      <c r="RAQ14" s="221"/>
      <c r="RAR14" s="221"/>
      <c r="RAS14" s="221"/>
      <c r="RAT14" s="221"/>
      <c r="RAU14" s="221"/>
      <c r="RAV14" s="221"/>
      <c r="RAW14" s="221"/>
      <c r="RAX14" s="224"/>
      <c r="RAY14" s="224"/>
      <c r="RAZ14" s="26"/>
      <c r="RBA14" s="26"/>
      <c r="RBB14" s="26"/>
      <c r="RBC14" s="3"/>
      <c r="RBD14" s="26"/>
      <c r="RBF14" s="221"/>
      <c r="RBG14" s="221"/>
      <c r="RBH14" s="221"/>
      <c r="RBI14" s="221"/>
      <c r="RBJ14" s="221"/>
      <c r="RBK14" s="221"/>
      <c r="RBL14" s="221"/>
      <c r="RBM14" s="221"/>
      <c r="RBN14" s="224"/>
      <c r="RBO14" s="224"/>
      <c r="RBP14" s="26"/>
      <c r="RBQ14" s="26"/>
      <c r="RBR14" s="26"/>
      <c r="RBS14" s="3"/>
      <c r="RBT14" s="26"/>
      <c r="RBV14" s="221"/>
      <c r="RBW14" s="221"/>
      <c r="RBX14" s="221"/>
      <c r="RBY14" s="221"/>
      <c r="RBZ14" s="221"/>
      <c r="RCA14" s="221"/>
      <c r="RCB14" s="221"/>
      <c r="RCC14" s="221"/>
      <c r="RCD14" s="224"/>
      <c r="RCE14" s="224"/>
      <c r="RCF14" s="26"/>
      <c r="RCG14" s="26"/>
      <c r="RCH14" s="26"/>
      <c r="RCI14" s="3"/>
      <c r="RCJ14" s="26"/>
      <c r="RCL14" s="221"/>
      <c r="RCM14" s="221"/>
      <c r="RCN14" s="221"/>
      <c r="RCO14" s="221"/>
      <c r="RCP14" s="221"/>
      <c r="RCQ14" s="221"/>
      <c r="RCR14" s="221"/>
      <c r="RCS14" s="221"/>
      <c r="RCT14" s="224"/>
      <c r="RCU14" s="224"/>
      <c r="RCV14" s="26"/>
      <c r="RCW14" s="26"/>
      <c r="RCX14" s="26"/>
      <c r="RCY14" s="3"/>
      <c r="RCZ14" s="26"/>
      <c r="RDB14" s="221"/>
      <c r="RDC14" s="221"/>
      <c r="RDD14" s="221"/>
      <c r="RDE14" s="221"/>
      <c r="RDF14" s="221"/>
      <c r="RDG14" s="221"/>
      <c r="RDH14" s="221"/>
      <c r="RDI14" s="221"/>
      <c r="RDJ14" s="224"/>
      <c r="RDK14" s="224"/>
      <c r="RDL14" s="26"/>
      <c r="RDM14" s="26"/>
      <c r="RDN14" s="26"/>
      <c r="RDO14" s="3"/>
      <c r="RDP14" s="26"/>
      <c r="RDR14" s="221"/>
      <c r="RDS14" s="221"/>
      <c r="RDT14" s="221"/>
      <c r="RDU14" s="221"/>
      <c r="RDV14" s="221"/>
      <c r="RDW14" s="221"/>
      <c r="RDX14" s="221"/>
      <c r="RDY14" s="221"/>
      <c r="RDZ14" s="224"/>
      <c r="REA14" s="224"/>
      <c r="REB14" s="26"/>
      <c r="REC14" s="26"/>
      <c r="RED14" s="26"/>
      <c r="REE14" s="3"/>
      <c r="REF14" s="26"/>
      <c r="REH14" s="221"/>
      <c r="REI14" s="221"/>
      <c r="REJ14" s="221"/>
      <c r="REK14" s="221"/>
      <c r="REL14" s="221"/>
      <c r="REM14" s="221"/>
      <c r="REN14" s="221"/>
      <c r="REO14" s="221"/>
      <c r="REP14" s="224"/>
      <c r="REQ14" s="224"/>
      <c r="RER14" s="26"/>
      <c r="RES14" s="26"/>
      <c r="RET14" s="26"/>
      <c r="REU14" s="3"/>
      <c r="REV14" s="26"/>
      <c r="REX14" s="221"/>
      <c r="REY14" s="221"/>
      <c r="REZ14" s="221"/>
      <c r="RFA14" s="221"/>
      <c r="RFB14" s="221"/>
      <c r="RFC14" s="221"/>
      <c r="RFD14" s="221"/>
      <c r="RFE14" s="221"/>
      <c r="RFF14" s="224"/>
      <c r="RFG14" s="224"/>
      <c r="RFH14" s="26"/>
      <c r="RFI14" s="26"/>
      <c r="RFJ14" s="26"/>
      <c r="RFK14" s="3"/>
      <c r="RFL14" s="26"/>
      <c r="RFN14" s="221"/>
      <c r="RFO14" s="221"/>
      <c r="RFP14" s="221"/>
      <c r="RFQ14" s="221"/>
      <c r="RFR14" s="221"/>
      <c r="RFS14" s="221"/>
      <c r="RFT14" s="221"/>
      <c r="RFU14" s="221"/>
      <c r="RFV14" s="224"/>
      <c r="RFW14" s="224"/>
      <c r="RFX14" s="26"/>
      <c r="RFY14" s="26"/>
      <c r="RFZ14" s="26"/>
      <c r="RGA14" s="3"/>
      <c r="RGB14" s="26"/>
      <c r="RGD14" s="221"/>
      <c r="RGE14" s="221"/>
      <c r="RGF14" s="221"/>
      <c r="RGG14" s="221"/>
      <c r="RGH14" s="221"/>
      <c r="RGI14" s="221"/>
      <c r="RGJ14" s="221"/>
      <c r="RGK14" s="221"/>
      <c r="RGL14" s="224"/>
      <c r="RGM14" s="224"/>
      <c r="RGN14" s="26"/>
      <c r="RGO14" s="26"/>
      <c r="RGP14" s="26"/>
      <c r="RGQ14" s="3"/>
      <c r="RGR14" s="26"/>
      <c r="RGT14" s="221"/>
      <c r="RGU14" s="221"/>
      <c r="RGV14" s="221"/>
      <c r="RGW14" s="221"/>
      <c r="RGX14" s="221"/>
      <c r="RGY14" s="221"/>
      <c r="RGZ14" s="221"/>
      <c r="RHA14" s="221"/>
      <c r="RHB14" s="224"/>
      <c r="RHC14" s="224"/>
      <c r="RHD14" s="26"/>
      <c r="RHE14" s="26"/>
      <c r="RHF14" s="26"/>
      <c r="RHG14" s="3"/>
      <c r="RHH14" s="26"/>
      <c r="RHJ14" s="221"/>
      <c r="RHK14" s="221"/>
      <c r="RHL14" s="221"/>
      <c r="RHM14" s="221"/>
      <c r="RHN14" s="221"/>
      <c r="RHO14" s="221"/>
      <c r="RHP14" s="221"/>
      <c r="RHQ14" s="221"/>
      <c r="RHR14" s="224"/>
      <c r="RHS14" s="224"/>
      <c r="RHT14" s="26"/>
      <c r="RHU14" s="26"/>
      <c r="RHV14" s="26"/>
      <c r="RHW14" s="3"/>
      <c r="RHX14" s="26"/>
      <c r="RHZ14" s="221"/>
      <c r="RIA14" s="221"/>
      <c r="RIB14" s="221"/>
      <c r="RIC14" s="221"/>
      <c r="RID14" s="221"/>
      <c r="RIE14" s="221"/>
      <c r="RIF14" s="221"/>
      <c r="RIG14" s="221"/>
      <c r="RIH14" s="224"/>
      <c r="RII14" s="224"/>
      <c r="RIJ14" s="26"/>
      <c r="RIK14" s="26"/>
      <c r="RIL14" s="26"/>
      <c r="RIM14" s="3"/>
      <c r="RIN14" s="26"/>
      <c r="RIP14" s="221"/>
      <c r="RIQ14" s="221"/>
      <c r="RIR14" s="221"/>
      <c r="RIS14" s="221"/>
      <c r="RIT14" s="221"/>
      <c r="RIU14" s="221"/>
      <c r="RIV14" s="221"/>
      <c r="RIW14" s="221"/>
      <c r="RIX14" s="224"/>
      <c r="RIY14" s="224"/>
      <c r="RIZ14" s="26"/>
      <c r="RJA14" s="26"/>
      <c r="RJB14" s="26"/>
      <c r="RJC14" s="3"/>
      <c r="RJD14" s="26"/>
      <c r="RJF14" s="221"/>
      <c r="RJG14" s="221"/>
      <c r="RJH14" s="221"/>
      <c r="RJI14" s="221"/>
      <c r="RJJ14" s="221"/>
      <c r="RJK14" s="221"/>
      <c r="RJL14" s="221"/>
      <c r="RJM14" s="221"/>
      <c r="RJN14" s="224"/>
      <c r="RJO14" s="224"/>
      <c r="RJP14" s="26"/>
      <c r="RJQ14" s="26"/>
      <c r="RJR14" s="26"/>
      <c r="RJS14" s="3"/>
      <c r="RJT14" s="26"/>
      <c r="RJV14" s="221"/>
      <c r="RJW14" s="221"/>
      <c r="RJX14" s="221"/>
      <c r="RJY14" s="221"/>
      <c r="RJZ14" s="221"/>
      <c r="RKA14" s="221"/>
      <c r="RKB14" s="221"/>
      <c r="RKC14" s="221"/>
      <c r="RKD14" s="224"/>
      <c r="RKE14" s="224"/>
      <c r="RKF14" s="26"/>
      <c r="RKG14" s="26"/>
      <c r="RKH14" s="26"/>
      <c r="RKI14" s="3"/>
      <c r="RKJ14" s="26"/>
      <c r="RKL14" s="221"/>
      <c r="RKM14" s="221"/>
      <c r="RKN14" s="221"/>
      <c r="RKO14" s="221"/>
      <c r="RKP14" s="221"/>
      <c r="RKQ14" s="221"/>
      <c r="RKR14" s="221"/>
      <c r="RKS14" s="221"/>
      <c r="RKT14" s="224"/>
      <c r="RKU14" s="224"/>
      <c r="RKV14" s="26"/>
      <c r="RKW14" s="26"/>
      <c r="RKX14" s="26"/>
      <c r="RKY14" s="3"/>
      <c r="RKZ14" s="26"/>
      <c r="RLB14" s="221"/>
      <c r="RLC14" s="221"/>
      <c r="RLD14" s="221"/>
      <c r="RLE14" s="221"/>
      <c r="RLF14" s="221"/>
      <c r="RLG14" s="221"/>
      <c r="RLH14" s="221"/>
      <c r="RLI14" s="221"/>
      <c r="RLJ14" s="224"/>
      <c r="RLK14" s="224"/>
      <c r="RLL14" s="26"/>
      <c r="RLM14" s="26"/>
      <c r="RLN14" s="26"/>
      <c r="RLO14" s="3"/>
      <c r="RLP14" s="26"/>
      <c r="RLR14" s="221"/>
      <c r="RLS14" s="221"/>
      <c r="RLT14" s="221"/>
      <c r="RLU14" s="221"/>
      <c r="RLV14" s="221"/>
      <c r="RLW14" s="221"/>
      <c r="RLX14" s="221"/>
      <c r="RLY14" s="221"/>
      <c r="RLZ14" s="224"/>
      <c r="RMA14" s="224"/>
      <c r="RMB14" s="26"/>
      <c r="RMC14" s="26"/>
      <c r="RMD14" s="26"/>
      <c r="RME14" s="3"/>
      <c r="RMF14" s="26"/>
      <c r="RMH14" s="221"/>
      <c r="RMI14" s="221"/>
      <c r="RMJ14" s="221"/>
      <c r="RMK14" s="221"/>
      <c r="RML14" s="221"/>
      <c r="RMM14" s="221"/>
      <c r="RMN14" s="221"/>
      <c r="RMO14" s="221"/>
      <c r="RMP14" s="224"/>
      <c r="RMQ14" s="224"/>
      <c r="RMR14" s="26"/>
      <c r="RMS14" s="26"/>
      <c r="RMT14" s="26"/>
      <c r="RMU14" s="3"/>
      <c r="RMV14" s="26"/>
      <c r="RMX14" s="221"/>
      <c r="RMY14" s="221"/>
      <c r="RMZ14" s="221"/>
      <c r="RNA14" s="221"/>
      <c r="RNB14" s="221"/>
      <c r="RNC14" s="221"/>
      <c r="RND14" s="221"/>
      <c r="RNE14" s="221"/>
      <c r="RNF14" s="224"/>
      <c r="RNG14" s="224"/>
      <c r="RNH14" s="26"/>
      <c r="RNI14" s="26"/>
      <c r="RNJ14" s="26"/>
      <c r="RNK14" s="3"/>
      <c r="RNL14" s="26"/>
      <c r="RNN14" s="221"/>
      <c r="RNO14" s="221"/>
      <c r="RNP14" s="221"/>
      <c r="RNQ14" s="221"/>
      <c r="RNR14" s="221"/>
      <c r="RNS14" s="221"/>
      <c r="RNT14" s="221"/>
      <c r="RNU14" s="221"/>
      <c r="RNV14" s="224"/>
      <c r="RNW14" s="224"/>
      <c r="RNX14" s="26"/>
      <c r="RNY14" s="26"/>
      <c r="RNZ14" s="26"/>
      <c r="ROA14" s="3"/>
      <c r="ROB14" s="26"/>
      <c r="ROD14" s="221"/>
      <c r="ROE14" s="221"/>
      <c r="ROF14" s="221"/>
      <c r="ROG14" s="221"/>
      <c r="ROH14" s="221"/>
      <c r="ROI14" s="221"/>
      <c r="ROJ14" s="221"/>
      <c r="ROK14" s="221"/>
      <c r="ROL14" s="224"/>
      <c r="ROM14" s="224"/>
      <c r="RON14" s="26"/>
      <c r="ROO14" s="26"/>
      <c r="ROP14" s="26"/>
      <c r="ROQ14" s="3"/>
      <c r="ROR14" s="26"/>
      <c r="ROT14" s="221"/>
      <c r="ROU14" s="221"/>
      <c r="ROV14" s="221"/>
      <c r="ROW14" s="221"/>
      <c r="ROX14" s="221"/>
      <c r="ROY14" s="221"/>
      <c r="ROZ14" s="221"/>
      <c r="RPA14" s="221"/>
      <c r="RPB14" s="224"/>
      <c r="RPC14" s="224"/>
      <c r="RPD14" s="26"/>
      <c r="RPE14" s="26"/>
      <c r="RPF14" s="26"/>
      <c r="RPG14" s="3"/>
      <c r="RPH14" s="26"/>
      <c r="RPJ14" s="221"/>
      <c r="RPK14" s="221"/>
      <c r="RPL14" s="221"/>
      <c r="RPM14" s="221"/>
      <c r="RPN14" s="221"/>
      <c r="RPO14" s="221"/>
      <c r="RPP14" s="221"/>
      <c r="RPQ14" s="221"/>
      <c r="RPR14" s="224"/>
      <c r="RPS14" s="224"/>
      <c r="RPT14" s="26"/>
      <c r="RPU14" s="26"/>
      <c r="RPV14" s="26"/>
      <c r="RPW14" s="3"/>
      <c r="RPX14" s="26"/>
      <c r="RPZ14" s="221"/>
      <c r="RQA14" s="221"/>
      <c r="RQB14" s="221"/>
      <c r="RQC14" s="221"/>
      <c r="RQD14" s="221"/>
      <c r="RQE14" s="221"/>
      <c r="RQF14" s="221"/>
      <c r="RQG14" s="221"/>
      <c r="RQH14" s="224"/>
      <c r="RQI14" s="224"/>
      <c r="RQJ14" s="26"/>
      <c r="RQK14" s="26"/>
      <c r="RQL14" s="26"/>
      <c r="RQM14" s="3"/>
      <c r="RQN14" s="26"/>
      <c r="RQP14" s="221"/>
      <c r="RQQ14" s="221"/>
      <c r="RQR14" s="221"/>
      <c r="RQS14" s="221"/>
      <c r="RQT14" s="221"/>
      <c r="RQU14" s="221"/>
      <c r="RQV14" s="221"/>
      <c r="RQW14" s="221"/>
      <c r="RQX14" s="224"/>
      <c r="RQY14" s="224"/>
      <c r="RQZ14" s="26"/>
      <c r="RRA14" s="26"/>
      <c r="RRB14" s="26"/>
      <c r="RRC14" s="3"/>
      <c r="RRD14" s="26"/>
      <c r="RRF14" s="221"/>
      <c r="RRG14" s="221"/>
      <c r="RRH14" s="221"/>
      <c r="RRI14" s="221"/>
      <c r="RRJ14" s="221"/>
      <c r="RRK14" s="221"/>
      <c r="RRL14" s="221"/>
      <c r="RRM14" s="221"/>
      <c r="RRN14" s="224"/>
      <c r="RRO14" s="224"/>
      <c r="RRP14" s="26"/>
      <c r="RRQ14" s="26"/>
      <c r="RRR14" s="26"/>
      <c r="RRS14" s="3"/>
      <c r="RRT14" s="26"/>
      <c r="RRV14" s="221"/>
      <c r="RRW14" s="221"/>
      <c r="RRX14" s="221"/>
      <c r="RRY14" s="221"/>
      <c r="RRZ14" s="221"/>
      <c r="RSA14" s="221"/>
      <c r="RSB14" s="221"/>
      <c r="RSC14" s="221"/>
      <c r="RSD14" s="224"/>
      <c r="RSE14" s="224"/>
      <c r="RSF14" s="26"/>
      <c r="RSG14" s="26"/>
      <c r="RSH14" s="26"/>
      <c r="RSI14" s="3"/>
      <c r="RSJ14" s="26"/>
      <c r="RSL14" s="221"/>
      <c r="RSM14" s="221"/>
      <c r="RSN14" s="221"/>
      <c r="RSO14" s="221"/>
      <c r="RSP14" s="221"/>
      <c r="RSQ14" s="221"/>
      <c r="RSR14" s="221"/>
      <c r="RSS14" s="221"/>
      <c r="RST14" s="224"/>
      <c r="RSU14" s="224"/>
      <c r="RSV14" s="26"/>
      <c r="RSW14" s="26"/>
      <c r="RSX14" s="26"/>
      <c r="RSY14" s="3"/>
      <c r="RSZ14" s="26"/>
      <c r="RTB14" s="221"/>
      <c r="RTC14" s="221"/>
      <c r="RTD14" s="221"/>
      <c r="RTE14" s="221"/>
      <c r="RTF14" s="221"/>
      <c r="RTG14" s="221"/>
      <c r="RTH14" s="221"/>
      <c r="RTI14" s="221"/>
      <c r="RTJ14" s="224"/>
      <c r="RTK14" s="224"/>
      <c r="RTL14" s="26"/>
      <c r="RTM14" s="26"/>
      <c r="RTN14" s="26"/>
      <c r="RTO14" s="3"/>
      <c r="RTP14" s="26"/>
      <c r="RTR14" s="221"/>
      <c r="RTS14" s="221"/>
      <c r="RTT14" s="221"/>
      <c r="RTU14" s="221"/>
      <c r="RTV14" s="221"/>
      <c r="RTW14" s="221"/>
      <c r="RTX14" s="221"/>
      <c r="RTY14" s="221"/>
      <c r="RTZ14" s="224"/>
      <c r="RUA14" s="224"/>
      <c r="RUB14" s="26"/>
      <c r="RUC14" s="26"/>
      <c r="RUD14" s="26"/>
      <c r="RUE14" s="3"/>
      <c r="RUF14" s="26"/>
      <c r="RUH14" s="221"/>
      <c r="RUI14" s="221"/>
      <c r="RUJ14" s="221"/>
      <c r="RUK14" s="221"/>
      <c r="RUL14" s="221"/>
      <c r="RUM14" s="221"/>
      <c r="RUN14" s="221"/>
      <c r="RUO14" s="221"/>
      <c r="RUP14" s="224"/>
      <c r="RUQ14" s="224"/>
      <c r="RUR14" s="26"/>
      <c r="RUS14" s="26"/>
      <c r="RUT14" s="26"/>
      <c r="RUU14" s="3"/>
      <c r="RUV14" s="26"/>
      <c r="RUX14" s="221"/>
      <c r="RUY14" s="221"/>
      <c r="RUZ14" s="221"/>
      <c r="RVA14" s="221"/>
      <c r="RVB14" s="221"/>
      <c r="RVC14" s="221"/>
      <c r="RVD14" s="221"/>
      <c r="RVE14" s="221"/>
      <c r="RVF14" s="224"/>
      <c r="RVG14" s="224"/>
      <c r="RVH14" s="26"/>
      <c r="RVI14" s="26"/>
      <c r="RVJ14" s="26"/>
      <c r="RVK14" s="3"/>
      <c r="RVL14" s="26"/>
      <c r="RVN14" s="221"/>
      <c r="RVO14" s="221"/>
      <c r="RVP14" s="221"/>
      <c r="RVQ14" s="221"/>
      <c r="RVR14" s="221"/>
      <c r="RVS14" s="221"/>
      <c r="RVT14" s="221"/>
      <c r="RVU14" s="221"/>
      <c r="RVV14" s="224"/>
      <c r="RVW14" s="224"/>
      <c r="RVX14" s="26"/>
      <c r="RVY14" s="26"/>
      <c r="RVZ14" s="26"/>
      <c r="RWA14" s="3"/>
      <c r="RWB14" s="26"/>
      <c r="RWD14" s="221"/>
      <c r="RWE14" s="221"/>
      <c r="RWF14" s="221"/>
      <c r="RWG14" s="221"/>
      <c r="RWH14" s="221"/>
      <c r="RWI14" s="221"/>
      <c r="RWJ14" s="221"/>
      <c r="RWK14" s="221"/>
      <c r="RWL14" s="224"/>
      <c r="RWM14" s="224"/>
      <c r="RWN14" s="26"/>
      <c r="RWO14" s="26"/>
      <c r="RWP14" s="26"/>
      <c r="RWQ14" s="3"/>
      <c r="RWR14" s="26"/>
      <c r="RWT14" s="221"/>
      <c r="RWU14" s="221"/>
      <c r="RWV14" s="221"/>
      <c r="RWW14" s="221"/>
      <c r="RWX14" s="221"/>
      <c r="RWY14" s="221"/>
      <c r="RWZ14" s="221"/>
      <c r="RXA14" s="221"/>
      <c r="RXB14" s="224"/>
      <c r="RXC14" s="224"/>
      <c r="RXD14" s="26"/>
      <c r="RXE14" s="26"/>
      <c r="RXF14" s="26"/>
      <c r="RXG14" s="3"/>
      <c r="RXH14" s="26"/>
      <c r="RXJ14" s="221"/>
      <c r="RXK14" s="221"/>
      <c r="RXL14" s="221"/>
      <c r="RXM14" s="221"/>
      <c r="RXN14" s="221"/>
      <c r="RXO14" s="221"/>
      <c r="RXP14" s="221"/>
      <c r="RXQ14" s="221"/>
      <c r="RXR14" s="224"/>
      <c r="RXS14" s="224"/>
      <c r="RXT14" s="26"/>
      <c r="RXU14" s="26"/>
      <c r="RXV14" s="26"/>
      <c r="RXW14" s="3"/>
      <c r="RXX14" s="26"/>
      <c r="RXZ14" s="221"/>
      <c r="RYA14" s="221"/>
      <c r="RYB14" s="221"/>
      <c r="RYC14" s="221"/>
      <c r="RYD14" s="221"/>
      <c r="RYE14" s="221"/>
      <c r="RYF14" s="221"/>
      <c r="RYG14" s="221"/>
      <c r="RYH14" s="224"/>
      <c r="RYI14" s="224"/>
      <c r="RYJ14" s="26"/>
      <c r="RYK14" s="26"/>
      <c r="RYL14" s="26"/>
      <c r="RYM14" s="3"/>
      <c r="RYN14" s="26"/>
      <c r="RYP14" s="221"/>
      <c r="RYQ14" s="221"/>
      <c r="RYR14" s="221"/>
      <c r="RYS14" s="221"/>
      <c r="RYT14" s="221"/>
      <c r="RYU14" s="221"/>
      <c r="RYV14" s="221"/>
      <c r="RYW14" s="221"/>
      <c r="RYX14" s="224"/>
      <c r="RYY14" s="224"/>
      <c r="RYZ14" s="26"/>
      <c r="RZA14" s="26"/>
      <c r="RZB14" s="26"/>
      <c r="RZC14" s="3"/>
      <c r="RZD14" s="26"/>
      <c r="RZF14" s="221"/>
      <c r="RZG14" s="221"/>
      <c r="RZH14" s="221"/>
      <c r="RZI14" s="221"/>
      <c r="RZJ14" s="221"/>
      <c r="RZK14" s="221"/>
      <c r="RZL14" s="221"/>
      <c r="RZM14" s="221"/>
      <c r="RZN14" s="224"/>
      <c r="RZO14" s="224"/>
      <c r="RZP14" s="26"/>
      <c r="RZQ14" s="26"/>
      <c r="RZR14" s="26"/>
      <c r="RZS14" s="3"/>
      <c r="RZT14" s="26"/>
      <c r="RZV14" s="221"/>
      <c r="RZW14" s="221"/>
      <c r="RZX14" s="221"/>
      <c r="RZY14" s="221"/>
      <c r="RZZ14" s="221"/>
      <c r="SAA14" s="221"/>
      <c r="SAB14" s="221"/>
      <c r="SAC14" s="221"/>
      <c r="SAD14" s="224"/>
      <c r="SAE14" s="224"/>
      <c r="SAF14" s="26"/>
      <c r="SAG14" s="26"/>
      <c r="SAH14" s="26"/>
      <c r="SAI14" s="3"/>
      <c r="SAJ14" s="26"/>
      <c r="SAL14" s="221"/>
      <c r="SAM14" s="221"/>
      <c r="SAN14" s="221"/>
      <c r="SAO14" s="221"/>
      <c r="SAP14" s="221"/>
      <c r="SAQ14" s="221"/>
      <c r="SAR14" s="221"/>
      <c r="SAS14" s="221"/>
      <c r="SAT14" s="224"/>
      <c r="SAU14" s="224"/>
      <c r="SAV14" s="26"/>
      <c r="SAW14" s="26"/>
      <c r="SAX14" s="26"/>
      <c r="SAY14" s="3"/>
      <c r="SAZ14" s="26"/>
      <c r="SBB14" s="221"/>
      <c r="SBC14" s="221"/>
      <c r="SBD14" s="221"/>
      <c r="SBE14" s="221"/>
      <c r="SBF14" s="221"/>
      <c r="SBG14" s="221"/>
      <c r="SBH14" s="221"/>
      <c r="SBI14" s="221"/>
      <c r="SBJ14" s="224"/>
      <c r="SBK14" s="224"/>
      <c r="SBL14" s="26"/>
      <c r="SBM14" s="26"/>
      <c r="SBN14" s="26"/>
      <c r="SBO14" s="3"/>
      <c r="SBP14" s="26"/>
      <c r="SBR14" s="221"/>
      <c r="SBS14" s="221"/>
      <c r="SBT14" s="221"/>
      <c r="SBU14" s="221"/>
      <c r="SBV14" s="221"/>
      <c r="SBW14" s="221"/>
      <c r="SBX14" s="221"/>
      <c r="SBY14" s="221"/>
      <c r="SBZ14" s="224"/>
      <c r="SCA14" s="224"/>
      <c r="SCB14" s="26"/>
      <c r="SCC14" s="26"/>
      <c r="SCD14" s="26"/>
      <c r="SCE14" s="3"/>
      <c r="SCF14" s="26"/>
      <c r="SCH14" s="221"/>
      <c r="SCI14" s="221"/>
      <c r="SCJ14" s="221"/>
      <c r="SCK14" s="221"/>
      <c r="SCL14" s="221"/>
      <c r="SCM14" s="221"/>
      <c r="SCN14" s="221"/>
      <c r="SCO14" s="221"/>
      <c r="SCP14" s="224"/>
      <c r="SCQ14" s="224"/>
      <c r="SCR14" s="26"/>
      <c r="SCS14" s="26"/>
      <c r="SCT14" s="26"/>
      <c r="SCU14" s="3"/>
      <c r="SCV14" s="26"/>
      <c r="SCX14" s="221"/>
      <c r="SCY14" s="221"/>
      <c r="SCZ14" s="221"/>
      <c r="SDA14" s="221"/>
      <c r="SDB14" s="221"/>
      <c r="SDC14" s="221"/>
      <c r="SDD14" s="221"/>
      <c r="SDE14" s="221"/>
      <c r="SDF14" s="224"/>
      <c r="SDG14" s="224"/>
      <c r="SDH14" s="26"/>
      <c r="SDI14" s="26"/>
      <c r="SDJ14" s="26"/>
      <c r="SDK14" s="3"/>
      <c r="SDL14" s="26"/>
      <c r="SDN14" s="221"/>
      <c r="SDO14" s="221"/>
      <c r="SDP14" s="221"/>
      <c r="SDQ14" s="221"/>
      <c r="SDR14" s="221"/>
      <c r="SDS14" s="221"/>
      <c r="SDT14" s="221"/>
      <c r="SDU14" s="221"/>
      <c r="SDV14" s="224"/>
      <c r="SDW14" s="224"/>
      <c r="SDX14" s="26"/>
      <c r="SDY14" s="26"/>
      <c r="SDZ14" s="26"/>
      <c r="SEA14" s="3"/>
      <c r="SEB14" s="26"/>
      <c r="SED14" s="221"/>
      <c r="SEE14" s="221"/>
      <c r="SEF14" s="221"/>
      <c r="SEG14" s="221"/>
      <c r="SEH14" s="221"/>
      <c r="SEI14" s="221"/>
      <c r="SEJ14" s="221"/>
      <c r="SEK14" s="221"/>
      <c r="SEL14" s="224"/>
      <c r="SEM14" s="224"/>
      <c r="SEN14" s="26"/>
      <c r="SEO14" s="26"/>
      <c r="SEP14" s="26"/>
      <c r="SEQ14" s="3"/>
      <c r="SER14" s="26"/>
      <c r="SET14" s="221"/>
      <c r="SEU14" s="221"/>
      <c r="SEV14" s="221"/>
      <c r="SEW14" s="221"/>
      <c r="SEX14" s="221"/>
      <c r="SEY14" s="221"/>
      <c r="SEZ14" s="221"/>
      <c r="SFA14" s="221"/>
      <c r="SFB14" s="224"/>
      <c r="SFC14" s="224"/>
      <c r="SFD14" s="26"/>
      <c r="SFE14" s="26"/>
      <c r="SFF14" s="26"/>
      <c r="SFG14" s="3"/>
      <c r="SFH14" s="26"/>
      <c r="SFJ14" s="221"/>
      <c r="SFK14" s="221"/>
      <c r="SFL14" s="221"/>
      <c r="SFM14" s="221"/>
      <c r="SFN14" s="221"/>
      <c r="SFO14" s="221"/>
      <c r="SFP14" s="221"/>
      <c r="SFQ14" s="221"/>
      <c r="SFR14" s="224"/>
      <c r="SFS14" s="224"/>
      <c r="SFT14" s="26"/>
      <c r="SFU14" s="26"/>
      <c r="SFV14" s="26"/>
      <c r="SFW14" s="3"/>
      <c r="SFX14" s="26"/>
      <c r="SFZ14" s="221"/>
      <c r="SGA14" s="221"/>
      <c r="SGB14" s="221"/>
      <c r="SGC14" s="221"/>
      <c r="SGD14" s="221"/>
      <c r="SGE14" s="221"/>
      <c r="SGF14" s="221"/>
      <c r="SGG14" s="221"/>
      <c r="SGH14" s="224"/>
      <c r="SGI14" s="224"/>
      <c r="SGJ14" s="26"/>
      <c r="SGK14" s="26"/>
      <c r="SGL14" s="26"/>
      <c r="SGM14" s="3"/>
      <c r="SGN14" s="26"/>
      <c r="SGP14" s="221"/>
      <c r="SGQ14" s="221"/>
      <c r="SGR14" s="221"/>
      <c r="SGS14" s="221"/>
      <c r="SGT14" s="221"/>
      <c r="SGU14" s="221"/>
      <c r="SGV14" s="221"/>
      <c r="SGW14" s="221"/>
      <c r="SGX14" s="224"/>
      <c r="SGY14" s="224"/>
      <c r="SGZ14" s="26"/>
      <c r="SHA14" s="26"/>
      <c r="SHB14" s="26"/>
      <c r="SHC14" s="3"/>
      <c r="SHD14" s="26"/>
      <c r="SHF14" s="221"/>
      <c r="SHG14" s="221"/>
      <c r="SHH14" s="221"/>
      <c r="SHI14" s="221"/>
      <c r="SHJ14" s="221"/>
      <c r="SHK14" s="221"/>
      <c r="SHL14" s="221"/>
      <c r="SHM14" s="221"/>
      <c r="SHN14" s="224"/>
      <c r="SHO14" s="224"/>
      <c r="SHP14" s="26"/>
      <c r="SHQ14" s="26"/>
      <c r="SHR14" s="26"/>
      <c r="SHS14" s="3"/>
      <c r="SHT14" s="26"/>
      <c r="SHV14" s="221"/>
      <c r="SHW14" s="221"/>
      <c r="SHX14" s="221"/>
      <c r="SHY14" s="221"/>
      <c r="SHZ14" s="221"/>
      <c r="SIA14" s="221"/>
      <c r="SIB14" s="221"/>
      <c r="SIC14" s="221"/>
      <c r="SID14" s="224"/>
      <c r="SIE14" s="224"/>
      <c r="SIF14" s="26"/>
      <c r="SIG14" s="26"/>
      <c r="SIH14" s="26"/>
      <c r="SII14" s="3"/>
      <c r="SIJ14" s="26"/>
      <c r="SIL14" s="221"/>
      <c r="SIM14" s="221"/>
      <c r="SIN14" s="221"/>
      <c r="SIO14" s="221"/>
      <c r="SIP14" s="221"/>
      <c r="SIQ14" s="221"/>
      <c r="SIR14" s="221"/>
      <c r="SIS14" s="221"/>
      <c r="SIT14" s="224"/>
      <c r="SIU14" s="224"/>
      <c r="SIV14" s="26"/>
      <c r="SIW14" s="26"/>
      <c r="SIX14" s="26"/>
      <c r="SIY14" s="3"/>
      <c r="SIZ14" s="26"/>
      <c r="SJB14" s="221"/>
      <c r="SJC14" s="221"/>
      <c r="SJD14" s="221"/>
      <c r="SJE14" s="221"/>
      <c r="SJF14" s="221"/>
      <c r="SJG14" s="221"/>
      <c r="SJH14" s="221"/>
      <c r="SJI14" s="221"/>
      <c r="SJJ14" s="224"/>
      <c r="SJK14" s="224"/>
      <c r="SJL14" s="26"/>
      <c r="SJM14" s="26"/>
      <c r="SJN14" s="26"/>
      <c r="SJO14" s="3"/>
      <c r="SJP14" s="26"/>
      <c r="SJR14" s="221"/>
      <c r="SJS14" s="221"/>
      <c r="SJT14" s="221"/>
      <c r="SJU14" s="221"/>
      <c r="SJV14" s="221"/>
      <c r="SJW14" s="221"/>
      <c r="SJX14" s="221"/>
      <c r="SJY14" s="221"/>
      <c r="SJZ14" s="224"/>
      <c r="SKA14" s="224"/>
      <c r="SKB14" s="26"/>
      <c r="SKC14" s="26"/>
      <c r="SKD14" s="26"/>
      <c r="SKE14" s="3"/>
      <c r="SKF14" s="26"/>
      <c r="SKH14" s="221"/>
      <c r="SKI14" s="221"/>
      <c r="SKJ14" s="221"/>
      <c r="SKK14" s="221"/>
      <c r="SKL14" s="221"/>
      <c r="SKM14" s="221"/>
      <c r="SKN14" s="221"/>
      <c r="SKO14" s="221"/>
      <c r="SKP14" s="224"/>
      <c r="SKQ14" s="224"/>
      <c r="SKR14" s="26"/>
      <c r="SKS14" s="26"/>
      <c r="SKT14" s="26"/>
      <c r="SKU14" s="3"/>
      <c r="SKV14" s="26"/>
      <c r="SKX14" s="221"/>
      <c r="SKY14" s="221"/>
      <c r="SKZ14" s="221"/>
      <c r="SLA14" s="221"/>
      <c r="SLB14" s="221"/>
      <c r="SLC14" s="221"/>
      <c r="SLD14" s="221"/>
      <c r="SLE14" s="221"/>
      <c r="SLF14" s="224"/>
      <c r="SLG14" s="224"/>
      <c r="SLH14" s="26"/>
      <c r="SLI14" s="26"/>
      <c r="SLJ14" s="26"/>
      <c r="SLK14" s="3"/>
      <c r="SLL14" s="26"/>
      <c r="SLN14" s="221"/>
      <c r="SLO14" s="221"/>
      <c r="SLP14" s="221"/>
      <c r="SLQ14" s="221"/>
      <c r="SLR14" s="221"/>
      <c r="SLS14" s="221"/>
      <c r="SLT14" s="221"/>
      <c r="SLU14" s="221"/>
      <c r="SLV14" s="224"/>
      <c r="SLW14" s="224"/>
      <c r="SLX14" s="26"/>
      <c r="SLY14" s="26"/>
      <c r="SLZ14" s="26"/>
      <c r="SMA14" s="3"/>
      <c r="SMB14" s="26"/>
      <c r="SMD14" s="221"/>
      <c r="SME14" s="221"/>
      <c r="SMF14" s="221"/>
      <c r="SMG14" s="221"/>
      <c r="SMH14" s="221"/>
      <c r="SMI14" s="221"/>
      <c r="SMJ14" s="221"/>
      <c r="SMK14" s="221"/>
      <c r="SML14" s="224"/>
      <c r="SMM14" s="224"/>
      <c r="SMN14" s="26"/>
      <c r="SMO14" s="26"/>
      <c r="SMP14" s="26"/>
      <c r="SMQ14" s="3"/>
      <c r="SMR14" s="26"/>
      <c r="SMT14" s="221"/>
      <c r="SMU14" s="221"/>
      <c r="SMV14" s="221"/>
      <c r="SMW14" s="221"/>
      <c r="SMX14" s="221"/>
      <c r="SMY14" s="221"/>
      <c r="SMZ14" s="221"/>
      <c r="SNA14" s="221"/>
      <c r="SNB14" s="224"/>
      <c r="SNC14" s="224"/>
      <c r="SND14" s="26"/>
      <c r="SNE14" s="26"/>
      <c r="SNF14" s="26"/>
      <c r="SNG14" s="3"/>
      <c r="SNH14" s="26"/>
      <c r="SNJ14" s="221"/>
      <c r="SNK14" s="221"/>
      <c r="SNL14" s="221"/>
      <c r="SNM14" s="221"/>
      <c r="SNN14" s="221"/>
      <c r="SNO14" s="221"/>
      <c r="SNP14" s="221"/>
      <c r="SNQ14" s="221"/>
      <c r="SNR14" s="224"/>
      <c r="SNS14" s="224"/>
      <c r="SNT14" s="26"/>
      <c r="SNU14" s="26"/>
      <c r="SNV14" s="26"/>
      <c r="SNW14" s="3"/>
      <c r="SNX14" s="26"/>
      <c r="SNZ14" s="221"/>
      <c r="SOA14" s="221"/>
      <c r="SOB14" s="221"/>
      <c r="SOC14" s="221"/>
      <c r="SOD14" s="221"/>
      <c r="SOE14" s="221"/>
      <c r="SOF14" s="221"/>
      <c r="SOG14" s="221"/>
      <c r="SOH14" s="224"/>
      <c r="SOI14" s="224"/>
      <c r="SOJ14" s="26"/>
      <c r="SOK14" s="26"/>
      <c r="SOL14" s="26"/>
      <c r="SOM14" s="3"/>
      <c r="SON14" s="26"/>
      <c r="SOP14" s="221"/>
      <c r="SOQ14" s="221"/>
      <c r="SOR14" s="221"/>
      <c r="SOS14" s="221"/>
      <c r="SOT14" s="221"/>
      <c r="SOU14" s="221"/>
      <c r="SOV14" s="221"/>
      <c r="SOW14" s="221"/>
      <c r="SOX14" s="224"/>
      <c r="SOY14" s="224"/>
      <c r="SOZ14" s="26"/>
      <c r="SPA14" s="26"/>
      <c r="SPB14" s="26"/>
      <c r="SPC14" s="3"/>
      <c r="SPD14" s="26"/>
      <c r="SPF14" s="221"/>
      <c r="SPG14" s="221"/>
      <c r="SPH14" s="221"/>
      <c r="SPI14" s="221"/>
      <c r="SPJ14" s="221"/>
      <c r="SPK14" s="221"/>
      <c r="SPL14" s="221"/>
      <c r="SPM14" s="221"/>
      <c r="SPN14" s="224"/>
      <c r="SPO14" s="224"/>
      <c r="SPP14" s="26"/>
      <c r="SPQ14" s="26"/>
      <c r="SPR14" s="26"/>
      <c r="SPS14" s="3"/>
      <c r="SPT14" s="26"/>
      <c r="SPV14" s="221"/>
      <c r="SPW14" s="221"/>
      <c r="SPX14" s="221"/>
      <c r="SPY14" s="221"/>
      <c r="SPZ14" s="221"/>
      <c r="SQA14" s="221"/>
      <c r="SQB14" s="221"/>
      <c r="SQC14" s="221"/>
      <c r="SQD14" s="224"/>
      <c r="SQE14" s="224"/>
      <c r="SQF14" s="26"/>
      <c r="SQG14" s="26"/>
      <c r="SQH14" s="26"/>
      <c r="SQI14" s="3"/>
      <c r="SQJ14" s="26"/>
      <c r="SQL14" s="221"/>
      <c r="SQM14" s="221"/>
      <c r="SQN14" s="221"/>
      <c r="SQO14" s="221"/>
      <c r="SQP14" s="221"/>
      <c r="SQQ14" s="221"/>
      <c r="SQR14" s="221"/>
      <c r="SQS14" s="221"/>
      <c r="SQT14" s="224"/>
      <c r="SQU14" s="224"/>
      <c r="SQV14" s="26"/>
      <c r="SQW14" s="26"/>
      <c r="SQX14" s="26"/>
      <c r="SQY14" s="3"/>
      <c r="SQZ14" s="26"/>
      <c r="SRB14" s="221"/>
      <c r="SRC14" s="221"/>
      <c r="SRD14" s="221"/>
      <c r="SRE14" s="221"/>
      <c r="SRF14" s="221"/>
      <c r="SRG14" s="221"/>
      <c r="SRH14" s="221"/>
      <c r="SRI14" s="221"/>
      <c r="SRJ14" s="224"/>
      <c r="SRK14" s="224"/>
      <c r="SRL14" s="26"/>
      <c r="SRM14" s="26"/>
      <c r="SRN14" s="26"/>
      <c r="SRO14" s="3"/>
      <c r="SRP14" s="26"/>
      <c r="SRR14" s="221"/>
      <c r="SRS14" s="221"/>
      <c r="SRT14" s="221"/>
      <c r="SRU14" s="221"/>
      <c r="SRV14" s="221"/>
      <c r="SRW14" s="221"/>
      <c r="SRX14" s="221"/>
      <c r="SRY14" s="221"/>
      <c r="SRZ14" s="224"/>
      <c r="SSA14" s="224"/>
      <c r="SSB14" s="26"/>
      <c r="SSC14" s="26"/>
      <c r="SSD14" s="26"/>
      <c r="SSE14" s="3"/>
      <c r="SSF14" s="26"/>
      <c r="SSH14" s="221"/>
      <c r="SSI14" s="221"/>
      <c r="SSJ14" s="221"/>
      <c r="SSK14" s="221"/>
      <c r="SSL14" s="221"/>
      <c r="SSM14" s="221"/>
      <c r="SSN14" s="221"/>
      <c r="SSO14" s="221"/>
      <c r="SSP14" s="224"/>
      <c r="SSQ14" s="224"/>
      <c r="SSR14" s="26"/>
      <c r="SSS14" s="26"/>
      <c r="SST14" s="26"/>
      <c r="SSU14" s="3"/>
      <c r="SSV14" s="26"/>
      <c r="SSX14" s="221"/>
      <c r="SSY14" s="221"/>
      <c r="SSZ14" s="221"/>
      <c r="STA14" s="221"/>
      <c r="STB14" s="221"/>
      <c r="STC14" s="221"/>
      <c r="STD14" s="221"/>
      <c r="STE14" s="221"/>
      <c r="STF14" s="224"/>
      <c r="STG14" s="224"/>
      <c r="STH14" s="26"/>
      <c r="STI14" s="26"/>
      <c r="STJ14" s="26"/>
      <c r="STK14" s="3"/>
      <c r="STL14" s="26"/>
      <c r="STN14" s="221"/>
      <c r="STO14" s="221"/>
      <c r="STP14" s="221"/>
      <c r="STQ14" s="221"/>
      <c r="STR14" s="221"/>
      <c r="STS14" s="221"/>
      <c r="STT14" s="221"/>
      <c r="STU14" s="221"/>
      <c r="STV14" s="224"/>
      <c r="STW14" s="224"/>
      <c r="STX14" s="26"/>
      <c r="STY14" s="26"/>
      <c r="STZ14" s="26"/>
      <c r="SUA14" s="3"/>
      <c r="SUB14" s="26"/>
      <c r="SUD14" s="221"/>
      <c r="SUE14" s="221"/>
      <c r="SUF14" s="221"/>
      <c r="SUG14" s="221"/>
      <c r="SUH14" s="221"/>
      <c r="SUI14" s="221"/>
      <c r="SUJ14" s="221"/>
      <c r="SUK14" s="221"/>
      <c r="SUL14" s="224"/>
      <c r="SUM14" s="224"/>
      <c r="SUN14" s="26"/>
      <c r="SUO14" s="26"/>
      <c r="SUP14" s="26"/>
      <c r="SUQ14" s="3"/>
      <c r="SUR14" s="26"/>
      <c r="SUT14" s="221"/>
      <c r="SUU14" s="221"/>
      <c r="SUV14" s="221"/>
      <c r="SUW14" s="221"/>
      <c r="SUX14" s="221"/>
      <c r="SUY14" s="221"/>
      <c r="SUZ14" s="221"/>
      <c r="SVA14" s="221"/>
      <c r="SVB14" s="224"/>
      <c r="SVC14" s="224"/>
      <c r="SVD14" s="26"/>
      <c r="SVE14" s="26"/>
      <c r="SVF14" s="26"/>
      <c r="SVG14" s="3"/>
      <c r="SVH14" s="26"/>
      <c r="SVJ14" s="221"/>
      <c r="SVK14" s="221"/>
      <c r="SVL14" s="221"/>
      <c r="SVM14" s="221"/>
      <c r="SVN14" s="221"/>
      <c r="SVO14" s="221"/>
      <c r="SVP14" s="221"/>
      <c r="SVQ14" s="221"/>
      <c r="SVR14" s="224"/>
      <c r="SVS14" s="224"/>
      <c r="SVT14" s="26"/>
      <c r="SVU14" s="26"/>
      <c r="SVV14" s="26"/>
      <c r="SVW14" s="3"/>
      <c r="SVX14" s="26"/>
      <c r="SVZ14" s="221"/>
      <c r="SWA14" s="221"/>
      <c r="SWB14" s="221"/>
      <c r="SWC14" s="221"/>
      <c r="SWD14" s="221"/>
      <c r="SWE14" s="221"/>
      <c r="SWF14" s="221"/>
      <c r="SWG14" s="221"/>
      <c r="SWH14" s="224"/>
      <c r="SWI14" s="224"/>
      <c r="SWJ14" s="26"/>
      <c r="SWK14" s="26"/>
      <c r="SWL14" s="26"/>
      <c r="SWM14" s="3"/>
      <c r="SWN14" s="26"/>
      <c r="SWP14" s="221"/>
      <c r="SWQ14" s="221"/>
      <c r="SWR14" s="221"/>
      <c r="SWS14" s="221"/>
      <c r="SWT14" s="221"/>
      <c r="SWU14" s="221"/>
      <c r="SWV14" s="221"/>
      <c r="SWW14" s="221"/>
      <c r="SWX14" s="224"/>
      <c r="SWY14" s="224"/>
      <c r="SWZ14" s="26"/>
      <c r="SXA14" s="26"/>
      <c r="SXB14" s="26"/>
      <c r="SXC14" s="3"/>
      <c r="SXD14" s="26"/>
      <c r="SXF14" s="221"/>
      <c r="SXG14" s="221"/>
      <c r="SXH14" s="221"/>
      <c r="SXI14" s="221"/>
      <c r="SXJ14" s="221"/>
      <c r="SXK14" s="221"/>
      <c r="SXL14" s="221"/>
      <c r="SXM14" s="221"/>
      <c r="SXN14" s="224"/>
      <c r="SXO14" s="224"/>
      <c r="SXP14" s="26"/>
      <c r="SXQ14" s="26"/>
      <c r="SXR14" s="26"/>
      <c r="SXS14" s="3"/>
      <c r="SXT14" s="26"/>
      <c r="SXV14" s="221"/>
      <c r="SXW14" s="221"/>
      <c r="SXX14" s="221"/>
      <c r="SXY14" s="221"/>
      <c r="SXZ14" s="221"/>
      <c r="SYA14" s="221"/>
      <c r="SYB14" s="221"/>
      <c r="SYC14" s="221"/>
      <c r="SYD14" s="224"/>
      <c r="SYE14" s="224"/>
      <c r="SYF14" s="26"/>
      <c r="SYG14" s="26"/>
      <c r="SYH14" s="26"/>
      <c r="SYI14" s="3"/>
      <c r="SYJ14" s="26"/>
      <c r="SYL14" s="221"/>
      <c r="SYM14" s="221"/>
      <c r="SYN14" s="221"/>
      <c r="SYO14" s="221"/>
      <c r="SYP14" s="221"/>
      <c r="SYQ14" s="221"/>
      <c r="SYR14" s="221"/>
      <c r="SYS14" s="221"/>
      <c r="SYT14" s="224"/>
      <c r="SYU14" s="224"/>
      <c r="SYV14" s="26"/>
      <c r="SYW14" s="26"/>
      <c r="SYX14" s="26"/>
      <c r="SYY14" s="3"/>
      <c r="SYZ14" s="26"/>
      <c r="SZB14" s="221"/>
      <c r="SZC14" s="221"/>
      <c r="SZD14" s="221"/>
      <c r="SZE14" s="221"/>
      <c r="SZF14" s="221"/>
      <c r="SZG14" s="221"/>
      <c r="SZH14" s="221"/>
      <c r="SZI14" s="221"/>
      <c r="SZJ14" s="224"/>
      <c r="SZK14" s="224"/>
      <c r="SZL14" s="26"/>
      <c r="SZM14" s="26"/>
      <c r="SZN14" s="26"/>
      <c r="SZO14" s="3"/>
      <c r="SZP14" s="26"/>
      <c r="SZR14" s="221"/>
      <c r="SZS14" s="221"/>
      <c r="SZT14" s="221"/>
      <c r="SZU14" s="221"/>
      <c r="SZV14" s="221"/>
      <c r="SZW14" s="221"/>
      <c r="SZX14" s="221"/>
      <c r="SZY14" s="221"/>
      <c r="SZZ14" s="224"/>
      <c r="TAA14" s="224"/>
      <c r="TAB14" s="26"/>
      <c r="TAC14" s="26"/>
      <c r="TAD14" s="26"/>
      <c r="TAE14" s="3"/>
      <c r="TAF14" s="26"/>
      <c r="TAH14" s="221"/>
      <c r="TAI14" s="221"/>
      <c r="TAJ14" s="221"/>
      <c r="TAK14" s="221"/>
      <c r="TAL14" s="221"/>
      <c r="TAM14" s="221"/>
      <c r="TAN14" s="221"/>
      <c r="TAO14" s="221"/>
      <c r="TAP14" s="224"/>
      <c r="TAQ14" s="224"/>
      <c r="TAR14" s="26"/>
      <c r="TAS14" s="26"/>
      <c r="TAT14" s="26"/>
      <c r="TAU14" s="3"/>
      <c r="TAV14" s="26"/>
      <c r="TAX14" s="221"/>
      <c r="TAY14" s="221"/>
      <c r="TAZ14" s="221"/>
      <c r="TBA14" s="221"/>
      <c r="TBB14" s="221"/>
      <c r="TBC14" s="221"/>
      <c r="TBD14" s="221"/>
      <c r="TBE14" s="221"/>
      <c r="TBF14" s="224"/>
      <c r="TBG14" s="224"/>
      <c r="TBH14" s="26"/>
      <c r="TBI14" s="26"/>
      <c r="TBJ14" s="26"/>
      <c r="TBK14" s="3"/>
      <c r="TBL14" s="26"/>
      <c r="TBN14" s="221"/>
      <c r="TBO14" s="221"/>
      <c r="TBP14" s="221"/>
      <c r="TBQ14" s="221"/>
      <c r="TBR14" s="221"/>
      <c r="TBS14" s="221"/>
      <c r="TBT14" s="221"/>
      <c r="TBU14" s="221"/>
      <c r="TBV14" s="224"/>
      <c r="TBW14" s="224"/>
      <c r="TBX14" s="26"/>
      <c r="TBY14" s="26"/>
      <c r="TBZ14" s="26"/>
      <c r="TCA14" s="3"/>
      <c r="TCB14" s="26"/>
      <c r="TCD14" s="221"/>
      <c r="TCE14" s="221"/>
      <c r="TCF14" s="221"/>
      <c r="TCG14" s="221"/>
      <c r="TCH14" s="221"/>
      <c r="TCI14" s="221"/>
      <c r="TCJ14" s="221"/>
      <c r="TCK14" s="221"/>
      <c r="TCL14" s="224"/>
      <c r="TCM14" s="224"/>
      <c r="TCN14" s="26"/>
      <c r="TCO14" s="26"/>
      <c r="TCP14" s="26"/>
      <c r="TCQ14" s="3"/>
      <c r="TCR14" s="26"/>
      <c r="TCT14" s="221"/>
      <c r="TCU14" s="221"/>
      <c r="TCV14" s="221"/>
      <c r="TCW14" s="221"/>
      <c r="TCX14" s="221"/>
      <c r="TCY14" s="221"/>
      <c r="TCZ14" s="221"/>
      <c r="TDA14" s="221"/>
      <c r="TDB14" s="224"/>
      <c r="TDC14" s="224"/>
      <c r="TDD14" s="26"/>
      <c r="TDE14" s="26"/>
      <c r="TDF14" s="26"/>
      <c r="TDG14" s="3"/>
      <c r="TDH14" s="26"/>
      <c r="TDJ14" s="221"/>
      <c r="TDK14" s="221"/>
      <c r="TDL14" s="221"/>
      <c r="TDM14" s="221"/>
      <c r="TDN14" s="221"/>
      <c r="TDO14" s="221"/>
      <c r="TDP14" s="221"/>
      <c r="TDQ14" s="221"/>
      <c r="TDR14" s="224"/>
      <c r="TDS14" s="224"/>
      <c r="TDT14" s="26"/>
      <c r="TDU14" s="26"/>
      <c r="TDV14" s="26"/>
      <c r="TDW14" s="3"/>
      <c r="TDX14" s="26"/>
      <c r="TDZ14" s="221"/>
      <c r="TEA14" s="221"/>
      <c r="TEB14" s="221"/>
      <c r="TEC14" s="221"/>
      <c r="TED14" s="221"/>
      <c r="TEE14" s="221"/>
      <c r="TEF14" s="221"/>
      <c r="TEG14" s="221"/>
      <c r="TEH14" s="224"/>
      <c r="TEI14" s="224"/>
      <c r="TEJ14" s="26"/>
      <c r="TEK14" s="26"/>
      <c r="TEL14" s="26"/>
      <c r="TEM14" s="3"/>
      <c r="TEN14" s="26"/>
      <c r="TEP14" s="221"/>
      <c r="TEQ14" s="221"/>
      <c r="TER14" s="221"/>
      <c r="TES14" s="221"/>
      <c r="TET14" s="221"/>
      <c r="TEU14" s="221"/>
      <c r="TEV14" s="221"/>
      <c r="TEW14" s="221"/>
      <c r="TEX14" s="224"/>
      <c r="TEY14" s="224"/>
      <c r="TEZ14" s="26"/>
      <c r="TFA14" s="26"/>
      <c r="TFB14" s="26"/>
      <c r="TFC14" s="3"/>
      <c r="TFD14" s="26"/>
      <c r="TFF14" s="221"/>
      <c r="TFG14" s="221"/>
      <c r="TFH14" s="221"/>
      <c r="TFI14" s="221"/>
      <c r="TFJ14" s="221"/>
      <c r="TFK14" s="221"/>
      <c r="TFL14" s="221"/>
      <c r="TFM14" s="221"/>
      <c r="TFN14" s="224"/>
      <c r="TFO14" s="224"/>
      <c r="TFP14" s="26"/>
      <c r="TFQ14" s="26"/>
      <c r="TFR14" s="26"/>
      <c r="TFS14" s="3"/>
      <c r="TFT14" s="26"/>
      <c r="TFV14" s="221"/>
      <c r="TFW14" s="221"/>
      <c r="TFX14" s="221"/>
      <c r="TFY14" s="221"/>
      <c r="TFZ14" s="221"/>
      <c r="TGA14" s="221"/>
      <c r="TGB14" s="221"/>
      <c r="TGC14" s="221"/>
      <c r="TGD14" s="224"/>
      <c r="TGE14" s="224"/>
      <c r="TGF14" s="26"/>
      <c r="TGG14" s="26"/>
      <c r="TGH14" s="26"/>
      <c r="TGI14" s="3"/>
      <c r="TGJ14" s="26"/>
      <c r="TGL14" s="221"/>
      <c r="TGM14" s="221"/>
      <c r="TGN14" s="221"/>
      <c r="TGO14" s="221"/>
      <c r="TGP14" s="221"/>
      <c r="TGQ14" s="221"/>
      <c r="TGR14" s="221"/>
      <c r="TGS14" s="221"/>
      <c r="TGT14" s="224"/>
      <c r="TGU14" s="224"/>
      <c r="TGV14" s="26"/>
      <c r="TGW14" s="26"/>
      <c r="TGX14" s="26"/>
      <c r="TGY14" s="3"/>
      <c r="TGZ14" s="26"/>
      <c r="THB14" s="221"/>
      <c r="THC14" s="221"/>
      <c r="THD14" s="221"/>
      <c r="THE14" s="221"/>
      <c r="THF14" s="221"/>
      <c r="THG14" s="221"/>
      <c r="THH14" s="221"/>
      <c r="THI14" s="221"/>
      <c r="THJ14" s="224"/>
      <c r="THK14" s="224"/>
      <c r="THL14" s="26"/>
      <c r="THM14" s="26"/>
      <c r="THN14" s="26"/>
      <c r="THO14" s="3"/>
      <c r="THP14" s="26"/>
      <c r="THR14" s="221"/>
      <c r="THS14" s="221"/>
      <c r="THT14" s="221"/>
      <c r="THU14" s="221"/>
      <c r="THV14" s="221"/>
      <c r="THW14" s="221"/>
      <c r="THX14" s="221"/>
      <c r="THY14" s="221"/>
      <c r="THZ14" s="224"/>
      <c r="TIA14" s="224"/>
      <c r="TIB14" s="26"/>
      <c r="TIC14" s="26"/>
      <c r="TID14" s="26"/>
      <c r="TIE14" s="3"/>
      <c r="TIF14" s="26"/>
      <c r="TIH14" s="221"/>
      <c r="TII14" s="221"/>
      <c r="TIJ14" s="221"/>
      <c r="TIK14" s="221"/>
      <c r="TIL14" s="221"/>
      <c r="TIM14" s="221"/>
      <c r="TIN14" s="221"/>
      <c r="TIO14" s="221"/>
      <c r="TIP14" s="224"/>
      <c r="TIQ14" s="224"/>
      <c r="TIR14" s="26"/>
      <c r="TIS14" s="26"/>
      <c r="TIT14" s="26"/>
      <c r="TIU14" s="3"/>
      <c r="TIV14" s="26"/>
      <c r="TIX14" s="221"/>
      <c r="TIY14" s="221"/>
      <c r="TIZ14" s="221"/>
      <c r="TJA14" s="221"/>
      <c r="TJB14" s="221"/>
      <c r="TJC14" s="221"/>
      <c r="TJD14" s="221"/>
      <c r="TJE14" s="221"/>
      <c r="TJF14" s="224"/>
      <c r="TJG14" s="224"/>
      <c r="TJH14" s="26"/>
      <c r="TJI14" s="26"/>
      <c r="TJJ14" s="26"/>
      <c r="TJK14" s="3"/>
      <c r="TJL14" s="26"/>
      <c r="TJN14" s="221"/>
      <c r="TJO14" s="221"/>
      <c r="TJP14" s="221"/>
      <c r="TJQ14" s="221"/>
      <c r="TJR14" s="221"/>
      <c r="TJS14" s="221"/>
      <c r="TJT14" s="221"/>
      <c r="TJU14" s="221"/>
      <c r="TJV14" s="224"/>
      <c r="TJW14" s="224"/>
      <c r="TJX14" s="26"/>
      <c r="TJY14" s="26"/>
      <c r="TJZ14" s="26"/>
      <c r="TKA14" s="3"/>
      <c r="TKB14" s="26"/>
      <c r="TKD14" s="221"/>
      <c r="TKE14" s="221"/>
      <c r="TKF14" s="221"/>
      <c r="TKG14" s="221"/>
      <c r="TKH14" s="221"/>
      <c r="TKI14" s="221"/>
      <c r="TKJ14" s="221"/>
      <c r="TKK14" s="221"/>
      <c r="TKL14" s="224"/>
      <c r="TKM14" s="224"/>
      <c r="TKN14" s="26"/>
      <c r="TKO14" s="26"/>
      <c r="TKP14" s="26"/>
      <c r="TKQ14" s="3"/>
      <c r="TKR14" s="26"/>
      <c r="TKT14" s="221"/>
      <c r="TKU14" s="221"/>
      <c r="TKV14" s="221"/>
      <c r="TKW14" s="221"/>
      <c r="TKX14" s="221"/>
      <c r="TKY14" s="221"/>
      <c r="TKZ14" s="221"/>
      <c r="TLA14" s="221"/>
      <c r="TLB14" s="224"/>
      <c r="TLC14" s="224"/>
      <c r="TLD14" s="26"/>
      <c r="TLE14" s="26"/>
      <c r="TLF14" s="26"/>
      <c r="TLG14" s="3"/>
      <c r="TLH14" s="26"/>
      <c r="TLJ14" s="221"/>
      <c r="TLK14" s="221"/>
      <c r="TLL14" s="221"/>
      <c r="TLM14" s="221"/>
      <c r="TLN14" s="221"/>
      <c r="TLO14" s="221"/>
      <c r="TLP14" s="221"/>
      <c r="TLQ14" s="221"/>
      <c r="TLR14" s="224"/>
      <c r="TLS14" s="224"/>
      <c r="TLT14" s="26"/>
      <c r="TLU14" s="26"/>
      <c r="TLV14" s="26"/>
      <c r="TLW14" s="3"/>
      <c r="TLX14" s="26"/>
      <c r="TLZ14" s="221"/>
      <c r="TMA14" s="221"/>
      <c r="TMB14" s="221"/>
      <c r="TMC14" s="221"/>
      <c r="TMD14" s="221"/>
      <c r="TME14" s="221"/>
      <c r="TMF14" s="221"/>
      <c r="TMG14" s="221"/>
      <c r="TMH14" s="224"/>
      <c r="TMI14" s="224"/>
      <c r="TMJ14" s="26"/>
      <c r="TMK14" s="26"/>
      <c r="TML14" s="26"/>
      <c r="TMM14" s="3"/>
      <c r="TMN14" s="26"/>
      <c r="TMP14" s="221"/>
      <c r="TMQ14" s="221"/>
      <c r="TMR14" s="221"/>
      <c r="TMS14" s="221"/>
      <c r="TMT14" s="221"/>
      <c r="TMU14" s="221"/>
      <c r="TMV14" s="221"/>
      <c r="TMW14" s="221"/>
      <c r="TMX14" s="224"/>
      <c r="TMY14" s="224"/>
      <c r="TMZ14" s="26"/>
      <c r="TNA14" s="26"/>
      <c r="TNB14" s="26"/>
      <c r="TNC14" s="3"/>
      <c r="TND14" s="26"/>
      <c r="TNF14" s="221"/>
      <c r="TNG14" s="221"/>
      <c r="TNH14" s="221"/>
      <c r="TNI14" s="221"/>
      <c r="TNJ14" s="221"/>
      <c r="TNK14" s="221"/>
      <c r="TNL14" s="221"/>
      <c r="TNM14" s="221"/>
      <c r="TNN14" s="224"/>
      <c r="TNO14" s="224"/>
      <c r="TNP14" s="26"/>
      <c r="TNQ14" s="26"/>
      <c r="TNR14" s="26"/>
      <c r="TNS14" s="3"/>
      <c r="TNT14" s="26"/>
      <c r="TNV14" s="221"/>
      <c r="TNW14" s="221"/>
      <c r="TNX14" s="221"/>
      <c r="TNY14" s="221"/>
      <c r="TNZ14" s="221"/>
      <c r="TOA14" s="221"/>
      <c r="TOB14" s="221"/>
      <c r="TOC14" s="221"/>
      <c r="TOD14" s="224"/>
      <c r="TOE14" s="224"/>
      <c r="TOF14" s="26"/>
      <c r="TOG14" s="26"/>
      <c r="TOH14" s="26"/>
      <c r="TOI14" s="3"/>
      <c r="TOJ14" s="26"/>
      <c r="TOL14" s="221"/>
      <c r="TOM14" s="221"/>
      <c r="TON14" s="221"/>
      <c r="TOO14" s="221"/>
      <c r="TOP14" s="221"/>
      <c r="TOQ14" s="221"/>
      <c r="TOR14" s="221"/>
      <c r="TOS14" s="221"/>
      <c r="TOT14" s="224"/>
      <c r="TOU14" s="224"/>
      <c r="TOV14" s="26"/>
      <c r="TOW14" s="26"/>
      <c r="TOX14" s="26"/>
      <c r="TOY14" s="3"/>
      <c r="TOZ14" s="26"/>
      <c r="TPB14" s="221"/>
      <c r="TPC14" s="221"/>
      <c r="TPD14" s="221"/>
      <c r="TPE14" s="221"/>
      <c r="TPF14" s="221"/>
      <c r="TPG14" s="221"/>
      <c r="TPH14" s="221"/>
      <c r="TPI14" s="221"/>
      <c r="TPJ14" s="224"/>
      <c r="TPK14" s="224"/>
      <c r="TPL14" s="26"/>
      <c r="TPM14" s="26"/>
      <c r="TPN14" s="26"/>
      <c r="TPO14" s="3"/>
      <c r="TPP14" s="26"/>
      <c r="TPR14" s="221"/>
      <c r="TPS14" s="221"/>
      <c r="TPT14" s="221"/>
      <c r="TPU14" s="221"/>
      <c r="TPV14" s="221"/>
      <c r="TPW14" s="221"/>
      <c r="TPX14" s="221"/>
      <c r="TPY14" s="221"/>
      <c r="TPZ14" s="224"/>
      <c r="TQA14" s="224"/>
      <c r="TQB14" s="26"/>
      <c r="TQC14" s="26"/>
      <c r="TQD14" s="26"/>
      <c r="TQE14" s="3"/>
      <c r="TQF14" s="26"/>
      <c r="TQH14" s="221"/>
      <c r="TQI14" s="221"/>
      <c r="TQJ14" s="221"/>
      <c r="TQK14" s="221"/>
      <c r="TQL14" s="221"/>
      <c r="TQM14" s="221"/>
      <c r="TQN14" s="221"/>
      <c r="TQO14" s="221"/>
      <c r="TQP14" s="224"/>
      <c r="TQQ14" s="224"/>
      <c r="TQR14" s="26"/>
      <c r="TQS14" s="26"/>
      <c r="TQT14" s="26"/>
      <c r="TQU14" s="3"/>
      <c r="TQV14" s="26"/>
      <c r="TQX14" s="221"/>
      <c r="TQY14" s="221"/>
      <c r="TQZ14" s="221"/>
      <c r="TRA14" s="221"/>
      <c r="TRB14" s="221"/>
      <c r="TRC14" s="221"/>
      <c r="TRD14" s="221"/>
      <c r="TRE14" s="221"/>
      <c r="TRF14" s="224"/>
      <c r="TRG14" s="224"/>
      <c r="TRH14" s="26"/>
      <c r="TRI14" s="26"/>
      <c r="TRJ14" s="26"/>
      <c r="TRK14" s="3"/>
      <c r="TRL14" s="26"/>
      <c r="TRN14" s="221"/>
      <c r="TRO14" s="221"/>
      <c r="TRP14" s="221"/>
      <c r="TRQ14" s="221"/>
      <c r="TRR14" s="221"/>
      <c r="TRS14" s="221"/>
      <c r="TRT14" s="221"/>
      <c r="TRU14" s="221"/>
      <c r="TRV14" s="224"/>
      <c r="TRW14" s="224"/>
      <c r="TRX14" s="26"/>
      <c r="TRY14" s="26"/>
      <c r="TRZ14" s="26"/>
      <c r="TSA14" s="3"/>
      <c r="TSB14" s="26"/>
      <c r="TSD14" s="221"/>
      <c r="TSE14" s="221"/>
      <c r="TSF14" s="221"/>
      <c r="TSG14" s="221"/>
      <c r="TSH14" s="221"/>
      <c r="TSI14" s="221"/>
      <c r="TSJ14" s="221"/>
      <c r="TSK14" s="221"/>
      <c r="TSL14" s="224"/>
      <c r="TSM14" s="224"/>
      <c r="TSN14" s="26"/>
      <c r="TSO14" s="26"/>
      <c r="TSP14" s="26"/>
      <c r="TSQ14" s="3"/>
      <c r="TSR14" s="26"/>
      <c r="TST14" s="221"/>
      <c r="TSU14" s="221"/>
      <c r="TSV14" s="221"/>
      <c r="TSW14" s="221"/>
      <c r="TSX14" s="221"/>
      <c r="TSY14" s="221"/>
      <c r="TSZ14" s="221"/>
      <c r="TTA14" s="221"/>
      <c r="TTB14" s="224"/>
      <c r="TTC14" s="224"/>
      <c r="TTD14" s="26"/>
      <c r="TTE14" s="26"/>
      <c r="TTF14" s="26"/>
      <c r="TTG14" s="3"/>
      <c r="TTH14" s="26"/>
      <c r="TTJ14" s="221"/>
      <c r="TTK14" s="221"/>
      <c r="TTL14" s="221"/>
      <c r="TTM14" s="221"/>
      <c r="TTN14" s="221"/>
      <c r="TTO14" s="221"/>
      <c r="TTP14" s="221"/>
      <c r="TTQ14" s="221"/>
      <c r="TTR14" s="224"/>
      <c r="TTS14" s="224"/>
      <c r="TTT14" s="26"/>
      <c r="TTU14" s="26"/>
      <c r="TTV14" s="26"/>
      <c r="TTW14" s="3"/>
      <c r="TTX14" s="26"/>
      <c r="TTZ14" s="221"/>
      <c r="TUA14" s="221"/>
      <c r="TUB14" s="221"/>
      <c r="TUC14" s="221"/>
      <c r="TUD14" s="221"/>
      <c r="TUE14" s="221"/>
      <c r="TUF14" s="221"/>
      <c r="TUG14" s="221"/>
      <c r="TUH14" s="224"/>
      <c r="TUI14" s="224"/>
      <c r="TUJ14" s="26"/>
      <c r="TUK14" s="26"/>
      <c r="TUL14" s="26"/>
      <c r="TUM14" s="3"/>
      <c r="TUN14" s="26"/>
      <c r="TUP14" s="221"/>
      <c r="TUQ14" s="221"/>
      <c r="TUR14" s="221"/>
      <c r="TUS14" s="221"/>
      <c r="TUT14" s="221"/>
      <c r="TUU14" s="221"/>
      <c r="TUV14" s="221"/>
      <c r="TUW14" s="221"/>
      <c r="TUX14" s="224"/>
      <c r="TUY14" s="224"/>
      <c r="TUZ14" s="26"/>
      <c r="TVA14" s="26"/>
      <c r="TVB14" s="26"/>
      <c r="TVC14" s="3"/>
      <c r="TVD14" s="26"/>
      <c r="TVF14" s="221"/>
      <c r="TVG14" s="221"/>
      <c r="TVH14" s="221"/>
      <c r="TVI14" s="221"/>
      <c r="TVJ14" s="221"/>
      <c r="TVK14" s="221"/>
      <c r="TVL14" s="221"/>
      <c r="TVM14" s="221"/>
      <c r="TVN14" s="224"/>
      <c r="TVO14" s="224"/>
      <c r="TVP14" s="26"/>
      <c r="TVQ14" s="26"/>
      <c r="TVR14" s="26"/>
      <c r="TVS14" s="3"/>
      <c r="TVT14" s="26"/>
      <c r="TVV14" s="221"/>
      <c r="TVW14" s="221"/>
      <c r="TVX14" s="221"/>
      <c r="TVY14" s="221"/>
      <c r="TVZ14" s="221"/>
      <c r="TWA14" s="221"/>
      <c r="TWB14" s="221"/>
      <c r="TWC14" s="221"/>
      <c r="TWD14" s="224"/>
      <c r="TWE14" s="224"/>
      <c r="TWF14" s="26"/>
      <c r="TWG14" s="26"/>
      <c r="TWH14" s="26"/>
      <c r="TWI14" s="3"/>
      <c r="TWJ14" s="26"/>
      <c r="TWL14" s="221"/>
      <c r="TWM14" s="221"/>
      <c r="TWN14" s="221"/>
      <c r="TWO14" s="221"/>
      <c r="TWP14" s="221"/>
      <c r="TWQ14" s="221"/>
      <c r="TWR14" s="221"/>
      <c r="TWS14" s="221"/>
      <c r="TWT14" s="224"/>
      <c r="TWU14" s="224"/>
      <c r="TWV14" s="26"/>
      <c r="TWW14" s="26"/>
      <c r="TWX14" s="26"/>
      <c r="TWY14" s="3"/>
      <c r="TWZ14" s="26"/>
      <c r="TXB14" s="221"/>
      <c r="TXC14" s="221"/>
      <c r="TXD14" s="221"/>
      <c r="TXE14" s="221"/>
      <c r="TXF14" s="221"/>
      <c r="TXG14" s="221"/>
      <c r="TXH14" s="221"/>
      <c r="TXI14" s="221"/>
      <c r="TXJ14" s="224"/>
      <c r="TXK14" s="224"/>
      <c r="TXL14" s="26"/>
      <c r="TXM14" s="26"/>
      <c r="TXN14" s="26"/>
      <c r="TXO14" s="3"/>
      <c r="TXP14" s="26"/>
      <c r="TXR14" s="221"/>
      <c r="TXS14" s="221"/>
      <c r="TXT14" s="221"/>
      <c r="TXU14" s="221"/>
      <c r="TXV14" s="221"/>
      <c r="TXW14" s="221"/>
      <c r="TXX14" s="221"/>
      <c r="TXY14" s="221"/>
      <c r="TXZ14" s="224"/>
      <c r="TYA14" s="224"/>
      <c r="TYB14" s="26"/>
      <c r="TYC14" s="26"/>
      <c r="TYD14" s="26"/>
      <c r="TYE14" s="3"/>
      <c r="TYF14" s="26"/>
      <c r="TYH14" s="221"/>
      <c r="TYI14" s="221"/>
      <c r="TYJ14" s="221"/>
      <c r="TYK14" s="221"/>
      <c r="TYL14" s="221"/>
      <c r="TYM14" s="221"/>
      <c r="TYN14" s="221"/>
      <c r="TYO14" s="221"/>
      <c r="TYP14" s="224"/>
      <c r="TYQ14" s="224"/>
      <c r="TYR14" s="26"/>
      <c r="TYS14" s="26"/>
      <c r="TYT14" s="26"/>
      <c r="TYU14" s="3"/>
      <c r="TYV14" s="26"/>
      <c r="TYX14" s="221"/>
      <c r="TYY14" s="221"/>
      <c r="TYZ14" s="221"/>
      <c r="TZA14" s="221"/>
      <c r="TZB14" s="221"/>
      <c r="TZC14" s="221"/>
      <c r="TZD14" s="221"/>
      <c r="TZE14" s="221"/>
      <c r="TZF14" s="224"/>
      <c r="TZG14" s="224"/>
      <c r="TZH14" s="26"/>
      <c r="TZI14" s="26"/>
      <c r="TZJ14" s="26"/>
      <c r="TZK14" s="3"/>
      <c r="TZL14" s="26"/>
      <c r="TZN14" s="221"/>
      <c r="TZO14" s="221"/>
      <c r="TZP14" s="221"/>
      <c r="TZQ14" s="221"/>
      <c r="TZR14" s="221"/>
      <c r="TZS14" s="221"/>
      <c r="TZT14" s="221"/>
      <c r="TZU14" s="221"/>
      <c r="TZV14" s="224"/>
      <c r="TZW14" s="224"/>
      <c r="TZX14" s="26"/>
      <c r="TZY14" s="26"/>
      <c r="TZZ14" s="26"/>
      <c r="UAA14" s="3"/>
      <c r="UAB14" s="26"/>
      <c r="UAD14" s="221"/>
      <c r="UAE14" s="221"/>
      <c r="UAF14" s="221"/>
      <c r="UAG14" s="221"/>
      <c r="UAH14" s="221"/>
      <c r="UAI14" s="221"/>
      <c r="UAJ14" s="221"/>
      <c r="UAK14" s="221"/>
      <c r="UAL14" s="224"/>
      <c r="UAM14" s="224"/>
      <c r="UAN14" s="26"/>
      <c r="UAO14" s="26"/>
      <c r="UAP14" s="26"/>
      <c r="UAQ14" s="3"/>
      <c r="UAR14" s="26"/>
      <c r="UAT14" s="221"/>
      <c r="UAU14" s="221"/>
      <c r="UAV14" s="221"/>
      <c r="UAW14" s="221"/>
      <c r="UAX14" s="221"/>
      <c r="UAY14" s="221"/>
      <c r="UAZ14" s="221"/>
      <c r="UBA14" s="221"/>
      <c r="UBB14" s="224"/>
      <c r="UBC14" s="224"/>
      <c r="UBD14" s="26"/>
      <c r="UBE14" s="26"/>
      <c r="UBF14" s="26"/>
      <c r="UBG14" s="3"/>
      <c r="UBH14" s="26"/>
      <c r="UBJ14" s="221"/>
      <c r="UBK14" s="221"/>
      <c r="UBL14" s="221"/>
      <c r="UBM14" s="221"/>
      <c r="UBN14" s="221"/>
      <c r="UBO14" s="221"/>
      <c r="UBP14" s="221"/>
      <c r="UBQ14" s="221"/>
      <c r="UBR14" s="224"/>
      <c r="UBS14" s="224"/>
      <c r="UBT14" s="26"/>
      <c r="UBU14" s="26"/>
      <c r="UBV14" s="26"/>
      <c r="UBW14" s="3"/>
      <c r="UBX14" s="26"/>
      <c r="UBZ14" s="221"/>
      <c r="UCA14" s="221"/>
      <c r="UCB14" s="221"/>
      <c r="UCC14" s="221"/>
      <c r="UCD14" s="221"/>
      <c r="UCE14" s="221"/>
      <c r="UCF14" s="221"/>
      <c r="UCG14" s="221"/>
      <c r="UCH14" s="224"/>
      <c r="UCI14" s="224"/>
      <c r="UCJ14" s="26"/>
      <c r="UCK14" s="26"/>
      <c r="UCL14" s="26"/>
      <c r="UCM14" s="3"/>
      <c r="UCN14" s="26"/>
      <c r="UCP14" s="221"/>
      <c r="UCQ14" s="221"/>
      <c r="UCR14" s="221"/>
      <c r="UCS14" s="221"/>
      <c r="UCT14" s="221"/>
      <c r="UCU14" s="221"/>
      <c r="UCV14" s="221"/>
      <c r="UCW14" s="221"/>
      <c r="UCX14" s="224"/>
      <c r="UCY14" s="224"/>
      <c r="UCZ14" s="26"/>
      <c r="UDA14" s="26"/>
      <c r="UDB14" s="26"/>
      <c r="UDC14" s="3"/>
      <c r="UDD14" s="26"/>
      <c r="UDF14" s="221"/>
      <c r="UDG14" s="221"/>
      <c r="UDH14" s="221"/>
      <c r="UDI14" s="221"/>
      <c r="UDJ14" s="221"/>
      <c r="UDK14" s="221"/>
      <c r="UDL14" s="221"/>
      <c r="UDM14" s="221"/>
      <c r="UDN14" s="224"/>
      <c r="UDO14" s="224"/>
      <c r="UDP14" s="26"/>
      <c r="UDQ14" s="26"/>
      <c r="UDR14" s="26"/>
      <c r="UDS14" s="3"/>
      <c r="UDT14" s="26"/>
      <c r="UDV14" s="221"/>
      <c r="UDW14" s="221"/>
      <c r="UDX14" s="221"/>
      <c r="UDY14" s="221"/>
      <c r="UDZ14" s="221"/>
      <c r="UEA14" s="221"/>
      <c r="UEB14" s="221"/>
      <c r="UEC14" s="221"/>
      <c r="UED14" s="224"/>
      <c r="UEE14" s="224"/>
      <c r="UEF14" s="26"/>
      <c r="UEG14" s="26"/>
      <c r="UEH14" s="26"/>
      <c r="UEI14" s="3"/>
      <c r="UEJ14" s="26"/>
      <c r="UEL14" s="221"/>
      <c r="UEM14" s="221"/>
      <c r="UEN14" s="221"/>
      <c r="UEO14" s="221"/>
      <c r="UEP14" s="221"/>
      <c r="UEQ14" s="221"/>
      <c r="UER14" s="221"/>
      <c r="UES14" s="221"/>
      <c r="UET14" s="224"/>
      <c r="UEU14" s="224"/>
      <c r="UEV14" s="26"/>
      <c r="UEW14" s="26"/>
      <c r="UEX14" s="26"/>
      <c r="UEY14" s="3"/>
      <c r="UEZ14" s="26"/>
      <c r="UFB14" s="221"/>
      <c r="UFC14" s="221"/>
      <c r="UFD14" s="221"/>
      <c r="UFE14" s="221"/>
      <c r="UFF14" s="221"/>
      <c r="UFG14" s="221"/>
      <c r="UFH14" s="221"/>
      <c r="UFI14" s="221"/>
      <c r="UFJ14" s="224"/>
      <c r="UFK14" s="224"/>
      <c r="UFL14" s="26"/>
      <c r="UFM14" s="26"/>
      <c r="UFN14" s="26"/>
      <c r="UFO14" s="3"/>
      <c r="UFP14" s="26"/>
      <c r="UFR14" s="221"/>
      <c r="UFS14" s="221"/>
      <c r="UFT14" s="221"/>
      <c r="UFU14" s="221"/>
      <c r="UFV14" s="221"/>
      <c r="UFW14" s="221"/>
      <c r="UFX14" s="221"/>
      <c r="UFY14" s="221"/>
      <c r="UFZ14" s="224"/>
      <c r="UGA14" s="224"/>
      <c r="UGB14" s="26"/>
      <c r="UGC14" s="26"/>
      <c r="UGD14" s="26"/>
      <c r="UGE14" s="3"/>
      <c r="UGF14" s="26"/>
      <c r="UGH14" s="221"/>
      <c r="UGI14" s="221"/>
      <c r="UGJ14" s="221"/>
      <c r="UGK14" s="221"/>
      <c r="UGL14" s="221"/>
      <c r="UGM14" s="221"/>
      <c r="UGN14" s="221"/>
      <c r="UGO14" s="221"/>
      <c r="UGP14" s="224"/>
      <c r="UGQ14" s="224"/>
      <c r="UGR14" s="26"/>
      <c r="UGS14" s="26"/>
      <c r="UGT14" s="26"/>
      <c r="UGU14" s="3"/>
      <c r="UGV14" s="26"/>
      <c r="UGX14" s="221"/>
      <c r="UGY14" s="221"/>
      <c r="UGZ14" s="221"/>
      <c r="UHA14" s="221"/>
      <c r="UHB14" s="221"/>
      <c r="UHC14" s="221"/>
      <c r="UHD14" s="221"/>
      <c r="UHE14" s="221"/>
      <c r="UHF14" s="224"/>
      <c r="UHG14" s="224"/>
      <c r="UHH14" s="26"/>
      <c r="UHI14" s="26"/>
      <c r="UHJ14" s="26"/>
      <c r="UHK14" s="3"/>
      <c r="UHL14" s="26"/>
      <c r="UHN14" s="221"/>
      <c r="UHO14" s="221"/>
      <c r="UHP14" s="221"/>
      <c r="UHQ14" s="221"/>
      <c r="UHR14" s="221"/>
      <c r="UHS14" s="221"/>
      <c r="UHT14" s="221"/>
      <c r="UHU14" s="221"/>
      <c r="UHV14" s="224"/>
      <c r="UHW14" s="224"/>
      <c r="UHX14" s="26"/>
      <c r="UHY14" s="26"/>
      <c r="UHZ14" s="26"/>
      <c r="UIA14" s="3"/>
      <c r="UIB14" s="26"/>
      <c r="UID14" s="221"/>
      <c r="UIE14" s="221"/>
      <c r="UIF14" s="221"/>
      <c r="UIG14" s="221"/>
      <c r="UIH14" s="221"/>
      <c r="UII14" s="221"/>
      <c r="UIJ14" s="221"/>
      <c r="UIK14" s="221"/>
      <c r="UIL14" s="224"/>
      <c r="UIM14" s="224"/>
      <c r="UIN14" s="26"/>
      <c r="UIO14" s="26"/>
      <c r="UIP14" s="26"/>
      <c r="UIQ14" s="3"/>
      <c r="UIR14" s="26"/>
      <c r="UIT14" s="221"/>
      <c r="UIU14" s="221"/>
      <c r="UIV14" s="221"/>
      <c r="UIW14" s="221"/>
      <c r="UIX14" s="221"/>
      <c r="UIY14" s="221"/>
      <c r="UIZ14" s="221"/>
      <c r="UJA14" s="221"/>
      <c r="UJB14" s="224"/>
      <c r="UJC14" s="224"/>
      <c r="UJD14" s="26"/>
      <c r="UJE14" s="26"/>
      <c r="UJF14" s="26"/>
      <c r="UJG14" s="3"/>
      <c r="UJH14" s="26"/>
      <c r="UJJ14" s="221"/>
      <c r="UJK14" s="221"/>
      <c r="UJL14" s="221"/>
      <c r="UJM14" s="221"/>
      <c r="UJN14" s="221"/>
      <c r="UJO14" s="221"/>
      <c r="UJP14" s="221"/>
      <c r="UJQ14" s="221"/>
      <c r="UJR14" s="224"/>
      <c r="UJS14" s="224"/>
      <c r="UJT14" s="26"/>
      <c r="UJU14" s="26"/>
      <c r="UJV14" s="26"/>
      <c r="UJW14" s="3"/>
      <c r="UJX14" s="26"/>
      <c r="UJZ14" s="221"/>
      <c r="UKA14" s="221"/>
      <c r="UKB14" s="221"/>
      <c r="UKC14" s="221"/>
      <c r="UKD14" s="221"/>
      <c r="UKE14" s="221"/>
      <c r="UKF14" s="221"/>
      <c r="UKG14" s="221"/>
      <c r="UKH14" s="224"/>
      <c r="UKI14" s="224"/>
      <c r="UKJ14" s="26"/>
      <c r="UKK14" s="26"/>
      <c r="UKL14" s="26"/>
      <c r="UKM14" s="3"/>
      <c r="UKN14" s="26"/>
      <c r="UKP14" s="221"/>
      <c r="UKQ14" s="221"/>
      <c r="UKR14" s="221"/>
      <c r="UKS14" s="221"/>
      <c r="UKT14" s="221"/>
      <c r="UKU14" s="221"/>
      <c r="UKV14" s="221"/>
      <c r="UKW14" s="221"/>
      <c r="UKX14" s="224"/>
      <c r="UKY14" s="224"/>
      <c r="UKZ14" s="26"/>
      <c r="ULA14" s="26"/>
      <c r="ULB14" s="26"/>
      <c r="ULC14" s="3"/>
      <c r="ULD14" s="26"/>
      <c r="ULF14" s="221"/>
      <c r="ULG14" s="221"/>
      <c r="ULH14" s="221"/>
      <c r="ULI14" s="221"/>
      <c r="ULJ14" s="221"/>
      <c r="ULK14" s="221"/>
      <c r="ULL14" s="221"/>
      <c r="ULM14" s="221"/>
      <c r="ULN14" s="224"/>
      <c r="ULO14" s="224"/>
      <c r="ULP14" s="26"/>
      <c r="ULQ14" s="26"/>
      <c r="ULR14" s="26"/>
      <c r="ULS14" s="3"/>
      <c r="ULT14" s="26"/>
      <c r="ULV14" s="221"/>
      <c r="ULW14" s="221"/>
      <c r="ULX14" s="221"/>
      <c r="ULY14" s="221"/>
      <c r="ULZ14" s="221"/>
      <c r="UMA14" s="221"/>
      <c r="UMB14" s="221"/>
      <c r="UMC14" s="221"/>
      <c r="UMD14" s="224"/>
      <c r="UME14" s="224"/>
      <c r="UMF14" s="26"/>
      <c r="UMG14" s="26"/>
      <c r="UMH14" s="26"/>
      <c r="UMI14" s="3"/>
      <c r="UMJ14" s="26"/>
      <c r="UML14" s="221"/>
      <c r="UMM14" s="221"/>
      <c r="UMN14" s="221"/>
      <c r="UMO14" s="221"/>
      <c r="UMP14" s="221"/>
      <c r="UMQ14" s="221"/>
      <c r="UMR14" s="221"/>
      <c r="UMS14" s="221"/>
      <c r="UMT14" s="224"/>
      <c r="UMU14" s="224"/>
      <c r="UMV14" s="26"/>
      <c r="UMW14" s="26"/>
      <c r="UMX14" s="26"/>
      <c r="UMY14" s="3"/>
      <c r="UMZ14" s="26"/>
      <c r="UNB14" s="221"/>
      <c r="UNC14" s="221"/>
      <c r="UND14" s="221"/>
      <c r="UNE14" s="221"/>
      <c r="UNF14" s="221"/>
      <c r="UNG14" s="221"/>
      <c r="UNH14" s="221"/>
      <c r="UNI14" s="221"/>
      <c r="UNJ14" s="224"/>
      <c r="UNK14" s="224"/>
      <c r="UNL14" s="26"/>
      <c r="UNM14" s="26"/>
      <c r="UNN14" s="26"/>
      <c r="UNO14" s="3"/>
      <c r="UNP14" s="26"/>
      <c r="UNR14" s="221"/>
      <c r="UNS14" s="221"/>
      <c r="UNT14" s="221"/>
      <c r="UNU14" s="221"/>
      <c r="UNV14" s="221"/>
      <c r="UNW14" s="221"/>
      <c r="UNX14" s="221"/>
      <c r="UNY14" s="221"/>
      <c r="UNZ14" s="224"/>
      <c r="UOA14" s="224"/>
      <c r="UOB14" s="26"/>
      <c r="UOC14" s="26"/>
      <c r="UOD14" s="26"/>
      <c r="UOE14" s="3"/>
      <c r="UOF14" s="26"/>
      <c r="UOH14" s="221"/>
      <c r="UOI14" s="221"/>
      <c r="UOJ14" s="221"/>
      <c r="UOK14" s="221"/>
      <c r="UOL14" s="221"/>
      <c r="UOM14" s="221"/>
      <c r="UON14" s="221"/>
      <c r="UOO14" s="221"/>
      <c r="UOP14" s="224"/>
      <c r="UOQ14" s="224"/>
      <c r="UOR14" s="26"/>
      <c r="UOS14" s="26"/>
      <c r="UOT14" s="26"/>
      <c r="UOU14" s="3"/>
      <c r="UOV14" s="26"/>
      <c r="UOX14" s="221"/>
      <c r="UOY14" s="221"/>
      <c r="UOZ14" s="221"/>
      <c r="UPA14" s="221"/>
      <c r="UPB14" s="221"/>
      <c r="UPC14" s="221"/>
      <c r="UPD14" s="221"/>
      <c r="UPE14" s="221"/>
      <c r="UPF14" s="224"/>
      <c r="UPG14" s="224"/>
      <c r="UPH14" s="26"/>
      <c r="UPI14" s="26"/>
      <c r="UPJ14" s="26"/>
      <c r="UPK14" s="3"/>
      <c r="UPL14" s="26"/>
      <c r="UPN14" s="221"/>
      <c r="UPO14" s="221"/>
      <c r="UPP14" s="221"/>
      <c r="UPQ14" s="221"/>
      <c r="UPR14" s="221"/>
      <c r="UPS14" s="221"/>
      <c r="UPT14" s="221"/>
      <c r="UPU14" s="221"/>
      <c r="UPV14" s="224"/>
      <c r="UPW14" s="224"/>
      <c r="UPX14" s="26"/>
      <c r="UPY14" s="26"/>
      <c r="UPZ14" s="26"/>
      <c r="UQA14" s="3"/>
      <c r="UQB14" s="26"/>
      <c r="UQD14" s="221"/>
      <c r="UQE14" s="221"/>
      <c r="UQF14" s="221"/>
      <c r="UQG14" s="221"/>
      <c r="UQH14" s="221"/>
      <c r="UQI14" s="221"/>
      <c r="UQJ14" s="221"/>
      <c r="UQK14" s="221"/>
      <c r="UQL14" s="224"/>
      <c r="UQM14" s="224"/>
      <c r="UQN14" s="26"/>
      <c r="UQO14" s="26"/>
      <c r="UQP14" s="26"/>
      <c r="UQQ14" s="3"/>
      <c r="UQR14" s="26"/>
      <c r="UQT14" s="221"/>
      <c r="UQU14" s="221"/>
      <c r="UQV14" s="221"/>
      <c r="UQW14" s="221"/>
      <c r="UQX14" s="221"/>
      <c r="UQY14" s="221"/>
      <c r="UQZ14" s="221"/>
      <c r="URA14" s="221"/>
      <c r="URB14" s="224"/>
      <c r="URC14" s="224"/>
      <c r="URD14" s="26"/>
      <c r="URE14" s="26"/>
      <c r="URF14" s="26"/>
      <c r="URG14" s="3"/>
      <c r="URH14" s="26"/>
      <c r="URJ14" s="221"/>
      <c r="URK14" s="221"/>
      <c r="URL14" s="221"/>
      <c r="URM14" s="221"/>
      <c r="URN14" s="221"/>
      <c r="URO14" s="221"/>
      <c r="URP14" s="221"/>
      <c r="URQ14" s="221"/>
      <c r="URR14" s="224"/>
      <c r="URS14" s="224"/>
      <c r="URT14" s="26"/>
      <c r="URU14" s="26"/>
      <c r="URV14" s="26"/>
      <c r="URW14" s="3"/>
      <c r="URX14" s="26"/>
      <c r="URZ14" s="221"/>
      <c r="USA14" s="221"/>
      <c r="USB14" s="221"/>
      <c r="USC14" s="221"/>
      <c r="USD14" s="221"/>
      <c r="USE14" s="221"/>
      <c r="USF14" s="221"/>
      <c r="USG14" s="221"/>
      <c r="USH14" s="224"/>
      <c r="USI14" s="224"/>
      <c r="USJ14" s="26"/>
      <c r="USK14" s="26"/>
      <c r="USL14" s="26"/>
      <c r="USM14" s="3"/>
      <c r="USN14" s="26"/>
      <c r="USP14" s="221"/>
      <c r="USQ14" s="221"/>
      <c r="USR14" s="221"/>
      <c r="USS14" s="221"/>
      <c r="UST14" s="221"/>
      <c r="USU14" s="221"/>
      <c r="USV14" s="221"/>
      <c r="USW14" s="221"/>
      <c r="USX14" s="224"/>
      <c r="USY14" s="224"/>
      <c r="USZ14" s="26"/>
      <c r="UTA14" s="26"/>
      <c r="UTB14" s="26"/>
      <c r="UTC14" s="3"/>
      <c r="UTD14" s="26"/>
      <c r="UTF14" s="221"/>
      <c r="UTG14" s="221"/>
      <c r="UTH14" s="221"/>
      <c r="UTI14" s="221"/>
      <c r="UTJ14" s="221"/>
      <c r="UTK14" s="221"/>
      <c r="UTL14" s="221"/>
      <c r="UTM14" s="221"/>
      <c r="UTN14" s="224"/>
      <c r="UTO14" s="224"/>
      <c r="UTP14" s="26"/>
      <c r="UTQ14" s="26"/>
      <c r="UTR14" s="26"/>
      <c r="UTS14" s="3"/>
      <c r="UTT14" s="26"/>
      <c r="UTV14" s="221"/>
      <c r="UTW14" s="221"/>
      <c r="UTX14" s="221"/>
      <c r="UTY14" s="221"/>
      <c r="UTZ14" s="221"/>
      <c r="UUA14" s="221"/>
      <c r="UUB14" s="221"/>
      <c r="UUC14" s="221"/>
      <c r="UUD14" s="224"/>
      <c r="UUE14" s="224"/>
      <c r="UUF14" s="26"/>
      <c r="UUG14" s="26"/>
      <c r="UUH14" s="26"/>
      <c r="UUI14" s="3"/>
      <c r="UUJ14" s="26"/>
      <c r="UUL14" s="221"/>
      <c r="UUM14" s="221"/>
      <c r="UUN14" s="221"/>
      <c r="UUO14" s="221"/>
      <c r="UUP14" s="221"/>
      <c r="UUQ14" s="221"/>
      <c r="UUR14" s="221"/>
      <c r="UUS14" s="221"/>
      <c r="UUT14" s="224"/>
      <c r="UUU14" s="224"/>
      <c r="UUV14" s="26"/>
      <c r="UUW14" s="26"/>
      <c r="UUX14" s="26"/>
      <c r="UUY14" s="3"/>
      <c r="UUZ14" s="26"/>
      <c r="UVB14" s="221"/>
      <c r="UVC14" s="221"/>
      <c r="UVD14" s="221"/>
      <c r="UVE14" s="221"/>
      <c r="UVF14" s="221"/>
      <c r="UVG14" s="221"/>
      <c r="UVH14" s="221"/>
      <c r="UVI14" s="221"/>
      <c r="UVJ14" s="224"/>
      <c r="UVK14" s="224"/>
      <c r="UVL14" s="26"/>
      <c r="UVM14" s="26"/>
      <c r="UVN14" s="26"/>
      <c r="UVO14" s="3"/>
      <c r="UVP14" s="26"/>
      <c r="UVR14" s="221"/>
      <c r="UVS14" s="221"/>
      <c r="UVT14" s="221"/>
      <c r="UVU14" s="221"/>
      <c r="UVV14" s="221"/>
      <c r="UVW14" s="221"/>
      <c r="UVX14" s="221"/>
      <c r="UVY14" s="221"/>
      <c r="UVZ14" s="224"/>
      <c r="UWA14" s="224"/>
      <c r="UWB14" s="26"/>
      <c r="UWC14" s="26"/>
      <c r="UWD14" s="26"/>
      <c r="UWE14" s="3"/>
      <c r="UWF14" s="26"/>
      <c r="UWH14" s="221"/>
      <c r="UWI14" s="221"/>
      <c r="UWJ14" s="221"/>
      <c r="UWK14" s="221"/>
      <c r="UWL14" s="221"/>
      <c r="UWM14" s="221"/>
      <c r="UWN14" s="221"/>
      <c r="UWO14" s="221"/>
      <c r="UWP14" s="224"/>
      <c r="UWQ14" s="224"/>
      <c r="UWR14" s="26"/>
      <c r="UWS14" s="26"/>
      <c r="UWT14" s="26"/>
      <c r="UWU14" s="3"/>
      <c r="UWV14" s="26"/>
      <c r="UWX14" s="221"/>
      <c r="UWY14" s="221"/>
      <c r="UWZ14" s="221"/>
      <c r="UXA14" s="221"/>
      <c r="UXB14" s="221"/>
      <c r="UXC14" s="221"/>
      <c r="UXD14" s="221"/>
      <c r="UXE14" s="221"/>
      <c r="UXF14" s="224"/>
      <c r="UXG14" s="224"/>
      <c r="UXH14" s="26"/>
      <c r="UXI14" s="26"/>
      <c r="UXJ14" s="26"/>
      <c r="UXK14" s="3"/>
      <c r="UXL14" s="26"/>
      <c r="UXN14" s="221"/>
      <c r="UXO14" s="221"/>
      <c r="UXP14" s="221"/>
      <c r="UXQ14" s="221"/>
      <c r="UXR14" s="221"/>
      <c r="UXS14" s="221"/>
      <c r="UXT14" s="221"/>
      <c r="UXU14" s="221"/>
      <c r="UXV14" s="224"/>
      <c r="UXW14" s="224"/>
      <c r="UXX14" s="26"/>
      <c r="UXY14" s="26"/>
      <c r="UXZ14" s="26"/>
      <c r="UYA14" s="3"/>
      <c r="UYB14" s="26"/>
      <c r="UYD14" s="221"/>
      <c r="UYE14" s="221"/>
      <c r="UYF14" s="221"/>
      <c r="UYG14" s="221"/>
      <c r="UYH14" s="221"/>
      <c r="UYI14" s="221"/>
      <c r="UYJ14" s="221"/>
      <c r="UYK14" s="221"/>
      <c r="UYL14" s="224"/>
      <c r="UYM14" s="224"/>
      <c r="UYN14" s="26"/>
      <c r="UYO14" s="26"/>
      <c r="UYP14" s="26"/>
      <c r="UYQ14" s="3"/>
      <c r="UYR14" s="26"/>
      <c r="UYT14" s="221"/>
      <c r="UYU14" s="221"/>
      <c r="UYV14" s="221"/>
      <c r="UYW14" s="221"/>
      <c r="UYX14" s="221"/>
      <c r="UYY14" s="221"/>
      <c r="UYZ14" s="221"/>
      <c r="UZA14" s="221"/>
      <c r="UZB14" s="224"/>
      <c r="UZC14" s="224"/>
      <c r="UZD14" s="26"/>
      <c r="UZE14" s="26"/>
      <c r="UZF14" s="26"/>
      <c r="UZG14" s="3"/>
      <c r="UZH14" s="26"/>
      <c r="UZJ14" s="221"/>
      <c r="UZK14" s="221"/>
      <c r="UZL14" s="221"/>
      <c r="UZM14" s="221"/>
      <c r="UZN14" s="221"/>
      <c r="UZO14" s="221"/>
      <c r="UZP14" s="221"/>
      <c r="UZQ14" s="221"/>
      <c r="UZR14" s="224"/>
      <c r="UZS14" s="224"/>
      <c r="UZT14" s="26"/>
      <c r="UZU14" s="26"/>
      <c r="UZV14" s="26"/>
      <c r="UZW14" s="3"/>
      <c r="UZX14" s="26"/>
      <c r="UZZ14" s="221"/>
      <c r="VAA14" s="221"/>
      <c r="VAB14" s="221"/>
      <c r="VAC14" s="221"/>
      <c r="VAD14" s="221"/>
      <c r="VAE14" s="221"/>
      <c r="VAF14" s="221"/>
      <c r="VAG14" s="221"/>
      <c r="VAH14" s="224"/>
      <c r="VAI14" s="224"/>
      <c r="VAJ14" s="26"/>
      <c r="VAK14" s="26"/>
      <c r="VAL14" s="26"/>
      <c r="VAM14" s="3"/>
      <c r="VAN14" s="26"/>
      <c r="VAP14" s="221"/>
      <c r="VAQ14" s="221"/>
      <c r="VAR14" s="221"/>
      <c r="VAS14" s="221"/>
      <c r="VAT14" s="221"/>
      <c r="VAU14" s="221"/>
      <c r="VAV14" s="221"/>
      <c r="VAW14" s="221"/>
      <c r="VAX14" s="224"/>
      <c r="VAY14" s="224"/>
      <c r="VAZ14" s="26"/>
      <c r="VBA14" s="26"/>
      <c r="VBB14" s="26"/>
      <c r="VBC14" s="3"/>
      <c r="VBD14" s="26"/>
      <c r="VBF14" s="221"/>
      <c r="VBG14" s="221"/>
      <c r="VBH14" s="221"/>
      <c r="VBI14" s="221"/>
      <c r="VBJ14" s="221"/>
      <c r="VBK14" s="221"/>
      <c r="VBL14" s="221"/>
      <c r="VBM14" s="221"/>
      <c r="VBN14" s="224"/>
      <c r="VBO14" s="224"/>
      <c r="VBP14" s="26"/>
      <c r="VBQ14" s="26"/>
      <c r="VBR14" s="26"/>
      <c r="VBS14" s="3"/>
      <c r="VBT14" s="26"/>
      <c r="VBV14" s="221"/>
      <c r="VBW14" s="221"/>
      <c r="VBX14" s="221"/>
      <c r="VBY14" s="221"/>
      <c r="VBZ14" s="221"/>
      <c r="VCA14" s="221"/>
      <c r="VCB14" s="221"/>
      <c r="VCC14" s="221"/>
      <c r="VCD14" s="224"/>
      <c r="VCE14" s="224"/>
      <c r="VCF14" s="26"/>
      <c r="VCG14" s="26"/>
      <c r="VCH14" s="26"/>
      <c r="VCI14" s="3"/>
      <c r="VCJ14" s="26"/>
      <c r="VCL14" s="221"/>
      <c r="VCM14" s="221"/>
      <c r="VCN14" s="221"/>
      <c r="VCO14" s="221"/>
      <c r="VCP14" s="221"/>
      <c r="VCQ14" s="221"/>
      <c r="VCR14" s="221"/>
      <c r="VCS14" s="221"/>
      <c r="VCT14" s="224"/>
      <c r="VCU14" s="224"/>
      <c r="VCV14" s="26"/>
      <c r="VCW14" s="26"/>
      <c r="VCX14" s="26"/>
      <c r="VCY14" s="3"/>
      <c r="VCZ14" s="26"/>
      <c r="VDB14" s="221"/>
      <c r="VDC14" s="221"/>
      <c r="VDD14" s="221"/>
      <c r="VDE14" s="221"/>
      <c r="VDF14" s="221"/>
      <c r="VDG14" s="221"/>
      <c r="VDH14" s="221"/>
      <c r="VDI14" s="221"/>
      <c r="VDJ14" s="224"/>
      <c r="VDK14" s="224"/>
      <c r="VDL14" s="26"/>
      <c r="VDM14" s="26"/>
      <c r="VDN14" s="26"/>
      <c r="VDO14" s="3"/>
      <c r="VDP14" s="26"/>
      <c r="VDR14" s="221"/>
      <c r="VDS14" s="221"/>
      <c r="VDT14" s="221"/>
      <c r="VDU14" s="221"/>
      <c r="VDV14" s="221"/>
      <c r="VDW14" s="221"/>
      <c r="VDX14" s="221"/>
      <c r="VDY14" s="221"/>
      <c r="VDZ14" s="224"/>
      <c r="VEA14" s="224"/>
      <c r="VEB14" s="26"/>
      <c r="VEC14" s="26"/>
      <c r="VED14" s="26"/>
      <c r="VEE14" s="3"/>
      <c r="VEF14" s="26"/>
      <c r="VEH14" s="221"/>
      <c r="VEI14" s="221"/>
      <c r="VEJ14" s="221"/>
      <c r="VEK14" s="221"/>
      <c r="VEL14" s="221"/>
      <c r="VEM14" s="221"/>
      <c r="VEN14" s="221"/>
      <c r="VEO14" s="221"/>
      <c r="VEP14" s="224"/>
      <c r="VEQ14" s="224"/>
      <c r="VER14" s="26"/>
      <c r="VES14" s="26"/>
      <c r="VET14" s="26"/>
      <c r="VEU14" s="3"/>
      <c r="VEV14" s="26"/>
      <c r="VEX14" s="221"/>
      <c r="VEY14" s="221"/>
      <c r="VEZ14" s="221"/>
      <c r="VFA14" s="221"/>
      <c r="VFB14" s="221"/>
      <c r="VFC14" s="221"/>
      <c r="VFD14" s="221"/>
      <c r="VFE14" s="221"/>
      <c r="VFF14" s="224"/>
      <c r="VFG14" s="224"/>
      <c r="VFH14" s="26"/>
      <c r="VFI14" s="26"/>
      <c r="VFJ14" s="26"/>
      <c r="VFK14" s="3"/>
      <c r="VFL14" s="26"/>
      <c r="VFN14" s="221"/>
      <c r="VFO14" s="221"/>
      <c r="VFP14" s="221"/>
      <c r="VFQ14" s="221"/>
      <c r="VFR14" s="221"/>
      <c r="VFS14" s="221"/>
      <c r="VFT14" s="221"/>
      <c r="VFU14" s="221"/>
      <c r="VFV14" s="224"/>
      <c r="VFW14" s="224"/>
      <c r="VFX14" s="26"/>
      <c r="VFY14" s="26"/>
      <c r="VFZ14" s="26"/>
      <c r="VGA14" s="3"/>
      <c r="VGB14" s="26"/>
      <c r="VGD14" s="221"/>
      <c r="VGE14" s="221"/>
      <c r="VGF14" s="221"/>
      <c r="VGG14" s="221"/>
      <c r="VGH14" s="221"/>
      <c r="VGI14" s="221"/>
      <c r="VGJ14" s="221"/>
      <c r="VGK14" s="221"/>
      <c r="VGL14" s="224"/>
      <c r="VGM14" s="224"/>
      <c r="VGN14" s="26"/>
      <c r="VGO14" s="26"/>
      <c r="VGP14" s="26"/>
      <c r="VGQ14" s="3"/>
      <c r="VGR14" s="26"/>
      <c r="VGT14" s="221"/>
      <c r="VGU14" s="221"/>
      <c r="VGV14" s="221"/>
      <c r="VGW14" s="221"/>
      <c r="VGX14" s="221"/>
      <c r="VGY14" s="221"/>
      <c r="VGZ14" s="221"/>
      <c r="VHA14" s="221"/>
      <c r="VHB14" s="224"/>
      <c r="VHC14" s="224"/>
      <c r="VHD14" s="26"/>
      <c r="VHE14" s="26"/>
      <c r="VHF14" s="26"/>
      <c r="VHG14" s="3"/>
      <c r="VHH14" s="26"/>
      <c r="VHJ14" s="221"/>
      <c r="VHK14" s="221"/>
      <c r="VHL14" s="221"/>
      <c r="VHM14" s="221"/>
      <c r="VHN14" s="221"/>
      <c r="VHO14" s="221"/>
      <c r="VHP14" s="221"/>
      <c r="VHQ14" s="221"/>
      <c r="VHR14" s="224"/>
      <c r="VHS14" s="224"/>
      <c r="VHT14" s="26"/>
      <c r="VHU14" s="26"/>
      <c r="VHV14" s="26"/>
      <c r="VHW14" s="3"/>
      <c r="VHX14" s="26"/>
      <c r="VHZ14" s="221"/>
      <c r="VIA14" s="221"/>
      <c r="VIB14" s="221"/>
      <c r="VIC14" s="221"/>
      <c r="VID14" s="221"/>
      <c r="VIE14" s="221"/>
      <c r="VIF14" s="221"/>
      <c r="VIG14" s="221"/>
      <c r="VIH14" s="224"/>
      <c r="VII14" s="224"/>
      <c r="VIJ14" s="26"/>
      <c r="VIK14" s="26"/>
      <c r="VIL14" s="26"/>
      <c r="VIM14" s="3"/>
      <c r="VIN14" s="26"/>
      <c r="VIP14" s="221"/>
      <c r="VIQ14" s="221"/>
      <c r="VIR14" s="221"/>
      <c r="VIS14" s="221"/>
      <c r="VIT14" s="221"/>
      <c r="VIU14" s="221"/>
      <c r="VIV14" s="221"/>
      <c r="VIW14" s="221"/>
      <c r="VIX14" s="224"/>
      <c r="VIY14" s="224"/>
      <c r="VIZ14" s="26"/>
      <c r="VJA14" s="26"/>
      <c r="VJB14" s="26"/>
      <c r="VJC14" s="3"/>
      <c r="VJD14" s="26"/>
      <c r="VJF14" s="221"/>
      <c r="VJG14" s="221"/>
      <c r="VJH14" s="221"/>
      <c r="VJI14" s="221"/>
      <c r="VJJ14" s="221"/>
      <c r="VJK14" s="221"/>
      <c r="VJL14" s="221"/>
      <c r="VJM14" s="221"/>
      <c r="VJN14" s="224"/>
      <c r="VJO14" s="224"/>
      <c r="VJP14" s="26"/>
      <c r="VJQ14" s="26"/>
      <c r="VJR14" s="26"/>
      <c r="VJS14" s="3"/>
      <c r="VJT14" s="26"/>
      <c r="VJV14" s="221"/>
      <c r="VJW14" s="221"/>
      <c r="VJX14" s="221"/>
      <c r="VJY14" s="221"/>
      <c r="VJZ14" s="221"/>
      <c r="VKA14" s="221"/>
      <c r="VKB14" s="221"/>
      <c r="VKC14" s="221"/>
      <c r="VKD14" s="224"/>
      <c r="VKE14" s="224"/>
      <c r="VKF14" s="26"/>
      <c r="VKG14" s="26"/>
      <c r="VKH14" s="26"/>
      <c r="VKI14" s="3"/>
      <c r="VKJ14" s="26"/>
      <c r="VKL14" s="221"/>
      <c r="VKM14" s="221"/>
      <c r="VKN14" s="221"/>
      <c r="VKO14" s="221"/>
      <c r="VKP14" s="221"/>
      <c r="VKQ14" s="221"/>
      <c r="VKR14" s="221"/>
      <c r="VKS14" s="221"/>
      <c r="VKT14" s="224"/>
      <c r="VKU14" s="224"/>
      <c r="VKV14" s="26"/>
      <c r="VKW14" s="26"/>
      <c r="VKX14" s="26"/>
      <c r="VKY14" s="3"/>
      <c r="VKZ14" s="26"/>
      <c r="VLB14" s="221"/>
      <c r="VLC14" s="221"/>
      <c r="VLD14" s="221"/>
      <c r="VLE14" s="221"/>
      <c r="VLF14" s="221"/>
      <c r="VLG14" s="221"/>
      <c r="VLH14" s="221"/>
      <c r="VLI14" s="221"/>
      <c r="VLJ14" s="224"/>
      <c r="VLK14" s="224"/>
      <c r="VLL14" s="26"/>
      <c r="VLM14" s="26"/>
      <c r="VLN14" s="26"/>
      <c r="VLO14" s="3"/>
      <c r="VLP14" s="26"/>
      <c r="VLR14" s="221"/>
      <c r="VLS14" s="221"/>
      <c r="VLT14" s="221"/>
      <c r="VLU14" s="221"/>
      <c r="VLV14" s="221"/>
      <c r="VLW14" s="221"/>
      <c r="VLX14" s="221"/>
      <c r="VLY14" s="221"/>
      <c r="VLZ14" s="224"/>
      <c r="VMA14" s="224"/>
      <c r="VMB14" s="26"/>
      <c r="VMC14" s="26"/>
      <c r="VMD14" s="26"/>
      <c r="VME14" s="3"/>
      <c r="VMF14" s="26"/>
      <c r="VMH14" s="221"/>
      <c r="VMI14" s="221"/>
      <c r="VMJ14" s="221"/>
      <c r="VMK14" s="221"/>
      <c r="VML14" s="221"/>
      <c r="VMM14" s="221"/>
      <c r="VMN14" s="221"/>
      <c r="VMO14" s="221"/>
      <c r="VMP14" s="224"/>
      <c r="VMQ14" s="224"/>
      <c r="VMR14" s="26"/>
      <c r="VMS14" s="26"/>
      <c r="VMT14" s="26"/>
      <c r="VMU14" s="3"/>
      <c r="VMV14" s="26"/>
      <c r="VMX14" s="221"/>
      <c r="VMY14" s="221"/>
      <c r="VMZ14" s="221"/>
      <c r="VNA14" s="221"/>
      <c r="VNB14" s="221"/>
      <c r="VNC14" s="221"/>
      <c r="VND14" s="221"/>
      <c r="VNE14" s="221"/>
      <c r="VNF14" s="224"/>
      <c r="VNG14" s="224"/>
      <c r="VNH14" s="26"/>
      <c r="VNI14" s="26"/>
      <c r="VNJ14" s="26"/>
      <c r="VNK14" s="3"/>
      <c r="VNL14" s="26"/>
      <c r="VNN14" s="221"/>
      <c r="VNO14" s="221"/>
      <c r="VNP14" s="221"/>
      <c r="VNQ14" s="221"/>
      <c r="VNR14" s="221"/>
      <c r="VNS14" s="221"/>
      <c r="VNT14" s="221"/>
      <c r="VNU14" s="221"/>
      <c r="VNV14" s="224"/>
      <c r="VNW14" s="224"/>
      <c r="VNX14" s="26"/>
      <c r="VNY14" s="26"/>
      <c r="VNZ14" s="26"/>
      <c r="VOA14" s="3"/>
      <c r="VOB14" s="26"/>
      <c r="VOD14" s="221"/>
      <c r="VOE14" s="221"/>
      <c r="VOF14" s="221"/>
      <c r="VOG14" s="221"/>
      <c r="VOH14" s="221"/>
      <c r="VOI14" s="221"/>
      <c r="VOJ14" s="221"/>
      <c r="VOK14" s="221"/>
      <c r="VOL14" s="224"/>
      <c r="VOM14" s="224"/>
      <c r="VON14" s="26"/>
      <c r="VOO14" s="26"/>
      <c r="VOP14" s="26"/>
      <c r="VOQ14" s="3"/>
      <c r="VOR14" s="26"/>
      <c r="VOT14" s="221"/>
      <c r="VOU14" s="221"/>
      <c r="VOV14" s="221"/>
      <c r="VOW14" s="221"/>
      <c r="VOX14" s="221"/>
      <c r="VOY14" s="221"/>
      <c r="VOZ14" s="221"/>
      <c r="VPA14" s="221"/>
      <c r="VPB14" s="224"/>
      <c r="VPC14" s="224"/>
      <c r="VPD14" s="26"/>
      <c r="VPE14" s="26"/>
      <c r="VPF14" s="26"/>
      <c r="VPG14" s="3"/>
      <c r="VPH14" s="26"/>
      <c r="VPJ14" s="221"/>
      <c r="VPK14" s="221"/>
      <c r="VPL14" s="221"/>
      <c r="VPM14" s="221"/>
      <c r="VPN14" s="221"/>
      <c r="VPO14" s="221"/>
      <c r="VPP14" s="221"/>
      <c r="VPQ14" s="221"/>
      <c r="VPR14" s="224"/>
      <c r="VPS14" s="224"/>
      <c r="VPT14" s="26"/>
      <c r="VPU14" s="26"/>
      <c r="VPV14" s="26"/>
      <c r="VPW14" s="3"/>
      <c r="VPX14" s="26"/>
      <c r="VPZ14" s="221"/>
      <c r="VQA14" s="221"/>
      <c r="VQB14" s="221"/>
      <c r="VQC14" s="221"/>
      <c r="VQD14" s="221"/>
      <c r="VQE14" s="221"/>
      <c r="VQF14" s="221"/>
      <c r="VQG14" s="221"/>
      <c r="VQH14" s="224"/>
      <c r="VQI14" s="224"/>
      <c r="VQJ14" s="26"/>
      <c r="VQK14" s="26"/>
      <c r="VQL14" s="26"/>
      <c r="VQM14" s="3"/>
      <c r="VQN14" s="26"/>
      <c r="VQP14" s="221"/>
      <c r="VQQ14" s="221"/>
      <c r="VQR14" s="221"/>
      <c r="VQS14" s="221"/>
      <c r="VQT14" s="221"/>
      <c r="VQU14" s="221"/>
      <c r="VQV14" s="221"/>
      <c r="VQW14" s="221"/>
      <c r="VQX14" s="224"/>
      <c r="VQY14" s="224"/>
      <c r="VQZ14" s="26"/>
      <c r="VRA14" s="26"/>
      <c r="VRB14" s="26"/>
      <c r="VRC14" s="3"/>
      <c r="VRD14" s="26"/>
      <c r="VRF14" s="221"/>
      <c r="VRG14" s="221"/>
      <c r="VRH14" s="221"/>
      <c r="VRI14" s="221"/>
      <c r="VRJ14" s="221"/>
      <c r="VRK14" s="221"/>
      <c r="VRL14" s="221"/>
      <c r="VRM14" s="221"/>
      <c r="VRN14" s="224"/>
      <c r="VRO14" s="224"/>
      <c r="VRP14" s="26"/>
      <c r="VRQ14" s="26"/>
      <c r="VRR14" s="26"/>
      <c r="VRS14" s="3"/>
      <c r="VRT14" s="26"/>
      <c r="VRV14" s="221"/>
      <c r="VRW14" s="221"/>
      <c r="VRX14" s="221"/>
      <c r="VRY14" s="221"/>
      <c r="VRZ14" s="221"/>
      <c r="VSA14" s="221"/>
      <c r="VSB14" s="221"/>
      <c r="VSC14" s="221"/>
      <c r="VSD14" s="224"/>
      <c r="VSE14" s="224"/>
      <c r="VSF14" s="26"/>
      <c r="VSG14" s="26"/>
      <c r="VSH14" s="26"/>
      <c r="VSI14" s="3"/>
      <c r="VSJ14" s="26"/>
      <c r="VSL14" s="221"/>
      <c r="VSM14" s="221"/>
      <c r="VSN14" s="221"/>
      <c r="VSO14" s="221"/>
      <c r="VSP14" s="221"/>
      <c r="VSQ14" s="221"/>
      <c r="VSR14" s="221"/>
      <c r="VSS14" s="221"/>
      <c r="VST14" s="224"/>
      <c r="VSU14" s="224"/>
      <c r="VSV14" s="26"/>
      <c r="VSW14" s="26"/>
      <c r="VSX14" s="26"/>
      <c r="VSY14" s="3"/>
      <c r="VSZ14" s="26"/>
      <c r="VTB14" s="221"/>
      <c r="VTC14" s="221"/>
      <c r="VTD14" s="221"/>
      <c r="VTE14" s="221"/>
      <c r="VTF14" s="221"/>
      <c r="VTG14" s="221"/>
      <c r="VTH14" s="221"/>
      <c r="VTI14" s="221"/>
      <c r="VTJ14" s="224"/>
      <c r="VTK14" s="224"/>
      <c r="VTL14" s="26"/>
      <c r="VTM14" s="26"/>
      <c r="VTN14" s="26"/>
      <c r="VTO14" s="3"/>
      <c r="VTP14" s="26"/>
      <c r="VTR14" s="221"/>
      <c r="VTS14" s="221"/>
      <c r="VTT14" s="221"/>
      <c r="VTU14" s="221"/>
      <c r="VTV14" s="221"/>
      <c r="VTW14" s="221"/>
      <c r="VTX14" s="221"/>
      <c r="VTY14" s="221"/>
      <c r="VTZ14" s="224"/>
      <c r="VUA14" s="224"/>
      <c r="VUB14" s="26"/>
      <c r="VUC14" s="26"/>
      <c r="VUD14" s="26"/>
      <c r="VUE14" s="3"/>
      <c r="VUF14" s="26"/>
      <c r="VUH14" s="221"/>
      <c r="VUI14" s="221"/>
      <c r="VUJ14" s="221"/>
      <c r="VUK14" s="221"/>
      <c r="VUL14" s="221"/>
      <c r="VUM14" s="221"/>
      <c r="VUN14" s="221"/>
      <c r="VUO14" s="221"/>
      <c r="VUP14" s="224"/>
      <c r="VUQ14" s="224"/>
      <c r="VUR14" s="26"/>
      <c r="VUS14" s="26"/>
      <c r="VUT14" s="26"/>
      <c r="VUU14" s="3"/>
      <c r="VUV14" s="26"/>
      <c r="VUX14" s="221"/>
      <c r="VUY14" s="221"/>
      <c r="VUZ14" s="221"/>
      <c r="VVA14" s="221"/>
      <c r="VVB14" s="221"/>
      <c r="VVC14" s="221"/>
      <c r="VVD14" s="221"/>
      <c r="VVE14" s="221"/>
      <c r="VVF14" s="224"/>
      <c r="VVG14" s="224"/>
      <c r="VVH14" s="26"/>
      <c r="VVI14" s="26"/>
      <c r="VVJ14" s="26"/>
      <c r="VVK14" s="3"/>
      <c r="VVL14" s="26"/>
      <c r="VVN14" s="221"/>
      <c r="VVO14" s="221"/>
      <c r="VVP14" s="221"/>
      <c r="VVQ14" s="221"/>
      <c r="VVR14" s="221"/>
      <c r="VVS14" s="221"/>
      <c r="VVT14" s="221"/>
      <c r="VVU14" s="221"/>
      <c r="VVV14" s="224"/>
      <c r="VVW14" s="224"/>
      <c r="VVX14" s="26"/>
      <c r="VVY14" s="26"/>
      <c r="VVZ14" s="26"/>
      <c r="VWA14" s="3"/>
      <c r="VWB14" s="26"/>
      <c r="VWD14" s="221"/>
      <c r="VWE14" s="221"/>
      <c r="VWF14" s="221"/>
      <c r="VWG14" s="221"/>
      <c r="VWH14" s="221"/>
      <c r="VWI14" s="221"/>
      <c r="VWJ14" s="221"/>
      <c r="VWK14" s="221"/>
      <c r="VWL14" s="224"/>
      <c r="VWM14" s="224"/>
      <c r="VWN14" s="26"/>
      <c r="VWO14" s="26"/>
      <c r="VWP14" s="26"/>
      <c r="VWQ14" s="3"/>
      <c r="VWR14" s="26"/>
      <c r="VWT14" s="221"/>
      <c r="VWU14" s="221"/>
      <c r="VWV14" s="221"/>
      <c r="VWW14" s="221"/>
      <c r="VWX14" s="221"/>
      <c r="VWY14" s="221"/>
      <c r="VWZ14" s="221"/>
      <c r="VXA14" s="221"/>
      <c r="VXB14" s="224"/>
      <c r="VXC14" s="224"/>
      <c r="VXD14" s="26"/>
      <c r="VXE14" s="26"/>
      <c r="VXF14" s="26"/>
      <c r="VXG14" s="3"/>
      <c r="VXH14" s="26"/>
      <c r="VXJ14" s="221"/>
      <c r="VXK14" s="221"/>
      <c r="VXL14" s="221"/>
      <c r="VXM14" s="221"/>
      <c r="VXN14" s="221"/>
      <c r="VXO14" s="221"/>
      <c r="VXP14" s="221"/>
      <c r="VXQ14" s="221"/>
      <c r="VXR14" s="224"/>
      <c r="VXS14" s="224"/>
      <c r="VXT14" s="26"/>
      <c r="VXU14" s="26"/>
      <c r="VXV14" s="26"/>
      <c r="VXW14" s="3"/>
      <c r="VXX14" s="26"/>
      <c r="VXZ14" s="221"/>
      <c r="VYA14" s="221"/>
      <c r="VYB14" s="221"/>
      <c r="VYC14" s="221"/>
      <c r="VYD14" s="221"/>
      <c r="VYE14" s="221"/>
      <c r="VYF14" s="221"/>
      <c r="VYG14" s="221"/>
      <c r="VYH14" s="224"/>
      <c r="VYI14" s="224"/>
      <c r="VYJ14" s="26"/>
      <c r="VYK14" s="26"/>
      <c r="VYL14" s="26"/>
      <c r="VYM14" s="3"/>
      <c r="VYN14" s="26"/>
      <c r="VYP14" s="221"/>
      <c r="VYQ14" s="221"/>
      <c r="VYR14" s="221"/>
      <c r="VYS14" s="221"/>
      <c r="VYT14" s="221"/>
      <c r="VYU14" s="221"/>
      <c r="VYV14" s="221"/>
      <c r="VYW14" s="221"/>
      <c r="VYX14" s="224"/>
      <c r="VYY14" s="224"/>
      <c r="VYZ14" s="26"/>
      <c r="VZA14" s="26"/>
      <c r="VZB14" s="26"/>
      <c r="VZC14" s="3"/>
      <c r="VZD14" s="26"/>
      <c r="VZF14" s="221"/>
      <c r="VZG14" s="221"/>
      <c r="VZH14" s="221"/>
      <c r="VZI14" s="221"/>
      <c r="VZJ14" s="221"/>
      <c r="VZK14" s="221"/>
      <c r="VZL14" s="221"/>
      <c r="VZM14" s="221"/>
      <c r="VZN14" s="224"/>
      <c r="VZO14" s="224"/>
      <c r="VZP14" s="26"/>
      <c r="VZQ14" s="26"/>
      <c r="VZR14" s="26"/>
      <c r="VZS14" s="3"/>
      <c r="VZT14" s="26"/>
      <c r="VZV14" s="221"/>
      <c r="VZW14" s="221"/>
      <c r="VZX14" s="221"/>
      <c r="VZY14" s="221"/>
      <c r="VZZ14" s="221"/>
      <c r="WAA14" s="221"/>
      <c r="WAB14" s="221"/>
      <c r="WAC14" s="221"/>
      <c r="WAD14" s="224"/>
      <c r="WAE14" s="224"/>
      <c r="WAF14" s="26"/>
      <c r="WAG14" s="26"/>
      <c r="WAH14" s="26"/>
      <c r="WAI14" s="3"/>
      <c r="WAJ14" s="26"/>
      <c r="WAL14" s="221"/>
      <c r="WAM14" s="221"/>
      <c r="WAN14" s="221"/>
      <c r="WAO14" s="221"/>
      <c r="WAP14" s="221"/>
      <c r="WAQ14" s="221"/>
      <c r="WAR14" s="221"/>
      <c r="WAS14" s="221"/>
      <c r="WAT14" s="224"/>
      <c r="WAU14" s="224"/>
      <c r="WAV14" s="26"/>
      <c r="WAW14" s="26"/>
      <c r="WAX14" s="26"/>
      <c r="WAY14" s="3"/>
      <c r="WAZ14" s="26"/>
      <c r="WBB14" s="221"/>
      <c r="WBC14" s="221"/>
      <c r="WBD14" s="221"/>
      <c r="WBE14" s="221"/>
      <c r="WBF14" s="221"/>
      <c r="WBG14" s="221"/>
      <c r="WBH14" s="221"/>
      <c r="WBI14" s="221"/>
      <c r="WBJ14" s="224"/>
      <c r="WBK14" s="224"/>
      <c r="WBL14" s="26"/>
      <c r="WBM14" s="26"/>
      <c r="WBN14" s="26"/>
      <c r="WBO14" s="3"/>
      <c r="WBP14" s="26"/>
      <c r="WBR14" s="221"/>
      <c r="WBS14" s="221"/>
      <c r="WBT14" s="221"/>
      <c r="WBU14" s="221"/>
      <c r="WBV14" s="221"/>
      <c r="WBW14" s="221"/>
      <c r="WBX14" s="221"/>
      <c r="WBY14" s="221"/>
      <c r="WBZ14" s="224"/>
      <c r="WCA14" s="224"/>
      <c r="WCB14" s="26"/>
      <c r="WCC14" s="26"/>
      <c r="WCD14" s="26"/>
      <c r="WCE14" s="3"/>
      <c r="WCF14" s="26"/>
      <c r="WCH14" s="221"/>
      <c r="WCI14" s="221"/>
      <c r="WCJ14" s="221"/>
      <c r="WCK14" s="221"/>
      <c r="WCL14" s="221"/>
      <c r="WCM14" s="221"/>
      <c r="WCN14" s="221"/>
      <c r="WCO14" s="221"/>
      <c r="WCP14" s="224"/>
      <c r="WCQ14" s="224"/>
      <c r="WCR14" s="26"/>
      <c r="WCS14" s="26"/>
      <c r="WCT14" s="26"/>
      <c r="WCU14" s="3"/>
      <c r="WCV14" s="26"/>
      <c r="WCX14" s="221"/>
      <c r="WCY14" s="221"/>
      <c r="WCZ14" s="221"/>
      <c r="WDA14" s="221"/>
      <c r="WDB14" s="221"/>
      <c r="WDC14" s="221"/>
      <c r="WDD14" s="221"/>
      <c r="WDE14" s="221"/>
      <c r="WDF14" s="224"/>
      <c r="WDG14" s="224"/>
      <c r="WDH14" s="26"/>
      <c r="WDI14" s="26"/>
      <c r="WDJ14" s="26"/>
      <c r="WDK14" s="3"/>
      <c r="WDL14" s="26"/>
      <c r="WDN14" s="221"/>
      <c r="WDO14" s="221"/>
      <c r="WDP14" s="221"/>
      <c r="WDQ14" s="221"/>
      <c r="WDR14" s="221"/>
      <c r="WDS14" s="221"/>
      <c r="WDT14" s="221"/>
      <c r="WDU14" s="221"/>
      <c r="WDV14" s="224"/>
      <c r="WDW14" s="224"/>
      <c r="WDX14" s="26"/>
      <c r="WDY14" s="26"/>
      <c r="WDZ14" s="26"/>
      <c r="WEA14" s="3"/>
      <c r="WEB14" s="26"/>
      <c r="WED14" s="221"/>
      <c r="WEE14" s="221"/>
      <c r="WEF14" s="221"/>
      <c r="WEG14" s="221"/>
      <c r="WEH14" s="221"/>
      <c r="WEI14" s="221"/>
      <c r="WEJ14" s="221"/>
      <c r="WEK14" s="221"/>
      <c r="WEL14" s="224"/>
      <c r="WEM14" s="224"/>
      <c r="WEN14" s="26"/>
      <c r="WEO14" s="26"/>
      <c r="WEP14" s="26"/>
      <c r="WEQ14" s="3"/>
      <c r="WER14" s="26"/>
      <c r="WET14" s="221"/>
      <c r="WEU14" s="221"/>
      <c r="WEV14" s="221"/>
      <c r="WEW14" s="221"/>
      <c r="WEX14" s="221"/>
      <c r="WEY14" s="221"/>
      <c r="WEZ14" s="221"/>
      <c r="WFA14" s="221"/>
      <c r="WFB14" s="224"/>
      <c r="WFC14" s="224"/>
      <c r="WFD14" s="26"/>
      <c r="WFE14" s="26"/>
      <c r="WFF14" s="26"/>
      <c r="WFG14" s="3"/>
      <c r="WFH14" s="26"/>
      <c r="WFJ14" s="221"/>
      <c r="WFK14" s="221"/>
      <c r="WFL14" s="221"/>
      <c r="WFM14" s="221"/>
      <c r="WFN14" s="221"/>
      <c r="WFO14" s="221"/>
      <c r="WFP14" s="221"/>
      <c r="WFQ14" s="221"/>
      <c r="WFR14" s="224"/>
      <c r="WFS14" s="224"/>
      <c r="WFT14" s="26"/>
      <c r="WFU14" s="26"/>
      <c r="WFV14" s="26"/>
      <c r="WFW14" s="3"/>
      <c r="WFX14" s="26"/>
      <c r="WFZ14" s="221"/>
      <c r="WGA14" s="221"/>
      <c r="WGB14" s="221"/>
      <c r="WGC14" s="221"/>
      <c r="WGD14" s="221"/>
      <c r="WGE14" s="221"/>
      <c r="WGF14" s="221"/>
      <c r="WGG14" s="221"/>
      <c r="WGH14" s="224"/>
      <c r="WGI14" s="224"/>
      <c r="WGJ14" s="26"/>
      <c r="WGK14" s="26"/>
      <c r="WGL14" s="26"/>
      <c r="WGM14" s="3"/>
      <c r="WGN14" s="26"/>
      <c r="WGP14" s="221"/>
      <c r="WGQ14" s="221"/>
      <c r="WGR14" s="221"/>
      <c r="WGS14" s="221"/>
      <c r="WGT14" s="221"/>
      <c r="WGU14" s="221"/>
      <c r="WGV14" s="221"/>
      <c r="WGW14" s="221"/>
      <c r="WGX14" s="224"/>
      <c r="WGY14" s="224"/>
      <c r="WGZ14" s="26"/>
      <c r="WHA14" s="26"/>
      <c r="WHB14" s="26"/>
      <c r="WHC14" s="3"/>
      <c r="WHD14" s="26"/>
      <c r="WHF14" s="221"/>
      <c r="WHG14" s="221"/>
      <c r="WHH14" s="221"/>
      <c r="WHI14" s="221"/>
      <c r="WHJ14" s="221"/>
      <c r="WHK14" s="221"/>
      <c r="WHL14" s="221"/>
      <c r="WHM14" s="221"/>
      <c r="WHN14" s="224"/>
      <c r="WHO14" s="224"/>
      <c r="WHP14" s="26"/>
      <c r="WHQ14" s="26"/>
      <c r="WHR14" s="26"/>
      <c r="WHS14" s="3"/>
      <c r="WHT14" s="26"/>
      <c r="WHV14" s="221"/>
      <c r="WHW14" s="221"/>
      <c r="WHX14" s="221"/>
      <c r="WHY14" s="221"/>
      <c r="WHZ14" s="221"/>
      <c r="WIA14" s="221"/>
      <c r="WIB14" s="221"/>
      <c r="WIC14" s="221"/>
      <c r="WID14" s="224"/>
      <c r="WIE14" s="224"/>
      <c r="WIF14" s="26"/>
      <c r="WIG14" s="26"/>
      <c r="WIH14" s="26"/>
      <c r="WII14" s="3"/>
      <c r="WIJ14" s="26"/>
      <c r="WIL14" s="221"/>
      <c r="WIM14" s="221"/>
      <c r="WIN14" s="221"/>
      <c r="WIO14" s="221"/>
      <c r="WIP14" s="221"/>
      <c r="WIQ14" s="221"/>
      <c r="WIR14" s="221"/>
      <c r="WIS14" s="221"/>
      <c r="WIT14" s="224"/>
      <c r="WIU14" s="224"/>
      <c r="WIV14" s="26"/>
      <c r="WIW14" s="26"/>
      <c r="WIX14" s="26"/>
      <c r="WIY14" s="3"/>
      <c r="WIZ14" s="26"/>
      <c r="WJB14" s="221"/>
      <c r="WJC14" s="221"/>
      <c r="WJD14" s="221"/>
      <c r="WJE14" s="221"/>
      <c r="WJF14" s="221"/>
      <c r="WJG14" s="221"/>
      <c r="WJH14" s="221"/>
      <c r="WJI14" s="221"/>
      <c r="WJJ14" s="224"/>
      <c r="WJK14" s="224"/>
      <c r="WJL14" s="26"/>
      <c r="WJM14" s="26"/>
      <c r="WJN14" s="26"/>
      <c r="WJO14" s="3"/>
      <c r="WJP14" s="26"/>
      <c r="WJR14" s="221"/>
      <c r="WJS14" s="221"/>
      <c r="WJT14" s="221"/>
      <c r="WJU14" s="221"/>
      <c r="WJV14" s="221"/>
      <c r="WJW14" s="221"/>
      <c r="WJX14" s="221"/>
      <c r="WJY14" s="221"/>
      <c r="WJZ14" s="224"/>
      <c r="WKA14" s="224"/>
      <c r="WKB14" s="26"/>
      <c r="WKC14" s="26"/>
      <c r="WKD14" s="26"/>
      <c r="WKE14" s="3"/>
      <c r="WKF14" s="26"/>
      <c r="WKH14" s="221"/>
      <c r="WKI14" s="221"/>
      <c r="WKJ14" s="221"/>
      <c r="WKK14" s="221"/>
      <c r="WKL14" s="221"/>
      <c r="WKM14" s="221"/>
      <c r="WKN14" s="221"/>
      <c r="WKO14" s="221"/>
      <c r="WKP14" s="224"/>
      <c r="WKQ14" s="224"/>
      <c r="WKR14" s="26"/>
      <c r="WKS14" s="26"/>
      <c r="WKT14" s="26"/>
      <c r="WKU14" s="3"/>
      <c r="WKV14" s="26"/>
      <c r="WKX14" s="221"/>
      <c r="WKY14" s="221"/>
      <c r="WKZ14" s="221"/>
      <c r="WLA14" s="221"/>
      <c r="WLB14" s="221"/>
      <c r="WLC14" s="221"/>
      <c r="WLD14" s="221"/>
      <c r="WLE14" s="221"/>
      <c r="WLF14" s="224"/>
      <c r="WLG14" s="224"/>
      <c r="WLH14" s="26"/>
      <c r="WLI14" s="26"/>
      <c r="WLJ14" s="26"/>
      <c r="WLK14" s="3"/>
      <c r="WLL14" s="26"/>
      <c r="WLN14" s="221"/>
      <c r="WLO14" s="221"/>
      <c r="WLP14" s="221"/>
      <c r="WLQ14" s="221"/>
      <c r="WLR14" s="221"/>
      <c r="WLS14" s="221"/>
      <c r="WLT14" s="221"/>
      <c r="WLU14" s="221"/>
      <c r="WLV14" s="224"/>
      <c r="WLW14" s="224"/>
      <c r="WLX14" s="26"/>
      <c r="WLY14" s="26"/>
      <c r="WLZ14" s="26"/>
      <c r="WMA14" s="3"/>
      <c r="WMB14" s="26"/>
      <c r="WMD14" s="221"/>
      <c r="WME14" s="221"/>
      <c r="WMF14" s="221"/>
      <c r="WMG14" s="221"/>
      <c r="WMH14" s="221"/>
      <c r="WMI14" s="221"/>
      <c r="WMJ14" s="221"/>
      <c r="WMK14" s="221"/>
      <c r="WML14" s="224"/>
      <c r="WMM14" s="224"/>
      <c r="WMN14" s="26"/>
      <c r="WMO14" s="26"/>
      <c r="WMP14" s="26"/>
      <c r="WMQ14" s="3"/>
      <c r="WMR14" s="26"/>
      <c r="WMT14" s="221"/>
      <c r="WMU14" s="221"/>
      <c r="WMV14" s="221"/>
      <c r="WMW14" s="221"/>
      <c r="WMX14" s="221"/>
      <c r="WMY14" s="221"/>
      <c r="WMZ14" s="221"/>
      <c r="WNA14" s="221"/>
      <c r="WNB14" s="224"/>
      <c r="WNC14" s="224"/>
      <c r="WND14" s="26"/>
      <c r="WNE14" s="26"/>
      <c r="WNF14" s="26"/>
      <c r="WNG14" s="3"/>
      <c r="WNH14" s="26"/>
      <c r="WNJ14" s="221"/>
      <c r="WNK14" s="221"/>
      <c r="WNL14" s="221"/>
      <c r="WNM14" s="221"/>
      <c r="WNN14" s="221"/>
      <c r="WNO14" s="221"/>
      <c r="WNP14" s="221"/>
      <c r="WNQ14" s="221"/>
      <c r="WNR14" s="224"/>
      <c r="WNS14" s="224"/>
      <c r="WNT14" s="26"/>
      <c r="WNU14" s="26"/>
      <c r="WNV14" s="26"/>
      <c r="WNW14" s="3"/>
      <c r="WNX14" s="26"/>
      <c r="WNZ14" s="221"/>
      <c r="WOA14" s="221"/>
      <c r="WOB14" s="221"/>
      <c r="WOC14" s="221"/>
      <c r="WOD14" s="221"/>
      <c r="WOE14" s="221"/>
      <c r="WOF14" s="221"/>
      <c r="WOG14" s="221"/>
      <c r="WOH14" s="224"/>
      <c r="WOI14" s="224"/>
      <c r="WOJ14" s="26"/>
      <c r="WOK14" s="26"/>
      <c r="WOL14" s="26"/>
      <c r="WOM14" s="3"/>
      <c r="WON14" s="26"/>
      <c r="WOP14" s="221"/>
      <c r="WOQ14" s="221"/>
      <c r="WOR14" s="221"/>
      <c r="WOS14" s="221"/>
      <c r="WOT14" s="221"/>
      <c r="WOU14" s="221"/>
      <c r="WOV14" s="221"/>
      <c r="WOW14" s="221"/>
      <c r="WOX14" s="224"/>
      <c r="WOY14" s="224"/>
      <c r="WOZ14" s="26"/>
      <c r="WPA14" s="26"/>
      <c r="WPB14" s="26"/>
      <c r="WPC14" s="3"/>
      <c r="WPD14" s="26"/>
      <c r="WPF14" s="221"/>
      <c r="WPG14" s="221"/>
      <c r="WPH14" s="221"/>
      <c r="WPI14" s="221"/>
      <c r="WPJ14" s="221"/>
      <c r="WPK14" s="221"/>
      <c r="WPL14" s="221"/>
      <c r="WPM14" s="221"/>
      <c r="WPN14" s="224"/>
      <c r="WPO14" s="224"/>
      <c r="WPP14" s="26"/>
      <c r="WPQ14" s="26"/>
      <c r="WPR14" s="26"/>
      <c r="WPS14" s="3"/>
      <c r="WPT14" s="26"/>
      <c r="WPV14" s="221"/>
      <c r="WPW14" s="221"/>
      <c r="WPX14" s="221"/>
      <c r="WPY14" s="221"/>
      <c r="WPZ14" s="221"/>
      <c r="WQA14" s="221"/>
      <c r="WQB14" s="221"/>
      <c r="WQC14" s="221"/>
      <c r="WQD14" s="224"/>
      <c r="WQE14" s="224"/>
      <c r="WQF14" s="26"/>
      <c r="WQG14" s="26"/>
      <c r="WQH14" s="26"/>
      <c r="WQI14" s="3"/>
      <c r="WQJ14" s="26"/>
      <c r="WQL14" s="221"/>
      <c r="WQM14" s="221"/>
      <c r="WQN14" s="221"/>
      <c r="WQO14" s="221"/>
      <c r="WQP14" s="221"/>
      <c r="WQQ14" s="221"/>
      <c r="WQR14" s="221"/>
      <c r="WQS14" s="221"/>
      <c r="WQT14" s="224"/>
      <c r="WQU14" s="224"/>
      <c r="WQV14" s="26"/>
      <c r="WQW14" s="26"/>
      <c r="WQX14" s="26"/>
      <c r="WQY14" s="3"/>
      <c r="WQZ14" s="26"/>
      <c r="WRB14" s="221"/>
      <c r="WRC14" s="221"/>
      <c r="WRD14" s="221"/>
      <c r="WRE14" s="221"/>
      <c r="WRF14" s="221"/>
      <c r="WRG14" s="221"/>
      <c r="WRH14" s="221"/>
      <c r="WRI14" s="221"/>
      <c r="WRJ14" s="224"/>
      <c r="WRK14" s="224"/>
      <c r="WRL14" s="26"/>
      <c r="WRM14" s="26"/>
      <c r="WRN14" s="26"/>
      <c r="WRO14" s="3"/>
      <c r="WRP14" s="26"/>
      <c r="WRR14" s="221"/>
      <c r="WRS14" s="221"/>
      <c r="WRT14" s="221"/>
      <c r="WRU14" s="221"/>
      <c r="WRV14" s="221"/>
      <c r="WRW14" s="221"/>
      <c r="WRX14" s="221"/>
      <c r="WRY14" s="221"/>
      <c r="WRZ14" s="224"/>
      <c r="WSA14" s="224"/>
      <c r="WSB14" s="26"/>
      <c r="WSC14" s="26"/>
      <c r="WSD14" s="26"/>
      <c r="WSE14" s="3"/>
      <c r="WSF14" s="26"/>
      <c r="WSH14" s="221"/>
      <c r="WSI14" s="221"/>
      <c r="WSJ14" s="221"/>
      <c r="WSK14" s="221"/>
      <c r="WSL14" s="221"/>
      <c r="WSM14" s="221"/>
      <c r="WSN14" s="221"/>
      <c r="WSO14" s="221"/>
      <c r="WSP14" s="224"/>
      <c r="WSQ14" s="224"/>
      <c r="WSR14" s="26"/>
      <c r="WSS14" s="26"/>
      <c r="WST14" s="26"/>
      <c r="WSU14" s="3"/>
      <c r="WSV14" s="26"/>
      <c r="WSX14" s="221"/>
      <c r="WSY14" s="221"/>
      <c r="WSZ14" s="221"/>
      <c r="WTA14" s="221"/>
      <c r="WTB14" s="221"/>
      <c r="WTC14" s="221"/>
      <c r="WTD14" s="221"/>
      <c r="WTE14" s="221"/>
      <c r="WTF14" s="224"/>
      <c r="WTG14" s="224"/>
      <c r="WTH14" s="26"/>
      <c r="WTI14" s="26"/>
      <c r="WTJ14" s="26"/>
      <c r="WTK14" s="3"/>
      <c r="WTL14" s="26"/>
      <c r="WTN14" s="221"/>
      <c r="WTO14" s="221"/>
      <c r="WTP14" s="221"/>
      <c r="WTQ14" s="221"/>
      <c r="WTR14" s="221"/>
      <c r="WTS14" s="221"/>
      <c r="WTT14" s="221"/>
      <c r="WTU14" s="221"/>
      <c r="WTV14" s="224"/>
      <c r="WTW14" s="224"/>
      <c r="WTX14" s="26"/>
      <c r="WTY14" s="26"/>
      <c r="WTZ14" s="26"/>
      <c r="WUA14" s="3"/>
      <c r="WUB14" s="26"/>
      <c r="WUD14" s="221"/>
      <c r="WUE14" s="221"/>
      <c r="WUF14" s="221"/>
      <c r="WUG14" s="221"/>
      <c r="WUH14" s="221"/>
      <c r="WUI14" s="221"/>
      <c r="WUJ14" s="221"/>
      <c r="WUK14" s="221"/>
      <c r="WUL14" s="224"/>
      <c r="WUM14" s="224"/>
      <c r="WUN14" s="26"/>
      <c r="WUO14" s="26"/>
      <c r="WUP14" s="26"/>
      <c r="WUQ14" s="3"/>
      <c r="WUR14" s="26"/>
      <c r="WUT14" s="221"/>
      <c r="WUU14" s="221"/>
      <c r="WUV14" s="221"/>
      <c r="WUW14" s="221"/>
      <c r="WUX14" s="221"/>
      <c r="WUY14" s="221"/>
      <c r="WUZ14" s="221"/>
      <c r="WVA14" s="221"/>
      <c r="WVB14" s="224"/>
      <c r="WVC14" s="224"/>
      <c r="WVD14" s="26"/>
      <c r="WVE14" s="26"/>
      <c r="WVF14" s="26"/>
      <c r="WVG14" s="3"/>
      <c r="WVH14" s="26"/>
      <c r="WVJ14" s="221"/>
      <c r="WVK14" s="221"/>
      <c r="WVL14" s="221"/>
      <c r="WVM14" s="221"/>
      <c r="WVN14" s="221"/>
      <c r="WVO14" s="221"/>
      <c r="WVP14" s="221"/>
      <c r="WVQ14" s="221"/>
      <c r="WVR14" s="224"/>
      <c r="WVS14" s="224"/>
      <c r="WVT14" s="26"/>
      <c r="WVU14" s="26"/>
      <c r="WVV14" s="26"/>
      <c r="WVW14" s="3"/>
      <c r="WVX14" s="26"/>
      <c r="WVZ14" s="221"/>
      <c r="WWA14" s="221"/>
      <c r="WWB14" s="221"/>
      <c r="WWC14" s="221"/>
      <c r="WWD14" s="221"/>
      <c r="WWE14" s="221"/>
      <c r="WWF14" s="221"/>
      <c r="WWG14" s="221"/>
      <c r="WWH14" s="224"/>
      <c r="WWI14" s="224"/>
      <c r="WWJ14" s="26"/>
      <c r="WWK14" s="26"/>
      <c r="WWL14" s="26"/>
      <c r="WWM14" s="3"/>
      <c r="WWN14" s="26"/>
      <c r="WWP14" s="221"/>
      <c r="WWQ14" s="221"/>
      <c r="WWR14" s="221"/>
      <c r="WWS14" s="221"/>
      <c r="WWT14" s="221"/>
      <c r="WWU14" s="221"/>
      <c r="WWV14" s="221"/>
      <c r="WWW14" s="221"/>
      <c r="WWX14" s="224"/>
      <c r="WWY14" s="224"/>
      <c r="WWZ14" s="26"/>
      <c r="WXA14" s="26"/>
      <c r="WXB14" s="26"/>
      <c r="WXC14" s="3"/>
      <c r="WXD14" s="26"/>
      <c r="WXF14" s="221"/>
      <c r="WXG14" s="221"/>
      <c r="WXH14" s="221"/>
      <c r="WXI14" s="221"/>
      <c r="WXJ14" s="221"/>
      <c r="WXK14" s="221"/>
      <c r="WXL14" s="221"/>
      <c r="WXM14" s="221"/>
      <c r="WXN14" s="224"/>
      <c r="WXO14" s="224"/>
      <c r="WXP14" s="26"/>
      <c r="WXQ14" s="26"/>
      <c r="WXR14" s="26"/>
      <c r="WXS14" s="3"/>
      <c r="WXT14" s="26"/>
      <c r="WXV14" s="221"/>
      <c r="WXW14" s="221"/>
      <c r="WXX14" s="221"/>
      <c r="WXY14" s="221"/>
      <c r="WXZ14" s="221"/>
      <c r="WYA14" s="221"/>
      <c r="WYB14" s="221"/>
      <c r="WYC14" s="221"/>
      <c r="WYD14" s="224"/>
      <c r="WYE14" s="224"/>
      <c r="WYF14" s="26"/>
      <c r="WYG14" s="26"/>
      <c r="WYH14" s="26"/>
      <c r="WYI14" s="3"/>
      <c r="WYJ14" s="26"/>
      <c r="WYL14" s="221"/>
      <c r="WYM14" s="221"/>
      <c r="WYN14" s="221"/>
      <c r="WYO14" s="221"/>
      <c r="WYP14" s="221"/>
      <c r="WYQ14" s="221"/>
      <c r="WYR14" s="221"/>
      <c r="WYS14" s="221"/>
      <c r="WYT14" s="224"/>
      <c r="WYU14" s="224"/>
      <c r="WYV14" s="26"/>
      <c r="WYW14" s="26"/>
      <c r="WYX14" s="26"/>
      <c r="WYY14" s="3"/>
      <c r="WYZ14" s="26"/>
      <c r="WZB14" s="221"/>
      <c r="WZC14" s="221"/>
      <c r="WZD14" s="221"/>
      <c r="WZE14" s="221"/>
      <c r="WZF14" s="221"/>
      <c r="WZG14" s="221"/>
      <c r="WZH14" s="221"/>
      <c r="WZI14" s="221"/>
      <c r="WZJ14" s="224"/>
      <c r="WZK14" s="224"/>
      <c r="WZL14" s="26"/>
      <c r="WZM14" s="26"/>
      <c r="WZN14" s="26"/>
      <c r="WZO14" s="3"/>
      <c r="WZP14" s="26"/>
      <c r="WZR14" s="221"/>
      <c r="WZS14" s="221"/>
      <c r="WZT14" s="221"/>
      <c r="WZU14" s="221"/>
      <c r="WZV14" s="221"/>
      <c r="WZW14" s="221"/>
      <c r="WZX14" s="221"/>
      <c r="WZY14" s="221"/>
      <c r="WZZ14" s="224"/>
      <c r="XAA14" s="224"/>
      <c r="XAB14" s="26"/>
      <c r="XAC14" s="26"/>
      <c r="XAD14" s="26"/>
      <c r="XAE14" s="3"/>
      <c r="XAF14" s="26"/>
      <c r="XAH14" s="221"/>
      <c r="XAI14" s="221"/>
      <c r="XAJ14" s="221"/>
      <c r="XAK14" s="221"/>
      <c r="XAL14" s="221"/>
      <c r="XAM14" s="221"/>
      <c r="XAN14" s="221"/>
      <c r="XAO14" s="221"/>
      <c r="XAP14" s="224"/>
      <c r="XAQ14" s="224"/>
      <c r="XAR14" s="26"/>
      <c r="XAS14" s="26"/>
      <c r="XAT14" s="26"/>
      <c r="XAU14" s="3"/>
      <c r="XAV14" s="26"/>
      <c r="XAX14" s="221"/>
      <c r="XAY14" s="221"/>
      <c r="XAZ14" s="221"/>
      <c r="XBA14" s="221"/>
      <c r="XBB14" s="221"/>
      <c r="XBC14" s="221"/>
      <c r="XBD14" s="221"/>
      <c r="XBE14" s="221"/>
      <c r="XBF14" s="224"/>
      <c r="XBG14" s="224"/>
      <c r="XBH14" s="26"/>
      <c r="XBI14" s="26"/>
      <c r="XBJ14" s="26"/>
      <c r="XBK14" s="3"/>
      <c r="XBL14" s="26"/>
      <c r="XBN14" s="221"/>
      <c r="XBO14" s="221"/>
      <c r="XBP14" s="221"/>
      <c r="XBQ14" s="221"/>
      <c r="XBR14" s="221"/>
      <c r="XBS14" s="221"/>
      <c r="XBT14" s="221"/>
      <c r="XBU14" s="221"/>
      <c r="XBV14" s="224"/>
      <c r="XBW14" s="224"/>
      <c r="XBX14" s="26"/>
      <c r="XBY14" s="26"/>
      <c r="XBZ14" s="26"/>
      <c r="XCA14" s="3"/>
      <c r="XCB14" s="26"/>
      <c r="XCD14" s="221"/>
      <c r="XCE14" s="221"/>
      <c r="XCF14" s="221"/>
      <c r="XCG14" s="221"/>
      <c r="XCH14" s="221"/>
      <c r="XCI14" s="221"/>
      <c r="XCJ14" s="221"/>
      <c r="XCK14" s="221"/>
      <c r="XCL14" s="224"/>
      <c r="XCM14" s="224"/>
      <c r="XCN14" s="26"/>
      <c r="XCO14" s="26"/>
      <c r="XCP14" s="26"/>
      <c r="XCQ14" s="3"/>
      <c r="XCR14" s="26"/>
      <c r="XCT14" s="221"/>
      <c r="XCU14" s="221"/>
      <c r="XCV14" s="221"/>
      <c r="XCW14" s="221"/>
      <c r="XCX14" s="221"/>
      <c r="XCY14" s="221"/>
      <c r="XCZ14" s="221"/>
      <c r="XDA14" s="221"/>
      <c r="XDB14" s="224"/>
      <c r="XDC14" s="224"/>
      <c r="XDD14" s="26"/>
      <c r="XDE14" s="26"/>
      <c r="XDF14" s="26"/>
      <c r="XDG14" s="3"/>
      <c r="XDH14" s="26"/>
      <c r="XDJ14" s="221"/>
      <c r="XDK14" s="221"/>
      <c r="XDL14" s="221"/>
      <c r="XDM14" s="221"/>
      <c r="XDN14" s="221"/>
      <c r="XDO14" s="221"/>
      <c r="XDP14" s="221"/>
      <c r="XDQ14" s="221"/>
      <c r="XDR14" s="224"/>
      <c r="XDS14" s="224"/>
      <c r="XDT14" s="26"/>
      <c r="XDU14" s="26"/>
      <c r="XDV14" s="26"/>
      <c r="XDW14" s="3"/>
      <c r="XDX14" s="26"/>
      <c r="XDZ14" s="221"/>
      <c r="XEA14" s="221"/>
      <c r="XEB14" s="221"/>
      <c r="XEC14" s="221"/>
      <c r="XED14" s="221"/>
      <c r="XEE14" s="221"/>
      <c r="XEF14" s="221"/>
      <c r="XEG14" s="221"/>
      <c r="XEH14" s="224"/>
      <c r="XEI14" s="224"/>
      <c r="XEJ14" s="26"/>
      <c r="XEK14" s="26"/>
      <c r="XEL14" s="26"/>
      <c r="XEM14" s="3"/>
      <c r="XEN14" s="26"/>
      <c r="XEP14" s="221"/>
      <c r="XEQ14" s="221"/>
      <c r="XER14" s="221"/>
      <c r="XES14" s="221"/>
      <c r="XET14" s="221"/>
      <c r="XEU14" s="221"/>
      <c r="XEV14" s="221"/>
      <c r="XEW14" s="221"/>
      <c r="XEX14" s="224"/>
      <c r="XEY14" s="224"/>
      <c r="XEZ14" s="26"/>
      <c r="XFA14" s="26"/>
      <c r="XFB14" s="26"/>
      <c r="XFC14" s="3"/>
      <c r="XFD14" s="26"/>
    </row>
    <row r="15" spans="1:16384" ht="15" customHeight="1">
      <c r="B15" s="511"/>
      <c r="C15" s="511"/>
      <c r="D15" s="511"/>
      <c r="E15" s="511"/>
      <c r="F15" s="511"/>
      <c r="G15" s="511"/>
      <c r="H15" s="511"/>
      <c r="I15" s="521"/>
      <c r="J15" s="527"/>
      <c r="K15" s="527"/>
      <c r="L15" s="527"/>
      <c r="M15" s="222">
        <f>J12*50</f>
        <v>33.5</v>
      </c>
      <c r="N15" s="528"/>
      <c r="O15" s="528"/>
      <c r="P15" s="522"/>
      <c r="Q15" s="522"/>
      <c r="R15" s="522"/>
      <c r="S15" s="522"/>
      <c r="T15" s="522"/>
      <c r="U15" s="522"/>
      <c r="V15" s="222"/>
      <c r="W15" s="368" t="str">
        <f>IFERROR(SEARCHB(".",P14),"NO")</f>
        <v>NO</v>
      </c>
      <c r="X15" s="369"/>
      <c r="Y15" s="222"/>
      <c r="Z15" s="373"/>
      <c r="AA15" s="373"/>
      <c r="AB15" s="26"/>
      <c r="AC15" s="26"/>
      <c r="AD15" s="26"/>
      <c r="AE15" s="397"/>
      <c r="AF15" s="26"/>
      <c r="AH15" s="401"/>
      <c r="AI15" s="401"/>
      <c r="AJ15" s="401"/>
      <c r="AK15" s="401"/>
      <c r="AL15" s="401"/>
      <c r="AM15" s="401"/>
      <c r="AN15" s="401"/>
      <c r="AO15" s="401"/>
      <c r="AP15" s="373"/>
      <c r="AQ15" s="373"/>
      <c r="AR15" s="26"/>
      <c r="AS15" s="26"/>
      <c r="AT15" s="26"/>
      <c r="AU15" s="225"/>
      <c r="AV15" s="26"/>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c r="IW15" s="221"/>
      <c r="IX15" s="221"/>
      <c r="IY15" s="221"/>
      <c r="IZ15" s="221"/>
      <c r="JA15" s="221"/>
      <c r="JB15" s="221"/>
      <c r="JC15" s="221"/>
      <c r="JD15" s="221"/>
      <c r="JE15" s="221"/>
      <c r="JF15" s="221"/>
      <c r="JG15" s="221"/>
      <c r="JH15" s="221"/>
      <c r="JI15" s="221"/>
      <c r="JJ15" s="221"/>
      <c r="JK15" s="221"/>
      <c r="JL15" s="221"/>
      <c r="JM15" s="221"/>
      <c r="JN15" s="221"/>
      <c r="JO15" s="221"/>
      <c r="JP15" s="221"/>
      <c r="JQ15" s="221"/>
      <c r="JR15" s="221"/>
      <c r="JS15" s="221"/>
      <c r="JT15" s="221"/>
      <c r="JU15" s="221"/>
      <c r="JV15" s="221"/>
      <c r="JW15" s="221"/>
      <c r="JX15" s="221"/>
      <c r="JY15" s="221"/>
      <c r="JZ15" s="221"/>
      <c r="KA15" s="221"/>
      <c r="KB15" s="221"/>
      <c r="KC15" s="221"/>
      <c r="KD15" s="221"/>
      <c r="KE15" s="221"/>
      <c r="KF15" s="221"/>
      <c r="KG15" s="221"/>
      <c r="KH15" s="221"/>
      <c r="KI15" s="221"/>
      <c r="KJ15" s="221"/>
      <c r="KK15" s="221"/>
      <c r="KL15" s="221"/>
      <c r="KM15" s="221"/>
      <c r="KN15" s="221"/>
      <c r="KO15" s="221"/>
      <c r="KP15" s="221"/>
      <c r="KQ15" s="221"/>
      <c r="KR15" s="221"/>
      <c r="KS15" s="221"/>
      <c r="KT15" s="221"/>
      <c r="KU15" s="221"/>
      <c r="KV15" s="221"/>
      <c r="KW15" s="221"/>
      <c r="KX15" s="221"/>
      <c r="KY15" s="221"/>
      <c r="KZ15" s="221"/>
      <c r="LA15" s="221"/>
      <c r="LB15" s="221"/>
      <c r="LC15" s="221"/>
      <c r="LD15" s="221"/>
      <c r="LE15" s="221"/>
      <c r="LF15" s="221"/>
      <c r="LG15" s="221"/>
      <c r="LH15" s="221"/>
      <c r="LI15" s="221"/>
      <c r="LJ15" s="221"/>
      <c r="LK15" s="221"/>
      <c r="LL15" s="221"/>
      <c r="LM15" s="221"/>
      <c r="LN15" s="221"/>
      <c r="LO15" s="221"/>
      <c r="LP15" s="221"/>
      <c r="LQ15" s="221"/>
      <c r="LR15" s="221"/>
      <c r="LS15" s="221"/>
      <c r="LT15" s="221"/>
      <c r="LU15" s="221"/>
      <c r="LV15" s="221"/>
      <c r="LW15" s="221"/>
      <c r="LX15" s="221"/>
      <c r="LY15" s="221"/>
      <c r="LZ15" s="221"/>
      <c r="MA15" s="221"/>
      <c r="MB15" s="221"/>
      <c r="MC15" s="221"/>
      <c r="MD15" s="221"/>
      <c r="ME15" s="221"/>
      <c r="MF15" s="221"/>
      <c r="MG15" s="221"/>
      <c r="MH15" s="221"/>
      <c r="MI15" s="221"/>
      <c r="MJ15" s="221"/>
      <c r="MK15" s="221"/>
      <c r="ML15" s="221"/>
      <c r="MM15" s="221"/>
      <c r="MN15" s="221"/>
      <c r="MO15" s="221"/>
      <c r="MP15" s="221"/>
      <c r="MQ15" s="221"/>
      <c r="MR15" s="221"/>
      <c r="MS15" s="221"/>
      <c r="MT15" s="221"/>
      <c r="MU15" s="221"/>
      <c r="MV15" s="221"/>
      <c r="MW15" s="221"/>
      <c r="MX15" s="221"/>
      <c r="MY15" s="221"/>
      <c r="MZ15" s="221"/>
      <c r="NA15" s="221"/>
      <c r="NB15" s="221"/>
      <c r="NC15" s="221"/>
      <c r="ND15" s="221"/>
      <c r="NE15" s="221"/>
      <c r="NF15" s="221"/>
      <c r="NG15" s="221"/>
      <c r="NH15" s="221"/>
      <c r="NI15" s="221"/>
      <c r="NJ15" s="221"/>
      <c r="NK15" s="221"/>
      <c r="NL15" s="221"/>
      <c r="NM15" s="221"/>
      <c r="NN15" s="221"/>
      <c r="NO15" s="221"/>
      <c r="NP15" s="221"/>
      <c r="NQ15" s="221"/>
      <c r="NR15" s="221"/>
      <c r="NS15" s="221"/>
      <c r="NT15" s="221"/>
      <c r="NU15" s="221"/>
      <c r="NV15" s="221"/>
      <c r="NW15" s="221"/>
      <c r="NX15" s="221"/>
      <c r="NY15" s="221"/>
      <c r="NZ15" s="221"/>
      <c r="OA15" s="221"/>
      <c r="OB15" s="221"/>
      <c r="OC15" s="221"/>
      <c r="OD15" s="221"/>
      <c r="OE15" s="221"/>
      <c r="OF15" s="221"/>
      <c r="OG15" s="221"/>
      <c r="OH15" s="221"/>
      <c r="OI15" s="221"/>
      <c r="OJ15" s="221"/>
      <c r="OK15" s="221"/>
      <c r="OL15" s="221"/>
      <c r="OM15" s="221"/>
      <c r="ON15" s="221"/>
      <c r="OO15" s="221"/>
      <c r="OP15" s="221"/>
      <c r="OQ15" s="221"/>
      <c r="OR15" s="221"/>
      <c r="OS15" s="221"/>
      <c r="OT15" s="221"/>
      <c r="OU15" s="221"/>
      <c r="OV15" s="221"/>
      <c r="OW15" s="221"/>
      <c r="OX15" s="221"/>
      <c r="OY15" s="221"/>
      <c r="OZ15" s="221"/>
      <c r="PA15" s="221"/>
      <c r="PB15" s="221"/>
      <c r="PC15" s="221"/>
      <c r="PD15" s="221"/>
      <c r="PE15" s="221"/>
      <c r="PF15" s="221"/>
      <c r="PG15" s="221"/>
      <c r="PH15" s="221"/>
      <c r="PI15" s="221"/>
      <c r="PJ15" s="221"/>
      <c r="PK15" s="221"/>
      <c r="PL15" s="221"/>
      <c r="PM15" s="221"/>
      <c r="PN15" s="221"/>
      <c r="PO15" s="221"/>
      <c r="PP15" s="26"/>
      <c r="PR15" s="221"/>
      <c r="PS15" s="221"/>
      <c r="PT15" s="221"/>
      <c r="PU15" s="221"/>
      <c r="PV15" s="221"/>
      <c r="PW15" s="221"/>
      <c r="PX15" s="221"/>
      <c r="PY15" s="221"/>
      <c r="PZ15" s="224"/>
      <c r="QA15" s="224"/>
      <c r="QB15" s="26"/>
      <c r="QC15" s="26"/>
      <c r="QD15" s="26"/>
      <c r="QE15" s="225"/>
      <c r="QF15" s="26"/>
      <c r="QH15" s="221"/>
      <c r="QI15" s="221"/>
      <c r="QJ15" s="221"/>
      <c r="QK15" s="221"/>
      <c r="QL15" s="221"/>
      <c r="QM15" s="221"/>
      <c r="QN15" s="221"/>
      <c r="QO15" s="221"/>
      <c r="QP15" s="224"/>
      <c r="QQ15" s="224"/>
      <c r="QR15" s="26"/>
      <c r="QS15" s="26"/>
      <c r="QT15" s="26"/>
      <c r="QU15" s="225"/>
      <c r="QV15" s="26"/>
      <c r="QX15" s="221"/>
      <c r="QY15" s="221"/>
      <c r="QZ15" s="221"/>
      <c r="RA15" s="221"/>
      <c r="RB15" s="221"/>
      <c r="RC15" s="221"/>
      <c r="RD15" s="221"/>
      <c r="RE15" s="221"/>
      <c r="RF15" s="224"/>
      <c r="RG15" s="224"/>
      <c r="RH15" s="26"/>
      <c r="RI15" s="26"/>
      <c r="RJ15" s="26"/>
      <c r="RK15" s="225"/>
      <c r="RL15" s="26"/>
      <c r="RN15" s="221"/>
      <c r="RO15" s="221"/>
      <c r="RP15" s="221"/>
      <c r="RQ15" s="221"/>
      <c r="RR15" s="221"/>
      <c r="RS15" s="221"/>
      <c r="RT15" s="221"/>
      <c r="RU15" s="221"/>
      <c r="RV15" s="224"/>
      <c r="RW15" s="224"/>
      <c r="RX15" s="26"/>
      <c r="RY15" s="26"/>
      <c r="RZ15" s="26"/>
      <c r="SA15" s="225"/>
      <c r="SB15" s="26"/>
      <c r="SD15" s="221"/>
      <c r="SE15" s="221"/>
      <c r="SF15" s="221"/>
      <c r="SG15" s="221"/>
      <c r="SH15" s="221"/>
      <c r="SI15" s="221"/>
      <c r="SJ15" s="221"/>
      <c r="SK15" s="221"/>
      <c r="SL15" s="224"/>
      <c r="SM15" s="224"/>
      <c r="SN15" s="26"/>
      <c r="SO15" s="26"/>
      <c r="SP15" s="26"/>
      <c r="SQ15" s="225"/>
      <c r="SR15" s="26"/>
      <c r="ST15" s="221"/>
      <c r="SU15" s="221"/>
      <c r="SV15" s="221"/>
      <c r="SW15" s="221"/>
      <c r="SX15" s="221"/>
      <c r="SY15" s="221"/>
      <c r="SZ15" s="221"/>
      <c r="TA15" s="221"/>
      <c r="TB15" s="224"/>
      <c r="TC15" s="224"/>
      <c r="TD15" s="26"/>
      <c r="TE15" s="26"/>
      <c r="TF15" s="26"/>
      <c r="TG15" s="225"/>
      <c r="TH15" s="26"/>
      <c r="TJ15" s="221"/>
      <c r="TK15" s="221"/>
      <c r="TL15" s="221"/>
      <c r="TM15" s="221"/>
      <c r="TN15" s="221"/>
      <c r="TO15" s="221"/>
      <c r="TP15" s="221"/>
      <c r="TQ15" s="221"/>
      <c r="TR15" s="224"/>
      <c r="TS15" s="224"/>
      <c r="TT15" s="26"/>
      <c r="TU15" s="26"/>
      <c r="TV15" s="26"/>
      <c r="TW15" s="225"/>
      <c r="TX15" s="26"/>
      <c r="TZ15" s="221"/>
      <c r="UA15" s="221"/>
      <c r="UB15" s="221"/>
      <c r="UC15" s="221"/>
      <c r="UD15" s="221"/>
      <c r="UE15" s="221"/>
      <c r="UF15" s="221"/>
      <c r="UG15" s="221"/>
      <c r="UH15" s="224"/>
      <c r="UI15" s="224"/>
      <c r="UJ15" s="26"/>
      <c r="UK15" s="26"/>
      <c r="UL15" s="26"/>
      <c r="UM15" s="225"/>
      <c r="UN15" s="26"/>
      <c r="UP15" s="221"/>
      <c r="UQ15" s="221"/>
      <c r="UR15" s="221"/>
      <c r="US15" s="221"/>
      <c r="UT15" s="221"/>
      <c r="UU15" s="221"/>
      <c r="UV15" s="221"/>
      <c r="UW15" s="221"/>
      <c r="UX15" s="224"/>
      <c r="UY15" s="224"/>
      <c r="UZ15" s="26"/>
      <c r="VA15" s="26"/>
      <c r="VB15" s="26"/>
      <c r="VC15" s="225"/>
      <c r="VD15" s="26"/>
      <c r="VF15" s="221"/>
      <c r="VG15" s="221"/>
      <c r="VH15" s="221"/>
      <c r="VI15" s="221"/>
      <c r="VJ15" s="221"/>
      <c r="VK15" s="221"/>
      <c r="VL15" s="221"/>
      <c r="VM15" s="221"/>
      <c r="VN15" s="224"/>
      <c r="VO15" s="224"/>
      <c r="VP15" s="26"/>
      <c r="VQ15" s="26"/>
      <c r="VR15" s="26"/>
      <c r="VS15" s="225"/>
      <c r="VT15" s="26"/>
      <c r="VV15" s="221"/>
      <c r="VW15" s="221"/>
      <c r="VX15" s="221"/>
      <c r="VY15" s="221"/>
      <c r="VZ15" s="221"/>
      <c r="WA15" s="221"/>
      <c r="WB15" s="221"/>
      <c r="WC15" s="221"/>
      <c r="WD15" s="224"/>
      <c r="WE15" s="224"/>
      <c r="WF15" s="26"/>
      <c r="WG15" s="26"/>
      <c r="WH15" s="26"/>
      <c r="WI15" s="225"/>
      <c r="WJ15" s="26"/>
      <c r="WL15" s="221"/>
      <c r="WM15" s="221"/>
      <c r="WN15" s="221"/>
      <c r="WO15" s="221"/>
      <c r="WP15" s="221"/>
      <c r="WQ15" s="221"/>
      <c r="WR15" s="221"/>
      <c r="WS15" s="221"/>
      <c r="WT15" s="224"/>
      <c r="WU15" s="224"/>
      <c r="WV15" s="26"/>
      <c r="WW15" s="26"/>
      <c r="WX15" s="26"/>
      <c r="WY15" s="225"/>
      <c r="WZ15" s="26"/>
      <c r="XB15" s="221"/>
      <c r="XC15" s="221"/>
      <c r="XD15" s="221"/>
      <c r="XE15" s="221"/>
      <c r="XF15" s="221"/>
      <c r="XG15" s="221"/>
      <c r="XH15" s="221"/>
      <c r="XI15" s="221"/>
      <c r="XJ15" s="224"/>
      <c r="XK15" s="224"/>
      <c r="XL15" s="26"/>
      <c r="XM15" s="26"/>
      <c r="XN15" s="26"/>
      <c r="XO15" s="225"/>
      <c r="XP15" s="26"/>
      <c r="XR15" s="221"/>
      <c r="XS15" s="221"/>
      <c r="XT15" s="221"/>
      <c r="XU15" s="221"/>
      <c r="XV15" s="221"/>
      <c r="XW15" s="221"/>
      <c r="XX15" s="221"/>
      <c r="XY15" s="221"/>
      <c r="XZ15" s="224"/>
      <c r="YA15" s="224"/>
      <c r="YB15" s="26"/>
      <c r="YC15" s="26"/>
      <c r="YD15" s="26"/>
      <c r="YE15" s="225"/>
      <c r="YF15" s="26"/>
      <c r="YH15" s="221"/>
      <c r="YI15" s="221"/>
      <c r="YJ15" s="221"/>
      <c r="YK15" s="221"/>
      <c r="YL15" s="221"/>
      <c r="YM15" s="221"/>
      <c r="YN15" s="221"/>
      <c r="YO15" s="221"/>
      <c r="YP15" s="224"/>
      <c r="YQ15" s="224"/>
      <c r="YR15" s="26"/>
      <c r="YS15" s="26"/>
      <c r="YT15" s="26"/>
      <c r="YU15" s="225"/>
      <c r="YV15" s="26"/>
      <c r="YX15" s="221"/>
      <c r="YY15" s="221"/>
      <c r="YZ15" s="221"/>
      <c r="ZA15" s="221"/>
      <c r="ZB15" s="221"/>
      <c r="ZC15" s="221"/>
      <c r="ZD15" s="221"/>
      <c r="ZE15" s="221"/>
      <c r="ZF15" s="224"/>
      <c r="ZG15" s="224"/>
      <c r="ZH15" s="26"/>
      <c r="ZI15" s="26"/>
      <c r="ZJ15" s="26"/>
      <c r="ZK15" s="225"/>
      <c r="ZL15" s="26"/>
      <c r="ZN15" s="221"/>
      <c r="ZO15" s="221"/>
      <c r="ZP15" s="221"/>
      <c r="ZQ15" s="221"/>
      <c r="ZR15" s="221"/>
      <c r="ZS15" s="221"/>
      <c r="ZT15" s="221"/>
      <c r="ZU15" s="221"/>
      <c r="ZV15" s="224"/>
      <c r="ZW15" s="224"/>
      <c r="ZX15" s="26"/>
      <c r="ZY15" s="26"/>
      <c r="ZZ15" s="26"/>
      <c r="AAA15" s="225"/>
      <c r="AAB15" s="26"/>
      <c r="AAD15" s="221"/>
      <c r="AAE15" s="221"/>
      <c r="AAF15" s="221"/>
      <c r="AAG15" s="221"/>
      <c r="AAH15" s="221"/>
      <c r="AAI15" s="221"/>
      <c r="AAJ15" s="221"/>
      <c r="AAK15" s="221"/>
      <c r="AAL15" s="224"/>
      <c r="AAM15" s="224"/>
      <c r="AAN15" s="26"/>
      <c r="AAO15" s="26"/>
      <c r="AAP15" s="26"/>
      <c r="AAQ15" s="225"/>
      <c r="AAR15" s="26"/>
      <c r="AAT15" s="221"/>
      <c r="AAU15" s="221"/>
      <c r="AAV15" s="221"/>
      <c r="AAW15" s="221"/>
      <c r="AAX15" s="221"/>
      <c r="AAY15" s="221"/>
      <c r="AAZ15" s="221"/>
      <c r="ABA15" s="221"/>
      <c r="ABB15" s="224"/>
      <c r="ABC15" s="224"/>
      <c r="ABD15" s="26"/>
      <c r="ABE15" s="26"/>
      <c r="ABF15" s="26"/>
      <c r="ABG15" s="225"/>
      <c r="ABH15" s="26"/>
      <c r="ABJ15" s="221"/>
      <c r="ABK15" s="221"/>
      <c r="ABL15" s="221"/>
      <c r="ABM15" s="221"/>
      <c r="ABN15" s="221"/>
      <c r="ABO15" s="221"/>
      <c r="ABP15" s="221"/>
      <c r="ABQ15" s="221"/>
      <c r="ABR15" s="224"/>
      <c r="ABS15" s="224"/>
      <c r="ABT15" s="26"/>
      <c r="ABU15" s="26"/>
      <c r="ABV15" s="26"/>
      <c r="ABW15" s="225"/>
      <c r="ABX15" s="26"/>
      <c r="ABZ15" s="221"/>
      <c r="ACA15" s="221"/>
      <c r="ACB15" s="221"/>
      <c r="ACC15" s="221"/>
      <c r="ACD15" s="221"/>
      <c r="ACE15" s="221"/>
      <c r="ACF15" s="221"/>
      <c r="ACG15" s="221"/>
      <c r="ACH15" s="224"/>
      <c r="ACI15" s="224"/>
      <c r="ACJ15" s="26"/>
      <c r="ACK15" s="26"/>
      <c r="ACL15" s="26"/>
      <c r="ACM15" s="225"/>
      <c r="ACN15" s="26"/>
      <c r="ACP15" s="221"/>
      <c r="ACQ15" s="221"/>
      <c r="ACR15" s="221"/>
      <c r="ACS15" s="221"/>
      <c r="ACT15" s="221"/>
      <c r="ACU15" s="221"/>
      <c r="ACV15" s="221"/>
      <c r="ACW15" s="221"/>
      <c r="ACX15" s="224"/>
      <c r="ACY15" s="224"/>
      <c r="ACZ15" s="26"/>
      <c r="ADA15" s="26"/>
      <c r="ADB15" s="26"/>
      <c r="ADC15" s="225"/>
      <c r="ADD15" s="26"/>
      <c r="ADF15" s="221"/>
      <c r="ADG15" s="221"/>
      <c r="ADH15" s="221"/>
      <c r="ADI15" s="221"/>
      <c r="ADJ15" s="221"/>
      <c r="ADK15" s="221"/>
      <c r="ADL15" s="221"/>
      <c r="ADM15" s="221"/>
      <c r="ADN15" s="224"/>
      <c r="ADO15" s="224"/>
      <c r="ADP15" s="26"/>
      <c r="ADQ15" s="26"/>
      <c r="ADR15" s="26"/>
      <c r="ADS15" s="225"/>
      <c r="ADT15" s="26"/>
      <c r="ADV15" s="221"/>
      <c r="ADW15" s="221"/>
      <c r="ADX15" s="221"/>
      <c r="ADY15" s="221"/>
      <c r="ADZ15" s="221"/>
      <c r="AEA15" s="221"/>
      <c r="AEB15" s="221"/>
      <c r="AEC15" s="221"/>
      <c r="AED15" s="224"/>
      <c r="AEE15" s="224"/>
      <c r="AEF15" s="26"/>
      <c r="AEG15" s="26"/>
      <c r="AEH15" s="26"/>
      <c r="AEI15" s="225"/>
      <c r="AEJ15" s="26"/>
      <c r="AEL15" s="221"/>
      <c r="AEM15" s="221"/>
      <c r="AEN15" s="221"/>
      <c r="AEO15" s="221"/>
      <c r="AEP15" s="221"/>
      <c r="AEQ15" s="221"/>
      <c r="AER15" s="221"/>
      <c r="AES15" s="221"/>
      <c r="AET15" s="224"/>
      <c r="AEU15" s="224"/>
      <c r="AEV15" s="26"/>
      <c r="AEW15" s="26"/>
      <c r="AEX15" s="26"/>
      <c r="AEY15" s="225"/>
      <c r="AEZ15" s="26"/>
      <c r="AFB15" s="221"/>
      <c r="AFC15" s="221"/>
      <c r="AFD15" s="221"/>
      <c r="AFE15" s="221"/>
      <c r="AFF15" s="221"/>
      <c r="AFG15" s="221"/>
      <c r="AFH15" s="221"/>
      <c r="AFI15" s="221"/>
      <c r="AFJ15" s="224"/>
      <c r="AFK15" s="224"/>
      <c r="AFL15" s="26"/>
      <c r="AFM15" s="26"/>
      <c r="AFN15" s="26"/>
      <c r="AFO15" s="225"/>
      <c r="AFP15" s="26"/>
      <c r="AFR15" s="221"/>
      <c r="AFS15" s="221"/>
      <c r="AFT15" s="221"/>
      <c r="AFU15" s="221"/>
      <c r="AFV15" s="221"/>
      <c r="AFW15" s="221"/>
      <c r="AFX15" s="221"/>
      <c r="AFY15" s="221"/>
      <c r="AFZ15" s="224"/>
      <c r="AGA15" s="224"/>
      <c r="AGB15" s="26"/>
      <c r="AGC15" s="26"/>
      <c r="AGD15" s="26"/>
      <c r="AGE15" s="225"/>
      <c r="AGF15" s="26"/>
      <c r="AGH15" s="221"/>
      <c r="AGI15" s="221"/>
      <c r="AGJ15" s="221"/>
      <c r="AGK15" s="221"/>
      <c r="AGL15" s="221"/>
      <c r="AGM15" s="221"/>
      <c r="AGN15" s="221"/>
      <c r="AGO15" s="221"/>
      <c r="AGP15" s="224"/>
      <c r="AGQ15" s="224"/>
      <c r="AGR15" s="26"/>
      <c r="AGS15" s="26"/>
      <c r="AGT15" s="26"/>
      <c r="AGU15" s="225"/>
      <c r="AGV15" s="26"/>
      <c r="AGX15" s="221"/>
      <c r="AGY15" s="221"/>
      <c r="AGZ15" s="221"/>
      <c r="AHA15" s="221"/>
      <c r="AHB15" s="221"/>
      <c r="AHC15" s="221"/>
      <c r="AHD15" s="221"/>
      <c r="AHE15" s="221"/>
      <c r="AHF15" s="224"/>
      <c r="AHG15" s="224"/>
      <c r="AHH15" s="26"/>
      <c r="AHI15" s="26"/>
      <c r="AHJ15" s="26"/>
      <c r="AHK15" s="225"/>
      <c r="AHL15" s="26"/>
      <c r="AHN15" s="221"/>
      <c r="AHO15" s="221"/>
      <c r="AHP15" s="221"/>
      <c r="AHQ15" s="221"/>
      <c r="AHR15" s="221"/>
      <c r="AHS15" s="221"/>
      <c r="AHT15" s="221"/>
      <c r="AHU15" s="221"/>
      <c r="AHV15" s="224"/>
      <c r="AHW15" s="224"/>
      <c r="AHX15" s="26"/>
      <c r="AHY15" s="26"/>
      <c r="AHZ15" s="26"/>
      <c r="AIA15" s="225"/>
      <c r="AIB15" s="26"/>
      <c r="AID15" s="221"/>
      <c r="AIE15" s="221"/>
      <c r="AIF15" s="221"/>
      <c r="AIG15" s="221"/>
      <c r="AIH15" s="221"/>
      <c r="AII15" s="221"/>
      <c r="AIJ15" s="221"/>
      <c r="AIK15" s="221"/>
      <c r="AIL15" s="224"/>
      <c r="AIM15" s="224"/>
      <c r="AIN15" s="26"/>
      <c r="AIO15" s="26"/>
      <c r="AIP15" s="26"/>
      <c r="AIQ15" s="225"/>
      <c r="AIR15" s="26"/>
      <c r="AIT15" s="221"/>
      <c r="AIU15" s="221"/>
      <c r="AIV15" s="221"/>
      <c r="AIW15" s="221"/>
      <c r="AIX15" s="221"/>
      <c r="AIY15" s="221"/>
      <c r="AIZ15" s="221"/>
      <c r="AJA15" s="221"/>
      <c r="AJB15" s="224"/>
      <c r="AJC15" s="224"/>
      <c r="AJD15" s="26"/>
      <c r="AJE15" s="26"/>
      <c r="AJF15" s="26"/>
      <c r="AJG15" s="225"/>
      <c r="AJH15" s="26"/>
      <c r="AJJ15" s="221"/>
      <c r="AJK15" s="221"/>
      <c r="AJL15" s="221"/>
      <c r="AJM15" s="221"/>
      <c r="AJN15" s="221"/>
      <c r="AJO15" s="221"/>
      <c r="AJP15" s="221"/>
      <c r="AJQ15" s="221"/>
      <c r="AJR15" s="224"/>
      <c r="AJS15" s="224"/>
      <c r="AJT15" s="26"/>
      <c r="AJU15" s="26"/>
      <c r="AJV15" s="26"/>
      <c r="AJW15" s="225"/>
      <c r="AJX15" s="26"/>
      <c r="AJZ15" s="221"/>
      <c r="AKA15" s="221"/>
      <c r="AKB15" s="221"/>
      <c r="AKC15" s="221"/>
      <c r="AKD15" s="221"/>
      <c r="AKE15" s="221"/>
      <c r="AKF15" s="221"/>
      <c r="AKG15" s="221"/>
      <c r="AKH15" s="224"/>
      <c r="AKI15" s="224"/>
      <c r="AKJ15" s="26"/>
      <c r="AKK15" s="26"/>
      <c r="AKL15" s="26"/>
      <c r="AKM15" s="225"/>
      <c r="AKN15" s="26"/>
      <c r="AKP15" s="221"/>
      <c r="AKQ15" s="221"/>
      <c r="AKR15" s="221"/>
      <c r="AKS15" s="221"/>
      <c r="AKT15" s="221"/>
      <c r="AKU15" s="221"/>
      <c r="AKV15" s="221"/>
      <c r="AKW15" s="221"/>
      <c r="AKX15" s="224"/>
      <c r="AKY15" s="224"/>
      <c r="AKZ15" s="26"/>
      <c r="ALA15" s="26"/>
      <c r="ALB15" s="26"/>
      <c r="ALC15" s="225"/>
      <c r="ALD15" s="26"/>
      <c r="ALF15" s="221"/>
      <c r="ALG15" s="221"/>
      <c r="ALH15" s="221"/>
      <c r="ALI15" s="221"/>
      <c r="ALJ15" s="221"/>
      <c r="ALK15" s="221"/>
      <c r="ALL15" s="221"/>
      <c r="ALM15" s="221"/>
      <c r="ALN15" s="224"/>
      <c r="ALO15" s="224"/>
      <c r="ALP15" s="26"/>
      <c r="ALQ15" s="26"/>
      <c r="ALR15" s="26"/>
      <c r="ALS15" s="225"/>
      <c r="ALT15" s="26"/>
      <c r="ALV15" s="221"/>
      <c r="ALW15" s="221"/>
      <c r="ALX15" s="221"/>
      <c r="ALY15" s="221"/>
      <c r="ALZ15" s="221"/>
      <c r="AMA15" s="221"/>
      <c r="AMB15" s="221"/>
      <c r="AMC15" s="221"/>
      <c r="AMD15" s="224"/>
      <c r="AME15" s="224"/>
      <c r="AMF15" s="26"/>
      <c r="AMG15" s="26"/>
      <c r="AMH15" s="26"/>
      <c r="AMI15" s="225"/>
      <c r="AMJ15" s="26"/>
      <c r="AML15" s="221"/>
      <c r="AMM15" s="221"/>
      <c r="AMN15" s="221"/>
      <c r="AMO15" s="221"/>
      <c r="AMP15" s="221"/>
      <c r="AMQ15" s="221"/>
      <c r="AMR15" s="221"/>
      <c r="AMS15" s="221"/>
      <c r="AMT15" s="224"/>
      <c r="AMU15" s="224"/>
      <c r="AMV15" s="26"/>
      <c r="AMW15" s="26"/>
      <c r="AMX15" s="26"/>
      <c r="AMY15" s="225"/>
      <c r="AMZ15" s="26"/>
      <c r="ANB15" s="221"/>
      <c r="ANC15" s="221"/>
      <c r="AND15" s="221"/>
      <c r="ANE15" s="221"/>
      <c r="ANF15" s="221"/>
      <c r="ANG15" s="221"/>
      <c r="ANH15" s="221"/>
      <c r="ANI15" s="221"/>
      <c r="ANJ15" s="224"/>
      <c r="ANK15" s="224"/>
      <c r="ANL15" s="26"/>
      <c r="ANM15" s="26"/>
      <c r="ANN15" s="26"/>
      <c r="ANO15" s="225"/>
      <c r="ANP15" s="26"/>
      <c r="ANR15" s="221"/>
      <c r="ANS15" s="221"/>
      <c r="ANT15" s="221"/>
      <c r="ANU15" s="221"/>
      <c r="ANV15" s="221"/>
      <c r="ANW15" s="221"/>
      <c r="ANX15" s="221"/>
      <c r="ANY15" s="221"/>
      <c r="ANZ15" s="224"/>
      <c r="AOA15" s="224"/>
      <c r="AOB15" s="26"/>
      <c r="AOC15" s="26"/>
      <c r="AOD15" s="26"/>
      <c r="AOE15" s="225"/>
      <c r="AOF15" s="26"/>
      <c r="AOH15" s="221"/>
      <c r="AOI15" s="221"/>
      <c r="AOJ15" s="221"/>
      <c r="AOK15" s="221"/>
      <c r="AOL15" s="221"/>
      <c r="AOM15" s="221"/>
      <c r="AON15" s="221"/>
      <c r="AOO15" s="221"/>
      <c r="AOP15" s="224"/>
      <c r="AOQ15" s="224"/>
      <c r="AOR15" s="26"/>
      <c r="AOS15" s="26"/>
      <c r="AOT15" s="26"/>
      <c r="AOU15" s="225"/>
      <c r="AOV15" s="26"/>
      <c r="AOX15" s="221"/>
      <c r="AOY15" s="221"/>
      <c r="AOZ15" s="221"/>
      <c r="APA15" s="221"/>
      <c r="APB15" s="221"/>
      <c r="APC15" s="221"/>
      <c r="APD15" s="221"/>
      <c r="APE15" s="221"/>
      <c r="APF15" s="224"/>
      <c r="APG15" s="224"/>
      <c r="APH15" s="26"/>
      <c r="API15" s="26"/>
      <c r="APJ15" s="26"/>
      <c r="APK15" s="225"/>
      <c r="APL15" s="26"/>
      <c r="APN15" s="221"/>
      <c r="APO15" s="221"/>
      <c r="APP15" s="221"/>
      <c r="APQ15" s="221"/>
      <c r="APR15" s="221"/>
      <c r="APS15" s="221"/>
      <c r="APT15" s="221"/>
      <c r="APU15" s="221"/>
      <c r="APV15" s="224"/>
      <c r="APW15" s="224"/>
      <c r="APX15" s="26"/>
      <c r="APY15" s="26"/>
      <c r="APZ15" s="26"/>
      <c r="AQA15" s="225"/>
      <c r="AQB15" s="26"/>
      <c r="AQD15" s="221"/>
      <c r="AQE15" s="221"/>
      <c r="AQF15" s="221"/>
      <c r="AQG15" s="221"/>
      <c r="AQH15" s="221"/>
      <c r="AQI15" s="221"/>
      <c r="AQJ15" s="221"/>
      <c r="AQK15" s="221"/>
      <c r="AQL15" s="224"/>
      <c r="AQM15" s="224"/>
      <c r="AQN15" s="26"/>
      <c r="AQO15" s="26"/>
      <c r="AQP15" s="26"/>
      <c r="AQQ15" s="225"/>
      <c r="AQR15" s="26"/>
      <c r="AQT15" s="221"/>
      <c r="AQU15" s="221"/>
      <c r="AQV15" s="221"/>
      <c r="AQW15" s="221"/>
      <c r="AQX15" s="221"/>
      <c r="AQY15" s="221"/>
      <c r="AQZ15" s="221"/>
      <c r="ARA15" s="221"/>
      <c r="ARB15" s="224"/>
      <c r="ARC15" s="224"/>
      <c r="ARD15" s="26"/>
      <c r="ARE15" s="26"/>
      <c r="ARF15" s="26"/>
      <c r="ARG15" s="225"/>
      <c r="ARH15" s="26"/>
      <c r="ARJ15" s="221"/>
      <c r="ARK15" s="221"/>
      <c r="ARL15" s="221"/>
      <c r="ARM15" s="221"/>
      <c r="ARN15" s="221"/>
      <c r="ARO15" s="221"/>
      <c r="ARP15" s="221"/>
      <c r="ARQ15" s="221"/>
      <c r="ARR15" s="224"/>
      <c r="ARS15" s="224"/>
      <c r="ART15" s="26"/>
      <c r="ARU15" s="26"/>
      <c r="ARV15" s="26"/>
      <c r="ARW15" s="225"/>
      <c r="ARX15" s="26"/>
      <c r="ARZ15" s="221"/>
      <c r="ASA15" s="221"/>
      <c r="ASB15" s="221"/>
      <c r="ASC15" s="221"/>
      <c r="ASD15" s="221"/>
      <c r="ASE15" s="221"/>
      <c r="ASF15" s="221"/>
      <c r="ASG15" s="221"/>
      <c r="ASH15" s="224"/>
      <c r="ASI15" s="224"/>
      <c r="ASJ15" s="26"/>
      <c r="ASK15" s="26"/>
      <c r="ASL15" s="26"/>
      <c r="ASM15" s="225"/>
      <c r="ASN15" s="26"/>
      <c r="ASP15" s="221"/>
      <c r="ASQ15" s="221"/>
      <c r="ASR15" s="221"/>
      <c r="ASS15" s="221"/>
      <c r="AST15" s="221"/>
      <c r="ASU15" s="221"/>
      <c r="ASV15" s="221"/>
      <c r="ASW15" s="221"/>
      <c r="ASX15" s="224"/>
      <c r="ASY15" s="224"/>
      <c r="ASZ15" s="26"/>
      <c r="ATA15" s="26"/>
      <c r="ATB15" s="26"/>
      <c r="ATC15" s="225"/>
      <c r="ATD15" s="26"/>
      <c r="ATF15" s="221"/>
      <c r="ATG15" s="221"/>
      <c r="ATH15" s="221"/>
      <c r="ATI15" s="221"/>
      <c r="ATJ15" s="221"/>
      <c r="ATK15" s="221"/>
      <c r="ATL15" s="221"/>
      <c r="ATM15" s="221"/>
      <c r="ATN15" s="224"/>
      <c r="ATO15" s="224"/>
      <c r="ATP15" s="26"/>
      <c r="ATQ15" s="26"/>
      <c r="ATR15" s="26"/>
      <c r="ATS15" s="225"/>
      <c r="ATT15" s="26"/>
      <c r="ATV15" s="221"/>
      <c r="ATW15" s="221"/>
      <c r="ATX15" s="221"/>
      <c r="ATY15" s="221"/>
      <c r="ATZ15" s="221"/>
      <c r="AUA15" s="221"/>
      <c r="AUB15" s="221"/>
      <c r="AUC15" s="221"/>
      <c r="AUD15" s="224"/>
      <c r="AUE15" s="224"/>
      <c r="AUF15" s="26"/>
      <c r="AUG15" s="26"/>
      <c r="AUH15" s="26"/>
      <c r="AUI15" s="225"/>
      <c r="AUJ15" s="26"/>
      <c r="AUL15" s="221"/>
      <c r="AUM15" s="221"/>
      <c r="AUN15" s="221"/>
      <c r="AUO15" s="221"/>
      <c r="AUP15" s="221"/>
      <c r="AUQ15" s="221"/>
      <c r="AUR15" s="221"/>
      <c r="AUS15" s="221"/>
      <c r="AUT15" s="224"/>
      <c r="AUU15" s="224"/>
      <c r="AUV15" s="26"/>
      <c r="AUW15" s="26"/>
      <c r="AUX15" s="26"/>
      <c r="AUY15" s="225"/>
      <c r="AUZ15" s="26"/>
      <c r="AVB15" s="221"/>
      <c r="AVC15" s="221"/>
      <c r="AVD15" s="221"/>
      <c r="AVE15" s="221"/>
      <c r="AVF15" s="221"/>
      <c r="AVG15" s="221"/>
      <c r="AVH15" s="221"/>
      <c r="AVI15" s="221"/>
      <c r="AVJ15" s="224"/>
      <c r="AVK15" s="224"/>
      <c r="AVL15" s="26"/>
      <c r="AVM15" s="26"/>
      <c r="AVN15" s="26"/>
      <c r="AVO15" s="225"/>
      <c r="AVP15" s="26"/>
      <c r="AVR15" s="221"/>
      <c r="AVS15" s="221"/>
      <c r="AVT15" s="221"/>
      <c r="AVU15" s="221"/>
      <c r="AVV15" s="221"/>
      <c r="AVW15" s="221"/>
      <c r="AVX15" s="221"/>
      <c r="AVY15" s="221"/>
      <c r="AVZ15" s="224"/>
      <c r="AWA15" s="224"/>
      <c r="AWB15" s="26"/>
      <c r="AWC15" s="26"/>
      <c r="AWD15" s="26"/>
      <c r="AWE15" s="225"/>
      <c r="AWF15" s="26"/>
      <c r="AWH15" s="221"/>
      <c r="AWI15" s="221"/>
      <c r="AWJ15" s="221"/>
      <c r="AWK15" s="221"/>
      <c r="AWL15" s="221"/>
      <c r="AWM15" s="221"/>
      <c r="AWN15" s="221"/>
      <c r="AWO15" s="221"/>
      <c r="AWP15" s="224"/>
      <c r="AWQ15" s="224"/>
      <c r="AWR15" s="26"/>
      <c r="AWS15" s="26"/>
      <c r="AWT15" s="26"/>
      <c r="AWU15" s="225"/>
      <c r="AWV15" s="26"/>
      <c r="AWX15" s="221"/>
      <c r="AWY15" s="221"/>
      <c r="AWZ15" s="221"/>
      <c r="AXA15" s="221"/>
      <c r="AXB15" s="221"/>
      <c r="AXC15" s="221"/>
      <c r="AXD15" s="221"/>
      <c r="AXE15" s="221"/>
      <c r="AXF15" s="224"/>
      <c r="AXG15" s="224"/>
      <c r="AXH15" s="26"/>
      <c r="AXI15" s="26"/>
      <c r="AXJ15" s="26"/>
      <c r="AXK15" s="225"/>
      <c r="AXL15" s="26"/>
      <c r="AXN15" s="221"/>
      <c r="AXO15" s="221"/>
      <c r="AXP15" s="221"/>
      <c r="AXQ15" s="221"/>
      <c r="AXR15" s="221"/>
      <c r="AXS15" s="221"/>
      <c r="AXT15" s="221"/>
      <c r="AXU15" s="221"/>
      <c r="AXV15" s="224"/>
      <c r="AXW15" s="224"/>
      <c r="AXX15" s="26"/>
      <c r="AXY15" s="26"/>
      <c r="AXZ15" s="26"/>
      <c r="AYA15" s="225"/>
      <c r="AYB15" s="26"/>
      <c r="AYD15" s="221"/>
      <c r="AYE15" s="221"/>
      <c r="AYF15" s="221"/>
      <c r="AYG15" s="221"/>
      <c r="AYH15" s="221"/>
      <c r="AYI15" s="221"/>
      <c r="AYJ15" s="221"/>
      <c r="AYK15" s="221"/>
      <c r="AYL15" s="224"/>
      <c r="AYM15" s="224"/>
      <c r="AYN15" s="26"/>
      <c r="AYO15" s="26"/>
      <c r="AYP15" s="26"/>
      <c r="AYQ15" s="225"/>
      <c r="AYR15" s="26"/>
      <c r="AYT15" s="221"/>
      <c r="AYU15" s="221"/>
      <c r="AYV15" s="221"/>
      <c r="AYW15" s="221"/>
      <c r="AYX15" s="221"/>
      <c r="AYY15" s="221"/>
      <c r="AYZ15" s="221"/>
      <c r="AZA15" s="221"/>
      <c r="AZB15" s="224"/>
      <c r="AZC15" s="224"/>
      <c r="AZD15" s="26"/>
      <c r="AZE15" s="26"/>
      <c r="AZF15" s="26"/>
      <c r="AZG15" s="225"/>
      <c r="AZH15" s="26"/>
      <c r="AZJ15" s="221"/>
      <c r="AZK15" s="221"/>
      <c r="AZL15" s="221"/>
      <c r="AZM15" s="221"/>
      <c r="AZN15" s="221"/>
      <c r="AZO15" s="221"/>
      <c r="AZP15" s="221"/>
      <c r="AZQ15" s="221"/>
      <c r="AZR15" s="224"/>
      <c r="AZS15" s="224"/>
      <c r="AZT15" s="26"/>
      <c r="AZU15" s="26"/>
      <c r="AZV15" s="26"/>
      <c r="AZW15" s="225"/>
      <c r="AZX15" s="26"/>
      <c r="AZZ15" s="221"/>
      <c r="BAA15" s="221"/>
      <c r="BAB15" s="221"/>
      <c r="BAC15" s="221"/>
      <c r="BAD15" s="221"/>
      <c r="BAE15" s="221"/>
      <c r="BAF15" s="221"/>
      <c r="BAG15" s="221"/>
      <c r="BAH15" s="224"/>
      <c r="BAI15" s="224"/>
      <c r="BAJ15" s="26"/>
      <c r="BAK15" s="26"/>
      <c r="BAL15" s="26"/>
      <c r="BAM15" s="225"/>
      <c r="BAN15" s="26"/>
      <c r="BAP15" s="221"/>
      <c r="BAQ15" s="221"/>
      <c r="BAR15" s="221"/>
      <c r="BAS15" s="221"/>
      <c r="BAT15" s="221"/>
      <c r="BAU15" s="221"/>
      <c r="BAV15" s="221"/>
      <c r="BAW15" s="221"/>
      <c r="BAX15" s="224"/>
      <c r="BAY15" s="224"/>
      <c r="BAZ15" s="26"/>
      <c r="BBA15" s="26"/>
      <c r="BBB15" s="26"/>
      <c r="BBC15" s="225"/>
      <c r="BBD15" s="26"/>
      <c r="BBF15" s="221"/>
      <c r="BBG15" s="221"/>
      <c r="BBH15" s="221"/>
      <c r="BBI15" s="221"/>
      <c r="BBJ15" s="221"/>
      <c r="BBK15" s="221"/>
      <c r="BBL15" s="221"/>
      <c r="BBM15" s="221"/>
      <c r="BBN15" s="224"/>
      <c r="BBO15" s="224"/>
      <c r="BBP15" s="26"/>
      <c r="BBQ15" s="26"/>
      <c r="BBR15" s="26"/>
      <c r="BBS15" s="225"/>
      <c r="BBT15" s="26"/>
      <c r="BBV15" s="221"/>
      <c r="BBW15" s="221"/>
      <c r="BBX15" s="221"/>
      <c r="BBY15" s="221"/>
      <c r="BBZ15" s="221"/>
      <c r="BCA15" s="221"/>
      <c r="BCB15" s="221"/>
      <c r="BCC15" s="221"/>
      <c r="BCD15" s="224"/>
      <c r="BCE15" s="224"/>
      <c r="BCF15" s="26"/>
      <c r="BCG15" s="26"/>
      <c r="BCH15" s="26"/>
      <c r="BCI15" s="225"/>
      <c r="BCJ15" s="26"/>
      <c r="BCL15" s="221"/>
      <c r="BCM15" s="221"/>
      <c r="BCN15" s="221"/>
      <c r="BCO15" s="221"/>
      <c r="BCP15" s="221"/>
      <c r="BCQ15" s="221"/>
      <c r="BCR15" s="221"/>
      <c r="BCS15" s="221"/>
      <c r="BCT15" s="224"/>
      <c r="BCU15" s="224"/>
      <c r="BCV15" s="26"/>
      <c r="BCW15" s="26"/>
      <c r="BCX15" s="26"/>
      <c r="BCY15" s="225"/>
      <c r="BCZ15" s="26"/>
      <c r="BDB15" s="221"/>
      <c r="BDC15" s="221"/>
      <c r="BDD15" s="221"/>
      <c r="BDE15" s="221"/>
      <c r="BDF15" s="221"/>
      <c r="BDG15" s="221"/>
      <c r="BDH15" s="221"/>
      <c r="BDI15" s="221"/>
      <c r="BDJ15" s="224"/>
      <c r="BDK15" s="224"/>
      <c r="BDL15" s="26"/>
      <c r="BDM15" s="26"/>
      <c r="BDN15" s="26"/>
      <c r="BDO15" s="225"/>
      <c r="BDP15" s="26"/>
      <c r="BDR15" s="221"/>
      <c r="BDS15" s="221"/>
      <c r="BDT15" s="221"/>
      <c r="BDU15" s="221"/>
      <c r="BDV15" s="221"/>
      <c r="BDW15" s="221"/>
      <c r="BDX15" s="221"/>
      <c r="BDY15" s="221"/>
      <c r="BDZ15" s="224"/>
      <c r="BEA15" s="224"/>
      <c r="BEB15" s="26"/>
      <c r="BEC15" s="26"/>
      <c r="BED15" s="26"/>
      <c r="BEE15" s="225"/>
      <c r="BEF15" s="26"/>
      <c r="BEH15" s="221"/>
      <c r="BEI15" s="221"/>
      <c r="BEJ15" s="221"/>
      <c r="BEK15" s="221"/>
      <c r="BEL15" s="221"/>
      <c r="BEM15" s="221"/>
      <c r="BEN15" s="221"/>
      <c r="BEO15" s="221"/>
      <c r="BEP15" s="224"/>
      <c r="BEQ15" s="224"/>
      <c r="BER15" s="26"/>
      <c r="BES15" s="26"/>
      <c r="BET15" s="26"/>
      <c r="BEU15" s="225"/>
      <c r="BEV15" s="26"/>
      <c r="BEX15" s="221"/>
      <c r="BEY15" s="221"/>
      <c r="BEZ15" s="221"/>
      <c r="BFA15" s="221"/>
      <c r="BFB15" s="221"/>
      <c r="BFC15" s="221"/>
      <c r="BFD15" s="221"/>
      <c r="BFE15" s="221"/>
      <c r="BFF15" s="224"/>
      <c r="BFG15" s="224"/>
      <c r="BFH15" s="26"/>
      <c r="BFI15" s="26"/>
      <c r="BFJ15" s="26"/>
      <c r="BFK15" s="225"/>
      <c r="BFL15" s="26"/>
      <c r="BFN15" s="221"/>
      <c r="BFO15" s="221"/>
      <c r="BFP15" s="221"/>
      <c r="BFQ15" s="221"/>
      <c r="BFR15" s="221"/>
      <c r="BFS15" s="221"/>
      <c r="BFT15" s="221"/>
      <c r="BFU15" s="221"/>
      <c r="BFV15" s="224"/>
      <c r="BFW15" s="224"/>
      <c r="BFX15" s="26"/>
      <c r="BFY15" s="26"/>
      <c r="BFZ15" s="26"/>
      <c r="BGA15" s="225"/>
      <c r="BGB15" s="26"/>
      <c r="BGD15" s="221"/>
      <c r="BGE15" s="221"/>
      <c r="BGF15" s="221"/>
      <c r="BGG15" s="221"/>
      <c r="BGH15" s="221"/>
      <c r="BGI15" s="221"/>
      <c r="BGJ15" s="221"/>
      <c r="BGK15" s="221"/>
      <c r="BGL15" s="224"/>
      <c r="BGM15" s="224"/>
      <c r="BGN15" s="26"/>
      <c r="BGO15" s="26"/>
      <c r="BGP15" s="26"/>
      <c r="BGQ15" s="225"/>
      <c r="BGR15" s="26"/>
      <c r="BGT15" s="221"/>
      <c r="BGU15" s="221"/>
      <c r="BGV15" s="221"/>
      <c r="BGW15" s="221"/>
      <c r="BGX15" s="221"/>
      <c r="BGY15" s="221"/>
      <c r="BGZ15" s="221"/>
      <c r="BHA15" s="221"/>
      <c r="BHB15" s="224"/>
      <c r="BHC15" s="224"/>
      <c r="BHD15" s="26"/>
      <c r="BHE15" s="26"/>
      <c r="BHF15" s="26"/>
      <c r="BHG15" s="225"/>
      <c r="BHH15" s="26"/>
      <c r="BHJ15" s="221"/>
      <c r="BHK15" s="221"/>
      <c r="BHL15" s="221"/>
      <c r="BHM15" s="221"/>
      <c r="BHN15" s="221"/>
      <c r="BHO15" s="221"/>
      <c r="BHP15" s="221"/>
      <c r="BHQ15" s="221"/>
      <c r="BHR15" s="224"/>
      <c r="BHS15" s="224"/>
      <c r="BHT15" s="26"/>
      <c r="BHU15" s="26"/>
      <c r="BHV15" s="26"/>
      <c r="BHW15" s="225"/>
      <c r="BHX15" s="26"/>
      <c r="BHZ15" s="221"/>
      <c r="BIA15" s="221"/>
      <c r="BIB15" s="221"/>
      <c r="BIC15" s="221"/>
      <c r="BID15" s="221"/>
      <c r="BIE15" s="221"/>
      <c r="BIF15" s="221"/>
      <c r="BIG15" s="221"/>
      <c r="BIH15" s="224"/>
      <c r="BII15" s="224"/>
      <c r="BIJ15" s="26"/>
      <c r="BIK15" s="26"/>
      <c r="BIL15" s="26"/>
      <c r="BIM15" s="225"/>
      <c r="BIN15" s="26"/>
      <c r="BIP15" s="221"/>
      <c r="BIQ15" s="221"/>
      <c r="BIR15" s="221"/>
      <c r="BIS15" s="221"/>
      <c r="BIT15" s="221"/>
      <c r="BIU15" s="221"/>
      <c r="BIV15" s="221"/>
      <c r="BIW15" s="221"/>
      <c r="BIX15" s="224"/>
      <c r="BIY15" s="224"/>
      <c r="BIZ15" s="26"/>
      <c r="BJA15" s="26"/>
      <c r="BJB15" s="26"/>
      <c r="BJC15" s="225"/>
      <c r="BJD15" s="26"/>
      <c r="BJF15" s="221"/>
      <c r="BJG15" s="221"/>
      <c r="BJH15" s="221"/>
      <c r="BJI15" s="221"/>
      <c r="BJJ15" s="221"/>
      <c r="BJK15" s="221"/>
      <c r="BJL15" s="221"/>
      <c r="BJM15" s="221"/>
      <c r="BJN15" s="224"/>
      <c r="BJO15" s="224"/>
      <c r="BJP15" s="26"/>
      <c r="BJQ15" s="26"/>
      <c r="BJR15" s="26"/>
      <c r="BJS15" s="225"/>
      <c r="BJT15" s="26"/>
      <c r="BJV15" s="221"/>
      <c r="BJW15" s="221"/>
      <c r="BJX15" s="221"/>
      <c r="BJY15" s="221"/>
      <c r="BJZ15" s="221"/>
      <c r="BKA15" s="221"/>
      <c r="BKB15" s="221"/>
      <c r="BKC15" s="221"/>
      <c r="BKD15" s="224"/>
      <c r="BKE15" s="224"/>
      <c r="BKF15" s="26"/>
      <c r="BKG15" s="26"/>
      <c r="BKH15" s="26"/>
      <c r="BKI15" s="225"/>
      <c r="BKJ15" s="26"/>
      <c r="BKL15" s="221"/>
      <c r="BKM15" s="221"/>
      <c r="BKN15" s="221"/>
      <c r="BKO15" s="221"/>
      <c r="BKP15" s="221"/>
      <c r="BKQ15" s="221"/>
      <c r="BKR15" s="221"/>
      <c r="BKS15" s="221"/>
      <c r="BKT15" s="224"/>
      <c r="BKU15" s="224"/>
      <c r="BKV15" s="26"/>
      <c r="BKW15" s="26"/>
      <c r="BKX15" s="26"/>
      <c r="BKY15" s="225"/>
      <c r="BKZ15" s="26"/>
      <c r="BLB15" s="221"/>
      <c r="BLC15" s="221"/>
      <c r="BLD15" s="221"/>
      <c r="BLE15" s="221"/>
      <c r="BLF15" s="221"/>
      <c r="BLG15" s="221"/>
      <c r="BLH15" s="221"/>
      <c r="BLI15" s="221"/>
      <c r="BLJ15" s="224"/>
      <c r="BLK15" s="224"/>
      <c r="BLL15" s="26"/>
      <c r="BLM15" s="26"/>
      <c r="BLN15" s="26"/>
      <c r="BLO15" s="225"/>
      <c r="BLP15" s="26"/>
      <c r="BLR15" s="221"/>
      <c r="BLS15" s="221"/>
      <c r="BLT15" s="221"/>
      <c r="BLU15" s="221"/>
      <c r="BLV15" s="221"/>
      <c r="BLW15" s="221"/>
      <c r="BLX15" s="221"/>
      <c r="BLY15" s="221"/>
      <c r="BLZ15" s="224"/>
      <c r="BMA15" s="224"/>
      <c r="BMB15" s="26"/>
      <c r="BMC15" s="26"/>
      <c r="BMD15" s="26"/>
      <c r="BME15" s="225"/>
      <c r="BMF15" s="26"/>
      <c r="BMH15" s="221"/>
      <c r="BMI15" s="221"/>
      <c r="BMJ15" s="221"/>
      <c r="BMK15" s="221"/>
      <c r="BML15" s="221"/>
      <c r="BMM15" s="221"/>
      <c r="BMN15" s="221"/>
      <c r="BMO15" s="221"/>
      <c r="BMP15" s="224"/>
      <c r="BMQ15" s="224"/>
      <c r="BMR15" s="26"/>
      <c r="BMS15" s="26"/>
      <c r="BMT15" s="26"/>
      <c r="BMU15" s="225"/>
      <c r="BMV15" s="26"/>
      <c r="BMX15" s="221"/>
      <c r="BMY15" s="221"/>
      <c r="BMZ15" s="221"/>
      <c r="BNA15" s="221"/>
      <c r="BNB15" s="221"/>
      <c r="BNC15" s="221"/>
      <c r="BND15" s="221"/>
      <c r="BNE15" s="221"/>
      <c r="BNF15" s="224"/>
      <c r="BNG15" s="224"/>
      <c r="BNH15" s="26"/>
      <c r="BNI15" s="26"/>
      <c r="BNJ15" s="26"/>
      <c r="BNK15" s="225"/>
      <c r="BNL15" s="26"/>
      <c r="BNN15" s="221"/>
      <c r="BNO15" s="221"/>
      <c r="BNP15" s="221"/>
      <c r="BNQ15" s="221"/>
      <c r="BNR15" s="221"/>
      <c r="BNS15" s="221"/>
      <c r="BNT15" s="221"/>
      <c r="BNU15" s="221"/>
      <c r="BNV15" s="224"/>
      <c r="BNW15" s="224"/>
      <c r="BNX15" s="26"/>
      <c r="BNY15" s="26"/>
      <c r="BNZ15" s="26"/>
      <c r="BOA15" s="225"/>
      <c r="BOB15" s="26"/>
      <c r="BOD15" s="221"/>
      <c r="BOE15" s="221"/>
      <c r="BOF15" s="221"/>
      <c r="BOG15" s="221"/>
      <c r="BOH15" s="221"/>
      <c r="BOI15" s="221"/>
      <c r="BOJ15" s="221"/>
      <c r="BOK15" s="221"/>
      <c r="BOL15" s="224"/>
      <c r="BOM15" s="224"/>
      <c r="BON15" s="26"/>
      <c r="BOO15" s="26"/>
      <c r="BOP15" s="26"/>
      <c r="BOQ15" s="225"/>
      <c r="BOR15" s="26"/>
      <c r="BOT15" s="221"/>
      <c r="BOU15" s="221"/>
      <c r="BOV15" s="221"/>
      <c r="BOW15" s="221"/>
      <c r="BOX15" s="221"/>
      <c r="BOY15" s="221"/>
      <c r="BOZ15" s="221"/>
      <c r="BPA15" s="221"/>
      <c r="BPB15" s="224"/>
      <c r="BPC15" s="224"/>
      <c r="BPD15" s="26"/>
      <c r="BPE15" s="26"/>
      <c r="BPF15" s="26"/>
      <c r="BPG15" s="225"/>
      <c r="BPH15" s="26"/>
      <c r="BPJ15" s="221"/>
      <c r="BPK15" s="221"/>
      <c r="BPL15" s="221"/>
      <c r="BPM15" s="221"/>
      <c r="BPN15" s="221"/>
      <c r="BPO15" s="221"/>
      <c r="BPP15" s="221"/>
      <c r="BPQ15" s="221"/>
      <c r="BPR15" s="224"/>
      <c r="BPS15" s="224"/>
      <c r="BPT15" s="26"/>
      <c r="BPU15" s="26"/>
      <c r="BPV15" s="26"/>
      <c r="BPW15" s="225"/>
      <c r="BPX15" s="26"/>
      <c r="BPZ15" s="221"/>
      <c r="BQA15" s="221"/>
      <c r="BQB15" s="221"/>
      <c r="BQC15" s="221"/>
      <c r="BQD15" s="221"/>
      <c r="BQE15" s="221"/>
      <c r="BQF15" s="221"/>
      <c r="BQG15" s="221"/>
      <c r="BQH15" s="224"/>
      <c r="BQI15" s="224"/>
      <c r="BQJ15" s="26"/>
      <c r="BQK15" s="26"/>
      <c r="BQL15" s="26"/>
      <c r="BQM15" s="225"/>
      <c r="BQN15" s="26"/>
      <c r="BQP15" s="221"/>
      <c r="BQQ15" s="221"/>
      <c r="BQR15" s="221"/>
      <c r="BQS15" s="221"/>
      <c r="BQT15" s="221"/>
      <c r="BQU15" s="221"/>
      <c r="BQV15" s="221"/>
      <c r="BQW15" s="221"/>
      <c r="BQX15" s="224"/>
      <c r="BQY15" s="224"/>
      <c r="BQZ15" s="26"/>
      <c r="BRA15" s="26"/>
      <c r="BRB15" s="26"/>
      <c r="BRC15" s="225"/>
      <c r="BRD15" s="26"/>
      <c r="BRF15" s="221"/>
      <c r="BRG15" s="221"/>
      <c r="BRH15" s="221"/>
      <c r="BRI15" s="221"/>
      <c r="BRJ15" s="221"/>
      <c r="BRK15" s="221"/>
      <c r="BRL15" s="221"/>
      <c r="BRM15" s="221"/>
      <c r="BRN15" s="224"/>
      <c r="BRO15" s="224"/>
      <c r="BRP15" s="26"/>
      <c r="BRQ15" s="26"/>
      <c r="BRR15" s="26"/>
      <c r="BRS15" s="225"/>
      <c r="BRT15" s="26"/>
      <c r="BRV15" s="221"/>
      <c r="BRW15" s="221"/>
      <c r="BRX15" s="221"/>
      <c r="BRY15" s="221"/>
      <c r="BRZ15" s="221"/>
      <c r="BSA15" s="221"/>
      <c r="BSB15" s="221"/>
      <c r="BSC15" s="221"/>
      <c r="BSD15" s="224"/>
      <c r="BSE15" s="224"/>
      <c r="BSF15" s="26"/>
      <c r="BSG15" s="26"/>
      <c r="BSH15" s="26"/>
      <c r="BSI15" s="225"/>
      <c r="BSJ15" s="26"/>
      <c r="BSL15" s="221"/>
      <c r="BSM15" s="221"/>
      <c r="BSN15" s="221"/>
      <c r="BSO15" s="221"/>
      <c r="BSP15" s="221"/>
      <c r="BSQ15" s="221"/>
      <c r="BSR15" s="221"/>
      <c r="BSS15" s="221"/>
      <c r="BST15" s="224"/>
      <c r="BSU15" s="224"/>
      <c r="BSV15" s="26"/>
      <c r="BSW15" s="26"/>
      <c r="BSX15" s="26"/>
      <c r="BSY15" s="225"/>
      <c r="BSZ15" s="26"/>
      <c r="BTB15" s="221"/>
      <c r="BTC15" s="221"/>
      <c r="BTD15" s="221"/>
      <c r="BTE15" s="221"/>
      <c r="BTF15" s="221"/>
      <c r="BTG15" s="221"/>
      <c r="BTH15" s="221"/>
      <c r="BTI15" s="221"/>
      <c r="BTJ15" s="224"/>
      <c r="BTK15" s="224"/>
      <c r="BTL15" s="26"/>
      <c r="BTM15" s="26"/>
      <c r="BTN15" s="26"/>
      <c r="BTO15" s="225"/>
      <c r="BTP15" s="26"/>
      <c r="BTR15" s="221"/>
      <c r="BTS15" s="221"/>
      <c r="BTT15" s="221"/>
      <c r="BTU15" s="221"/>
      <c r="BTV15" s="221"/>
      <c r="BTW15" s="221"/>
      <c r="BTX15" s="221"/>
      <c r="BTY15" s="221"/>
      <c r="BTZ15" s="224"/>
      <c r="BUA15" s="224"/>
      <c r="BUB15" s="26"/>
      <c r="BUC15" s="26"/>
      <c r="BUD15" s="26"/>
      <c r="BUE15" s="225"/>
      <c r="BUF15" s="26"/>
      <c r="BUH15" s="221"/>
      <c r="BUI15" s="221"/>
      <c r="BUJ15" s="221"/>
      <c r="BUK15" s="221"/>
      <c r="BUL15" s="221"/>
      <c r="BUM15" s="221"/>
      <c r="BUN15" s="221"/>
      <c r="BUO15" s="221"/>
      <c r="BUP15" s="224"/>
      <c r="BUQ15" s="224"/>
      <c r="BUR15" s="26"/>
      <c r="BUS15" s="26"/>
      <c r="BUT15" s="26"/>
      <c r="BUU15" s="225"/>
      <c r="BUV15" s="26"/>
      <c r="BUX15" s="221"/>
      <c r="BUY15" s="221"/>
      <c r="BUZ15" s="221"/>
      <c r="BVA15" s="221"/>
      <c r="BVB15" s="221"/>
      <c r="BVC15" s="221"/>
      <c r="BVD15" s="221"/>
      <c r="BVE15" s="221"/>
      <c r="BVF15" s="224"/>
      <c r="BVG15" s="224"/>
      <c r="BVH15" s="26"/>
      <c r="BVI15" s="26"/>
      <c r="BVJ15" s="26"/>
      <c r="BVK15" s="225"/>
      <c r="BVL15" s="26"/>
      <c r="BVN15" s="221"/>
      <c r="BVO15" s="221"/>
      <c r="BVP15" s="221"/>
      <c r="BVQ15" s="221"/>
      <c r="BVR15" s="221"/>
      <c r="BVS15" s="221"/>
      <c r="BVT15" s="221"/>
      <c r="BVU15" s="221"/>
      <c r="BVV15" s="224"/>
      <c r="BVW15" s="224"/>
      <c r="BVX15" s="26"/>
      <c r="BVY15" s="26"/>
      <c r="BVZ15" s="26"/>
      <c r="BWA15" s="225"/>
      <c r="BWB15" s="26"/>
      <c r="BWD15" s="221"/>
      <c r="BWE15" s="221"/>
      <c r="BWF15" s="221"/>
      <c r="BWG15" s="221"/>
      <c r="BWH15" s="221"/>
      <c r="BWI15" s="221"/>
      <c r="BWJ15" s="221"/>
      <c r="BWK15" s="221"/>
      <c r="BWL15" s="224"/>
      <c r="BWM15" s="224"/>
      <c r="BWN15" s="26"/>
      <c r="BWO15" s="26"/>
      <c r="BWP15" s="26"/>
      <c r="BWQ15" s="225"/>
      <c r="BWR15" s="26"/>
      <c r="BWT15" s="221"/>
      <c r="BWU15" s="221"/>
      <c r="BWV15" s="221"/>
      <c r="BWW15" s="221"/>
      <c r="BWX15" s="221"/>
      <c r="BWY15" s="221"/>
      <c r="BWZ15" s="221"/>
      <c r="BXA15" s="221"/>
      <c r="BXB15" s="224"/>
      <c r="BXC15" s="224"/>
      <c r="BXD15" s="26"/>
      <c r="BXE15" s="26"/>
      <c r="BXF15" s="26"/>
      <c r="BXG15" s="225"/>
      <c r="BXH15" s="26"/>
      <c r="BXJ15" s="221"/>
      <c r="BXK15" s="221"/>
      <c r="BXL15" s="221"/>
      <c r="BXM15" s="221"/>
      <c r="BXN15" s="221"/>
      <c r="BXO15" s="221"/>
      <c r="BXP15" s="221"/>
      <c r="BXQ15" s="221"/>
      <c r="BXR15" s="224"/>
      <c r="BXS15" s="224"/>
      <c r="BXT15" s="26"/>
      <c r="BXU15" s="26"/>
      <c r="BXV15" s="26"/>
      <c r="BXW15" s="225"/>
      <c r="BXX15" s="26"/>
      <c r="BXZ15" s="221"/>
      <c r="BYA15" s="221"/>
      <c r="BYB15" s="221"/>
      <c r="BYC15" s="221"/>
      <c r="BYD15" s="221"/>
      <c r="BYE15" s="221"/>
      <c r="BYF15" s="221"/>
      <c r="BYG15" s="221"/>
      <c r="BYH15" s="224"/>
      <c r="BYI15" s="224"/>
      <c r="BYJ15" s="26"/>
      <c r="BYK15" s="26"/>
      <c r="BYL15" s="26"/>
      <c r="BYM15" s="225"/>
      <c r="BYN15" s="26"/>
      <c r="BYP15" s="221"/>
      <c r="BYQ15" s="221"/>
      <c r="BYR15" s="221"/>
      <c r="BYS15" s="221"/>
      <c r="BYT15" s="221"/>
      <c r="BYU15" s="221"/>
      <c r="BYV15" s="221"/>
      <c r="BYW15" s="221"/>
      <c r="BYX15" s="224"/>
      <c r="BYY15" s="224"/>
      <c r="BYZ15" s="26"/>
      <c r="BZA15" s="26"/>
      <c r="BZB15" s="26"/>
      <c r="BZC15" s="225"/>
      <c r="BZD15" s="26"/>
      <c r="BZF15" s="221"/>
      <c r="BZG15" s="221"/>
      <c r="BZH15" s="221"/>
      <c r="BZI15" s="221"/>
      <c r="BZJ15" s="221"/>
      <c r="BZK15" s="221"/>
      <c r="BZL15" s="221"/>
      <c r="BZM15" s="221"/>
      <c r="BZN15" s="224"/>
      <c r="BZO15" s="224"/>
      <c r="BZP15" s="26"/>
      <c r="BZQ15" s="26"/>
      <c r="BZR15" s="26"/>
      <c r="BZS15" s="225"/>
      <c r="BZT15" s="26"/>
      <c r="BZV15" s="221"/>
      <c r="BZW15" s="221"/>
      <c r="BZX15" s="221"/>
      <c r="BZY15" s="221"/>
      <c r="BZZ15" s="221"/>
      <c r="CAA15" s="221"/>
      <c r="CAB15" s="221"/>
      <c r="CAC15" s="221"/>
      <c r="CAD15" s="224"/>
      <c r="CAE15" s="224"/>
      <c r="CAF15" s="26"/>
      <c r="CAG15" s="26"/>
      <c r="CAH15" s="26"/>
      <c r="CAI15" s="225"/>
      <c r="CAJ15" s="26"/>
      <c r="CAL15" s="221"/>
      <c r="CAM15" s="221"/>
      <c r="CAN15" s="221"/>
      <c r="CAO15" s="221"/>
      <c r="CAP15" s="221"/>
      <c r="CAQ15" s="221"/>
      <c r="CAR15" s="221"/>
      <c r="CAS15" s="221"/>
      <c r="CAT15" s="224"/>
      <c r="CAU15" s="224"/>
      <c r="CAV15" s="26"/>
      <c r="CAW15" s="26"/>
      <c r="CAX15" s="26"/>
      <c r="CAY15" s="225"/>
      <c r="CAZ15" s="26"/>
      <c r="CBB15" s="221"/>
      <c r="CBC15" s="221"/>
      <c r="CBD15" s="221"/>
      <c r="CBE15" s="221"/>
      <c r="CBF15" s="221"/>
      <c r="CBG15" s="221"/>
      <c r="CBH15" s="221"/>
      <c r="CBI15" s="221"/>
      <c r="CBJ15" s="224"/>
      <c r="CBK15" s="224"/>
      <c r="CBL15" s="26"/>
      <c r="CBM15" s="26"/>
      <c r="CBN15" s="26"/>
      <c r="CBO15" s="225"/>
      <c r="CBP15" s="26"/>
      <c r="CBR15" s="221"/>
      <c r="CBS15" s="221"/>
      <c r="CBT15" s="221"/>
      <c r="CBU15" s="221"/>
      <c r="CBV15" s="221"/>
      <c r="CBW15" s="221"/>
      <c r="CBX15" s="221"/>
      <c r="CBY15" s="221"/>
      <c r="CBZ15" s="224"/>
      <c r="CCA15" s="224"/>
      <c r="CCB15" s="26"/>
      <c r="CCC15" s="26"/>
      <c r="CCD15" s="26"/>
      <c r="CCE15" s="225"/>
      <c r="CCF15" s="26"/>
      <c r="CCH15" s="221"/>
      <c r="CCI15" s="221"/>
      <c r="CCJ15" s="221"/>
      <c r="CCK15" s="221"/>
      <c r="CCL15" s="221"/>
      <c r="CCM15" s="221"/>
      <c r="CCN15" s="221"/>
      <c r="CCO15" s="221"/>
      <c r="CCP15" s="224"/>
      <c r="CCQ15" s="224"/>
      <c r="CCR15" s="26"/>
      <c r="CCS15" s="26"/>
      <c r="CCT15" s="26"/>
      <c r="CCU15" s="225"/>
      <c r="CCV15" s="26"/>
      <c r="CCX15" s="221"/>
      <c r="CCY15" s="221"/>
      <c r="CCZ15" s="221"/>
      <c r="CDA15" s="221"/>
      <c r="CDB15" s="221"/>
      <c r="CDC15" s="221"/>
      <c r="CDD15" s="221"/>
      <c r="CDE15" s="221"/>
      <c r="CDF15" s="224"/>
      <c r="CDG15" s="224"/>
      <c r="CDH15" s="26"/>
      <c r="CDI15" s="26"/>
      <c r="CDJ15" s="26"/>
      <c r="CDK15" s="225"/>
      <c r="CDL15" s="26"/>
      <c r="CDN15" s="221"/>
      <c r="CDO15" s="221"/>
      <c r="CDP15" s="221"/>
      <c r="CDQ15" s="221"/>
      <c r="CDR15" s="221"/>
      <c r="CDS15" s="221"/>
      <c r="CDT15" s="221"/>
      <c r="CDU15" s="221"/>
      <c r="CDV15" s="224"/>
      <c r="CDW15" s="224"/>
      <c r="CDX15" s="26"/>
      <c r="CDY15" s="26"/>
      <c r="CDZ15" s="26"/>
      <c r="CEA15" s="225"/>
      <c r="CEB15" s="26"/>
      <c r="CED15" s="221"/>
      <c r="CEE15" s="221"/>
      <c r="CEF15" s="221"/>
      <c r="CEG15" s="221"/>
      <c r="CEH15" s="221"/>
      <c r="CEI15" s="221"/>
      <c r="CEJ15" s="221"/>
      <c r="CEK15" s="221"/>
      <c r="CEL15" s="224"/>
      <c r="CEM15" s="224"/>
      <c r="CEN15" s="26"/>
      <c r="CEO15" s="26"/>
      <c r="CEP15" s="26"/>
      <c r="CEQ15" s="225"/>
      <c r="CER15" s="26"/>
      <c r="CET15" s="221"/>
      <c r="CEU15" s="221"/>
      <c r="CEV15" s="221"/>
      <c r="CEW15" s="221"/>
      <c r="CEX15" s="221"/>
      <c r="CEY15" s="221"/>
      <c r="CEZ15" s="221"/>
      <c r="CFA15" s="221"/>
      <c r="CFB15" s="224"/>
      <c r="CFC15" s="224"/>
      <c r="CFD15" s="26"/>
      <c r="CFE15" s="26"/>
      <c r="CFF15" s="26"/>
      <c r="CFG15" s="225"/>
      <c r="CFH15" s="26"/>
      <c r="CFJ15" s="221"/>
      <c r="CFK15" s="221"/>
      <c r="CFL15" s="221"/>
      <c r="CFM15" s="221"/>
      <c r="CFN15" s="221"/>
      <c r="CFO15" s="221"/>
      <c r="CFP15" s="221"/>
      <c r="CFQ15" s="221"/>
      <c r="CFR15" s="224"/>
      <c r="CFS15" s="224"/>
      <c r="CFT15" s="26"/>
      <c r="CFU15" s="26"/>
      <c r="CFV15" s="26"/>
      <c r="CFW15" s="225"/>
      <c r="CFX15" s="26"/>
      <c r="CFZ15" s="221"/>
      <c r="CGA15" s="221"/>
      <c r="CGB15" s="221"/>
      <c r="CGC15" s="221"/>
      <c r="CGD15" s="221"/>
      <c r="CGE15" s="221"/>
      <c r="CGF15" s="221"/>
      <c r="CGG15" s="221"/>
      <c r="CGH15" s="224"/>
      <c r="CGI15" s="224"/>
      <c r="CGJ15" s="26"/>
      <c r="CGK15" s="26"/>
      <c r="CGL15" s="26"/>
      <c r="CGM15" s="225"/>
      <c r="CGN15" s="26"/>
      <c r="CGP15" s="221"/>
      <c r="CGQ15" s="221"/>
      <c r="CGR15" s="221"/>
      <c r="CGS15" s="221"/>
      <c r="CGT15" s="221"/>
      <c r="CGU15" s="221"/>
      <c r="CGV15" s="221"/>
      <c r="CGW15" s="221"/>
      <c r="CGX15" s="224"/>
      <c r="CGY15" s="224"/>
      <c r="CGZ15" s="26"/>
      <c r="CHA15" s="26"/>
      <c r="CHB15" s="26"/>
      <c r="CHC15" s="225"/>
      <c r="CHD15" s="26"/>
      <c r="CHF15" s="221"/>
      <c r="CHG15" s="221"/>
      <c r="CHH15" s="221"/>
      <c r="CHI15" s="221"/>
      <c r="CHJ15" s="221"/>
      <c r="CHK15" s="221"/>
      <c r="CHL15" s="221"/>
      <c r="CHM15" s="221"/>
      <c r="CHN15" s="224"/>
      <c r="CHO15" s="224"/>
      <c r="CHP15" s="26"/>
      <c r="CHQ15" s="26"/>
      <c r="CHR15" s="26"/>
      <c r="CHS15" s="225"/>
      <c r="CHT15" s="26"/>
      <c r="CHV15" s="221"/>
      <c r="CHW15" s="221"/>
      <c r="CHX15" s="221"/>
      <c r="CHY15" s="221"/>
      <c r="CHZ15" s="221"/>
      <c r="CIA15" s="221"/>
      <c r="CIB15" s="221"/>
      <c r="CIC15" s="221"/>
      <c r="CID15" s="224"/>
      <c r="CIE15" s="224"/>
      <c r="CIF15" s="26"/>
      <c r="CIG15" s="26"/>
      <c r="CIH15" s="26"/>
      <c r="CII15" s="225"/>
      <c r="CIJ15" s="26"/>
      <c r="CIL15" s="221"/>
      <c r="CIM15" s="221"/>
      <c r="CIN15" s="221"/>
      <c r="CIO15" s="221"/>
      <c r="CIP15" s="221"/>
      <c r="CIQ15" s="221"/>
      <c r="CIR15" s="221"/>
      <c r="CIS15" s="221"/>
      <c r="CIT15" s="224"/>
      <c r="CIU15" s="224"/>
      <c r="CIV15" s="26"/>
      <c r="CIW15" s="26"/>
      <c r="CIX15" s="26"/>
      <c r="CIY15" s="225"/>
      <c r="CIZ15" s="26"/>
      <c r="CJB15" s="221"/>
      <c r="CJC15" s="221"/>
      <c r="CJD15" s="221"/>
      <c r="CJE15" s="221"/>
      <c r="CJF15" s="221"/>
      <c r="CJG15" s="221"/>
      <c r="CJH15" s="221"/>
      <c r="CJI15" s="221"/>
      <c r="CJJ15" s="224"/>
      <c r="CJK15" s="224"/>
      <c r="CJL15" s="26"/>
      <c r="CJM15" s="26"/>
      <c r="CJN15" s="26"/>
      <c r="CJO15" s="225"/>
      <c r="CJP15" s="26"/>
      <c r="CJR15" s="221"/>
      <c r="CJS15" s="221"/>
      <c r="CJT15" s="221"/>
      <c r="CJU15" s="221"/>
      <c r="CJV15" s="221"/>
      <c r="CJW15" s="221"/>
      <c r="CJX15" s="221"/>
      <c r="CJY15" s="221"/>
      <c r="CJZ15" s="224"/>
      <c r="CKA15" s="224"/>
      <c r="CKB15" s="26"/>
      <c r="CKC15" s="26"/>
      <c r="CKD15" s="26"/>
      <c r="CKE15" s="225"/>
      <c r="CKF15" s="26"/>
      <c r="CKH15" s="221"/>
      <c r="CKI15" s="221"/>
      <c r="CKJ15" s="221"/>
      <c r="CKK15" s="221"/>
      <c r="CKL15" s="221"/>
      <c r="CKM15" s="221"/>
      <c r="CKN15" s="221"/>
      <c r="CKO15" s="221"/>
      <c r="CKP15" s="224"/>
      <c r="CKQ15" s="224"/>
      <c r="CKR15" s="26"/>
      <c r="CKS15" s="26"/>
      <c r="CKT15" s="26"/>
      <c r="CKU15" s="225"/>
      <c r="CKV15" s="26"/>
      <c r="CKX15" s="221"/>
      <c r="CKY15" s="221"/>
      <c r="CKZ15" s="221"/>
      <c r="CLA15" s="221"/>
      <c r="CLB15" s="221"/>
      <c r="CLC15" s="221"/>
      <c r="CLD15" s="221"/>
      <c r="CLE15" s="221"/>
      <c r="CLF15" s="224"/>
      <c r="CLG15" s="224"/>
      <c r="CLH15" s="26"/>
      <c r="CLI15" s="26"/>
      <c r="CLJ15" s="26"/>
      <c r="CLK15" s="225"/>
      <c r="CLL15" s="26"/>
      <c r="CLN15" s="221"/>
      <c r="CLO15" s="221"/>
      <c r="CLP15" s="221"/>
      <c r="CLQ15" s="221"/>
      <c r="CLR15" s="221"/>
      <c r="CLS15" s="221"/>
      <c r="CLT15" s="221"/>
      <c r="CLU15" s="221"/>
      <c r="CLV15" s="224"/>
      <c r="CLW15" s="224"/>
      <c r="CLX15" s="26"/>
      <c r="CLY15" s="26"/>
      <c r="CLZ15" s="26"/>
      <c r="CMA15" s="225"/>
      <c r="CMB15" s="26"/>
      <c r="CMD15" s="221"/>
      <c r="CME15" s="221"/>
      <c r="CMF15" s="221"/>
      <c r="CMG15" s="221"/>
      <c r="CMH15" s="221"/>
      <c r="CMI15" s="221"/>
      <c r="CMJ15" s="221"/>
      <c r="CMK15" s="221"/>
      <c r="CML15" s="224"/>
      <c r="CMM15" s="224"/>
      <c r="CMN15" s="26"/>
      <c r="CMO15" s="26"/>
      <c r="CMP15" s="26"/>
      <c r="CMQ15" s="225"/>
      <c r="CMR15" s="26"/>
      <c r="CMT15" s="221"/>
      <c r="CMU15" s="221"/>
      <c r="CMV15" s="221"/>
      <c r="CMW15" s="221"/>
      <c r="CMX15" s="221"/>
      <c r="CMY15" s="221"/>
      <c r="CMZ15" s="221"/>
      <c r="CNA15" s="221"/>
      <c r="CNB15" s="224"/>
      <c r="CNC15" s="224"/>
      <c r="CND15" s="26"/>
      <c r="CNE15" s="26"/>
      <c r="CNF15" s="26"/>
      <c r="CNG15" s="225"/>
      <c r="CNH15" s="26"/>
      <c r="CNJ15" s="221"/>
      <c r="CNK15" s="221"/>
      <c r="CNL15" s="221"/>
      <c r="CNM15" s="221"/>
      <c r="CNN15" s="221"/>
      <c r="CNO15" s="221"/>
      <c r="CNP15" s="221"/>
      <c r="CNQ15" s="221"/>
      <c r="CNR15" s="224"/>
      <c r="CNS15" s="224"/>
      <c r="CNT15" s="26"/>
      <c r="CNU15" s="26"/>
      <c r="CNV15" s="26"/>
      <c r="CNW15" s="225"/>
      <c r="CNX15" s="26"/>
      <c r="CNZ15" s="221"/>
      <c r="COA15" s="221"/>
      <c r="COB15" s="221"/>
      <c r="COC15" s="221"/>
      <c r="COD15" s="221"/>
      <c r="COE15" s="221"/>
      <c r="COF15" s="221"/>
      <c r="COG15" s="221"/>
      <c r="COH15" s="224"/>
      <c r="COI15" s="224"/>
      <c r="COJ15" s="26"/>
      <c r="COK15" s="26"/>
      <c r="COL15" s="26"/>
      <c r="COM15" s="225"/>
      <c r="CON15" s="26"/>
      <c r="COP15" s="221"/>
      <c r="COQ15" s="221"/>
      <c r="COR15" s="221"/>
      <c r="COS15" s="221"/>
      <c r="COT15" s="221"/>
      <c r="COU15" s="221"/>
      <c r="COV15" s="221"/>
      <c r="COW15" s="221"/>
      <c r="COX15" s="224"/>
      <c r="COY15" s="224"/>
      <c r="COZ15" s="26"/>
      <c r="CPA15" s="26"/>
      <c r="CPB15" s="26"/>
      <c r="CPC15" s="225"/>
      <c r="CPD15" s="26"/>
      <c r="CPF15" s="221"/>
      <c r="CPG15" s="221"/>
      <c r="CPH15" s="221"/>
      <c r="CPI15" s="221"/>
      <c r="CPJ15" s="221"/>
      <c r="CPK15" s="221"/>
      <c r="CPL15" s="221"/>
      <c r="CPM15" s="221"/>
      <c r="CPN15" s="224"/>
      <c r="CPO15" s="224"/>
      <c r="CPP15" s="26"/>
      <c r="CPQ15" s="26"/>
      <c r="CPR15" s="26"/>
      <c r="CPS15" s="225"/>
      <c r="CPT15" s="26"/>
      <c r="CPV15" s="221"/>
      <c r="CPW15" s="221"/>
      <c r="CPX15" s="221"/>
      <c r="CPY15" s="221"/>
      <c r="CPZ15" s="221"/>
      <c r="CQA15" s="221"/>
      <c r="CQB15" s="221"/>
      <c r="CQC15" s="221"/>
      <c r="CQD15" s="224"/>
      <c r="CQE15" s="224"/>
      <c r="CQF15" s="26"/>
      <c r="CQG15" s="26"/>
      <c r="CQH15" s="26"/>
      <c r="CQI15" s="225"/>
      <c r="CQJ15" s="26"/>
      <c r="CQL15" s="221"/>
      <c r="CQM15" s="221"/>
      <c r="CQN15" s="221"/>
      <c r="CQO15" s="221"/>
      <c r="CQP15" s="221"/>
      <c r="CQQ15" s="221"/>
      <c r="CQR15" s="221"/>
      <c r="CQS15" s="221"/>
      <c r="CQT15" s="224"/>
      <c r="CQU15" s="224"/>
      <c r="CQV15" s="26"/>
      <c r="CQW15" s="26"/>
      <c r="CQX15" s="26"/>
      <c r="CQY15" s="225"/>
      <c r="CQZ15" s="26"/>
      <c r="CRB15" s="221"/>
      <c r="CRC15" s="221"/>
      <c r="CRD15" s="221"/>
      <c r="CRE15" s="221"/>
      <c r="CRF15" s="221"/>
      <c r="CRG15" s="221"/>
      <c r="CRH15" s="221"/>
      <c r="CRI15" s="221"/>
      <c r="CRJ15" s="224"/>
      <c r="CRK15" s="224"/>
      <c r="CRL15" s="26"/>
      <c r="CRM15" s="26"/>
      <c r="CRN15" s="26"/>
      <c r="CRO15" s="225"/>
      <c r="CRP15" s="26"/>
      <c r="CRR15" s="221"/>
      <c r="CRS15" s="221"/>
      <c r="CRT15" s="221"/>
      <c r="CRU15" s="221"/>
      <c r="CRV15" s="221"/>
      <c r="CRW15" s="221"/>
      <c r="CRX15" s="221"/>
      <c r="CRY15" s="221"/>
      <c r="CRZ15" s="224"/>
      <c r="CSA15" s="224"/>
      <c r="CSB15" s="26"/>
      <c r="CSC15" s="26"/>
      <c r="CSD15" s="26"/>
      <c r="CSE15" s="225"/>
      <c r="CSF15" s="26"/>
      <c r="CSH15" s="221"/>
      <c r="CSI15" s="221"/>
      <c r="CSJ15" s="221"/>
      <c r="CSK15" s="221"/>
      <c r="CSL15" s="221"/>
      <c r="CSM15" s="221"/>
      <c r="CSN15" s="221"/>
      <c r="CSO15" s="221"/>
      <c r="CSP15" s="224"/>
      <c r="CSQ15" s="224"/>
      <c r="CSR15" s="26"/>
      <c r="CSS15" s="26"/>
      <c r="CST15" s="26"/>
      <c r="CSU15" s="225"/>
      <c r="CSV15" s="26"/>
      <c r="CSX15" s="221"/>
      <c r="CSY15" s="221"/>
      <c r="CSZ15" s="221"/>
      <c r="CTA15" s="221"/>
      <c r="CTB15" s="221"/>
      <c r="CTC15" s="221"/>
      <c r="CTD15" s="221"/>
      <c r="CTE15" s="221"/>
      <c r="CTF15" s="224"/>
      <c r="CTG15" s="224"/>
      <c r="CTH15" s="26"/>
      <c r="CTI15" s="26"/>
      <c r="CTJ15" s="26"/>
      <c r="CTK15" s="225"/>
      <c r="CTL15" s="26"/>
      <c r="CTN15" s="221"/>
      <c r="CTO15" s="221"/>
      <c r="CTP15" s="221"/>
      <c r="CTQ15" s="221"/>
      <c r="CTR15" s="221"/>
      <c r="CTS15" s="221"/>
      <c r="CTT15" s="221"/>
      <c r="CTU15" s="221"/>
      <c r="CTV15" s="224"/>
      <c r="CTW15" s="224"/>
      <c r="CTX15" s="26"/>
      <c r="CTY15" s="26"/>
      <c r="CTZ15" s="26"/>
      <c r="CUA15" s="225"/>
      <c r="CUB15" s="26"/>
      <c r="CUD15" s="221"/>
      <c r="CUE15" s="221"/>
      <c r="CUF15" s="221"/>
      <c r="CUG15" s="221"/>
      <c r="CUH15" s="221"/>
      <c r="CUI15" s="221"/>
      <c r="CUJ15" s="221"/>
      <c r="CUK15" s="221"/>
      <c r="CUL15" s="224"/>
      <c r="CUM15" s="224"/>
      <c r="CUN15" s="26"/>
      <c r="CUO15" s="26"/>
      <c r="CUP15" s="26"/>
      <c r="CUQ15" s="225"/>
      <c r="CUR15" s="26"/>
      <c r="CUT15" s="221"/>
      <c r="CUU15" s="221"/>
      <c r="CUV15" s="221"/>
      <c r="CUW15" s="221"/>
      <c r="CUX15" s="221"/>
      <c r="CUY15" s="221"/>
      <c r="CUZ15" s="221"/>
      <c r="CVA15" s="221"/>
      <c r="CVB15" s="224"/>
      <c r="CVC15" s="224"/>
      <c r="CVD15" s="26"/>
      <c r="CVE15" s="26"/>
      <c r="CVF15" s="26"/>
      <c r="CVG15" s="225"/>
      <c r="CVH15" s="26"/>
      <c r="CVJ15" s="221"/>
      <c r="CVK15" s="221"/>
      <c r="CVL15" s="221"/>
      <c r="CVM15" s="221"/>
      <c r="CVN15" s="221"/>
      <c r="CVO15" s="221"/>
      <c r="CVP15" s="221"/>
      <c r="CVQ15" s="221"/>
      <c r="CVR15" s="224"/>
      <c r="CVS15" s="224"/>
      <c r="CVT15" s="26"/>
      <c r="CVU15" s="26"/>
      <c r="CVV15" s="26"/>
      <c r="CVW15" s="225"/>
      <c r="CVX15" s="26"/>
      <c r="CVZ15" s="221"/>
      <c r="CWA15" s="221"/>
      <c r="CWB15" s="221"/>
      <c r="CWC15" s="221"/>
      <c r="CWD15" s="221"/>
      <c r="CWE15" s="221"/>
      <c r="CWF15" s="221"/>
      <c r="CWG15" s="221"/>
      <c r="CWH15" s="224"/>
      <c r="CWI15" s="224"/>
      <c r="CWJ15" s="26"/>
      <c r="CWK15" s="26"/>
      <c r="CWL15" s="26"/>
      <c r="CWM15" s="225"/>
      <c r="CWN15" s="26"/>
      <c r="CWP15" s="221"/>
      <c r="CWQ15" s="221"/>
      <c r="CWR15" s="221"/>
      <c r="CWS15" s="221"/>
      <c r="CWT15" s="221"/>
      <c r="CWU15" s="221"/>
      <c r="CWV15" s="221"/>
      <c r="CWW15" s="221"/>
      <c r="CWX15" s="224"/>
      <c r="CWY15" s="224"/>
      <c r="CWZ15" s="26"/>
      <c r="CXA15" s="26"/>
      <c r="CXB15" s="26"/>
      <c r="CXC15" s="225"/>
      <c r="CXD15" s="26"/>
      <c r="CXF15" s="221"/>
      <c r="CXG15" s="221"/>
      <c r="CXH15" s="221"/>
      <c r="CXI15" s="221"/>
      <c r="CXJ15" s="221"/>
      <c r="CXK15" s="221"/>
      <c r="CXL15" s="221"/>
      <c r="CXM15" s="221"/>
      <c r="CXN15" s="224"/>
      <c r="CXO15" s="224"/>
      <c r="CXP15" s="26"/>
      <c r="CXQ15" s="26"/>
      <c r="CXR15" s="26"/>
      <c r="CXS15" s="225"/>
      <c r="CXT15" s="26"/>
      <c r="CXV15" s="221"/>
      <c r="CXW15" s="221"/>
      <c r="CXX15" s="221"/>
      <c r="CXY15" s="221"/>
      <c r="CXZ15" s="221"/>
      <c r="CYA15" s="221"/>
      <c r="CYB15" s="221"/>
      <c r="CYC15" s="221"/>
      <c r="CYD15" s="224"/>
      <c r="CYE15" s="224"/>
      <c r="CYF15" s="26"/>
      <c r="CYG15" s="26"/>
      <c r="CYH15" s="26"/>
      <c r="CYI15" s="225"/>
      <c r="CYJ15" s="26"/>
      <c r="CYL15" s="221"/>
      <c r="CYM15" s="221"/>
      <c r="CYN15" s="221"/>
      <c r="CYO15" s="221"/>
      <c r="CYP15" s="221"/>
      <c r="CYQ15" s="221"/>
      <c r="CYR15" s="221"/>
      <c r="CYS15" s="221"/>
      <c r="CYT15" s="224"/>
      <c r="CYU15" s="224"/>
      <c r="CYV15" s="26"/>
      <c r="CYW15" s="26"/>
      <c r="CYX15" s="26"/>
      <c r="CYY15" s="225"/>
      <c r="CYZ15" s="26"/>
      <c r="CZB15" s="221"/>
      <c r="CZC15" s="221"/>
      <c r="CZD15" s="221"/>
      <c r="CZE15" s="221"/>
      <c r="CZF15" s="221"/>
      <c r="CZG15" s="221"/>
      <c r="CZH15" s="221"/>
      <c r="CZI15" s="221"/>
      <c r="CZJ15" s="224"/>
      <c r="CZK15" s="224"/>
      <c r="CZL15" s="26"/>
      <c r="CZM15" s="26"/>
      <c r="CZN15" s="26"/>
      <c r="CZO15" s="225"/>
      <c r="CZP15" s="26"/>
      <c r="CZR15" s="221"/>
      <c r="CZS15" s="221"/>
      <c r="CZT15" s="221"/>
      <c r="CZU15" s="221"/>
      <c r="CZV15" s="221"/>
      <c r="CZW15" s="221"/>
      <c r="CZX15" s="221"/>
      <c r="CZY15" s="221"/>
      <c r="CZZ15" s="224"/>
      <c r="DAA15" s="224"/>
      <c r="DAB15" s="26"/>
      <c r="DAC15" s="26"/>
      <c r="DAD15" s="26"/>
      <c r="DAE15" s="225"/>
      <c r="DAF15" s="26"/>
      <c r="DAH15" s="221"/>
      <c r="DAI15" s="221"/>
      <c r="DAJ15" s="221"/>
      <c r="DAK15" s="221"/>
      <c r="DAL15" s="221"/>
      <c r="DAM15" s="221"/>
      <c r="DAN15" s="221"/>
      <c r="DAO15" s="221"/>
      <c r="DAP15" s="224"/>
      <c r="DAQ15" s="224"/>
      <c r="DAR15" s="26"/>
      <c r="DAS15" s="26"/>
      <c r="DAT15" s="26"/>
      <c r="DAU15" s="225"/>
      <c r="DAV15" s="26"/>
      <c r="DAX15" s="221"/>
      <c r="DAY15" s="221"/>
      <c r="DAZ15" s="221"/>
      <c r="DBA15" s="221"/>
      <c r="DBB15" s="221"/>
      <c r="DBC15" s="221"/>
      <c r="DBD15" s="221"/>
      <c r="DBE15" s="221"/>
      <c r="DBF15" s="224"/>
      <c r="DBG15" s="224"/>
      <c r="DBH15" s="26"/>
      <c r="DBI15" s="26"/>
      <c r="DBJ15" s="26"/>
      <c r="DBK15" s="225"/>
      <c r="DBL15" s="26"/>
      <c r="DBN15" s="221"/>
      <c r="DBO15" s="221"/>
      <c r="DBP15" s="221"/>
      <c r="DBQ15" s="221"/>
      <c r="DBR15" s="221"/>
      <c r="DBS15" s="221"/>
      <c r="DBT15" s="221"/>
      <c r="DBU15" s="221"/>
      <c r="DBV15" s="224"/>
      <c r="DBW15" s="224"/>
      <c r="DBX15" s="26"/>
      <c r="DBY15" s="26"/>
      <c r="DBZ15" s="26"/>
      <c r="DCA15" s="225"/>
      <c r="DCB15" s="26"/>
      <c r="DCD15" s="221"/>
      <c r="DCE15" s="221"/>
      <c r="DCF15" s="221"/>
      <c r="DCG15" s="221"/>
      <c r="DCH15" s="221"/>
      <c r="DCI15" s="221"/>
      <c r="DCJ15" s="221"/>
      <c r="DCK15" s="221"/>
      <c r="DCL15" s="224"/>
      <c r="DCM15" s="224"/>
      <c r="DCN15" s="26"/>
      <c r="DCO15" s="26"/>
      <c r="DCP15" s="26"/>
      <c r="DCQ15" s="225"/>
      <c r="DCR15" s="26"/>
      <c r="DCT15" s="221"/>
      <c r="DCU15" s="221"/>
      <c r="DCV15" s="221"/>
      <c r="DCW15" s="221"/>
      <c r="DCX15" s="221"/>
      <c r="DCY15" s="221"/>
      <c r="DCZ15" s="221"/>
      <c r="DDA15" s="221"/>
      <c r="DDB15" s="224"/>
      <c r="DDC15" s="224"/>
      <c r="DDD15" s="26"/>
      <c r="DDE15" s="26"/>
      <c r="DDF15" s="26"/>
      <c r="DDG15" s="225"/>
      <c r="DDH15" s="26"/>
      <c r="DDJ15" s="221"/>
      <c r="DDK15" s="221"/>
      <c r="DDL15" s="221"/>
      <c r="DDM15" s="221"/>
      <c r="DDN15" s="221"/>
      <c r="DDO15" s="221"/>
      <c r="DDP15" s="221"/>
      <c r="DDQ15" s="221"/>
      <c r="DDR15" s="224"/>
      <c r="DDS15" s="224"/>
      <c r="DDT15" s="26"/>
      <c r="DDU15" s="26"/>
      <c r="DDV15" s="26"/>
      <c r="DDW15" s="225"/>
      <c r="DDX15" s="26"/>
      <c r="DDZ15" s="221"/>
      <c r="DEA15" s="221"/>
      <c r="DEB15" s="221"/>
      <c r="DEC15" s="221"/>
      <c r="DED15" s="221"/>
      <c r="DEE15" s="221"/>
      <c r="DEF15" s="221"/>
      <c r="DEG15" s="221"/>
      <c r="DEH15" s="224"/>
      <c r="DEI15" s="224"/>
      <c r="DEJ15" s="26"/>
      <c r="DEK15" s="26"/>
      <c r="DEL15" s="26"/>
      <c r="DEM15" s="225"/>
      <c r="DEN15" s="26"/>
      <c r="DEP15" s="221"/>
      <c r="DEQ15" s="221"/>
      <c r="DER15" s="221"/>
      <c r="DES15" s="221"/>
      <c r="DET15" s="221"/>
      <c r="DEU15" s="221"/>
      <c r="DEV15" s="221"/>
      <c r="DEW15" s="221"/>
      <c r="DEX15" s="224"/>
      <c r="DEY15" s="224"/>
      <c r="DEZ15" s="26"/>
      <c r="DFA15" s="26"/>
      <c r="DFB15" s="26"/>
      <c r="DFC15" s="225"/>
      <c r="DFD15" s="26"/>
      <c r="DFF15" s="221"/>
      <c r="DFG15" s="221"/>
      <c r="DFH15" s="221"/>
      <c r="DFI15" s="221"/>
      <c r="DFJ15" s="221"/>
      <c r="DFK15" s="221"/>
      <c r="DFL15" s="221"/>
      <c r="DFM15" s="221"/>
      <c r="DFN15" s="224"/>
      <c r="DFO15" s="224"/>
      <c r="DFP15" s="26"/>
      <c r="DFQ15" s="26"/>
      <c r="DFR15" s="26"/>
      <c r="DFS15" s="225"/>
      <c r="DFT15" s="26"/>
      <c r="DFV15" s="221"/>
      <c r="DFW15" s="221"/>
      <c r="DFX15" s="221"/>
      <c r="DFY15" s="221"/>
      <c r="DFZ15" s="221"/>
      <c r="DGA15" s="221"/>
      <c r="DGB15" s="221"/>
      <c r="DGC15" s="221"/>
      <c r="DGD15" s="224"/>
      <c r="DGE15" s="224"/>
      <c r="DGF15" s="26"/>
      <c r="DGG15" s="26"/>
      <c r="DGH15" s="26"/>
      <c r="DGI15" s="225"/>
      <c r="DGJ15" s="26"/>
      <c r="DGL15" s="221"/>
      <c r="DGM15" s="221"/>
      <c r="DGN15" s="221"/>
      <c r="DGO15" s="221"/>
      <c r="DGP15" s="221"/>
      <c r="DGQ15" s="221"/>
      <c r="DGR15" s="221"/>
      <c r="DGS15" s="221"/>
      <c r="DGT15" s="224"/>
      <c r="DGU15" s="224"/>
      <c r="DGV15" s="26"/>
      <c r="DGW15" s="26"/>
      <c r="DGX15" s="26"/>
      <c r="DGY15" s="225"/>
      <c r="DGZ15" s="26"/>
      <c r="DHB15" s="221"/>
      <c r="DHC15" s="221"/>
      <c r="DHD15" s="221"/>
      <c r="DHE15" s="221"/>
      <c r="DHF15" s="221"/>
      <c r="DHG15" s="221"/>
      <c r="DHH15" s="221"/>
      <c r="DHI15" s="221"/>
      <c r="DHJ15" s="224"/>
      <c r="DHK15" s="224"/>
      <c r="DHL15" s="26"/>
      <c r="DHM15" s="26"/>
      <c r="DHN15" s="26"/>
      <c r="DHO15" s="225"/>
      <c r="DHP15" s="26"/>
      <c r="DHR15" s="221"/>
      <c r="DHS15" s="221"/>
      <c r="DHT15" s="221"/>
      <c r="DHU15" s="221"/>
      <c r="DHV15" s="221"/>
      <c r="DHW15" s="221"/>
      <c r="DHX15" s="221"/>
      <c r="DHY15" s="221"/>
      <c r="DHZ15" s="224"/>
      <c r="DIA15" s="224"/>
      <c r="DIB15" s="26"/>
      <c r="DIC15" s="26"/>
      <c r="DID15" s="26"/>
      <c r="DIE15" s="225"/>
      <c r="DIF15" s="26"/>
      <c r="DIH15" s="221"/>
      <c r="DII15" s="221"/>
      <c r="DIJ15" s="221"/>
      <c r="DIK15" s="221"/>
      <c r="DIL15" s="221"/>
      <c r="DIM15" s="221"/>
      <c r="DIN15" s="221"/>
      <c r="DIO15" s="221"/>
      <c r="DIP15" s="224"/>
      <c r="DIQ15" s="224"/>
      <c r="DIR15" s="26"/>
      <c r="DIS15" s="26"/>
      <c r="DIT15" s="26"/>
      <c r="DIU15" s="225"/>
      <c r="DIV15" s="26"/>
      <c r="DIX15" s="221"/>
      <c r="DIY15" s="221"/>
      <c r="DIZ15" s="221"/>
      <c r="DJA15" s="221"/>
      <c r="DJB15" s="221"/>
      <c r="DJC15" s="221"/>
      <c r="DJD15" s="221"/>
      <c r="DJE15" s="221"/>
      <c r="DJF15" s="224"/>
      <c r="DJG15" s="224"/>
      <c r="DJH15" s="26"/>
      <c r="DJI15" s="26"/>
      <c r="DJJ15" s="26"/>
      <c r="DJK15" s="225"/>
      <c r="DJL15" s="26"/>
      <c r="DJN15" s="221"/>
      <c r="DJO15" s="221"/>
      <c r="DJP15" s="221"/>
      <c r="DJQ15" s="221"/>
      <c r="DJR15" s="221"/>
      <c r="DJS15" s="221"/>
      <c r="DJT15" s="221"/>
      <c r="DJU15" s="221"/>
      <c r="DJV15" s="224"/>
      <c r="DJW15" s="224"/>
      <c r="DJX15" s="26"/>
      <c r="DJY15" s="26"/>
      <c r="DJZ15" s="26"/>
      <c r="DKA15" s="225"/>
      <c r="DKB15" s="26"/>
      <c r="DKD15" s="221"/>
      <c r="DKE15" s="221"/>
      <c r="DKF15" s="221"/>
      <c r="DKG15" s="221"/>
      <c r="DKH15" s="221"/>
      <c r="DKI15" s="221"/>
      <c r="DKJ15" s="221"/>
      <c r="DKK15" s="221"/>
      <c r="DKL15" s="224"/>
      <c r="DKM15" s="224"/>
      <c r="DKN15" s="26"/>
      <c r="DKO15" s="26"/>
      <c r="DKP15" s="26"/>
      <c r="DKQ15" s="225"/>
      <c r="DKR15" s="26"/>
      <c r="DKT15" s="221"/>
      <c r="DKU15" s="221"/>
      <c r="DKV15" s="221"/>
      <c r="DKW15" s="221"/>
      <c r="DKX15" s="221"/>
      <c r="DKY15" s="221"/>
      <c r="DKZ15" s="221"/>
      <c r="DLA15" s="221"/>
      <c r="DLB15" s="224"/>
      <c r="DLC15" s="224"/>
      <c r="DLD15" s="26"/>
      <c r="DLE15" s="26"/>
      <c r="DLF15" s="26"/>
      <c r="DLG15" s="225"/>
      <c r="DLH15" s="26"/>
      <c r="DLJ15" s="221"/>
      <c r="DLK15" s="221"/>
      <c r="DLL15" s="221"/>
      <c r="DLM15" s="221"/>
      <c r="DLN15" s="221"/>
      <c r="DLO15" s="221"/>
      <c r="DLP15" s="221"/>
      <c r="DLQ15" s="221"/>
      <c r="DLR15" s="224"/>
      <c r="DLS15" s="224"/>
      <c r="DLT15" s="26"/>
      <c r="DLU15" s="26"/>
      <c r="DLV15" s="26"/>
      <c r="DLW15" s="225"/>
      <c r="DLX15" s="26"/>
      <c r="DLZ15" s="221"/>
      <c r="DMA15" s="221"/>
      <c r="DMB15" s="221"/>
      <c r="DMC15" s="221"/>
      <c r="DMD15" s="221"/>
      <c r="DME15" s="221"/>
      <c r="DMF15" s="221"/>
      <c r="DMG15" s="221"/>
      <c r="DMH15" s="224"/>
      <c r="DMI15" s="224"/>
      <c r="DMJ15" s="26"/>
      <c r="DMK15" s="26"/>
      <c r="DML15" s="26"/>
      <c r="DMM15" s="225"/>
      <c r="DMN15" s="26"/>
      <c r="DMP15" s="221"/>
      <c r="DMQ15" s="221"/>
      <c r="DMR15" s="221"/>
      <c r="DMS15" s="221"/>
      <c r="DMT15" s="221"/>
      <c r="DMU15" s="221"/>
      <c r="DMV15" s="221"/>
      <c r="DMW15" s="221"/>
      <c r="DMX15" s="224"/>
      <c r="DMY15" s="224"/>
      <c r="DMZ15" s="26"/>
      <c r="DNA15" s="26"/>
      <c r="DNB15" s="26"/>
      <c r="DNC15" s="225"/>
      <c r="DND15" s="26"/>
      <c r="DNF15" s="221"/>
      <c r="DNG15" s="221"/>
      <c r="DNH15" s="221"/>
      <c r="DNI15" s="221"/>
      <c r="DNJ15" s="221"/>
      <c r="DNK15" s="221"/>
      <c r="DNL15" s="221"/>
      <c r="DNM15" s="221"/>
      <c r="DNN15" s="224"/>
      <c r="DNO15" s="224"/>
      <c r="DNP15" s="26"/>
      <c r="DNQ15" s="26"/>
      <c r="DNR15" s="26"/>
      <c r="DNS15" s="225"/>
      <c r="DNT15" s="26"/>
      <c r="DNV15" s="221"/>
      <c r="DNW15" s="221"/>
      <c r="DNX15" s="221"/>
      <c r="DNY15" s="221"/>
      <c r="DNZ15" s="221"/>
      <c r="DOA15" s="221"/>
      <c r="DOB15" s="221"/>
      <c r="DOC15" s="221"/>
      <c r="DOD15" s="224"/>
      <c r="DOE15" s="224"/>
      <c r="DOF15" s="26"/>
      <c r="DOG15" s="26"/>
      <c r="DOH15" s="26"/>
      <c r="DOI15" s="225"/>
      <c r="DOJ15" s="26"/>
      <c r="DOL15" s="221"/>
      <c r="DOM15" s="221"/>
      <c r="DON15" s="221"/>
      <c r="DOO15" s="221"/>
      <c r="DOP15" s="221"/>
      <c r="DOQ15" s="221"/>
      <c r="DOR15" s="221"/>
      <c r="DOS15" s="221"/>
      <c r="DOT15" s="224"/>
      <c r="DOU15" s="224"/>
      <c r="DOV15" s="26"/>
      <c r="DOW15" s="26"/>
      <c r="DOX15" s="26"/>
      <c r="DOY15" s="225"/>
      <c r="DOZ15" s="26"/>
      <c r="DPB15" s="221"/>
      <c r="DPC15" s="221"/>
      <c r="DPD15" s="221"/>
      <c r="DPE15" s="221"/>
      <c r="DPF15" s="221"/>
      <c r="DPG15" s="221"/>
      <c r="DPH15" s="221"/>
      <c r="DPI15" s="221"/>
      <c r="DPJ15" s="224"/>
      <c r="DPK15" s="224"/>
      <c r="DPL15" s="26"/>
      <c r="DPM15" s="26"/>
      <c r="DPN15" s="26"/>
      <c r="DPO15" s="225"/>
      <c r="DPP15" s="26"/>
      <c r="DPR15" s="221"/>
      <c r="DPS15" s="221"/>
      <c r="DPT15" s="221"/>
      <c r="DPU15" s="221"/>
      <c r="DPV15" s="221"/>
      <c r="DPW15" s="221"/>
      <c r="DPX15" s="221"/>
      <c r="DPY15" s="221"/>
      <c r="DPZ15" s="224"/>
      <c r="DQA15" s="224"/>
      <c r="DQB15" s="26"/>
      <c r="DQC15" s="26"/>
      <c r="DQD15" s="26"/>
      <c r="DQE15" s="225"/>
      <c r="DQF15" s="26"/>
      <c r="DQH15" s="221"/>
      <c r="DQI15" s="221"/>
      <c r="DQJ15" s="221"/>
      <c r="DQK15" s="221"/>
      <c r="DQL15" s="221"/>
      <c r="DQM15" s="221"/>
      <c r="DQN15" s="221"/>
      <c r="DQO15" s="221"/>
      <c r="DQP15" s="224"/>
      <c r="DQQ15" s="224"/>
      <c r="DQR15" s="26"/>
      <c r="DQS15" s="26"/>
      <c r="DQT15" s="26"/>
      <c r="DQU15" s="225"/>
      <c r="DQV15" s="26"/>
      <c r="DQX15" s="221"/>
      <c r="DQY15" s="221"/>
      <c r="DQZ15" s="221"/>
      <c r="DRA15" s="221"/>
      <c r="DRB15" s="221"/>
      <c r="DRC15" s="221"/>
      <c r="DRD15" s="221"/>
      <c r="DRE15" s="221"/>
      <c r="DRF15" s="224"/>
      <c r="DRG15" s="224"/>
      <c r="DRH15" s="26"/>
      <c r="DRI15" s="26"/>
      <c r="DRJ15" s="26"/>
      <c r="DRK15" s="225"/>
      <c r="DRL15" s="26"/>
      <c r="DRN15" s="221"/>
      <c r="DRO15" s="221"/>
      <c r="DRP15" s="221"/>
      <c r="DRQ15" s="221"/>
      <c r="DRR15" s="221"/>
      <c r="DRS15" s="221"/>
      <c r="DRT15" s="221"/>
      <c r="DRU15" s="221"/>
      <c r="DRV15" s="224"/>
      <c r="DRW15" s="224"/>
      <c r="DRX15" s="26"/>
      <c r="DRY15" s="26"/>
      <c r="DRZ15" s="26"/>
      <c r="DSA15" s="225"/>
      <c r="DSB15" s="26"/>
      <c r="DSD15" s="221"/>
      <c r="DSE15" s="221"/>
      <c r="DSF15" s="221"/>
      <c r="DSG15" s="221"/>
      <c r="DSH15" s="221"/>
      <c r="DSI15" s="221"/>
      <c r="DSJ15" s="221"/>
      <c r="DSK15" s="221"/>
      <c r="DSL15" s="224"/>
      <c r="DSM15" s="224"/>
      <c r="DSN15" s="26"/>
      <c r="DSO15" s="26"/>
      <c r="DSP15" s="26"/>
      <c r="DSQ15" s="225"/>
      <c r="DSR15" s="26"/>
      <c r="DST15" s="221"/>
      <c r="DSU15" s="221"/>
      <c r="DSV15" s="221"/>
      <c r="DSW15" s="221"/>
      <c r="DSX15" s="221"/>
      <c r="DSY15" s="221"/>
      <c r="DSZ15" s="221"/>
      <c r="DTA15" s="221"/>
      <c r="DTB15" s="224"/>
      <c r="DTC15" s="224"/>
      <c r="DTD15" s="26"/>
      <c r="DTE15" s="26"/>
      <c r="DTF15" s="26"/>
      <c r="DTG15" s="225"/>
      <c r="DTH15" s="26"/>
      <c r="DTJ15" s="221"/>
      <c r="DTK15" s="221"/>
      <c r="DTL15" s="221"/>
      <c r="DTM15" s="221"/>
      <c r="DTN15" s="221"/>
      <c r="DTO15" s="221"/>
      <c r="DTP15" s="221"/>
      <c r="DTQ15" s="221"/>
      <c r="DTR15" s="224"/>
      <c r="DTS15" s="224"/>
      <c r="DTT15" s="26"/>
      <c r="DTU15" s="26"/>
      <c r="DTV15" s="26"/>
      <c r="DTW15" s="225"/>
      <c r="DTX15" s="26"/>
      <c r="DTZ15" s="221"/>
      <c r="DUA15" s="221"/>
      <c r="DUB15" s="221"/>
      <c r="DUC15" s="221"/>
      <c r="DUD15" s="221"/>
      <c r="DUE15" s="221"/>
      <c r="DUF15" s="221"/>
      <c r="DUG15" s="221"/>
      <c r="DUH15" s="224"/>
      <c r="DUI15" s="224"/>
      <c r="DUJ15" s="26"/>
      <c r="DUK15" s="26"/>
      <c r="DUL15" s="26"/>
      <c r="DUM15" s="225"/>
      <c r="DUN15" s="26"/>
      <c r="DUP15" s="221"/>
      <c r="DUQ15" s="221"/>
      <c r="DUR15" s="221"/>
      <c r="DUS15" s="221"/>
      <c r="DUT15" s="221"/>
      <c r="DUU15" s="221"/>
      <c r="DUV15" s="221"/>
      <c r="DUW15" s="221"/>
      <c r="DUX15" s="224"/>
      <c r="DUY15" s="224"/>
      <c r="DUZ15" s="26"/>
      <c r="DVA15" s="26"/>
      <c r="DVB15" s="26"/>
      <c r="DVC15" s="225"/>
      <c r="DVD15" s="26"/>
      <c r="DVF15" s="221"/>
      <c r="DVG15" s="221"/>
      <c r="DVH15" s="221"/>
      <c r="DVI15" s="221"/>
      <c r="DVJ15" s="221"/>
      <c r="DVK15" s="221"/>
      <c r="DVL15" s="221"/>
      <c r="DVM15" s="221"/>
      <c r="DVN15" s="224"/>
      <c r="DVO15" s="224"/>
      <c r="DVP15" s="26"/>
      <c r="DVQ15" s="26"/>
      <c r="DVR15" s="26"/>
      <c r="DVS15" s="225"/>
      <c r="DVT15" s="26"/>
      <c r="DVV15" s="221"/>
      <c r="DVW15" s="221"/>
      <c r="DVX15" s="221"/>
      <c r="DVY15" s="221"/>
      <c r="DVZ15" s="221"/>
      <c r="DWA15" s="221"/>
      <c r="DWB15" s="221"/>
      <c r="DWC15" s="221"/>
      <c r="DWD15" s="224"/>
      <c r="DWE15" s="224"/>
      <c r="DWF15" s="26"/>
      <c r="DWG15" s="26"/>
      <c r="DWH15" s="26"/>
      <c r="DWI15" s="225"/>
      <c r="DWJ15" s="26"/>
      <c r="DWL15" s="221"/>
      <c r="DWM15" s="221"/>
      <c r="DWN15" s="221"/>
      <c r="DWO15" s="221"/>
      <c r="DWP15" s="221"/>
      <c r="DWQ15" s="221"/>
      <c r="DWR15" s="221"/>
      <c r="DWS15" s="221"/>
      <c r="DWT15" s="224"/>
      <c r="DWU15" s="224"/>
      <c r="DWV15" s="26"/>
      <c r="DWW15" s="26"/>
      <c r="DWX15" s="26"/>
      <c r="DWY15" s="225"/>
      <c r="DWZ15" s="26"/>
      <c r="DXB15" s="221"/>
      <c r="DXC15" s="221"/>
      <c r="DXD15" s="221"/>
      <c r="DXE15" s="221"/>
      <c r="DXF15" s="221"/>
      <c r="DXG15" s="221"/>
      <c r="DXH15" s="221"/>
      <c r="DXI15" s="221"/>
      <c r="DXJ15" s="224"/>
      <c r="DXK15" s="224"/>
      <c r="DXL15" s="26"/>
      <c r="DXM15" s="26"/>
      <c r="DXN15" s="26"/>
      <c r="DXO15" s="225"/>
      <c r="DXP15" s="26"/>
      <c r="DXR15" s="221"/>
      <c r="DXS15" s="221"/>
      <c r="DXT15" s="221"/>
      <c r="DXU15" s="221"/>
      <c r="DXV15" s="221"/>
      <c r="DXW15" s="221"/>
      <c r="DXX15" s="221"/>
      <c r="DXY15" s="221"/>
      <c r="DXZ15" s="224"/>
      <c r="DYA15" s="224"/>
      <c r="DYB15" s="26"/>
      <c r="DYC15" s="26"/>
      <c r="DYD15" s="26"/>
      <c r="DYE15" s="225"/>
      <c r="DYF15" s="26"/>
      <c r="DYH15" s="221"/>
      <c r="DYI15" s="221"/>
      <c r="DYJ15" s="221"/>
      <c r="DYK15" s="221"/>
      <c r="DYL15" s="221"/>
      <c r="DYM15" s="221"/>
      <c r="DYN15" s="221"/>
      <c r="DYO15" s="221"/>
      <c r="DYP15" s="224"/>
      <c r="DYQ15" s="224"/>
      <c r="DYR15" s="26"/>
      <c r="DYS15" s="26"/>
      <c r="DYT15" s="26"/>
      <c r="DYU15" s="225"/>
      <c r="DYV15" s="26"/>
      <c r="DYX15" s="221"/>
      <c r="DYY15" s="221"/>
      <c r="DYZ15" s="221"/>
      <c r="DZA15" s="221"/>
      <c r="DZB15" s="221"/>
      <c r="DZC15" s="221"/>
      <c r="DZD15" s="221"/>
      <c r="DZE15" s="221"/>
      <c r="DZF15" s="224"/>
      <c r="DZG15" s="224"/>
      <c r="DZH15" s="26"/>
      <c r="DZI15" s="26"/>
      <c r="DZJ15" s="26"/>
      <c r="DZK15" s="225"/>
      <c r="DZL15" s="26"/>
      <c r="DZN15" s="221"/>
      <c r="DZO15" s="221"/>
      <c r="DZP15" s="221"/>
      <c r="DZQ15" s="221"/>
      <c r="DZR15" s="221"/>
      <c r="DZS15" s="221"/>
      <c r="DZT15" s="221"/>
      <c r="DZU15" s="221"/>
      <c r="DZV15" s="224"/>
      <c r="DZW15" s="224"/>
      <c r="DZX15" s="26"/>
      <c r="DZY15" s="26"/>
      <c r="DZZ15" s="26"/>
      <c r="EAA15" s="225"/>
      <c r="EAB15" s="26"/>
      <c r="EAD15" s="221"/>
      <c r="EAE15" s="221"/>
      <c r="EAF15" s="221"/>
      <c r="EAG15" s="221"/>
      <c r="EAH15" s="221"/>
      <c r="EAI15" s="221"/>
      <c r="EAJ15" s="221"/>
      <c r="EAK15" s="221"/>
      <c r="EAL15" s="224"/>
      <c r="EAM15" s="224"/>
      <c r="EAN15" s="26"/>
      <c r="EAO15" s="26"/>
      <c r="EAP15" s="26"/>
      <c r="EAQ15" s="225"/>
      <c r="EAR15" s="26"/>
      <c r="EAT15" s="221"/>
      <c r="EAU15" s="221"/>
      <c r="EAV15" s="221"/>
      <c r="EAW15" s="221"/>
      <c r="EAX15" s="221"/>
      <c r="EAY15" s="221"/>
      <c r="EAZ15" s="221"/>
      <c r="EBA15" s="221"/>
      <c r="EBB15" s="224"/>
      <c r="EBC15" s="224"/>
      <c r="EBD15" s="26"/>
      <c r="EBE15" s="26"/>
      <c r="EBF15" s="26"/>
      <c r="EBG15" s="225"/>
      <c r="EBH15" s="26"/>
      <c r="EBJ15" s="221"/>
      <c r="EBK15" s="221"/>
      <c r="EBL15" s="221"/>
      <c r="EBM15" s="221"/>
      <c r="EBN15" s="221"/>
      <c r="EBO15" s="221"/>
      <c r="EBP15" s="221"/>
      <c r="EBQ15" s="221"/>
      <c r="EBR15" s="224"/>
      <c r="EBS15" s="224"/>
      <c r="EBT15" s="26"/>
      <c r="EBU15" s="26"/>
      <c r="EBV15" s="26"/>
      <c r="EBW15" s="225"/>
      <c r="EBX15" s="26"/>
      <c r="EBZ15" s="221"/>
      <c r="ECA15" s="221"/>
      <c r="ECB15" s="221"/>
      <c r="ECC15" s="221"/>
      <c r="ECD15" s="221"/>
      <c r="ECE15" s="221"/>
      <c r="ECF15" s="221"/>
      <c r="ECG15" s="221"/>
      <c r="ECH15" s="224"/>
      <c r="ECI15" s="224"/>
      <c r="ECJ15" s="26"/>
      <c r="ECK15" s="26"/>
      <c r="ECL15" s="26"/>
      <c r="ECM15" s="225"/>
      <c r="ECN15" s="26"/>
      <c r="ECP15" s="221"/>
      <c r="ECQ15" s="221"/>
      <c r="ECR15" s="221"/>
      <c r="ECS15" s="221"/>
      <c r="ECT15" s="221"/>
      <c r="ECU15" s="221"/>
      <c r="ECV15" s="221"/>
      <c r="ECW15" s="221"/>
      <c r="ECX15" s="224"/>
      <c r="ECY15" s="224"/>
      <c r="ECZ15" s="26"/>
      <c r="EDA15" s="26"/>
      <c r="EDB15" s="26"/>
      <c r="EDC15" s="225"/>
      <c r="EDD15" s="26"/>
      <c r="EDF15" s="221"/>
      <c r="EDG15" s="221"/>
      <c r="EDH15" s="221"/>
      <c r="EDI15" s="221"/>
      <c r="EDJ15" s="221"/>
      <c r="EDK15" s="221"/>
      <c r="EDL15" s="221"/>
      <c r="EDM15" s="221"/>
      <c r="EDN15" s="224"/>
      <c r="EDO15" s="224"/>
      <c r="EDP15" s="26"/>
      <c r="EDQ15" s="26"/>
      <c r="EDR15" s="26"/>
      <c r="EDS15" s="225"/>
      <c r="EDT15" s="26"/>
      <c r="EDV15" s="221"/>
      <c r="EDW15" s="221"/>
      <c r="EDX15" s="221"/>
      <c r="EDY15" s="221"/>
      <c r="EDZ15" s="221"/>
      <c r="EEA15" s="221"/>
      <c r="EEB15" s="221"/>
      <c r="EEC15" s="221"/>
      <c r="EED15" s="224"/>
      <c r="EEE15" s="224"/>
      <c r="EEF15" s="26"/>
      <c r="EEG15" s="26"/>
      <c r="EEH15" s="26"/>
      <c r="EEI15" s="225"/>
      <c r="EEJ15" s="26"/>
      <c r="EEL15" s="221"/>
      <c r="EEM15" s="221"/>
      <c r="EEN15" s="221"/>
      <c r="EEO15" s="221"/>
      <c r="EEP15" s="221"/>
      <c r="EEQ15" s="221"/>
      <c r="EER15" s="221"/>
      <c r="EES15" s="221"/>
      <c r="EET15" s="224"/>
      <c r="EEU15" s="224"/>
      <c r="EEV15" s="26"/>
      <c r="EEW15" s="26"/>
      <c r="EEX15" s="26"/>
      <c r="EEY15" s="225"/>
      <c r="EEZ15" s="26"/>
      <c r="EFB15" s="221"/>
      <c r="EFC15" s="221"/>
      <c r="EFD15" s="221"/>
      <c r="EFE15" s="221"/>
      <c r="EFF15" s="221"/>
      <c r="EFG15" s="221"/>
      <c r="EFH15" s="221"/>
      <c r="EFI15" s="221"/>
      <c r="EFJ15" s="224"/>
      <c r="EFK15" s="224"/>
      <c r="EFL15" s="26"/>
      <c r="EFM15" s="26"/>
      <c r="EFN15" s="26"/>
      <c r="EFO15" s="225"/>
      <c r="EFP15" s="26"/>
      <c r="EFR15" s="221"/>
      <c r="EFS15" s="221"/>
      <c r="EFT15" s="221"/>
      <c r="EFU15" s="221"/>
      <c r="EFV15" s="221"/>
      <c r="EFW15" s="221"/>
      <c r="EFX15" s="221"/>
      <c r="EFY15" s="221"/>
      <c r="EFZ15" s="224"/>
      <c r="EGA15" s="224"/>
      <c r="EGB15" s="26"/>
      <c r="EGC15" s="26"/>
      <c r="EGD15" s="26"/>
      <c r="EGE15" s="225"/>
      <c r="EGF15" s="26"/>
      <c r="EGH15" s="221"/>
      <c r="EGI15" s="221"/>
      <c r="EGJ15" s="221"/>
      <c r="EGK15" s="221"/>
      <c r="EGL15" s="221"/>
      <c r="EGM15" s="221"/>
      <c r="EGN15" s="221"/>
      <c r="EGO15" s="221"/>
      <c r="EGP15" s="224"/>
      <c r="EGQ15" s="224"/>
      <c r="EGR15" s="26"/>
      <c r="EGS15" s="26"/>
      <c r="EGT15" s="26"/>
      <c r="EGU15" s="225"/>
      <c r="EGV15" s="26"/>
      <c r="EGX15" s="221"/>
      <c r="EGY15" s="221"/>
      <c r="EGZ15" s="221"/>
      <c r="EHA15" s="221"/>
      <c r="EHB15" s="221"/>
      <c r="EHC15" s="221"/>
      <c r="EHD15" s="221"/>
      <c r="EHE15" s="221"/>
      <c r="EHF15" s="224"/>
      <c r="EHG15" s="224"/>
      <c r="EHH15" s="26"/>
      <c r="EHI15" s="26"/>
      <c r="EHJ15" s="26"/>
      <c r="EHK15" s="225"/>
      <c r="EHL15" s="26"/>
      <c r="EHN15" s="221"/>
      <c r="EHO15" s="221"/>
      <c r="EHP15" s="221"/>
      <c r="EHQ15" s="221"/>
      <c r="EHR15" s="221"/>
      <c r="EHS15" s="221"/>
      <c r="EHT15" s="221"/>
      <c r="EHU15" s="221"/>
      <c r="EHV15" s="224"/>
      <c r="EHW15" s="224"/>
      <c r="EHX15" s="26"/>
      <c r="EHY15" s="26"/>
      <c r="EHZ15" s="26"/>
      <c r="EIA15" s="225"/>
      <c r="EIB15" s="26"/>
      <c r="EID15" s="221"/>
      <c r="EIE15" s="221"/>
      <c r="EIF15" s="221"/>
      <c r="EIG15" s="221"/>
      <c r="EIH15" s="221"/>
      <c r="EII15" s="221"/>
      <c r="EIJ15" s="221"/>
      <c r="EIK15" s="221"/>
      <c r="EIL15" s="224"/>
      <c r="EIM15" s="224"/>
      <c r="EIN15" s="26"/>
      <c r="EIO15" s="26"/>
      <c r="EIP15" s="26"/>
      <c r="EIQ15" s="225"/>
      <c r="EIR15" s="26"/>
      <c r="EIT15" s="221"/>
      <c r="EIU15" s="221"/>
      <c r="EIV15" s="221"/>
      <c r="EIW15" s="221"/>
      <c r="EIX15" s="221"/>
      <c r="EIY15" s="221"/>
      <c r="EIZ15" s="221"/>
      <c r="EJA15" s="221"/>
      <c r="EJB15" s="224"/>
      <c r="EJC15" s="224"/>
      <c r="EJD15" s="26"/>
      <c r="EJE15" s="26"/>
      <c r="EJF15" s="26"/>
      <c r="EJG15" s="225"/>
      <c r="EJH15" s="26"/>
      <c r="EJJ15" s="221"/>
      <c r="EJK15" s="221"/>
      <c r="EJL15" s="221"/>
      <c r="EJM15" s="221"/>
      <c r="EJN15" s="221"/>
      <c r="EJO15" s="221"/>
      <c r="EJP15" s="221"/>
      <c r="EJQ15" s="221"/>
      <c r="EJR15" s="224"/>
      <c r="EJS15" s="224"/>
      <c r="EJT15" s="26"/>
      <c r="EJU15" s="26"/>
      <c r="EJV15" s="26"/>
      <c r="EJW15" s="225"/>
      <c r="EJX15" s="26"/>
      <c r="EJZ15" s="221"/>
      <c r="EKA15" s="221"/>
      <c r="EKB15" s="221"/>
      <c r="EKC15" s="221"/>
      <c r="EKD15" s="221"/>
      <c r="EKE15" s="221"/>
      <c r="EKF15" s="221"/>
      <c r="EKG15" s="221"/>
      <c r="EKH15" s="224"/>
      <c r="EKI15" s="224"/>
      <c r="EKJ15" s="26"/>
      <c r="EKK15" s="26"/>
      <c r="EKL15" s="26"/>
      <c r="EKM15" s="225"/>
      <c r="EKN15" s="26"/>
      <c r="EKP15" s="221"/>
      <c r="EKQ15" s="221"/>
      <c r="EKR15" s="221"/>
      <c r="EKS15" s="221"/>
      <c r="EKT15" s="221"/>
      <c r="EKU15" s="221"/>
      <c r="EKV15" s="221"/>
      <c r="EKW15" s="221"/>
      <c r="EKX15" s="224"/>
      <c r="EKY15" s="224"/>
      <c r="EKZ15" s="26"/>
      <c r="ELA15" s="26"/>
      <c r="ELB15" s="26"/>
      <c r="ELC15" s="225"/>
      <c r="ELD15" s="26"/>
      <c r="ELF15" s="221"/>
      <c r="ELG15" s="221"/>
      <c r="ELH15" s="221"/>
      <c r="ELI15" s="221"/>
      <c r="ELJ15" s="221"/>
      <c r="ELK15" s="221"/>
      <c r="ELL15" s="221"/>
      <c r="ELM15" s="221"/>
      <c r="ELN15" s="224"/>
      <c r="ELO15" s="224"/>
      <c r="ELP15" s="26"/>
      <c r="ELQ15" s="26"/>
      <c r="ELR15" s="26"/>
      <c r="ELS15" s="225"/>
      <c r="ELT15" s="26"/>
      <c r="ELV15" s="221"/>
      <c r="ELW15" s="221"/>
      <c r="ELX15" s="221"/>
      <c r="ELY15" s="221"/>
      <c r="ELZ15" s="221"/>
      <c r="EMA15" s="221"/>
      <c r="EMB15" s="221"/>
      <c r="EMC15" s="221"/>
      <c r="EMD15" s="224"/>
      <c r="EME15" s="224"/>
      <c r="EMF15" s="26"/>
      <c r="EMG15" s="26"/>
      <c r="EMH15" s="26"/>
      <c r="EMI15" s="225"/>
      <c r="EMJ15" s="26"/>
      <c r="EML15" s="221"/>
      <c r="EMM15" s="221"/>
      <c r="EMN15" s="221"/>
      <c r="EMO15" s="221"/>
      <c r="EMP15" s="221"/>
      <c r="EMQ15" s="221"/>
      <c r="EMR15" s="221"/>
      <c r="EMS15" s="221"/>
      <c r="EMT15" s="224"/>
      <c r="EMU15" s="224"/>
      <c r="EMV15" s="26"/>
      <c r="EMW15" s="26"/>
      <c r="EMX15" s="26"/>
      <c r="EMY15" s="225"/>
      <c r="EMZ15" s="26"/>
      <c r="ENB15" s="221"/>
      <c r="ENC15" s="221"/>
      <c r="END15" s="221"/>
      <c r="ENE15" s="221"/>
      <c r="ENF15" s="221"/>
      <c r="ENG15" s="221"/>
      <c r="ENH15" s="221"/>
      <c r="ENI15" s="221"/>
      <c r="ENJ15" s="224"/>
      <c r="ENK15" s="224"/>
      <c r="ENL15" s="26"/>
      <c r="ENM15" s="26"/>
      <c r="ENN15" s="26"/>
      <c r="ENO15" s="225"/>
      <c r="ENP15" s="26"/>
      <c r="ENR15" s="221"/>
      <c r="ENS15" s="221"/>
      <c r="ENT15" s="221"/>
      <c r="ENU15" s="221"/>
      <c r="ENV15" s="221"/>
      <c r="ENW15" s="221"/>
      <c r="ENX15" s="221"/>
      <c r="ENY15" s="221"/>
      <c r="ENZ15" s="224"/>
      <c r="EOA15" s="224"/>
      <c r="EOB15" s="26"/>
      <c r="EOC15" s="26"/>
      <c r="EOD15" s="26"/>
      <c r="EOE15" s="225"/>
      <c r="EOF15" s="26"/>
      <c r="EOH15" s="221"/>
      <c r="EOI15" s="221"/>
      <c r="EOJ15" s="221"/>
      <c r="EOK15" s="221"/>
      <c r="EOL15" s="221"/>
      <c r="EOM15" s="221"/>
      <c r="EON15" s="221"/>
      <c r="EOO15" s="221"/>
      <c r="EOP15" s="224"/>
      <c r="EOQ15" s="224"/>
      <c r="EOR15" s="26"/>
      <c r="EOS15" s="26"/>
      <c r="EOT15" s="26"/>
      <c r="EOU15" s="225"/>
      <c r="EOV15" s="26"/>
      <c r="EOX15" s="221"/>
      <c r="EOY15" s="221"/>
      <c r="EOZ15" s="221"/>
      <c r="EPA15" s="221"/>
      <c r="EPB15" s="221"/>
      <c r="EPC15" s="221"/>
      <c r="EPD15" s="221"/>
      <c r="EPE15" s="221"/>
      <c r="EPF15" s="224"/>
      <c r="EPG15" s="224"/>
      <c r="EPH15" s="26"/>
      <c r="EPI15" s="26"/>
      <c r="EPJ15" s="26"/>
      <c r="EPK15" s="225"/>
      <c r="EPL15" s="26"/>
      <c r="EPN15" s="221"/>
      <c r="EPO15" s="221"/>
      <c r="EPP15" s="221"/>
      <c r="EPQ15" s="221"/>
      <c r="EPR15" s="221"/>
      <c r="EPS15" s="221"/>
      <c r="EPT15" s="221"/>
      <c r="EPU15" s="221"/>
      <c r="EPV15" s="224"/>
      <c r="EPW15" s="224"/>
      <c r="EPX15" s="26"/>
      <c r="EPY15" s="26"/>
      <c r="EPZ15" s="26"/>
      <c r="EQA15" s="225"/>
      <c r="EQB15" s="26"/>
      <c r="EQD15" s="221"/>
      <c r="EQE15" s="221"/>
      <c r="EQF15" s="221"/>
      <c r="EQG15" s="221"/>
      <c r="EQH15" s="221"/>
      <c r="EQI15" s="221"/>
      <c r="EQJ15" s="221"/>
      <c r="EQK15" s="221"/>
      <c r="EQL15" s="224"/>
      <c r="EQM15" s="224"/>
      <c r="EQN15" s="26"/>
      <c r="EQO15" s="26"/>
      <c r="EQP15" s="26"/>
      <c r="EQQ15" s="225"/>
      <c r="EQR15" s="26"/>
      <c r="EQT15" s="221"/>
      <c r="EQU15" s="221"/>
      <c r="EQV15" s="221"/>
      <c r="EQW15" s="221"/>
      <c r="EQX15" s="221"/>
      <c r="EQY15" s="221"/>
      <c r="EQZ15" s="221"/>
      <c r="ERA15" s="221"/>
      <c r="ERB15" s="224"/>
      <c r="ERC15" s="224"/>
      <c r="ERD15" s="26"/>
      <c r="ERE15" s="26"/>
      <c r="ERF15" s="26"/>
      <c r="ERG15" s="225"/>
      <c r="ERH15" s="26"/>
      <c r="ERJ15" s="221"/>
      <c r="ERK15" s="221"/>
      <c r="ERL15" s="221"/>
      <c r="ERM15" s="221"/>
      <c r="ERN15" s="221"/>
      <c r="ERO15" s="221"/>
      <c r="ERP15" s="221"/>
      <c r="ERQ15" s="221"/>
      <c r="ERR15" s="224"/>
      <c r="ERS15" s="224"/>
      <c r="ERT15" s="26"/>
      <c r="ERU15" s="26"/>
      <c r="ERV15" s="26"/>
      <c r="ERW15" s="225"/>
      <c r="ERX15" s="26"/>
      <c r="ERZ15" s="221"/>
      <c r="ESA15" s="221"/>
      <c r="ESB15" s="221"/>
      <c r="ESC15" s="221"/>
      <c r="ESD15" s="221"/>
      <c r="ESE15" s="221"/>
      <c r="ESF15" s="221"/>
      <c r="ESG15" s="221"/>
      <c r="ESH15" s="224"/>
      <c r="ESI15" s="224"/>
      <c r="ESJ15" s="26"/>
      <c r="ESK15" s="26"/>
      <c r="ESL15" s="26"/>
      <c r="ESM15" s="225"/>
      <c r="ESN15" s="26"/>
      <c r="ESP15" s="221"/>
      <c r="ESQ15" s="221"/>
      <c r="ESR15" s="221"/>
      <c r="ESS15" s="221"/>
      <c r="EST15" s="221"/>
      <c r="ESU15" s="221"/>
      <c r="ESV15" s="221"/>
      <c r="ESW15" s="221"/>
      <c r="ESX15" s="224"/>
      <c r="ESY15" s="224"/>
      <c r="ESZ15" s="26"/>
      <c r="ETA15" s="26"/>
      <c r="ETB15" s="26"/>
      <c r="ETC15" s="225"/>
      <c r="ETD15" s="26"/>
      <c r="ETF15" s="221"/>
      <c r="ETG15" s="221"/>
      <c r="ETH15" s="221"/>
      <c r="ETI15" s="221"/>
      <c r="ETJ15" s="221"/>
      <c r="ETK15" s="221"/>
      <c r="ETL15" s="221"/>
      <c r="ETM15" s="221"/>
      <c r="ETN15" s="224"/>
      <c r="ETO15" s="224"/>
      <c r="ETP15" s="26"/>
      <c r="ETQ15" s="26"/>
      <c r="ETR15" s="26"/>
      <c r="ETS15" s="225"/>
      <c r="ETT15" s="26"/>
      <c r="ETV15" s="221"/>
      <c r="ETW15" s="221"/>
      <c r="ETX15" s="221"/>
      <c r="ETY15" s="221"/>
      <c r="ETZ15" s="221"/>
      <c r="EUA15" s="221"/>
      <c r="EUB15" s="221"/>
      <c r="EUC15" s="221"/>
      <c r="EUD15" s="224"/>
      <c r="EUE15" s="224"/>
      <c r="EUF15" s="26"/>
      <c r="EUG15" s="26"/>
      <c r="EUH15" s="26"/>
      <c r="EUI15" s="225"/>
      <c r="EUJ15" s="26"/>
      <c r="EUL15" s="221"/>
      <c r="EUM15" s="221"/>
      <c r="EUN15" s="221"/>
      <c r="EUO15" s="221"/>
      <c r="EUP15" s="221"/>
      <c r="EUQ15" s="221"/>
      <c r="EUR15" s="221"/>
      <c r="EUS15" s="221"/>
      <c r="EUT15" s="224"/>
      <c r="EUU15" s="224"/>
      <c r="EUV15" s="26"/>
      <c r="EUW15" s="26"/>
      <c r="EUX15" s="26"/>
      <c r="EUY15" s="225"/>
      <c r="EUZ15" s="26"/>
      <c r="EVB15" s="221"/>
      <c r="EVC15" s="221"/>
      <c r="EVD15" s="221"/>
      <c r="EVE15" s="221"/>
      <c r="EVF15" s="221"/>
      <c r="EVG15" s="221"/>
      <c r="EVH15" s="221"/>
      <c r="EVI15" s="221"/>
      <c r="EVJ15" s="224"/>
      <c r="EVK15" s="224"/>
      <c r="EVL15" s="26"/>
      <c r="EVM15" s="26"/>
      <c r="EVN15" s="26"/>
      <c r="EVO15" s="225"/>
      <c r="EVP15" s="26"/>
      <c r="EVR15" s="221"/>
      <c r="EVS15" s="221"/>
      <c r="EVT15" s="221"/>
      <c r="EVU15" s="221"/>
      <c r="EVV15" s="221"/>
      <c r="EVW15" s="221"/>
      <c r="EVX15" s="221"/>
      <c r="EVY15" s="221"/>
      <c r="EVZ15" s="224"/>
      <c r="EWA15" s="224"/>
      <c r="EWB15" s="26"/>
      <c r="EWC15" s="26"/>
      <c r="EWD15" s="26"/>
      <c r="EWE15" s="225"/>
      <c r="EWF15" s="26"/>
      <c r="EWH15" s="221"/>
      <c r="EWI15" s="221"/>
      <c r="EWJ15" s="221"/>
      <c r="EWK15" s="221"/>
      <c r="EWL15" s="221"/>
      <c r="EWM15" s="221"/>
      <c r="EWN15" s="221"/>
      <c r="EWO15" s="221"/>
      <c r="EWP15" s="224"/>
      <c r="EWQ15" s="224"/>
      <c r="EWR15" s="26"/>
      <c r="EWS15" s="26"/>
      <c r="EWT15" s="26"/>
      <c r="EWU15" s="225"/>
      <c r="EWV15" s="26"/>
      <c r="EWX15" s="221"/>
      <c r="EWY15" s="221"/>
      <c r="EWZ15" s="221"/>
      <c r="EXA15" s="221"/>
      <c r="EXB15" s="221"/>
      <c r="EXC15" s="221"/>
      <c r="EXD15" s="221"/>
      <c r="EXE15" s="221"/>
      <c r="EXF15" s="224"/>
      <c r="EXG15" s="224"/>
      <c r="EXH15" s="26"/>
      <c r="EXI15" s="26"/>
      <c r="EXJ15" s="26"/>
      <c r="EXK15" s="225"/>
      <c r="EXL15" s="26"/>
      <c r="EXN15" s="221"/>
      <c r="EXO15" s="221"/>
      <c r="EXP15" s="221"/>
      <c r="EXQ15" s="221"/>
      <c r="EXR15" s="221"/>
      <c r="EXS15" s="221"/>
      <c r="EXT15" s="221"/>
      <c r="EXU15" s="221"/>
      <c r="EXV15" s="224"/>
      <c r="EXW15" s="224"/>
      <c r="EXX15" s="26"/>
      <c r="EXY15" s="26"/>
      <c r="EXZ15" s="26"/>
      <c r="EYA15" s="225"/>
      <c r="EYB15" s="26"/>
      <c r="EYD15" s="221"/>
      <c r="EYE15" s="221"/>
      <c r="EYF15" s="221"/>
      <c r="EYG15" s="221"/>
      <c r="EYH15" s="221"/>
      <c r="EYI15" s="221"/>
      <c r="EYJ15" s="221"/>
      <c r="EYK15" s="221"/>
      <c r="EYL15" s="224"/>
      <c r="EYM15" s="224"/>
      <c r="EYN15" s="26"/>
      <c r="EYO15" s="26"/>
      <c r="EYP15" s="26"/>
      <c r="EYQ15" s="225"/>
      <c r="EYR15" s="26"/>
      <c r="EYT15" s="221"/>
      <c r="EYU15" s="221"/>
      <c r="EYV15" s="221"/>
      <c r="EYW15" s="221"/>
      <c r="EYX15" s="221"/>
      <c r="EYY15" s="221"/>
      <c r="EYZ15" s="221"/>
      <c r="EZA15" s="221"/>
      <c r="EZB15" s="224"/>
      <c r="EZC15" s="224"/>
      <c r="EZD15" s="26"/>
      <c r="EZE15" s="26"/>
      <c r="EZF15" s="26"/>
      <c r="EZG15" s="225"/>
      <c r="EZH15" s="26"/>
      <c r="EZJ15" s="221"/>
      <c r="EZK15" s="221"/>
      <c r="EZL15" s="221"/>
      <c r="EZM15" s="221"/>
      <c r="EZN15" s="221"/>
      <c r="EZO15" s="221"/>
      <c r="EZP15" s="221"/>
      <c r="EZQ15" s="221"/>
      <c r="EZR15" s="224"/>
      <c r="EZS15" s="224"/>
      <c r="EZT15" s="26"/>
      <c r="EZU15" s="26"/>
      <c r="EZV15" s="26"/>
      <c r="EZW15" s="225"/>
      <c r="EZX15" s="26"/>
      <c r="EZZ15" s="221"/>
      <c r="FAA15" s="221"/>
      <c r="FAB15" s="221"/>
      <c r="FAC15" s="221"/>
      <c r="FAD15" s="221"/>
      <c r="FAE15" s="221"/>
      <c r="FAF15" s="221"/>
      <c r="FAG15" s="221"/>
      <c r="FAH15" s="224"/>
      <c r="FAI15" s="224"/>
      <c r="FAJ15" s="26"/>
      <c r="FAK15" s="26"/>
      <c r="FAL15" s="26"/>
      <c r="FAM15" s="225"/>
      <c r="FAN15" s="26"/>
      <c r="FAP15" s="221"/>
      <c r="FAQ15" s="221"/>
      <c r="FAR15" s="221"/>
      <c r="FAS15" s="221"/>
      <c r="FAT15" s="221"/>
      <c r="FAU15" s="221"/>
      <c r="FAV15" s="221"/>
      <c r="FAW15" s="221"/>
      <c r="FAX15" s="224"/>
      <c r="FAY15" s="224"/>
      <c r="FAZ15" s="26"/>
      <c r="FBA15" s="26"/>
      <c r="FBB15" s="26"/>
      <c r="FBC15" s="225"/>
      <c r="FBD15" s="26"/>
      <c r="FBF15" s="221"/>
      <c r="FBG15" s="221"/>
      <c r="FBH15" s="221"/>
      <c r="FBI15" s="221"/>
      <c r="FBJ15" s="221"/>
      <c r="FBK15" s="221"/>
      <c r="FBL15" s="221"/>
      <c r="FBM15" s="221"/>
      <c r="FBN15" s="224"/>
      <c r="FBO15" s="224"/>
      <c r="FBP15" s="26"/>
      <c r="FBQ15" s="26"/>
      <c r="FBR15" s="26"/>
      <c r="FBS15" s="225"/>
      <c r="FBT15" s="26"/>
      <c r="FBV15" s="221"/>
      <c r="FBW15" s="221"/>
      <c r="FBX15" s="221"/>
      <c r="FBY15" s="221"/>
      <c r="FBZ15" s="221"/>
      <c r="FCA15" s="221"/>
      <c r="FCB15" s="221"/>
      <c r="FCC15" s="221"/>
      <c r="FCD15" s="224"/>
      <c r="FCE15" s="224"/>
      <c r="FCF15" s="26"/>
      <c r="FCG15" s="26"/>
      <c r="FCH15" s="26"/>
      <c r="FCI15" s="225"/>
      <c r="FCJ15" s="26"/>
      <c r="FCL15" s="221"/>
      <c r="FCM15" s="221"/>
      <c r="FCN15" s="221"/>
      <c r="FCO15" s="221"/>
      <c r="FCP15" s="221"/>
      <c r="FCQ15" s="221"/>
      <c r="FCR15" s="221"/>
      <c r="FCS15" s="221"/>
      <c r="FCT15" s="224"/>
      <c r="FCU15" s="224"/>
      <c r="FCV15" s="26"/>
      <c r="FCW15" s="26"/>
      <c r="FCX15" s="26"/>
      <c r="FCY15" s="225"/>
      <c r="FCZ15" s="26"/>
      <c r="FDB15" s="221"/>
      <c r="FDC15" s="221"/>
      <c r="FDD15" s="221"/>
      <c r="FDE15" s="221"/>
      <c r="FDF15" s="221"/>
      <c r="FDG15" s="221"/>
      <c r="FDH15" s="221"/>
      <c r="FDI15" s="221"/>
      <c r="FDJ15" s="224"/>
      <c r="FDK15" s="224"/>
      <c r="FDL15" s="26"/>
      <c r="FDM15" s="26"/>
      <c r="FDN15" s="26"/>
      <c r="FDO15" s="225"/>
      <c r="FDP15" s="26"/>
      <c r="FDR15" s="221"/>
      <c r="FDS15" s="221"/>
      <c r="FDT15" s="221"/>
      <c r="FDU15" s="221"/>
      <c r="FDV15" s="221"/>
      <c r="FDW15" s="221"/>
      <c r="FDX15" s="221"/>
      <c r="FDY15" s="221"/>
      <c r="FDZ15" s="224"/>
      <c r="FEA15" s="224"/>
      <c r="FEB15" s="26"/>
      <c r="FEC15" s="26"/>
      <c r="FED15" s="26"/>
      <c r="FEE15" s="225"/>
      <c r="FEF15" s="26"/>
      <c r="FEH15" s="221"/>
      <c r="FEI15" s="221"/>
      <c r="FEJ15" s="221"/>
      <c r="FEK15" s="221"/>
      <c r="FEL15" s="221"/>
      <c r="FEM15" s="221"/>
      <c r="FEN15" s="221"/>
      <c r="FEO15" s="221"/>
      <c r="FEP15" s="224"/>
      <c r="FEQ15" s="224"/>
      <c r="FER15" s="26"/>
      <c r="FES15" s="26"/>
      <c r="FET15" s="26"/>
      <c r="FEU15" s="225"/>
      <c r="FEV15" s="26"/>
      <c r="FEX15" s="221"/>
      <c r="FEY15" s="221"/>
      <c r="FEZ15" s="221"/>
      <c r="FFA15" s="221"/>
      <c r="FFB15" s="221"/>
      <c r="FFC15" s="221"/>
      <c r="FFD15" s="221"/>
      <c r="FFE15" s="221"/>
      <c r="FFF15" s="224"/>
      <c r="FFG15" s="224"/>
      <c r="FFH15" s="26"/>
      <c r="FFI15" s="26"/>
      <c r="FFJ15" s="26"/>
      <c r="FFK15" s="225"/>
      <c r="FFL15" s="26"/>
      <c r="FFN15" s="221"/>
      <c r="FFO15" s="221"/>
      <c r="FFP15" s="221"/>
      <c r="FFQ15" s="221"/>
      <c r="FFR15" s="221"/>
      <c r="FFS15" s="221"/>
      <c r="FFT15" s="221"/>
      <c r="FFU15" s="221"/>
      <c r="FFV15" s="224"/>
      <c r="FFW15" s="224"/>
      <c r="FFX15" s="26"/>
      <c r="FFY15" s="26"/>
      <c r="FFZ15" s="26"/>
      <c r="FGA15" s="225"/>
      <c r="FGB15" s="26"/>
      <c r="FGD15" s="221"/>
      <c r="FGE15" s="221"/>
      <c r="FGF15" s="221"/>
      <c r="FGG15" s="221"/>
      <c r="FGH15" s="221"/>
      <c r="FGI15" s="221"/>
      <c r="FGJ15" s="221"/>
      <c r="FGK15" s="221"/>
      <c r="FGL15" s="224"/>
      <c r="FGM15" s="224"/>
      <c r="FGN15" s="26"/>
      <c r="FGO15" s="26"/>
      <c r="FGP15" s="26"/>
      <c r="FGQ15" s="225"/>
      <c r="FGR15" s="26"/>
      <c r="FGT15" s="221"/>
      <c r="FGU15" s="221"/>
      <c r="FGV15" s="221"/>
      <c r="FGW15" s="221"/>
      <c r="FGX15" s="221"/>
      <c r="FGY15" s="221"/>
      <c r="FGZ15" s="221"/>
      <c r="FHA15" s="221"/>
      <c r="FHB15" s="224"/>
      <c r="FHC15" s="224"/>
      <c r="FHD15" s="26"/>
      <c r="FHE15" s="26"/>
      <c r="FHF15" s="26"/>
      <c r="FHG15" s="225"/>
      <c r="FHH15" s="26"/>
      <c r="FHJ15" s="221"/>
      <c r="FHK15" s="221"/>
      <c r="FHL15" s="221"/>
      <c r="FHM15" s="221"/>
      <c r="FHN15" s="221"/>
      <c r="FHO15" s="221"/>
      <c r="FHP15" s="221"/>
      <c r="FHQ15" s="221"/>
      <c r="FHR15" s="224"/>
      <c r="FHS15" s="224"/>
      <c r="FHT15" s="26"/>
      <c r="FHU15" s="26"/>
      <c r="FHV15" s="26"/>
      <c r="FHW15" s="225"/>
      <c r="FHX15" s="26"/>
      <c r="FHZ15" s="221"/>
      <c r="FIA15" s="221"/>
      <c r="FIB15" s="221"/>
      <c r="FIC15" s="221"/>
      <c r="FID15" s="221"/>
      <c r="FIE15" s="221"/>
      <c r="FIF15" s="221"/>
      <c r="FIG15" s="221"/>
      <c r="FIH15" s="224"/>
      <c r="FII15" s="224"/>
      <c r="FIJ15" s="26"/>
      <c r="FIK15" s="26"/>
      <c r="FIL15" s="26"/>
      <c r="FIM15" s="225"/>
      <c r="FIN15" s="26"/>
      <c r="FIP15" s="221"/>
      <c r="FIQ15" s="221"/>
      <c r="FIR15" s="221"/>
      <c r="FIS15" s="221"/>
      <c r="FIT15" s="221"/>
      <c r="FIU15" s="221"/>
      <c r="FIV15" s="221"/>
      <c r="FIW15" s="221"/>
      <c r="FIX15" s="224"/>
      <c r="FIY15" s="224"/>
      <c r="FIZ15" s="26"/>
      <c r="FJA15" s="26"/>
      <c r="FJB15" s="26"/>
      <c r="FJC15" s="225"/>
      <c r="FJD15" s="26"/>
      <c r="FJF15" s="221"/>
      <c r="FJG15" s="221"/>
      <c r="FJH15" s="221"/>
      <c r="FJI15" s="221"/>
      <c r="FJJ15" s="221"/>
      <c r="FJK15" s="221"/>
      <c r="FJL15" s="221"/>
      <c r="FJM15" s="221"/>
      <c r="FJN15" s="224"/>
      <c r="FJO15" s="224"/>
      <c r="FJP15" s="26"/>
      <c r="FJQ15" s="26"/>
      <c r="FJR15" s="26"/>
      <c r="FJS15" s="225"/>
      <c r="FJT15" s="26"/>
      <c r="FJV15" s="221"/>
      <c r="FJW15" s="221"/>
      <c r="FJX15" s="221"/>
      <c r="FJY15" s="221"/>
      <c r="FJZ15" s="221"/>
      <c r="FKA15" s="221"/>
      <c r="FKB15" s="221"/>
      <c r="FKC15" s="221"/>
      <c r="FKD15" s="224"/>
      <c r="FKE15" s="224"/>
      <c r="FKF15" s="26"/>
      <c r="FKG15" s="26"/>
      <c r="FKH15" s="26"/>
      <c r="FKI15" s="225"/>
      <c r="FKJ15" s="26"/>
      <c r="FKL15" s="221"/>
      <c r="FKM15" s="221"/>
      <c r="FKN15" s="221"/>
      <c r="FKO15" s="221"/>
      <c r="FKP15" s="221"/>
      <c r="FKQ15" s="221"/>
      <c r="FKR15" s="221"/>
      <c r="FKS15" s="221"/>
      <c r="FKT15" s="224"/>
      <c r="FKU15" s="224"/>
      <c r="FKV15" s="26"/>
      <c r="FKW15" s="26"/>
      <c r="FKX15" s="26"/>
      <c r="FKY15" s="225"/>
      <c r="FKZ15" s="26"/>
      <c r="FLB15" s="221"/>
      <c r="FLC15" s="221"/>
      <c r="FLD15" s="221"/>
      <c r="FLE15" s="221"/>
      <c r="FLF15" s="221"/>
      <c r="FLG15" s="221"/>
      <c r="FLH15" s="221"/>
      <c r="FLI15" s="221"/>
      <c r="FLJ15" s="224"/>
      <c r="FLK15" s="224"/>
      <c r="FLL15" s="26"/>
      <c r="FLM15" s="26"/>
      <c r="FLN15" s="26"/>
      <c r="FLO15" s="225"/>
      <c r="FLP15" s="26"/>
      <c r="FLR15" s="221"/>
      <c r="FLS15" s="221"/>
      <c r="FLT15" s="221"/>
      <c r="FLU15" s="221"/>
      <c r="FLV15" s="221"/>
      <c r="FLW15" s="221"/>
      <c r="FLX15" s="221"/>
      <c r="FLY15" s="221"/>
      <c r="FLZ15" s="224"/>
      <c r="FMA15" s="224"/>
      <c r="FMB15" s="26"/>
      <c r="FMC15" s="26"/>
      <c r="FMD15" s="26"/>
      <c r="FME15" s="225"/>
      <c r="FMF15" s="26"/>
      <c r="FMH15" s="221"/>
      <c r="FMI15" s="221"/>
      <c r="FMJ15" s="221"/>
      <c r="FMK15" s="221"/>
      <c r="FML15" s="221"/>
      <c r="FMM15" s="221"/>
      <c r="FMN15" s="221"/>
      <c r="FMO15" s="221"/>
      <c r="FMP15" s="224"/>
      <c r="FMQ15" s="224"/>
      <c r="FMR15" s="26"/>
      <c r="FMS15" s="26"/>
      <c r="FMT15" s="26"/>
      <c r="FMU15" s="225"/>
      <c r="FMV15" s="26"/>
      <c r="FMX15" s="221"/>
      <c r="FMY15" s="221"/>
      <c r="FMZ15" s="221"/>
      <c r="FNA15" s="221"/>
      <c r="FNB15" s="221"/>
      <c r="FNC15" s="221"/>
      <c r="FND15" s="221"/>
      <c r="FNE15" s="221"/>
      <c r="FNF15" s="224"/>
      <c r="FNG15" s="224"/>
      <c r="FNH15" s="26"/>
      <c r="FNI15" s="26"/>
      <c r="FNJ15" s="26"/>
      <c r="FNK15" s="225"/>
      <c r="FNL15" s="26"/>
      <c r="FNN15" s="221"/>
      <c r="FNO15" s="221"/>
      <c r="FNP15" s="221"/>
      <c r="FNQ15" s="221"/>
      <c r="FNR15" s="221"/>
      <c r="FNS15" s="221"/>
      <c r="FNT15" s="221"/>
      <c r="FNU15" s="221"/>
      <c r="FNV15" s="224"/>
      <c r="FNW15" s="224"/>
      <c r="FNX15" s="26"/>
      <c r="FNY15" s="26"/>
      <c r="FNZ15" s="26"/>
      <c r="FOA15" s="225"/>
      <c r="FOB15" s="26"/>
      <c r="FOD15" s="221"/>
      <c r="FOE15" s="221"/>
      <c r="FOF15" s="221"/>
      <c r="FOG15" s="221"/>
      <c r="FOH15" s="221"/>
      <c r="FOI15" s="221"/>
      <c r="FOJ15" s="221"/>
      <c r="FOK15" s="221"/>
      <c r="FOL15" s="224"/>
      <c r="FOM15" s="224"/>
      <c r="FON15" s="26"/>
      <c r="FOO15" s="26"/>
      <c r="FOP15" s="26"/>
      <c r="FOQ15" s="225"/>
      <c r="FOR15" s="26"/>
      <c r="FOT15" s="221"/>
      <c r="FOU15" s="221"/>
      <c r="FOV15" s="221"/>
      <c r="FOW15" s="221"/>
      <c r="FOX15" s="221"/>
      <c r="FOY15" s="221"/>
      <c r="FOZ15" s="221"/>
      <c r="FPA15" s="221"/>
      <c r="FPB15" s="224"/>
      <c r="FPC15" s="224"/>
      <c r="FPD15" s="26"/>
      <c r="FPE15" s="26"/>
      <c r="FPF15" s="26"/>
      <c r="FPG15" s="225"/>
      <c r="FPH15" s="26"/>
      <c r="FPJ15" s="221"/>
      <c r="FPK15" s="221"/>
      <c r="FPL15" s="221"/>
      <c r="FPM15" s="221"/>
      <c r="FPN15" s="221"/>
      <c r="FPO15" s="221"/>
      <c r="FPP15" s="221"/>
      <c r="FPQ15" s="221"/>
      <c r="FPR15" s="224"/>
      <c r="FPS15" s="224"/>
      <c r="FPT15" s="26"/>
      <c r="FPU15" s="26"/>
      <c r="FPV15" s="26"/>
      <c r="FPW15" s="225"/>
      <c r="FPX15" s="26"/>
      <c r="FPZ15" s="221"/>
      <c r="FQA15" s="221"/>
      <c r="FQB15" s="221"/>
      <c r="FQC15" s="221"/>
      <c r="FQD15" s="221"/>
      <c r="FQE15" s="221"/>
      <c r="FQF15" s="221"/>
      <c r="FQG15" s="221"/>
      <c r="FQH15" s="224"/>
      <c r="FQI15" s="224"/>
      <c r="FQJ15" s="26"/>
      <c r="FQK15" s="26"/>
      <c r="FQL15" s="26"/>
      <c r="FQM15" s="225"/>
      <c r="FQN15" s="26"/>
      <c r="FQP15" s="221"/>
      <c r="FQQ15" s="221"/>
      <c r="FQR15" s="221"/>
      <c r="FQS15" s="221"/>
      <c r="FQT15" s="221"/>
      <c r="FQU15" s="221"/>
      <c r="FQV15" s="221"/>
      <c r="FQW15" s="221"/>
      <c r="FQX15" s="224"/>
      <c r="FQY15" s="224"/>
      <c r="FQZ15" s="26"/>
      <c r="FRA15" s="26"/>
      <c r="FRB15" s="26"/>
      <c r="FRC15" s="225"/>
      <c r="FRD15" s="26"/>
      <c r="FRF15" s="221"/>
      <c r="FRG15" s="221"/>
      <c r="FRH15" s="221"/>
      <c r="FRI15" s="221"/>
      <c r="FRJ15" s="221"/>
      <c r="FRK15" s="221"/>
      <c r="FRL15" s="221"/>
      <c r="FRM15" s="221"/>
      <c r="FRN15" s="224"/>
      <c r="FRO15" s="224"/>
      <c r="FRP15" s="26"/>
      <c r="FRQ15" s="26"/>
      <c r="FRR15" s="26"/>
      <c r="FRS15" s="225"/>
      <c r="FRT15" s="26"/>
      <c r="FRV15" s="221"/>
      <c r="FRW15" s="221"/>
      <c r="FRX15" s="221"/>
      <c r="FRY15" s="221"/>
      <c r="FRZ15" s="221"/>
      <c r="FSA15" s="221"/>
      <c r="FSB15" s="221"/>
      <c r="FSC15" s="221"/>
      <c r="FSD15" s="224"/>
      <c r="FSE15" s="224"/>
      <c r="FSF15" s="26"/>
      <c r="FSG15" s="26"/>
      <c r="FSH15" s="26"/>
      <c r="FSI15" s="225"/>
      <c r="FSJ15" s="26"/>
      <c r="FSL15" s="221"/>
      <c r="FSM15" s="221"/>
      <c r="FSN15" s="221"/>
      <c r="FSO15" s="221"/>
      <c r="FSP15" s="221"/>
      <c r="FSQ15" s="221"/>
      <c r="FSR15" s="221"/>
      <c r="FSS15" s="221"/>
      <c r="FST15" s="224"/>
      <c r="FSU15" s="224"/>
      <c r="FSV15" s="26"/>
      <c r="FSW15" s="26"/>
      <c r="FSX15" s="26"/>
      <c r="FSY15" s="225"/>
      <c r="FSZ15" s="26"/>
      <c r="FTB15" s="221"/>
      <c r="FTC15" s="221"/>
      <c r="FTD15" s="221"/>
      <c r="FTE15" s="221"/>
      <c r="FTF15" s="221"/>
      <c r="FTG15" s="221"/>
      <c r="FTH15" s="221"/>
      <c r="FTI15" s="221"/>
      <c r="FTJ15" s="224"/>
      <c r="FTK15" s="224"/>
      <c r="FTL15" s="26"/>
      <c r="FTM15" s="26"/>
      <c r="FTN15" s="26"/>
      <c r="FTO15" s="225"/>
      <c r="FTP15" s="26"/>
      <c r="FTR15" s="221"/>
      <c r="FTS15" s="221"/>
      <c r="FTT15" s="221"/>
      <c r="FTU15" s="221"/>
      <c r="FTV15" s="221"/>
      <c r="FTW15" s="221"/>
      <c r="FTX15" s="221"/>
      <c r="FTY15" s="221"/>
      <c r="FTZ15" s="224"/>
      <c r="FUA15" s="224"/>
      <c r="FUB15" s="26"/>
      <c r="FUC15" s="26"/>
      <c r="FUD15" s="26"/>
      <c r="FUE15" s="225"/>
      <c r="FUF15" s="26"/>
      <c r="FUH15" s="221"/>
      <c r="FUI15" s="221"/>
      <c r="FUJ15" s="221"/>
      <c r="FUK15" s="221"/>
      <c r="FUL15" s="221"/>
      <c r="FUM15" s="221"/>
      <c r="FUN15" s="221"/>
      <c r="FUO15" s="221"/>
      <c r="FUP15" s="224"/>
      <c r="FUQ15" s="224"/>
      <c r="FUR15" s="26"/>
      <c r="FUS15" s="26"/>
      <c r="FUT15" s="26"/>
      <c r="FUU15" s="225"/>
      <c r="FUV15" s="26"/>
      <c r="FUX15" s="221"/>
      <c r="FUY15" s="221"/>
      <c r="FUZ15" s="221"/>
      <c r="FVA15" s="221"/>
      <c r="FVB15" s="221"/>
      <c r="FVC15" s="221"/>
      <c r="FVD15" s="221"/>
      <c r="FVE15" s="221"/>
      <c r="FVF15" s="224"/>
      <c r="FVG15" s="224"/>
      <c r="FVH15" s="26"/>
      <c r="FVI15" s="26"/>
      <c r="FVJ15" s="26"/>
      <c r="FVK15" s="225"/>
      <c r="FVL15" s="26"/>
      <c r="FVN15" s="221"/>
      <c r="FVO15" s="221"/>
      <c r="FVP15" s="221"/>
      <c r="FVQ15" s="221"/>
      <c r="FVR15" s="221"/>
      <c r="FVS15" s="221"/>
      <c r="FVT15" s="221"/>
      <c r="FVU15" s="221"/>
      <c r="FVV15" s="224"/>
      <c r="FVW15" s="224"/>
      <c r="FVX15" s="26"/>
      <c r="FVY15" s="26"/>
      <c r="FVZ15" s="26"/>
      <c r="FWA15" s="225"/>
      <c r="FWB15" s="26"/>
      <c r="FWD15" s="221"/>
      <c r="FWE15" s="221"/>
      <c r="FWF15" s="221"/>
      <c r="FWG15" s="221"/>
      <c r="FWH15" s="221"/>
      <c r="FWI15" s="221"/>
      <c r="FWJ15" s="221"/>
      <c r="FWK15" s="221"/>
      <c r="FWL15" s="224"/>
      <c r="FWM15" s="224"/>
      <c r="FWN15" s="26"/>
      <c r="FWO15" s="26"/>
      <c r="FWP15" s="26"/>
      <c r="FWQ15" s="225"/>
      <c r="FWR15" s="26"/>
      <c r="FWT15" s="221"/>
      <c r="FWU15" s="221"/>
      <c r="FWV15" s="221"/>
      <c r="FWW15" s="221"/>
      <c r="FWX15" s="221"/>
      <c r="FWY15" s="221"/>
      <c r="FWZ15" s="221"/>
      <c r="FXA15" s="221"/>
      <c r="FXB15" s="224"/>
      <c r="FXC15" s="224"/>
      <c r="FXD15" s="26"/>
      <c r="FXE15" s="26"/>
      <c r="FXF15" s="26"/>
      <c r="FXG15" s="225"/>
      <c r="FXH15" s="26"/>
      <c r="FXJ15" s="221"/>
      <c r="FXK15" s="221"/>
      <c r="FXL15" s="221"/>
      <c r="FXM15" s="221"/>
      <c r="FXN15" s="221"/>
      <c r="FXO15" s="221"/>
      <c r="FXP15" s="221"/>
      <c r="FXQ15" s="221"/>
      <c r="FXR15" s="224"/>
      <c r="FXS15" s="224"/>
      <c r="FXT15" s="26"/>
      <c r="FXU15" s="26"/>
      <c r="FXV15" s="26"/>
      <c r="FXW15" s="225"/>
      <c r="FXX15" s="26"/>
      <c r="FXZ15" s="221"/>
      <c r="FYA15" s="221"/>
      <c r="FYB15" s="221"/>
      <c r="FYC15" s="221"/>
      <c r="FYD15" s="221"/>
      <c r="FYE15" s="221"/>
      <c r="FYF15" s="221"/>
      <c r="FYG15" s="221"/>
      <c r="FYH15" s="224"/>
      <c r="FYI15" s="224"/>
      <c r="FYJ15" s="26"/>
      <c r="FYK15" s="26"/>
      <c r="FYL15" s="26"/>
      <c r="FYM15" s="225"/>
      <c r="FYN15" s="26"/>
      <c r="FYP15" s="221"/>
      <c r="FYQ15" s="221"/>
      <c r="FYR15" s="221"/>
      <c r="FYS15" s="221"/>
      <c r="FYT15" s="221"/>
      <c r="FYU15" s="221"/>
      <c r="FYV15" s="221"/>
      <c r="FYW15" s="221"/>
      <c r="FYX15" s="224"/>
      <c r="FYY15" s="224"/>
      <c r="FYZ15" s="26"/>
      <c r="FZA15" s="26"/>
      <c r="FZB15" s="26"/>
      <c r="FZC15" s="225"/>
      <c r="FZD15" s="26"/>
      <c r="FZF15" s="221"/>
      <c r="FZG15" s="221"/>
      <c r="FZH15" s="221"/>
      <c r="FZI15" s="221"/>
      <c r="FZJ15" s="221"/>
      <c r="FZK15" s="221"/>
      <c r="FZL15" s="221"/>
      <c r="FZM15" s="221"/>
      <c r="FZN15" s="224"/>
      <c r="FZO15" s="224"/>
      <c r="FZP15" s="26"/>
      <c r="FZQ15" s="26"/>
      <c r="FZR15" s="26"/>
      <c r="FZS15" s="225"/>
      <c r="FZT15" s="26"/>
      <c r="FZV15" s="221"/>
      <c r="FZW15" s="221"/>
      <c r="FZX15" s="221"/>
      <c r="FZY15" s="221"/>
      <c r="FZZ15" s="221"/>
      <c r="GAA15" s="221"/>
      <c r="GAB15" s="221"/>
      <c r="GAC15" s="221"/>
      <c r="GAD15" s="224"/>
      <c r="GAE15" s="224"/>
      <c r="GAF15" s="26"/>
      <c r="GAG15" s="26"/>
      <c r="GAH15" s="26"/>
      <c r="GAI15" s="225"/>
      <c r="GAJ15" s="26"/>
      <c r="GAL15" s="221"/>
      <c r="GAM15" s="221"/>
      <c r="GAN15" s="221"/>
      <c r="GAO15" s="221"/>
      <c r="GAP15" s="221"/>
      <c r="GAQ15" s="221"/>
      <c r="GAR15" s="221"/>
      <c r="GAS15" s="221"/>
      <c r="GAT15" s="224"/>
      <c r="GAU15" s="224"/>
      <c r="GAV15" s="26"/>
      <c r="GAW15" s="26"/>
      <c r="GAX15" s="26"/>
      <c r="GAY15" s="225"/>
      <c r="GAZ15" s="26"/>
      <c r="GBB15" s="221"/>
      <c r="GBC15" s="221"/>
      <c r="GBD15" s="221"/>
      <c r="GBE15" s="221"/>
      <c r="GBF15" s="221"/>
      <c r="GBG15" s="221"/>
      <c r="GBH15" s="221"/>
      <c r="GBI15" s="221"/>
      <c r="GBJ15" s="224"/>
      <c r="GBK15" s="224"/>
      <c r="GBL15" s="26"/>
      <c r="GBM15" s="26"/>
      <c r="GBN15" s="26"/>
      <c r="GBO15" s="225"/>
      <c r="GBP15" s="26"/>
      <c r="GBR15" s="221"/>
      <c r="GBS15" s="221"/>
      <c r="GBT15" s="221"/>
      <c r="GBU15" s="221"/>
      <c r="GBV15" s="221"/>
      <c r="GBW15" s="221"/>
      <c r="GBX15" s="221"/>
      <c r="GBY15" s="221"/>
      <c r="GBZ15" s="224"/>
      <c r="GCA15" s="224"/>
      <c r="GCB15" s="26"/>
      <c r="GCC15" s="26"/>
      <c r="GCD15" s="26"/>
      <c r="GCE15" s="225"/>
      <c r="GCF15" s="26"/>
      <c r="GCH15" s="221"/>
      <c r="GCI15" s="221"/>
      <c r="GCJ15" s="221"/>
      <c r="GCK15" s="221"/>
      <c r="GCL15" s="221"/>
      <c r="GCM15" s="221"/>
      <c r="GCN15" s="221"/>
      <c r="GCO15" s="221"/>
      <c r="GCP15" s="224"/>
      <c r="GCQ15" s="224"/>
      <c r="GCR15" s="26"/>
      <c r="GCS15" s="26"/>
      <c r="GCT15" s="26"/>
      <c r="GCU15" s="225"/>
      <c r="GCV15" s="26"/>
      <c r="GCX15" s="221"/>
      <c r="GCY15" s="221"/>
      <c r="GCZ15" s="221"/>
      <c r="GDA15" s="221"/>
      <c r="GDB15" s="221"/>
      <c r="GDC15" s="221"/>
      <c r="GDD15" s="221"/>
      <c r="GDE15" s="221"/>
      <c r="GDF15" s="224"/>
      <c r="GDG15" s="224"/>
      <c r="GDH15" s="26"/>
      <c r="GDI15" s="26"/>
      <c r="GDJ15" s="26"/>
      <c r="GDK15" s="225"/>
      <c r="GDL15" s="26"/>
      <c r="GDN15" s="221"/>
      <c r="GDO15" s="221"/>
      <c r="GDP15" s="221"/>
      <c r="GDQ15" s="221"/>
      <c r="GDR15" s="221"/>
      <c r="GDS15" s="221"/>
      <c r="GDT15" s="221"/>
      <c r="GDU15" s="221"/>
      <c r="GDV15" s="224"/>
      <c r="GDW15" s="224"/>
      <c r="GDX15" s="26"/>
      <c r="GDY15" s="26"/>
      <c r="GDZ15" s="26"/>
      <c r="GEA15" s="225"/>
      <c r="GEB15" s="26"/>
      <c r="GED15" s="221"/>
      <c r="GEE15" s="221"/>
      <c r="GEF15" s="221"/>
      <c r="GEG15" s="221"/>
      <c r="GEH15" s="221"/>
      <c r="GEI15" s="221"/>
      <c r="GEJ15" s="221"/>
      <c r="GEK15" s="221"/>
      <c r="GEL15" s="224"/>
      <c r="GEM15" s="224"/>
      <c r="GEN15" s="26"/>
      <c r="GEO15" s="26"/>
      <c r="GEP15" s="26"/>
      <c r="GEQ15" s="225"/>
      <c r="GER15" s="26"/>
      <c r="GET15" s="221"/>
      <c r="GEU15" s="221"/>
      <c r="GEV15" s="221"/>
      <c r="GEW15" s="221"/>
      <c r="GEX15" s="221"/>
      <c r="GEY15" s="221"/>
      <c r="GEZ15" s="221"/>
      <c r="GFA15" s="221"/>
      <c r="GFB15" s="224"/>
      <c r="GFC15" s="224"/>
      <c r="GFD15" s="26"/>
      <c r="GFE15" s="26"/>
      <c r="GFF15" s="26"/>
      <c r="GFG15" s="225"/>
      <c r="GFH15" s="26"/>
      <c r="GFJ15" s="221"/>
      <c r="GFK15" s="221"/>
      <c r="GFL15" s="221"/>
      <c r="GFM15" s="221"/>
      <c r="GFN15" s="221"/>
      <c r="GFO15" s="221"/>
      <c r="GFP15" s="221"/>
      <c r="GFQ15" s="221"/>
      <c r="GFR15" s="224"/>
      <c r="GFS15" s="224"/>
      <c r="GFT15" s="26"/>
      <c r="GFU15" s="26"/>
      <c r="GFV15" s="26"/>
      <c r="GFW15" s="225"/>
      <c r="GFX15" s="26"/>
      <c r="GFZ15" s="221"/>
      <c r="GGA15" s="221"/>
      <c r="GGB15" s="221"/>
      <c r="GGC15" s="221"/>
      <c r="GGD15" s="221"/>
      <c r="GGE15" s="221"/>
      <c r="GGF15" s="221"/>
      <c r="GGG15" s="221"/>
      <c r="GGH15" s="224"/>
      <c r="GGI15" s="224"/>
      <c r="GGJ15" s="26"/>
      <c r="GGK15" s="26"/>
      <c r="GGL15" s="26"/>
      <c r="GGM15" s="225"/>
      <c r="GGN15" s="26"/>
      <c r="GGP15" s="221"/>
      <c r="GGQ15" s="221"/>
      <c r="GGR15" s="221"/>
      <c r="GGS15" s="221"/>
      <c r="GGT15" s="221"/>
      <c r="GGU15" s="221"/>
      <c r="GGV15" s="221"/>
      <c r="GGW15" s="221"/>
      <c r="GGX15" s="224"/>
      <c r="GGY15" s="224"/>
      <c r="GGZ15" s="26"/>
      <c r="GHA15" s="26"/>
      <c r="GHB15" s="26"/>
      <c r="GHC15" s="225"/>
      <c r="GHD15" s="26"/>
      <c r="GHF15" s="221"/>
      <c r="GHG15" s="221"/>
      <c r="GHH15" s="221"/>
      <c r="GHI15" s="221"/>
      <c r="GHJ15" s="221"/>
      <c r="GHK15" s="221"/>
      <c r="GHL15" s="221"/>
      <c r="GHM15" s="221"/>
      <c r="GHN15" s="224"/>
      <c r="GHO15" s="224"/>
      <c r="GHP15" s="26"/>
      <c r="GHQ15" s="26"/>
      <c r="GHR15" s="26"/>
      <c r="GHS15" s="225"/>
      <c r="GHT15" s="26"/>
      <c r="GHV15" s="221"/>
      <c r="GHW15" s="221"/>
      <c r="GHX15" s="221"/>
      <c r="GHY15" s="221"/>
      <c r="GHZ15" s="221"/>
      <c r="GIA15" s="221"/>
      <c r="GIB15" s="221"/>
      <c r="GIC15" s="221"/>
      <c r="GID15" s="224"/>
      <c r="GIE15" s="224"/>
      <c r="GIF15" s="26"/>
      <c r="GIG15" s="26"/>
      <c r="GIH15" s="26"/>
      <c r="GII15" s="225"/>
      <c r="GIJ15" s="26"/>
      <c r="GIL15" s="221"/>
      <c r="GIM15" s="221"/>
      <c r="GIN15" s="221"/>
      <c r="GIO15" s="221"/>
      <c r="GIP15" s="221"/>
      <c r="GIQ15" s="221"/>
      <c r="GIR15" s="221"/>
      <c r="GIS15" s="221"/>
      <c r="GIT15" s="224"/>
      <c r="GIU15" s="224"/>
      <c r="GIV15" s="26"/>
      <c r="GIW15" s="26"/>
      <c r="GIX15" s="26"/>
      <c r="GIY15" s="225"/>
      <c r="GIZ15" s="26"/>
      <c r="GJB15" s="221"/>
      <c r="GJC15" s="221"/>
      <c r="GJD15" s="221"/>
      <c r="GJE15" s="221"/>
      <c r="GJF15" s="221"/>
      <c r="GJG15" s="221"/>
      <c r="GJH15" s="221"/>
      <c r="GJI15" s="221"/>
      <c r="GJJ15" s="224"/>
      <c r="GJK15" s="224"/>
      <c r="GJL15" s="26"/>
      <c r="GJM15" s="26"/>
      <c r="GJN15" s="26"/>
      <c r="GJO15" s="225"/>
      <c r="GJP15" s="26"/>
      <c r="GJR15" s="221"/>
      <c r="GJS15" s="221"/>
      <c r="GJT15" s="221"/>
      <c r="GJU15" s="221"/>
      <c r="GJV15" s="221"/>
      <c r="GJW15" s="221"/>
      <c r="GJX15" s="221"/>
      <c r="GJY15" s="221"/>
      <c r="GJZ15" s="224"/>
      <c r="GKA15" s="224"/>
      <c r="GKB15" s="26"/>
      <c r="GKC15" s="26"/>
      <c r="GKD15" s="26"/>
      <c r="GKE15" s="225"/>
      <c r="GKF15" s="26"/>
      <c r="GKH15" s="221"/>
      <c r="GKI15" s="221"/>
      <c r="GKJ15" s="221"/>
      <c r="GKK15" s="221"/>
      <c r="GKL15" s="221"/>
      <c r="GKM15" s="221"/>
      <c r="GKN15" s="221"/>
      <c r="GKO15" s="221"/>
      <c r="GKP15" s="224"/>
      <c r="GKQ15" s="224"/>
      <c r="GKR15" s="26"/>
      <c r="GKS15" s="26"/>
      <c r="GKT15" s="26"/>
      <c r="GKU15" s="225"/>
      <c r="GKV15" s="26"/>
      <c r="GKX15" s="221"/>
      <c r="GKY15" s="221"/>
      <c r="GKZ15" s="221"/>
      <c r="GLA15" s="221"/>
      <c r="GLB15" s="221"/>
      <c r="GLC15" s="221"/>
      <c r="GLD15" s="221"/>
      <c r="GLE15" s="221"/>
      <c r="GLF15" s="224"/>
      <c r="GLG15" s="224"/>
      <c r="GLH15" s="26"/>
      <c r="GLI15" s="26"/>
      <c r="GLJ15" s="26"/>
      <c r="GLK15" s="225"/>
      <c r="GLL15" s="26"/>
      <c r="GLN15" s="221"/>
      <c r="GLO15" s="221"/>
      <c r="GLP15" s="221"/>
      <c r="GLQ15" s="221"/>
      <c r="GLR15" s="221"/>
      <c r="GLS15" s="221"/>
      <c r="GLT15" s="221"/>
      <c r="GLU15" s="221"/>
      <c r="GLV15" s="224"/>
      <c r="GLW15" s="224"/>
      <c r="GLX15" s="26"/>
      <c r="GLY15" s="26"/>
      <c r="GLZ15" s="26"/>
      <c r="GMA15" s="225"/>
      <c r="GMB15" s="26"/>
      <c r="GMD15" s="221"/>
      <c r="GME15" s="221"/>
      <c r="GMF15" s="221"/>
      <c r="GMG15" s="221"/>
      <c r="GMH15" s="221"/>
      <c r="GMI15" s="221"/>
      <c r="GMJ15" s="221"/>
      <c r="GMK15" s="221"/>
      <c r="GML15" s="224"/>
      <c r="GMM15" s="224"/>
      <c r="GMN15" s="26"/>
      <c r="GMO15" s="26"/>
      <c r="GMP15" s="26"/>
      <c r="GMQ15" s="225"/>
      <c r="GMR15" s="26"/>
      <c r="GMT15" s="221"/>
      <c r="GMU15" s="221"/>
      <c r="GMV15" s="221"/>
      <c r="GMW15" s="221"/>
      <c r="GMX15" s="221"/>
      <c r="GMY15" s="221"/>
      <c r="GMZ15" s="221"/>
      <c r="GNA15" s="221"/>
      <c r="GNB15" s="224"/>
      <c r="GNC15" s="224"/>
      <c r="GND15" s="26"/>
      <c r="GNE15" s="26"/>
      <c r="GNF15" s="26"/>
      <c r="GNG15" s="225"/>
      <c r="GNH15" s="26"/>
      <c r="GNJ15" s="221"/>
      <c r="GNK15" s="221"/>
      <c r="GNL15" s="221"/>
      <c r="GNM15" s="221"/>
      <c r="GNN15" s="221"/>
      <c r="GNO15" s="221"/>
      <c r="GNP15" s="221"/>
      <c r="GNQ15" s="221"/>
      <c r="GNR15" s="224"/>
      <c r="GNS15" s="224"/>
      <c r="GNT15" s="26"/>
      <c r="GNU15" s="26"/>
      <c r="GNV15" s="26"/>
      <c r="GNW15" s="225"/>
      <c r="GNX15" s="26"/>
      <c r="GNZ15" s="221"/>
      <c r="GOA15" s="221"/>
      <c r="GOB15" s="221"/>
      <c r="GOC15" s="221"/>
      <c r="GOD15" s="221"/>
      <c r="GOE15" s="221"/>
      <c r="GOF15" s="221"/>
      <c r="GOG15" s="221"/>
      <c r="GOH15" s="224"/>
      <c r="GOI15" s="224"/>
      <c r="GOJ15" s="26"/>
      <c r="GOK15" s="26"/>
      <c r="GOL15" s="26"/>
      <c r="GOM15" s="225"/>
      <c r="GON15" s="26"/>
      <c r="GOP15" s="221"/>
      <c r="GOQ15" s="221"/>
      <c r="GOR15" s="221"/>
      <c r="GOS15" s="221"/>
      <c r="GOT15" s="221"/>
      <c r="GOU15" s="221"/>
      <c r="GOV15" s="221"/>
      <c r="GOW15" s="221"/>
      <c r="GOX15" s="224"/>
      <c r="GOY15" s="224"/>
      <c r="GOZ15" s="26"/>
      <c r="GPA15" s="26"/>
      <c r="GPB15" s="26"/>
      <c r="GPC15" s="225"/>
      <c r="GPD15" s="26"/>
      <c r="GPF15" s="221"/>
      <c r="GPG15" s="221"/>
      <c r="GPH15" s="221"/>
      <c r="GPI15" s="221"/>
      <c r="GPJ15" s="221"/>
      <c r="GPK15" s="221"/>
      <c r="GPL15" s="221"/>
      <c r="GPM15" s="221"/>
      <c r="GPN15" s="224"/>
      <c r="GPO15" s="224"/>
      <c r="GPP15" s="26"/>
      <c r="GPQ15" s="26"/>
      <c r="GPR15" s="26"/>
      <c r="GPS15" s="225"/>
      <c r="GPT15" s="26"/>
      <c r="GPV15" s="221"/>
      <c r="GPW15" s="221"/>
      <c r="GPX15" s="221"/>
      <c r="GPY15" s="221"/>
      <c r="GPZ15" s="221"/>
      <c r="GQA15" s="221"/>
      <c r="GQB15" s="221"/>
      <c r="GQC15" s="221"/>
      <c r="GQD15" s="224"/>
      <c r="GQE15" s="224"/>
      <c r="GQF15" s="26"/>
      <c r="GQG15" s="26"/>
      <c r="GQH15" s="26"/>
      <c r="GQI15" s="225"/>
      <c r="GQJ15" s="26"/>
      <c r="GQL15" s="221"/>
      <c r="GQM15" s="221"/>
      <c r="GQN15" s="221"/>
      <c r="GQO15" s="221"/>
      <c r="GQP15" s="221"/>
      <c r="GQQ15" s="221"/>
      <c r="GQR15" s="221"/>
      <c r="GQS15" s="221"/>
      <c r="GQT15" s="224"/>
      <c r="GQU15" s="224"/>
      <c r="GQV15" s="26"/>
      <c r="GQW15" s="26"/>
      <c r="GQX15" s="26"/>
      <c r="GQY15" s="225"/>
      <c r="GQZ15" s="26"/>
      <c r="GRB15" s="221"/>
      <c r="GRC15" s="221"/>
      <c r="GRD15" s="221"/>
      <c r="GRE15" s="221"/>
      <c r="GRF15" s="221"/>
      <c r="GRG15" s="221"/>
      <c r="GRH15" s="221"/>
      <c r="GRI15" s="221"/>
      <c r="GRJ15" s="224"/>
      <c r="GRK15" s="224"/>
      <c r="GRL15" s="26"/>
      <c r="GRM15" s="26"/>
      <c r="GRN15" s="26"/>
      <c r="GRO15" s="225"/>
      <c r="GRP15" s="26"/>
      <c r="GRR15" s="221"/>
      <c r="GRS15" s="221"/>
      <c r="GRT15" s="221"/>
      <c r="GRU15" s="221"/>
      <c r="GRV15" s="221"/>
      <c r="GRW15" s="221"/>
      <c r="GRX15" s="221"/>
      <c r="GRY15" s="221"/>
      <c r="GRZ15" s="224"/>
      <c r="GSA15" s="224"/>
      <c r="GSB15" s="26"/>
      <c r="GSC15" s="26"/>
      <c r="GSD15" s="26"/>
      <c r="GSE15" s="225"/>
      <c r="GSF15" s="26"/>
      <c r="GSH15" s="221"/>
      <c r="GSI15" s="221"/>
      <c r="GSJ15" s="221"/>
      <c r="GSK15" s="221"/>
      <c r="GSL15" s="221"/>
      <c r="GSM15" s="221"/>
      <c r="GSN15" s="221"/>
      <c r="GSO15" s="221"/>
      <c r="GSP15" s="224"/>
      <c r="GSQ15" s="224"/>
      <c r="GSR15" s="26"/>
      <c r="GSS15" s="26"/>
      <c r="GST15" s="26"/>
      <c r="GSU15" s="225"/>
      <c r="GSV15" s="26"/>
      <c r="GSX15" s="221"/>
      <c r="GSY15" s="221"/>
      <c r="GSZ15" s="221"/>
      <c r="GTA15" s="221"/>
      <c r="GTB15" s="221"/>
      <c r="GTC15" s="221"/>
      <c r="GTD15" s="221"/>
      <c r="GTE15" s="221"/>
      <c r="GTF15" s="224"/>
      <c r="GTG15" s="224"/>
      <c r="GTH15" s="26"/>
      <c r="GTI15" s="26"/>
      <c r="GTJ15" s="26"/>
      <c r="GTK15" s="225"/>
      <c r="GTL15" s="26"/>
      <c r="GTN15" s="221"/>
      <c r="GTO15" s="221"/>
      <c r="GTP15" s="221"/>
      <c r="GTQ15" s="221"/>
      <c r="GTR15" s="221"/>
      <c r="GTS15" s="221"/>
      <c r="GTT15" s="221"/>
      <c r="GTU15" s="221"/>
      <c r="GTV15" s="224"/>
      <c r="GTW15" s="224"/>
      <c r="GTX15" s="26"/>
      <c r="GTY15" s="26"/>
      <c r="GTZ15" s="26"/>
      <c r="GUA15" s="225"/>
      <c r="GUB15" s="26"/>
      <c r="GUD15" s="221"/>
      <c r="GUE15" s="221"/>
      <c r="GUF15" s="221"/>
      <c r="GUG15" s="221"/>
      <c r="GUH15" s="221"/>
      <c r="GUI15" s="221"/>
      <c r="GUJ15" s="221"/>
      <c r="GUK15" s="221"/>
      <c r="GUL15" s="224"/>
      <c r="GUM15" s="224"/>
      <c r="GUN15" s="26"/>
      <c r="GUO15" s="26"/>
      <c r="GUP15" s="26"/>
      <c r="GUQ15" s="225"/>
      <c r="GUR15" s="26"/>
      <c r="GUT15" s="221"/>
      <c r="GUU15" s="221"/>
      <c r="GUV15" s="221"/>
      <c r="GUW15" s="221"/>
      <c r="GUX15" s="221"/>
      <c r="GUY15" s="221"/>
      <c r="GUZ15" s="221"/>
      <c r="GVA15" s="221"/>
      <c r="GVB15" s="224"/>
      <c r="GVC15" s="224"/>
      <c r="GVD15" s="26"/>
      <c r="GVE15" s="26"/>
      <c r="GVF15" s="26"/>
      <c r="GVG15" s="225"/>
      <c r="GVH15" s="26"/>
      <c r="GVJ15" s="221"/>
      <c r="GVK15" s="221"/>
      <c r="GVL15" s="221"/>
      <c r="GVM15" s="221"/>
      <c r="GVN15" s="221"/>
      <c r="GVO15" s="221"/>
      <c r="GVP15" s="221"/>
      <c r="GVQ15" s="221"/>
      <c r="GVR15" s="224"/>
      <c r="GVS15" s="224"/>
      <c r="GVT15" s="26"/>
      <c r="GVU15" s="26"/>
      <c r="GVV15" s="26"/>
      <c r="GVW15" s="225"/>
      <c r="GVX15" s="26"/>
      <c r="GVZ15" s="221"/>
      <c r="GWA15" s="221"/>
      <c r="GWB15" s="221"/>
      <c r="GWC15" s="221"/>
      <c r="GWD15" s="221"/>
      <c r="GWE15" s="221"/>
      <c r="GWF15" s="221"/>
      <c r="GWG15" s="221"/>
      <c r="GWH15" s="224"/>
      <c r="GWI15" s="224"/>
      <c r="GWJ15" s="26"/>
      <c r="GWK15" s="26"/>
      <c r="GWL15" s="26"/>
      <c r="GWM15" s="225"/>
      <c r="GWN15" s="26"/>
      <c r="GWP15" s="221"/>
      <c r="GWQ15" s="221"/>
      <c r="GWR15" s="221"/>
      <c r="GWS15" s="221"/>
      <c r="GWT15" s="221"/>
      <c r="GWU15" s="221"/>
      <c r="GWV15" s="221"/>
      <c r="GWW15" s="221"/>
      <c r="GWX15" s="224"/>
      <c r="GWY15" s="224"/>
      <c r="GWZ15" s="26"/>
      <c r="GXA15" s="26"/>
      <c r="GXB15" s="26"/>
      <c r="GXC15" s="225"/>
      <c r="GXD15" s="26"/>
      <c r="GXF15" s="221"/>
      <c r="GXG15" s="221"/>
      <c r="GXH15" s="221"/>
      <c r="GXI15" s="221"/>
      <c r="GXJ15" s="221"/>
      <c r="GXK15" s="221"/>
      <c r="GXL15" s="221"/>
      <c r="GXM15" s="221"/>
      <c r="GXN15" s="224"/>
      <c r="GXO15" s="224"/>
      <c r="GXP15" s="26"/>
      <c r="GXQ15" s="26"/>
      <c r="GXR15" s="26"/>
      <c r="GXS15" s="225"/>
      <c r="GXT15" s="26"/>
      <c r="GXV15" s="221"/>
      <c r="GXW15" s="221"/>
      <c r="GXX15" s="221"/>
      <c r="GXY15" s="221"/>
      <c r="GXZ15" s="221"/>
      <c r="GYA15" s="221"/>
      <c r="GYB15" s="221"/>
      <c r="GYC15" s="221"/>
      <c r="GYD15" s="224"/>
      <c r="GYE15" s="224"/>
      <c r="GYF15" s="26"/>
      <c r="GYG15" s="26"/>
      <c r="GYH15" s="26"/>
      <c r="GYI15" s="225"/>
      <c r="GYJ15" s="26"/>
      <c r="GYL15" s="221"/>
      <c r="GYM15" s="221"/>
      <c r="GYN15" s="221"/>
      <c r="GYO15" s="221"/>
      <c r="GYP15" s="221"/>
      <c r="GYQ15" s="221"/>
      <c r="GYR15" s="221"/>
      <c r="GYS15" s="221"/>
      <c r="GYT15" s="224"/>
      <c r="GYU15" s="224"/>
      <c r="GYV15" s="26"/>
      <c r="GYW15" s="26"/>
      <c r="GYX15" s="26"/>
      <c r="GYY15" s="225"/>
      <c r="GYZ15" s="26"/>
      <c r="GZB15" s="221"/>
      <c r="GZC15" s="221"/>
      <c r="GZD15" s="221"/>
      <c r="GZE15" s="221"/>
      <c r="GZF15" s="221"/>
      <c r="GZG15" s="221"/>
      <c r="GZH15" s="221"/>
      <c r="GZI15" s="221"/>
      <c r="GZJ15" s="224"/>
      <c r="GZK15" s="224"/>
      <c r="GZL15" s="26"/>
      <c r="GZM15" s="26"/>
      <c r="GZN15" s="26"/>
      <c r="GZO15" s="225"/>
      <c r="GZP15" s="26"/>
      <c r="GZR15" s="221"/>
      <c r="GZS15" s="221"/>
      <c r="GZT15" s="221"/>
      <c r="GZU15" s="221"/>
      <c r="GZV15" s="221"/>
      <c r="GZW15" s="221"/>
      <c r="GZX15" s="221"/>
      <c r="GZY15" s="221"/>
      <c r="GZZ15" s="224"/>
      <c r="HAA15" s="224"/>
      <c r="HAB15" s="26"/>
      <c r="HAC15" s="26"/>
      <c r="HAD15" s="26"/>
      <c r="HAE15" s="225"/>
      <c r="HAF15" s="26"/>
      <c r="HAH15" s="221"/>
      <c r="HAI15" s="221"/>
      <c r="HAJ15" s="221"/>
      <c r="HAK15" s="221"/>
      <c r="HAL15" s="221"/>
      <c r="HAM15" s="221"/>
      <c r="HAN15" s="221"/>
      <c r="HAO15" s="221"/>
      <c r="HAP15" s="224"/>
      <c r="HAQ15" s="224"/>
      <c r="HAR15" s="26"/>
      <c r="HAS15" s="26"/>
      <c r="HAT15" s="26"/>
      <c r="HAU15" s="225"/>
      <c r="HAV15" s="26"/>
      <c r="HAX15" s="221"/>
      <c r="HAY15" s="221"/>
      <c r="HAZ15" s="221"/>
      <c r="HBA15" s="221"/>
      <c r="HBB15" s="221"/>
      <c r="HBC15" s="221"/>
      <c r="HBD15" s="221"/>
      <c r="HBE15" s="221"/>
      <c r="HBF15" s="224"/>
      <c r="HBG15" s="224"/>
      <c r="HBH15" s="26"/>
      <c r="HBI15" s="26"/>
      <c r="HBJ15" s="26"/>
      <c r="HBK15" s="225"/>
      <c r="HBL15" s="26"/>
      <c r="HBN15" s="221"/>
      <c r="HBO15" s="221"/>
      <c r="HBP15" s="221"/>
      <c r="HBQ15" s="221"/>
      <c r="HBR15" s="221"/>
      <c r="HBS15" s="221"/>
      <c r="HBT15" s="221"/>
      <c r="HBU15" s="221"/>
      <c r="HBV15" s="224"/>
      <c r="HBW15" s="224"/>
      <c r="HBX15" s="26"/>
      <c r="HBY15" s="26"/>
      <c r="HBZ15" s="26"/>
      <c r="HCA15" s="225"/>
      <c r="HCB15" s="26"/>
      <c r="HCD15" s="221"/>
      <c r="HCE15" s="221"/>
      <c r="HCF15" s="221"/>
      <c r="HCG15" s="221"/>
      <c r="HCH15" s="221"/>
      <c r="HCI15" s="221"/>
      <c r="HCJ15" s="221"/>
      <c r="HCK15" s="221"/>
      <c r="HCL15" s="224"/>
      <c r="HCM15" s="224"/>
      <c r="HCN15" s="26"/>
      <c r="HCO15" s="26"/>
      <c r="HCP15" s="26"/>
      <c r="HCQ15" s="225"/>
      <c r="HCR15" s="26"/>
      <c r="HCT15" s="221"/>
      <c r="HCU15" s="221"/>
      <c r="HCV15" s="221"/>
      <c r="HCW15" s="221"/>
      <c r="HCX15" s="221"/>
      <c r="HCY15" s="221"/>
      <c r="HCZ15" s="221"/>
      <c r="HDA15" s="221"/>
      <c r="HDB15" s="224"/>
      <c r="HDC15" s="224"/>
      <c r="HDD15" s="26"/>
      <c r="HDE15" s="26"/>
      <c r="HDF15" s="26"/>
      <c r="HDG15" s="225"/>
      <c r="HDH15" s="26"/>
      <c r="HDJ15" s="221"/>
      <c r="HDK15" s="221"/>
      <c r="HDL15" s="221"/>
      <c r="HDM15" s="221"/>
      <c r="HDN15" s="221"/>
      <c r="HDO15" s="221"/>
      <c r="HDP15" s="221"/>
      <c r="HDQ15" s="221"/>
      <c r="HDR15" s="224"/>
      <c r="HDS15" s="224"/>
      <c r="HDT15" s="26"/>
      <c r="HDU15" s="26"/>
      <c r="HDV15" s="26"/>
      <c r="HDW15" s="225"/>
      <c r="HDX15" s="26"/>
      <c r="HDZ15" s="221"/>
      <c r="HEA15" s="221"/>
      <c r="HEB15" s="221"/>
      <c r="HEC15" s="221"/>
      <c r="HED15" s="221"/>
      <c r="HEE15" s="221"/>
      <c r="HEF15" s="221"/>
      <c r="HEG15" s="221"/>
      <c r="HEH15" s="224"/>
      <c r="HEI15" s="224"/>
      <c r="HEJ15" s="26"/>
      <c r="HEK15" s="26"/>
      <c r="HEL15" s="26"/>
      <c r="HEM15" s="225"/>
      <c r="HEN15" s="26"/>
      <c r="HEP15" s="221"/>
      <c r="HEQ15" s="221"/>
      <c r="HER15" s="221"/>
      <c r="HES15" s="221"/>
      <c r="HET15" s="221"/>
      <c r="HEU15" s="221"/>
      <c r="HEV15" s="221"/>
      <c r="HEW15" s="221"/>
      <c r="HEX15" s="224"/>
      <c r="HEY15" s="224"/>
      <c r="HEZ15" s="26"/>
      <c r="HFA15" s="26"/>
      <c r="HFB15" s="26"/>
      <c r="HFC15" s="225"/>
      <c r="HFD15" s="26"/>
      <c r="HFF15" s="221"/>
      <c r="HFG15" s="221"/>
      <c r="HFH15" s="221"/>
      <c r="HFI15" s="221"/>
      <c r="HFJ15" s="221"/>
      <c r="HFK15" s="221"/>
      <c r="HFL15" s="221"/>
      <c r="HFM15" s="221"/>
      <c r="HFN15" s="224"/>
      <c r="HFO15" s="224"/>
      <c r="HFP15" s="26"/>
      <c r="HFQ15" s="26"/>
      <c r="HFR15" s="26"/>
      <c r="HFS15" s="225"/>
      <c r="HFT15" s="26"/>
      <c r="HFV15" s="221"/>
      <c r="HFW15" s="221"/>
      <c r="HFX15" s="221"/>
      <c r="HFY15" s="221"/>
      <c r="HFZ15" s="221"/>
      <c r="HGA15" s="221"/>
      <c r="HGB15" s="221"/>
      <c r="HGC15" s="221"/>
      <c r="HGD15" s="224"/>
      <c r="HGE15" s="224"/>
      <c r="HGF15" s="26"/>
      <c r="HGG15" s="26"/>
      <c r="HGH15" s="26"/>
      <c r="HGI15" s="225"/>
      <c r="HGJ15" s="26"/>
      <c r="HGL15" s="221"/>
      <c r="HGM15" s="221"/>
      <c r="HGN15" s="221"/>
      <c r="HGO15" s="221"/>
      <c r="HGP15" s="221"/>
      <c r="HGQ15" s="221"/>
      <c r="HGR15" s="221"/>
      <c r="HGS15" s="221"/>
      <c r="HGT15" s="224"/>
      <c r="HGU15" s="224"/>
      <c r="HGV15" s="26"/>
      <c r="HGW15" s="26"/>
      <c r="HGX15" s="26"/>
      <c r="HGY15" s="225"/>
      <c r="HGZ15" s="26"/>
      <c r="HHB15" s="221"/>
      <c r="HHC15" s="221"/>
      <c r="HHD15" s="221"/>
      <c r="HHE15" s="221"/>
      <c r="HHF15" s="221"/>
      <c r="HHG15" s="221"/>
      <c r="HHH15" s="221"/>
      <c r="HHI15" s="221"/>
      <c r="HHJ15" s="224"/>
      <c r="HHK15" s="224"/>
      <c r="HHL15" s="26"/>
      <c r="HHM15" s="26"/>
      <c r="HHN15" s="26"/>
      <c r="HHO15" s="225"/>
      <c r="HHP15" s="26"/>
      <c r="HHR15" s="221"/>
      <c r="HHS15" s="221"/>
      <c r="HHT15" s="221"/>
      <c r="HHU15" s="221"/>
      <c r="HHV15" s="221"/>
      <c r="HHW15" s="221"/>
      <c r="HHX15" s="221"/>
      <c r="HHY15" s="221"/>
      <c r="HHZ15" s="224"/>
      <c r="HIA15" s="224"/>
      <c r="HIB15" s="26"/>
      <c r="HIC15" s="26"/>
      <c r="HID15" s="26"/>
      <c r="HIE15" s="225"/>
      <c r="HIF15" s="26"/>
      <c r="HIH15" s="221"/>
      <c r="HII15" s="221"/>
      <c r="HIJ15" s="221"/>
      <c r="HIK15" s="221"/>
      <c r="HIL15" s="221"/>
      <c r="HIM15" s="221"/>
      <c r="HIN15" s="221"/>
      <c r="HIO15" s="221"/>
      <c r="HIP15" s="224"/>
      <c r="HIQ15" s="224"/>
      <c r="HIR15" s="26"/>
      <c r="HIS15" s="26"/>
      <c r="HIT15" s="26"/>
      <c r="HIU15" s="225"/>
      <c r="HIV15" s="26"/>
      <c r="HIX15" s="221"/>
      <c r="HIY15" s="221"/>
      <c r="HIZ15" s="221"/>
      <c r="HJA15" s="221"/>
      <c r="HJB15" s="221"/>
      <c r="HJC15" s="221"/>
      <c r="HJD15" s="221"/>
      <c r="HJE15" s="221"/>
      <c r="HJF15" s="224"/>
      <c r="HJG15" s="224"/>
      <c r="HJH15" s="26"/>
      <c r="HJI15" s="26"/>
      <c r="HJJ15" s="26"/>
      <c r="HJK15" s="225"/>
      <c r="HJL15" s="26"/>
      <c r="HJN15" s="221"/>
      <c r="HJO15" s="221"/>
      <c r="HJP15" s="221"/>
      <c r="HJQ15" s="221"/>
      <c r="HJR15" s="221"/>
      <c r="HJS15" s="221"/>
      <c r="HJT15" s="221"/>
      <c r="HJU15" s="221"/>
      <c r="HJV15" s="224"/>
      <c r="HJW15" s="224"/>
      <c r="HJX15" s="26"/>
      <c r="HJY15" s="26"/>
      <c r="HJZ15" s="26"/>
      <c r="HKA15" s="225"/>
      <c r="HKB15" s="26"/>
      <c r="HKD15" s="221"/>
      <c r="HKE15" s="221"/>
      <c r="HKF15" s="221"/>
      <c r="HKG15" s="221"/>
      <c r="HKH15" s="221"/>
      <c r="HKI15" s="221"/>
      <c r="HKJ15" s="221"/>
      <c r="HKK15" s="221"/>
      <c r="HKL15" s="224"/>
      <c r="HKM15" s="224"/>
      <c r="HKN15" s="26"/>
      <c r="HKO15" s="26"/>
      <c r="HKP15" s="26"/>
      <c r="HKQ15" s="225"/>
      <c r="HKR15" s="26"/>
      <c r="HKT15" s="221"/>
      <c r="HKU15" s="221"/>
      <c r="HKV15" s="221"/>
      <c r="HKW15" s="221"/>
      <c r="HKX15" s="221"/>
      <c r="HKY15" s="221"/>
      <c r="HKZ15" s="221"/>
      <c r="HLA15" s="221"/>
      <c r="HLB15" s="224"/>
      <c r="HLC15" s="224"/>
      <c r="HLD15" s="26"/>
      <c r="HLE15" s="26"/>
      <c r="HLF15" s="26"/>
      <c r="HLG15" s="225"/>
      <c r="HLH15" s="26"/>
      <c r="HLJ15" s="221"/>
      <c r="HLK15" s="221"/>
      <c r="HLL15" s="221"/>
      <c r="HLM15" s="221"/>
      <c r="HLN15" s="221"/>
      <c r="HLO15" s="221"/>
      <c r="HLP15" s="221"/>
      <c r="HLQ15" s="221"/>
      <c r="HLR15" s="224"/>
      <c r="HLS15" s="224"/>
      <c r="HLT15" s="26"/>
      <c r="HLU15" s="26"/>
      <c r="HLV15" s="26"/>
      <c r="HLW15" s="225"/>
      <c r="HLX15" s="26"/>
      <c r="HLZ15" s="221"/>
      <c r="HMA15" s="221"/>
      <c r="HMB15" s="221"/>
      <c r="HMC15" s="221"/>
      <c r="HMD15" s="221"/>
      <c r="HME15" s="221"/>
      <c r="HMF15" s="221"/>
      <c r="HMG15" s="221"/>
      <c r="HMH15" s="224"/>
      <c r="HMI15" s="224"/>
      <c r="HMJ15" s="26"/>
      <c r="HMK15" s="26"/>
      <c r="HML15" s="26"/>
      <c r="HMM15" s="225"/>
      <c r="HMN15" s="26"/>
      <c r="HMP15" s="221"/>
      <c r="HMQ15" s="221"/>
      <c r="HMR15" s="221"/>
      <c r="HMS15" s="221"/>
      <c r="HMT15" s="221"/>
      <c r="HMU15" s="221"/>
      <c r="HMV15" s="221"/>
      <c r="HMW15" s="221"/>
      <c r="HMX15" s="224"/>
      <c r="HMY15" s="224"/>
      <c r="HMZ15" s="26"/>
      <c r="HNA15" s="26"/>
      <c r="HNB15" s="26"/>
      <c r="HNC15" s="225"/>
      <c r="HND15" s="26"/>
      <c r="HNF15" s="221"/>
      <c r="HNG15" s="221"/>
      <c r="HNH15" s="221"/>
      <c r="HNI15" s="221"/>
      <c r="HNJ15" s="221"/>
      <c r="HNK15" s="221"/>
      <c r="HNL15" s="221"/>
      <c r="HNM15" s="221"/>
      <c r="HNN15" s="224"/>
      <c r="HNO15" s="224"/>
      <c r="HNP15" s="26"/>
      <c r="HNQ15" s="26"/>
      <c r="HNR15" s="26"/>
      <c r="HNS15" s="225"/>
      <c r="HNT15" s="26"/>
      <c r="HNV15" s="221"/>
      <c r="HNW15" s="221"/>
      <c r="HNX15" s="221"/>
      <c r="HNY15" s="221"/>
      <c r="HNZ15" s="221"/>
      <c r="HOA15" s="221"/>
      <c r="HOB15" s="221"/>
      <c r="HOC15" s="221"/>
      <c r="HOD15" s="224"/>
      <c r="HOE15" s="224"/>
      <c r="HOF15" s="26"/>
      <c r="HOG15" s="26"/>
      <c r="HOH15" s="26"/>
      <c r="HOI15" s="225"/>
      <c r="HOJ15" s="26"/>
      <c r="HOL15" s="221"/>
      <c r="HOM15" s="221"/>
      <c r="HON15" s="221"/>
      <c r="HOO15" s="221"/>
      <c r="HOP15" s="221"/>
      <c r="HOQ15" s="221"/>
      <c r="HOR15" s="221"/>
      <c r="HOS15" s="221"/>
      <c r="HOT15" s="224"/>
      <c r="HOU15" s="224"/>
      <c r="HOV15" s="26"/>
      <c r="HOW15" s="26"/>
      <c r="HOX15" s="26"/>
      <c r="HOY15" s="225"/>
      <c r="HOZ15" s="26"/>
      <c r="HPB15" s="221"/>
      <c r="HPC15" s="221"/>
      <c r="HPD15" s="221"/>
      <c r="HPE15" s="221"/>
      <c r="HPF15" s="221"/>
      <c r="HPG15" s="221"/>
      <c r="HPH15" s="221"/>
      <c r="HPI15" s="221"/>
      <c r="HPJ15" s="224"/>
      <c r="HPK15" s="224"/>
      <c r="HPL15" s="26"/>
      <c r="HPM15" s="26"/>
      <c r="HPN15" s="26"/>
      <c r="HPO15" s="225"/>
      <c r="HPP15" s="26"/>
      <c r="HPR15" s="221"/>
      <c r="HPS15" s="221"/>
      <c r="HPT15" s="221"/>
      <c r="HPU15" s="221"/>
      <c r="HPV15" s="221"/>
      <c r="HPW15" s="221"/>
      <c r="HPX15" s="221"/>
      <c r="HPY15" s="221"/>
      <c r="HPZ15" s="224"/>
      <c r="HQA15" s="224"/>
      <c r="HQB15" s="26"/>
      <c r="HQC15" s="26"/>
      <c r="HQD15" s="26"/>
      <c r="HQE15" s="225"/>
      <c r="HQF15" s="26"/>
      <c r="HQH15" s="221"/>
      <c r="HQI15" s="221"/>
      <c r="HQJ15" s="221"/>
      <c r="HQK15" s="221"/>
      <c r="HQL15" s="221"/>
      <c r="HQM15" s="221"/>
      <c r="HQN15" s="221"/>
      <c r="HQO15" s="221"/>
      <c r="HQP15" s="224"/>
      <c r="HQQ15" s="224"/>
      <c r="HQR15" s="26"/>
      <c r="HQS15" s="26"/>
      <c r="HQT15" s="26"/>
      <c r="HQU15" s="225"/>
      <c r="HQV15" s="26"/>
      <c r="HQX15" s="221"/>
      <c r="HQY15" s="221"/>
      <c r="HQZ15" s="221"/>
      <c r="HRA15" s="221"/>
      <c r="HRB15" s="221"/>
      <c r="HRC15" s="221"/>
      <c r="HRD15" s="221"/>
      <c r="HRE15" s="221"/>
      <c r="HRF15" s="224"/>
      <c r="HRG15" s="224"/>
      <c r="HRH15" s="26"/>
      <c r="HRI15" s="26"/>
      <c r="HRJ15" s="26"/>
      <c r="HRK15" s="225"/>
      <c r="HRL15" s="26"/>
      <c r="HRN15" s="221"/>
      <c r="HRO15" s="221"/>
      <c r="HRP15" s="221"/>
      <c r="HRQ15" s="221"/>
      <c r="HRR15" s="221"/>
      <c r="HRS15" s="221"/>
      <c r="HRT15" s="221"/>
      <c r="HRU15" s="221"/>
      <c r="HRV15" s="224"/>
      <c r="HRW15" s="224"/>
      <c r="HRX15" s="26"/>
      <c r="HRY15" s="26"/>
      <c r="HRZ15" s="26"/>
      <c r="HSA15" s="225"/>
      <c r="HSB15" s="26"/>
      <c r="HSD15" s="221"/>
      <c r="HSE15" s="221"/>
      <c r="HSF15" s="221"/>
      <c r="HSG15" s="221"/>
      <c r="HSH15" s="221"/>
      <c r="HSI15" s="221"/>
      <c r="HSJ15" s="221"/>
      <c r="HSK15" s="221"/>
      <c r="HSL15" s="224"/>
      <c r="HSM15" s="224"/>
      <c r="HSN15" s="26"/>
      <c r="HSO15" s="26"/>
      <c r="HSP15" s="26"/>
      <c r="HSQ15" s="225"/>
      <c r="HSR15" s="26"/>
      <c r="HST15" s="221"/>
      <c r="HSU15" s="221"/>
      <c r="HSV15" s="221"/>
      <c r="HSW15" s="221"/>
      <c r="HSX15" s="221"/>
      <c r="HSY15" s="221"/>
      <c r="HSZ15" s="221"/>
      <c r="HTA15" s="221"/>
      <c r="HTB15" s="224"/>
      <c r="HTC15" s="224"/>
      <c r="HTD15" s="26"/>
      <c r="HTE15" s="26"/>
      <c r="HTF15" s="26"/>
      <c r="HTG15" s="225"/>
      <c r="HTH15" s="26"/>
      <c r="HTJ15" s="221"/>
      <c r="HTK15" s="221"/>
      <c r="HTL15" s="221"/>
      <c r="HTM15" s="221"/>
      <c r="HTN15" s="221"/>
      <c r="HTO15" s="221"/>
      <c r="HTP15" s="221"/>
      <c r="HTQ15" s="221"/>
      <c r="HTR15" s="224"/>
      <c r="HTS15" s="224"/>
      <c r="HTT15" s="26"/>
      <c r="HTU15" s="26"/>
      <c r="HTV15" s="26"/>
      <c r="HTW15" s="225"/>
      <c r="HTX15" s="26"/>
      <c r="HTZ15" s="221"/>
      <c r="HUA15" s="221"/>
      <c r="HUB15" s="221"/>
      <c r="HUC15" s="221"/>
      <c r="HUD15" s="221"/>
      <c r="HUE15" s="221"/>
      <c r="HUF15" s="221"/>
      <c r="HUG15" s="221"/>
      <c r="HUH15" s="224"/>
      <c r="HUI15" s="224"/>
      <c r="HUJ15" s="26"/>
      <c r="HUK15" s="26"/>
      <c r="HUL15" s="26"/>
      <c r="HUM15" s="225"/>
      <c r="HUN15" s="26"/>
      <c r="HUP15" s="221"/>
      <c r="HUQ15" s="221"/>
      <c r="HUR15" s="221"/>
      <c r="HUS15" s="221"/>
      <c r="HUT15" s="221"/>
      <c r="HUU15" s="221"/>
      <c r="HUV15" s="221"/>
      <c r="HUW15" s="221"/>
      <c r="HUX15" s="224"/>
      <c r="HUY15" s="224"/>
      <c r="HUZ15" s="26"/>
      <c r="HVA15" s="26"/>
      <c r="HVB15" s="26"/>
      <c r="HVC15" s="225"/>
      <c r="HVD15" s="26"/>
      <c r="HVF15" s="221"/>
      <c r="HVG15" s="221"/>
      <c r="HVH15" s="221"/>
      <c r="HVI15" s="221"/>
      <c r="HVJ15" s="221"/>
      <c r="HVK15" s="221"/>
      <c r="HVL15" s="221"/>
      <c r="HVM15" s="221"/>
      <c r="HVN15" s="224"/>
      <c r="HVO15" s="224"/>
      <c r="HVP15" s="26"/>
      <c r="HVQ15" s="26"/>
      <c r="HVR15" s="26"/>
      <c r="HVS15" s="225"/>
      <c r="HVT15" s="26"/>
      <c r="HVV15" s="221"/>
      <c r="HVW15" s="221"/>
      <c r="HVX15" s="221"/>
      <c r="HVY15" s="221"/>
      <c r="HVZ15" s="221"/>
      <c r="HWA15" s="221"/>
      <c r="HWB15" s="221"/>
      <c r="HWC15" s="221"/>
      <c r="HWD15" s="224"/>
      <c r="HWE15" s="224"/>
      <c r="HWF15" s="26"/>
      <c r="HWG15" s="26"/>
      <c r="HWH15" s="26"/>
      <c r="HWI15" s="225"/>
      <c r="HWJ15" s="26"/>
      <c r="HWL15" s="221"/>
      <c r="HWM15" s="221"/>
      <c r="HWN15" s="221"/>
      <c r="HWO15" s="221"/>
      <c r="HWP15" s="221"/>
      <c r="HWQ15" s="221"/>
      <c r="HWR15" s="221"/>
      <c r="HWS15" s="221"/>
      <c r="HWT15" s="224"/>
      <c r="HWU15" s="224"/>
      <c r="HWV15" s="26"/>
      <c r="HWW15" s="26"/>
      <c r="HWX15" s="26"/>
      <c r="HWY15" s="225"/>
      <c r="HWZ15" s="26"/>
      <c r="HXB15" s="221"/>
      <c r="HXC15" s="221"/>
      <c r="HXD15" s="221"/>
      <c r="HXE15" s="221"/>
      <c r="HXF15" s="221"/>
      <c r="HXG15" s="221"/>
      <c r="HXH15" s="221"/>
      <c r="HXI15" s="221"/>
      <c r="HXJ15" s="224"/>
      <c r="HXK15" s="224"/>
      <c r="HXL15" s="26"/>
      <c r="HXM15" s="26"/>
      <c r="HXN15" s="26"/>
      <c r="HXO15" s="225"/>
      <c r="HXP15" s="26"/>
      <c r="HXR15" s="221"/>
      <c r="HXS15" s="221"/>
      <c r="HXT15" s="221"/>
      <c r="HXU15" s="221"/>
      <c r="HXV15" s="221"/>
      <c r="HXW15" s="221"/>
      <c r="HXX15" s="221"/>
      <c r="HXY15" s="221"/>
      <c r="HXZ15" s="224"/>
      <c r="HYA15" s="224"/>
      <c r="HYB15" s="26"/>
      <c r="HYC15" s="26"/>
      <c r="HYD15" s="26"/>
      <c r="HYE15" s="225"/>
      <c r="HYF15" s="26"/>
      <c r="HYH15" s="221"/>
      <c r="HYI15" s="221"/>
      <c r="HYJ15" s="221"/>
      <c r="HYK15" s="221"/>
      <c r="HYL15" s="221"/>
      <c r="HYM15" s="221"/>
      <c r="HYN15" s="221"/>
      <c r="HYO15" s="221"/>
      <c r="HYP15" s="224"/>
      <c r="HYQ15" s="224"/>
      <c r="HYR15" s="26"/>
      <c r="HYS15" s="26"/>
      <c r="HYT15" s="26"/>
      <c r="HYU15" s="225"/>
      <c r="HYV15" s="26"/>
      <c r="HYX15" s="221"/>
      <c r="HYY15" s="221"/>
      <c r="HYZ15" s="221"/>
      <c r="HZA15" s="221"/>
      <c r="HZB15" s="221"/>
      <c r="HZC15" s="221"/>
      <c r="HZD15" s="221"/>
      <c r="HZE15" s="221"/>
      <c r="HZF15" s="224"/>
      <c r="HZG15" s="224"/>
      <c r="HZH15" s="26"/>
      <c r="HZI15" s="26"/>
      <c r="HZJ15" s="26"/>
      <c r="HZK15" s="225"/>
      <c r="HZL15" s="26"/>
      <c r="HZN15" s="221"/>
      <c r="HZO15" s="221"/>
      <c r="HZP15" s="221"/>
      <c r="HZQ15" s="221"/>
      <c r="HZR15" s="221"/>
      <c r="HZS15" s="221"/>
      <c r="HZT15" s="221"/>
      <c r="HZU15" s="221"/>
      <c r="HZV15" s="224"/>
      <c r="HZW15" s="224"/>
      <c r="HZX15" s="26"/>
      <c r="HZY15" s="26"/>
      <c r="HZZ15" s="26"/>
      <c r="IAA15" s="225"/>
      <c r="IAB15" s="26"/>
      <c r="IAD15" s="221"/>
      <c r="IAE15" s="221"/>
      <c r="IAF15" s="221"/>
      <c r="IAG15" s="221"/>
      <c r="IAH15" s="221"/>
      <c r="IAI15" s="221"/>
      <c r="IAJ15" s="221"/>
      <c r="IAK15" s="221"/>
      <c r="IAL15" s="224"/>
      <c r="IAM15" s="224"/>
      <c r="IAN15" s="26"/>
      <c r="IAO15" s="26"/>
      <c r="IAP15" s="26"/>
      <c r="IAQ15" s="225"/>
      <c r="IAR15" s="26"/>
      <c r="IAT15" s="221"/>
      <c r="IAU15" s="221"/>
      <c r="IAV15" s="221"/>
      <c r="IAW15" s="221"/>
      <c r="IAX15" s="221"/>
      <c r="IAY15" s="221"/>
      <c r="IAZ15" s="221"/>
      <c r="IBA15" s="221"/>
      <c r="IBB15" s="224"/>
      <c r="IBC15" s="224"/>
      <c r="IBD15" s="26"/>
      <c r="IBE15" s="26"/>
      <c r="IBF15" s="26"/>
      <c r="IBG15" s="225"/>
      <c r="IBH15" s="26"/>
      <c r="IBJ15" s="221"/>
      <c r="IBK15" s="221"/>
      <c r="IBL15" s="221"/>
      <c r="IBM15" s="221"/>
      <c r="IBN15" s="221"/>
      <c r="IBO15" s="221"/>
      <c r="IBP15" s="221"/>
      <c r="IBQ15" s="221"/>
      <c r="IBR15" s="224"/>
      <c r="IBS15" s="224"/>
      <c r="IBT15" s="26"/>
      <c r="IBU15" s="26"/>
      <c r="IBV15" s="26"/>
      <c r="IBW15" s="225"/>
      <c r="IBX15" s="26"/>
      <c r="IBZ15" s="221"/>
      <c r="ICA15" s="221"/>
      <c r="ICB15" s="221"/>
      <c r="ICC15" s="221"/>
      <c r="ICD15" s="221"/>
      <c r="ICE15" s="221"/>
      <c r="ICF15" s="221"/>
      <c r="ICG15" s="221"/>
      <c r="ICH15" s="224"/>
      <c r="ICI15" s="224"/>
      <c r="ICJ15" s="26"/>
      <c r="ICK15" s="26"/>
      <c r="ICL15" s="26"/>
      <c r="ICM15" s="225"/>
      <c r="ICN15" s="26"/>
      <c r="ICP15" s="221"/>
      <c r="ICQ15" s="221"/>
      <c r="ICR15" s="221"/>
      <c r="ICS15" s="221"/>
      <c r="ICT15" s="221"/>
      <c r="ICU15" s="221"/>
      <c r="ICV15" s="221"/>
      <c r="ICW15" s="221"/>
      <c r="ICX15" s="224"/>
      <c r="ICY15" s="224"/>
      <c r="ICZ15" s="26"/>
      <c r="IDA15" s="26"/>
      <c r="IDB15" s="26"/>
      <c r="IDC15" s="225"/>
      <c r="IDD15" s="26"/>
      <c r="IDF15" s="221"/>
      <c r="IDG15" s="221"/>
      <c r="IDH15" s="221"/>
      <c r="IDI15" s="221"/>
      <c r="IDJ15" s="221"/>
      <c r="IDK15" s="221"/>
      <c r="IDL15" s="221"/>
      <c r="IDM15" s="221"/>
      <c r="IDN15" s="224"/>
      <c r="IDO15" s="224"/>
      <c r="IDP15" s="26"/>
      <c r="IDQ15" s="26"/>
      <c r="IDR15" s="26"/>
      <c r="IDS15" s="225"/>
      <c r="IDT15" s="26"/>
      <c r="IDV15" s="221"/>
      <c r="IDW15" s="221"/>
      <c r="IDX15" s="221"/>
      <c r="IDY15" s="221"/>
      <c r="IDZ15" s="221"/>
      <c r="IEA15" s="221"/>
      <c r="IEB15" s="221"/>
      <c r="IEC15" s="221"/>
      <c r="IED15" s="224"/>
      <c r="IEE15" s="224"/>
      <c r="IEF15" s="26"/>
      <c r="IEG15" s="26"/>
      <c r="IEH15" s="26"/>
      <c r="IEI15" s="225"/>
      <c r="IEJ15" s="26"/>
      <c r="IEL15" s="221"/>
      <c r="IEM15" s="221"/>
      <c r="IEN15" s="221"/>
      <c r="IEO15" s="221"/>
      <c r="IEP15" s="221"/>
      <c r="IEQ15" s="221"/>
      <c r="IER15" s="221"/>
      <c r="IES15" s="221"/>
      <c r="IET15" s="224"/>
      <c r="IEU15" s="224"/>
      <c r="IEV15" s="26"/>
      <c r="IEW15" s="26"/>
      <c r="IEX15" s="26"/>
      <c r="IEY15" s="225"/>
      <c r="IEZ15" s="26"/>
      <c r="IFB15" s="221"/>
      <c r="IFC15" s="221"/>
      <c r="IFD15" s="221"/>
      <c r="IFE15" s="221"/>
      <c r="IFF15" s="221"/>
      <c r="IFG15" s="221"/>
      <c r="IFH15" s="221"/>
      <c r="IFI15" s="221"/>
      <c r="IFJ15" s="224"/>
      <c r="IFK15" s="224"/>
      <c r="IFL15" s="26"/>
      <c r="IFM15" s="26"/>
      <c r="IFN15" s="26"/>
      <c r="IFO15" s="225"/>
      <c r="IFP15" s="26"/>
      <c r="IFR15" s="221"/>
      <c r="IFS15" s="221"/>
      <c r="IFT15" s="221"/>
      <c r="IFU15" s="221"/>
      <c r="IFV15" s="221"/>
      <c r="IFW15" s="221"/>
      <c r="IFX15" s="221"/>
      <c r="IFY15" s="221"/>
      <c r="IFZ15" s="224"/>
      <c r="IGA15" s="224"/>
      <c r="IGB15" s="26"/>
      <c r="IGC15" s="26"/>
      <c r="IGD15" s="26"/>
      <c r="IGE15" s="225"/>
      <c r="IGF15" s="26"/>
      <c r="IGH15" s="221"/>
      <c r="IGI15" s="221"/>
      <c r="IGJ15" s="221"/>
      <c r="IGK15" s="221"/>
      <c r="IGL15" s="221"/>
      <c r="IGM15" s="221"/>
      <c r="IGN15" s="221"/>
      <c r="IGO15" s="221"/>
      <c r="IGP15" s="224"/>
      <c r="IGQ15" s="224"/>
      <c r="IGR15" s="26"/>
      <c r="IGS15" s="26"/>
      <c r="IGT15" s="26"/>
      <c r="IGU15" s="225"/>
      <c r="IGV15" s="26"/>
      <c r="IGX15" s="221"/>
      <c r="IGY15" s="221"/>
      <c r="IGZ15" s="221"/>
      <c r="IHA15" s="221"/>
      <c r="IHB15" s="221"/>
      <c r="IHC15" s="221"/>
      <c r="IHD15" s="221"/>
      <c r="IHE15" s="221"/>
      <c r="IHF15" s="224"/>
      <c r="IHG15" s="224"/>
      <c r="IHH15" s="26"/>
      <c r="IHI15" s="26"/>
      <c r="IHJ15" s="26"/>
      <c r="IHK15" s="225"/>
      <c r="IHL15" s="26"/>
      <c r="IHN15" s="221"/>
      <c r="IHO15" s="221"/>
      <c r="IHP15" s="221"/>
      <c r="IHQ15" s="221"/>
      <c r="IHR15" s="221"/>
      <c r="IHS15" s="221"/>
      <c r="IHT15" s="221"/>
      <c r="IHU15" s="221"/>
      <c r="IHV15" s="224"/>
      <c r="IHW15" s="224"/>
      <c r="IHX15" s="26"/>
      <c r="IHY15" s="26"/>
      <c r="IHZ15" s="26"/>
      <c r="IIA15" s="225"/>
      <c r="IIB15" s="26"/>
      <c r="IID15" s="221"/>
      <c r="IIE15" s="221"/>
      <c r="IIF15" s="221"/>
      <c r="IIG15" s="221"/>
      <c r="IIH15" s="221"/>
      <c r="III15" s="221"/>
      <c r="IIJ15" s="221"/>
      <c r="IIK15" s="221"/>
      <c r="IIL15" s="224"/>
      <c r="IIM15" s="224"/>
      <c r="IIN15" s="26"/>
      <c r="IIO15" s="26"/>
      <c r="IIP15" s="26"/>
      <c r="IIQ15" s="225"/>
      <c r="IIR15" s="26"/>
      <c r="IIT15" s="221"/>
      <c r="IIU15" s="221"/>
      <c r="IIV15" s="221"/>
      <c r="IIW15" s="221"/>
      <c r="IIX15" s="221"/>
      <c r="IIY15" s="221"/>
      <c r="IIZ15" s="221"/>
      <c r="IJA15" s="221"/>
      <c r="IJB15" s="224"/>
      <c r="IJC15" s="224"/>
      <c r="IJD15" s="26"/>
      <c r="IJE15" s="26"/>
      <c r="IJF15" s="26"/>
      <c r="IJG15" s="225"/>
      <c r="IJH15" s="26"/>
      <c r="IJJ15" s="221"/>
      <c r="IJK15" s="221"/>
      <c r="IJL15" s="221"/>
      <c r="IJM15" s="221"/>
      <c r="IJN15" s="221"/>
      <c r="IJO15" s="221"/>
      <c r="IJP15" s="221"/>
      <c r="IJQ15" s="221"/>
      <c r="IJR15" s="224"/>
      <c r="IJS15" s="224"/>
      <c r="IJT15" s="26"/>
      <c r="IJU15" s="26"/>
      <c r="IJV15" s="26"/>
      <c r="IJW15" s="225"/>
      <c r="IJX15" s="26"/>
      <c r="IJZ15" s="221"/>
      <c r="IKA15" s="221"/>
      <c r="IKB15" s="221"/>
      <c r="IKC15" s="221"/>
      <c r="IKD15" s="221"/>
      <c r="IKE15" s="221"/>
      <c r="IKF15" s="221"/>
      <c r="IKG15" s="221"/>
      <c r="IKH15" s="224"/>
      <c r="IKI15" s="224"/>
      <c r="IKJ15" s="26"/>
      <c r="IKK15" s="26"/>
      <c r="IKL15" s="26"/>
      <c r="IKM15" s="225"/>
      <c r="IKN15" s="26"/>
      <c r="IKP15" s="221"/>
      <c r="IKQ15" s="221"/>
      <c r="IKR15" s="221"/>
      <c r="IKS15" s="221"/>
      <c r="IKT15" s="221"/>
      <c r="IKU15" s="221"/>
      <c r="IKV15" s="221"/>
      <c r="IKW15" s="221"/>
      <c r="IKX15" s="224"/>
      <c r="IKY15" s="224"/>
      <c r="IKZ15" s="26"/>
      <c r="ILA15" s="26"/>
      <c r="ILB15" s="26"/>
      <c r="ILC15" s="225"/>
      <c r="ILD15" s="26"/>
      <c r="ILF15" s="221"/>
      <c r="ILG15" s="221"/>
      <c r="ILH15" s="221"/>
      <c r="ILI15" s="221"/>
      <c r="ILJ15" s="221"/>
      <c r="ILK15" s="221"/>
      <c r="ILL15" s="221"/>
      <c r="ILM15" s="221"/>
      <c r="ILN15" s="224"/>
      <c r="ILO15" s="224"/>
      <c r="ILP15" s="26"/>
      <c r="ILQ15" s="26"/>
      <c r="ILR15" s="26"/>
      <c r="ILS15" s="225"/>
      <c r="ILT15" s="26"/>
      <c r="ILV15" s="221"/>
      <c r="ILW15" s="221"/>
      <c r="ILX15" s="221"/>
      <c r="ILY15" s="221"/>
      <c r="ILZ15" s="221"/>
      <c r="IMA15" s="221"/>
      <c r="IMB15" s="221"/>
      <c r="IMC15" s="221"/>
      <c r="IMD15" s="224"/>
      <c r="IME15" s="224"/>
      <c r="IMF15" s="26"/>
      <c r="IMG15" s="26"/>
      <c r="IMH15" s="26"/>
      <c r="IMI15" s="225"/>
      <c r="IMJ15" s="26"/>
      <c r="IML15" s="221"/>
      <c r="IMM15" s="221"/>
      <c r="IMN15" s="221"/>
      <c r="IMO15" s="221"/>
      <c r="IMP15" s="221"/>
      <c r="IMQ15" s="221"/>
      <c r="IMR15" s="221"/>
      <c r="IMS15" s="221"/>
      <c r="IMT15" s="224"/>
      <c r="IMU15" s="224"/>
      <c r="IMV15" s="26"/>
      <c r="IMW15" s="26"/>
      <c r="IMX15" s="26"/>
      <c r="IMY15" s="225"/>
      <c r="IMZ15" s="26"/>
      <c r="INB15" s="221"/>
      <c r="INC15" s="221"/>
      <c r="IND15" s="221"/>
      <c r="INE15" s="221"/>
      <c r="INF15" s="221"/>
      <c r="ING15" s="221"/>
      <c r="INH15" s="221"/>
      <c r="INI15" s="221"/>
      <c r="INJ15" s="224"/>
      <c r="INK15" s="224"/>
      <c r="INL15" s="26"/>
      <c r="INM15" s="26"/>
      <c r="INN15" s="26"/>
      <c r="INO15" s="225"/>
      <c r="INP15" s="26"/>
      <c r="INR15" s="221"/>
      <c r="INS15" s="221"/>
      <c r="INT15" s="221"/>
      <c r="INU15" s="221"/>
      <c r="INV15" s="221"/>
      <c r="INW15" s="221"/>
      <c r="INX15" s="221"/>
      <c r="INY15" s="221"/>
      <c r="INZ15" s="224"/>
      <c r="IOA15" s="224"/>
      <c r="IOB15" s="26"/>
      <c r="IOC15" s="26"/>
      <c r="IOD15" s="26"/>
      <c r="IOE15" s="225"/>
      <c r="IOF15" s="26"/>
      <c r="IOH15" s="221"/>
      <c r="IOI15" s="221"/>
      <c r="IOJ15" s="221"/>
      <c r="IOK15" s="221"/>
      <c r="IOL15" s="221"/>
      <c r="IOM15" s="221"/>
      <c r="ION15" s="221"/>
      <c r="IOO15" s="221"/>
      <c r="IOP15" s="224"/>
      <c r="IOQ15" s="224"/>
      <c r="IOR15" s="26"/>
      <c r="IOS15" s="26"/>
      <c r="IOT15" s="26"/>
      <c r="IOU15" s="225"/>
      <c r="IOV15" s="26"/>
      <c r="IOX15" s="221"/>
      <c r="IOY15" s="221"/>
      <c r="IOZ15" s="221"/>
      <c r="IPA15" s="221"/>
      <c r="IPB15" s="221"/>
      <c r="IPC15" s="221"/>
      <c r="IPD15" s="221"/>
      <c r="IPE15" s="221"/>
      <c r="IPF15" s="224"/>
      <c r="IPG15" s="224"/>
      <c r="IPH15" s="26"/>
      <c r="IPI15" s="26"/>
      <c r="IPJ15" s="26"/>
      <c r="IPK15" s="225"/>
      <c r="IPL15" s="26"/>
      <c r="IPN15" s="221"/>
      <c r="IPO15" s="221"/>
      <c r="IPP15" s="221"/>
      <c r="IPQ15" s="221"/>
      <c r="IPR15" s="221"/>
      <c r="IPS15" s="221"/>
      <c r="IPT15" s="221"/>
      <c r="IPU15" s="221"/>
      <c r="IPV15" s="224"/>
      <c r="IPW15" s="224"/>
      <c r="IPX15" s="26"/>
      <c r="IPY15" s="26"/>
      <c r="IPZ15" s="26"/>
      <c r="IQA15" s="225"/>
      <c r="IQB15" s="26"/>
      <c r="IQD15" s="221"/>
      <c r="IQE15" s="221"/>
      <c r="IQF15" s="221"/>
      <c r="IQG15" s="221"/>
      <c r="IQH15" s="221"/>
      <c r="IQI15" s="221"/>
      <c r="IQJ15" s="221"/>
      <c r="IQK15" s="221"/>
      <c r="IQL15" s="224"/>
      <c r="IQM15" s="224"/>
      <c r="IQN15" s="26"/>
      <c r="IQO15" s="26"/>
      <c r="IQP15" s="26"/>
      <c r="IQQ15" s="225"/>
      <c r="IQR15" s="26"/>
      <c r="IQT15" s="221"/>
      <c r="IQU15" s="221"/>
      <c r="IQV15" s="221"/>
      <c r="IQW15" s="221"/>
      <c r="IQX15" s="221"/>
      <c r="IQY15" s="221"/>
      <c r="IQZ15" s="221"/>
      <c r="IRA15" s="221"/>
      <c r="IRB15" s="224"/>
      <c r="IRC15" s="224"/>
      <c r="IRD15" s="26"/>
      <c r="IRE15" s="26"/>
      <c r="IRF15" s="26"/>
      <c r="IRG15" s="225"/>
      <c r="IRH15" s="26"/>
      <c r="IRJ15" s="221"/>
      <c r="IRK15" s="221"/>
      <c r="IRL15" s="221"/>
      <c r="IRM15" s="221"/>
      <c r="IRN15" s="221"/>
      <c r="IRO15" s="221"/>
      <c r="IRP15" s="221"/>
      <c r="IRQ15" s="221"/>
      <c r="IRR15" s="224"/>
      <c r="IRS15" s="224"/>
      <c r="IRT15" s="26"/>
      <c r="IRU15" s="26"/>
      <c r="IRV15" s="26"/>
      <c r="IRW15" s="225"/>
      <c r="IRX15" s="26"/>
      <c r="IRZ15" s="221"/>
      <c r="ISA15" s="221"/>
      <c r="ISB15" s="221"/>
      <c r="ISC15" s="221"/>
      <c r="ISD15" s="221"/>
      <c r="ISE15" s="221"/>
      <c r="ISF15" s="221"/>
      <c r="ISG15" s="221"/>
      <c r="ISH15" s="224"/>
      <c r="ISI15" s="224"/>
      <c r="ISJ15" s="26"/>
      <c r="ISK15" s="26"/>
      <c r="ISL15" s="26"/>
      <c r="ISM15" s="225"/>
      <c r="ISN15" s="26"/>
      <c r="ISP15" s="221"/>
      <c r="ISQ15" s="221"/>
      <c r="ISR15" s="221"/>
      <c r="ISS15" s="221"/>
      <c r="IST15" s="221"/>
      <c r="ISU15" s="221"/>
      <c r="ISV15" s="221"/>
      <c r="ISW15" s="221"/>
      <c r="ISX15" s="224"/>
      <c r="ISY15" s="224"/>
      <c r="ISZ15" s="26"/>
      <c r="ITA15" s="26"/>
      <c r="ITB15" s="26"/>
      <c r="ITC15" s="225"/>
      <c r="ITD15" s="26"/>
      <c r="ITF15" s="221"/>
      <c r="ITG15" s="221"/>
      <c r="ITH15" s="221"/>
      <c r="ITI15" s="221"/>
      <c r="ITJ15" s="221"/>
      <c r="ITK15" s="221"/>
      <c r="ITL15" s="221"/>
      <c r="ITM15" s="221"/>
      <c r="ITN15" s="224"/>
      <c r="ITO15" s="224"/>
      <c r="ITP15" s="26"/>
      <c r="ITQ15" s="26"/>
      <c r="ITR15" s="26"/>
      <c r="ITS15" s="225"/>
      <c r="ITT15" s="26"/>
      <c r="ITV15" s="221"/>
      <c r="ITW15" s="221"/>
      <c r="ITX15" s="221"/>
      <c r="ITY15" s="221"/>
      <c r="ITZ15" s="221"/>
      <c r="IUA15" s="221"/>
      <c r="IUB15" s="221"/>
      <c r="IUC15" s="221"/>
      <c r="IUD15" s="224"/>
      <c r="IUE15" s="224"/>
      <c r="IUF15" s="26"/>
      <c r="IUG15" s="26"/>
      <c r="IUH15" s="26"/>
      <c r="IUI15" s="225"/>
      <c r="IUJ15" s="26"/>
      <c r="IUL15" s="221"/>
      <c r="IUM15" s="221"/>
      <c r="IUN15" s="221"/>
      <c r="IUO15" s="221"/>
      <c r="IUP15" s="221"/>
      <c r="IUQ15" s="221"/>
      <c r="IUR15" s="221"/>
      <c r="IUS15" s="221"/>
      <c r="IUT15" s="224"/>
      <c r="IUU15" s="224"/>
      <c r="IUV15" s="26"/>
      <c r="IUW15" s="26"/>
      <c r="IUX15" s="26"/>
      <c r="IUY15" s="225"/>
      <c r="IUZ15" s="26"/>
      <c r="IVB15" s="221"/>
      <c r="IVC15" s="221"/>
      <c r="IVD15" s="221"/>
      <c r="IVE15" s="221"/>
      <c r="IVF15" s="221"/>
      <c r="IVG15" s="221"/>
      <c r="IVH15" s="221"/>
      <c r="IVI15" s="221"/>
      <c r="IVJ15" s="224"/>
      <c r="IVK15" s="224"/>
      <c r="IVL15" s="26"/>
      <c r="IVM15" s="26"/>
      <c r="IVN15" s="26"/>
      <c r="IVO15" s="225"/>
      <c r="IVP15" s="26"/>
      <c r="IVR15" s="221"/>
      <c r="IVS15" s="221"/>
      <c r="IVT15" s="221"/>
      <c r="IVU15" s="221"/>
      <c r="IVV15" s="221"/>
      <c r="IVW15" s="221"/>
      <c r="IVX15" s="221"/>
      <c r="IVY15" s="221"/>
      <c r="IVZ15" s="224"/>
      <c r="IWA15" s="224"/>
      <c r="IWB15" s="26"/>
      <c r="IWC15" s="26"/>
      <c r="IWD15" s="26"/>
      <c r="IWE15" s="225"/>
      <c r="IWF15" s="26"/>
      <c r="IWH15" s="221"/>
      <c r="IWI15" s="221"/>
      <c r="IWJ15" s="221"/>
      <c r="IWK15" s="221"/>
      <c r="IWL15" s="221"/>
      <c r="IWM15" s="221"/>
      <c r="IWN15" s="221"/>
      <c r="IWO15" s="221"/>
      <c r="IWP15" s="224"/>
      <c r="IWQ15" s="224"/>
      <c r="IWR15" s="26"/>
      <c r="IWS15" s="26"/>
      <c r="IWT15" s="26"/>
      <c r="IWU15" s="225"/>
      <c r="IWV15" s="26"/>
      <c r="IWX15" s="221"/>
      <c r="IWY15" s="221"/>
      <c r="IWZ15" s="221"/>
      <c r="IXA15" s="221"/>
      <c r="IXB15" s="221"/>
      <c r="IXC15" s="221"/>
      <c r="IXD15" s="221"/>
      <c r="IXE15" s="221"/>
      <c r="IXF15" s="224"/>
      <c r="IXG15" s="224"/>
      <c r="IXH15" s="26"/>
      <c r="IXI15" s="26"/>
      <c r="IXJ15" s="26"/>
      <c r="IXK15" s="225"/>
      <c r="IXL15" s="26"/>
      <c r="IXN15" s="221"/>
      <c r="IXO15" s="221"/>
      <c r="IXP15" s="221"/>
      <c r="IXQ15" s="221"/>
      <c r="IXR15" s="221"/>
      <c r="IXS15" s="221"/>
      <c r="IXT15" s="221"/>
      <c r="IXU15" s="221"/>
      <c r="IXV15" s="224"/>
      <c r="IXW15" s="224"/>
      <c r="IXX15" s="26"/>
      <c r="IXY15" s="26"/>
      <c r="IXZ15" s="26"/>
      <c r="IYA15" s="225"/>
      <c r="IYB15" s="26"/>
      <c r="IYD15" s="221"/>
      <c r="IYE15" s="221"/>
      <c r="IYF15" s="221"/>
      <c r="IYG15" s="221"/>
      <c r="IYH15" s="221"/>
      <c r="IYI15" s="221"/>
      <c r="IYJ15" s="221"/>
      <c r="IYK15" s="221"/>
      <c r="IYL15" s="224"/>
      <c r="IYM15" s="224"/>
      <c r="IYN15" s="26"/>
      <c r="IYO15" s="26"/>
      <c r="IYP15" s="26"/>
      <c r="IYQ15" s="225"/>
      <c r="IYR15" s="26"/>
      <c r="IYT15" s="221"/>
      <c r="IYU15" s="221"/>
      <c r="IYV15" s="221"/>
      <c r="IYW15" s="221"/>
      <c r="IYX15" s="221"/>
      <c r="IYY15" s="221"/>
      <c r="IYZ15" s="221"/>
      <c r="IZA15" s="221"/>
      <c r="IZB15" s="224"/>
      <c r="IZC15" s="224"/>
      <c r="IZD15" s="26"/>
      <c r="IZE15" s="26"/>
      <c r="IZF15" s="26"/>
      <c r="IZG15" s="225"/>
      <c r="IZH15" s="26"/>
      <c r="IZJ15" s="221"/>
      <c r="IZK15" s="221"/>
      <c r="IZL15" s="221"/>
      <c r="IZM15" s="221"/>
      <c r="IZN15" s="221"/>
      <c r="IZO15" s="221"/>
      <c r="IZP15" s="221"/>
      <c r="IZQ15" s="221"/>
      <c r="IZR15" s="224"/>
      <c r="IZS15" s="224"/>
      <c r="IZT15" s="26"/>
      <c r="IZU15" s="26"/>
      <c r="IZV15" s="26"/>
      <c r="IZW15" s="225"/>
      <c r="IZX15" s="26"/>
      <c r="IZZ15" s="221"/>
      <c r="JAA15" s="221"/>
      <c r="JAB15" s="221"/>
      <c r="JAC15" s="221"/>
      <c r="JAD15" s="221"/>
      <c r="JAE15" s="221"/>
      <c r="JAF15" s="221"/>
      <c r="JAG15" s="221"/>
      <c r="JAH15" s="224"/>
      <c r="JAI15" s="224"/>
      <c r="JAJ15" s="26"/>
      <c r="JAK15" s="26"/>
      <c r="JAL15" s="26"/>
      <c r="JAM15" s="225"/>
      <c r="JAN15" s="26"/>
      <c r="JAP15" s="221"/>
      <c r="JAQ15" s="221"/>
      <c r="JAR15" s="221"/>
      <c r="JAS15" s="221"/>
      <c r="JAT15" s="221"/>
      <c r="JAU15" s="221"/>
      <c r="JAV15" s="221"/>
      <c r="JAW15" s="221"/>
      <c r="JAX15" s="224"/>
      <c r="JAY15" s="224"/>
      <c r="JAZ15" s="26"/>
      <c r="JBA15" s="26"/>
      <c r="JBB15" s="26"/>
      <c r="JBC15" s="225"/>
      <c r="JBD15" s="26"/>
      <c r="JBF15" s="221"/>
      <c r="JBG15" s="221"/>
      <c r="JBH15" s="221"/>
      <c r="JBI15" s="221"/>
      <c r="JBJ15" s="221"/>
      <c r="JBK15" s="221"/>
      <c r="JBL15" s="221"/>
      <c r="JBM15" s="221"/>
      <c r="JBN15" s="224"/>
      <c r="JBO15" s="224"/>
      <c r="JBP15" s="26"/>
      <c r="JBQ15" s="26"/>
      <c r="JBR15" s="26"/>
      <c r="JBS15" s="225"/>
      <c r="JBT15" s="26"/>
      <c r="JBV15" s="221"/>
      <c r="JBW15" s="221"/>
      <c r="JBX15" s="221"/>
      <c r="JBY15" s="221"/>
      <c r="JBZ15" s="221"/>
      <c r="JCA15" s="221"/>
      <c r="JCB15" s="221"/>
      <c r="JCC15" s="221"/>
      <c r="JCD15" s="224"/>
      <c r="JCE15" s="224"/>
      <c r="JCF15" s="26"/>
      <c r="JCG15" s="26"/>
      <c r="JCH15" s="26"/>
      <c r="JCI15" s="225"/>
      <c r="JCJ15" s="26"/>
      <c r="JCL15" s="221"/>
      <c r="JCM15" s="221"/>
      <c r="JCN15" s="221"/>
      <c r="JCO15" s="221"/>
      <c r="JCP15" s="221"/>
      <c r="JCQ15" s="221"/>
      <c r="JCR15" s="221"/>
      <c r="JCS15" s="221"/>
      <c r="JCT15" s="224"/>
      <c r="JCU15" s="224"/>
      <c r="JCV15" s="26"/>
      <c r="JCW15" s="26"/>
      <c r="JCX15" s="26"/>
      <c r="JCY15" s="225"/>
      <c r="JCZ15" s="26"/>
      <c r="JDB15" s="221"/>
      <c r="JDC15" s="221"/>
      <c r="JDD15" s="221"/>
      <c r="JDE15" s="221"/>
      <c r="JDF15" s="221"/>
      <c r="JDG15" s="221"/>
      <c r="JDH15" s="221"/>
      <c r="JDI15" s="221"/>
      <c r="JDJ15" s="224"/>
      <c r="JDK15" s="224"/>
      <c r="JDL15" s="26"/>
      <c r="JDM15" s="26"/>
      <c r="JDN15" s="26"/>
      <c r="JDO15" s="225"/>
      <c r="JDP15" s="26"/>
      <c r="JDR15" s="221"/>
      <c r="JDS15" s="221"/>
      <c r="JDT15" s="221"/>
      <c r="JDU15" s="221"/>
      <c r="JDV15" s="221"/>
      <c r="JDW15" s="221"/>
      <c r="JDX15" s="221"/>
      <c r="JDY15" s="221"/>
      <c r="JDZ15" s="224"/>
      <c r="JEA15" s="224"/>
      <c r="JEB15" s="26"/>
      <c r="JEC15" s="26"/>
      <c r="JED15" s="26"/>
      <c r="JEE15" s="225"/>
      <c r="JEF15" s="26"/>
      <c r="JEH15" s="221"/>
      <c r="JEI15" s="221"/>
      <c r="JEJ15" s="221"/>
      <c r="JEK15" s="221"/>
      <c r="JEL15" s="221"/>
      <c r="JEM15" s="221"/>
      <c r="JEN15" s="221"/>
      <c r="JEO15" s="221"/>
      <c r="JEP15" s="224"/>
      <c r="JEQ15" s="224"/>
      <c r="JER15" s="26"/>
      <c r="JES15" s="26"/>
      <c r="JET15" s="26"/>
      <c r="JEU15" s="225"/>
      <c r="JEV15" s="26"/>
      <c r="JEX15" s="221"/>
      <c r="JEY15" s="221"/>
      <c r="JEZ15" s="221"/>
      <c r="JFA15" s="221"/>
      <c r="JFB15" s="221"/>
      <c r="JFC15" s="221"/>
      <c r="JFD15" s="221"/>
      <c r="JFE15" s="221"/>
      <c r="JFF15" s="224"/>
      <c r="JFG15" s="224"/>
      <c r="JFH15" s="26"/>
      <c r="JFI15" s="26"/>
      <c r="JFJ15" s="26"/>
      <c r="JFK15" s="225"/>
      <c r="JFL15" s="26"/>
      <c r="JFN15" s="221"/>
      <c r="JFO15" s="221"/>
      <c r="JFP15" s="221"/>
      <c r="JFQ15" s="221"/>
      <c r="JFR15" s="221"/>
      <c r="JFS15" s="221"/>
      <c r="JFT15" s="221"/>
      <c r="JFU15" s="221"/>
      <c r="JFV15" s="224"/>
      <c r="JFW15" s="224"/>
      <c r="JFX15" s="26"/>
      <c r="JFY15" s="26"/>
      <c r="JFZ15" s="26"/>
      <c r="JGA15" s="225"/>
      <c r="JGB15" s="26"/>
      <c r="JGD15" s="221"/>
      <c r="JGE15" s="221"/>
      <c r="JGF15" s="221"/>
      <c r="JGG15" s="221"/>
      <c r="JGH15" s="221"/>
      <c r="JGI15" s="221"/>
      <c r="JGJ15" s="221"/>
      <c r="JGK15" s="221"/>
      <c r="JGL15" s="224"/>
      <c r="JGM15" s="224"/>
      <c r="JGN15" s="26"/>
      <c r="JGO15" s="26"/>
      <c r="JGP15" s="26"/>
      <c r="JGQ15" s="225"/>
      <c r="JGR15" s="26"/>
      <c r="JGT15" s="221"/>
      <c r="JGU15" s="221"/>
      <c r="JGV15" s="221"/>
      <c r="JGW15" s="221"/>
      <c r="JGX15" s="221"/>
      <c r="JGY15" s="221"/>
      <c r="JGZ15" s="221"/>
      <c r="JHA15" s="221"/>
      <c r="JHB15" s="224"/>
      <c r="JHC15" s="224"/>
      <c r="JHD15" s="26"/>
      <c r="JHE15" s="26"/>
      <c r="JHF15" s="26"/>
      <c r="JHG15" s="225"/>
      <c r="JHH15" s="26"/>
      <c r="JHJ15" s="221"/>
      <c r="JHK15" s="221"/>
      <c r="JHL15" s="221"/>
      <c r="JHM15" s="221"/>
      <c r="JHN15" s="221"/>
      <c r="JHO15" s="221"/>
      <c r="JHP15" s="221"/>
      <c r="JHQ15" s="221"/>
      <c r="JHR15" s="224"/>
      <c r="JHS15" s="224"/>
      <c r="JHT15" s="26"/>
      <c r="JHU15" s="26"/>
      <c r="JHV15" s="26"/>
      <c r="JHW15" s="225"/>
      <c r="JHX15" s="26"/>
      <c r="JHZ15" s="221"/>
      <c r="JIA15" s="221"/>
      <c r="JIB15" s="221"/>
      <c r="JIC15" s="221"/>
      <c r="JID15" s="221"/>
      <c r="JIE15" s="221"/>
      <c r="JIF15" s="221"/>
      <c r="JIG15" s="221"/>
      <c r="JIH15" s="224"/>
      <c r="JII15" s="224"/>
      <c r="JIJ15" s="26"/>
      <c r="JIK15" s="26"/>
      <c r="JIL15" s="26"/>
      <c r="JIM15" s="225"/>
      <c r="JIN15" s="26"/>
      <c r="JIP15" s="221"/>
      <c r="JIQ15" s="221"/>
      <c r="JIR15" s="221"/>
      <c r="JIS15" s="221"/>
      <c r="JIT15" s="221"/>
      <c r="JIU15" s="221"/>
      <c r="JIV15" s="221"/>
      <c r="JIW15" s="221"/>
      <c r="JIX15" s="224"/>
      <c r="JIY15" s="224"/>
      <c r="JIZ15" s="26"/>
      <c r="JJA15" s="26"/>
      <c r="JJB15" s="26"/>
      <c r="JJC15" s="225"/>
      <c r="JJD15" s="26"/>
      <c r="JJF15" s="221"/>
      <c r="JJG15" s="221"/>
      <c r="JJH15" s="221"/>
      <c r="JJI15" s="221"/>
      <c r="JJJ15" s="221"/>
      <c r="JJK15" s="221"/>
      <c r="JJL15" s="221"/>
      <c r="JJM15" s="221"/>
      <c r="JJN15" s="224"/>
      <c r="JJO15" s="224"/>
      <c r="JJP15" s="26"/>
      <c r="JJQ15" s="26"/>
      <c r="JJR15" s="26"/>
      <c r="JJS15" s="225"/>
      <c r="JJT15" s="26"/>
      <c r="JJV15" s="221"/>
      <c r="JJW15" s="221"/>
      <c r="JJX15" s="221"/>
      <c r="JJY15" s="221"/>
      <c r="JJZ15" s="221"/>
      <c r="JKA15" s="221"/>
      <c r="JKB15" s="221"/>
      <c r="JKC15" s="221"/>
      <c r="JKD15" s="224"/>
      <c r="JKE15" s="224"/>
      <c r="JKF15" s="26"/>
      <c r="JKG15" s="26"/>
      <c r="JKH15" s="26"/>
      <c r="JKI15" s="225"/>
      <c r="JKJ15" s="26"/>
      <c r="JKL15" s="221"/>
      <c r="JKM15" s="221"/>
      <c r="JKN15" s="221"/>
      <c r="JKO15" s="221"/>
      <c r="JKP15" s="221"/>
      <c r="JKQ15" s="221"/>
      <c r="JKR15" s="221"/>
      <c r="JKS15" s="221"/>
      <c r="JKT15" s="224"/>
      <c r="JKU15" s="224"/>
      <c r="JKV15" s="26"/>
      <c r="JKW15" s="26"/>
      <c r="JKX15" s="26"/>
      <c r="JKY15" s="225"/>
      <c r="JKZ15" s="26"/>
      <c r="JLB15" s="221"/>
      <c r="JLC15" s="221"/>
      <c r="JLD15" s="221"/>
      <c r="JLE15" s="221"/>
      <c r="JLF15" s="221"/>
      <c r="JLG15" s="221"/>
      <c r="JLH15" s="221"/>
      <c r="JLI15" s="221"/>
      <c r="JLJ15" s="224"/>
      <c r="JLK15" s="224"/>
      <c r="JLL15" s="26"/>
      <c r="JLM15" s="26"/>
      <c r="JLN15" s="26"/>
      <c r="JLO15" s="225"/>
      <c r="JLP15" s="26"/>
      <c r="JLR15" s="221"/>
      <c r="JLS15" s="221"/>
      <c r="JLT15" s="221"/>
      <c r="JLU15" s="221"/>
      <c r="JLV15" s="221"/>
      <c r="JLW15" s="221"/>
      <c r="JLX15" s="221"/>
      <c r="JLY15" s="221"/>
      <c r="JLZ15" s="224"/>
      <c r="JMA15" s="224"/>
      <c r="JMB15" s="26"/>
      <c r="JMC15" s="26"/>
      <c r="JMD15" s="26"/>
      <c r="JME15" s="225"/>
      <c r="JMF15" s="26"/>
      <c r="JMH15" s="221"/>
      <c r="JMI15" s="221"/>
      <c r="JMJ15" s="221"/>
      <c r="JMK15" s="221"/>
      <c r="JML15" s="221"/>
      <c r="JMM15" s="221"/>
      <c r="JMN15" s="221"/>
      <c r="JMO15" s="221"/>
      <c r="JMP15" s="224"/>
      <c r="JMQ15" s="224"/>
      <c r="JMR15" s="26"/>
      <c r="JMS15" s="26"/>
      <c r="JMT15" s="26"/>
      <c r="JMU15" s="225"/>
      <c r="JMV15" s="26"/>
      <c r="JMX15" s="221"/>
      <c r="JMY15" s="221"/>
      <c r="JMZ15" s="221"/>
      <c r="JNA15" s="221"/>
      <c r="JNB15" s="221"/>
      <c r="JNC15" s="221"/>
      <c r="JND15" s="221"/>
      <c r="JNE15" s="221"/>
      <c r="JNF15" s="224"/>
      <c r="JNG15" s="224"/>
      <c r="JNH15" s="26"/>
      <c r="JNI15" s="26"/>
      <c r="JNJ15" s="26"/>
      <c r="JNK15" s="225"/>
      <c r="JNL15" s="26"/>
      <c r="JNN15" s="221"/>
      <c r="JNO15" s="221"/>
      <c r="JNP15" s="221"/>
      <c r="JNQ15" s="221"/>
      <c r="JNR15" s="221"/>
      <c r="JNS15" s="221"/>
      <c r="JNT15" s="221"/>
      <c r="JNU15" s="221"/>
      <c r="JNV15" s="224"/>
      <c r="JNW15" s="224"/>
      <c r="JNX15" s="26"/>
      <c r="JNY15" s="26"/>
      <c r="JNZ15" s="26"/>
      <c r="JOA15" s="225"/>
      <c r="JOB15" s="26"/>
      <c r="JOD15" s="221"/>
      <c r="JOE15" s="221"/>
      <c r="JOF15" s="221"/>
      <c r="JOG15" s="221"/>
      <c r="JOH15" s="221"/>
      <c r="JOI15" s="221"/>
      <c r="JOJ15" s="221"/>
      <c r="JOK15" s="221"/>
      <c r="JOL15" s="224"/>
      <c r="JOM15" s="224"/>
      <c r="JON15" s="26"/>
      <c r="JOO15" s="26"/>
      <c r="JOP15" s="26"/>
      <c r="JOQ15" s="225"/>
      <c r="JOR15" s="26"/>
      <c r="JOT15" s="221"/>
      <c r="JOU15" s="221"/>
      <c r="JOV15" s="221"/>
      <c r="JOW15" s="221"/>
      <c r="JOX15" s="221"/>
      <c r="JOY15" s="221"/>
      <c r="JOZ15" s="221"/>
      <c r="JPA15" s="221"/>
      <c r="JPB15" s="224"/>
      <c r="JPC15" s="224"/>
      <c r="JPD15" s="26"/>
      <c r="JPE15" s="26"/>
      <c r="JPF15" s="26"/>
      <c r="JPG15" s="225"/>
      <c r="JPH15" s="26"/>
      <c r="JPJ15" s="221"/>
      <c r="JPK15" s="221"/>
      <c r="JPL15" s="221"/>
      <c r="JPM15" s="221"/>
      <c r="JPN15" s="221"/>
      <c r="JPO15" s="221"/>
      <c r="JPP15" s="221"/>
      <c r="JPQ15" s="221"/>
      <c r="JPR15" s="224"/>
      <c r="JPS15" s="224"/>
      <c r="JPT15" s="26"/>
      <c r="JPU15" s="26"/>
      <c r="JPV15" s="26"/>
      <c r="JPW15" s="225"/>
      <c r="JPX15" s="26"/>
      <c r="JPZ15" s="221"/>
      <c r="JQA15" s="221"/>
      <c r="JQB15" s="221"/>
      <c r="JQC15" s="221"/>
      <c r="JQD15" s="221"/>
      <c r="JQE15" s="221"/>
      <c r="JQF15" s="221"/>
      <c r="JQG15" s="221"/>
      <c r="JQH15" s="224"/>
      <c r="JQI15" s="224"/>
      <c r="JQJ15" s="26"/>
      <c r="JQK15" s="26"/>
      <c r="JQL15" s="26"/>
      <c r="JQM15" s="225"/>
      <c r="JQN15" s="26"/>
      <c r="JQP15" s="221"/>
      <c r="JQQ15" s="221"/>
      <c r="JQR15" s="221"/>
      <c r="JQS15" s="221"/>
      <c r="JQT15" s="221"/>
      <c r="JQU15" s="221"/>
      <c r="JQV15" s="221"/>
      <c r="JQW15" s="221"/>
      <c r="JQX15" s="224"/>
      <c r="JQY15" s="224"/>
      <c r="JQZ15" s="26"/>
      <c r="JRA15" s="26"/>
      <c r="JRB15" s="26"/>
      <c r="JRC15" s="225"/>
      <c r="JRD15" s="26"/>
      <c r="JRF15" s="221"/>
      <c r="JRG15" s="221"/>
      <c r="JRH15" s="221"/>
      <c r="JRI15" s="221"/>
      <c r="JRJ15" s="221"/>
      <c r="JRK15" s="221"/>
      <c r="JRL15" s="221"/>
      <c r="JRM15" s="221"/>
      <c r="JRN15" s="224"/>
      <c r="JRO15" s="224"/>
      <c r="JRP15" s="26"/>
      <c r="JRQ15" s="26"/>
      <c r="JRR15" s="26"/>
      <c r="JRS15" s="225"/>
      <c r="JRT15" s="26"/>
      <c r="JRV15" s="221"/>
      <c r="JRW15" s="221"/>
      <c r="JRX15" s="221"/>
      <c r="JRY15" s="221"/>
      <c r="JRZ15" s="221"/>
      <c r="JSA15" s="221"/>
      <c r="JSB15" s="221"/>
      <c r="JSC15" s="221"/>
      <c r="JSD15" s="224"/>
      <c r="JSE15" s="224"/>
      <c r="JSF15" s="26"/>
      <c r="JSG15" s="26"/>
      <c r="JSH15" s="26"/>
      <c r="JSI15" s="225"/>
      <c r="JSJ15" s="26"/>
      <c r="JSL15" s="221"/>
      <c r="JSM15" s="221"/>
      <c r="JSN15" s="221"/>
      <c r="JSO15" s="221"/>
      <c r="JSP15" s="221"/>
      <c r="JSQ15" s="221"/>
      <c r="JSR15" s="221"/>
      <c r="JSS15" s="221"/>
      <c r="JST15" s="224"/>
      <c r="JSU15" s="224"/>
      <c r="JSV15" s="26"/>
      <c r="JSW15" s="26"/>
      <c r="JSX15" s="26"/>
      <c r="JSY15" s="225"/>
      <c r="JSZ15" s="26"/>
      <c r="JTB15" s="221"/>
      <c r="JTC15" s="221"/>
      <c r="JTD15" s="221"/>
      <c r="JTE15" s="221"/>
      <c r="JTF15" s="221"/>
      <c r="JTG15" s="221"/>
      <c r="JTH15" s="221"/>
      <c r="JTI15" s="221"/>
      <c r="JTJ15" s="224"/>
      <c r="JTK15" s="224"/>
      <c r="JTL15" s="26"/>
      <c r="JTM15" s="26"/>
      <c r="JTN15" s="26"/>
      <c r="JTO15" s="225"/>
      <c r="JTP15" s="26"/>
      <c r="JTR15" s="221"/>
      <c r="JTS15" s="221"/>
      <c r="JTT15" s="221"/>
      <c r="JTU15" s="221"/>
      <c r="JTV15" s="221"/>
      <c r="JTW15" s="221"/>
      <c r="JTX15" s="221"/>
      <c r="JTY15" s="221"/>
      <c r="JTZ15" s="224"/>
      <c r="JUA15" s="224"/>
      <c r="JUB15" s="26"/>
      <c r="JUC15" s="26"/>
      <c r="JUD15" s="26"/>
      <c r="JUE15" s="225"/>
      <c r="JUF15" s="26"/>
      <c r="JUH15" s="221"/>
      <c r="JUI15" s="221"/>
      <c r="JUJ15" s="221"/>
      <c r="JUK15" s="221"/>
      <c r="JUL15" s="221"/>
      <c r="JUM15" s="221"/>
      <c r="JUN15" s="221"/>
      <c r="JUO15" s="221"/>
      <c r="JUP15" s="224"/>
      <c r="JUQ15" s="224"/>
      <c r="JUR15" s="26"/>
      <c r="JUS15" s="26"/>
      <c r="JUT15" s="26"/>
      <c r="JUU15" s="225"/>
      <c r="JUV15" s="26"/>
      <c r="JUX15" s="221"/>
      <c r="JUY15" s="221"/>
      <c r="JUZ15" s="221"/>
      <c r="JVA15" s="221"/>
      <c r="JVB15" s="221"/>
      <c r="JVC15" s="221"/>
      <c r="JVD15" s="221"/>
      <c r="JVE15" s="221"/>
      <c r="JVF15" s="224"/>
      <c r="JVG15" s="224"/>
      <c r="JVH15" s="26"/>
      <c r="JVI15" s="26"/>
      <c r="JVJ15" s="26"/>
      <c r="JVK15" s="225"/>
      <c r="JVL15" s="26"/>
      <c r="JVN15" s="221"/>
      <c r="JVO15" s="221"/>
      <c r="JVP15" s="221"/>
      <c r="JVQ15" s="221"/>
      <c r="JVR15" s="221"/>
      <c r="JVS15" s="221"/>
      <c r="JVT15" s="221"/>
      <c r="JVU15" s="221"/>
      <c r="JVV15" s="224"/>
      <c r="JVW15" s="224"/>
      <c r="JVX15" s="26"/>
      <c r="JVY15" s="26"/>
      <c r="JVZ15" s="26"/>
      <c r="JWA15" s="225"/>
      <c r="JWB15" s="26"/>
      <c r="JWD15" s="221"/>
      <c r="JWE15" s="221"/>
      <c r="JWF15" s="221"/>
      <c r="JWG15" s="221"/>
      <c r="JWH15" s="221"/>
      <c r="JWI15" s="221"/>
      <c r="JWJ15" s="221"/>
      <c r="JWK15" s="221"/>
      <c r="JWL15" s="224"/>
      <c r="JWM15" s="224"/>
      <c r="JWN15" s="26"/>
      <c r="JWO15" s="26"/>
      <c r="JWP15" s="26"/>
      <c r="JWQ15" s="225"/>
      <c r="JWR15" s="26"/>
      <c r="JWT15" s="221"/>
      <c r="JWU15" s="221"/>
      <c r="JWV15" s="221"/>
      <c r="JWW15" s="221"/>
      <c r="JWX15" s="221"/>
      <c r="JWY15" s="221"/>
      <c r="JWZ15" s="221"/>
      <c r="JXA15" s="221"/>
      <c r="JXB15" s="224"/>
      <c r="JXC15" s="224"/>
      <c r="JXD15" s="26"/>
      <c r="JXE15" s="26"/>
      <c r="JXF15" s="26"/>
      <c r="JXG15" s="225"/>
      <c r="JXH15" s="26"/>
      <c r="JXJ15" s="221"/>
      <c r="JXK15" s="221"/>
      <c r="JXL15" s="221"/>
      <c r="JXM15" s="221"/>
      <c r="JXN15" s="221"/>
      <c r="JXO15" s="221"/>
      <c r="JXP15" s="221"/>
      <c r="JXQ15" s="221"/>
      <c r="JXR15" s="224"/>
      <c r="JXS15" s="224"/>
      <c r="JXT15" s="26"/>
      <c r="JXU15" s="26"/>
      <c r="JXV15" s="26"/>
      <c r="JXW15" s="225"/>
      <c r="JXX15" s="26"/>
      <c r="JXZ15" s="221"/>
      <c r="JYA15" s="221"/>
      <c r="JYB15" s="221"/>
      <c r="JYC15" s="221"/>
      <c r="JYD15" s="221"/>
      <c r="JYE15" s="221"/>
      <c r="JYF15" s="221"/>
      <c r="JYG15" s="221"/>
      <c r="JYH15" s="224"/>
      <c r="JYI15" s="224"/>
      <c r="JYJ15" s="26"/>
      <c r="JYK15" s="26"/>
      <c r="JYL15" s="26"/>
      <c r="JYM15" s="225"/>
      <c r="JYN15" s="26"/>
      <c r="JYP15" s="221"/>
      <c r="JYQ15" s="221"/>
      <c r="JYR15" s="221"/>
      <c r="JYS15" s="221"/>
      <c r="JYT15" s="221"/>
      <c r="JYU15" s="221"/>
      <c r="JYV15" s="221"/>
      <c r="JYW15" s="221"/>
      <c r="JYX15" s="224"/>
      <c r="JYY15" s="224"/>
      <c r="JYZ15" s="26"/>
      <c r="JZA15" s="26"/>
      <c r="JZB15" s="26"/>
      <c r="JZC15" s="225"/>
      <c r="JZD15" s="26"/>
      <c r="JZF15" s="221"/>
      <c r="JZG15" s="221"/>
      <c r="JZH15" s="221"/>
      <c r="JZI15" s="221"/>
      <c r="JZJ15" s="221"/>
      <c r="JZK15" s="221"/>
      <c r="JZL15" s="221"/>
      <c r="JZM15" s="221"/>
      <c r="JZN15" s="224"/>
      <c r="JZO15" s="224"/>
      <c r="JZP15" s="26"/>
      <c r="JZQ15" s="26"/>
      <c r="JZR15" s="26"/>
      <c r="JZS15" s="225"/>
      <c r="JZT15" s="26"/>
      <c r="JZV15" s="221"/>
      <c r="JZW15" s="221"/>
      <c r="JZX15" s="221"/>
      <c r="JZY15" s="221"/>
      <c r="JZZ15" s="221"/>
      <c r="KAA15" s="221"/>
      <c r="KAB15" s="221"/>
      <c r="KAC15" s="221"/>
      <c r="KAD15" s="224"/>
      <c r="KAE15" s="224"/>
      <c r="KAF15" s="26"/>
      <c r="KAG15" s="26"/>
      <c r="KAH15" s="26"/>
      <c r="KAI15" s="225"/>
      <c r="KAJ15" s="26"/>
      <c r="KAL15" s="221"/>
      <c r="KAM15" s="221"/>
      <c r="KAN15" s="221"/>
      <c r="KAO15" s="221"/>
      <c r="KAP15" s="221"/>
      <c r="KAQ15" s="221"/>
      <c r="KAR15" s="221"/>
      <c r="KAS15" s="221"/>
      <c r="KAT15" s="224"/>
      <c r="KAU15" s="224"/>
      <c r="KAV15" s="26"/>
      <c r="KAW15" s="26"/>
      <c r="KAX15" s="26"/>
      <c r="KAY15" s="225"/>
      <c r="KAZ15" s="26"/>
      <c r="KBB15" s="221"/>
      <c r="KBC15" s="221"/>
      <c r="KBD15" s="221"/>
      <c r="KBE15" s="221"/>
      <c r="KBF15" s="221"/>
      <c r="KBG15" s="221"/>
      <c r="KBH15" s="221"/>
      <c r="KBI15" s="221"/>
      <c r="KBJ15" s="224"/>
      <c r="KBK15" s="224"/>
      <c r="KBL15" s="26"/>
      <c r="KBM15" s="26"/>
      <c r="KBN15" s="26"/>
      <c r="KBO15" s="225"/>
      <c r="KBP15" s="26"/>
      <c r="KBR15" s="221"/>
      <c r="KBS15" s="221"/>
      <c r="KBT15" s="221"/>
      <c r="KBU15" s="221"/>
      <c r="KBV15" s="221"/>
      <c r="KBW15" s="221"/>
      <c r="KBX15" s="221"/>
      <c r="KBY15" s="221"/>
      <c r="KBZ15" s="224"/>
      <c r="KCA15" s="224"/>
      <c r="KCB15" s="26"/>
      <c r="KCC15" s="26"/>
      <c r="KCD15" s="26"/>
      <c r="KCE15" s="225"/>
      <c r="KCF15" s="26"/>
      <c r="KCH15" s="221"/>
      <c r="KCI15" s="221"/>
      <c r="KCJ15" s="221"/>
      <c r="KCK15" s="221"/>
      <c r="KCL15" s="221"/>
      <c r="KCM15" s="221"/>
      <c r="KCN15" s="221"/>
      <c r="KCO15" s="221"/>
      <c r="KCP15" s="224"/>
      <c r="KCQ15" s="224"/>
      <c r="KCR15" s="26"/>
      <c r="KCS15" s="26"/>
      <c r="KCT15" s="26"/>
      <c r="KCU15" s="225"/>
      <c r="KCV15" s="26"/>
      <c r="KCX15" s="221"/>
      <c r="KCY15" s="221"/>
      <c r="KCZ15" s="221"/>
      <c r="KDA15" s="221"/>
      <c r="KDB15" s="221"/>
      <c r="KDC15" s="221"/>
      <c r="KDD15" s="221"/>
      <c r="KDE15" s="221"/>
      <c r="KDF15" s="224"/>
      <c r="KDG15" s="224"/>
      <c r="KDH15" s="26"/>
      <c r="KDI15" s="26"/>
      <c r="KDJ15" s="26"/>
      <c r="KDK15" s="225"/>
      <c r="KDL15" s="26"/>
      <c r="KDN15" s="221"/>
      <c r="KDO15" s="221"/>
      <c r="KDP15" s="221"/>
      <c r="KDQ15" s="221"/>
      <c r="KDR15" s="221"/>
      <c r="KDS15" s="221"/>
      <c r="KDT15" s="221"/>
      <c r="KDU15" s="221"/>
      <c r="KDV15" s="224"/>
      <c r="KDW15" s="224"/>
      <c r="KDX15" s="26"/>
      <c r="KDY15" s="26"/>
      <c r="KDZ15" s="26"/>
      <c r="KEA15" s="225"/>
      <c r="KEB15" s="26"/>
      <c r="KED15" s="221"/>
      <c r="KEE15" s="221"/>
      <c r="KEF15" s="221"/>
      <c r="KEG15" s="221"/>
      <c r="KEH15" s="221"/>
      <c r="KEI15" s="221"/>
      <c r="KEJ15" s="221"/>
      <c r="KEK15" s="221"/>
      <c r="KEL15" s="224"/>
      <c r="KEM15" s="224"/>
      <c r="KEN15" s="26"/>
      <c r="KEO15" s="26"/>
      <c r="KEP15" s="26"/>
      <c r="KEQ15" s="225"/>
      <c r="KER15" s="26"/>
      <c r="KET15" s="221"/>
      <c r="KEU15" s="221"/>
      <c r="KEV15" s="221"/>
      <c r="KEW15" s="221"/>
      <c r="KEX15" s="221"/>
      <c r="KEY15" s="221"/>
      <c r="KEZ15" s="221"/>
      <c r="KFA15" s="221"/>
      <c r="KFB15" s="224"/>
      <c r="KFC15" s="224"/>
      <c r="KFD15" s="26"/>
      <c r="KFE15" s="26"/>
      <c r="KFF15" s="26"/>
      <c r="KFG15" s="225"/>
      <c r="KFH15" s="26"/>
      <c r="KFJ15" s="221"/>
      <c r="KFK15" s="221"/>
      <c r="KFL15" s="221"/>
      <c r="KFM15" s="221"/>
      <c r="KFN15" s="221"/>
      <c r="KFO15" s="221"/>
      <c r="KFP15" s="221"/>
      <c r="KFQ15" s="221"/>
      <c r="KFR15" s="224"/>
      <c r="KFS15" s="224"/>
      <c r="KFT15" s="26"/>
      <c r="KFU15" s="26"/>
      <c r="KFV15" s="26"/>
      <c r="KFW15" s="225"/>
      <c r="KFX15" s="26"/>
      <c r="KFZ15" s="221"/>
      <c r="KGA15" s="221"/>
      <c r="KGB15" s="221"/>
      <c r="KGC15" s="221"/>
      <c r="KGD15" s="221"/>
      <c r="KGE15" s="221"/>
      <c r="KGF15" s="221"/>
      <c r="KGG15" s="221"/>
      <c r="KGH15" s="224"/>
      <c r="KGI15" s="224"/>
      <c r="KGJ15" s="26"/>
      <c r="KGK15" s="26"/>
      <c r="KGL15" s="26"/>
      <c r="KGM15" s="225"/>
      <c r="KGN15" s="26"/>
      <c r="KGP15" s="221"/>
      <c r="KGQ15" s="221"/>
      <c r="KGR15" s="221"/>
      <c r="KGS15" s="221"/>
      <c r="KGT15" s="221"/>
      <c r="KGU15" s="221"/>
      <c r="KGV15" s="221"/>
      <c r="KGW15" s="221"/>
      <c r="KGX15" s="224"/>
      <c r="KGY15" s="224"/>
      <c r="KGZ15" s="26"/>
      <c r="KHA15" s="26"/>
      <c r="KHB15" s="26"/>
      <c r="KHC15" s="225"/>
      <c r="KHD15" s="26"/>
      <c r="KHF15" s="221"/>
      <c r="KHG15" s="221"/>
      <c r="KHH15" s="221"/>
      <c r="KHI15" s="221"/>
      <c r="KHJ15" s="221"/>
      <c r="KHK15" s="221"/>
      <c r="KHL15" s="221"/>
      <c r="KHM15" s="221"/>
      <c r="KHN15" s="224"/>
      <c r="KHO15" s="224"/>
      <c r="KHP15" s="26"/>
      <c r="KHQ15" s="26"/>
      <c r="KHR15" s="26"/>
      <c r="KHS15" s="225"/>
      <c r="KHT15" s="26"/>
      <c r="KHV15" s="221"/>
      <c r="KHW15" s="221"/>
      <c r="KHX15" s="221"/>
      <c r="KHY15" s="221"/>
      <c r="KHZ15" s="221"/>
      <c r="KIA15" s="221"/>
      <c r="KIB15" s="221"/>
      <c r="KIC15" s="221"/>
      <c r="KID15" s="224"/>
      <c r="KIE15" s="224"/>
      <c r="KIF15" s="26"/>
      <c r="KIG15" s="26"/>
      <c r="KIH15" s="26"/>
      <c r="KII15" s="225"/>
      <c r="KIJ15" s="26"/>
      <c r="KIL15" s="221"/>
      <c r="KIM15" s="221"/>
      <c r="KIN15" s="221"/>
      <c r="KIO15" s="221"/>
      <c r="KIP15" s="221"/>
      <c r="KIQ15" s="221"/>
      <c r="KIR15" s="221"/>
      <c r="KIS15" s="221"/>
      <c r="KIT15" s="224"/>
      <c r="KIU15" s="224"/>
      <c r="KIV15" s="26"/>
      <c r="KIW15" s="26"/>
      <c r="KIX15" s="26"/>
      <c r="KIY15" s="225"/>
      <c r="KIZ15" s="26"/>
      <c r="KJB15" s="221"/>
      <c r="KJC15" s="221"/>
      <c r="KJD15" s="221"/>
      <c r="KJE15" s="221"/>
      <c r="KJF15" s="221"/>
      <c r="KJG15" s="221"/>
      <c r="KJH15" s="221"/>
      <c r="KJI15" s="221"/>
      <c r="KJJ15" s="224"/>
      <c r="KJK15" s="224"/>
      <c r="KJL15" s="26"/>
      <c r="KJM15" s="26"/>
      <c r="KJN15" s="26"/>
      <c r="KJO15" s="225"/>
      <c r="KJP15" s="26"/>
      <c r="KJR15" s="221"/>
      <c r="KJS15" s="221"/>
      <c r="KJT15" s="221"/>
      <c r="KJU15" s="221"/>
      <c r="KJV15" s="221"/>
      <c r="KJW15" s="221"/>
      <c r="KJX15" s="221"/>
      <c r="KJY15" s="221"/>
      <c r="KJZ15" s="224"/>
      <c r="KKA15" s="224"/>
      <c r="KKB15" s="26"/>
      <c r="KKC15" s="26"/>
      <c r="KKD15" s="26"/>
      <c r="KKE15" s="225"/>
      <c r="KKF15" s="26"/>
      <c r="KKH15" s="221"/>
      <c r="KKI15" s="221"/>
      <c r="KKJ15" s="221"/>
      <c r="KKK15" s="221"/>
      <c r="KKL15" s="221"/>
      <c r="KKM15" s="221"/>
      <c r="KKN15" s="221"/>
      <c r="KKO15" s="221"/>
      <c r="KKP15" s="224"/>
      <c r="KKQ15" s="224"/>
      <c r="KKR15" s="26"/>
      <c r="KKS15" s="26"/>
      <c r="KKT15" s="26"/>
      <c r="KKU15" s="225"/>
      <c r="KKV15" s="26"/>
      <c r="KKX15" s="221"/>
      <c r="KKY15" s="221"/>
      <c r="KKZ15" s="221"/>
      <c r="KLA15" s="221"/>
      <c r="KLB15" s="221"/>
      <c r="KLC15" s="221"/>
      <c r="KLD15" s="221"/>
      <c r="KLE15" s="221"/>
      <c r="KLF15" s="224"/>
      <c r="KLG15" s="224"/>
      <c r="KLH15" s="26"/>
      <c r="KLI15" s="26"/>
      <c r="KLJ15" s="26"/>
      <c r="KLK15" s="225"/>
      <c r="KLL15" s="26"/>
      <c r="KLN15" s="221"/>
      <c r="KLO15" s="221"/>
      <c r="KLP15" s="221"/>
      <c r="KLQ15" s="221"/>
      <c r="KLR15" s="221"/>
      <c r="KLS15" s="221"/>
      <c r="KLT15" s="221"/>
      <c r="KLU15" s="221"/>
      <c r="KLV15" s="224"/>
      <c r="KLW15" s="224"/>
      <c r="KLX15" s="26"/>
      <c r="KLY15" s="26"/>
      <c r="KLZ15" s="26"/>
      <c r="KMA15" s="225"/>
      <c r="KMB15" s="26"/>
      <c r="KMD15" s="221"/>
      <c r="KME15" s="221"/>
      <c r="KMF15" s="221"/>
      <c r="KMG15" s="221"/>
      <c r="KMH15" s="221"/>
      <c r="KMI15" s="221"/>
      <c r="KMJ15" s="221"/>
      <c r="KMK15" s="221"/>
      <c r="KML15" s="224"/>
      <c r="KMM15" s="224"/>
      <c r="KMN15" s="26"/>
      <c r="KMO15" s="26"/>
      <c r="KMP15" s="26"/>
      <c r="KMQ15" s="225"/>
      <c r="KMR15" s="26"/>
      <c r="KMT15" s="221"/>
      <c r="KMU15" s="221"/>
      <c r="KMV15" s="221"/>
      <c r="KMW15" s="221"/>
      <c r="KMX15" s="221"/>
      <c r="KMY15" s="221"/>
      <c r="KMZ15" s="221"/>
      <c r="KNA15" s="221"/>
      <c r="KNB15" s="224"/>
      <c r="KNC15" s="224"/>
      <c r="KND15" s="26"/>
      <c r="KNE15" s="26"/>
      <c r="KNF15" s="26"/>
      <c r="KNG15" s="225"/>
      <c r="KNH15" s="26"/>
      <c r="KNJ15" s="221"/>
      <c r="KNK15" s="221"/>
      <c r="KNL15" s="221"/>
      <c r="KNM15" s="221"/>
      <c r="KNN15" s="221"/>
      <c r="KNO15" s="221"/>
      <c r="KNP15" s="221"/>
      <c r="KNQ15" s="221"/>
      <c r="KNR15" s="224"/>
      <c r="KNS15" s="224"/>
      <c r="KNT15" s="26"/>
      <c r="KNU15" s="26"/>
      <c r="KNV15" s="26"/>
      <c r="KNW15" s="225"/>
      <c r="KNX15" s="26"/>
      <c r="KNZ15" s="221"/>
      <c r="KOA15" s="221"/>
      <c r="KOB15" s="221"/>
      <c r="KOC15" s="221"/>
      <c r="KOD15" s="221"/>
      <c r="KOE15" s="221"/>
      <c r="KOF15" s="221"/>
      <c r="KOG15" s="221"/>
      <c r="KOH15" s="224"/>
      <c r="KOI15" s="224"/>
      <c r="KOJ15" s="26"/>
      <c r="KOK15" s="26"/>
      <c r="KOL15" s="26"/>
      <c r="KOM15" s="225"/>
      <c r="KON15" s="26"/>
      <c r="KOP15" s="221"/>
      <c r="KOQ15" s="221"/>
      <c r="KOR15" s="221"/>
      <c r="KOS15" s="221"/>
      <c r="KOT15" s="221"/>
      <c r="KOU15" s="221"/>
      <c r="KOV15" s="221"/>
      <c r="KOW15" s="221"/>
      <c r="KOX15" s="224"/>
      <c r="KOY15" s="224"/>
      <c r="KOZ15" s="26"/>
      <c r="KPA15" s="26"/>
      <c r="KPB15" s="26"/>
      <c r="KPC15" s="225"/>
      <c r="KPD15" s="26"/>
      <c r="KPF15" s="221"/>
      <c r="KPG15" s="221"/>
      <c r="KPH15" s="221"/>
      <c r="KPI15" s="221"/>
      <c r="KPJ15" s="221"/>
      <c r="KPK15" s="221"/>
      <c r="KPL15" s="221"/>
      <c r="KPM15" s="221"/>
      <c r="KPN15" s="224"/>
      <c r="KPO15" s="224"/>
      <c r="KPP15" s="26"/>
      <c r="KPQ15" s="26"/>
      <c r="KPR15" s="26"/>
      <c r="KPS15" s="225"/>
      <c r="KPT15" s="26"/>
      <c r="KPV15" s="221"/>
      <c r="KPW15" s="221"/>
      <c r="KPX15" s="221"/>
      <c r="KPY15" s="221"/>
      <c r="KPZ15" s="221"/>
      <c r="KQA15" s="221"/>
      <c r="KQB15" s="221"/>
      <c r="KQC15" s="221"/>
      <c r="KQD15" s="224"/>
      <c r="KQE15" s="224"/>
      <c r="KQF15" s="26"/>
      <c r="KQG15" s="26"/>
      <c r="KQH15" s="26"/>
      <c r="KQI15" s="225"/>
      <c r="KQJ15" s="26"/>
      <c r="KQL15" s="221"/>
      <c r="KQM15" s="221"/>
      <c r="KQN15" s="221"/>
      <c r="KQO15" s="221"/>
      <c r="KQP15" s="221"/>
      <c r="KQQ15" s="221"/>
      <c r="KQR15" s="221"/>
      <c r="KQS15" s="221"/>
      <c r="KQT15" s="224"/>
      <c r="KQU15" s="224"/>
      <c r="KQV15" s="26"/>
      <c r="KQW15" s="26"/>
      <c r="KQX15" s="26"/>
      <c r="KQY15" s="225"/>
      <c r="KQZ15" s="26"/>
      <c r="KRB15" s="221"/>
      <c r="KRC15" s="221"/>
      <c r="KRD15" s="221"/>
      <c r="KRE15" s="221"/>
      <c r="KRF15" s="221"/>
      <c r="KRG15" s="221"/>
      <c r="KRH15" s="221"/>
      <c r="KRI15" s="221"/>
      <c r="KRJ15" s="224"/>
      <c r="KRK15" s="224"/>
      <c r="KRL15" s="26"/>
      <c r="KRM15" s="26"/>
      <c r="KRN15" s="26"/>
      <c r="KRO15" s="225"/>
      <c r="KRP15" s="26"/>
      <c r="KRR15" s="221"/>
      <c r="KRS15" s="221"/>
      <c r="KRT15" s="221"/>
      <c r="KRU15" s="221"/>
      <c r="KRV15" s="221"/>
      <c r="KRW15" s="221"/>
      <c r="KRX15" s="221"/>
      <c r="KRY15" s="221"/>
      <c r="KRZ15" s="224"/>
      <c r="KSA15" s="224"/>
      <c r="KSB15" s="26"/>
      <c r="KSC15" s="26"/>
      <c r="KSD15" s="26"/>
      <c r="KSE15" s="225"/>
      <c r="KSF15" s="26"/>
      <c r="KSH15" s="221"/>
      <c r="KSI15" s="221"/>
      <c r="KSJ15" s="221"/>
      <c r="KSK15" s="221"/>
      <c r="KSL15" s="221"/>
      <c r="KSM15" s="221"/>
      <c r="KSN15" s="221"/>
      <c r="KSO15" s="221"/>
      <c r="KSP15" s="224"/>
      <c r="KSQ15" s="224"/>
      <c r="KSR15" s="26"/>
      <c r="KSS15" s="26"/>
      <c r="KST15" s="26"/>
      <c r="KSU15" s="225"/>
      <c r="KSV15" s="26"/>
      <c r="KSX15" s="221"/>
      <c r="KSY15" s="221"/>
      <c r="KSZ15" s="221"/>
      <c r="KTA15" s="221"/>
      <c r="KTB15" s="221"/>
      <c r="KTC15" s="221"/>
      <c r="KTD15" s="221"/>
      <c r="KTE15" s="221"/>
      <c r="KTF15" s="224"/>
      <c r="KTG15" s="224"/>
      <c r="KTH15" s="26"/>
      <c r="KTI15" s="26"/>
      <c r="KTJ15" s="26"/>
      <c r="KTK15" s="225"/>
      <c r="KTL15" s="26"/>
      <c r="KTN15" s="221"/>
      <c r="KTO15" s="221"/>
      <c r="KTP15" s="221"/>
      <c r="KTQ15" s="221"/>
      <c r="KTR15" s="221"/>
      <c r="KTS15" s="221"/>
      <c r="KTT15" s="221"/>
      <c r="KTU15" s="221"/>
      <c r="KTV15" s="224"/>
      <c r="KTW15" s="224"/>
      <c r="KTX15" s="26"/>
      <c r="KTY15" s="26"/>
      <c r="KTZ15" s="26"/>
      <c r="KUA15" s="225"/>
      <c r="KUB15" s="26"/>
      <c r="KUD15" s="221"/>
      <c r="KUE15" s="221"/>
      <c r="KUF15" s="221"/>
      <c r="KUG15" s="221"/>
      <c r="KUH15" s="221"/>
      <c r="KUI15" s="221"/>
      <c r="KUJ15" s="221"/>
      <c r="KUK15" s="221"/>
      <c r="KUL15" s="224"/>
      <c r="KUM15" s="224"/>
      <c r="KUN15" s="26"/>
      <c r="KUO15" s="26"/>
      <c r="KUP15" s="26"/>
      <c r="KUQ15" s="225"/>
      <c r="KUR15" s="26"/>
      <c r="KUT15" s="221"/>
      <c r="KUU15" s="221"/>
      <c r="KUV15" s="221"/>
      <c r="KUW15" s="221"/>
      <c r="KUX15" s="221"/>
      <c r="KUY15" s="221"/>
      <c r="KUZ15" s="221"/>
      <c r="KVA15" s="221"/>
      <c r="KVB15" s="224"/>
      <c r="KVC15" s="224"/>
      <c r="KVD15" s="26"/>
      <c r="KVE15" s="26"/>
      <c r="KVF15" s="26"/>
      <c r="KVG15" s="225"/>
      <c r="KVH15" s="26"/>
      <c r="KVJ15" s="221"/>
      <c r="KVK15" s="221"/>
      <c r="KVL15" s="221"/>
      <c r="KVM15" s="221"/>
      <c r="KVN15" s="221"/>
      <c r="KVO15" s="221"/>
      <c r="KVP15" s="221"/>
      <c r="KVQ15" s="221"/>
      <c r="KVR15" s="224"/>
      <c r="KVS15" s="224"/>
      <c r="KVT15" s="26"/>
      <c r="KVU15" s="26"/>
      <c r="KVV15" s="26"/>
      <c r="KVW15" s="225"/>
      <c r="KVX15" s="26"/>
      <c r="KVZ15" s="221"/>
      <c r="KWA15" s="221"/>
      <c r="KWB15" s="221"/>
      <c r="KWC15" s="221"/>
      <c r="KWD15" s="221"/>
      <c r="KWE15" s="221"/>
      <c r="KWF15" s="221"/>
      <c r="KWG15" s="221"/>
      <c r="KWH15" s="224"/>
      <c r="KWI15" s="224"/>
      <c r="KWJ15" s="26"/>
      <c r="KWK15" s="26"/>
      <c r="KWL15" s="26"/>
      <c r="KWM15" s="225"/>
      <c r="KWN15" s="26"/>
      <c r="KWP15" s="221"/>
      <c r="KWQ15" s="221"/>
      <c r="KWR15" s="221"/>
      <c r="KWS15" s="221"/>
      <c r="KWT15" s="221"/>
      <c r="KWU15" s="221"/>
      <c r="KWV15" s="221"/>
      <c r="KWW15" s="221"/>
      <c r="KWX15" s="224"/>
      <c r="KWY15" s="224"/>
      <c r="KWZ15" s="26"/>
      <c r="KXA15" s="26"/>
      <c r="KXB15" s="26"/>
      <c r="KXC15" s="225"/>
      <c r="KXD15" s="26"/>
      <c r="KXF15" s="221"/>
      <c r="KXG15" s="221"/>
      <c r="KXH15" s="221"/>
      <c r="KXI15" s="221"/>
      <c r="KXJ15" s="221"/>
      <c r="KXK15" s="221"/>
      <c r="KXL15" s="221"/>
      <c r="KXM15" s="221"/>
      <c r="KXN15" s="224"/>
      <c r="KXO15" s="224"/>
      <c r="KXP15" s="26"/>
      <c r="KXQ15" s="26"/>
      <c r="KXR15" s="26"/>
      <c r="KXS15" s="225"/>
      <c r="KXT15" s="26"/>
      <c r="KXV15" s="221"/>
      <c r="KXW15" s="221"/>
      <c r="KXX15" s="221"/>
      <c r="KXY15" s="221"/>
      <c r="KXZ15" s="221"/>
      <c r="KYA15" s="221"/>
      <c r="KYB15" s="221"/>
      <c r="KYC15" s="221"/>
      <c r="KYD15" s="224"/>
      <c r="KYE15" s="224"/>
      <c r="KYF15" s="26"/>
      <c r="KYG15" s="26"/>
      <c r="KYH15" s="26"/>
      <c r="KYI15" s="225"/>
      <c r="KYJ15" s="26"/>
      <c r="KYL15" s="221"/>
      <c r="KYM15" s="221"/>
      <c r="KYN15" s="221"/>
      <c r="KYO15" s="221"/>
      <c r="KYP15" s="221"/>
      <c r="KYQ15" s="221"/>
      <c r="KYR15" s="221"/>
      <c r="KYS15" s="221"/>
      <c r="KYT15" s="224"/>
      <c r="KYU15" s="224"/>
      <c r="KYV15" s="26"/>
      <c r="KYW15" s="26"/>
      <c r="KYX15" s="26"/>
      <c r="KYY15" s="225"/>
      <c r="KYZ15" s="26"/>
      <c r="KZB15" s="221"/>
      <c r="KZC15" s="221"/>
      <c r="KZD15" s="221"/>
      <c r="KZE15" s="221"/>
      <c r="KZF15" s="221"/>
      <c r="KZG15" s="221"/>
      <c r="KZH15" s="221"/>
      <c r="KZI15" s="221"/>
      <c r="KZJ15" s="224"/>
      <c r="KZK15" s="224"/>
      <c r="KZL15" s="26"/>
      <c r="KZM15" s="26"/>
      <c r="KZN15" s="26"/>
      <c r="KZO15" s="225"/>
      <c r="KZP15" s="26"/>
      <c r="KZR15" s="221"/>
      <c r="KZS15" s="221"/>
      <c r="KZT15" s="221"/>
      <c r="KZU15" s="221"/>
      <c r="KZV15" s="221"/>
      <c r="KZW15" s="221"/>
      <c r="KZX15" s="221"/>
      <c r="KZY15" s="221"/>
      <c r="KZZ15" s="224"/>
      <c r="LAA15" s="224"/>
      <c r="LAB15" s="26"/>
      <c r="LAC15" s="26"/>
      <c r="LAD15" s="26"/>
      <c r="LAE15" s="225"/>
      <c r="LAF15" s="26"/>
      <c r="LAH15" s="221"/>
      <c r="LAI15" s="221"/>
      <c r="LAJ15" s="221"/>
      <c r="LAK15" s="221"/>
      <c r="LAL15" s="221"/>
      <c r="LAM15" s="221"/>
      <c r="LAN15" s="221"/>
      <c r="LAO15" s="221"/>
      <c r="LAP15" s="224"/>
      <c r="LAQ15" s="224"/>
      <c r="LAR15" s="26"/>
      <c r="LAS15" s="26"/>
      <c r="LAT15" s="26"/>
      <c r="LAU15" s="225"/>
      <c r="LAV15" s="26"/>
      <c r="LAX15" s="221"/>
      <c r="LAY15" s="221"/>
      <c r="LAZ15" s="221"/>
      <c r="LBA15" s="221"/>
      <c r="LBB15" s="221"/>
      <c r="LBC15" s="221"/>
      <c r="LBD15" s="221"/>
      <c r="LBE15" s="221"/>
      <c r="LBF15" s="224"/>
      <c r="LBG15" s="224"/>
      <c r="LBH15" s="26"/>
      <c r="LBI15" s="26"/>
      <c r="LBJ15" s="26"/>
      <c r="LBK15" s="225"/>
      <c r="LBL15" s="26"/>
      <c r="LBN15" s="221"/>
      <c r="LBO15" s="221"/>
      <c r="LBP15" s="221"/>
      <c r="LBQ15" s="221"/>
      <c r="LBR15" s="221"/>
      <c r="LBS15" s="221"/>
      <c r="LBT15" s="221"/>
      <c r="LBU15" s="221"/>
      <c r="LBV15" s="224"/>
      <c r="LBW15" s="224"/>
      <c r="LBX15" s="26"/>
      <c r="LBY15" s="26"/>
      <c r="LBZ15" s="26"/>
      <c r="LCA15" s="225"/>
      <c r="LCB15" s="26"/>
      <c r="LCD15" s="221"/>
      <c r="LCE15" s="221"/>
      <c r="LCF15" s="221"/>
      <c r="LCG15" s="221"/>
      <c r="LCH15" s="221"/>
      <c r="LCI15" s="221"/>
      <c r="LCJ15" s="221"/>
      <c r="LCK15" s="221"/>
      <c r="LCL15" s="224"/>
      <c r="LCM15" s="224"/>
      <c r="LCN15" s="26"/>
      <c r="LCO15" s="26"/>
      <c r="LCP15" s="26"/>
      <c r="LCQ15" s="225"/>
      <c r="LCR15" s="26"/>
      <c r="LCT15" s="221"/>
      <c r="LCU15" s="221"/>
      <c r="LCV15" s="221"/>
      <c r="LCW15" s="221"/>
      <c r="LCX15" s="221"/>
      <c r="LCY15" s="221"/>
      <c r="LCZ15" s="221"/>
      <c r="LDA15" s="221"/>
      <c r="LDB15" s="224"/>
      <c r="LDC15" s="224"/>
      <c r="LDD15" s="26"/>
      <c r="LDE15" s="26"/>
      <c r="LDF15" s="26"/>
      <c r="LDG15" s="225"/>
      <c r="LDH15" s="26"/>
      <c r="LDJ15" s="221"/>
      <c r="LDK15" s="221"/>
      <c r="LDL15" s="221"/>
      <c r="LDM15" s="221"/>
      <c r="LDN15" s="221"/>
      <c r="LDO15" s="221"/>
      <c r="LDP15" s="221"/>
      <c r="LDQ15" s="221"/>
      <c r="LDR15" s="224"/>
      <c r="LDS15" s="224"/>
      <c r="LDT15" s="26"/>
      <c r="LDU15" s="26"/>
      <c r="LDV15" s="26"/>
      <c r="LDW15" s="225"/>
      <c r="LDX15" s="26"/>
      <c r="LDZ15" s="221"/>
      <c r="LEA15" s="221"/>
      <c r="LEB15" s="221"/>
      <c r="LEC15" s="221"/>
      <c r="LED15" s="221"/>
      <c r="LEE15" s="221"/>
      <c r="LEF15" s="221"/>
      <c r="LEG15" s="221"/>
      <c r="LEH15" s="224"/>
      <c r="LEI15" s="224"/>
      <c r="LEJ15" s="26"/>
      <c r="LEK15" s="26"/>
      <c r="LEL15" s="26"/>
      <c r="LEM15" s="225"/>
      <c r="LEN15" s="26"/>
      <c r="LEP15" s="221"/>
      <c r="LEQ15" s="221"/>
      <c r="LER15" s="221"/>
      <c r="LES15" s="221"/>
      <c r="LET15" s="221"/>
      <c r="LEU15" s="221"/>
      <c r="LEV15" s="221"/>
      <c r="LEW15" s="221"/>
      <c r="LEX15" s="224"/>
      <c r="LEY15" s="224"/>
      <c r="LEZ15" s="26"/>
      <c r="LFA15" s="26"/>
      <c r="LFB15" s="26"/>
      <c r="LFC15" s="225"/>
      <c r="LFD15" s="26"/>
      <c r="LFF15" s="221"/>
      <c r="LFG15" s="221"/>
      <c r="LFH15" s="221"/>
      <c r="LFI15" s="221"/>
      <c r="LFJ15" s="221"/>
      <c r="LFK15" s="221"/>
      <c r="LFL15" s="221"/>
      <c r="LFM15" s="221"/>
      <c r="LFN15" s="224"/>
      <c r="LFO15" s="224"/>
      <c r="LFP15" s="26"/>
      <c r="LFQ15" s="26"/>
      <c r="LFR15" s="26"/>
      <c r="LFS15" s="225"/>
      <c r="LFT15" s="26"/>
      <c r="LFV15" s="221"/>
      <c r="LFW15" s="221"/>
      <c r="LFX15" s="221"/>
      <c r="LFY15" s="221"/>
      <c r="LFZ15" s="221"/>
      <c r="LGA15" s="221"/>
      <c r="LGB15" s="221"/>
      <c r="LGC15" s="221"/>
      <c r="LGD15" s="224"/>
      <c r="LGE15" s="224"/>
      <c r="LGF15" s="26"/>
      <c r="LGG15" s="26"/>
      <c r="LGH15" s="26"/>
      <c r="LGI15" s="225"/>
      <c r="LGJ15" s="26"/>
      <c r="LGL15" s="221"/>
      <c r="LGM15" s="221"/>
      <c r="LGN15" s="221"/>
      <c r="LGO15" s="221"/>
      <c r="LGP15" s="221"/>
      <c r="LGQ15" s="221"/>
      <c r="LGR15" s="221"/>
      <c r="LGS15" s="221"/>
      <c r="LGT15" s="224"/>
      <c r="LGU15" s="224"/>
      <c r="LGV15" s="26"/>
      <c r="LGW15" s="26"/>
      <c r="LGX15" s="26"/>
      <c r="LGY15" s="225"/>
      <c r="LGZ15" s="26"/>
      <c r="LHB15" s="221"/>
      <c r="LHC15" s="221"/>
      <c r="LHD15" s="221"/>
      <c r="LHE15" s="221"/>
      <c r="LHF15" s="221"/>
      <c r="LHG15" s="221"/>
      <c r="LHH15" s="221"/>
      <c r="LHI15" s="221"/>
      <c r="LHJ15" s="224"/>
      <c r="LHK15" s="224"/>
      <c r="LHL15" s="26"/>
      <c r="LHM15" s="26"/>
      <c r="LHN15" s="26"/>
      <c r="LHO15" s="225"/>
      <c r="LHP15" s="26"/>
      <c r="LHR15" s="221"/>
      <c r="LHS15" s="221"/>
      <c r="LHT15" s="221"/>
      <c r="LHU15" s="221"/>
      <c r="LHV15" s="221"/>
      <c r="LHW15" s="221"/>
      <c r="LHX15" s="221"/>
      <c r="LHY15" s="221"/>
      <c r="LHZ15" s="224"/>
      <c r="LIA15" s="224"/>
      <c r="LIB15" s="26"/>
      <c r="LIC15" s="26"/>
      <c r="LID15" s="26"/>
      <c r="LIE15" s="225"/>
      <c r="LIF15" s="26"/>
      <c r="LIH15" s="221"/>
      <c r="LII15" s="221"/>
      <c r="LIJ15" s="221"/>
      <c r="LIK15" s="221"/>
      <c r="LIL15" s="221"/>
      <c r="LIM15" s="221"/>
      <c r="LIN15" s="221"/>
      <c r="LIO15" s="221"/>
      <c r="LIP15" s="224"/>
      <c r="LIQ15" s="224"/>
      <c r="LIR15" s="26"/>
      <c r="LIS15" s="26"/>
      <c r="LIT15" s="26"/>
      <c r="LIU15" s="225"/>
      <c r="LIV15" s="26"/>
      <c r="LIX15" s="221"/>
      <c r="LIY15" s="221"/>
      <c r="LIZ15" s="221"/>
      <c r="LJA15" s="221"/>
      <c r="LJB15" s="221"/>
      <c r="LJC15" s="221"/>
      <c r="LJD15" s="221"/>
      <c r="LJE15" s="221"/>
      <c r="LJF15" s="224"/>
      <c r="LJG15" s="224"/>
      <c r="LJH15" s="26"/>
      <c r="LJI15" s="26"/>
      <c r="LJJ15" s="26"/>
      <c r="LJK15" s="225"/>
      <c r="LJL15" s="26"/>
      <c r="LJN15" s="221"/>
      <c r="LJO15" s="221"/>
      <c r="LJP15" s="221"/>
      <c r="LJQ15" s="221"/>
      <c r="LJR15" s="221"/>
      <c r="LJS15" s="221"/>
      <c r="LJT15" s="221"/>
      <c r="LJU15" s="221"/>
      <c r="LJV15" s="224"/>
      <c r="LJW15" s="224"/>
      <c r="LJX15" s="26"/>
      <c r="LJY15" s="26"/>
      <c r="LJZ15" s="26"/>
      <c r="LKA15" s="225"/>
      <c r="LKB15" s="26"/>
      <c r="LKD15" s="221"/>
      <c r="LKE15" s="221"/>
      <c r="LKF15" s="221"/>
      <c r="LKG15" s="221"/>
      <c r="LKH15" s="221"/>
      <c r="LKI15" s="221"/>
      <c r="LKJ15" s="221"/>
      <c r="LKK15" s="221"/>
      <c r="LKL15" s="224"/>
      <c r="LKM15" s="224"/>
      <c r="LKN15" s="26"/>
      <c r="LKO15" s="26"/>
      <c r="LKP15" s="26"/>
      <c r="LKQ15" s="225"/>
      <c r="LKR15" s="26"/>
      <c r="LKT15" s="221"/>
      <c r="LKU15" s="221"/>
      <c r="LKV15" s="221"/>
      <c r="LKW15" s="221"/>
      <c r="LKX15" s="221"/>
      <c r="LKY15" s="221"/>
      <c r="LKZ15" s="221"/>
      <c r="LLA15" s="221"/>
      <c r="LLB15" s="224"/>
      <c r="LLC15" s="224"/>
      <c r="LLD15" s="26"/>
      <c r="LLE15" s="26"/>
      <c r="LLF15" s="26"/>
      <c r="LLG15" s="225"/>
      <c r="LLH15" s="26"/>
      <c r="LLJ15" s="221"/>
      <c r="LLK15" s="221"/>
      <c r="LLL15" s="221"/>
      <c r="LLM15" s="221"/>
      <c r="LLN15" s="221"/>
      <c r="LLO15" s="221"/>
      <c r="LLP15" s="221"/>
      <c r="LLQ15" s="221"/>
      <c r="LLR15" s="224"/>
      <c r="LLS15" s="224"/>
      <c r="LLT15" s="26"/>
      <c r="LLU15" s="26"/>
      <c r="LLV15" s="26"/>
      <c r="LLW15" s="225"/>
      <c r="LLX15" s="26"/>
      <c r="LLZ15" s="221"/>
      <c r="LMA15" s="221"/>
      <c r="LMB15" s="221"/>
      <c r="LMC15" s="221"/>
      <c r="LMD15" s="221"/>
      <c r="LME15" s="221"/>
      <c r="LMF15" s="221"/>
      <c r="LMG15" s="221"/>
      <c r="LMH15" s="224"/>
      <c r="LMI15" s="224"/>
      <c r="LMJ15" s="26"/>
      <c r="LMK15" s="26"/>
      <c r="LML15" s="26"/>
      <c r="LMM15" s="225"/>
      <c r="LMN15" s="26"/>
      <c r="LMP15" s="221"/>
      <c r="LMQ15" s="221"/>
      <c r="LMR15" s="221"/>
      <c r="LMS15" s="221"/>
      <c r="LMT15" s="221"/>
      <c r="LMU15" s="221"/>
      <c r="LMV15" s="221"/>
      <c r="LMW15" s="221"/>
      <c r="LMX15" s="224"/>
      <c r="LMY15" s="224"/>
      <c r="LMZ15" s="26"/>
      <c r="LNA15" s="26"/>
      <c r="LNB15" s="26"/>
      <c r="LNC15" s="225"/>
      <c r="LND15" s="26"/>
      <c r="LNF15" s="221"/>
      <c r="LNG15" s="221"/>
      <c r="LNH15" s="221"/>
      <c r="LNI15" s="221"/>
      <c r="LNJ15" s="221"/>
      <c r="LNK15" s="221"/>
      <c r="LNL15" s="221"/>
      <c r="LNM15" s="221"/>
      <c r="LNN15" s="224"/>
      <c r="LNO15" s="224"/>
      <c r="LNP15" s="26"/>
      <c r="LNQ15" s="26"/>
      <c r="LNR15" s="26"/>
      <c r="LNS15" s="225"/>
      <c r="LNT15" s="26"/>
      <c r="LNV15" s="221"/>
      <c r="LNW15" s="221"/>
      <c r="LNX15" s="221"/>
      <c r="LNY15" s="221"/>
      <c r="LNZ15" s="221"/>
      <c r="LOA15" s="221"/>
      <c r="LOB15" s="221"/>
      <c r="LOC15" s="221"/>
      <c r="LOD15" s="224"/>
      <c r="LOE15" s="224"/>
      <c r="LOF15" s="26"/>
      <c r="LOG15" s="26"/>
      <c r="LOH15" s="26"/>
      <c r="LOI15" s="225"/>
      <c r="LOJ15" s="26"/>
      <c r="LOL15" s="221"/>
      <c r="LOM15" s="221"/>
      <c r="LON15" s="221"/>
      <c r="LOO15" s="221"/>
      <c r="LOP15" s="221"/>
      <c r="LOQ15" s="221"/>
      <c r="LOR15" s="221"/>
      <c r="LOS15" s="221"/>
      <c r="LOT15" s="224"/>
      <c r="LOU15" s="224"/>
      <c r="LOV15" s="26"/>
      <c r="LOW15" s="26"/>
      <c r="LOX15" s="26"/>
      <c r="LOY15" s="225"/>
      <c r="LOZ15" s="26"/>
      <c r="LPB15" s="221"/>
      <c r="LPC15" s="221"/>
      <c r="LPD15" s="221"/>
      <c r="LPE15" s="221"/>
      <c r="LPF15" s="221"/>
      <c r="LPG15" s="221"/>
      <c r="LPH15" s="221"/>
      <c r="LPI15" s="221"/>
      <c r="LPJ15" s="224"/>
      <c r="LPK15" s="224"/>
      <c r="LPL15" s="26"/>
      <c r="LPM15" s="26"/>
      <c r="LPN15" s="26"/>
      <c r="LPO15" s="225"/>
      <c r="LPP15" s="26"/>
      <c r="LPR15" s="221"/>
      <c r="LPS15" s="221"/>
      <c r="LPT15" s="221"/>
      <c r="LPU15" s="221"/>
      <c r="LPV15" s="221"/>
      <c r="LPW15" s="221"/>
      <c r="LPX15" s="221"/>
      <c r="LPY15" s="221"/>
      <c r="LPZ15" s="224"/>
      <c r="LQA15" s="224"/>
      <c r="LQB15" s="26"/>
      <c r="LQC15" s="26"/>
      <c r="LQD15" s="26"/>
      <c r="LQE15" s="225"/>
      <c r="LQF15" s="26"/>
      <c r="LQH15" s="221"/>
      <c r="LQI15" s="221"/>
      <c r="LQJ15" s="221"/>
      <c r="LQK15" s="221"/>
      <c r="LQL15" s="221"/>
      <c r="LQM15" s="221"/>
      <c r="LQN15" s="221"/>
      <c r="LQO15" s="221"/>
      <c r="LQP15" s="224"/>
      <c r="LQQ15" s="224"/>
      <c r="LQR15" s="26"/>
      <c r="LQS15" s="26"/>
      <c r="LQT15" s="26"/>
      <c r="LQU15" s="225"/>
      <c r="LQV15" s="26"/>
      <c r="LQX15" s="221"/>
      <c r="LQY15" s="221"/>
      <c r="LQZ15" s="221"/>
      <c r="LRA15" s="221"/>
      <c r="LRB15" s="221"/>
      <c r="LRC15" s="221"/>
      <c r="LRD15" s="221"/>
      <c r="LRE15" s="221"/>
      <c r="LRF15" s="224"/>
      <c r="LRG15" s="224"/>
      <c r="LRH15" s="26"/>
      <c r="LRI15" s="26"/>
      <c r="LRJ15" s="26"/>
      <c r="LRK15" s="225"/>
      <c r="LRL15" s="26"/>
      <c r="LRN15" s="221"/>
      <c r="LRO15" s="221"/>
      <c r="LRP15" s="221"/>
      <c r="LRQ15" s="221"/>
      <c r="LRR15" s="221"/>
      <c r="LRS15" s="221"/>
      <c r="LRT15" s="221"/>
      <c r="LRU15" s="221"/>
      <c r="LRV15" s="224"/>
      <c r="LRW15" s="224"/>
      <c r="LRX15" s="26"/>
      <c r="LRY15" s="26"/>
      <c r="LRZ15" s="26"/>
      <c r="LSA15" s="225"/>
      <c r="LSB15" s="26"/>
      <c r="LSD15" s="221"/>
      <c r="LSE15" s="221"/>
      <c r="LSF15" s="221"/>
      <c r="LSG15" s="221"/>
      <c r="LSH15" s="221"/>
      <c r="LSI15" s="221"/>
      <c r="LSJ15" s="221"/>
      <c r="LSK15" s="221"/>
      <c r="LSL15" s="224"/>
      <c r="LSM15" s="224"/>
      <c r="LSN15" s="26"/>
      <c r="LSO15" s="26"/>
      <c r="LSP15" s="26"/>
      <c r="LSQ15" s="225"/>
      <c r="LSR15" s="26"/>
      <c r="LST15" s="221"/>
      <c r="LSU15" s="221"/>
      <c r="LSV15" s="221"/>
      <c r="LSW15" s="221"/>
      <c r="LSX15" s="221"/>
      <c r="LSY15" s="221"/>
      <c r="LSZ15" s="221"/>
      <c r="LTA15" s="221"/>
      <c r="LTB15" s="224"/>
      <c r="LTC15" s="224"/>
      <c r="LTD15" s="26"/>
      <c r="LTE15" s="26"/>
      <c r="LTF15" s="26"/>
      <c r="LTG15" s="225"/>
      <c r="LTH15" s="26"/>
      <c r="LTJ15" s="221"/>
      <c r="LTK15" s="221"/>
      <c r="LTL15" s="221"/>
      <c r="LTM15" s="221"/>
      <c r="LTN15" s="221"/>
      <c r="LTO15" s="221"/>
      <c r="LTP15" s="221"/>
      <c r="LTQ15" s="221"/>
      <c r="LTR15" s="224"/>
      <c r="LTS15" s="224"/>
      <c r="LTT15" s="26"/>
      <c r="LTU15" s="26"/>
      <c r="LTV15" s="26"/>
      <c r="LTW15" s="225"/>
      <c r="LTX15" s="26"/>
      <c r="LTZ15" s="221"/>
      <c r="LUA15" s="221"/>
      <c r="LUB15" s="221"/>
      <c r="LUC15" s="221"/>
      <c r="LUD15" s="221"/>
      <c r="LUE15" s="221"/>
      <c r="LUF15" s="221"/>
      <c r="LUG15" s="221"/>
      <c r="LUH15" s="224"/>
      <c r="LUI15" s="224"/>
      <c r="LUJ15" s="26"/>
      <c r="LUK15" s="26"/>
      <c r="LUL15" s="26"/>
      <c r="LUM15" s="225"/>
      <c r="LUN15" s="26"/>
      <c r="LUP15" s="221"/>
      <c r="LUQ15" s="221"/>
      <c r="LUR15" s="221"/>
      <c r="LUS15" s="221"/>
      <c r="LUT15" s="221"/>
      <c r="LUU15" s="221"/>
      <c r="LUV15" s="221"/>
      <c r="LUW15" s="221"/>
      <c r="LUX15" s="224"/>
      <c r="LUY15" s="224"/>
      <c r="LUZ15" s="26"/>
      <c r="LVA15" s="26"/>
      <c r="LVB15" s="26"/>
      <c r="LVC15" s="225"/>
      <c r="LVD15" s="26"/>
      <c r="LVF15" s="221"/>
      <c r="LVG15" s="221"/>
      <c r="LVH15" s="221"/>
      <c r="LVI15" s="221"/>
      <c r="LVJ15" s="221"/>
      <c r="LVK15" s="221"/>
      <c r="LVL15" s="221"/>
      <c r="LVM15" s="221"/>
      <c r="LVN15" s="224"/>
      <c r="LVO15" s="224"/>
      <c r="LVP15" s="26"/>
      <c r="LVQ15" s="26"/>
      <c r="LVR15" s="26"/>
      <c r="LVS15" s="225"/>
      <c r="LVT15" s="26"/>
      <c r="LVV15" s="221"/>
      <c r="LVW15" s="221"/>
      <c r="LVX15" s="221"/>
      <c r="LVY15" s="221"/>
      <c r="LVZ15" s="221"/>
      <c r="LWA15" s="221"/>
      <c r="LWB15" s="221"/>
      <c r="LWC15" s="221"/>
      <c r="LWD15" s="224"/>
      <c r="LWE15" s="224"/>
      <c r="LWF15" s="26"/>
      <c r="LWG15" s="26"/>
      <c r="LWH15" s="26"/>
      <c r="LWI15" s="225"/>
      <c r="LWJ15" s="26"/>
      <c r="LWL15" s="221"/>
      <c r="LWM15" s="221"/>
      <c r="LWN15" s="221"/>
      <c r="LWO15" s="221"/>
      <c r="LWP15" s="221"/>
      <c r="LWQ15" s="221"/>
      <c r="LWR15" s="221"/>
      <c r="LWS15" s="221"/>
      <c r="LWT15" s="224"/>
      <c r="LWU15" s="224"/>
      <c r="LWV15" s="26"/>
      <c r="LWW15" s="26"/>
      <c r="LWX15" s="26"/>
      <c r="LWY15" s="225"/>
      <c r="LWZ15" s="26"/>
      <c r="LXB15" s="221"/>
      <c r="LXC15" s="221"/>
      <c r="LXD15" s="221"/>
      <c r="LXE15" s="221"/>
      <c r="LXF15" s="221"/>
      <c r="LXG15" s="221"/>
      <c r="LXH15" s="221"/>
      <c r="LXI15" s="221"/>
      <c r="LXJ15" s="224"/>
      <c r="LXK15" s="224"/>
      <c r="LXL15" s="26"/>
      <c r="LXM15" s="26"/>
      <c r="LXN15" s="26"/>
      <c r="LXO15" s="225"/>
      <c r="LXP15" s="26"/>
      <c r="LXR15" s="221"/>
      <c r="LXS15" s="221"/>
      <c r="LXT15" s="221"/>
      <c r="LXU15" s="221"/>
      <c r="LXV15" s="221"/>
      <c r="LXW15" s="221"/>
      <c r="LXX15" s="221"/>
      <c r="LXY15" s="221"/>
      <c r="LXZ15" s="224"/>
      <c r="LYA15" s="224"/>
      <c r="LYB15" s="26"/>
      <c r="LYC15" s="26"/>
      <c r="LYD15" s="26"/>
      <c r="LYE15" s="225"/>
      <c r="LYF15" s="26"/>
      <c r="LYH15" s="221"/>
      <c r="LYI15" s="221"/>
      <c r="LYJ15" s="221"/>
      <c r="LYK15" s="221"/>
      <c r="LYL15" s="221"/>
      <c r="LYM15" s="221"/>
      <c r="LYN15" s="221"/>
      <c r="LYO15" s="221"/>
      <c r="LYP15" s="224"/>
      <c r="LYQ15" s="224"/>
      <c r="LYR15" s="26"/>
      <c r="LYS15" s="26"/>
      <c r="LYT15" s="26"/>
      <c r="LYU15" s="225"/>
      <c r="LYV15" s="26"/>
      <c r="LYX15" s="221"/>
      <c r="LYY15" s="221"/>
      <c r="LYZ15" s="221"/>
      <c r="LZA15" s="221"/>
      <c r="LZB15" s="221"/>
      <c r="LZC15" s="221"/>
      <c r="LZD15" s="221"/>
      <c r="LZE15" s="221"/>
      <c r="LZF15" s="224"/>
      <c r="LZG15" s="224"/>
      <c r="LZH15" s="26"/>
      <c r="LZI15" s="26"/>
      <c r="LZJ15" s="26"/>
      <c r="LZK15" s="225"/>
      <c r="LZL15" s="26"/>
      <c r="LZN15" s="221"/>
      <c r="LZO15" s="221"/>
      <c r="LZP15" s="221"/>
      <c r="LZQ15" s="221"/>
      <c r="LZR15" s="221"/>
      <c r="LZS15" s="221"/>
      <c r="LZT15" s="221"/>
      <c r="LZU15" s="221"/>
      <c r="LZV15" s="224"/>
      <c r="LZW15" s="224"/>
      <c r="LZX15" s="26"/>
      <c r="LZY15" s="26"/>
      <c r="LZZ15" s="26"/>
      <c r="MAA15" s="225"/>
      <c r="MAB15" s="26"/>
      <c r="MAD15" s="221"/>
      <c r="MAE15" s="221"/>
      <c r="MAF15" s="221"/>
      <c r="MAG15" s="221"/>
      <c r="MAH15" s="221"/>
      <c r="MAI15" s="221"/>
      <c r="MAJ15" s="221"/>
      <c r="MAK15" s="221"/>
      <c r="MAL15" s="224"/>
      <c r="MAM15" s="224"/>
      <c r="MAN15" s="26"/>
      <c r="MAO15" s="26"/>
      <c r="MAP15" s="26"/>
      <c r="MAQ15" s="225"/>
      <c r="MAR15" s="26"/>
      <c r="MAT15" s="221"/>
      <c r="MAU15" s="221"/>
      <c r="MAV15" s="221"/>
      <c r="MAW15" s="221"/>
      <c r="MAX15" s="221"/>
      <c r="MAY15" s="221"/>
      <c r="MAZ15" s="221"/>
      <c r="MBA15" s="221"/>
      <c r="MBB15" s="224"/>
      <c r="MBC15" s="224"/>
      <c r="MBD15" s="26"/>
      <c r="MBE15" s="26"/>
      <c r="MBF15" s="26"/>
      <c r="MBG15" s="225"/>
      <c r="MBH15" s="26"/>
      <c r="MBJ15" s="221"/>
      <c r="MBK15" s="221"/>
      <c r="MBL15" s="221"/>
      <c r="MBM15" s="221"/>
      <c r="MBN15" s="221"/>
      <c r="MBO15" s="221"/>
      <c r="MBP15" s="221"/>
      <c r="MBQ15" s="221"/>
      <c r="MBR15" s="224"/>
      <c r="MBS15" s="224"/>
      <c r="MBT15" s="26"/>
      <c r="MBU15" s="26"/>
      <c r="MBV15" s="26"/>
      <c r="MBW15" s="225"/>
      <c r="MBX15" s="26"/>
      <c r="MBZ15" s="221"/>
      <c r="MCA15" s="221"/>
      <c r="MCB15" s="221"/>
      <c r="MCC15" s="221"/>
      <c r="MCD15" s="221"/>
      <c r="MCE15" s="221"/>
      <c r="MCF15" s="221"/>
      <c r="MCG15" s="221"/>
      <c r="MCH15" s="224"/>
      <c r="MCI15" s="224"/>
      <c r="MCJ15" s="26"/>
      <c r="MCK15" s="26"/>
      <c r="MCL15" s="26"/>
      <c r="MCM15" s="225"/>
      <c r="MCN15" s="26"/>
      <c r="MCP15" s="221"/>
      <c r="MCQ15" s="221"/>
      <c r="MCR15" s="221"/>
      <c r="MCS15" s="221"/>
      <c r="MCT15" s="221"/>
      <c r="MCU15" s="221"/>
      <c r="MCV15" s="221"/>
      <c r="MCW15" s="221"/>
      <c r="MCX15" s="224"/>
      <c r="MCY15" s="224"/>
      <c r="MCZ15" s="26"/>
      <c r="MDA15" s="26"/>
      <c r="MDB15" s="26"/>
      <c r="MDC15" s="225"/>
      <c r="MDD15" s="26"/>
      <c r="MDF15" s="221"/>
      <c r="MDG15" s="221"/>
      <c r="MDH15" s="221"/>
      <c r="MDI15" s="221"/>
      <c r="MDJ15" s="221"/>
      <c r="MDK15" s="221"/>
      <c r="MDL15" s="221"/>
      <c r="MDM15" s="221"/>
      <c r="MDN15" s="224"/>
      <c r="MDO15" s="224"/>
      <c r="MDP15" s="26"/>
      <c r="MDQ15" s="26"/>
      <c r="MDR15" s="26"/>
      <c r="MDS15" s="225"/>
      <c r="MDT15" s="26"/>
      <c r="MDV15" s="221"/>
      <c r="MDW15" s="221"/>
      <c r="MDX15" s="221"/>
      <c r="MDY15" s="221"/>
      <c r="MDZ15" s="221"/>
      <c r="MEA15" s="221"/>
      <c r="MEB15" s="221"/>
      <c r="MEC15" s="221"/>
      <c r="MED15" s="224"/>
      <c r="MEE15" s="224"/>
      <c r="MEF15" s="26"/>
      <c r="MEG15" s="26"/>
      <c r="MEH15" s="26"/>
      <c r="MEI15" s="225"/>
      <c r="MEJ15" s="26"/>
      <c r="MEL15" s="221"/>
      <c r="MEM15" s="221"/>
      <c r="MEN15" s="221"/>
      <c r="MEO15" s="221"/>
      <c r="MEP15" s="221"/>
      <c r="MEQ15" s="221"/>
      <c r="MER15" s="221"/>
      <c r="MES15" s="221"/>
      <c r="MET15" s="224"/>
      <c r="MEU15" s="224"/>
      <c r="MEV15" s="26"/>
      <c r="MEW15" s="26"/>
      <c r="MEX15" s="26"/>
      <c r="MEY15" s="225"/>
      <c r="MEZ15" s="26"/>
      <c r="MFB15" s="221"/>
      <c r="MFC15" s="221"/>
      <c r="MFD15" s="221"/>
      <c r="MFE15" s="221"/>
      <c r="MFF15" s="221"/>
      <c r="MFG15" s="221"/>
      <c r="MFH15" s="221"/>
      <c r="MFI15" s="221"/>
      <c r="MFJ15" s="224"/>
      <c r="MFK15" s="224"/>
      <c r="MFL15" s="26"/>
      <c r="MFM15" s="26"/>
      <c r="MFN15" s="26"/>
      <c r="MFO15" s="225"/>
      <c r="MFP15" s="26"/>
      <c r="MFR15" s="221"/>
      <c r="MFS15" s="221"/>
      <c r="MFT15" s="221"/>
      <c r="MFU15" s="221"/>
      <c r="MFV15" s="221"/>
      <c r="MFW15" s="221"/>
      <c r="MFX15" s="221"/>
      <c r="MFY15" s="221"/>
      <c r="MFZ15" s="224"/>
      <c r="MGA15" s="224"/>
      <c r="MGB15" s="26"/>
      <c r="MGC15" s="26"/>
      <c r="MGD15" s="26"/>
      <c r="MGE15" s="225"/>
      <c r="MGF15" s="26"/>
      <c r="MGH15" s="221"/>
      <c r="MGI15" s="221"/>
      <c r="MGJ15" s="221"/>
      <c r="MGK15" s="221"/>
      <c r="MGL15" s="221"/>
      <c r="MGM15" s="221"/>
      <c r="MGN15" s="221"/>
      <c r="MGO15" s="221"/>
      <c r="MGP15" s="224"/>
      <c r="MGQ15" s="224"/>
      <c r="MGR15" s="26"/>
      <c r="MGS15" s="26"/>
      <c r="MGT15" s="26"/>
      <c r="MGU15" s="225"/>
      <c r="MGV15" s="26"/>
      <c r="MGX15" s="221"/>
      <c r="MGY15" s="221"/>
      <c r="MGZ15" s="221"/>
      <c r="MHA15" s="221"/>
      <c r="MHB15" s="221"/>
      <c r="MHC15" s="221"/>
      <c r="MHD15" s="221"/>
      <c r="MHE15" s="221"/>
      <c r="MHF15" s="224"/>
      <c r="MHG15" s="224"/>
      <c r="MHH15" s="26"/>
      <c r="MHI15" s="26"/>
      <c r="MHJ15" s="26"/>
      <c r="MHK15" s="225"/>
      <c r="MHL15" s="26"/>
      <c r="MHN15" s="221"/>
      <c r="MHO15" s="221"/>
      <c r="MHP15" s="221"/>
      <c r="MHQ15" s="221"/>
      <c r="MHR15" s="221"/>
      <c r="MHS15" s="221"/>
      <c r="MHT15" s="221"/>
      <c r="MHU15" s="221"/>
      <c r="MHV15" s="224"/>
      <c r="MHW15" s="224"/>
      <c r="MHX15" s="26"/>
      <c r="MHY15" s="26"/>
      <c r="MHZ15" s="26"/>
      <c r="MIA15" s="225"/>
      <c r="MIB15" s="26"/>
      <c r="MID15" s="221"/>
      <c r="MIE15" s="221"/>
      <c r="MIF15" s="221"/>
      <c r="MIG15" s="221"/>
      <c r="MIH15" s="221"/>
      <c r="MII15" s="221"/>
      <c r="MIJ15" s="221"/>
      <c r="MIK15" s="221"/>
      <c r="MIL15" s="224"/>
      <c r="MIM15" s="224"/>
      <c r="MIN15" s="26"/>
      <c r="MIO15" s="26"/>
      <c r="MIP15" s="26"/>
      <c r="MIQ15" s="225"/>
      <c r="MIR15" s="26"/>
      <c r="MIT15" s="221"/>
      <c r="MIU15" s="221"/>
      <c r="MIV15" s="221"/>
      <c r="MIW15" s="221"/>
      <c r="MIX15" s="221"/>
      <c r="MIY15" s="221"/>
      <c r="MIZ15" s="221"/>
      <c r="MJA15" s="221"/>
      <c r="MJB15" s="224"/>
      <c r="MJC15" s="224"/>
      <c r="MJD15" s="26"/>
      <c r="MJE15" s="26"/>
      <c r="MJF15" s="26"/>
      <c r="MJG15" s="225"/>
      <c r="MJH15" s="26"/>
      <c r="MJJ15" s="221"/>
      <c r="MJK15" s="221"/>
      <c r="MJL15" s="221"/>
      <c r="MJM15" s="221"/>
      <c r="MJN15" s="221"/>
      <c r="MJO15" s="221"/>
      <c r="MJP15" s="221"/>
      <c r="MJQ15" s="221"/>
      <c r="MJR15" s="224"/>
      <c r="MJS15" s="224"/>
      <c r="MJT15" s="26"/>
      <c r="MJU15" s="26"/>
      <c r="MJV15" s="26"/>
      <c r="MJW15" s="225"/>
      <c r="MJX15" s="26"/>
      <c r="MJZ15" s="221"/>
      <c r="MKA15" s="221"/>
      <c r="MKB15" s="221"/>
      <c r="MKC15" s="221"/>
      <c r="MKD15" s="221"/>
      <c r="MKE15" s="221"/>
      <c r="MKF15" s="221"/>
      <c r="MKG15" s="221"/>
      <c r="MKH15" s="224"/>
      <c r="MKI15" s="224"/>
      <c r="MKJ15" s="26"/>
      <c r="MKK15" s="26"/>
      <c r="MKL15" s="26"/>
      <c r="MKM15" s="225"/>
      <c r="MKN15" s="26"/>
      <c r="MKP15" s="221"/>
      <c r="MKQ15" s="221"/>
      <c r="MKR15" s="221"/>
      <c r="MKS15" s="221"/>
      <c r="MKT15" s="221"/>
      <c r="MKU15" s="221"/>
      <c r="MKV15" s="221"/>
      <c r="MKW15" s="221"/>
      <c r="MKX15" s="224"/>
      <c r="MKY15" s="224"/>
      <c r="MKZ15" s="26"/>
      <c r="MLA15" s="26"/>
      <c r="MLB15" s="26"/>
      <c r="MLC15" s="225"/>
      <c r="MLD15" s="26"/>
      <c r="MLF15" s="221"/>
      <c r="MLG15" s="221"/>
      <c r="MLH15" s="221"/>
      <c r="MLI15" s="221"/>
      <c r="MLJ15" s="221"/>
      <c r="MLK15" s="221"/>
      <c r="MLL15" s="221"/>
      <c r="MLM15" s="221"/>
      <c r="MLN15" s="224"/>
      <c r="MLO15" s="224"/>
      <c r="MLP15" s="26"/>
      <c r="MLQ15" s="26"/>
      <c r="MLR15" s="26"/>
      <c r="MLS15" s="225"/>
      <c r="MLT15" s="26"/>
      <c r="MLV15" s="221"/>
      <c r="MLW15" s="221"/>
      <c r="MLX15" s="221"/>
      <c r="MLY15" s="221"/>
      <c r="MLZ15" s="221"/>
      <c r="MMA15" s="221"/>
      <c r="MMB15" s="221"/>
      <c r="MMC15" s="221"/>
      <c r="MMD15" s="224"/>
      <c r="MME15" s="224"/>
      <c r="MMF15" s="26"/>
      <c r="MMG15" s="26"/>
      <c r="MMH15" s="26"/>
      <c r="MMI15" s="225"/>
      <c r="MMJ15" s="26"/>
      <c r="MML15" s="221"/>
      <c r="MMM15" s="221"/>
      <c r="MMN15" s="221"/>
      <c r="MMO15" s="221"/>
      <c r="MMP15" s="221"/>
      <c r="MMQ15" s="221"/>
      <c r="MMR15" s="221"/>
      <c r="MMS15" s="221"/>
      <c r="MMT15" s="224"/>
      <c r="MMU15" s="224"/>
      <c r="MMV15" s="26"/>
      <c r="MMW15" s="26"/>
      <c r="MMX15" s="26"/>
      <c r="MMY15" s="225"/>
      <c r="MMZ15" s="26"/>
      <c r="MNB15" s="221"/>
      <c r="MNC15" s="221"/>
      <c r="MND15" s="221"/>
      <c r="MNE15" s="221"/>
      <c r="MNF15" s="221"/>
      <c r="MNG15" s="221"/>
      <c r="MNH15" s="221"/>
      <c r="MNI15" s="221"/>
      <c r="MNJ15" s="224"/>
      <c r="MNK15" s="224"/>
      <c r="MNL15" s="26"/>
      <c r="MNM15" s="26"/>
      <c r="MNN15" s="26"/>
      <c r="MNO15" s="225"/>
      <c r="MNP15" s="26"/>
      <c r="MNR15" s="221"/>
      <c r="MNS15" s="221"/>
      <c r="MNT15" s="221"/>
      <c r="MNU15" s="221"/>
      <c r="MNV15" s="221"/>
      <c r="MNW15" s="221"/>
      <c r="MNX15" s="221"/>
      <c r="MNY15" s="221"/>
      <c r="MNZ15" s="224"/>
      <c r="MOA15" s="224"/>
      <c r="MOB15" s="26"/>
      <c r="MOC15" s="26"/>
      <c r="MOD15" s="26"/>
      <c r="MOE15" s="225"/>
      <c r="MOF15" s="26"/>
      <c r="MOH15" s="221"/>
      <c r="MOI15" s="221"/>
      <c r="MOJ15" s="221"/>
      <c r="MOK15" s="221"/>
      <c r="MOL15" s="221"/>
      <c r="MOM15" s="221"/>
      <c r="MON15" s="221"/>
      <c r="MOO15" s="221"/>
      <c r="MOP15" s="224"/>
      <c r="MOQ15" s="224"/>
      <c r="MOR15" s="26"/>
      <c r="MOS15" s="26"/>
      <c r="MOT15" s="26"/>
      <c r="MOU15" s="225"/>
      <c r="MOV15" s="26"/>
      <c r="MOX15" s="221"/>
      <c r="MOY15" s="221"/>
      <c r="MOZ15" s="221"/>
      <c r="MPA15" s="221"/>
      <c r="MPB15" s="221"/>
      <c r="MPC15" s="221"/>
      <c r="MPD15" s="221"/>
      <c r="MPE15" s="221"/>
      <c r="MPF15" s="224"/>
      <c r="MPG15" s="224"/>
      <c r="MPH15" s="26"/>
      <c r="MPI15" s="26"/>
      <c r="MPJ15" s="26"/>
      <c r="MPK15" s="225"/>
      <c r="MPL15" s="26"/>
      <c r="MPN15" s="221"/>
      <c r="MPO15" s="221"/>
      <c r="MPP15" s="221"/>
      <c r="MPQ15" s="221"/>
      <c r="MPR15" s="221"/>
      <c r="MPS15" s="221"/>
      <c r="MPT15" s="221"/>
      <c r="MPU15" s="221"/>
      <c r="MPV15" s="224"/>
      <c r="MPW15" s="224"/>
      <c r="MPX15" s="26"/>
      <c r="MPY15" s="26"/>
      <c r="MPZ15" s="26"/>
      <c r="MQA15" s="225"/>
      <c r="MQB15" s="26"/>
      <c r="MQD15" s="221"/>
      <c r="MQE15" s="221"/>
      <c r="MQF15" s="221"/>
      <c r="MQG15" s="221"/>
      <c r="MQH15" s="221"/>
      <c r="MQI15" s="221"/>
      <c r="MQJ15" s="221"/>
      <c r="MQK15" s="221"/>
      <c r="MQL15" s="224"/>
      <c r="MQM15" s="224"/>
      <c r="MQN15" s="26"/>
      <c r="MQO15" s="26"/>
      <c r="MQP15" s="26"/>
      <c r="MQQ15" s="225"/>
      <c r="MQR15" s="26"/>
      <c r="MQT15" s="221"/>
      <c r="MQU15" s="221"/>
      <c r="MQV15" s="221"/>
      <c r="MQW15" s="221"/>
      <c r="MQX15" s="221"/>
      <c r="MQY15" s="221"/>
      <c r="MQZ15" s="221"/>
      <c r="MRA15" s="221"/>
      <c r="MRB15" s="224"/>
      <c r="MRC15" s="224"/>
      <c r="MRD15" s="26"/>
      <c r="MRE15" s="26"/>
      <c r="MRF15" s="26"/>
      <c r="MRG15" s="225"/>
      <c r="MRH15" s="26"/>
      <c r="MRJ15" s="221"/>
      <c r="MRK15" s="221"/>
      <c r="MRL15" s="221"/>
      <c r="MRM15" s="221"/>
      <c r="MRN15" s="221"/>
      <c r="MRO15" s="221"/>
      <c r="MRP15" s="221"/>
      <c r="MRQ15" s="221"/>
      <c r="MRR15" s="224"/>
      <c r="MRS15" s="224"/>
      <c r="MRT15" s="26"/>
      <c r="MRU15" s="26"/>
      <c r="MRV15" s="26"/>
      <c r="MRW15" s="225"/>
      <c r="MRX15" s="26"/>
      <c r="MRZ15" s="221"/>
      <c r="MSA15" s="221"/>
      <c r="MSB15" s="221"/>
      <c r="MSC15" s="221"/>
      <c r="MSD15" s="221"/>
      <c r="MSE15" s="221"/>
      <c r="MSF15" s="221"/>
      <c r="MSG15" s="221"/>
      <c r="MSH15" s="224"/>
      <c r="MSI15" s="224"/>
      <c r="MSJ15" s="26"/>
      <c r="MSK15" s="26"/>
      <c r="MSL15" s="26"/>
      <c r="MSM15" s="225"/>
      <c r="MSN15" s="26"/>
      <c r="MSP15" s="221"/>
      <c r="MSQ15" s="221"/>
      <c r="MSR15" s="221"/>
      <c r="MSS15" s="221"/>
      <c r="MST15" s="221"/>
      <c r="MSU15" s="221"/>
      <c r="MSV15" s="221"/>
      <c r="MSW15" s="221"/>
      <c r="MSX15" s="224"/>
      <c r="MSY15" s="224"/>
      <c r="MSZ15" s="26"/>
      <c r="MTA15" s="26"/>
      <c r="MTB15" s="26"/>
      <c r="MTC15" s="225"/>
      <c r="MTD15" s="26"/>
      <c r="MTF15" s="221"/>
      <c r="MTG15" s="221"/>
      <c r="MTH15" s="221"/>
      <c r="MTI15" s="221"/>
      <c r="MTJ15" s="221"/>
      <c r="MTK15" s="221"/>
      <c r="MTL15" s="221"/>
      <c r="MTM15" s="221"/>
      <c r="MTN15" s="224"/>
      <c r="MTO15" s="224"/>
      <c r="MTP15" s="26"/>
      <c r="MTQ15" s="26"/>
      <c r="MTR15" s="26"/>
      <c r="MTS15" s="225"/>
      <c r="MTT15" s="26"/>
      <c r="MTV15" s="221"/>
      <c r="MTW15" s="221"/>
      <c r="MTX15" s="221"/>
      <c r="MTY15" s="221"/>
      <c r="MTZ15" s="221"/>
      <c r="MUA15" s="221"/>
      <c r="MUB15" s="221"/>
      <c r="MUC15" s="221"/>
      <c r="MUD15" s="224"/>
      <c r="MUE15" s="224"/>
      <c r="MUF15" s="26"/>
      <c r="MUG15" s="26"/>
      <c r="MUH15" s="26"/>
      <c r="MUI15" s="225"/>
      <c r="MUJ15" s="26"/>
      <c r="MUL15" s="221"/>
      <c r="MUM15" s="221"/>
      <c r="MUN15" s="221"/>
      <c r="MUO15" s="221"/>
      <c r="MUP15" s="221"/>
      <c r="MUQ15" s="221"/>
      <c r="MUR15" s="221"/>
      <c r="MUS15" s="221"/>
      <c r="MUT15" s="224"/>
      <c r="MUU15" s="224"/>
      <c r="MUV15" s="26"/>
      <c r="MUW15" s="26"/>
      <c r="MUX15" s="26"/>
      <c r="MUY15" s="225"/>
      <c r="MUZ15" s="26"/>
      <c r="MVB15" s="221"/>
      <c r="MVC15" s="221"/>
      <c r="MVD15" s="221"/>
      <c r="MVE15" s="221"/>
      <c r="MVF15" s="221"/>
      <c r="MVG15" s="221"/>
      <c r="MVH15" s="221"/>
      <c r="MVI15" s="221"/>
      <c r="MVJ15" s="224"/>
      <c r="MVK15" s="224"/>
      <c r="MVL15" s="26"/>
      <c r="MVM15" s="26"/>
      <c r="MVN15" s="26"/>
      <c r="MVO15" s="225"/>
      <c r="MVP15" s="26"/>
      <c r="MVR15" s="221"/>
      <c r="MVS15" s="221"/>
      <c r="MVT15" s="221"/>
      <c r="MVU15" s="221"/>
      <c r="MVV15" s="221"/>
      <c r="MVW15" s="221"/>
      <c r="MVX15" s="221"/>
      <c r="MVY15" s="221"/>
      <c r="MVZ15" s="224"/>
      <c r="MWA15" s="224"/>
      <c r="MWB15" s="26"/>
      <c r="MWC15" s="26"/>
      <c r="MWD15" s="26"/>
      <c r="MWE15" s="225"/>
      <c r="MWF15" s="26"/>
      <c r="MWH15" s="221"/>
      <c r="MWI15" s="221"/>
      <c r="MWJ15" s="221"/>
      <c r="MWK15" s="221"/>
      <c r="MWL15" s="221"/>
      <c r="MWM15" s="221"/>
      <c r="MWN15" s="221"/>
      <c r="MWO15" s="221"/>
      <c r="MWP15" s="224"/>
      <c r="MWQ15" s="224"/>
      <c r="MWR15" s="26"/>
      <c r="MWS15" s="26"/>
      <c r="MWT15" s="26"/>
      <c r="MWU15" s="225"/>
      <c r="MWV15" s="26"/>
      <c r="MWX15" s="221"/>
      <c r="MWY15" s="221"/>
      <c r="MWZ15" s="221"/>
      <c r="MXA15" s="221"/>
      <c r="MXB15" s="221"/>
      <c r="MXC15" s="221"/>
      <c r="MXD15" s="221"/>
      <c r="MXE15" s="221"/>
      <c r="MXF15" s="224"/>
      <c r="MXG15" s="224"/>
      <c r="MXH15" s="26"/>
      <c r="MXI15" s="26"/>
      <c r="MXJ15" s="26"/>
      <c r="MXK15" s="225"/>
      <c r="MXL15" s="26"/>
      <c r="MXN15" s="221"/>
      <c r="MXO15" s="221"/>
      <c r="MXP15" s="221"/>
      <c r="MXQ15" s="221"/>
      <c r="MXR15" s="221"/>
      <c r="MXS15" s="221"/>
      <c r="MXT15" s="221"/>
      <c r="MXU15" s="221"/>
      <c r="MXV15" s="224"/>
      <c r="MXW15" s="224"/>
      <c r="MXX15" s="26"/>
      <c r="MXY15" s="26"/>
      <c r="MXZ15" s="26"/>
      <c r="MYA15" s="225"/>
      <c r="MYB15" s="26"/>
      <c r="MYD15" s="221"/>
      <c r="MYE15" s="221"/>
      <c r="MYF15" s="221"/>
      <c r="MYG15" s="221"/>
      <c r="MYH15" s="221"/>
      <c r="MYI15" s="221"/>
      <c r="MYJ15" s="221"/>
      <c r="MYK15" s="221"/>
      <c r="MYL15" s="224"/>
      <c r="MYM15" s="224"/>
      <c r="MYN15" s="26"/>
      <c r="MYO15" s="26"/>
      <c r="MYP15" s="26"/>
      <c r="MYQ15" s="225"/>
      <c r="MYR15" s="26"/>
      <c r="MYT15" s="221"/>
      <c r="MYU15" s="221"/>
      <c r="MYV15" s="221"/>
      <c r="MYW15" s="221"/>
      <c r="MYX15" s="221"/>
      <c r="MYY15" s="221"/>
      <c r="MYZ15" s="221"/>
      <c r="MZA15" s="221"/>
      <c r="MZB15" s="224"/>
      <c r="MZC15" s="224"/>
      <c r="MZD15" s="26"/>
      <c r="MZE15" s="26"/>
      <c r="MZF15" s="26"/>
      <c r="MZG15" s="225"/>
      <c r="MZH15" s="26"/>
      <c r="MZJ15" s="221"/>
      <c r="MZK15" s="221"/>
      <c r="MZL15" s="221"/>
      <c r="MZM15" s="221"/>
      <c r="MZN15" s="221"/>
      <c r="MZO15" s="221"/>
      <c r="MZP15" s="221"/>
      <c r="MZQ15" s="221"/>
      <c r="MZR15" s="224"/>
      <c r="MZS15" s="224"/>
      <c r="MZT15" s="26"/>
      <c r="MZU15" s="26"/>
      <c r="MZV15" s="26"/>
      <c r="MZW15" s="225"/>
      <c r="MZX15" s="26"/>
      <c r="MZZ15" s="221"/>
      <c r="NAA15" s="221"/>
      <c r="NAB15" s="221"/>
      <c r="NAC15" s="221"/>
      <c r="NAD15" s="221"/>
      <c r="NAE15" s="221"/>
      <c r="NAF15" s="221"/>
      <c r="NAG15" s="221"/>
      <c r="NAH15" s="224"/>
      <c r="NAI15" s="224"/>
      <c r="NAJ15" s="26"/>
      <c r="NAK15" s="26"/>
      <c r="NAL15" s="26"/>
      <c r="NAM15" s="225"/>
      <c r="NAN15" s="26"/>
      <c r="NAP15" s="221"/>
      <c r="NAQ15" s="221"/>
      <c r="NAR15" s="221"/>
      <c r="NAS15" s="221"/>
      <c r="NAT15" s="221"/>
      <c r="NAU15" s="221"/>
      <c r="NAV15" s="221"/>
      <c r="NAW15" s="221"/>
      <c r="NAX15" s="224"/>
      <c r="NAY15" s="224"/>
      <c r="NAZ15" s="26"/>
      <c r="NBA15" s="26"/>
      <c r="NBB15" s="26"/>
      <c r="NBC15" s="225"/>
      <c r="NBD15" s="26"/>
      <c r="NBF15" s="221"/>
      <c r="NBG15" s="221"/>
      <c r="NBH15" s="221"/>
      <c r="NBI15" s="221"/>
      <c r="NBJ15" s="221"/>
      <c r="NBK15" s="221"/>
      <c r="NBL15" s="221"/>
      <c r="NBM15" s="221"/>
      <c r="NBN15" s="224"/>
      <c r="NBO15" s="224"/>
      <c r="NBP15" s="26"/>
      <c r="NBQ15" s="26"/>
      <c r="NBR15" s="26"/>
      <c r="NBS15" s="225"/>
      <c r="NBT15" s="26"/>
      <c r="NBV15" s="221"/>
      <c r="NBW15" s="221"/>
      <c r="NBX15" s="221"/>
      <c r="NBY15" s="221"/>
      <c r="NBZ15" s="221"/>
      <c r="NCA15" s="221"/>
      <c r="NCB15" s="221"/>
      <c r="NCC15" s="221"/>
      <c r="NCD15" s="224"/>
      <c r="NCE15" s="224"/>
      <c r="NCF15" s="26"/>
      <c r="NCG15" s="26"/>
      <c r="NCH15" s="26"/>
      <c r="NCI15" s="225"/>
      <c r="NCJ15" s="26"/>
      <c r="NCL15" s="221"/>
      <c r="NCM15" s="221"/>
      <c r="NCN15" s="221"/>
      <c r="NCO15" s="221"/>
      <c r="NCP15" s="221"/>
      <c r="NCQ15" s="221"/>
      <c r="NCR15" s="221"/>
      <c r="NCS15" s="221"/>
      <c r="NCT15" s="224"/>
      <c r="NCU15" s="224"/>
      <c r="NCV15" s="26"/>
      <c r="NCW15" s="26"/>
      <c r="NCX15" s="26"/>
      <c r="NCY15" s="225"/>
      <c r="NCZ15" s="26"/>
      <c r="NDB15" s="221"/>
      <c r="NDC15" s="221"/>
      <c r="NDD15" s="221"/>
      <c r="NDE15" s="221"/>
      <c r="NDF15" s="221"/>
      <c r="NDG15" s="221"/>
      <c r="NDH15" s="221"/>
      <c r="NDI15" s="221"/>
      <c r="NDJ15" s="224"/>
      <c r="NDK15" s="224"/>
      <c r="NDL15" s="26"/>
      <c r="NDM15" s="26"/>
      <c r="NDN15" s="26"/>
      <c r="NDO15" s="225"/>
      <c r="NDP15" s="26"/>
      <c r="NDR15" s="221"/>
      <c r="NDS15" s="221"/>
      <c r="NDT15" s="221"/>
      <c r="NDU15" s="221"/>
      <c r="NDV15" s="221"/>
      <c r="NDW15" s="221"/>
      <c r="NDX15" s="221"/>
      <c r="NDY15" s="221"/>
      <c r="NDZ15" s="224"/>
      <c r="NEA15" s="224"/>
      <c r="NEB15" s="26"/>
      <c r="NEC15" s="26"/>
      <c r="NED15" s="26"/>
      <c r="NEE15" s="225"/>
      <c r="NEF15" s="26"/>
      <c r="NEH15" s="221"/>
      <c r="NEI15" s="221"/>
      <c r="NEJ15" s="221"/>
      <c r="NEK15" s="221"/>
      <c r="NEL15" s="221"/>
      <c r="NEM15" s="221"/>
      <c r="NEN15" s="221"/>
      <c r="NEO15" s="221"/>
      <c r="NEP15" s="224"/>
      <c r="NEQ15" s="224"/>
      <c r="NER15" s="26"/>
      <c r="NES15" s="26"/>
      <c r="NET15" s="26"/>
      <c r="NEU15" s="225"/>
      <c r="NEV15" s="26"/>
      <c r="NEX15" s="221"/>
      <c r="NEY15" s="221"/>
      <c r="NEZ15" s="221"/>
      <c r="NFA15" s="221"/>
      <c r="NFB15" s="221"/>
      <c r="NFC15" s="221"/>
      <c r="NFD15" s="221"/>
      <c r="NFE15" s="221"/>
      <c r="NFF15" s="224"/>
      <c r="NFG15" s="224"/>
      <c r="NFH15" s="26"/>
      <c r="NFI15" s="26"/>
      <c r="NFJ15" s="26"/>
      <c r="NFK15" s="225"/>
      <c r="NFL15" s="26"/>
      <c r="NFN15" s="221"/>
      <c r="NFO15" s="221"/>
      <c r="NFP15" s="221"/>
      <c r="NFQ15" s="221"/>
      <c r="NFR15" s="221"/>
      <c r="NFS15" s="221"/>
      <c r="NFT15" s="221"/>
      <c r="NFU15" s="221"/>
      <c r="NFV15" s="224"/>
      <c r="NFW15" s="224"/>
      <c r="NFX15" s="26"/>
      <c r="NFY15" s="26"/>
      <c r="NFZ15" s="26"/>
      <c r="NGA15" s="225"/>
      <c r="NGB15" s="26"/>
      <c r="NGD15" s="221"/>
      <c r="NGE15" s="221"/>
      <c r="NGF15" s="221"/>
      <c r="NGG15" s="221"/>
      <c r="NGH15" s="221"/>
      <c r="NGI15" s="221"/>
      <c r="NGJ15" s="221"/>
      <c r="NGK15" s="221"/>
      <c r="NGL15" s="224"/>
      <c r="NGM15" s="224"/>
      <c r="NGN15" s="26"/>
      <c r="NGO15" s="26"/>
      <c r="NGP15" s="26"/>
      <c r="NGQ15" s="225"/>
      <c r="NGR15" s="26"/>
      <c r="NGT15" s="221"/>
      <c r="NGU15" s="221"/>
      <c r="NGV15" s="221"/>
      <c r="NGW15" s="221"/>
      <c r="NGX15" s="221"/>
      <c r="NGY15" s="221"/>
      <c r="NGZ15" s="221"/>
      <c r="NHA15" s="221"/>
      <c r="NHB15" s="224"/>
      <c r="NHC15" s="224"/>
      <c r="NHD15" s="26"/>
      <c r="NHE15" s="26"/>
      <c r="NHF15" s="26"/>
      <c r="NHG15" s="225"/>
      <c r="NHH15" s="26"/>
      <c r="NHJ15" s="221"/>
      <c r="NHK15" s="221"/>
      <c r="NHL15" s="221"/>
      <c r="NHM15" s="221"/>
      <c r="NHN15" s="221"/>
      <c r="NHO15" s="221"/>
      <c r="NHP15" s="221"/>
      <c r="NHQ15" s="221"/>
      <c r="NHR15" s="224"/>
      <c r="NHS15" s="224"/>
      <c r="NHT15" s="26"/>
      <c r="NHU15" s="26"/>
      <c r="NHV15" s="26"/>
      <c r="NHW15" s="225"/>
      <c r="NHX15" s="26"/>
      <c r="NHZ15" s="221"/>
      <c r="NIA15" s="221"/>
      <c r="NIB15" s="221"/>
      <c r="NIC15" s="221"/>
      <c r="NID15" s="221"/>
      <c r="NIE15" s="221"/>
      <c r="NIF15" s="221"/>
      <c r="NIG15" s="221"/>
      <c r="NIH15" s="224"/>
      <c r="NII15" s="224"/>
      <c r="NIJ15" s="26"/>
      <c r="NIK15" s="26"/>
      <c r="NIL15" s="26"/>
      <c r="NIM15" s="225"/>
      <c r="NIN15" s="26"/>
      <c r="NIP15" s="221"/>
      <c r="NIQ15" s="221"/>
      <c r="NIR15" s="221"/>
      <c r="NIS15" s="221"/>
      <c r="NIT15" s="221"/>
      <c r="NIU15" s="221"/>
      <c r="NIV15" s="221"/>
      <c r="NIW15" s="221"/>
      <c r="NIX15" s="224"/>
      <c r="NIY15" s="224"/>
      <c r="NIZ15" s="26"/>
      <c r="NJA15" s="26"/>
      <c r="NJB15" s="26"/>
      <c r="NJC15" s="225"/>
      <c r="NJD15" s="26"/>
      <c r="NJF15" s="221"/>
      <c r="NJG15" s="221"/>
      <c r="NJH15" s="221"/>
      <c r="NJI15" s="221"/>
      <c r="NJJ15" s="221"/>
      <c r="NJK15" s="221"/>
      <c r="NJL15" s="221"/>
      <c r="NJM15" s="221"/>
      <c r="NJN15" s="224"/>
      <c r="NJO15" s="224"/>
      <c r="NJP15" s="26"/>
      <c r="NJQ15" s="26"/>
      <c r="NJR15" s="26"/>
      <c r="NJS15" s="225"/>
      <c r="NJT15" s="26"/>
      <c r="NJV15" s="221"/>
      <c r="NJW15" s="221"/>
      <c r="NJX15" s="221"/>
      <c r="NJY15" s="221"/>
      <c r="NJZ15" s="221"/>
      <c r="NKA15" s="221"/>
      <c r="NKB15" s="221"/>
      <c r="NKC15" s="221"/>
      <c r="NKD15" s="224"/>
      <c r="NKE15" s="224"/>
      <c r="NKF15" s="26"/>
      <c r="NKG15" s="26"/>
      <c r="NKH15" s="26"/>
      <c r="NKI15" s="225"/>
      <c r="NKJ15" s="26"/>
      <c r="NKL15" s="221"/>
      <c r="NKM15" s="221"/>
      <c r="NKN15" s="221"/>
      <c r="NKO15" s="221"/>
      <c r="NKP15" s="221"/>
      <c r="NKQ15" s="221"/>
      <c r="NKR15" s="221"/>
      <c r="NKS15" s="221"/>
      <c r="NKT15" s="224"/>
      <c r="NKU15" s="224"/>
      <c r="NKV15" s="26"/>
      <c r="NKW15" s="26"/>
      <c r="NKX15" s="26"/>
      <c r="NKY15" s="225"/>
      <c r="NKZ15" s="26"/>
      <c r="NLB15" s="221"/>
      <c r="NLC15" s="221"/>
      <c r="NLD15" s="221"/>
      <c r="NLE15" s="221"/>
      <c r="NLF15" s="221"/>
      <c r="NLG15" s="221"/>
      <c r="NLH15" s="221"/>
      <c r="NLI15" s="221"/>
      <c r="NLJ15" s="224"/>
      <c r="NLK15" s="224"/>
      <c r="NLL15" s="26"/>
      <c r="NLM15" s="26"/>
      <c r="NLN15" s="26"/>
      <c r="NLO15" s="225"/>
      <c r="NLP15" s="26"/>
      <c r="NLR15" s="221"/>
      <c r="NLS15" s="221"/>
      <c r="NLT15" s="221"/>
      <c r="NLU15" s="221"/>
      <c r="NLV15" s="221"/>
      <c r="NLW15" s="221"/>
      <c r="NLX15" s="221"/>
      <c r="NLY15" s="221"/>
      <c r="NLZ15" s="224"/>
      <c r="NMA15" s="224"/>
      <c r="NMB15" s="26"/>
      <c r="NMC15" s="26"/>
      <c r="NMD15" s="26"/>
      <c r="NME15" s="225"/>
      <c r="NMF15" s="26"/>
      <c r="NMH15" s="221"/>
      <c r="NMI15" s="221"/>
      <c r="NMJ15" s="221"/>
      <c r="NMK15" s="221"/>
      <c r="NML15" s="221"/>
      <c r="NMM15" s="221"/>
      <c r="NMN15" s="221"/>
      <c r="NMO15" s="221"/>
      <c r="NMP15" s="224"/>
      <c r="NMQ15" s="224"/>
      <c r="NMR15" s="26"/>
      <c r="NMS15" s="26"/>
      <c r="NMT15" s="26"/>
      <c r="NMU15" s="225"/>
      <c r="NMV15" s="26"/>
      <c r="NMX15" s="221"/>
      <c r="NMY15" s="221"/>
      <c r="NMZ15" s="221"/>
      <c r="NNA15" s="221"/>
      <c r="NNB15" s="221"/>
      <c r="NNC15" s="221"/>
      <c r="NND15" s="221"/>
      <c r="NNE15" s="221"/>
      <c r="NNF15" s="224"/>
      <c r="NNG15" s="224"/>
      <c r="NNH15" s="26"/>
      <c r="NNI15" s="26"/>
      <c r="NNJ15" s="26"/>
      <c r="NNK15" s="225"/>
      <c r="NNL15" s="26"/>
      <c r="NNN15" s="221"/>
      <c r="NNO15" s="221"/>
      <c r="NNP15" s="221"/>
      <c r="NNQ15" s="221"/>
      <c r="NNR15" s="221"/>
      <c r="NNS15" s="221"/>
      <c r="NNT15" s="221"/>
      <c r="NNU15" s="221"/>
      <c r="NNV15" s="224"/>
      <c r="NNW15" s="224"/>
      <c r="NNX15" s="26"/>
      <c r="NNY15" s="26"/>
      <c r="NNZ15" s="26"/>
      <c r="NOA15" s="225"/>
      <c r="NOB15" s="26"/>
      <c r="NOD15" s="221"/>
      <c r="NOE15" s="221"/>
      <c r="NOF15" s="221"/>
      <c r="NOG15" s="221"/>
      <c r="NOH15" s="221"/>
      <c r="NOI15" s="221"/>
      <c r="NOJ15" s="221"/>
      <c r="NOK15" s="221"/>
      <c r="NOL15" s="224"/>
      <c r="NOM15" s="224"/>
      <c r="NON15" s="26"/>
      <c r="NOO15" s="26"/>
      <c r="NOP15" s="26"/>
      <c r="NOQ15" s="225"/>
      <c r="NOR15" s="26"/>
      <c r="NOT15" s="221"/>
      <c r="NOU15" s="221"/>
      <c r="NOV15" s="221"/>
      <c r="NOW15" s="221"/>
      <c r="NOX15" s="221"/>
      <c r="NOY15" s="221"/>
      <c r="NOZ15" s="221"/>
      <c r="NPA15" s="221"/>
      <c r="NPB15" s="224"/>
      <c r="NPC15" s="224"/>
      <c r="NPD15" s="26"/>
      <c r="NPE15" s="26"/>
      <c r="NPF15" s="26"/>
      <c r="NPG15" s="225"/>
      <c r="NPH15" s="26"/>
      <c r="NPJ15" s="221"/>
      <c r="NPK15" s="221"/>
      <c r="NPL15" s="221"/>
      <c r="NPM15" s="221"/>
      <c r="NPN15" s="221"/>
      <c r="NPO15" s="221"/>
      <c r="NPP15" s="221"/>
      <c r="NPQ15" s="221"/>
      <c r="NPR15" s="224"/>
      <c r="NPS15" s="224"/>
      <c r="NPT15" s="26"/>
      <c r="NPU15" s="26"/>
      <c r="NPV15" s="26"/>
      <c r="NPW15" s="225"/>
      <c r="NPX15" s="26"/>
      <c r="NPZ15" s="221"/>
      <c r="NQA15" s="221"/>
      <c r="NQB15" s="221"/>
      <c r="NQC15" s="221"/>
      <c r="NQD15" s="221"/>
      <c r="NQE15" s="221"/>
      <c r="NQF15" s="221"/>
      <c r="NQG15" s="221"/>
      <c r="NQH15" s="224"/>
      <c r="NQI15" s="224"/>
      <c r="NQJ15" s="26"/>
      <c r="NQK15" s="26"/>
      <c r="NQL15" s="26"/>
      <c r="NQM15" s="225"/>
      <c r="NQN15" s="26"/>
      <c r="NQP15" s="221"/>
      <c r="NQQ15" s="221"/>
      <c r="NQR15" s="221"/>
      <c r="NQS15" s="221"/>
      <c r="NQT15" s="221"/>
      <c r="NQU15" s="221"/>
      <c r="NQV15" s="221"/>
      <c r="NQW15" s="221"/>
      <c r="NQX15" s="224"/>
      <c r="NQY15" s="224"/>
      <c r="NQZ15" s="26"/>
      <c r="NRA15" s="26"/>
      <c r="NRB15" s="26"/>
      <c r="NRC15" s="225"/>
      <c r="NRD15" s="26"/>
      <c r="NRF15" s="221"/>
      <c r="NRG15" s="221"/>
      <c r="NRH15" s="221"/>
      <c r="NRI15" s="221"/>
      <c r="NRJ15" s="221"/>
      <c r="NRK15" s="221"/>
      <c r="NRL15" s="221"/>
      <c r="NRM15" s="221"/>
      <c r="NRN15" s="224"/>
      <c r="NRO15" s="224"/>
      <c r="NRP15" s="26"/>
      <c r="NRQ15" s="26"/>
      <c r="NRR15" s="26"/>
      <c r="NRS15" s="225"/>
      <c r="NRT15" s="26"/>
      <c r="NRV15" s="221"/>
      <c r="NRW15" s="221"/>
      <c r="NRX15" s="221"/>
      <c r="NRY15" s="221"/>
      <c r="NRZ15" s="221"/>
      <c r="NSA15" s="221"/>
      <c r="NSB15" s="221"/>
      <c r="NSC15" s="221"/>
      <c r="NSD15" s="224"/>
      <c r="NSE15" s="224"/>
      <c r="NSF15" s="26"/>
      <c r="NSG15" s="26"/>
      <c r="NSH15" s="26"/>
      <c r="NSI15" s="225"/>
      <c r="NSJ15" s="26"/>
      <c r="NSL15" s="221"/>
      <c r="NSM15" s="221"/>
      <c r="NSN15" s="221"/>
      <c r="NSO15" s="221"/>
      <c r="NSP15" s="221"/>
      <c r="NSQ15" s="221"/>
      <c r="NSR15" s="221"/>
      <c r="NSS15" s="221"/>
      <c r="NST15" s="224"/>
      <c r="NSU15" s="224"/>
      <c r="NSV15" s="26"/>
      <c r="NSW15" s="26"/>
      <c r="NSX15" s="26"/>
      <c r="NSY15" s="225"/>
      <c r="NSZ15" s="26"/>
      <c r="NTB15" s="221"/>
      <c r="NTC15" s="221"/>
      <c r="NTD15" s="221"/>
      <c r="NTE15" s="221"/>
      <c r="NTF15" s="221"/>
      <c r="NTG15" s="221"/>
      <c r="NTH15" s="221"/>
      <c r="NTI15" s="221"/>
      <c r="NTJ15" s="224"/>
      <c r="NTK15" s="224"/>
      <c r="NTL15" s="26"/>
      <c r="NTM15" s="26"/>
      <c r="NTN15" s="26"/>
      <c r="NTO15" s="225"/>
      <c r="NTP15" s="26"/>
      <c r="NTR15" s="221"/>
      <c r="NTS15" s="221"/>
      <c r="NTT15" s="221"/>
      <c r="NTU15" s="221"/>
      <c r="NTV15" s="221"/>
      <c r="NTW15" s="221"/>
      <c r="NTX15" s="221"/>
      <c r="NTY15" s="221"/>
      <c r="NTZ15" s="224"/>
      <c r="NUA15" s="224"/>
      <c r="NUB15" s="26"/>
      <c r="NUC15" s="26"/>
      <c r="NUD15" s="26"/>
      <c r="NUE15" s="225"/>
      <c r="NUF15" s="26"/>
      <c r="NUH15" s="221"/>
      <c r="NUI15" s="221"/>
      <c r="NUJ15" s="221"/>
      <c r="NUK15" s="221"/>
      <c r="NUL15" s="221"/>
      <c r="NUM15" s="221"/>
      <c r="NUN15" s="221"/>
      <c r="NUO15" s="221"/>
      <c r="NUP15" s="224"/>
      <c r="NUQ15" s="224"/>
      <c r="NUR15" s="26"/>
      <c r="NUS15" s="26"/>
      <c r="NUT15" s="26"/>
      <c r="NUU15" s="225"/>
      <c r="NUV15" s="26"/>
      <c r="NUX15" s="221"/>
      <c r="NUY15" s="221"/>
      <c r="NUZ15" s="221"/>
      <c r="NVA15" s="221"/>
      <c r="NVB15" s="221"/>
      <c r="NVC15" s="221"/>
      <c r="NVD15" s="221"/>
      <c r="NVE15" s="221"/>
      <c r="NVF15" s="224"/>
      <c r="NVG15" s="224"/>
      <c r="NVH15" s="26"/>
      <c r="NVI15" s="26"/>
      <c r="NVJ15" s="26"/>
      <c r="NVK15" s="225"/>
      <c r="NVL15" s="26"/>
      <c r="NVN15" s="221"/>
      <c r="NVO15" s="221"/>
      <c r="NVP15" s="221"/>
      <c r="NVQ15" s="221"/>
      <c r="NVR15" s="221"/>
      <c r="NVS15" s="221"/>
      <c r="NVT15" s="221"/>
      <c r="NVU15" s="221"/>
      <c r="NVV15" s="224"/>
      <c r="NVW15" s="224"/>
      <c r="NVX15" s="26"/>
      <c r="NVY15" s="26"/>
      <c r="NVZ15" s="26"/>
      <c r="NWA15" s="225"/>
      <c r="NWB15" s="26"/>
      <c r="NWD15" s="221"/>
      <c r="NWE15" s="221"/>
      <c r="NWF15" s="221"/>
      <c r="NWG15" s="221"/>
      <c r="NWH15" s="221"/>
      <c r="NWI15" s="221"/>
      <c r="NWJ15" s="221"/>
      <c r="NWK15" s="221"/>
      <c r="NWL15" s="224"/>
      <c r="NWM15" s="224"/>
      <c r="NWN15" s="26"/>
      <c r="NWO15" s="26"/>
      <c r="NWP15" s="26"/>
      <c r="NWQ15" s="225"/>
      <c r="NWR15" s="26"/>
      <c r="NWT15" s="221"/>
      <c r="NWU15" s="221"/>
      <c r="NWV15" s="221"/>
      <c r="NWW15" s="221"/>
      <c r="NWX15" s="221"/>
      <c r="NWY15" s="221"/>
      <c r="NWZ15" s="221"/>
      <c r="NXA15" s="221"/>
      <c r="NXB15" s="224"/>
      <c r="NXC15" s="224"/>
      <c r="NXD15" s="26"/>
      <c r="NXE15" s="26"/>
      <c r="NXF15" s="26"/>
      <c r="NXG15" s="225"/>
      <c r="NXH15" s="26"/>
      <c r="NXJ15" s="221"/>
      <c r="NXK15" s="221"/>
      <c r="NXL15" s="221"/>
      <c r="NXM15" s="221"/>
      <c r="NXN15" s="221"/>
      <c r="NXO15" s="221"/>
      <c r="NXP15" s="221"/>
      <c r="NXQ15" s="221"/>
      <c r="NXR15" s="224"/>
      <c r="NXS15" s="224"/>
      <c r="NXT15" s="26"/>
      <c r="NXU15" s="26"/>
      <c r="NXV15" s="26"/>
      <c r="NXW15" s="225"/>
      <c r="NXX15" s="26"/>
      <c r="NXZ15" s="221"/>
      <c r="NYA15" s="221"/>
      <c r="NYB15" s="221"/>
      <c r="NYC15" s="221"/>
      <c r="NYD15" s="221"/>
      <c r="NYE15" s="221"/>
      <c r="NYF15" s="221"/>
      <c r="NYG15" s="221"/>
      <c r="NYH15" s="224"/>
      <c r="NYI15" s="224"/>
      <c r="NYJ15" s="26"/>
      <c r="NYK15" s="26"/>
      <c r="NYL15" s="26"/>
      <c r="NYM15" s="225"/>
      <c r="NYN15" s="26"/>
      <c r="NYP15" s="221"/>
      <c r="NYQ15" s="221"/>
      <c r="NYR15" s="221"/>
      <c r="NYS15" s="221"/>
      <c r="NYT15" s="221"/>
      <c r="NYU15" s="221"/>
      <c r="NYV15" s="221"/>
      <c r="NYW15" s="221"/>
      <c r="NYX15" s="224"/>
      <c r="NYY15" s="224"/>
      <c r="NYZ15" s="26"/>
      <c r="NZA15" s="26"/>
      <c r="NZB15" s="26"/>
      <c r="NZC15" s="225"/>
      <c r="NZD15" s="26"/>
      <c r="NZF15" s="221"/>
      <c r="NZG15" s="221"/>
      <c r="NZH15" s="221"/>
      <c r="NZI15" s="221"/>
      <c r="NZJ15" s="221"/>
      <c r="NZK15" s="221"/>
      <c r="NZL15" s="221"/>
      <c r="NZM15" s="221"/>
      <c r="NZN15" s="224"/>
      <c r="NZO15" s="224"/>
      <c r="NZP15" s="26"/>
      <c r="NZQ15" s="26"/>
      <c r="NZR15" s="26"/>
      <c r="NZS15" s="225"/>
      <c r="NZT15" s="26"/>
      <c r="NZV15" s="221"/>
      <c r="NZW15" s="221"/>
      <c r="NZX15" s="221"/>
      <c r="NZY15" s="221"/>
      <c r="NZZ15" s="221"/>
      <c r="OAA15" s="221"/>
      <c r="OAB15" s="221"/>
      <c r="OAC15" s="221"/>
      <c r="OAD15" s="224"/>
      <c r="OAE15" s="224"/>
      <c r="OAF15" s="26"/>
      <c r="OAG15" s="26"/>
      <c r="OAH15" s="26"/>
      <c r="OAI15" s="225"/>
      <c r="OAJ15" s="26"/>
      <c r="OAL15" s="221"/>
      <c r="OAM15" s="221"/>
      <c r="OAN15" s="221"/>
      <c r="OAO15" s="221"/>
      <c r="OAP15" s="221"/>
      <c r="OAQ15" s="221"/>
      <c r="OAR15" s="221"/>
      <c r="OAS15" s="221"/>
      <c r="OAT15" s="224"/>
      <c r="OAU15" s="224"/>
      <c r="OAV15" s="26"/>
      <c r="OAW15" s="26"/>
      <c r="OAX15" s="26"/>
      <c r="OAY15" s="225"/>
      <c r="OAZ15" s="26"/>
      <c r="OBB15" s="221"/>
      <c r="OBC15" s="221"/>
      <c r="OBD15" s="221"/>
      <c r="OBE15" s="221"/>
      <c r="OBF15" s="221"/>
      <c r="OBG15" s="221"/>
      <c r="OBH15" s="221"/>
      <c r="OBI15" s="221"/>
      <c r="OBJ15" s="224"/>
      <c r="OBK15" s="224"/>
      <c r="OBL15" s="26"/>
      <c r="OBM15" s="26"/>
      <c r="OBN15" s="26"/>
      <c r="OBO15" s="225"/>
      <c r="OBP15" s="26"/>
      <c r="OBR15" s="221"/>
      <c r="OBS15" s="221"/>
      <c r="OBT15" s="221"/>
      <c r="OBU15" s="221"/>
      <c r="OBV15" s="221"/>
      <c r="OBW15" s="221"/>
      <c r="OBX15" s="221"/>
      <c r="OBY15" s="221"/>
      <c r="OBZ15" s="224"/>
      <c r="OCA15" s="224"/>
      <c r="OCB15" s="26"/>
      <c r="OCC15" s="26"/>
      <c r="OCD15" s="26"/>
      <c r="OCE15" s="225"/>
      <c r="OCF15" s="26"/>
      <c r="OCH15" s="221"/>
      <c r="OCI15" s="221"/>
      <c r="OCJ15" s="221"/>
      <c r="OCK15" s="221"/>
      <c r="OCL15" s="221"/>
      <c r="OCM15" s="221"/>
      <c r="OCN15" s="221"/>
      <c r="OCO15" s="221"/>
      <c r="OCP15" s="224"/>
      <c r="OCQ15" s="224"/>
      <c r="OCR15" s="26"/>
      <c r="OCS15" s="26"/>
      <c r="OCT15" s="26"/>
      <c r="OCU15" s="225"/>
      <c r="OCV15" s="26"/>
      <c r="OCX15" s="221"/>
      <c r="OCY15" s="221"/>
      <c r="OCZ15" s="221"/>
      <c r="ODA15" s="221"/>
      <c r="ODB15" s="221"/>
      <c r="ODC15" s="221"/>
      <c r="ODD15" s="221"/>
      <c r="ODE15" s="221"/>
      <c r="ODF15" s="224"/>
      <c r="ODG15" s="224"/>
      <c r="ODH15" s="26"/>
      <c r="ODI15" s="26"/>
      <c r="ODJ15" s="26"/>
      <c r="ODK15" s="225"/>
      <c r="ODL15" s="26"/>
      <c r="ODN15" s="221"/>
      <c r="ODO15" s="221"/>
      <c r="ODP15" s="221"/>
      <c r="ODQ15" s="221"/>
      <c r="ODR15" s="221"/>
      <c r="ODS15" s="221"/>
      <c r="ODT15" s="221"/>
      <c r="ODU15" s="221"/>
      <c r="ODV15" s="224"/>
      <c r="ODW15" s="224"/>
      <c r="ODX15" s="26"/>
      <c r="ODY15" s="26"/>
      <c r="ODZ15" s="26"/>
      <c r="OEA15" s="225"/>
      <c r="OEB15" s="26"/>
      <c r="OED15" s="221"/>
      <c r="OEE15" s="221"/>
      <c r="OEF15" s="221"/>
      <c r="OEG15" s="221"/>
      <c r="OEH15" s="221"/>
      <c r="OEI15" s="221"/>
      <c r="OEJ15" s="221"/>
      <c r="OEK15" s="221"/>
      <c r="OEL15" s="224"/>
      <c r="OEM15" s="224"/>
      <c r="OEN15" s="26"/>
      <c r="OEO15" s="26"/>
      <c r="OEP15" s="26"/>
      <c r="OEQ15" s="225"/>
      <c r="OER15" s="26"/>
      <c r="OET15" s="221"/>
      <c r="OEU15" s="221"/>
      <c r="OEV15" s="221"/>
      <c r="OEW15" s="221"/>
      <c r="OEX15" s="221"/>
      <c r="OEY15" s="221"/>
      <c r="OEZ15" s="221"/>
      <c r="OFA15" s="221"/>
      <c r="OFB15" s="224"/>
      <c r="OFC15" s="224"/>
      <c r="OFD15" s="26"/>
      <c r="OFE15" s="26"/>
      <c r="OFF15" s="26"/>
      <c r="OFG15" s="225"/>
      <c r="OFH15" s="26"/>
      <c r="OFJ15" s="221"/>
      <c r="OFK15" s="221"/>
      <c r="OFL15" s="221"/>
      <c r="OFM15" s="221"/>
      <c r="OFN15" s="221"/>
      <c r="OFO15" s="221"/>
      <c r="OFP15" s="221"/>
      <c r="OFQ15" s="221"/>
      <c r="OFR15" s="224"/>
      <c r="OFS15" s="224"/>
      <c r="OFT15" s="26"/>
      <c r="OFU15" s="26"/>
      <c r="OFV15" s="26"/>
      <c r="OFW15" s="225"/>
      <c r="OFX15" s="26"/>
      <c r="OFZ15" s="221"/>
      <c r="OGA15" s="221"/>
      <c r="OGB15" s="221"/>
      <c r="OGC15" s="221"/>
      <c r="OGD15" s="221"/>
      <c r="OGE15" s="221"/>
      <c r="OGF15" s="221"/>
      <c r="OGG15" s="221"/>
      <c r="OGH15" s="224"/>
      <c r="OGI15" s="224"/>
      <c r="OGJ15" s="26"/>
      <c r="OGK15" s="26"/>
      <c r="OGL15" s="26"/>
      <c r="OGM15" s="225"/>
      <c r="OGN15" s="26"/>
      <c r="OGP15" s="221"/>
      <c r="OGQ15" s="221"/>
      <c r="OGR15" s="221"/>
      <c r="OGS15" s="221"/>
      <c r="OGT15" s="221"/>
      <c r="OGU15" s="221"/>
      <c r="OGV15" s="221"/>
      <c r="OGW15" s="221"/>
      <c r="OGX15" s="224"/>
      <c r="OGY15" s="224"/>
      <c r="OGZ15" s="26"/>
      <c r="OHA15" s="26"/>
      <c r="OHB15" s="26"/>
      <c r="OHC15" s="225"/>
      <c r="OHD15" s="26"/>
      <c r="OHF15" s="221"/>
      <c r="OHG15" s="221"/>
      <c r="OHH15" s="221"/>
      <c r="OHI15" s="221"/>
      <c r="OHJ15" s="221"/>
      <c r="OHK15" s="221"/>
      <c r="OHL15" s="221"/>
      <c r="OHM15" s="221"/>
      <c r="OHN15" s="224"/>
      <c r="OHO15" s="224"/>
      <c r="OHP15" s="26"/>
      <c r="OHQ15" s="26"/>
      <c r="OHR15" s="26"/>
      <c r="OHS15" s="225"/>
      <c r="OHT15" s="26"/>
      <c r="OHV15" s="221"/>
      <c r="OHW15" s="221"/>
      <c r="OHX15" s="221"/>
      <c r="OHY15" s="221"/>
      <c r="OHZ15" s="221"/>
      <c r="OIA15" s="221"/>
      <c r="OIB15" s="221"/>
      <c r="OIC15" s="221"/>
      <c r="OID15" s="224"/>
      <c r="OIE15" s="224"/>
      <c r="OIF15" s="26"/>
      <c r="OIG15" s="26"/>
      <c r="OIH15" s="26"/>
      <c r="OII15" s="225"/>
      <c r="OIJ15" s="26"/>
      <c r="OIL15" s="221"/>
      <c r="OIM15" s="221"/>
      <c r="OIN15" s="221"/>
      <c r="OIO15" s="221"/>
      <c r="OIP15" s="221"/>
      <c r="OIQ15" s="221"/>
      <c r="OIR15" s="221"/>
      <c r="OIS15" s="221"/>
      <c r="OIT15" s="224"/>
      <c r="OIU15" s="224"/>
      <c r="OIV15" s="26"/>
      <c r="OIW15" s="26"/>
      <c r="OIX15" s="26"/>
      <c r="OIY15" s="225"/>
      <c r="OIZ15" s="26"/>
      <c r="OJB15" s="221"/>
      <c r="OJC15" s="221"/>
      <c r="OJD15" s="221"/>
      <c r="OJE15" s="221"/>
      <c r="OJF15" s="221"/>
      <c r="OJG15" s="221"/>
      <c r="OJH15" s="221"/>
      <c r="OJI15" s="221"/>
      <c r="OJJ15" s="224"/>
      <c r="OJK15" s="224"/>
      <c r="OJL15" s="26"/>
      <c r="OJM15" s="26"/>
      <c r="OJN15" s="26"/>
      <c r="OJO15" s="225"/>
      <c r="OJP15" s="26"/>
      <c r="OJR15" s="221"/>
      <c r="OJS15" s="221"/>
      <c r="OJT15" s="221"/>
      <c r="OJU15" s="221"/>
      <c r="OJV15" s="221"/>
      <c r="OJW15" s="221"/>
      <c r="OJX15" s="221"/>
      <c r="OJY15" s="221"/>
      <c r="OJZ15" s="224"/>
      <c r="OKA15" s="224"/>
      <c r="OKB15" s="26"/>
      <c r="OKC15" s="26"/>
      <c r="OKD15" s="26"/>
      <c r="OKE15" s="225"/>
      <c r="OKF15" s="26"/>
      <c r="OKH15" s="221"/>
      <c r="OKI15" s="221"/>
      <c r="OKJ15" s="221"/>
      <c r="OKK15" s="221"/>
      <c r="OKL15" s="221"/>
      <c r="OKM15" s="221"/>
      <c r="OKN15" s="221"/>
      <c r="OKO15" s="221"/>
      <c r="OKP15" s="224"/>
      <c r="OKQ15" s="224"/>
      <c r="OKR15" s="26"/>
      <c r="OKS15" s="26"/>
      <c r="OKT15" s="26"/>
      <c r="OKU15" s="225"/>
      <c r="OKV15" s="26"/>
      <c r="OKX15" s="221"/>
      <c r="OKY15" s="221"/>
      <c r="OKZ15" s="221"/>
      <c r="OLA15" s="221"/>
      <c r="OLB15" s="221"/>
      <c r="OLC15" s="221"/>
      <c r="OLD15" s="221"/>
      <c r="OLE15" s="221"/>
      <c r="OLF15" s="224"/>
      <c r="OLG15" s="224"/>
      <c r="OLH15" s="26"/>
      <c r="OLI15" s="26"/>
      <c r="OLJ15" s="26"/>
      <c r="OLK15" s="225"/>
      <c r="OLL15" s="26"/>
      <c r="OLN15" s="221"/>
      <c r="OLO15" s="221"/>
      <c r="OLP15" s="221"/>
      <c r="OLQ15" s="221"/>
      <c r="OLR15" s="221"/>
      <c r="OLS15" s="221"/>
      <c r="OLT15" s="221"/>
      <c r="OLU15" s="221"/>
      <c r="OLV15" s="224"/>
      <c r="OLW15" s="224"/>
      <c r="OLX15" s="26"/>
      <c r="OLY15" s="26"/>
      <c r="OLZ15" s="26"/>
      <c r="OMA15" s="225"/>
      <c r="OMB15" s="26"/>
      <c r="OMD15" s="221"/>
      <c r="OME15" s="221"/>
      <c r="OMF15" s="221"/>
      <c r="OMG15" s="221"/>
      <c r="OMH15" s="221"/>
      <c r="OMI15" s="221"/>
      <c r="OMJ15" s="221"/>
      <c r="OMK15" s="221"/>
      <c r="OML15" s="224"/>
      <c r="OMM15" s="224"/>
      <c r="OMN15" s="26"/>
      <c r="OMO15" s="26"/>
      <c r="OMP15" s="26"/>
      <c r="OMQ15" s="225"/>
      <c r="OMR15" s="26"/>
      <c r="OMT15" s="221"/>
      <c r="OMU15" s="221"/>
      <c r="OMV15" s="221"/>
      <c r="OMW15" s="221"/>
      <c r="OMX15" s="221"/>
      <c r="OMY15" s="221"/>
      <c r="OMZ15" s="221"/>
      <c r="ONA15" s="221"/>
      <c r="ONB15" s="224"/>
      <c r="ONC15" s="224"/>
      <c r="OND15" s="26"/>
      <c r="ONE15" s="26"/>
      <c r="ONF15" s="26"/>
      <c r="ONG15" s="225"/>
      <c r="ONH15" s="26"/>
      <c r="ONJ15" s="221"/>
      <c r="ONK15" s="221"/>
      <c r="ONL15" s="221"/>
      <c r="ONM15" s="221"/>
      <c r="ONN15" s="221"/>
      <c r="ONO15" s="221"/>
      <c r="ONP15" s="221"/>
      <c r="ONQ15" s="221"/>
      <c r="ONR15" s="224"/>
      <c r="ONS15" s="224"/>
      <c r="ONT15" s="26"/>
      <c r="ONU15" s="26"/>
      <c r="ONV15" s="26"/>
      <c r="ONW15" s="225"/>
      <c r="ONX15" s="26"/>
      <c r="ONZ15" s="221"/>
      <c r="OOA15" s="221"/>
      <c r="OOB15" s="221"/>
      <c r="OOC15" s="221"/>
      <c r="OOD15" s="221"/>
      <c r="OOE15" s="221"/>
      <c r="OOF15" s="221"/>
      <c r="OOG15" s="221"/>
      <c r="OOH15" s="224"/>
      <c r="OOI15" s="224"/>
      <c r="OOJ15" s="26"/>
      <c r="OOK15" s="26"/>
      <c r="OOL15" s="26"/>
      <c r="OOM15" s="225"/>
      <c r="OON15" s="26"/>
      <c r="OOP15" s="221"/>
      <c r="OOQ15" s="221"/>
      <c r="OOR15" s="221"/>
      <c r="OOS15" s="221"/>
      <c r="OOT15" s="221"/>
      <c r="OOU15" s="221"/>
      <c r="OOV15" s="221"/>
      <c r="OOW15" s="221"/>
      <c r="OOX15" s="224"/>
      <c r="OOY15" s="224"/>
      <c r="OOZ15" s="26"/>
      <c r="OPA15" s="26"/>
      <c r="OPB15" s="26"/>
      <c r="OPC15" s="225"/>
      <c r="OPD15" s="26"/>
      <c r="OPF15" s="221"/>
      <c r="OPG15" s="221"/>
      <c r="OPH15" s="221"/>
      <c r="OPI15" s="221"/>
      <c r="OPJ15" s="221"/>
      <c r="OPK15" s="221"/>
      <c r="OPL15" s="221"/>
      <c r="OPM15" s="221"/>
      <c r="OPN15" s="224"/>
      <c r="OPO15" s="224"/>
      <c r="OPP15" s="26"/>
      <c r="OPQ15" s="26"/>
      <c r="OPR15" s="26"/>
      <c r="OPS15" s="225"/>
      <c r="OPT15" s="26"/>
      <c r="OPV15" s="221"/>
      <c r="OPW15" s="221"/>
      <c r="OPX15" s="221"/>
      <c r="OPY15" s="221"/>
      <c r="OPZ15" s="221"/>
      <c r="OQA15" s="221"/>
      <c r="OQB15" s="221"/>
      <c r="OQC15" s="221"/>
      <c r="OQD15" s="224"/>
      <c r="OQE15" s="224"/>
      <c r="OQF15" s="26"/>
      <c r="OQG15" s="26"/>
      <c r="OQH15" s="26"/>
      <c r="OQI15" s="225"/>
      <c r="OQJ15" s="26"/>
      <c r="OQL15" s="221"/>
      <c r="OQM15" s="221"/>
      <c r="OQN15" s="221"/>
      <c r="OQO15" s="221"/>
      <c r="OQP15" s="221"/>
      <c r="OQQ15" s="221"/>
      <c r="OQR15" s="221"/>
      <c r="OQS15" s="221"/>
      <c r="OQT15" s="224"/>
      <c r="OQU15" s="224"/>
      <c r="OQV15" s="26"/>
      <c r="OQW15" s="26"/>
      <c r="OQX15" s="26"/>
      <c r="OQY15" s="225"/>
      <c r="OQZ15" s="26"/>
      <c r="ORB15" s="221"/>
      <c r="ORC15" s="221"/>
      <c r="ORD15" s="221"/>
      <c r="ORE15" s="221"/>
      <c r="ORF15" s="221"/>
      <c r="ORG15" s="221"/>
      <c r="ORH15" s="221"/>
      <c r="ORI15" s="221"/>
      <c r="ORJ15" s="224"/>
      <c r="ORK15" s="224"/>
      <c r="ORL15" s="26"/>
      <c r="ORM15" s="26"/>
      <c r="ORN15" s="26"/>
      <c r="ORO15" s="225"/>
      <c r="ORP15" s="26"/>
      <c r="ORR15" s="221"/>
      <c r="ORS15" s="221"/>
      <c r="ORT15" s="221"/>
      <c r="ORU15" s="221"/>
      <c r="ORV15" s="221"/>
      <c r="ORW15" s="221"/>
      <c r="ORX15" s="221"/>
      <c r="ORY15" s="221"/>
      <c r="ORZ15" s="224"/>
      <c r="OSA15" s="224"/>
      <c r="OSB15" s="26"/>
      <c r="OSC15" s="26"/>
      <c r="OSD15" s="26"/>
      <c r="OSE15" s="225"/>
      <c r="OSF15" s="26"/>
      <c r="OSH15" s="221"/>
      <c r="OSI15" s="221"/>
      <c r="OSJ15" s="221"/>
      <c r="OSK15" s="221"/>
      <c r="OSL15" s="221"/>
      <c r="OSM15" s="221"/>
      <c r="OSN15" s="221"/>
      <c r="OSO15" s="221"/>
      <c r="OSP15" s="224"/>
      <c r="OSQ15" s="224"/>
      <c r="OSR15" s="26"/>
      <c r="OSS15" s="26"/>
      <c r="OST15" s="26"/>
      <c r="OSU15" s="225"/>
      <c r="OSV15" s="26"/>
      <c r="OSX15" s="221"/>
      <c r="OSY15" s="221"/>
      <c r="OSZ15" s="221"/>
      <c r="OTA15" s="221"/>
      <c r="OTB15" s="221"/>
      <c r="OTC15" s="221"/>
      <c r="OTD15" s="221"/>
      <c r="OTE15" s="221"/>
      <c r="OTF15" s="224"/>
      <c r="OTG15" s="224"/>
      <c r="OTH15" s="26"/>
      <c r="OTI15" s="26"/>
      <c r="OTJ15" s="26"/>
      <c r="OTK15" s="225"/>
      <c r="OTL15" s="26"/>
      <c r="OTN15" s="221"/>
      <c r="OTO15" s="221"/>
      <c r="OTP15" s="221"/>
      <c r="OTQ15" s="221"/>
      <c r="OTR15" s="221"/>
      <c r="OTS15" s="221"/>
      <c r="OTT15" s="221"/>
      <c r="OTU15" s="221"/>
      <c r="OTV15" s="224"/>
      <c r="OTW15" s="224"/>
      <c r="OTX15" s="26"/>
      <c r="OTY15" s="26"/>
      <c r="OTZ15" s="26"/>
      <c r="OUA15" s="225"/>
      <c r="OUB15" s="26"/>
      <c r="OUD15" s="221"/>
      <c r="OUE15" s="221"/>
      <c r="OUF15" s="221"/>
      <c r="OUG15" s="221"/>
      <c r="OUH15" s="221"/>
      <c r="OUI15" s="221"/>
      <c r="OUJ15" s="221"/>
      <c r="OUK15" s="221"/>
      <c r="OUL15" s="224"/>
      <c r="OUM15" s="224"/>
      <c r="OUN15" s="26"/>
      <c r="OUO15" s="26"/>
      <c r="OUP15" s="26"/>
      <c r="OUQ15" s="225"/>
      <c r="OUR15" s="26"/>
      <c r="OUT15" s="221"/>
      <c r="OUU15" s="221"/>
      <c r="OUV15" s="221"/>
      <c r="OUW15" s="221"/>
      <c r="OUX15" s="221"/>
      <c r="OUY15" s="221"/>
      <c r="OUZ15" s="221"/>
      <c r="OVA15" s="221"/>
      <c r="OVB15" s="224"/>
      <c r="OVC15" s="224"/>
      <c r="OVD15" s="26"/>
      <c r="OVE15" s="26"/>
      <c r="OVF15" s="26"/>
      <c r="OVG15" s="225"/>
      <c r="OVH15" s="26"/>
      <c r="OVJ15" s="221"/>
      <c r="OVK15" s="221"/>
      <c r="OVL15" s="221"/>
      <c r="OVM15" s="221"/>
      <c r="OVN15" s="221"/>
      <c r="OVO15" s="221"/>
      <c r="OVP15" s="221"/>
      <c r="OVQ15" s="221"/>
      <c r="OVR15" s="224"/>
      <c r="OVS15" s="224"/>
      <c r="OVT15" s="26"/>
      <c r="OVU15" s="26"/>
      <c r="OVV15" s="26"/>
      <c r="OVW15" s="225"/>
      <c r="OVX15" s="26"/>
      <c r="OVZ15" s="221"/>
      <c r="OWA15" s="221"/>
      <c r="OWB15" s="221"/>
      <c r="OWC15" s="221"/>
      <c r="OWD15" s="221"/>
      <c r="OWE15" s="221"/>
      <c r="OWF15" s="221"/>
      <c r="OWG15" s="221"/>
      <c r="OWH15" s="224"/>
      <c r="OWI15" s="224"/>
      <c r="OWJ15" s="26"/>
      <c r="OWK15" s="26"/>
      <c r="OWL15" s="26"/>
      <c r="OWM15" s="225"/>
      <c r="OWN15" s="26"/>
      <c r="OWP15" s="221"/>
      <c r="OWQ15" s="221"/>
      <c r="OWR15" s="221"/>
      <c r="OWS15" s="221"/>
      <c r="OWT15" s="221"/>
      <c r="OWU15" s="221"/>
      <c r="OWV15" s="221"/>
      <c r="OWW15" s="221"/>
      <c r="OWX15" s="224"/>
      <c r="OWY15" s="224"/>
      <c r="OWZ15" s="26"/>
      <c r="OXA15" s="26"/>
      <c r="OXB15" s="26"/>
      <c r="OXC15" s="225"/>
      <c r="OXD15" s="26"/>
      <c r="OXF15" s="221"/>
      <c r="OXG15" s="221"/>
      <c r="OXH15" s="221"/>
      <c r="OXI15" s="221"/>
      <c r="OXJ15" s="221"/>
      <c r="OXK15" s="221"/>
      <c r="OXL15" s="221"/>
      <c r="OXM15" s="221"/>
      <c r="OXN15" s="224"/>
      <c r="OXO15" s="224"/>
      <c r="OXP15" s="26"/>
      <c r="OXQ15" s="26"/>
      <c r="OXR15" s="26"/>
      <c r="OXS15" s="225"/>
      <c r="OXT15" s="26"/>
      <c r="OXV15" s="221"/>
      <c r="OXW15" s="221"/>
      <c r="OXX15" s="221"/>
      <c r="OXY15" s="221"/>
      <c r="OXZ15" s="221"/>
      <c r="OYA15" s="221"/>
      <c r="OYB15" s="221"/>
      <c r="OYC15" s="221"/>
      <c r="OYD15" s="224"/>
      <c r="OYE15" s="224"/>
      <c r="OYF15" s="26"/>
      <c r="OYG15" s="26"/>
      <c r="OYH15" s="26"/>
      <c r="OYI15" s="225"/>
      <c r="OYJ15" s="26"/>
      <c r="OYL15" s="221"/>
      <c r="OYM15" s="221"/>
      <c r="OYN15" s="221"/>
      <c r="OYO15" s="221"/>
      <c r="OYP15" s="221"/>
      <c r="OYQ15" s="221"/>
      <c r="OYR15" s="221"/>
      <c r="OYS15" s="221"/>
      <c r="OYT15" s="224"/>
      <c r="OYU15" s="224"/>
      <c r="OYV15" s="26"/>
      <c r="OYW15" s="26"/>
      <c r="OYX15" s="26"/>
      <c r="OYY15" s="225"/>
      <c r="OYZ15" s="26"/>
      <c r="OZB15" s="221"/>
      <c r="OZC15" s="221"/>
      <c r="OZD15" s="221"/>
      <c r="OZE15" s="221"/>
      <c r="OZF15" s="221"/>
      <c r="OZG15" s="221"/>
      <c r="OZH15" s="221"/>
      <c r="OZI15" s="221"/>
      <c r="OZJ15" s="224"/>
      <c r="OZK15" s="224"/>
      <c r="OZL15" s="26"/>
      <c r="OZM15" s="26"/>
      <c r="OZN15" s="26"/>
      <c r="OZO15" s="225"/>
      <c r="OZP15" s="26"/>
      <c r="OZR15" s="221"/>
      <c r="OZS15" s="221"/>
      <c r="OZT15" s="221"/>
      <c r="OZU15" s="221"/>
      <c r="OZV15" s="221"/>
      <c r="OZW15" s="221"/>
      <c r="OZX15" s="221"/>
      <c r="OZY15" s="221"/>
      <c r="OZZ15" s="224"/>
      <c r="PAA15" s="224"/>
      <c r="PAB15" s="26"/>
      <c r="PAC15" s="26"/>
      <c r="PAD15" s="26"/>
      <c r="PAE15" s="225"/>
      <c r="PAF15" s="26"/>
      <c r="PAH15" s="221"/>
      <c r="PAI15" s="221"/>
      <c r="PAJ15" s="221"/>
      <c r="PAK15" s="221"/>
      <c r="PAL15" s="221"/>
      <c r="PAM15" s="221"/>
      <c r="PAN15" s="221"/>
      <c r="PAO15" s="221"/>
      <c r="PAP15" s="224"/>
      <c r="PAQ15" s="224"/>
      <c r="PAR15" s="26"/>
      <c r="PAS15" s="26"/>
      <c r="PAT15" s="26"/>
      <c r="PAU15" s="225"/>
      <c r="PAV15" s="26"/>
      <c r="PAX15" s="221"/>
      <c r="PAY15" s="221"/>
      <c r="PAZ15" s="221"/>
      <c r="PBA15" s="221"/>
      <c r="PBB15" s="221"/>
      <c r="PBC15" s="221"/>
      <c r="PBD15" s="221"/>
      <c r="PBE15" s="221"/>
      <c r="PBF15" s="224"/>
      <c r="PBG15" s="224"/>
      <c r="PBH15" s="26"/>
      <c r="PBI15" s="26"/>
      <c r="PBJ15" s="26"/>
      <c r="PBK15" s="225"/>
      <c r="PBL15" s="26"/>
      <c r="PBN15" s="221"/>
      <c r="PBO15" s="221"/>
      <c r="PBP15" s="221"/>
      <c r="PBQ15" s="221"/>
      <c r="PBR15" s="221"/>
      <c r="PBS15" s="221"/>
      <c r="PBT15" s="221"/>
      <c r="PBU15" s="221"/>
      <c r="PBV15" s="224"/>
      <c r="PBW15" s="224"/>
      <c r="PBX15" s="26"/>
      <c r="PBY15" s="26"/>
      <c r="PBZ15" s="26"/>
      <c r="PCA15" s="225"/>
      <c r="PCB15" s="26"/>
      <c r="PCD15" s="221"/>
      <c r="PCE15" s="221"/>
      <c r="PCF15" s="221"/>
      <c r="PCG15" s="221"/>
      <c r="PCH15" s="221"/>
      <c r="PCI15" s="221"/>
      <c r="PCJ15" s="221"/>
      <c r="PCK15" s="221"/>
      <c r="PCL15" s="224"/>
      <c r="PCM15" s="224"/>
      <c r="PCN15" s="26"/>
      <c r="PCO15" s="26"/>
      <c r="PCP15" s="26"/>
      <c r="PCQ15" s="225"/>
      <c r="PCR15" s="26"/>
      <c r="PCT15" s="221"/>
      <c r="PCU15" s="221"/>
      <c r="PCV15" s="221"/>
      <c r="PCW15" s="221"/>
      <c r="PCX15" s="221"/>
      <c r="PCY15" s="221"/>
      <c r="PCZ15" s="221"/>
      <c r="PDA15" s="221"/>
      <c r="PDB15" s="224"/>
      <c r="PDC15" s="224"/>
      <c r="PDD15" s="26"/>
      <c r="PDE15" s="26"/>
      <c r="PDF15" s="26"/>
      <c r="PDG15" s="225"/>
      <c r="PDH15" s="26"/>
      <c r="PDJ15" s="221"/>
      <c r="PDK15" s="221"/>
      <c r="PDL15" s="221"/>
      <c r="PDM15" s="221"/>
      <c r="PDN15" s="221"/>
      <c r="PDO15" s="221"/>
      <c r="PDP15" s="221"/>
      <c r="PDQ15" s="221"/>
      <c r="PDR15" s="224"/>
      <c r="PDS15" s="224"/>
      <c r="PDT15" s="26"/>
      <c r="PDU15" s="26"/>
      <c r="PDV15" s="26"/>
      <c r="PDW15" s="225"/>
      <c r="PDX15" s="26"/>
      <c r="PDZ15" s="221"/>
      <c r="PEA15" s="221"/>
      <c r="PEB15" s="221"/>
      <c r="PEC15" s="221"/>
      <c r="PED15" s="221"/>
      <c r="PEE15" s="221"/>
      <c r="PEF15" s="221"/>
      <c r="PEG15" s="221"/>
      <c r="PEH15" s="224"/>
      <c r="PEI15" s="224"/>
      <c r="PEJ15" s="26"/>
      <c r="PEK15" s="26"/>
      <c r="PEL15" s="26"/>
      <c r="PEM15" s="225"/>
      <c r="PEN15" s="26"/>
      <c r="PEP15" s="221"/>
      <c r="PEQ15" s="221"/>
      <c r="PER15" s="221"/>
      <c r="PES15" s="221"/>
      <c r="PET15" s="221"/>
      <c r="PEU15" s="221"/>
      <c r="PEV15" s="221"/>
      <c r="PEW15" s="221"/>
      <c r="PEX15" s="224"/>
      <c r="PEY15" s="224"/>
      <c r="PEZ15" s="26"/>
      <c r="PFA15" s="26"/>
      <c r="PFB15" s="26"/>
      <c r="PFC15" s="225"/>
      <c r="PFD15" s="26"/>
      <c r="PFF15" s="221"/>
      <c r="PFG15" s="221"/>
      <c r="PFH15" s="221"/>
      <c r="PFI15" s="221"/>
      <c r="PFJ15" s="221"/>
      <c r="PFK15" s="221"/>
      <c r="PFL15" s="221"/>
      <c r="PFM15" s="221"/>
      <c r="PFN15" s="224"/>
      <c r="PFO15" s="224"/>
      <c r="PFP15" s="26"/>
      <c r="PFQ15" s="26"/>
      <c r="PFR15" s="26"/>
      <c r="PFS15" s="225"/>
      <c r="PFT15" s="26"/>
      <c r="PFV15" s="221"/>
      <c r="PFW15" s="221"/>
      <c r="PFX15" s="221"/>
      <c r="PFY15" s="221"/>
      <c r="PFZ15" s="221"/>
      <c r="PGA15" s="221"/>
      <c r="PGB15" s="221"/>
      <c r="PGC15" s="221"/>
      <c r="PGD15" s="224"/>
      <c r="PGE15" s="224"/>
      <c r="PGF15" s="26"/>
      <c r="PGG15" s="26"/>
      <c r="PGH15" s="26"/>
      <c r="PGI15" s="225"/>
      <c r="PGJ15" s="26"/>
      <c r="PGL15" s="221"/>
      <c r="PGM15" s="221"/>
      <c r="PGN15" s="221"/>
      <c r="PGO15" s="221"/>
      <c r="PGP15" s="221"/>
      <c r="PGQ15" s="221"/>
      <c r="PGR15" s="221"/>
      <c r="PGS15" s="221"/>
      <c r="PGT15" s="224"/>
      <c r="PGU15" s="224"/>
      <c r="PGV15" s="26"/>
      <c r="PGW15" s="26"/>
      <c r="PGX15" s="26"/>
      <c r="PGY15" s="225"/>
      <c r="PGZ15" s="26"/>
      <c r="PHB15" s="221"/>
      <c r="PHC15" s="221"/>
      <c r="PHD15" s="221"/>
      <c r="PHE15" s="221"/>
      <c r="PHF15" s="221"/>
      <c r="PHG15" s="221"/>
      <c r="PHH15" s="221"/>
      <c r="PHI15" s="221"/>
      <c r="PHJ15" s="224"/>
      <c r="PHK15" s="224"/>
      <c r="PHL15" s="26"/>
      <c r="PHM15" s="26"/>
      <c r="PHN15" s="26"/>
      <c r="PHO15" s="225"/>
      <c r="PHP15" s="26"/>
      <c r="PHR15" s="221"/>
      <c r="PHS15" s="221"/>
      <c r="PHT15" s="221"/>
      <c r="PHU15" s="221"/>
      <c r="PHV15" s="221"/>
      <c r="PHW15" s="221"/>
      <c r="PHX15" s="221"/>
      <c r="PHY15" s="221"/>
      <c r="PHZ15" s="224"/>
      <c r="PIA15" s="224"/>
      <c r="PIB15" s="26"/>
      <c r="PIC15" s="26"/>
      <c r="PID15" s="26"/>
      <c r="PIE15" s="225"/>
      <c r="PIF15" s="26"/>
      <c r="PIH15" s="221"/>
      <c r="PII15" s="221"/>
      <c r="PIJ15" s="221"/>
      <c r="PIK15" s="221"/>
      <c r="PIL15" s="221"/>
      <c r="PIM15" s="221"/>
      <c r="PIN15" s="221"/>
      <c r="PIO15" s="221"/>
      <c r="PIP15" s="224"/>
      <c r="PIQ15" s="224"/>
      <c r="PIR15" s="26"/>
      <c r="PIS15" s="26"/>
      <c r="PIT15" s="26"/>
      <c r="PIU15" s="225"/>
      <c r="PIV15" s="26"/>
      <c r="PIX15" s="221"/>
      <c r="PIY15" s="221"/>
      <c r="PIZ15" s="221"/>
      <c r="PJA15" s="221"/>
      <c r="PJB15" s="221"/>
      <c r="PJC15" s="221"/>
      <c r="PJD15" s="221"/>
      <c r="PJE15" s="221"/>
      <c r="PJF15" s="224"/>
      <c r="PJG15" s="224"/>
      <c r="PJH15" s="26"/>
      <c r="PJI15" s="26"/>
      <c r="PJJ15" s="26"/>
      <c r="PJK15" s="225"/>
      <c r="PJL15" s="26"/>
      <c r="PJN15" s="221"/>
      <c r="PJO15" s="221"/>
      <c r="PJP15" s="221"/>
      <c r="PJQ15" s="221"/>
      <c r="PJR15" s="221"/>
      <c r="PJS15" s="221"/>
      <c r="PJT15" s="221"/>
      <c r="PJU15" s="221"/>
      <c r="PJV15" s="224"/>
      <c r="PJW15" s="224"/>
      <c r="PJX15" s="26"/>
      <c r="PJY15" s="26"/>
      <c r="PJZ15" s="26"/>
      <c r="PKA15" s="225"/>
      <c r="PKB15" s="26"/>
      <c r="PKD15" s="221"/>
      <c r="PKE15" s="221"/>
      <c r="PKF15" s="221"/>
      <c r="PKG15" s="221"/>
      <c r="PKH15" s="221"/>
      <c r="PKI15" s="221"/>
      <c r="PKJ15" s="221"/>
      <c r="PKK15" s="221"/>
      <c r="PKL15" s="224"/>
      <c r="PKM15" s="224"/>
      <c r="PKN15" s="26"/>
      <c r="PKO15" s="26"/>
      <c r="PKP15" s="26"/>
      <c r="PKQ15" s="225"/>
      <c r="PKR15" s="26"/>
      <c r="PKT15" s="221"/>
      <c r="PKU15" s="221"/>
      <c r="PKV15" s="221"/>
      <c r="PKW15" s="221"/>
      <c r="PKX15" s="221"/>
      <c r="PKY15" s="221"/>
      <c r="PKZ15" s="221"/>
      <c r="PLA15" s="221"/>
      <c r="PLB15" s="224"/>
      <c r="PLC15" s="224"/>
      <c r="PLD15" s="26"/>
      <c r="PLE15" s="26"/>
      <c r="PLF15" s="26"/>
      <c r="PLG15" s="225"/>
      <c r="PLH15" s="26"/>
      <c r="PLJ15" s="221"/>
      <c r="PLK15" s="221"/>
      <c r="PLL15" s="221"/>
      <c r="PLM15" s="221"/>
      <c r="PLN15" s="221"/>
      <c r="PLO15" s="221"/>
      <c r="PLP15" s="221"/>
      <c r="PLQ15" s="221"/>
      <c r="PLR15" s="224"/>
      <c r="PLS15" s="224"/>
      <c r="PLT15" s="26"/>
      <c r="PLU15" s="26"/>
      <c r="PLV15" s="26"/>
      <c r="PLW15" s="225"/>
      <c r="PLX15" s="26"/>
      <c r="PLZ15" s="221"/>
      <c r="PMA15" s="221"/>
      <c r="PMB15" s="221"/>
      <c r="PMC15" s="221"/>
      <c r="PMD15" s="221"/>
      <c r="PME15" s="221"/>
      <c r="PMF15" s="221"/>
      <c r="PMG15" s="221"/>
      <c r="PMH15" s="224"/>
      <c r="PMI15" s="224"/>
      <c r="PMJ15" s="26"/>
      <c r="PMK15" s="26"/>
      <c r="PML15" s="26"/>
      <c r="PMM15" s="225"/>
      <c r="PMN15" s="26"/>
      <c r="PMP15" s="221"/>
      <c r="PMQ15" s="221"/>
      <c r="PMR15" s="221"/>
      <c r="PMS15" s="221"/>
      <c r="PMT15" s="221"/>
      <c r="PMU15" s="221"/>
      <c r="PMV15" s="221"/>
      <c r="PMW15" s="221"/>
      <c r="PMX15" s="224"/>
      <c r="PMY15" s="224"/>
      <c r="PMZ15" s="26"/>
      <c r="PNA15" s="26"/>
      <c r="PNB15" s="26"/>
      <c r="PNC15" s="225"/>
      <c r="PND15" s="26"/>
      <c r="PNF15" s="221"/>
      <c r="PNG15" s="221"/>
      <c r="PNH15" s="221"/>
      <c r="PNI15" s="221"/>
      <c r="PNJ15" s="221"/>
      <c r="PNK15" s="221"/>
      <c r="PNL15" s="221"/>
      <c r="PNM15" s="221"/>
      <c r="PNN15" s="224"/>
      <c r="PNO15" s="224"/>
      <c r="PNP15" s="26"/>
      <c r="PNQ15" s="26"/>
      <c r="PNR15" s="26"/>
      <c r="PNS15" s="225"/>
      <c r="PNT15" s="26"/>
      <c r="PNV15" s="221"/>
      <c r="PNW15" s="221"/>
      <c r="PNX15" s="221"/>
      <c r="PNY15" s="221"/>
      <c r="PNZ15" s="221"/>
      <c r="POA15" s="221"/>
      <c r="POB15" s="221"/>
      <c r="POC15" s="221"/>
      <c r="POD15" s="224"/>
      <c r="POE15" s="224"/>
      <c r="POF15" s="26"/>
      <c r="POG15" s="26"/>
      <c r="POH15" s="26"/>
      <c r="POI15" s="225"/>
      <c r="POJ15" s="26"/>
      <c r="POL15" s="221"/>
      <c r="POM15" s="221"/>
      <c r="PON15" s="221"/>
      <c r="POO15" s="221"/>
      <c r="POP15" s="221"/>
      <c r="POQ15" s="221"/>
      <c r="POR15" s="221"/>
      <c r="POS15" s="221"/>
      <c r="POT15" s="224"/>
      <c r="POU15" s="224"/>
      <c r="POV15" s="26"/>
      <c r="POW15" s="26"/>
      <c r="POX15" s="26"/>
      <c r="POY15" s="225"/>
      <c r="POZ15" s="26"/>
      <c r="PPB15" s="221"/>
      <c r="PPC15" s="221"/>
      <c r="PPD15" s="221"/>
      <c r="PPE15" s="221"/>
      <c r="PPF15" s="221"/>
      <c r="PPG15" s="221"/>
      <c r="PPH15" s="221"/>
      <c r="PPI15" s="221"/>
      <c r="PPJ15" s="224"/>
      <c r="PPK15" s="224"/>
      <c r="PPL15" s="26"/>
      <c r="PPM15" s="26"/>
      <c r="PPN15" s="26"/>
      <c r="PPO15" s="225"/>
      <c r="PPP15" s="26"/>
      <c r="PPR15" s="221"/>
      <c r="PPS15" s="221"/>
      <c r="PPT15" s="221"/>
      <c r="PPU15" s="221"/>
      <c r="PPV15" s="221"/>
      <c r="PPW15" s="221"/>
      <c r="PPX15" s="221"/>
      <c r="PPY15" s="221"/>
      <c r="PPZ15" s="224"/>
      <c r="PQA15" s="224"/>
      <c r="PQB15" s="26"/>
      <c r="PQC15" s="26"/>
      <c r="PQD15" s="26"/>
      <c r="PQE15" s="225"/>
      <c r="PQF15" s="26"/>
      <c r="PQH15" s="221"/>
      <c r="PQI15" s="221"/>
      <c r="PQJ15" s="221"/>
      <c r="PQK15" s="221"/>
      <c r="PQL15" s="221"/>
      <c r="PQM15" s="221"/>
      <c r="PQN15" s="221"/>
      <c r="PQO15" s="221"/>
      <c r="PQP15" s="224"/>
      <c r="PQQ15" s="224"/>
      <c r="PQR15" s="26"/>
      <c r="PQS15" s="26"/>
      <c r="PQT15" s="26"/>
      <c r="PQU15" s="225"/>
      <c r="PQV15" s="26"/>
      <c r="PQX15" s="221"/>
      <c r="PQY15" s="221"/>
      <c r="PQZ15" s="221"/>
      <c r="PRA15" s="221"/>
      <c r="PRB15" s="221"/>
      <c r="PRC15" s="221"/>
      <c r="PRD15" s="221"/>
      <c r="PRE15" s="221"/>
      <c r="PRF15" s="224"/>
      <c r="PRG15" s="224"/>
      <c r="PRH15" s="26"/>
      <c r="PRI15" s="26"/>
      <c r="PRJ15" s="26"/>
      <c r="PRK15" s="225"/>
      <c r="PRL15" s="26"/>
      <c r="PRN15" s="221"/>
      <c r="PRO15" s="221"/>
      <c r="PRP15" s="221"/>
      <c r="PRQ15" s="221"/>
      <c r="PRR15" s="221"/>
      <c r="PRS15" s="221"/>
      <c r="PRT15" s="221"/>
      <c r="PRU15" s="221"/>
      <c r="PRV15" s="224"/>
      <c r="PRW15" s="224"/>
      <c r="PRX15" s="26"/>
      <c r="PRY15" s="26"/>
      <c r="PRZ15" s="26"/>
      <c r="PSA15" s="225"/>
      <c r="PSB15" s="26"/>
      <c r="PSD15" s="221"/>
      <c r="PSE15" s="221"/>
      <c r="PSF15" s="221"/>
      <c r="PSG15" s="221"/>
      <c r="PSH15" s="221"/>
      <c r="PSI15" s="221"/>
      <c r="PSJ15" s="221"/>
      <c r="PSK15" s="221"/>
      <c r="PSL15" s="224"/>
      <c r="PSM15" s="224"/>
      <c r="PSN15" s="26"/>
      <c r="PSO15" s="26"/>
      <c r="PSP15" s="26"/>
      <c r="PSQ15" s="225"/>
      <c r="PSR15" s="26"/>
      <c r="PST15" s="221"/>
      <c r="PSU15" s="221"/>
      <c r="PSV15" s="221"/>
      <c r="PSW15" s="221"/>
      <c r="PSX15" s="221"/>
      <c r="PSY15" s="221"/>
      <c r="PSZ15" s="221"/>
      <c r="PTA15" s="221"/>
      <c r="PTB15" s="224"/>
      <c r="PTC15" s="224"/>
      <c r="PTD15" s="26"/>
      <c r="PTE15" s="26"/>
      <c r="PTF15" s="26"/>
      <c r="PTG15" s="225"/>
      <c r="PTH15" s="26"/>
      <c r="PTJ15" s="221"/>
      <c r="PTK15" s="221"/>
      <c r="PTL15" s="221"/>
      <c r="PTM15" s="221"/>
      <c r="PTN15" s="221"/>
      <c r="PTO15" s="221"/>
      <c r="PTP15" s="221"/>
      <c r="PTQ15" s="221"/>
      <c r="PTR15" s="224"/>
      <c r="PTS15" s="224"/>
      <c r="PTT15" s="26"/>
      <c r="PTU15" s="26"/>
      <c r="PTV15" s="26"/>
      <c r="PTW15" s="225"/>
      <c r="PTX15" s="26"/>
      <c r="PTZ15" s="221"/>
      <c r="PUA15" s="221"/>
      <c r="PUB15" s="221"/>
      <c r="PUC15" s="221"/>
      <c r="PUD15" s="221"/>
      <c r="PUE15" s="221"/>
      <c r="PUF15" s="221"/>
      <c r="PUG15" s="221"/>
      <c r="PUH15" s="224"/>
      <c r="PUI15" s="224"/>
      <c r="PUJ15" s="26"/>
      <c r="PUK15" s="26"/>
      <c r="PUL15" s="26"/>
      <c r="PUM15" s="225"/>
      <c r="PUN15" s="26"/>
      <c r="PUP15" s="221"/>
      <c r="PUQ15" s="221"/>
      <c r="PUR15" s="221"/>
      <c r="PUS15" s="221"/>
      <c r="PUT15" s="221"/>
      <c r="PUU15" s="221"/>
      <c r="PUV15" s="221"/>
      <c r="PUW15" s="221"/>
      <c r="PUX15" s="224"/>
      <c r="PUY15" s="224"/>
      <c r="PUZ15" s="26"/>
      <c r="PVA15" s="26"/>
      <c r="PVB15" s="26"/>
      <c r="PVC15" s="225"/>
      <c r="PVD15" s="26"/>
      <c r="PVF15" s="221"/>
      <c r="PVG15" s="221"/>
      <c r="PVH15" s="221"/>
      <c r="PVI15" s="221"/>
      <c r="PVJ15" s="221"/>
      <c r="PVK15" s="221"/>
      <c r="PVL15" s="221"/>
      <c r="PVM15" s="221"/>
      <c r="PVN15" s="224"/>
      <c r="PVO15" s="224"/>
      <c r="PVP15" s="26"/>
      <c r="PVQ15" s="26"/>
      <c r="PVR15" s="26"/>
      <c r="PVS15" s="225"/>
      <c r="PVT15" s="26"/>
      <c r="PVV15" s="221"/>
      <c r="PVW15" s="221"/>
      <c r="PVX15" s="221"/>
      <c r="PVY15" s="221"/>
      <c r="PVZ15" s="221"/>
      <c r="PWA15" s="221"/>
      <c r="PWB15" s="221"/>
      <c r="PWC15" s="221"/>
      <c r="PWD15" s="224"/>
      <c r="PWE15" s="224"/>
      <c r="PWF15" s="26"/>
      <c r="PWG15" s="26"/>
      <c r="PWH15" s="26"/>
      <c r="PWI15" s="225"/>
      <c r="PWJ15" s="26"/>
      <c r="PWL15" s="221"/>
      <c r="PWM15" s="221"/>
      <c r="PWN15" s="221"/>
      <c r="PWO15" s="221"/>
      <c r="PWP15" s="221"/>
      <c r="PWQ15" s="221"/>
      <c r="PWR15" s="221"/>
      <c r="PWS15" s="221"/>
      <c r="PWT15" s="224"/>
      <c r="PWU15" s="224"/>
      <c r="PWV15" s="26"/>
      <c r="PWW15" s="26"/>
      <c r="PWX15" s="26"/>
      <c r="PWY15" s="225"/>
      <c r="PWZ15" s="26"/>
      <c r="PXB15" s="221"/>
      <c r="PXC15" s="221"/>
      <c r="PXD15" s="221"/>
      <c r="PXE15" s="221"/>
      <c r="PXF15" s="221"/>
      <c r="PXG15" s="221"/>
      <c r="PXH15" s="221"/>
      <c r="PXI15" s="221"/>
      <c r="PXJ15" s="224"/>
      <c r="PXK15" s="224"/>
      <c r="PXL15" s="26"/>
      <c r="PXM15" s="26"/>
      <c r="PXN15" s="26"/>
      <c r="PXO15" s="225"/>
      <c r="PXP15" s="26"/>
      <c r="PXR15" s="221"/>
      <c r="PXS15" s="221"/>
      <c r="PXT15" s="221"/>
      <c r="PXU15" s="221"/>
      <c r="PXV15" s="221"/>
      <c r="PXW15" s="221"/>
      <c r="PXX15" s="221"/>
      <c r="PXY15" s="221"/>
      <c r="PXZ15" s="224"/>
      <c r="PYA15" s="224"/>
      <c r="PYB15" s="26"/>
      <c r="PYC15" s="26"/>
      <c r="PYD15" s="26"/>
      <c r="PYE15" s="225"/>
      <c r="PYF15" s="26"/>
      <c r="PYH15" s="221"/>
      <c r="PYI15" s="221"/>
      <c r="PYJ15" s="221"/>
      <c r="PYK15" s="221"/>
      <c r="PYL15" s="221"/>
      <c r="PYM15" s="221"/>
      <c r="PYN15" s="221"/>
      <c r="PYO15" s="221"/>
      <c r="PYP15" s="224"/>
      <c r="PYQ15" s="224"/>
      <c r="PYR15" s="26"/>
      <c r="PYS15" s="26"/>
      <c r="PYT15" s="26"/>
      <c r="PYU15" s="225"/>
      <c r="PYV15" s="26"/>
      <c r="PYX15" s="221"/>
      <c r="PYY15" s="221"/>
      <c r="PYZ15" s="221"/>
      <c r="PZA15" s="221"/>
      <c r="PZB15" s="221"/>
      <c r="PZC15" s="221"/>
      <c r="PZD15" s="221"/>
      <c r="PZE15" s="221"/>
      <c r="PZF15" s="224"/>
      <c r="PZG15" s="224"/>
      <c r="PZH15" s="26"/>
      <c r="PZI15" s="26"/>
      <c r="PZJ15" s="26"/>
      <c r="PZK15" s="225"/>
      <c r="PZL15" s="26"/>
      <c r="PZN15" s="221"/>
      <c r="PZO15" s="221"/>
      <c r="PZP15" s="221"/>
      <c r="PZQ15" s="221"/>
      <c r="PZR15" s="221"/>
      <c r="PZS15" s="221"/>
      <c r="PZT15" s="221"/>
      <c r="PZU15" s="221"/>
      <c r="PZV15" s="224"/>
      <c r="PZW15" s="224"/>
      <c r="PZX15" s="26"/>
      <c r="PZY15" s="26"/>
      <c r="PZZ15" s="26"/>
      <c r="QAA15" s="225"/>
      <c r="QAB15" s="26"/>
      <c r="QAD15" s="221"/>
      <c r="QAE15" s="221"/>
      <c r="QAF15" s="221"/>
      <c r="QAG15" s="221"/>
      <c r="QAH15" s="221"/>
      <c r="QAI15" s="221"/>
      <c r="QAJ15" s="221"/>
      <c r="QAK15" s="221"/>
      <c r="QAL15" s="224"/>
      <c r="QAM15" s="224"/>
      <c r="QAN15" s="26"/>
      <c r="QAO15" s="26"/>
      <c r="QAP15" s="26"/>
      <c r="QAQ15" s="225"/>
      <c r="QAR15" s="26"/>
      <c r="QAT15" s="221"/>
      <c r="QAU15" s="221"/>
      <c r="QAV15" s="221"/>
      <c r="QAW15" s="221"/>
      <c r="QAX15" s="221"/>
      <c r="QAY15" s="221"/>
      <c r="QAZ15" s="221"/>
      <c r="QBA15" s="221"/>
      <c r="QBB15" s="224"/>
      <c r="QBC15" s="224"/>
      <c r="QBD15" s="26"/>
      <c r="QBE15" s="26"/>
      <c r="QBF15" s="26"/>
      <c r="QBG15" s="225"/>
      <c r="QBH15" s="26"/>
      <c r="QBJ15" s="221"/>
      <c r="QBK15" s="221"/>
      <c r="QBL15" s="221"/>
      <c r="QBM15" s="221"/>
      <c r="QBN15" s="221"/>
      <c r="QBO15" s="221"/>
      <c r="QBP15" s="221"/>
      <c r="QBQ15" s="221"/>
      <c r="QBR15" s="224"/>
      <c r="QBS15" s="224"/>
      <c r="QBT15" s="26"/>
      <c r="QBU15" s="26"/>
      <c r="QBV15" s="26"/>
      <c r="QBW15" s="225"/>
      <c r="QBX15" s="26"/>
      <c r="QBZ15" s="221"/>
      <c r="QCA15" s="221"/>
      <c r="QCB15" s="221"/>
      <c r="QCC15" s="221"/>
      <c r="QCD15" s="221"/>
      <c r="QCE15" s="221"/>
      <c r="QCF15" s="221"/>
      <c r="QCG15" s="221"/>
      <c r="QCH15" s="224"/>
      <c r="QCI15" s="224"/>
      <c r="QCJ15" s="26"/>
      <c r="QCK15" s="26"/>
      <c r="QCL15" s="26"/>
      <c r="QCM15" s="225"/>
      <c r="QCN15" s="26"/>
      <c r="QCP15" s="221"/>
      <c r="QCQ15" s="221"/>
      <c r="QCR15" s="221"/>
      <c r="QCS15" s="221"/>
      <c r="QCT15" s="221"/>
      <c r="QCU15" s="221"/>
      <c r="QCV15" s="221"/>
      <c r="QCW15" s="221"/>
      <c r="QCX15" s="224"/>
      <c r="QCY15" s="224"/>
      <c r="QCZ15" s="26"/>
      <c r="QDA15" s="26"/>
      <c r="QDB15" s="26"/>
      <c r="QDC15" s="225"/>
      <c r="QDD15" s="26"/>
      <c r="QDF15" s="221"/>
      <c r="QDG15" s="221"/>
      <c r="QDH15" s="221"/>
      <c r="QDI15" s="221"/>
      <c r="QDJ15" s="221"/>
      <c r="QDK15" s="221"/>
      <c r="QDL15" s="221"/>
      <c r="QDM15" s="221"/>
      <c r="QDN15" s="224"/>
      <c r="QDO15" s="224"/>
      <c r="QDP15" s="26"/>
      <c r="QDQ15" s="26"/>
      <c r="QDR15" s="26"/>
      <c r="QDS15" s="225"/>
      <c r="QDT15" s="26"/>
      <c r="QDV15" s="221"/>
      <c r="QDW15" s="221"/>
      <c r="QDX15" s="221"/>
      <c r="QDY15" s="221"/>
      <c r="QDZ15" s="221"/>
      <c r="QEA15" s="221"/>
      <c r="QEB15" s="221"/>
      <c r="QEC15" s="221"/>
      <c r="QED15" s="224"/>
      <c r="QEE15" s="224"/>
      <c r="QEF15" s="26"/>
      <c r="QEG15" s="26"/>
      <c r="QEH15" s="26"/>
      <c r="QEI15" s="225"/>
      <c r="QEJ15" s="26"/>
      <c r="QEL15" s="221"/>
      <c r="QEM15" s="221"/>
      <c r="QEN15" s="221"/>
      <c r="QEO15" s="221"/>
      <c r="QEP15" s="221"/>
      <c r="QEQ15" s="221"/>
      <c r="QER15" s="221"/>
      <c r="QES15" s="221"/>
      <c r="QET15" s="224"/>
      <c r="QEU15" s="224"/>
      <c r="QEV15" s="26"/>
      <c r="QEW15" s="26"/>
      <c r="QEX15" s="26"/>
      <c r="QEY15" s="225"/>
      <c r="QEZ15" s="26"/>
      <c r="QFB15" s="221"/>
      <c r="QFC15" s="221"/>
      <c r="QFD15" s="221"/>
      <c r="QFE15" s="221"/>
      <c r="QFF15" s="221"/>
      <c r="QFG15" s="221"/>
      <c r="QFH15" s="221"/>
      <c r="QFI15" s="221"/>
      <c r="QFJ15" s="224"/>
      <c r="QFK15" s="224"/>
      <c r="QFL15" s="26"/>
      <c r="QFM15" s="26"/>
      <c r="QFN15" s="26"/>
      <c r="QFO15" s="225"/>
      <c r="QFP15" s="26"/>
      <c r="QFR15" s="221"/>
      <c r="QFS15" s="221"/>
      <c r="QFT15" s="221"/>
      <c r="QFU15" s="221"/>
      <c r="QFV15" s="221"/>
      <c r="QFW15" s="221"/>
      <c r="QFX15" s="221"/>
      <c r="QFY15" s="221"/>
      <c r="QFZ15" s="224"/>
      <c r="QGA15" s="224"/>
      <c r="QGB15" s="26"/>
      <c r="QGC15" s="26"/>
      <c r="QGD15" s="26"/>
      <c r="QGE15" s="225"/>
      <c r="QGF15" s="26"/>
      <c r="QGH15" s="221"/>
      <c r="QGI15" s="221"/>
      <c r="QGJ15" s="221"/>
      <c r="QGK15" s="221"/>
      <c r="QGL15" s="221"/>
      <c r="QGM15" s="221"/>
      <c r="QGN15" s="221"/>
      <c r="QGO15" s="221"/>
      <c r="QGP15" s="224"/>
      <c r="QGQ15" s="224"/>
      <c r="QGR15" s="26"/>
      <c r="QGS15" s="26"/>
      <c r="QGT15" s="26"/>
      <c r="QGU15" s="225"/>
      <c r="QGV15" s="26"/>
      <c r="QGX15" s="221"/>
      <c r="QGY15" s="221"/>
      <c r="QGZ15" s="221"/>
      <c r="QHA15" s="221"/>
      <c r="QHB15" s="221"/>
      <c r="QHC15" s="221"/>
      <c r="QHD15" s="221"/>
      <c r="QHE15" s="221"/>
      <c r="QHF15" s="224"/>
      <c r="QHG15" s="224"/>
      <c r="QHH15" s="26"/>
      <c r="QHI15" s="26"/>
      <c r="QHJ15" s="26"/>
      <c r="QHK15" s="225"/>
      <c r="QHL15" s="26"/>
      <c r="QHN15" s="221"/>
      <c r="QHO15" s="221"/>
      <c r="QHP15" s="221"/>
      <c r="QHQ15" s="221"/>
      <c r="QHR15" s="221"/>
      <c r="QHS15" s="221"/>
      <c r="QHT15" s="221"/>
      <c r="QHU15" s="221"/>
      <c r="QHV15" s="224"/>
      <c r="QHW15" s="224"/>
      <c r="QHX15" s="26"/>
      <c r="QHY15" s="26"/>
      <c r="QHZ15" s="26"/>
      <c r="QIA15" s="225"/>
      <c r="QIB15" s="26"/>
      <c r="QID15" s="221"/>
      <c r="QIE15" s="221"/>
      <c r="QIF15" s="221"/>
      <c r="QIG15" s="221"/>
      <c r="QIH15" s="221"/>
      <c r="QII15" s="221"/>
      <c r="QIJ15" s="221"/>
      <c r="QIK15" s="221"/>
      <c r="QIL15" s="224"/>
      <c r="QIM15" s="224"/>
      <c r="QIN15" s="26"/>
      <c r="QIO15" s="26"/>
      <c r="QIP15" s="26"/>
      <c r="QIQ15" s="225"/>
      <c r="QIR15" s="26"/>
      <c r="QIT15" s="221"/>
      <c r="QIU15" s="221"/>
      <c r="QIV15" s="221"/>
      <c r="QIW15" s="221"/>
      <c r="QIX15" s="221"/>
      <c r="QIY15" s="221"/>
      <c r="QIZ15" s="221"/>
      <c r="QJA15" s="221"/>
      <c r="QJB15" s="224"/>
      <c r="QJC15" s="224"/>
      <c r="QJD15" s="26"/>
      <c r="QJE15" s="26"/>
      <c r="QJF15" s="26"/>
      <c r="QJG15" s="225"/>
      <c r="QJH15" s="26"/>
      <c r="QJJ15" s="221"/>
      <c r="QJK15" s="221"/>
      <c r="QJL15" s="221"/>
      <c r="QJM15" s="221"/>
      <c r="QJN15" s="221"/>
      <c r="QJO15" s="221"/>
      <c r="QJP15" s="221"/>
      <c r="QJQ15" s="221"/>
      <c r="QJR15" s="224"/>
      <c r="QJS15" s="224"/>
      <c r="QJT15" s="26"/>
      <c r="QJU15" s="26"/>
      <c r="QJV15" s="26"/>
      <c r="QJW15" s="225"/>
      <c r="QJX15" s="26"/>
      <c r="QJZ15" s="221"/>
      <c r="QKA15" s="221"/>
      <c r="QKB15" s="221"/>
      <c r="QKC15" s="221"/>
      <c r="QKD15" s="221"/>
      <c r="QKE15" s="221"/>
      <c r="QKF15" s="221"/>
      <c r="QKG15" s="221"/>
      <c r="QKH15" s="224"/>
      <c r="QKI15" s="224"/>
      <c r="QKJ15" s="26"/>
      <c r="QKK15" s="26"/>
      <c r="QKL15" s="26"/>
      <c r="QKM15" s="225"/>
      <c r="QKN15" s="26"/>
      <c r="QKP15" s="221"/>
      <c r="QKQ15" s="221"/>
      <c r="QKR15" s="221"/>
      <c r="QKS15" s="221"/>
      <c r="QKT15" s="221"/>
      <c r="QKU15" s="221"/>
      <c r="QKV15" s="221"/>
      <c r="QKW15" s="221"/>
      <c r="QKX15" s="224"/>
      <c r="QKY15" s="224"/>
      <c r="QKZ15" s="26"/>
      <c r="QLA15" s="26"/>
      <c r="QLB15" s="26"/>
      <c r="QLC15" s="225"/>
      <c r="QLD15" s="26"/>
      <c r="QLF15" s="221"/>
      <c r="QLG15" s="221"/>
      <c r="QLH15" s="221"/>
      <c r="QLI15" s="221"/>
      <c r="QLJ15" s="221"/>
      <c r="QLK15" s="221"/>
      <c r="QLL15" s="221"/>
      <c r="QLM15" s="221"/>
      <c r="QLN15" s="224"/>
      <c r="QLO15" s="224"/>
      <c r="QLP15" s="26"/>
      <c r="QLQ15" s="26"/>
      <c r="QLR15" s="26"/>
      <c r="QLS15" s="225"/>
      <c r="QLT15" s="26"/>
      <c r="QLV15" s="221"/>
      <c r="QLW15" s="221"/>
      <c r="QLX15" s="221"/>
      <c r="QLY15" s="221"/>
      <c r="QLZ15" s="221"/>
      <c r="QMA15" s="221"/>
      <c r="QMB15" s="221"/>
      <c r="QMC15" s="221"/>
      <c r="QMD15" s="224"/>
      <c r="QME15" s="224"/>
      <c r="QMF15" s="26"/>
      <c r="QMG15" s="26"/>
      <c r="QMH15" s="26"/>
      <c r="QMI15" s="225"/>
      <c r="QMJ15" s="26"/>
      <c r="QML15" s="221"/>
      <c r="QMM15" s="221"/>
      <c r="QMN15" s="221"/>
      <c r="QMO15" s="221"/>
      <c r="QMP15" s="221"/>
      <c r="QMQ15" s="221"/>
      <c r="QMR15" s="221"/>
      <c r="QMS15" s="221"/>
      <c r="QMT15" s="224"/>
      <c r="QMU15" s="224"/>
      <c r="QMV15" s="26"/>
      <c r="QMW15" s="26"/>
      <c r="QMX15" s="26"/>
      <c r="QMY15" s="225"/>
      <c r="QMZ15" s="26"/>
      <c r="QNB15" s="221"/>
      <c r="QNC15" s="221"/>
      <c r="QND15" s="221"/>
      <c r="QNE15" s="221"/>
      <c r="QNF15" s="221"/>
      <c r="QNG15" s="221"/>
      <c r="QNH15" s="221"/>
      <c r="QNI15" s="221"/>
      <c r="QNJ15" s="224"/>
      <c r="QNK15" s="224"/>
      <c r="QNL15" s="26"/>
      <c r="QNM15" s="26"/>
      <c r="QNN15" s="26"/>
      <c r="QNO15" s="225"/>
      <c r="QNP15" s="26"/>
      <c r="QNR15" s="221"/>
      <c r="QNS15" s="221"/>
      <c r="QNT15" s="221"/>
      <c r="QNU15" s="221"/>
      <c r="QNV15" s="221"/>
      <c r="QNW15" s="221"/>
      <c r="QNX15" s="221"/>
      <c r="QNY15" s="221"/>
      <c r="QNZ15" s="224"/>
      <c r="QOA15" s="224"/>
      <c r="QOB15" s="26"/>
      <c r="QOC15" s="26"/>
      <c r="QOD15" s="26"/>
      <c r="QOE15" s="225"/>
      <c r="QOF15" s="26"/>
      <c r="QOH15" s="221"/>
      <c r="QOI15" s="221"/>
      <c r="QOJ15" s="221"/>
      <c r="QOK15" s="221"/>
      <c r="QOL15" s="221"/>
      <c r="QOM15" s="221"/>
      <c r="QON15" s="221"/>
      <c r="QOO15" s="221"/>
      <c r="QOP15" s="224"/>
      <c r="QOQ15" s="224"/>
      <c r="QOR15" s="26"/>
      <c r="QOS15" s="26"/>
      <c r="QOT15" s="26"/>
      <c r="QOU15" s="225"/>
      <c r="QOV15" s="26"/>
      <c r="QOX15" s="221"/>
      <c r="QOY15" s="221"/>
      <c r="QOZ15" s="221"/>
      <c r="QPA15" s="221"/>
      <c r="QPB15" s="221"/>
      <c r="QPC15" s="221"/>
      <c r="QPD15" s="221"/>
      <c r="QPE15" s="221"/>
      <c r="QPF15" s="224"/>
      <c r="QPG15" s="224"/>
      <c r="QPH15" s="26"/>
      <c r="QPI15" s="26"/>
      <c r="QPJ15" s="26"/>
      <c r="QPK15" s="225"/>
      <c r="QPL15" s="26"/>
      <c r="QPN15" s="221"/>
      <c r="QPO15" s="221"/>
      <c r="QPP15" s="221"/>
      <c r="QPQ15" s="221"/>
      <c r="QPR15" s="221"/>
      <c r="QPS15" s="221"/>
      <c r="QPT15" s="221"/>
      <c r="QPU15" s="221"/>
      <c r="QPV15" s="224"/>
      <c r="QPW15" s="224"/>
      <c r="QPX15" s="26"/>
      <c r="QPY15" s="26"/>
      <c r="QPZ15" s="26"/>
      <c r="QQA15" s="225"/>
      <c r="QQB15" s="26"/>
      <c r="QQD15" s="221"/>
      <c r="QQE15" s="221"/>
      <c r="QQF15" s="221"/>
      <c r="QQG15" s="221"/>
      <c r="QQH15" s="221"/>
      <c r="QQI15" s="221"/>
      <c r="QQJ15" s="221"/>
      <c r="QQK15" s="221"/>
      <c r="QQL15" s="224"/>
      <c r="QQM15" s="224"/>
      <c r="QQN15" s="26"/>
      <c r="QQO15" s="26"/>
      <c r="QQP15" s="26"/>
      <c r="QQQ15" s="225"/>
      <c r="QQR15" s="26"/>
      <c r="QQT15" s="221"/>
      <c r="QQU15" s="221"/>
      <c r="QQV15" s="221"/>
      <c r="QQW15" s="221"/>
      <c r="QQX15" s="221"/>
      <c r="QQY15" s="221"/>
      <c r="QQZ15" s="221"/>
      <c r="QRA15" s="221"/>
      <c r="QRB15" s="224"/>
      <c r="QRC15" s="224"/>
      <c r="QRD15" s="26"/>
      <c r="QRE15" s="26"/>
      <c r="QRF15" s="26"/>
      <c r="QRG15" s="225"/>
      <c r="QRH15" s="26"/>
      <c r="QRJ15" s="221"/>
      <c r="QRK15" s="221"/>
      <c r="QRL15" s="221"/>
      <c r="QRM15" s="221"/>
      <c r="QRN15" s="221"/>
      <c r="QRO15" s="221"/>
      <c r="QRP15" s="221"/>
      <c r="QRQ15" s="221"/>
      <c r="QRR15" s="224"/>
      <c r="QRS15" s="224"/>
      <c r="QRT15" s="26"/>
      <c r="QRU15" s="26"/>
      <c r="QRV15" s="26"/>
      <c r="QRW15" s="225"/>
      <c r="QRX15" s="26"/>
      <c r="QRZ15" s="221"/>
      <c r="QSA15" s="221"/>
      <c r="QSB15" s="221"/>
      <c r="QSC15" s="221"/>
      <c r="QSD15" s="221"/>
      <c r="QSE15" s="221"/>
      <c r="QSF15" s="221"/>
      <c r="QSG15" s="221"/>
      <c r="QSH15" s="224"/>
      <c r="QSI15" s="224"/>
      <c r="QSJ15" s="26"/>
      <c r="QSK15" s="26"/>
      <c r="QSL15" s="26"/>
      <c r="QSM15" s="225"/>
      <c r="QSN15" s="26"/>
      <c r="QSP15" s="221"/>
      <c r="QSQ15" s="221"/>
      <c r="QSR15" s="221"/>
      <c r="QSS15" s="221"/>
      <c r="QST15" s="221"/>
      <c r="QSU15" s="221"/>
      <c r="QSV15" s="221"/>
      <c r="QSW15" s="221"/>
      <c r="QSX15" s="224"/>
      <c r="QSY15" s="224"/>
      <c r="QSZ15" s="26"/>
      <c r="QTA15" s="26"/>
      <c r="QTB15" s="26"/>
      <c r="QTC15" s="225"/>
      <c r="QTD15" s="26"/>
      <c r="QTF15" s="221"/>
      <c r="QTG15" s="221"/>
      <c r="QTH15" s="221"/>
      <c r="QTI15" s="221"/>
      <c r="QTJ15" s="221"/>
      <c r="QTK15" s="221"/>
      <c r="QTL15" s="221"/>
      <c r="QTM15" s="221"/>
      <c r="QTN15" s="224"/>
      <c r="QTO15" s="224"/>
      <c r="QTP15" s="26"/>
      <c r="QTQ15" s="26"/>
      <c r="QTR15" s="26"/>
      <c r="QTS15" s="225"/>
      <c r="QTT15" s="26"/>
      <c r="QTV15" s="221"/>
      <c r="QTW15" s="221"/>
      <c r="QTX15" s="221"/>
      <c r="QTY15" s="221"/>
      <c r="QTZ15" s="221"/>
      <c r="QUA15" s="221"/>
      <c r="QUB15" s="221"/>
      <c r="QUC15" s="221"/>
      <c r="QUD15" s="224"/>
      <c r="QUE15" s="224"/>
      <c r="QUF15" s="26"/>
      <c r="QUG15" s="26"/>
      <c r="QUH15" s="26"/>
      <c r="QUI15" s="225"/>
      <c r="QUJ15" s="26"/>
      <c r="QUL15" s="221"/>
      <c r="QUM15" s="221"/>
      <c r="QUN15" s="221"/>
      <c r="QUO15" s="221"/>
      <c r="QUP15" s="221"/>
      <c r="QUQ15" s="221"/>
      <c r="QUR15" s="221"/>
      <c r="QUS15" s="221"/>
      <c r="QUT15" s="224"/>
      <c r="QUU15" s="224"/>
      <c r="QUV15" s="26"/>
      <c r="QUW15" s="26"/>
      <c r="QUX15" s="26"/>
      <c r="QUY15" s="225"/>
      <c r="QUZ15" s="26"/>
      <c r="QVB15" s="221"/>
      <c r="QVC15" s="221"/>
      <c r="QVD15" s="221"/>
      <c r="QVE15" s="221"/>
      <c r="QVF15" s="221"/>
      <c r="QVG15" s="221"/>
      <c r="QVH15" s="221"/>
      <c r="QVI15" s="221"/>
      <c r="QVJ15" s="224"/>
      <c r="QVK15" s="224"/>
      <c r="QVL15" s="26"/>
      <c r="QVM15" s="26"/>
      <c r="QVN15" s="26"/>
      <c r="QVO15" s="225"/>
      <c r="QVP15" s="26"/>
      <c r="QVR15" s="221"/>
      <c r="QVS15" s="221"/>
      <c r="QVT15" s="221"/>
      <c r="QVU15" s="221"/>
      <c r="QVV15" s="221"/>
      <c r="QVW15" s="221"/>
      <c r="QVX15" s="221"/>
      <c r="QVY15" s="221"/>
      <c r="QVZ15" s="224"/>
      <c r="QWA15" s="224"/>
      <c r="QWB15" s="26"/>
      <c r="QWC15" s="26"/>
      <c r="QWD15" s="26"/>
      <c r="QWE15" s="225"/>
      <c r="QWF15" s="26"/>
      <c r="QWH15" s="221"/>
      <c r="QWI15" s="221"/>
      <c r="QWJ15" s="221"/>
      <c r="QWK15" s="221"/>
      <c r="QWL15" s="221"/>
      <c r="QWM15" s="221"/>
      <c r="QWN15" s="221"/>
      <c r="QWO15" s="221"/>
      <c r="QWP15" s="224"/>
      <c r="QWQ15" s="224"/>
      <c r="QWR15" s="26"/>
      <c r="QWS15" s="26"/>
      <c r="QWT15" s="26"/>
      <c r="QWU15" s="225"/>
      <c r="QWV15" s="26"/>
      <c r="QWX15" s="221"/>
      <c r="QWY15" s="221"/>
      <c r="QWZ15" s="221"/>
      <c r="QXA15" s="221"/>
      <c r="QXB15" s="221"/>
      <c r="QXC15" s="221"/>
      <c r="QXD15" s="221"/>
      <c r="QXE15" s="221"/>
      <c r="QXF15" s="224"/>
      <c r="QXG15" s="224"/>
      <c r="QXH15" s="26"/>
      <c r="QXI15" s="26"/>
      <c r="QXJ15" s="26"/>
      <c r="QXK15" s="225"/>
      <c r="QXL15" s="26"/>
      <c r="QXN15" s="221"/>
      <c r="QXO15" s="221"/>
      <c r="QXP15" s="221"/>
      <c r="QXQ15" s="221"/>
      <c r="QXR15" s="221"/>
      <c r="QXS15" s="221"/>
      <c r="QXT15" s="221"/>
      <c r="QXU15" s="221"/>
      <c r="QXV15" s="224"/>
      <c r="QXW15" s="224"/>
      <c r="QXX15" s="26"/>
      <c r="QXY15" s="26"/>
      <c r="QXZ15" s="26"/>
      <c r="QYA15" s="225"/>
      <c r="QYB15" s="26"/>
      <c r="QYD15" s="221"/>
      <c r="QYE15" s="221"/>
      <c r="QYF15" s="221"/>
      <c r="QYG15" s="221"/>
      <c r="QYH15" s="221"/>
      <c r="QYI15" s="221"/>
      <c r="QYJ15" s="221"/>
      <c r="QYK15" s="221"/>
      <c r="QYL15" s="224"/>
      <c r="QYM15" s="224"/>
      <c r="QYN15" s="26"/>
      <c r="QYO15" s="26"/>
      <c r="QYP15" s="26"/>
      <c r="QYQ15" s="225"/>
      <c r="QYR15" s="26"/>
      <c r="QYT15" s="221"/>
      <c r="QYU15" s="221"/>
      <c r="QYV15" s="221"/>
      <c r="QYW15" s="221"/>
      <c r="QYX15" s="221"/>
      <c r="QYY15" s="221"/>
      <c r="QYZ15" s="221"/>
      <c r="QZA15" s="221"/>
      <c r="QZB15" s="224"/>
      <c r="QZC15" s="224"/>
      <c r="QZD15" s="26"/>
      <c r="QZE15" s="26"/>
      <c r="QZF15" s="26"/>
      <c r="QZG15" s="225"/>
      <c r="QZH15" s="26"/>
      <c r="QZJ15" s="221"/>
      <c r="QZK15" s="221"/>
      <c r="QZL15" s="221"/>
      <c r="QZM15" s="221"/>
      <c r="QZN15" s="221"/>
      <c r="QZO15" s="221"/>
      <c r="QZP15" s="221"/>
      <c r="QZQ15" s="221"/>
      <c r="QZR15" s="224"/>
      <c r="QZS15" s="224"/>
      <c r="QZT15" s="26"/>
      <c r="QZU15" s="26"/>
      <c r="QZV15" s="26"/>
      <c r="QZW15" s="225"/>
      <c r="QZX15" s="26"/>
      <c r="QZZ15" s="221"/>
      <c r="RAA15" s="221"/>
      <c r="RAB15" s="221"/>
      <c r="RAC15" s="221"/>
      <c r="RAD15" s="221"/>
      <c r="RAE15" s="221"/>
      <c r="RAF15" s="221"/>
      <c r="RAG15" s="221"/>
      <c r="RAH15" s="224"/>
      <c r="RAI15" s="224"/>
      <c r="RAJ15" s="26"/>
      <c r="RAK15" s="26"/>
      <c r="RAL15" s="26"/>
      <c r="RAM15" s="225"/>
      <c r="RAN15" s="26"/>
      <c r="RAP15" s="221"/>
      <c r="RAQ15" s="221"/>
      <c r="RAR15" s="221"/>
      <c r="RAS15" s="221"/>
      <c r="RAT15" s="221"/>
      <c r="RAU15" s="221"/>
      <c r="RAV15" s="221"/>
      <c r="RAW15" s="221"/>
      <c r="RAX15" s="224"/>
      <c r="RAY15" s="224"/>
      <c r="RAZ15" s="26"/>
      <c r="RBA15" s="26"/>
      <c r="RBB15" s="26"/>
      <c r="RBC15" s="225"/>
      <c r="RBD15" s="26"/>
      <c r="RBF15" s="221"/>
      <c r="RBG15" s="221"/>
      <c r="RBH15" s="221"/>
      <c r="RBI15" s="221"/>
      <c r="RBJ15" s="221"/>
      <c r="RBK15" s="221"/>
      <c r="RBL15" s="221"/>
      <c r="RBM15" s="221"/>
      <c r="RBN15" s="224"/>
      <c r="RBO15" s="224"/>
      <c r="RBP15" s="26"/>
      <c r="RBQ15" s="26"/>
      <c r="RBR15" s="26"/>
      <c r="RBS15" s="225"/>
      <c r="RBT15" s="26"/>
      <c r="RBV15" s="221"/>
      <c r="RBW15" s="221"/>
      <c r="RBX15" s="221"/>
      <c r="RBY15" s="221"/>
      <c r="RBZ15" s="221"/>
      <c r="RCA15" s="221"/>
      <c r="RCB15" s="221"/>
      <c r="RCC15" s="221"/>
      <c r="RCD15" s="224"/>
      <c r="RCE15" s="224"/>
      <c r="RCF15" s="26"/>
      <c r="RCG15" s="26"/>
      <c r="RCH15" s="26"/>
      <c r="RCI15" s="225"/>
      <c r="RCJ15" s="26"/>
      <c r="RCL15" s="221"/>
      <c r="RCM15" s="221"/>
      <c r="RCN15" s="221"/>
      <c r="RCO15" s="221"/>
      <c r="RCP15" s="221"/>
      <c r="RCQ15" s="221"/>
      <c r="RCR15" s="221"/>
      <c r="RCS15" s="221"/>
      <c r="RCT15" s="224"/>
      <c r="RCU15" s="224"/>
      <c r="RCV15" s="26"/>
      <c r="RCW15" s="26"/>
      <c r="RCX15" s="26"/>
      <c r="RCY15" s="225"/>
      <c r="RCZ15" s="26"/>
      <c r="RDB15" s="221"/>
      <c r="RDC15" s="221"/>
      <c r="RDD15" s="221"/>
      <c r="RDE15" s="221"/>
      <c r="RDF15" s="221"/>
      <c r="RDG15" s="221"/>
      <c r="RDH15" s="221"/>
      <c r="RDI15" s="221"/>
      <c r="RDJ15" s="224"/>
      <c r="RDK15" s="224"/>
      <c r="RDL15" s="26"/>
      <c r="RDM15" s="26"/>
      <c r="RDN15" s="26"/>
      <c r="RDO15" s="225"/>
      <c r="RDP15" s="26"/>
      <c r="RDR15" s="221"/>
      <c r="RDS15" s="221"/>
      <c r="RDT15" s="221"/>
      <c r="RDU15" s="221"/>
      <c r="RDV15" s="221"/>
      <c r="RDW15" s="221"/>
      <c r="RDX15" s="221"/>
      <c r="RDY15" s="221"/>
      <c r="RDZ15" s="224"/>
      <c r="REA15" s="224"/>
      <c r="REB15" s="26"/>
      <c r="REC15" s="26"/>
      <c r="RED15" s="26"/>
      <c r="REE15" s="225"/>
      <c r="REF15" s="26"/>
      <c r="REH15" s="221"/>
      <c r="REI15" s="221"/>
      <c r="REJ15" s="221"/>
      <c r="REK15" s="221"/>
      <c r="REL15" s="221"/>
      <c r="REM15" s="221"/>
      <c r="REN15" s="221"/>
      <c r="REO15" s="221"/>
      <c r="REP15" s="224"/>
      <c r="REQ15" s="224"/>
      <c r="RER15" s="26"/>
      <c r="RES15" s="26"/>
      <c r="RET15" s="26"/>
      <c r="REU15" s="225"/>
      <c r="REV15" s="26"/>
      <c r="REX15" s="221"/>
      <c r="REY15" s="221"/>
      <c r="REZ15" s="221"/>
      <c r="RFA15" s="221"/>
      <c r="RFB15" s="221"/>
      <c r="RFC15" s="221"/>
      <c r="RFD15" s="221"/>
      <c r="RFE15" s="221"/>
      <c r="RFF15" s="224"/>
      <c r="RFG15" s="224"/>
      <c r="RFH15" s="26"/>
      <c r="RFI15" s="26"/>
      <c r="RFJ15" s="26"/>
      <c r="RFK15" s="225"/>
      <c r="RFL15" s="26"/>
      <c r="RFN15" s="221"/>
      <c r="RFO15" s="221"/>
      <c r="RFP15" s="221"/>
      <c r="RFQ15" s="221"/>
      <c r="RFR15" s="221"/>
      <c r="RFS15" s="221"/>
      <c r="RFT15" s="221"/>
      <c r="RFU15" s="221"/>
      <c r="RFV15" s="224"/>
      <c r="RFW15" s="224"/>
      <c r="RFX15" s="26"/>
      <c r="RFY15" s="26"/>
      <c r="RFZ15" s="26"/>
      <c r="RGA15" s="225"/>
      <c r="RGB15" s="26"/>
      <c r="RGD15" s="221"/>
      <c r="RGE15" s="221"/>
      <c r="RGF15" s="221"/>
      <c r="RGG15" s="221"/>
      <c r="RGH15" s="221"/>
      <c r="RGI15" s="221"/>
      <c r="RGJ15" s="221"/>
      <c r="RGK15" s="221"/>
      <c r="RGL15" s="224"/>
      <c r="RGM15" s="224"/>
      <c r="RGN15" s="26"/>
      <c r="RGO15" s="26"/>
      <c r="RGP15" s="26"/>
      <c r="RGQ15" s="225"/>
      <c r="RGR15" s="26"/>
      <c r="RGT15" s="221"/>
      <c r="RGU15" s="221"/>
      <c r="RGV15" s="221"/>
      <c r="RGW15" s="221"/>
      <c r="RGX15" s="221"/>
      <c r="RGY15" s="221"/>
      <c r="RGZ15" s="221"/>
      <c r="RHA15" s="221"/>
      <c r="RHB15" s="224"/>
      <c r="RHC15" s="224"/>
      <c r="RHD15" s="26"/>
      <c r="RHE15" s="26"/>
      <c r="RHF15" s="26"/>
      <c r="RHG15" s="225"/>
      <c r="RHH15" s="26"/>
      <c r="RHJ15" s="221"/>
      <c r="RHK15" s="221"/>
      <c r="RHL15" s="221"/>
      <c r="RHM15" s="221"/>
      <c r="RHN15" s="221"/>
      <c r="RHO15" s="221"/>
      <c r="RHP15" s="221"/>
      <c r="RHQ15" s="221"/>
      <c r="RHR15" s="224"/>
      <c r="RHS15" s="224"/>
      <c r="RHT15" s="26"/>
      <c r="RHU15" s="26"/>
      <c r="RHV15" s="26"/>
      <c r="RHW15" s="225"/>
      <c r="RHX15" s="26"/>
      <c r="RHZ15" s="221"/>
      <c r="RIA15" s="221"/>
      <c r="RIB15" s="221"/>
      <c r="RIC15" s="221"/>
      <c r="RID15" s="221"/>
      <c r="RIE15" s="221"/>
      <c r="RIF15" s="221"/>
      <c r="RIG15" s="221"/>
      <c r="RIH15" s="224"/>
      <c r="RII15" s="224"/>
      <c r="RIJ15" s="26"/>
      <c r="RIK15" s="26"/>
      <c r="RIL15" s="26"/>
      <c r="RIM15" s="225"/>
      <c r="RIN15" s="26"/>
      <c r="RIP15" s="221"/>
      <c r="RIQ15" s="221"/>
      <c r="RIR15" s="221"/>
      <c r="RIS15" s="221"/>
      <c r="RIT15" s="221"/>
      <c r="RIU15" s="221"/>
      <c r="RIV15" s="221"/>
      <c r="RIW15" s="221"/>
      <c r="RIX15" s="224"/>
      <c r="RIY15" s="224"/>
      <c r="RIZ15" s="26"/>
      <c r="RJA15" s="26"/>
      <c r="RJB15" s="26"/>
      <c r="RJC15" s="225"/>
      <c r="RJD15" s="26"/>
      <c r="RJF15" s="221"/>
      <c r="RJG15" s="221"/>
      <c r="RJH15" s="221"/>
      <c r="RJI15" s="221"/>
      <c r="RJJ15" s="221"/>
      <c r="RJK15" s="221"/>
      <c r="RJL15" s="221"/>
      <c r="RJM15" s="221"/>
      <c r="RJN15" s="224"/>
      <c r="RJO15" s="224"/>
      <c r="RJP15" s="26"/>
      <c r="RJQ15" s="26"/>
      <c r="RJR15" s="26"/>
      <c r="RJS15" s="225"/>
      <c r="RJT15" s="26"/>
      <c r="RJV15" s="221"/>
      <c r="RJW15" s="221"/>
      <c r="RJX15" s="221"/>
      <c r="RJY15" s="221"/>
      <c r="RJZ15" s="221"/>
      <c r="RKA15" s="221"/>
      <c r="RKB15" s="221"/>
      <c r="RKC15" s="221"/>
      <c r="RKD15" s="224"/>
      <c r="RKE15" s="224"/>
      <c r="RKF15" s="26"/>
      <c r="RKG15" s="26"/>
      <c r="RKH15" s="26"/>
      <c r="RKI15" s="225"/>
      <c r="RKJ15" s="26"/>
      <c r="RKL15" s="221"/>
      <c r="RKM15" s="221"/>
      <c r="RKN15" s="221"/>
      <c r="RKO15" s="221"/>
      <c r="RKP15" s="221"/>
      <c r="RKQ15" s="221"/>
      <c r="RKR15" s="221"/>
      <c r="RKS15" s="221"/>
      <c r="RKT15" s="224"/>
      <c r="RKU15" s="224"/>
      <c r="RKV15" s="26"/>
      <c r="RKW15" s="26"/>
      <c r="RKX15" s="26"/>
      <c r="RKY15" s="225"/>
      <c r="RKZ15" s="26"/>
      <c r="RLB15" s="221"/>
      <c r="RLC15" s="221"/>
      <c r="RLD15" s="221"/>
      <c r="RLE15" s="221"/>
      <c r="RLF15" s="221"/>
      <c r="RLG15" s="221"/>
      <c r="RLH15" s="221"/>
      <c r="RLI15" s="221"/>
      <c r="RLJ15" s="224"/>
      <c r="RLK15" s="224"/>
      <c r="RLL15" s="26"/>
      <c r="RLM15" s="26"/>
      <c r="RLN15" s="26"/>
      <c r="RLO15" s="225"/>
      <c r="RLP15" s="26"/>
      <c r="RLR15" s="221"/>
      <c r="RLS15" s="221"/>
      <c r="RLT15" s="221"/>
      <c r="RLU15" s="221"/>
      <c r="RLV15" s="221"/>
      <c r="RLW15" s="221"/>
      <c r="RLX15" s="221"/>
      <c r="RLY15" s="221"/>
      <c r="RLZ15" s="224"/>
      <c r="RMA15" s="224"/>
      <c r="RMB15" s="26"/>
      <c r="RMC15" s="26"/>
      <c r="RMD15" s="26"/>
      <c r="RME15" s="225"/>
      <c r="RMF15" s="26"/>
      <c r="RMH15" s="221"/>
      <c r="RMI15" s="221"/>
      <c r="RMJ15" s="221"/>
      <c r="RMK15" s="221"/>
      <c r="RML15" s="221"/>
      <c r="RMM15" s="221"/>
      <c r="RMN15" s="221"/>
      <c r="RMO15" s="221"/>
      <c r="RMP15" s="224"/>
      <c r="RMQ15" s="224"/>
      <c r="RMR15" s="26"/>
      <c r="RMS15" s="26"/>
      <c r="RMT15" s="26"/>
      <c r="RMU15" s="225"/>
      <c r="RMV15" s="26"/>
      <c r="RMX15" s="221"/>
      <c r="RMY15" s="221"/>
      <c r="RMZ15" s="221"/>
      <c r="RNA15" s="221"/>
      <c r="RNB15" s="221"/>
      <c r="RNC15" s="221"/>
      <c r="RND15" s="221"/>
      <c r="RNE15" s="221"/>
      <c r="RNF15" s="224"/>
      <c r="RNG15" s="224"/>
      <c r="RNH15" s="26"/>
      <c r="RNI15" s="26"/>
      <c r="RNJ15" s="26"/>
      <c r="RNK15" s="225"/>
      <c r="RNL15" s="26"/>
      <c r="RNN15" s="221"/>
      <c r="RNO15" s="221"/>
      <c r="RNP15" s="221"/>
      <c r="RNQ15" s="221"/>
      <c r="RNR15" s="221"/>
      <c r="RNS15" s="221"/>
      <c r="RNT15" s="221"/>
      <c r="RNU15" s="221"/>
      <c r="RNV15" s="224"/>
      <c r="RNW15" s="224"/>
      <c r="RNX15" s="26"/>
      <c r="RNY15" s="26"/>
      <c r="RNZ15" s="26"/>
      <c r="ROA15" s="225"/>
      <c r="ROB15" s="26"/>
      <c r="ROD15" s="221"/>
      <c r="ROE15" s="221"/>
      <c r="ROF15" s="221"/>
      <c r="ROG15" s="221"/>
      <c r="ROH15" s="221"/>
      <c r="ROI15" s="221"/>
      <c r="ROJ15" s="221"/>
      <c r="ROK15" s="221"/>
      <c r="ROL15" s="224"/>
      <c r="ROM15" s="224"/>
      <c r="RON15" s="26"/>
      <c r="ROO15" s="26"/>
      <c r="ROP15" s="26"/>
      <c r="ROQ15" s="225"/>
      <c r="ROR15" s="26"/>
      <c r="ROT15" s="221"/>
      <c r="ROU15" s="221"/>
      <c r="ROV15" s="221"/>
      <c r="ROW15" s="221"/>
      <c r="ROX15" s="221"/>
      <c r="ROY15" s="221"/>
      <c r="ROZ15" s="221"/>
      <c r="RPA15" s="221"/>
      <c r="RPB15" s="224"/>
      <c r="RPC15" s="224"/>
      <c r="RPD15" s="26"/>
      <c r="RPE15" s="26"/>
      <c r="RPF15" s="26"/>
      <c r="RPG15" s="225"/>
      <c r="RPH15" s="26"/>
      <c r="RPJ15" s="221"/>
      <c r="RPK15" s="221"/>
      <c r="RPL15" s="221"/>
      <c r="RPM15" s="221"/>
      <c r="RPN15" s="221"/>
      <c r="RPO15" s="221"/>
      <c r="RPP15" s="221"/>
      <c r="RPQ15" s="221"/>
      <c r="RPR15" s="224"/>
      <c r="RPS15" s="224"/>
      <c r="RPT15" s="26"/>
      <c r="RPU15" s="26"/>
      <c r="RPV15" s="26"/>
      <c r="RPW15" s="225"/>
      <c r="RPX15" s="26"/>
      <c r="RPZ15" s="221"/>
      <c r="RQA15" s="221"/>
      <c r="RQB15" s="221"/>
      <c r="RQC15" s="221"/>
      <c r="RQD15" s="221"/>
      <c r="RQE15" s="221"/>
      <c r="RQF15" s="221"/>
      <c r="RQG15" s="221"/>
      <c r="RQH15" s="224"/>
      <c r="RQI15" s="224"/>
      <c r="RQJ15" s="26"/>
      <c r="RQK15" s="26"/>
      <c r="RQL15" s="26"/>
      <c r="RQM15" s="225"/>
      <c r="RQN15" s="26"/>
      <c r="RQP15" s="221"/>
      <c r="RQQ15" s="221"/>
      <c r="RQR15" s="221"/>
      <c r="RQS15" s="221"/>
      <c r="RQT15" s="221"/>
      <c r="RQU15" s="221"/>
      <c r="RQV15" s="221"/>
      <c r="RQW15" s="221"/>
      <c r="RQX15" s="224"/>
      <c r="RQY15" s="224"/>
      <c r="RQZ15" s="26"/>
      <c r="RRA15" s="26"/>
      <c r="RRB15" s="26"/>
      <c r="RRC15" s="225"/>
      <c r="RRD15" s="26"/>
      <c r="RRF15" s="221"/>
      <c r="RRG15" s="221"/>
      <c r="RRH15" s="221"/>
      <c r="RRI15" s="221"/>
      <c r="RRJ15" s="221"/>
      <c r="RRK15" s="221"/>
      <c r="RRL15" s="221"/>
      <c r="RRM15" s="221"/>
      <c r="RRN15" s="224"/>
      <c r="RRO15" s="224"/>
      <c r="RRP15" s="26"/>
      <c r="RRQ15" s="26"/>
      <c r="RRR15" s="26"/>
      <c r="RRS15" s="225"/>
      <c r="RRT15" s="26"/>
      <c r="RRV15" s="221"/>
      <c r="RRW15" s="221"/>
      <c r="RRX15" s="221"/>
      <c r="RRY15" s="221"/>
      <c r="RRZ15" s="221"/>
      <c r="RSA15" s="221"/>
      <c r="RSB15" s="221"/>
      <c r="RSC15" s="221"/>
      <c r="RSD15" s="224"/>
      <c r="RSE15" s="224"/>
      <c r="RSF15" s="26"/>
      <c r="RSG15" s="26"/>
      <c r="RSH15" s="26"/>
      <c r="RSI15" s="225"/>
      <c r="RSJ15" s="26"/>
      <c r="RSL15" s="221"/>
      <c r="RSM15" s="221"/>
      <c r="RSN15" s="221"/>
      <c r="RSO15" s="221"/>
      <c r="RSP15" s="221"/>
      <c r="RSQ15" s="221"/>
      <c r="RSR15" s="221"/>
      <c r="RSS15" s="221"/>
      <c r="RST15" s="224"/>
      <c r="RSU15" s="224"/>
      <c r="RSV15" s="26"/>
      <c r="RSW15" s="26"/>
      <c r="RSX15" s="26"/>
      <c r="RSY15" s="225"/>
      <c r="RSZ15" s="26"/>
      <c r="RTB15" s="221"/>
      <c r="RTC15" s="221"/>
      <c r="RTD15" s="221"/>
      <c r="RTE15" s="221"/>
      <c r="RTF15" s="221"/>
      <c r="RTG15" s="221"/>
      <c r="RTH15" s="221"/>
      <c r="RTI15" s="221"/>
      <c r="RTJ15" s="224"/>
      <c r="RTK15" s="224"/>
      <c r="RTL15" s="26"/>
      <c r="RTM15" s="26"/>
      <c r="RTN15" s="26"/>
      <c r="RTO15" s="225"/>
      <c r="RTP15" s="26"/>
      <c r="RTR15" s="221"/>
      <c r="RTS15" s="221"/>
      <c r="RTT15" s="221"/>
      <c r="RTU15" s="221"/>
      <c r="RTV15" s="221"/>
      <c r="RTW15" s="221"/>
      <c r="RTX15" s="221"/>
      <c r="RTY15" s="221"/>
      <c r="RTZ15" s="224"/>
      <c r="RUA15" s="224"/>
      <c r="RUB15" s="26"/>
      <c r="RUC15" s="26"/>
      <c r="RUD15" s="26"/>
      <c r="RUE15" s="225"/>
      <c r="RUF15" s="26"/>
      <c r="RUH15" s="221"/>
      <c r="RUI15" s="221"/>
      <c r="RUJ15" s="221"/>
      <c r="RUK15" s="221"/>
      <c r="RUL15" s="221"/>
      <c r="RUM15" s="221"/>
      <c r="RUN15" s="221"/>
      <c r="RUO15" s="221"/>
      <c r="RUP15" s="224"/>
      <c r="RUQ15" s="224"/>
      <c r="RUR15" s="26"/>
      <c r="RUS15" s="26"/>
      <c r="RUT15" s="26"/>
      <c r="RUU15" s="225"/>
      <c r="RUV15" s="26"/>
      <c r="RUX15" s="221"/>
      <c r="RUY15" s="221"/>
      <c r="RUZ15" s="221"/>
      <c r="RVA15" s="221"/>
      <c r="RVB15" s="221"/>
      <c r="RVC15" s="221"/>
      <c r="RVD15" s="221"/>
      <c r="RVE15" s="221"/>
      <c r="RVF15" s="224"/>
      <c r="RVG15" s="224"/>
      <c r="RVH15" s="26"/>
      <c r="RVI15" s="26"/>
      <c r="RVJ15" s="26"/>
      <c r="RVK15" s="225"/>
      <c r="RVL15" s="26"/>
      <c r="RVN15" s="221"/>
      <c r="RVO15" s="221"/>
      <c r="RVP15" s="221"/>
      <c r="RVQ15" s="221"/>
      <c r="RVR15" s="221"/>
      <c r="RVS15" s="221"/>
      <c r="RVT15" s="221"/>
      <c r="RVU15" s="221"/>
      <c r="RVV15" s="224"/>
      <c r="RVW15" s="224"/>
      <c r="RVX15" s="26"/>
      <c r="RVY15" s="26"/>
      <c r="RVZ15" s="26"/>
      <c r="RWA15" s="225"/>
      <c r="RWB15" s="26"/>
      <c r="RWD15" s="221"/>
      <c r="RWE15" s="221"/>
      <c r="RWF15" s="221"/>
      <c r="RWG15" s="221"/>
      <c r="RWH15" s="221"/>
      <c r="RWI15" s="221"/>
      <c r="RWJ15" s="221"/>
      <c r="RWK15" s="221"/>
      <c r="RWL15" s="224"/>
      <c r="RWM15" s="224"/>
      <c r="RWN15" s="26"/>
      <c r="RWO15" s="26"/>
      <c r="RWP15" s="26"/>
      <c r="RWQ15" s="225"/>
      <c r="RWR15" s="26"/>
      <c r="RWT15" s="221"/>
      <c r="RWU15" s="221"/>
      <c r="RWV15" s="221"/>
      <c r="RWW15" s="221"/>
      <c r="RWX15" s="221"/>
      <c r="RWY15" s="221"/>
      <c r="RWZ15" s="221"/>
      <c r="RXA15" s="221"/>
      <c r="RXB15" s="224"/>
      <c r="RXC15" s="224"/>
      <c r="RXD15" s="26"/>
      <c r="RXE15" s="26"/>
      <c r="RXF15" s="26"/>
      <c r="RXG15" s="225"/>
      <c r="RXH15" s="26"/>
      <c r="RXJ15" s="221"/>
      <c r="RXK15" s="221"/>
      <c r="RXL15" s="221"/>
      <c r="RXM15" s="221"/>
      <c r="RXN15" s="221"/>
      <c r="RXO15" s="221"/>
      <c r="RXP15" s="221"/>
      <c r="RXQ15" s="221"/>
      <c r="RXR15" s="224"/>
      <c r="RXS15" s="224"/>
      <c r="RXT15" s="26"/>
      <c r="RXU15" s="26"/>
      <c r="RXV15" s="26"/>
      <c r="RXW15" s="225"/>
      <c r="RXX15" s="26"/>
      <c r="RXZ15" s="221"/>
      <c r="RYA15" s="221"/>
      <c r="RYB15" s="221"/>
      <c r="RYC15" s="221"/>
      <c r="RYD15" s="221"/>
      <c r="RYE15" s="221"/>
      <c r="RYF15" s="221"/>
      <c r="RYG15" s="221"/>
      <c r="RYH15" s="224"/>
      <c r="RYI15" s="224"/>
      <c r="RYJ15" s="26"/>
      <c r="RYK15" s="26"/>
      <c r="RYL15" s="26"/>
      <c r="RYM15" s="225"/>
      <c r="RYN15" s="26"/>
      <c r="RYP15" s="221"/>
      <c r="RYQ15" s="221"/>
      <c r="RYR15" s="221"/>
      <c r="RYS15" s="221"/>
      <c r="RYT15" s="221"/>
      <c r="RYU15" s="221"/>
      <c r="RYV15" s="221"/>
      <c r="RYW15" s="221"/>
      <c r="RYX15" s="224"/>
      <c r="RYY15" s="224"/>
      <c r="RYZ15" s="26"/>
      <c r="RZA15" s="26"/>
      <c r="RZB15" s="26"/>
      <c r="RZC15" s="225"/>
      <c r="RZD15" s="26"/>
      <c r="RZF15" s="221"/>
      <c r="RZG15" s="221"/>
      <c r="RZH15" s="221"/>
      <c r="RZI15" s="221"/>
      <c r="RZJ15" s="221"/>
      <c r="RZK15" s="221"/>
      <c r="RZL15" s="221"/>
      <c r="RZM15" s="221"/>
      <c r="RZN15" s="224"/>
      <c r="RZO15" s="224"/>
      <c r="RZP15" s="26"/>
      <c r="RZQ15" s="26"/>
      <c r="RZR15" s="26"/>
      <c r="RZS15" s="225"/>
      <c r="RZT15" s="26"/>
      <c r="RZV15" s="221"/>
      <c r="RZW15" s="221"/>
      <c r="RZX15" s="221"/>
      <c r="RZY15" s="221"/>
      <c r="RZZ15" s="221"/>
      <c r="SAA15" s="221"/>
      <c r="SAB15" s="221"/>
      <c r="SAC15" s="221"/>
      <c r="SAD15" s="224"/>
      <c r="SAE15" s="224"/>
      <c r="SAF15" s="26"/>
      <c r="SAG15" s="26"/>
      <c r="SAH15" s="26"/>
      <c r="SAI15" s="225"/>
      <c r="SAJ15" s="26"/>
      <c r="SAL15" s="221"/>
      <c r="SAM15" s="221"/>
      <c r="SAN15" s="221"/>
      <c r="SAO15" s="221"/>
      <c r="SAP15" s="221"/>
      <c r="SAQ15" s="221"/>
      <c r="SAR15" s="221"/>
      <c r="SAS15" s="221"/>
      <c r="SAT15" s="224"/>
      <c r="SAU15" s="224"/>
      <c r="SAV15" s="26"/>
      <c r="SAW15" s="26"/>
      <c r="SAX15" s="26"/>
      <c r="SAY15" s="225"/>
      <c r="SAZ15" s="26"/>
      <c r="SBB15" s="221"/>
      <c r="SBC15" s="221"/>
      <c r="SBD15" s="221"/>
      <c r="SBE15" s="221"/>
      <c r="SBF15" s="221"/>
      <c r="SBG15" s="221"/>
      <c r="SBH15" s="221"/>
      <c r="SBI15" s="221"/>
      <c r="SBJ15" s="224"/>
      <c r="SBK15" s="224"/>
      <c r="SBL15" s="26"/>
      <c r="SBM15" s="26"/>
      <c r="SBN15" s="26"/>
      <c r="SBO15" s="225"/>
      <c r="SBP15" s="26"/>
      <c r="SBR15" s="221"/>
      <c r="SBS15" s="221"/>
      <c r="SBT15" s="221"/>
      <c r="SBU15" s="221"/>
      <c r="SBV15" s="221"/>
      <c r="SBW15" s="221"/>
      <c r="SBX15" s="221"/>
      <c r="SBY15" s="221"/>
      <c r="SBZ15" s="224"/>
      <c r="SCA15" s="224"/>
      <c r="SCB15" s="26"/>
      <c r="SCC15" s="26"/>
      <c r="SCD15" s="26"/>
      <c r="SCE15" s="225"/>
      <c r="SCF15" s="26"/>
      <c r="SCH15" s="221"/>
      <c r="SCI15" s="221"/>
      <c r="SCJ15" s="221"/>
      <c r="SCK15" s="221"/>
      <c r="SCL15" s="221"/>
      <c r="SCM15" s="221"/>
      <c r="SCN15" s="221"/>
      <c r="SCO15" s="221"/>
      <c r="SCP15" s="224"/>
      <c r="SCQ15" s="224"/>
      <c r="SCR15" s="26"/>
      <c r="SCS15" s="26"/>
      <c r="SCT15" s="26"/>
      <c r="SCU15" s="225"/>
      <c r="SCV15" s="26"/>
      <c r="SCX15" s="221"/>
      <c r="SCY15" s="221"/>
      <c r="SCZ15" s="221"/>
      <c r="SDA15" s="221"/>
      <c r="SDB15" s="221"/>
      <c r="SDC15" s="221"/>
      <c r="SDD15" s="221"/>
      <c r="SDE15" s="221"/>
      <c r="SDF15" s="224"/>
      <c r="SDG15" s="224"/>
      <c r="SDH15" s="26"/>
      <c r="SDI15" s="26"/>
      <c r="SDJ15" s="26"/>
      <c r="SDK15" s="225"/>
      <c r="SDL15" s="26"/>
      <c r="SDN15" s="221"/>
      <c r="SDO15" s="221"/>
      <c r="SDP15" s="221"/>
      <c r="SDQ15" s="221"/>
      <c r="SDR15" s="221"/>
      <c r="SDS15" s="221"/>
      <c r="SDT15" s="221"/>
      <c r="SDU15" s="221"/>
      <c r="SDV15" s="224"/>
      <c r="SDW15" s="224"/>
      <c r="SDX15" s="26"/>
      <c r="SDY15" s="26"/>
      <c r="SDZ15" s="26"/>
      <c r="SEA15" s="225"/>
      <c r="SEB15" s="26"/>
      <c r="SED15" s="221"/>
      <c r="SEE15" s="221"/>
      <c r="SEF15" s="221"/>
      <c r="SEG15" s="221"/>
      <c r="SEH15" s="221"/>
      <c r="SEI15" s="221"/>
      <c r="SEJ15" s="221"/>
      <c r="SEK15" s="221"/>
      <c r="SEL15" s="224"/>
      <c r="SEM15" s="224"/>
      <c r="SEN15" s="26"/>
      <c r="SEO15" s="26"/>
      <c r="SEP15" s="26"/>
      <c r="SEQ15" s="225"/>
      <c r="SER15" s="26"/>
      <c r="SET15" s="221"/>
      <c r="SEU15" s="221"/>
      <c r="SEV15" s="221"/>
      <c r="SEW15" s="221"/>
      <c r="SEX15" s="221"/>
      <c r="SEY15" s="221"/>
      <c r="SEZ15" s="221"/>
      <c r="SFA15" s="221"/>
      <c r="SFB15" s="224"/>
      <c r="SFC15" s="224"/>
      <c r="SFD15" s="26"/>
      <c r="SFE15" s="26"/>
      <c r="SFF15" s="26"/>
      <c r="SFG15" s="225"/>
      <c r="SFH15" s="26"/>
      <c r="SFJ15" s="221"/>
      <c r="SFK15" s="221"/>
      <c r="SFL15" s="221"/>
      <c r="SFM15" s="221"/>
      <c r="SFN15" s="221"/>
      <c r="SFO15" s="221"/>
      <c r="SFP15" s="221"/>
      <c r="SFQ15" s="221"/>
      <c r="SFR15" s="224"/>
      <c r="SFS15" s="224"/>
      <c r="SFT15" s="26"/>
      <c r="SFU15" s="26"/>
      <c r="SFV15" s="26"/>
      <c r="SFW15" s="225"/>
      <c r="SFX15" s="26"/>
      <c r="SFZ15" s="221"/>
      <c r="SGA15" s="221"/>
      <c r="SGB15" s="221"/>
      <c r="SGC15" s="221"/>
      <c r="SGD15" s="221"/>
      <c r="SGE15" s="221"/>
      <c r="SGF15" s="221"/>
      <c r="SGG15" s="221"/>
      <c r="SGH15" s="224"/>
      <c r="SGI15" s="224"/>
      <c r="SGJ15" s="26"/>
      <c r="SGK15" s="26"/>
      <c r="SGL15" s="26"/>
      <c r="SGM15" s="225"/>
      <c r="SGN15" s="26"/>
      <c r="SGP15" s="221"/>
      <c r="SGQ15" s="221"/>
      <c r="SGR15" s="221"/>
      <c r="SGS15" s="221"/>
      <c r="SGT15" s="221"/>
      <c r="SGU15" s="221"/>
      <c r="SGV15" s="221"/>
      <c r="SGW15" s="221"/>
      <c r="SGX15" s="224"/>
      <c r="SGY15" s="224"/>
      <c r="SGZ15" s="26"/>
      <c r="SHA15" s="26"/>
      <c r="SHB15" s="26"/>
      <c r="SHC15" s="225"/>
      <c r="SHD15" s="26"/>
      <c r="SHF15" s="221"/>
      <c r="SHG15" s="221"/>
      <c r="SHH15" s="221"/>
      <c r="SHI15" s="221"/>
      <c r="SHJ15" s="221"/>
      <c r="SHK15" s="221"/>
      <c r="SHL15" s="221"/>
      <c r="SHM15" s="221"/>
      <c r="SHN15" s="224"/>
      <c r="SHO15" s="224"/>
      <c r="SHP15" s="26"/>
      <c r="SHQ15" s="26"/>
      <c r="SHR15" s="26"/>
      <c r="SHS15" s="225"/>
      <c r="SHT15" s="26"/>
      <c r="SHV15" s="221"/>
      <c r="SHW15" s="221"/>
      <c r="SHX15" s="221"/>
      <c r="SHY15" s="221"/>
      <c r="SHZ15" s="221"/>
      <c r="SIA15" s="221"/>
      <c r="SIB15" s="221"/>
      <c r="SIC15" s="221"/>
      <c r="SID15" s="224"/>
      <c r="SIE15" s="224"/>
      <c r="SIF15" s="26"/>
      <c r="SIG15" s="26"/>
      <c r="SIH15" s="26"/>
      <c r="SII15" s="225"/>
      <c r="SIJ15" s="26"/>
      <c r="SIL15" s="221"/>
      <c r="SIM15" s="221"/>
      <c r="SIN15" s="221"/>
      <c r="SIO15" s="221"/>
      <c r="SIP15" s="221"/>
      <c r="SIQ15" s="221"/>
      <c r="SIR15" s="221"/>
      <c r="SIS15" s="221"/>
      <c r="SIT15" s="224"/>
      <c r="SIU15" s="224"/>
      <c r="SIV15" s="26"/>
      <c r="SIW15" s="26"/>
      <c r="SIX15" s="26"/>
      <c r="SIY15" s="225"/>
      <c r="SIZ15" s="26"/>
      <c r="SJB15" s="221"/>
      <c r="SJC15" s="221"/>
      <c r="SJD15" s="221"/>
      <c r="SJE15" s="221"/>
      <c r="SJF15" s="221"/>
      <c r="SJG15" s="221"/>
      <c r="SJH15" s="221"/>
      <c r="SJI15" s="221"/>
      <c r="SJJ15" s="224"/>
      <c r="SJK15" s="224"/>
      <c r="SJL15" s="26"/>
      <c r="SJM15" s="26"/>
      <c r="SJN15" s="26"/>
      <c r="SJO15" s="225"/>
      <c r="SJP15" s="26"/>
      <c r="SJR15" s="221"/>
      <c r="SJS15" s="221"/>
      <c r="SJT15" s="221"/>
      <c r="SJU15" s="221"/>
      <c r="SJV15" s="221"/>
      <c r="SJW15" s="221"/>
      <c r="SJX15" s="221"/>
      <c r="SJY15" s="221"/>
      <c r="SJZ15" s="224"/>
      <c r="SKA15" s="224"/>
      <c r="SKB15" s="26"/>
      <c r="SKC15" s="26"/>
      <c r="SKD15" s="26"/>
      <c r="SKE15" s="225"/>
      <c r="SKF15" s="26"/>
      <c r="SKH15" s="221"/>
      <c r="SKI15" s="221"/>
      <c r="SKJ15" s="221"/>
      <c r="SKK15" s="221"/>
      <c r="SKL15" s="221"/>
      <c r="SKM15" s="221"/>
      <c r="SKN15" s="221"/>
      <c r="SKO15" s="221"/>
      <c r="SKP15" s="224"/>
      <c r="SKQ15" s="224"/>
      <c r="SKR15" s="26"/>
      <c r="SKS15" s="26"/>
      <c r="SKT15" s="26"/>
      <c r="SKU15" s="225"/>
      <c r="SKV15" s="26"/>
      <c r="SKX15" s="221"/>
      <c r="SKY15" s="221"/>
      <c r="SKZ15" s="221"/>
      <c r="SLA15" s="221"/>
      <c r="SLB15" s="221"/>
      <c r="SLC15" s="221"/>
      <c r="SLD15" s="221"/>
      <c r="SLE15" s="221"/>
      <c r="SLF15" s="224"/>
      <c r="SLG15" s="224"/>
      <c r="SLH15" s="26"/>
      <c r="SLI15" s="26"/>
      <c r="SLJ15" s="26"/>
      <c r="SLK15" s="225"/>
      <c r="SLL15" s="26"/>
      <c r="SLN15" s="221"/>
      <c r="SLO15" s="221"/>
      <c r="SLP15" s="221"/>
      <c r="SLQ15" s="221"/>
      <c r="SLR15" s="221"/>
      <c r="SLS15" s="221"/>
      <c r="SLT15" s="221"/>
      <c r="SLU15" s="221"/>
      <c r="SLV15" s="224"/>
      <c r="SLW15" s="224"/>
      <c r="SLX15" s="26"/>
      <c r="SLY15" s="26"/>
      <c r="SLZ15" s="26"/>
      <c r="SMA15" s="225"/>
      <c r="SMB15" s="26"/>
      <c r="SMD15" s="221"/>
      <c r="SME15" s="221"/>
      <c r="SMF15" s="221"/>
      <c r="SMG15" s="221"/>
      <c r="SMH15" s="221"/>
      <c r="SMI15" s="221"/>
      <c r="SMJ15" s="221"/>
      <c r="SMK15" s="221"/>
      <c r="SML15" s="224"/>
      <c r="SMM15" s="224"/>
      <c r="SMN15" s="26"/>
      <c r="SMO15" s="26"/>
      <c r="SMP15" s="26"/>
      <c r="SMQ15" s="225"/>
      <c r="SMR15" s="26"/>
      <c r="SMT15" s="221"/>
      <c r="SMU15" s="221"/>
      <c r="SMV15" s="221"/>
      <c r="SMW15" s="221"/>
      <c r="SMX15" s="221"/>
      <c r="SMY15" s="221"/>
      <c r="SMZ15" s="221"/>
      <c r="SNA15" s="221"/>
      <c r="SNB15" s="224"/>
      <c r="SNC15" s="224"/>
      <c r="SND15" s="26"/>
      <c r="SNE15" s="26"/>
      <c r="SNF15" s="26"/>
      <c r="SNG15" s="225"/>
      <c r="SNH15" s="26"/>
      <c r="SNJ15" s="221"/>
      <c r="SNK15" s="221"/>
      <c r="SNL15" s="221"/>
      <c r="SNM15" s="221"/>
      <c r="SNN15" s="221"/>
      <c r="SNO15" s="221"/>
      <c r="SNP15" s="221"/>
      <c r="SNQ15" s="221"/>
      <c r="SNR15" s="224"/>
      <c r="SNS15" s="224"/>
      <c r="SNT15" s="26"/>
      <c r="SNU15" s="26"/>
      <c r="SNV15" s="26"/>
      <c r="SNW15" s="225"/>
      <c r="SNX15" s="26"/>
      <c r="SNZ15" s="221"/>
      <c r="SOA15" s="221"/>
      <c r="SOB15" s="221"/>
      <c r="SOC15" s="221"/>
      <c r="SOD15" s="221"/>
      <c r="SOE15" s="221"/>
      <c r="SOF15" s="221"/>
      <c r="SOG15" s="221"/>
      <c r="SOH15" s="224"/>
      <c r="SOI15" s="224"/>
      <c r="SOJ15" s="26"/>
      <c r="SOK15" s="26"/>
      <c r="SOL15" s="26"/>
      <c r="SOM15" s="225"/>
      <c r="SON15" s="26"/>
      <c r="SOP15" s="221"/>
      <c r="SOQ15" s="221"/>
      <c r="SOR15" s="221"/>
      <c r="SOS15" s="221"/>
      <c r="SOT15" s="221"/>
      <c r="SOU15" s="221"/>
      <c r="SOV15" s="221"/>
      <c r="SOW15" s="221"/>
      <c r="SOX15" s="224"/>
      <c r="SOY15" s="224"/>
      <c r="SOZ15" s="26"/>
      <c r="SPA15" s="26"/>
      <c r="SPB15" s="26"/>
      <c r="SPC15" s="225"/>
      <c r="SPD15" s="26"/>
      <c r="SPF15" s="221"/>
      <c r="SPG15" s="221"/>
      <c r="SPH15" s="221"/>
      <c r="SPI15" s="221"/>
      <c r="SPJ15" s="221"/>
      <c r="SPK15" s="221"/>
      <c r="SPL15" s="221"/>
      <c r="SPM15" s="221"/>
      <c r="SPN15" s="224"/>
      <c r="SPO15" s="224"/>
      <c r="SPP15" s="26"/>
      <c r="SPQ15" s="26"/>
      <c r="SPR15" s="26"/>
      <c r="SPS15" s="225"/>
      <c r="SPT15" s="26"/>
      <c r="SPV15" s="221"/>
      <c r="SPW15" s="221"/>
      <c r="SPX15" s="221"/>
      <c r="SPY15" s="221"/>
      <c r="SPZ15" s="221"/>
      <c r="SQA15" s="221"/>
      <c r="SQB15" s="221"/>
      <c r="SQC15" s="221"/>
      <c r="SQD15" s="224"/>
      <c r="SQE15" s="224"/>
      <c r="SQF15" s="26"/>
      <c r="SQG15" s="26"/>
      <c r="SQH15" s="26"/>
      <c r="SQI15" s="225"/>
      <c r="SQJ15" s="26"/>
      <c r="SQL15" s="221"/>
      <c r="SQM15" s="221"/>
      <c r="SQN15" s="221"/>
      <c r="SQO15" s="221"/>
      <c r="SQP15" s="221"/>
      <c r="SQQ15" s="221"/>
      <c r="SQR15" s="221"/>
      <c r="SQS15" s="221"/>
      <c r="SQT15" s="224"/>
      <c r="SQU15" s="224"/>
      <c r="SQV15" s="26"/>
      <c r="SQW15" s="26"/>
      <c r="SQX15" s="26"/>
      <c r="SQY15" s="225"/>
      <c r="SQZ15" s="26"/>
      <c r="SRB15" s="221"/>
      <c r="SRC15" s="221"/>
      <c r="SRD15" s="221"/>
      <c r="SRE15" s="221"/>
      <c r="SRF15" s="221"/>
      <c r="SRG15" s="221"/>
      <c r="SRH15" s="221"/>
      <c r="SRI15" s="221"/>
      <c r="SRJ15" s="224"/>
      <c r="SRK15" s="224"/>
      <c r="SRL15" s="26"/>
      <c r="SRM15" s="26"/>
      <c r="SRN15" s="26"/>
      <c r="SRO15" s="225"/>
      <c r="SRP15" s="26"/>
      <c r="SRR15" s="221"/>
      <c r="SRS15" s="221"/>
      <c r="SRT15" s="221"/>
      <c r="SRU15" s="221"/>
      <c r="SRV15" s="221"/>
      <c r="SRW15" s="221"/>
      <c r="SRX15" s="221"/>
      <c r="SRY15" s="221"/>
      <c r="SRZ15" s="224"/>
      <c r="SSA15" s="224"/>
      <c r="SSB15" s="26"/>
      <c r="SSC15" s="26"/>
      <c r="SSD15" s="26"/>
      <c r="SSE15" s="225"/>
      <c r="SSF15" s="26"/>
      <c r="SSH15" s="221"/>
      <c r="SSI15" s="221"/>
      <c r="SSJ15" s="221"/>
      <c r="SSK15" s="221"/>
      <c r="SSL15" s="221"/>
      <c r="SSM15" s="221"/>
      <c r="SSN15" s="221"/>
      <c r="SSO15" s="221"/>
      <c r="SSP15" s="224"/>
      <c r="SSQ15" s="224"/>
      <c r="SSR15" s="26"/>
      <c r="SSS15" s="26"/>
      <c r="SST15" s="26"/>
      <c r="SSU15" s="225"/>
      <c r="SSV15" s="26"/>
      <c r="SSX15" s="221"/>
      <c r="SSY15" s="221"/>
      <c r="SSZ15" s="221"/>
      <c r="STA15" s="221"/>
      <c r="STB15" s="221"/>
      <c r="STC15" s="221"/>
      <c r="STD15" s="221"/>
      <c r="STE15" s="221"/>
      <c r="STF15" s="224"/>
      <c r="STG15" s="224"/>
      <c r="STH15" s="26"/>
      <c r="STI15" s="26"/>
      <c r="STJ15" s="26"/>
      <c r="STK15" s="225"/>
      <c r="STL15" s="26"/>
      <c r="STN15" s="221"/>
      <c r="STO15" s="221"/>
      <c r="STP15" s="221"/>
      <c r="STQ15" s="221"/>
      <c r="STR15" s="221"/>
      <c r="STS15" s="221"/>
      <c r="STT15" s="221"/>
      <c r="STU15" s="221"/>
      <c r="STV15" s="224"/>
      <c r="STW15" s="224"/>
      <c r="STX15" s="26"/>
      <c r="STY15" s="26"/>
      <c r="STZ15" s="26"/>
      <c r="SUA15" s="225"/>
      <c r="SUB15" s="26"/>
      <c r="SUD15" s="221"/>
      <c r="SUE15" s="221"/>
      <c r="SUF15" s="221"/>
      <c r="SUG15" s="221"/>
      <c r="SUH15" s="221"/>
      <c r="SUI15" s="221"/>
      <c r="SUJ15" s="221"/>
      <c r="SUK15" s="221"/>
      <c r="SUL15" s="224"/>
      <c r="SUM15" s="224"/>
      <c r="SUN15" s="26"/>
      <c r="SUO15" s="26"/>
      <c r="SUP15" s="26"/>
      <c r="SUQ15" s="225"/>
      <c r="SUR15" s="26"/>
      <c r="SUT15" s="221"/>
      <c r="SUU15" s="221"/>
      <c r="SUV15" s="221"/>
      <c r="SUW15" s="221"/>
      <c r="SUX15" s="221"/>
      <c r="SUY15" s="221"/>
      <c r="SUZ15" s="221"/>
      <c r="SVA15" s="221"/>
      <c r="SVB15" s="224"/>
      <c r="SVC15" s="224"/>
      <c r="SVD15" s="26"/>
      <c r="SVE15" s="26"/>
      <c r="SVF15" s="26"/>
      <c r="SVG15" s="225"/>
      <c r="SVH15" s="26"/>
      <c r="SVJ15" s="221"/>
      <c r="SVK15" s="221"/>
      <c r="SVL15" s="221"/>
      <c r="SVM15" s="221"/>
      <c r="SVN15" s="221"/>
      <c r="SVO15" s="221"/>
      <c r="SVP15" s="221"/>
      <c r="SVQ15" s="221"/>
      <c r="SVR15" s="224"/>
      <c r="SVS15" s="224"/>
      <c r="SVT15" s="26"/>
      <c r="SVU15" s="26"/>
      <c r="SVV15" s="26"/>
      <c r="SVW15" s="225"/>
      <c r="SVX15" s="26"/>
      <c r="SVZ15" s="221"/>
      <c r="SWA15" s="221"/>
      <c r="SWB15" s="221"/>
      <c r="SWC15" s="221"/>
      <c r="SWD15" s="221"/>
      <c r="SWE15" s="221"/>
      <c r="SWF15" s="221"/>
      <c r="SWG15" s="221"/>
      <c r="SWH15" s="224"/>
      <c r="SWI15" s="224"/>
      <c r="SWJ15" s="26"/>
      <c r="SWK15" s="26"/>
      <c r="SWL15" s="26"/>
      <c r="SWM15" s="225"/>
      <c r="SWN15" s="26"/>
      <c r="SWP15" s="221"/>
      <c r="SWQ15" s="221"/>
      <c r="SWR15" s="221"/>
      <c r="SWS15" s="221"/>
      <c r="SWT15" s="221"/>
      <c r="SWU15" s="221"/>
      <c r="SWV15" s="221"/>
      <c r="SWW15" s="221"/>
      <c r="SWX15" s="224"/>
      <c r="SWY15" s="224"/>
      <c r="SWZ15" s="26"/>
      <c r="SXA15" s="26"/>
      <c r="SXB15" s="26"/>
      <c r="SXC15" s="225"/>
      <c r="SXD15" s="26"/>
      <c r="SXF15" s="221"/>
      <c r="SXG15" s="221"/>
      <c r="SXH15" s="221"/>
      <c r="SXI15" s="221"/>
      <c r="SXJ15" s="221"/>
      <c r="SXK15" s="221"/>
      <c r="SXL15" s="221"/>
      <c r="SXM15" s="221"/>
      <c r="SXN15" s="224"/>
      <c r="SXO15" s="224"/>
      <c r="SXP15" s="26"/>
      <c r="SXQ15" s="26"/>
      <c r="SXR15" s="26"/>
      <c r="SXS15" s="225"/>
      <c r="SXT15" s="26"/>
      <c r="SXV15" s="221"/>
      <c r="SXW15" s="221"/>
      <c r="SXX15" s="221"/>
      <c r="SXY15" s="221"/>
      <c r="SXZ15" s="221"/>
      <c r="SYA15" s="221"/>
      <c r="SYB15" s="221"/>
      <c r="SYC15" s="221"/>
      <c r="SYD15" s="224"/>
      <c r="SYE15" s="224"/>
      <c r="SYF15" s="26"/>
      <c r="SYG15" s="26"/>
      <c r="SYH15" s="26"/>
      <c r="SYI15" s="225"/>
      <c r="SYJ15" s="26"/>
      <c r="SYL15" s="221"/>
      <c r="SYM15" s="221"/>
      <c r="SYN15" s="221"/>
      <c r="SYO15" s="221"/>
      <c r="SYP15" s="221"/>
      <c r="SYQ15" s="221"/>
      <c r="SYR15" s="221"/>
      <c r="SYS15" s="221"/>
      <c r="SYT15" s="224"/>
      <c r="SYU15" s="224"/>
      <c r="SYV15" s="26"/>
      <c r="SYW15" s="26"/>
      <c r="SYX15" s="26"/>
      <c r="SYY15" s="225"/>
      <c r="SYZ15" s="26"/>
      <c r="SZB15" s="221"/>
      <c r="SZC15" s="221"/>
      <c r="SZD15" s="221"/>
      <c r="SZE15" s="221"/>
      <c r="SZF15" s="221"/>
      <c r="SZG15" s="221"/>
      <c r="SZH15" s="221"/>
      <c r="SZI15" s="221"/>
      <c r="SZJ15" s="224"/>
      <c r="SZK15" s="224"/>
      <c r="SZL15" s="26"/>
      <c r="SZM15" s="26"/>
      <c r="SZN15" s="26"/>
      <c r="SZO15" s="225"/>
      <c r="SZP15" s="26"/>
      <c r="SZR15" s="221"/>
      <c r="SZS15" s="221"/>
      <c r="SZT15" s="221"/>
      <c r="SZU15" s="221"/>
      <c r="SZV15" s="221"/>
      <c r="SZW15" s="221"/>
      <c r="SZX15" s="221"/>
      <c r="SZY15" s="221"/>
      <c r="SZZ15" s="224"/>
      <c r="TAA15" s="224"/>
      <c r="TAB15" s="26"/>
      <c r="TAC15" s="26"/>
      <c r="TAD15" s="26"/>
      <c r="TAE15" s="225"/>
      <c r="TAF15" s="26"/>
      <c r="TAH15" s="221"/>
      <c r="TAI15" s="221"/>
      <c r="TAJ15" s="221"/>
      <c r="TAK15" s="221"/>
      <c r="TAL15" s="221"/>
      <c r="TAM15" s="221"/>
      <c r="TAN15" s="221"/>
      <c r="TAO15" s="221"/>
      <c r="TAP15" s="224"/>
      <c r="TAQ15" s="224"/>
      <c r="TAR15" s="26"/>
      <c r="TAS15" s="26"/>
      <c r="TAT15" s="26"/>
      <c r="TAU15" s="225"/>
      <c r="TAV15" s="26"/>
      <c r="TAX15" s="221"/>
      <c r="TAY15" s="221"/>
      <c r="TAZ15" s="221"/>
      <c r="TBA15" s="221"/>
      <c r="TBB15" s="221"/>
      <c r="TBC15" s="221"/>
      <c r="TBD15" s="221"/>
      <c r="TBE15" s="221"/>
      <c r="TBF15" s="224"/>
      <c r="TBG15" s="224"/>
      <c r="TBH15" s="26"/>
      <c r="TBI15" s="26"/>
      <c r="TBJ15" s="26"/>
      <c r="TBK15" s="225"/>
      <c r="TBL15" s="26"/>
      <c r="TBN15" s="221"/>
      <c r="TBO15" s="221"/>
      <c r="TBP15" s="221"/>
      <c r="TBQ15" s="221"/>
      <c r="TBR15" s="221"/>
      <c r="TBS15" s="221"/>
      <c r="TBT15" s="221"/>
      <c r="TBU15" s="221"/>
      <c r="TBV15" s="224"/>
      <c r="TBW15" s="224"/>
      <c r="TBX15" s="26"/>
      <c r="TBY15" s="26"/>
      <c r="TBZ15" s="26"/>
      <c r="TCA15" s="225"/>
      <c r="TCB15" s="26"/>
      <c r="TCD15" s="221"/>
      <c r="TCE15" s="221"/>
      <c r="TCF15" s="221"/>
      <c r="TCG15" s="221"/>
      <c r="TCH15" s="221"/>
      <c r="TCI15" s="221"/>
      <c r="TCJ15" s="221"/>
      <c r="TCK15" s="221"/>
      <c r="TCL15" s="224"/>
      <c r="TCM15" s="224"/>
      <c r="TCN15" s="26"/>
      <c r="TCO15" s="26"/>
      <c r="TCP15" s="26"/>
      <c r="TCQ15" s="225"/>
      <c r="TCR15" s="26"/>
      <c r="TCT15" s="221"/>
      <c r="TCU15" s="221"/>
      <c r="TCV15" s="221"/>
      <c r="TCW15" s="221"/>
      <c r="TCX15" s="221"/>
      <c r="TCY15" s="221"/>
      <c r="TCZ15" s="221"/>
      <c r="TDA15" s="221"/>
      <c r="TDB15" s="224"/>
      <c r="TDC15" s="224"/>
      <c r="TDD15" s="26"/>
      <c r="TDE15" s="26"/>
      <c r="TDF15" s="26"/>
      <c r="TDG15" s="225"/>
      <c r="TDH15" s="26"/>
      <c r="TDJ15" s="221"/>
      <c r="TDK15" s="221"/>
      <c r="TDL15" s="221"/>
      <c r="TDM15" s="221"/>
      <c r="TDN15" s="221"/>
      <c r="TDO15" s="221"/>
      <c r="TDP15" s="221"/>
      <c r="TDQ15" s="221"/>
      <c r="TDR15" s="224"/>
      <c r="TDS15" s="224"/>
      <c r="TDT15" s="26"/>
      <c r="TDU15" s="26"/>
      <c r="TDV15" s="26"/>
      <c r="TDW15" s="225"/>
      <c r="TDX15" s="26"/>
      <c r="TDZ15" s="221"/>
      <c r="TEA15" s="221"/>
      <c r="TEB15" s="221"/>
      <c r="TEC15" s="221"/>
      <c r="TED15" s="221"/>
      <c r="TEE15" s="221"/>
      <c r="TEF15" s="221"/>
      <c r="TEG15" s="221"/>
      <c r="TEH15" s="224"/>
      <c r="TEI15" s="224"/>
      <c r="TEJ15" s="26"/>
      <c r="TEK15" s="26"/>
      <c r="TEL15" s="26"/>
      <c r="TEM15" s="225"/>
      <c r="TEN15" s="26"/>
      <c r="TEP15" s="221"/>
      <c r="TEQ15" s="221"/>
      <c r="TER15" s="221"/>
      <c r="TES15" s="221"/>
      <c r="TET15" s="221"/>
      <c r="TEU15" s="221"/>
      <c r="TEV15" s="221"/>
      <c r="TEW15" s="221"/>
      <c r="TEX15" s="224"/>
      <c r="TEY15" s="224"/>
      <c r="TEZ15" s="26"/>
      <c r="TFA15" s="26"/>
      <c r="TFB15" s="26"/>
      <c r="TFC15" s="225"/>
      <c r="TFD15" s="26"/>
      <c r="TFF15" s="221"/>
      <c r="TFG15" s="221"/>
      <c r="TFH15" s="221"/>
      <c r="TFI15" s="221"/>
      <c r="TFJ15" s="221"/>
      <c r="TFK15" s="221"/>
      <c r="TFL15" s="221"/>
      <c r="TFM15" s="221"/>
      <c r="TFN15" s="224"/>
      <c r="TFO15" s="224"/>
      <c r="TFP15" s="26"/>
      <c r="TFQ15" s="26"/>
      <c r="TFR15" s="26"/>
      <c r="TFS15" s="225"/>
      <c r="TFT15" s="26"/>
      <c r="TFV15" s="221"/>
      <c r="TFW15" s="221"/>
      <c r="TFX15" s="221"/>
      <c r="TFY15" s="221"/>
      <c r="TFZ15" s="221"/>
      <c r="TGA15" s="221"/>
      <c r="TGB15" s="221"/>
      <c r="TGC15" s="221"/>
      <c r="TGD15" s="224"/>
      <c r="TGE15" s="224"/>
      <c r="TGF15" s="26"/>
      <c r="TGG15" s="26"/>
      <c r="TGH15" s="26"/>
      <c r="TGI15" s="225"/>
      <c r="TGJ15" s="26"/>
      <c r="TGL15" s="221"/>
      <c r="TGM15" s="221"/>
      <c r="TGN15" s="221"/>
      <c r="TGO15" s="221"/>
      <c r="TGP15" s="221"/>
      <c r="TGQ15" s="221"/>
      <c r="TGR15" s="221"/>
      <c r="TGS15" s="221"/>
      <c r="TGT15" s="224"/>
      <c r="TGU15" s="224"/>
      <c r="TGV15" s="26"/>
      <c r="TGW15" s="26"/>
      <c r="TGX15" s="26"/>
      <c r="TGY15" s="225"/>
      <c r="TGZ15" s="26"/>
      <c r="THB15" s="221"/>
      <c r="THC15" s="221"/>
      <c r="THD15" s="221"/>
      <c r="THE15" s="221"/>
      <c r="THF15" s="221"/>
      <c r="THG15" s="221"/>
      <c r="THH15" s="221"/>
      <c r="THI15" s="221"/>
      <c r="THJ15" s="224"/>
      <c r="THK15" s="224"/>
      <c r="THL15" s="26"/>
      <c r="THM15" s="26"/>
      <c r="THN15" s="26"/>
      <c r="THO15" s="225"/>
      <c r="THP15" s="26"/>
      <c r="THR15" s="221"/>
      <c r="THS15" s="221"/>
      <c r="THT15" s="221"/>
      <c r="THU15" s="221"/>
      <c r="THV15" s="221"/>
      <c r="THW15" s="221"/>
      <c r="THX15" s="221"/>
      <c r="THY15" s="221"/>
      <c r="THZ15" s="224"/>
      <c r="TIA15" s="224"/>
      <c r="TIB15" s="26"/>
      <c r="TIC15" s="26"/>
      <c r="TID15" s="26"/>
      <c r="TIE15" s="225"/>
      <c r="TIF15" s="26"/>
      <c r="TIH15" s="221"/>
      <c r="TII15" s="221"/>
      <c r="TIJ15" s="221"/>
      <c r="TIK15" s="221"/>
      <c r="TIL15" s="221"/>
      <c r="TIM15" s="221"/>
      <c r="TIN15" s="221"/>
      <c r="TIO15" s="221"/>
      <c r="TIP15" s="224"/>
      <c r="TIQ15" s="224"/>
      <c r="TIR15" s="26"/>
      <c r="TIS15" s="26"/>
      <c r="TIT15" s="26"/>
      <c r="TIU15" s="225"/>
      <c r="TIV15" s="26"/>
      <c r="TIX15" s="221"/>
      <c r="TIY15" s="221"/>
      <c r="TIZ15" s="221"/>
      <c r="TJA15" s="221"/>
      <c r="TJB15" s="221"/>
      <c r="TJC15" s="221"/>
      <c r="TJD15" s="221"/>
      <c r="TJE15" s="221"/>
      <c r="TJF15" s="224"/>
      <c r="TJG15" s="224"/>
      <c r="TJH15" s="26"/>
      <c r="TJI15" s="26"/>
      <c r="TJJ15" s="26"/>
      <c r="TJK15" s="225"/>
      <c r="TJL15" s="26"/>
      <c r="TJN15" s="221"/>
      <c r="TJO15" s="221"/>
      <c r="TJP15" s="221"/>
      <c r="TJQ15" s="221"/>
      <c r="TJR15" s="221"/>
      <c r="TJS15" s="221"/>
      <c r="TJT15" s="221"/>
      <c r="TJU15" s="221"/>
      <c r="TJV15" s="224"/>
      <c r="TJW15" s="224"/>
      <c r="TJX15" s="26"/>
      <c r="TJY15" s="26"/>
      <c r="TJZ15" s="26"/>
      <c r="TKA15" s="225"/>
      <c r="TKB15" s="26"/>
      <c r="TKD15" s="221"/>
      <c r="TKE15" s="221"/>
      <c r="TKF15" s="221"/>
      <c r="TKG15" s="221"/>
      <c r="TKH15" s="221"/>
      <c r="TKI15" s="221"/>
      <c r="TKJ15" s="221"/>
      <c r="TKK15" s="221"/>
      <c r="TKL15" s="224"/>
      <c r="TKM15" s="224"/>
      <c r="TKN15" s="26"/>
      <c r="TKO15" s="26"/>
      <c r="TKP15" s="26"/>
      <c r="TKQ15" s="225"/>
      <c r="TKR15" s="26"/>
      <c r="TKT15" s="221"/>
      <c r="TKU15" s="221"/>
      <c r="TKV15" s="221"/>
      <c r="TKW15" s="221"/>
      <c r="TKX15" s="221"/>
      <c r="TKY15" s="221"/>
      <c r="TKZ15" s="221"/>
      <c r="TLA15" s="221"/>
      <c r="TLB15" s="224"/>
      <c r="TLC15" s="224"/>
      <c r="TLD15" s="26"/>
      <c r="TLE15" s="26"/>
      <c r="TLF15" s="26"/>
      <c r="TLG15" s="225"/>
      <c r="TLH15" s="26"/>
      <c r="TLJ15" s="221"/>
      <c r="TLK15" s="221"/>
      <c r="TLL15" s="221"/>
      <c r="TLM15" s="221"/>
      <c r="TLN15" s="221"/>
      <c r="TLO15" s="221"/>
      <c r="TLP15" s="221"/>
      <c r="TLQ15" s="221"/>
      <c r="TLR15" s="224"/>
      <c r="TLS15" s="224"/>
      <c r="TLT15" s="26"/>
      <c r="TLU15" s="26"/>
      <c r="TLV15" s="26"/>
      <c r="TLW15" s="225"/>
      <c r="TLX15" s="26"/>
      <c r="TLZ15" s="221"/>
      <c r="TMA15" s="221"/>
      <c r="TMB15" s="221"/>
      <c r="TMC15" s="221"/>
      <c r="TMD15" s="221"/>
      <c r="TME15" s="221"/>
      <c r="TMF15" s="221"/>
      <c r="TMG15" s="221"/>
      <c r="TMH15" s="224"/>
      <c r="TMI15" s="224"/>
      <c r="TMJ15" s="26"/>
      <c r="TMK15" s="26"/>
      <c r="TML15" s="26"/>
      <c r="TMM15" s="225"/>
      <c r="TMN15" s="26"/>
      <c r="TMP15" s="221"/>
      <c r="TMQ15" s="221"/>
      <c r="TMR15" s="221"/>
      <c r="TMS15" s="221"/>
      <c r="TMT15" s="221"/>
      <c r="TMU15" s="221"/>
      <c r="TMV15" s="221"/>
      <c r="TMW15" s="221"/>
      <c r="TMX15" s="224"/>
      <c r="TMY15" s="224"/>
      <c r="TMZ15" s="26"/>
      <c r="TNA15" s="26"/>
      <c r="TNB15" s="26"/>
      <c r="TNC15" s="225"/>
      <c r="TND15" s="26"/>
      <c r="TNF15" s="221"/>
      <c r="TNG15" s="221"/>
      <c r="TNH15" s="221"/>
      <c r="TNI15" s="221"/>
      <c r="TNJ15" s="221"/>
      <c r="TNK15" s="221"/>
      <c r="TNL15" s="221"/>
      <c r="TNM15" s="221"/>
      <c r="TNN15" s="224"/>
      <c r="TNO15" s="224"/>
      <c r="TNP15" s="26"/>
      <c r="TNQ15" s="26"/>
      <c r="TNR15" s="26"/>
      <c r="TNS15" s="225"/>
      <c r="TNT15" s="26"/>
      <c r="TNV15" s="221"/>
      <c r="TNW15" s="221"/>
      <c r="TNX15" s="221"/>
      <c r="TNY15" s="221"/>
      <c r="TNZ15" s="221"/>
      <c r="TOA15" s="221"/>
      <c r="TOB15" s="221"/>
      <c r="TOC15" s="221"/>
      <c r="TOD15" s="224"/>
      <c r="TOE15" s="224"/>
      <c r="TOF15" s="26"/>
      <c r="TOG15" s="26"/>
      <c r="TOH15" s="26"/>
      <c r="TOI15" s="225"/>
      <c r="TOJ15" s="26"/>
      <c r="TOL15" s="221"/>
      <c r="TOM15" s="221"/>
      <c r="TON15" s="221"/>
      <c r="TOO15" s="221"/>
      <c r="TOP15" s="221"/>
      <c r="TOQ15" s="221"/>
      <c r="TOR15" s="221"/>
      <c r="TOS15" s="221"/>
      <c r="TOT15" s="224"/>
      <c r="TOU15" s="224"/>
      <c r="TOV15" s="26"/>
      <c r="TOW15" s="26"/>
      <c r="TOX15" s="26"/>
      <c r="TOY15" s="225"/>
      <c r="TOZ15" s="26"/>
      <c r="TPB15" s="221"/>
      <c r="TPC15" s="221"/>
      <c r="TPD15" s="221"/>
      <c r="TPE15" s="221"/>
      <c r="TPF15" s="221"/>
      <c r="TPG15" s="221"/>
      <c r="TPH15" s="221"/>
      <c r="TPI15" s="221"/>
      <c r="TPJ15" s="224"/>
      <c r="TPK15" s="224"/>
      <c r="TPL15" s="26"/>
      <c r="TPM15" s="26"/>
      <c r="TPN15" s="26"/>
      <c r="TPO15" s="225"/>
      <c r="TPP15" s="26"/>
      <c r="TPR15" s="221"/>
      <c r="TPS15" s="221"/>
      <c r="TPT15" s="221"/>
      <c r="TPU15" s="221"/>
      <c r="TPV15" s="221"/>
      <c r="TPW15" s="221"/>
      <c r="TPX15" s="221"/>
      <c r="TPY15" s="221"/>
      <c r="TPZ15" s="224"/>
      <c r="TQA15" s="224"/>
      <c r="TQB15" s="26"/>
      <c r="TQC15" s="26"/>
      <c r="TQD15" s="26"/>
      <c r="TQE15" s="225"/>
      <c r="TQF15" s="26"/>
      <c r="TQH15" s="221"/>
      <c r="TQI15" s="221"/>
      <c r="TQJ15" s="221"/>
      <c r="TQK15" s="221"/>
      <c r="TQL15" s="221"/>
      <c r="TQM15" s="221"/>
      <c r="TQN15" s="221"/>
      <c r="TQO15" s="221"/>
      <c r="TQP15" s="224"/>
      <c r="TQQ15" s="224"/>
      <c r="TQR15" s="26"/>
      <c r="TQS15" s="26"/>
      <c r="TQT15" s="26"/>
      <c r="TQU15" s="225"/>
      <c r="TQV15" s="26"/>
      <c r="TQX15" s="221"/>
      <c r="TQY15" s="221"/>
      <c r="TQZ15" s="221"/>
      <c r="TRA15" s="221"/>
      <c r="TRB15" s="221"/>
      <c r="TRC15" s="221"/>
      <c r="TRD15" s="221"/>
      <c r="TRE15" s="221"/>
      <c r="TRF15" s="224"/>
      <c r="TRG15" s="224"/>
      <c r="TRH15" s="26"/>
      <c r="TRI15" s="26"/>
      <c r="TRJ15" s="26"/>
      <c r="TRK15" s="225"/>
      <c r="TRL15" s="26"/>
      <c r="TRN15" s="221"/>
      <c r="TRO15" s="221"/>
      <c r="TRP15" s="221"/>
      <c r="TRQ15" s="221"/>
      <c r="TRR15" s="221"/>
      <c r="TRS15" s="221"/>
      <c r="TRT15" s="221"/>
      <c r="TRU15" s="221"/>
      <c r="TRV15" s="224"/>
      <c r="TRW15" s="224"/>
      <c r="TRX15" s="26"/>
      <c r="TRY15" s="26"/>
      <c r="TRZ15" s="26"/>
      <c r="TSA15" s="225"/>
      <c r="TSB15" s="26"/>
      <c r="TSD15" s="221"/>
      <c r="TSE15" s="221"/>
      <c r="TSF15" s="221"/>
      <c r="TSG15" s="221"/>
      <c r="TSH15" s="221"/>
      <c r="TSI15" s="221"/>
      <c r="TSJ15" s="221"/>
      <c r="TSK15" s="221"/>
      <c r="TSL15" s="224"/>
      <c r="TSM15" s="224"/>
      <c r="TSN15" s="26"/>
      <c r="TSO15" s="26"/>
      <c r="TSP15" s="26"/>
      <c r="TSQ15" s="225"/>
      <c r="TSR15" s="26"/>
      <c r="TST15" s="221"/>
      <c r="TSU15" s="221"/>
      <c r="TSV15" s="221"/>
      <c r="TSW15" s="221"/>
      <c r="TSX15" s="221"/>
      <c r="TSY15" s="221"/>
      <c r="TSZ15" s="221"/>
      <c r="TTA15" s="221"/>
      <c r="TTB15" s="224"/>
      <c r="TTC15" s="224"/>
      <c r="TTD15" s="26"/>
      <c r="TTE15" s="26"/>
      <c r="TTF15" s="26"/>
      <c r="TTG15" s="225"/>
      <c r="TTH15" s="26"/>
      <c r="TTJ15" s="221"/>
      <c r="TTK15" s="221"/>
      <c r="TTL15" s="221"/>
      <c r="TTM15" s="221"/>
      <c r="TTN15" s="221"/>
      <c r="TTO15" s="221"/>
      <c r="TTP15" s="221"/>
      <c r="TTQ15" s="221"/>
      <c r="TTR15" s="224"/>
      <c r="TTS15" s="224"/>
      <c r="TTT15" s="26"/>
      <c r="TTU15" s="26"/>
      <c r="TTV15" s="26"/>
      <c r="TTW15" s="225"/>
      <c r="TTX15" s="26"/>
      <c r="TTZ15" s="221"/>
      <c r="TUA15" s="221"/>
      <c r="TUB15" s="221"/>
      <c r="TUC15" s="221"/>
      <c r="TUD15" s="221"/>
      <c r="TUE15" s="221"/>
      <c r="TUF15" s="221"/>
      <c r="TUG15" s="221"/>
      <c r="TUH15" s="224"/>
      <c r="TUI15" s="224"/>
      <c r="TUJ15" s="26"/>
      <c r="TUK15" s="26"/>
      <c r="TUL15" s="26"/>
      <c r="TUM15" s="225"/>
      <c r="TUN15" s="26"/>
      <c r="TUP15" s="221"/>
      <c r="TUQ15" s="221"/>
      <c r="TUR15" s="221"/>
      <c r="TUS15" s="221"/>
      <c r="TUT15" s="221"/>
      <c r="TUU15" s="221"/>
      <c r="TUV15" s="221"/>
      <c r="TUW15" s="221"/>
      <c r="TUX15" s="224"/>
      <c r="TUY15" s="224"/>
      <c r="TUZ15" s="26"/>
      <c r="TVA15" s="26"/>
      <c r="TVB15" s="26"/>
      <c r="TVC15" s="225"/>
      <c r="TVD15" s="26"/>
      <c r="TVF15" s="221"/>
      <c r="TVG15" s="221"/>
      <c r="TVH15" s="221"/>
      <c r="TVI15" s="221"/>
      <c r="TVJ15" s="221"/>
      <c r="TVK15" s="221"/>
      <c r="TVL15" s="221"/>
      <c r="TVM15" s="221"/>
      <c r="TVN15" s="224"/>
      <c r="TVO15" s="224"/>
      <c r="TVP15" s="26"/>
      <c r="TVQ15" s="26"/>
      <c r="TVR15" s="26"/>
      <c r="TVS15" s="225"/>
      <c r="TVT15" s="26"/>
      <c r="TVV15" s="221"/>
      <c r="TVW15" s="221"/>
      <c r="TVX15" s="221"/>
      <c r="TVY15" s="221"/>
      <c r="TVZ15" s="221"/>
      <c r="TWA15" s="221"/>
      <c r="TWB15" s="221"/>
      <c r="TWC15" s="221"/>
      <c r="TWD15" s="224"/>
      <c r="TWE15" s="224"/>
      <c r="TWF15" s="26"/>
      <c r="TWG15" s="26"/>
      <c r="TWH15" s="26"/>
      <c r="TWI15" s="225"/>
      <c r="TWJ15" s="26"/>
      <c r="TWL15" s="221"/>
      <c r="TWM15" s="221"/>
      <c r="TWN15" s="221"/>
      <c r="TWO15" s="221"/>
      <c r="TWP15" s="221"/>
      <c r="TWQ15" s="221"/>
      <c r="TWR15" s="221"/>
      <c r="TWS15" s="221"/>
      <c r="TWT15" s="224"/>
      <c r="TWU15" s="224"/>
      <c r="TWV15" s="26"/>
      <c r="TWW15" s="26"/>
      <c r="TWX15" s="26"/>
      <c r="TWY15" s="225"/>
      <c r="TWZ15" s="26"/>
      <c r="TXB15" s="221"/>
      <c r="TXC15" s="221"/>
      <c r="TXD15" s="221"/>
      <c r="TXE15" s="221"/>
      <c r="TXF15" s="221"/>
      <c r="TXG15" s="221"/>
      <c r="TXH15" s="221"/>
      <c r="TXI15" s="221"/>
      <c r="TXJ15" s="224"/>
      <c r="TXK15" s="224"/>
      <c r="TXL15" s="26"/>
      <c r="TXM15" s="26"/>
      <c r="TXN15" s="26"/>
      <c r="TXO15" s="225"/>
      <c r="TXP15" s="26"/>
      <c r="TXR15" s="221"/>
      <c r="TXS15" s="221"/>
      <c r="TXT15" s="221"/>
      <c r="TXU15" s="221"/>
      <c r="TXV15" s="221"/>
      <c r="TXW15" s="221"/>
      <c r="TXX15" s="221"/>
      <c r="TXY15" s="221"/>
      <c r="TXZ15" s="224"/>
      <c r="TYA15" s="224"/>
      <c r="TYB15" s="26"/>
      <c r="TYC15" s="26"/>
      <c r="TYD15" s="26"/>
      <c r="TYE15" s="225"/>
      <c r="TYF15" s="26"/>
      <c r="TYH15" s="221"/>
      <c r="TYI15" s="221"/>
      <c r="TYJ15" s="221"/>
      <c r="TYK15" s="221"/>
      <c r="TYL15" s="221"/>
      <c r="TYM15" s="221"/>
      <c r="TYN15" s="221"/>
      <c r="TYO15" s="221"/>
      <c r="TYP15" s="224"/>
      <c r="TYQ15" s="224"/>
      <c r="TYR15" s="26"/>
      <c r="TYS15" s="26"/>
      <c r="TYT15" s="26"/>
      <c r="TYU15" s="225"/>
      <c r="TYV15" s="26"/>
      <c r="TYX15" s="221"/>
      <c r="TYY15" s="221"/>
      <c r="TYZ15" s="221"/>
      <c r="TZA15" s="221"/>
      <c r="TZB15" s="221"/>
      <c r="TZC15" s="221"/>
      <c r="TZD15" s="221"/>
      <c r="TZE15" s="221"/>
      <c r="TZF15" s="224"/>
      <c r="TZG15" s="224"/>
      <c r="TZH15" s="26"/>
      <c r="TZI15" s="26"/>
      <c r="TZJ15" s="26"/>
      <c r="TZK15" s="225"/>
      <c r="TZL15" s="26"/>
      <c r="TZN15" s="221"/>
      <c r="TZO15" s="221"/>
      <c r="TZP15" s="221"/>
      <c r="TZQ15" s="221"/>
      <c r="TZR15" s="221"/>
      <c r="TZS15" s="221"/>
      <c r="TZT15" s="221"/>
      <c r="TZU15" s="221"/>
      <c r="TZV15" s="224"/>
      <c r="TZW15" s="224"/>
      <c r="TZX15" s="26"/>
      <c r="TZY15" s="26"/>
      <c r="TZZ15" s="26"/>
      <c r="UAA15" s="225"/>
      <c r="UAB15" s="26"/>
      <c r="UAD15" s="221"/>
      <c r="UAE15" s="221"/>
      <c r="UAF15" s="221"/>
      <c r="UAG15" s="221"/>
      <c r="UAH15" s="221"/>
      <c r="UAI15" s="221"/>
      <c r="UAJ15" s="221"/>
      <c r="UAK15" s="221"/>
      <c r="UAL15" s="224"/>
      <c r="UAM15" s="224"/>
      <c r="UAN15" s="26"/>
      <c r="UAO15" s="26"/>
      <c r="UAP15" s="26"/>
      <c r="UAQ15" s="225"/>
      <c r="UAR15" s="26"/>
      <c r="UAT15" s="221"/>
      <c r="UAU15" s="221"/>
      <c r="UAV15" s="221"/>
      <c r="UAW15" s="221"/>
      <c r="UAX15" s="221"/>
      <c r="UAY15" s="221"/>
      <c r="UAZ15" s="221"/>
      <c r="UBA15" s="221"/>
      <c r="UBB15" s="224"/>
      <c r="UBC15" s="224"/>
      <c r="UBD15" s="26"/>
      <c r="UBE15" s="26"/>
      <c r="UBF15" s="26"/>
      <c r="UBG15" s="225"/>
      <c r="UBH15" s="26"/>
      <c r="UBJ15" s="221"/>
      <c r="UBK15" s="221"/>
      <c r="UBL15" s="221"/>
      <c r="UBM15" s="221"/>
      <c r="UBN15" s="221"/>
      <c r="UBO15" s="221"/>
      <c r="UBP15" s="221"/>
      <c r="UBQ15" s="221"/>
      <c r="UBR15" s="224"/>
      <c r="UBS15" s="224"/>
      <c r="UBT15" s="26"/>
      <c r="UBU15" s="26"/>
      <c r="UBV15" s="26"/>
      <c r="UBW15" s="225"/>
      <c r="UBX15" s="26"/>
      <c r="UBZ15" s="221"/>
      <c r="UCA15" s="221"/>
      <c r="UCB15" s="221"/>
      <c r="UCC15" s="221"/>
      <c r="UCD15" s="221"/>
      <c r="UCE15" s="221"/>
      <c r="UCF15" s="221"/>
      <c r="UCG15" s="221"/>
      <c r="UCH15" s="224"/>
      <c r="UCI15" s="224"/>
      <c r="UCJ15" s="26"/>
      <c r="UCK15" s="26"/>
      <c r="UCL15" s="26"/>
      <c r="UCM15" s="225"/>
      <c r="UCN15" s="26"/>
      <c r="UCP15" s="221"/>
      <c r="UCQ15" s="221"/>
      <c r="UCR15" s="221"/>
      <c r="UCS15" s="221"/>
      <c r="UCT15" s="221"/>
      <c r="UCU15" s="221"/>
      <c r="UCV15" s="221"/>
      <c r="UCW15" s="221"/>
      <c r="UCX15" s="224"/>
      <c r="UCY15" s="224"/>
      <c r="UCZ15" s="26"/>
      <c r="UDA15" s="26"/>
      <c r="UDB15" s="26"/>
      <c r="UDC15" s="225"/>
      <c r="UDD15" s="26"/>
      <c r="UDF15" s="221"/>
      <c r="UDG15" s="221"/>
      <c r="UDH15" s="221"/>
      <c r="UDI15" s="221"/>
      <c r="UDJ15" s="221"/>
      <c r="UDK15" s="221"/>
      <c r="UDL15" s="221"/>
      <c r="UDM15" s="221"/>
      <c r="UDN15" s="224"/>
      <c r="UDO15" s="224"/>
      <c r="UDP15" s="26"/>
      <c r="UDQ15" s="26"/>
      <c r="UDR15" s="26"/>
      <c r="UDS15" s="225"/>
      <c r="UDT15" s="26"/>
      <c r="UDV15" s="221"/>
      <c r="UDW15" s="221"/>
      <c r="UDX15" s="221"/>
      <c r="UDY15" s="221"/>
      <c r="UDZ15" s="221"/>
      <c r="UEA15" s="221"/>
      <c r="UEB15" s="221"/>
      <c r="UEC15" s="221"/>
      <c r="UED15" s="224"/>
      <c r="UEE15" s="224"/>
      <c r="UEF15" s="26"/>
      <c r="UEG15" s="26"/>
      <c r="UEH15" s="26"/>
      <c r="UEI15" s="225"/>
      <c r="UEJ15" s="26"/>
      <c r="UEL15" s="221"/>
      <c r="UEM15" s="221"/>
      <c r="UEN15" s="221"/>
      <c r="UEO15" s="221"/>
      <c r="UEP15" s="221"/>
      <c r="UEQ15" s="221"/>
      <c r="UER15" s="221"/>
      <c r="UES15" s="221"/>
      <c r="UET15" s="224"/>
      <c r="UEU15" s="224"/>
      <c r="UEV15" s="26"/>
      <c r="UEW15" s="26"/>
      <c r="UEX15" s="26"/>
      <c r="UEY15" s="225"/>
      <c r="UEZ15" s="26"/>
      <c r="UFB15" s="221"/>
      <c r="UFC15" s="221"/>
      <c r="UFD15" s="221"/>
      <c r="UFE15" s="221"/>
      <c r="UFF15" s="221"/>
      <c r="UFG15" s="221"/>
      <c r="UFH15" s="221"/>
      <c r="UFI15" s="221"/>
      <c r="UFJ15" s="224"/>
      <c r="UFK15" s="224"/>
      <c r="UFL15" s="26"/>
      <c r="UFM15" s="26"/>
      <c r="UFN15" s="26"/>
      <c r="UFO15" s="225"/>
      <c r="UFP15" s="26"/>
      <c r="UFR15" s="221"/>
      <c r="UFS15" s="221"/>
      <c r="UFT15" s="221"/>
      <c r="UFU15" s="221"/>
      <c r="UFV15" s="221"/>
      <c r="UFW15" s="221"/>
      <c r="UFX15" s="221"/>
      <c r="UFY15" s="221"/>
      <c r="UFZ15" s="224"/>
      <c r="UGA15" s="224"/>
      <c r="UGB15" s="26"/>
      <c r="UGC15" s="26"/>
      <c r="UGD15" s="26"/>
      <c r="UGE15" s="225"/>
      <c r="UGF15" s="26"/>
      <c r="UGH15" s="221"/>
      <c r="UGI15" s="221"/>
      <c r="UGJ15" s="221"/>
      <c r="UGK15" s="221"/>
      <c r="UGL15" s="221"/>
      <c r="UGM15" s="221"/>
      <c r="UGN15" s="221"/>
      <c r="UGO15" s="221"/>
      <c r="UGP15" s="224"/>
      <c r="UGQ15" s="224"/>
      <c r="UGR15" s="26"/>
      <c r="UGS15" s="26"/>
      <c r="UGT15" s="26"/>
      <c r="UGU15" s="225"/>
      <c r="UGV15" s="26"/>
      <c r="UGX15" s="221"/>
      <c r="UGY15" s="221"/>
      <c r="UGZ15" s="221"/>
      <c r="UHA15" s="221"/>
      <c r="UHB15" s="221"/>
      <c r="UHC15" s="221"/>
      <c r="UHD15" s="221"/>
      <c r="UHE15" s="221"/>
      <c r="UHF15" s="224"/>
      <c r="UHG15" s="224"/>
      <c r="UHH15" s="26"/>
      <c r="UHI15" s="26"/>
      <c r="UHJ15" s="26"/>
      <c r="UHK15" s="225"/>
      <c r="UHL15" s="26"/>
      <c r="UHN15" s="221"/>
      <c r="UHO15" s="221"/>
      <c r="UHP15" s="221"/>
      <c r="UHQ15" s="221"/>
      <c r="UHR15" s="221"/>
      <c r="UHS15" s="221"/>
      <c r="UHT15" s="221"/>
      <c r="UHU15" s="221"/>
      <c r="UHV15" s="224"/>
      <c r="UHW15" s="224"/>
      <c r="UHX15" s="26"/>
      <c r="UHY15" s="26"/>
      <c r="UHZ15" s="26"/>
      <c r="UIA15" s="225"/>
      <c r="UIB15" s="26"/>
      <c r="UID15" s="221"/>
      <c r="UIE15" s="221"/>
      <c r="UIF15" s="221"/>
      <c r="UIG15" s="221"/>
      <c r="UIH15" s="221"/>
      <c r="UII15" s="221"/>
      <c r="UIJ15" s="221"/>
      <c r="UIK15" s="221"/>
      <c r="UIL15" s="224"/>
      <c r="UIM15" s="224"/>
      <c r="UIN15" s="26"/>
      <c r="UIO15" s="26"/>
      <c r="UIP15" s="26"/>
      <c r="UIQ15" s="225"/>
      <c r="UIR15" s="26"/>
      <c r="UIT15" s="221"/>
      <c r="UIU15" s="221"/>
      <c r="UIV15" s="221"/>
      <c r="UIW15" s="221"/>
      <c r="UIX15" s="221"/>
      <c r="UIY15" s="221"/>
      <c r="UIZ15" s="221"/>
      <c r="UJA15" s="221"/>
      <c r="UJB15" s="224"/>
      <c r="UJC15" s="224"/>
      <c r="UJD15" s="26"/>
      <c r="UJE15" s="26"/>
      <c r="UJF15" s="26"/>
      <c r="UJG15" s="225"/>
      <c r="UJH15" s="26"/>
      <c r="UJJ15" s="221"/>
      <c r="UJK15" s="221"/>
      <c r="UJL15" s="221"/>
      <c r="UJM15" s="221"/>
      <c r="UJN15" s="221"/>
      <c r="UJO15" s="221"/>
      <c r="UJP15" s="221"/>
      <c r="UJQ15" s="221"/>
      <c r="UJR15" s="224"/>
      <c r="UJS15" s="224"/>
      <c r="UJT15" s="26"/>
      <c r="UJU15" s="26"/>
      <c r="UJV15" s="26"/>
      <c r="UJW15" s="225"/>
      <c r="UJX15" s="26"/>
      <c r="UJZ15" s="221"/>
      <c r="UKA15" s="221"/>
      <c r="UKB15" s="221"/>
      <c r="UKC15" s="221"/>
      <c r="UKD15" s="221"/>
      <c r="UKE15" s="221"/>
      <c r="UKF15" s="221"/>
      <c r="UKG15" s="221"/>
      <c r="UKH15" s="224"/>
      <c r="UKI15" s="224"/>
      <c r="UKJ15" s="26"/>
      <c r="UKK15" s="26"/>
      <c r="UKL15" s="26"/>
      <c r="UKM15" s="225"/>
      <c r="UKN15" s="26"/>
      <c r="UKP15" s="221"/>
      <c r="UKQ15" s="221"/>
      <c r="UKR15" s="221"/>
      <c r="UKS15" s="221"/>
      <c r="UKT15" s="221"/>
      <c r="UKU15" s="221"/>
      <c r="UKV15" s="221"/>
      <c r="UKW15" s="221"/>
      <c r="UKX15" s="224"/>
      <c r="UKY15" s="224"/>
      <c r="UKZ15" s="26"/>
      <c r="ULA15" s="26"/>
      <c r="ULB15" s="26"/>
      <c r="ULC15" s="225"/>
      <c r="ULD15" s="26"/>
      <c r="ULF15" s="221"/>
      <c r="ULG15" s="221"/>
      <c r="ULH15" s="221"/>
      <c r="ULI15" s="221"/>
      <c r="ULJ15" s="221"/>
      <c r="ULK15" s="221"/>
      <c r="ULL15" s="221"/>
      <c r="ULM15" s="221"/>
      <c r="ULN15" s="224"/>
      <c r="ULO15" s="224"/>
      <c r="ULP15" s="26"/>
      <c r="ULQ15" s="26"/>
      <c r="ULR15" s="26"/>
      <c r="ULS15" s="225"/>
      <c r="ULT15" s="26"/>
      <c r="ULV15" s="221"/>
      <c r="ULW15" s="221"/>
      <c r="ULX15" s="221"/>
      <c r="ULY15" s="221"/>
      <c r="ULZ15" s="221"/>
      <c r="UMA15" s="221"/>
      <c r="UMB15" s="221"/>
      <c r="UMC15" s="221"/>
      <c r="UMD15" s="224"/>
      <c r="UME15" s="224"/>
      <c r="UMF15" s="26"/>
      <c r="UMG15" s="26"/>
      <c r="UMH15" s="26"/>
      <c r="UMI15" s="225"/>
      <c r="UMJ15" s="26"/>
      <c r="UML15" s="221"/>
      <c r="UMM15" s="221"/>
      <c r="UMN15" s="221"/>
      <c r="UMO15" s="221"/>
      <c r="UMP15" s="221"/>
      <c r="UMQ15" s="221"/>
      <c r="UMR15" s="221"/>
      <c r="UMS15" s="221"/>
      <c r="UMT15" s="224"/>
      <c r="UMU15" s="224"/>
      <c r="UMV15" s="26"/>
      <c r="UMW15" s="26"/>
      <c r="UMX15" s="26"/>
      <c r="UMY15" s="225"/>
      <c r="UMZ15" s="26"/>
      <c r="UNB15" s="221"/>
      <c r="UNC15" s="221"/>
      <c r="UND15" s="221"/>
      <c r="UNE15" s="221"/>
      <c r="UNF15" s="221"/>
      <c r="UNG15" s="221"/>
      <c r="UNH15" s="221"/>
      <c r="UNI15" s="221"/>
      <c r="UNJ15" s="224"/>
      <c r="UNK15" s="224"/>
      <c r="UNL15" s="26"/>
      <c r="UNM15" s="26"/>
      <c r="UNN15" s="26"/>
      <c r="UNO15" s="225"/>
      <c r="UNP15" s="26"/>
      <c r="UNR15" s="221"/>
      <c r="UNS15" s="221"/>
      <c r="UNT15" s="221"/>
      <c r="UNU15" s="221"/>
      <c r="UNV15" s="221"/>
      <c r="UNW15" s="221"/>
      <c r="UNX15" s="221"/>
      <c r="UNY15" s="221"/>
      <c r="UNZ15" s="224"/>
      <c r="UOA15" s="224"/>
      <c r="UOB15" s="26"/>
      <c r="UOC15" s="26"/>
      <c r="UOD15" s="26"/>
      <c r="UOE15" s="225"/>
      <c r="UOF15" s="26"/>
      <c r="UOH15" s="221"/>
      <c r="UOI15" s="221"/>
      <c r="UOJ15" s="221"/>
      <c r="UOK15" s="221"/>
      <c r="UOL15" s="221"/>
      <c r="UOM15" s="221"/>
      <c r="UON15" s="221"/>
      <c r="UOO15" s="221"/>
      <c r="UOP15" s="224"/>
      <c r="UOQ15" s="224"/>
      <c r="UOR15" s="26"/>
      <c r="UOS15" s="26"/>
      <c r="UOT15" s="26"/>
      <c r="UOU15" s="225"/>
      <c r="UOV15" s="26"/>
      <c r="UOX15" s="221"/>
      <c r="UOY15" s="221"/>
      <c r="UOZ15" s="221"/>
      <c r="UPA15" s="221"/>
      <c r="UPB15" s="221"/>
      <c r="UPC15" s="221"/>
      <c r="UPD15" s="221"/>
      <c r="UPE15" s="221"/>
      <c r="UPF15" s="224"/>
      <c r="UPG15" s="224"/>
      <c r="UPH15" s="26"/>
      <c r="UPI15" s="26"/>
      <c r="UPJ15" s="26"/>
      <c r="UPK15" s="225"/>
      <c r="UPL15" s="26"/>
      <c r="UPN15" s="221"/>
      <c r="UPO15" s="221"/>
      <c r="UPP15" s="221"/>
      <c r="UPQ15" s="221"/>
      <c r="UPR15" s="221"/>
      <c r="UPS15" s="221"/>
      <c r="UPT15" s="221"/>
      <c r="UPU15" s="221"/>
      <c r="UPV15" s="224"/>
      <c r="UPW15" s="224"/>
      <c r="UPX15" s="26"/>
      <c r="UPY15" s="26"/>
      <c r="UPZ15" s="26"/>
      <c r="UQA15" s="225"/>
      <c r="UQB15" s="26"/>
      <c r="UQD15" s="221"/>
      <c r="UQE15" s="221"/>
      <c r="UQF15" s="221"/>
      <c r="UQG15" s="221"/>
      <c r="UQH15" s="221"/>
      <c r="UQI15" s="221"/>
      <c r="UQJ15" s="221"/>
      <c r="UQK15" s="221"/>
      <c r="UQL15" s="224"/>
      <c r="UQM15" s="224"/>
      <c r="UQN15" s="26"/>
      <c r="UQO15" s="26"/>
      <c r="UQP15" s="26"/>
      <c r="UQQ15" s="225"/>
      <c r="UQR15" s="26"/>
      <c r="UQT15" s="221"/>
      <c r="UQU15" s="221"/>
      <c r="UQV15" s="221"/>
      <c r="UQW15" s="221"/>
      <c r="UQX15" s="221"/>
      <c r="UQY15" s="221"/>
      <c r="UQZ15" s="221"/>
      <c r="URA15" s="221"/>
      <c r="URB15" s="224"/>
      <c r="URC15" s="224"/>
      <c r="URD15" s="26"/>
      <c r="URE15" s="26"/>
      <c r="URF15" s="26"/>
      <c r="URG15" s="225"/>
      <c r="URH15" s="26"/>
      <c r="URJ15" s="221"/>
      <c r="URK15" s="221"/>
      <c r="URL15" s="221"/>
      <c r="URM15" s="221"/>
      <c r="URN15" s="221"/>
      <c r="URO15" s="221"/>
      <c r="URP15" s="221"/>
      <c r="URQ15" s="221"/>
      <c r="URR15" s="224"/>
      <c r="URS15" s="224"/>
      <c r="URT15" s="26"/>
      <c r="URU15" s="26"/>
      <c r="URV15" s="26"/>
      <c r="URW15" s="225"/>
      <c r="URX15" s="26"/>
      <c r="URZ15" s="221"/>
      <c r="USA15" s="221"/>
      <c r="USB15" s="221"/>
      <c r="USC15" s="221"/>
      <c r="USD15" s="221"/>
      <c r="USE15" s="221"/>
      <c r="USF15" s="221"/>
      <c r="USG15" s="221"/>
      <c r="USH15" s="224"/>
      <c r="USI15" s="224"/>
      <c r="USJ15" s="26"/>
      <c r="USK15" s="26"/>
      <c r="USL15" s="26"/>
      <c r="USM15" s="225"/>
      <c r="USN15" s="26"/>
      <c r="USP15" s="221"/>
      <c r="USQ15" s="221"/>
      <c r="USR15" s="221"/>
      <c r="USS15" s="221"/>
      <c r="UST15" s="221"/>
      <c r="USU15" s="221"/>
      <c r="USV15" s="221"/>
      <c r="USW15" s="221"/>
      <c r="USX15" s="224"/>
      <c r="USY15" s="224"/>
      <c r="USZ15" s="26"/>
      <c r="UTA15" s="26"/>
      <c r="UTB15" s="26"/>
      <c r="UTC15" s="225"/>
      <c r="UTD15" s="26"/>
      <c r="UTF15" s="221"/>
      <c r="UTG15" s="221"/>
      <c r="UTH15" s="221"/>
      <c r="UTI15" s="221"/>
      <c r="UTJ15" s="221"/>
      <c r="UTK15" s="221"/>
      <c r="UTL15" s="221"/>
      <c r="UTM15" s="221"/>
      <c r="UTN15" s="224"/>
      <c r="UTO15" s="224"/>
      <c r="UTP15" s="26"/>
      <c r="UTQ15" s="26"/>
      <c r="UTR15" s="26"/>
      <c r="UTS15" s="225"/>
      <c r="UTT15" s="26"/>
      <c r="UTV15" s="221"/>
      <c r="UTW15" s="221"/>
      <c r="UTX15" s="221"/>
      <c r="UTY15" s="221"/>
      <c r="UTZ15" s="221"/>
      <c r="UUA15" s="221"/>
      <c r="UUB15" s="221"/>
      <c r="UUC15" s="221"/>
      <c r="UUD15" s="224"/>
      <c r="UUE15" s="224"/>
      <c r="UUF15" s="26"/>
      <c r="UUG15" s="26"/>
      <c r="UUH15" s="26"/>
      <c r="UUI15" s="225"/>
      <c r="UUJ15" s="26"/>
      <c r="UUL15" s="221"/>
      <c r="UUM15" s="221"/>
      <c r="UUN15" s="221"/>
      <c r="UUO15" s="221"/>
      <c r="UUP15" s="221"/>
      <c r="UUQ15" s="221"/>
      <c r="UUR15" s="221"/>
      <c r="UUS15" s="221"/>
      <c r="UUT15" s="224"/>
      <c r="UUU15" s="224"/>
      <c r="UUV15" s="26"/>
      <c r="UUW15" s="26"/>
      <c r="UUX15" s="26"/>
      <c r="UUY15" s="225"/>
      <c r="UUZ15" s="26"/>
      <c r="UVB15" s="221"/>
      <c r="UVC15" s="221"/>
      <c r="UVD15" s="221"/>
      <c r="UVE15" s="221"/>
      <c r="UVF15" s="221"/>
      <c r="UVG15" s="221"/>
      <c r="UVH15" s="221"/>
      <c r="UVI15" s="221"/>
      <c r="UVJ15" s="224"/>
      <c r="UVK15" s="224"/>
      <c r="UVL15" s="26"/>
      <c r="UVM15" s="26"/>
      <c r="UVN15" s="26"/>
      <c r="UVO15" s="225"/>
      <c r="UVP15" s="26"/>
      <c r="UVR15" s="221"/>
      <c r="UVS15" s="221"/>
      <c r="UVT15" s="221"/>
      <c r="UVU15" s="221"/>
      <c r="UVV15" s="221"/>
      <c r="UVW15" s="221"/>
      <c r="UVX15" s="221"/>
      <c r="UVY15" s="221"/>
      <c r="UVZ15" s="224"/>
      <c r="UWA15" s="224"/>
      <c r="UWB15" s="26"/>
      <c r="UWC15" s="26"/>
      <c r="UWD15" s="26"/>
      <c r="UWE15" s="225"/>
      <c r="UWF15" s="26"/>
      <c r="UWH15" s="221"/>
      <c r="UWI15" s="221"/>
      <c r="UWJ15" s="221"/>
      <c r="UWK15" s="221"/>
      <c r="UWL15" s="221"/>
      <c r="UWM15" s="221"/>
      <c r="UWN15" s="221"/>
      <c r="UWO15" s="221"/>
      <c r="UWP15" s="224"/>
      <c r="UWQ15" s="224"/>
      <c r="UWR15" s="26"/>
      <c r="UWS15" s="26"/>
      <c r="UWT15" s="26"/>
      <c r="UWU15" s="225"/>
      <c r="UWV15" s="26"/>
      <c r="UWX15" s="221"/>
      <c r="UWY15" s="221"/>
      <c r="UWZ15" s="221"/>
      <c r="UXA15" s="221"/>
      <c r="UXB15" s="221"/>
      <c r="UXC15" s="221"/>
      <c r="UXD15" s="221"/>
      <c r="UXE15" s="221"/>
      <c r="UXF15" s="224"/>
      <c r="UXG15" s="224"/>
      <c r="UXH15" s="26"/>
      <c r="UXI15" s="26"/>
      <c r="UXJ15" s="26"/>
      <c r="UXK15" s="225"/>
      <c r="UXL15" s="26"/>
      <c r="UXN15" s="221"/>
      <c r="UXO15" s="221"/>
      <c r="UXP15" s="221"/>
      <c r="UXQ15" s="221"/>
      <c r="UXR15" s="221"/>
      <c r="UXS15" s="221"/>
      <c r="UXT15" s="221"/>
      <c r="UXU15" s="221"/>
      <c r="UXV15" s="224"/>
      <c r="UXW15" s="224"/>
      <c r="UXX15" s="26"/>
      <c r="UXY15" s="26"/>
      <c r="UXZ15" s="26"/>
      <c r="UYA15" s="225"/>
      <c r="UYB15" s="26"/>
      <c r="UYD15" s="221"/>
      <c r="UYE15" s="221"/>
      <c r="UYF15" s="221"/>
      <c r="UYG15" s="221"/>
      <c r="UYH15" s="221"/>
      <c r="UYI15" s="221"/>
      <c r="UYJ15" s="221"/>
      <c r="UYK15" s="221"/>
      <c r="UYL15" s="224"/>
      <c r="UYM15" s="224"/>
      <c r="UYN15" s="26"/>
      <c r="UYO15" s="26"/>
      <c r="UYP15" s="26"/>
      <c r="UYQ15" s="225"/>
      <c r="UYR15" s="26"/>
      <c r="UYT15" s="221"/>
      <c r="UYU15" s="221"/>
      <c r="UYV15" s="221"/>
      <c r="UYW15" s="221"/>
      <c r="UYX15" s="221"/>
      <c r="UYY15" s="221"/>
      <c r="UYZ15" s="221"/>
      <c r="UZA15" s="221"/>
      <c r="UZB15" s="224"/>
      <c r="UZC15" s="224"/>
      <c r="UZD15" s="26"/>
      <c r="UZE15" s="26"/>
      <c r="UZF15" s="26"/>
      <c r="UZG15" s="225"/>
      <c r="UZH15" s="26"/>
      <c r="UZJ15" s="221"/>
      <c r="UZK15" s="221"/>
      <c r="UZL15" s="221"/>
      <c r="UZM15" s="221"/>
      <c r="UZN15" s="221"/>
      <c r="UZO15" s="221"/>
      <c r="UZP15" s="221"/>
      <c r="UZQ15" s="221"/>
      <c r="UZR15" s="224"/>
      <c r="UZS15" s="224"/>
      <c r="UZT15" s="26"/>
      <c r="UZU15" s="26"/>
      <c r="UZV15" s="26"/>
      <c r="UZW15" s="225"/>
      <c r="UZX15" s="26"/>
      <c r="UZZ15" s="221"/>
      <c r="VAA15" s="221"/>
      <c r="VAB15" s="221"/>
      <c r="VAC15" s="221"/>
      <c r="VAD15" s="221"/>
      <c r="VAE15" s="221"/>
      <c r="VAF15" s="221"/>
      <c r="VAG15" s="221"/>
      <c r="VAH15" s="224"/>
      <c r="VAI15" s="224"/>
      <c r="VAJ15" s="26"/>
      <c r="VAK15" s="26"/>
      <c r="VAL15" s="26"/>
      <c r="VAM15" s="225"/>
      <c r="VAN15" s="26"/>
      <c r="VAP15" s="221"/>
      <c r="VAQ15" s="221"/>
      <c r="VAR15" s="221"/>
      <c r="VAS15" s="221"/>
      <c r="VAT15" s="221"/>
      <c r="VAU15" s="221"/>
      <c r="VAV15" s="221"/>
      <c r="VAW15" s="221"/>
      <c r="VAX15" s="224"/>
      <c r="VAY15" s="224"/>
      <c r="VAZ15" s="26"/>
      <c r="VBA15" s="26"/>
      <c r="VBB15" s="26"/>
      <c r="VBC15" s="225"/>
      <c r="VBD15" s="26"/>
      <c r="VBF15" s="221"/>
      <c r="VBG15" s="221"/>
      <c r="VBH15" s="221"/>
      <c r="VBI15" s="221"/>
      <c r="VBJ15" s="221"/>
      <c r="VBK15" s="221"/>
      <c r="VBL15" s="221"/>
      <c r="VBM15" s="221"/>
      <c r="VBN15" s="224"/>
      <c r="VBO15" s="224"/>
      <c r="VBP15" s="26"/>
      <c r="VBQ15" s="26"/>
      <c r="VBR15" s="26"/>
      <c r="VBS15" s="225"/>
      <c r="VBT15" s="26"/>
      <c r="VBV15" s="221"/>
      <c r="VBW15" s="221"/>
      <c r="VBX15" s="221"/>
      <c r="VBY15" s="221"/>
      <c r="VBZ15" s="221"/>
      <c r="VCA15" s="221"/>
      <c r="VCB15" s="221"/>
      <c r="VCC15" s="221"/>
      <c r="VCD15" s="224"/>
      <c r="VCE15" s="224"/>
      <c r="VCF15" s="26"/>
      <c r="VCG15" s="26"/>
      <c r="VCH15" s="26"/>
      <c r="VCI15" s="225"/>
      <c r="VCJ15" s="26"/>
      <c r="VCL15" s="221"/>
      <c r="VCM15" s="221"/>
      <c r="VCN15" s="221"/>
      <c r="VCO15" s="221"/>
      <c r="VCP15" s="221"/>
      <c r="VCQ15" s="221"/>
      <c r="VCR15" s="221"/>
      <c r="VCS15" s="221"/>
      <c r="VCT15" s="224"/>
      <c r="VCU15" s="224"/>
      <c r="VCV15" s="26"/>
      <c r="VCW15" s="26"/>
      <c r="VCX15" s="26"/>
      <c r="VCY15" s="225"/>
      <c r="VCZ15" s="26"/>
      <c r="VDB15" s="221"/>
      <c r="VDC15" s="221"/>
      <c r="VDD15" s="221"/>
      <c r="VDE15" s="221"/>
      <c r="VDF15" s="221"/>
      <c r="VDG15" s="221"/>
      <c r="VDH15" s="221"/>
      <c r="VDI15" s="221"/>
      <c r="VDJ15" s="224"/>
      <c r="VDK15" s="224"/>
      <c r="VDL15" s="26"/>
      <c r="VDM15" s="26"/>
      <c r="VDN15" s="26"/>
      <c r="VDO15" s="225"/>
      <c r="VDP15" s="26"/>
      <c r="VDR15" s="221"/>
      <c r="VDS15" s="221"/>
      <c r="VDT15" s="221"/>
      <c r="VDU15" s="221"/>
      <c r="VDV15" s="221"/>
      <c r="VDW15" s="221"/>
      <c r="VDX15" s="221"/>
      <c r="VDY15" s="221"/>
      <c r="VDZ15" s="224"/>
      <c r="VEA15" s="224"/>
      <c r="VEB15" s="26"/>
      <c r="VEC15" s="26"/>
      <c r="VED15" s="26"/>
      <c r="VEE15" s="225"/>
      <c r="VEF15" s="26"/>
      <c r="VEH15" s="221"/>
      <c r="VEI15" s="221"/>
      <c r="VEJ15" s="221"/>
      <c r="VEK15" s="221"/>
      <c r="VEL15" s="221"/>
      <c r="VEM15" s="221"/>
      <c r="VEN15" s="221"/>
      <c r="VEO15" s="221"/>
      <c r="VEP15" s="224"/>
      <c r="VEQ15" s="224"/>
      <c r="VER15" s="26"/>
      <c r="VES15" s="26"/>
      <c r="VET15" s="26"/>
      <c r="VEU15" s="225"/>
      <c r="VEV15" s="26"/>
      <c r="VEX15" s="221"/>
      <c r="VEY15" s="221"/>
      <c r="VEZ15" s="221"/>
      <c r="VFA15" s="221"/>
      <c r="VFB15" s="221"/>
      <c r="VFC15" s="221"/>
      <c r="VFD15" s="221"/>
      <c r="VFE15" s="221"/>
      <c r="VFF15" s="224"/>
      <c r="VFG15" s="224"/>
      <c r="VFH15" s="26"/>
      <c r="VFI15" s="26"/>
      <c r="VFJ15" s="26"/>
      <c r="VFK15" s="225"/>
      <c r="VFL15" s="26"/>
      <c r="VFN15" s="221"/>
      <c r="VFO15" s="221"/>
      <c r="VFP15" s="221"/>
      <c r="VFQ15" s="221"/>
      <c r="VFR15" s="221"/>
      <c r="VFS15" s="221"/>
      <c r="VFT15" s="221"/>
      <c r="VFU15" s="221"/>
      <c r="VFV15" s="224"/>
      <c r="VFW15" s="224"/>
      <c r="VFX15" s="26"/>
      <c r="VFY15" s="26"/>
      <c r="VFZ15" s="26"/>
      <c r="VGA15" s="225"/>
      <c r="VGB15" s="26"/>
      <c r="VGD15" s="221"/>
      <c r="VGE15" s="221"/>
      <c r="VGF15" s="221"/>
      <c r="VGG15" s="221"/>
      <c r="VGH15" s="221"/>
      <c r="VGI15" s="221"/>
      <c r="VGJ15" s="221"/>
      <c r="VGK15" s="221"/>
      <c r="VGL15" s="224"/>
      <c r="VGM15" s="224"/>
      <c r="VGN15" s="26"/>
      <c r="VGO15" s="26"/>
      <c r="VGP15" s="26"/>
      <c r="VGQ15" s="225"/>
      <c r="VGR15" s="26"/>
      <c r="VGT15" s="221"/>
      <c r="VGU15" s="221"/>
      <c r="VGV15" s="221"/>
      <c r="VGW15" s="221"/>
      <c r="VGX15" s="221"/>
      <c r="VGY15" s="221"/>
      <c r="VGZ15" s="221"/>
      <c r="VHA15" s="221"/>
      <c r="VHB15" s="224"/>
      <c r="VHC15" s="224"/>
      <c r="VHD15" s="26"/>
      <c r="VHE15" s="26"/>
      <c r="VHF15" s="26"/>
      <c r="VHG15" s="225"/>
      <c r="VHH15" s="26"/>
      <c r="VHJ15" s="221"/>
      <c r="VHK15" s="221"/>
      <c r="VHL15" s="221"/>
      <c r="VHM15" s="221"/>
      <c r="VHN15" s="221"/>
      <c r="VHO15" s="221"/>
      <c r="VHP15" s="221"/>
      <c r="VHQ15" s="221"/>
      <c r="VHR15" s="224"/>
      <c r="VHS15" s="224"/>
      <c r="VHT15" s="26"/>
      <c r="VHU15" s="26"/>
      <c r="VHV15" s="26"/>
      <c r="VHW15" s="225"/>
      <c r="VHX15" s="26"/>
      <c r="VHZ15" s="221"/>
      <c r="VIA15" s="221"/>
      <c r="VIB15" s="221"/>
      <c r="VIC15" s="221"/>
      <c r="VID15" s="221"/>
      <c r="VIE15" s="221"/>
      <c r="VIF15" s="221"/>
      <c r="VIG15" s="221"/>
      <c r="VIH15" s="224"/>
      <c r="VII15" s="224"/>
      <c r="VIJ15" s="26"/>
      <c r="VIK15" s="26"/>
      <c r="VIL15" s="26"/>
      <c r="VIM15" s="225"/>
      <c r="VIN15" s="26"/>
      <c r="VIP15" s="221"/>
      <c r="VIQ15" s="221"/>
      <c r="VIR15" s="221"/>
      <c r="VIS15" s="221"/>
      <c r="VIT15" s="221"/>
      <c r="VIU15" s="221"/>
      <c r="VIV15" s="221"/>
      <c r="VIW15" s="221"/>
      <c r="VIX15" s="224"/>
      <c r="VIY15" s="224"/>
      <c r="VIZ15" s="26"/>
      <c r="VJA15" s="26"/>
      <c r="VJB15" s="26"/>
      <c r="VJC15" s="225"/>
      <c r="VJD15" s="26"/>
      <c r="VJF15" s="221"/>
      <c r="VJG15" s="221"/>
      <c r="VJH15" s="221"/>
      <c r="VJI15" s="221"/>
      <c r="VJJ15" s="221"/>
      <c r="VJK15" s="221"/>
      <c r="VJL15" s="221"/>
      <c r="VJM15" s="221"/>
      <c r="VJN15" s="224"/>
      <c r="VJO15" s="224"/>
      <c r="VJP15" s="26"/>
      <c r="VJQ15" s="26"/>
      <c r="VJR15" s="26"/>
      <c r="VJS15" s="225"/>
      <c r="VJT15" s="26"/>
      <c r="VJV15" s="221"/>
      <c r="VJW15" s="221"/>
      <c r="VJX15" s="221"/>
      <c r="VJY15" s="221"/>
      <c r="VJZ15" s="221"/>
      <c r="VKA15" s="221"/>
      <c r="VKB15" s="221"/>
      <c r="VKC15" s="221"/>
      <c r="VKD15" s="224"/>
      <c r="VKE15" s="224"/>
      <c r="VKF15" s="26"/>
      <c r="VKG15" s="26"/>
      <c r="VKH15" s="26"/>
      <c r="VKI15" s="225"/>
      <c r="VKJ15" s="26"/>
      <c r="VKL15" s="221"/>
      <c r="VKM15" s="221"/>
      <c r="VKN15" s="221"/>
      <c r="VKO15" s="221"/>
      <c r="VKP15" s="221"/>
      <c r="VKQ15" s="221"/>
      <c r="VKR15" s="221"/>
      <c r="VKS15" s="221"/>
      <c r="VKT15" s="224"/>
      <c r="VKU15" s="224"/>
      <c r="VKV15" s="26"/>
      <c r="VKW15" s="26"/>
      <c r="VKX15" s="26"/>
      <c r="VKY15" s="225"/>
      <c r="VKZ15" s="26"/>
      <c r="VLB15" s="221"/>
      <c r="VLC15" s="221"/>
      <c r="VLD15" s="221"/>
      <c r="VLE15" s="221"/>
      <c r="VLF15" s="221"/>
      <c r="VLG15" s="221"/>
      <c r="VLH15" s="221"/>
      <c r="VLI15" s="221"/>
      <c r="VLJ15" s="224"/>
      <c r="VLK15" s="224"/>
      <c r="VLL15" s="26"/>
      <c r="VLM15" s="26"/>
      <c r="VLN15" s="26"/>
      <c r="VLO15" s="225"/>
      <c r="VLP15" s="26"/>
      <c r="VLR15" s="221"/>
      <c r="VLS15" s="221"/>
      <c r="VLT15" s="221"/>
      <c r="VLU15" s="221"/>
      <c r="VLV15" s="221"/>
      <c r="VLW15" s="221"/>
      <c r="VLX15" s="221"/>
      <c r="VLY15" s="221"/>
      <c r="VLZ15" s="224"/>
      <c r="VMA15" s="224"/>
      <c r="VMB15" s="26"/>
      <c r="VMC15" s="26"/>
      <c r="VMD15" s="26"/>
      <c r="VME15" s="225"/>
      <c r="VMF15" s="26"/>
      <c r="VMH15" s="221"/>
      <c r="VMI15" s="221"/>
      <c r="VMJ15" s="221"/>
      <c r="VMK15" s="221"/>
      <c r="VML15" s="221"/>
      <c r="VMM15" s="221"/>
      <c r="VMN15" s="221"/>
      <c r="VMO15" s="221"/>
      <c r="VMP15" s="224"/>
      <c r="VMQ15" s="224"/>
      <c r="VMR15" s="26"/>
      <c r="VMS15" s="26"/>
      <c r="VMT15" s="26"/>
      <c r="VMU15" s="225"/>
      <c r="VMV15" s="26"/>
      <c r="VMX15" s="221"/>
      <c r="VMY15" s="221"/>
      <c r="VMZ15" s="221"/>
      <c r="VNA15" s="221"/>
      <c r="VNB15" s="221"/>
      <c r="VNC15" s="221"/>
      <c r="VND15" s="221"/>
      <c r="VNE15" s="221"/>
      <c r="VNF15" s="224"/>
      <c r="VNG15" s="224"/>
      <c r="VNH15" s="26"/>
      <c r="VNI15" s="26"/>
      <c r="VNJ15" s="26"/>
      <c r="VNK15" s="225"/>
      <c r="VNL15" s="26"/>
      <c r="VNN15" s="221"/>
      <c r="VNO15" s="221"/>
      <c r="VNP15" s="221"/>
      <c r="VNQ15" s="221"/>
      <c r="VNR15" s="221"/>
      <c r="VNS15" s="221"/>
      <c r="VNT15" s="221"/>
      <c r="VNU15" s="221"/>
      <c r="VNV15" s="224"/>
      <c r="VNW15" s="224"/>
      <c r="VNX15" s="26"/>
      <c r="VNY15" s="26"/>
      <c r="VNZ15" s="26"/>
      <c r="VOA15" s="225"/>
      <c r="VOB15" s="26"/>
      <c r="VOD15" s="221"/>
      <c r="VOE15" s="221"/>
      <c r="VOF15" s="221"/>
      <c r="VOG15" s="221"/>
      <c r="VOH15" s="221"/>
      <c r="VOI15" s="221"/>
      <c r="VOJ15" s="221"/>
      <c r="VOK15" s="221"/>
      <c r="VOL15" s="224"/>
      <c r="VOM15" s="224"/>
      <c r="VON15" s="26"/>
      <c r="VOO15" s="26"/>
      <c r="VOP15" s="26"/>
      <c r="VOQ15" s="225"/>
      <c r="VOR15" s="26"/>
      <c r="VOT15" s="221"/>
      <c r="VOU15" s="221"/>
      <c r="VOV15" s="221"/>
      <c r="VOW15" s="221"/>
      <c r="VOX15" s="221"/>
      <c r="VOY15" s="221"/>
      <c r="VOZ15" s="221"/>
      <c r="VPA15" s="221"/>
      <c r="VPB15" s="224"/>
      <c r="VPC15" s="224"/>
      <c r="VPD15" s="26"/>
      <c r="VPE15" s="26"/>
      <c r="VPF15" s="26"/>
      <c r="VPG15" s="225"/>
      <c r="VPH15" s="26"/>
      <c r="VPJ15" s="221"/>
      <c r="VPK15" s="221"/>
      <c r="VPL15" s="221"/>
      <c r="VPM15" s="221"/>
      <c r="VPN15" s="221"/>
      <c r="VPO15" s="221"/>
      <c r="VPP15" s="221"/>
      <c r="VPQ15" s="221"/>
      <c r="VPR15" s="224"/>
      <c r="VPS15" s="224"/>
      <c r="VPT15" s="26"/>
      <c r="VPU15" s="26"/>
      <c r="VPV15" s="26"/>
      <c r="VPW15" s="225"/>
      <c r="VPX15" s="26"/>
      <c r="VPZ15" s="221"/>
      <c r="VQA15" s="221"/>
      <c r="VQB15" s="221"/>
      <c r="VQC15" s="221"/>
      <c r="VQD15" s="221"/>
      <c r="VQE15" s="221"/>
      <c r="VQF15" s="221"/>
      <c r="VQG15" s="221"/>
      <c r="VQH15" s="224"/>
      <c r="VQI15" s="224"/>
      <c r="VQJ15" s="26"/>
      <c r="VQK15" s="26"/>
      <c r="VQL15" s="26"/>
      <c r="VQM15" s="225"/>
      <c r="VQN15" s="26"/>
      <c r="VQP15" s="221"/>
      <c r="VQQ15" s="221"/>
      <c r="VQR15" s="221"/>
      <c r="VQS15" s="221"/>
      <c r="VQT15" s="221"/>
      <c r="VQU15" s="221"/>
      <c r="VQV15" s="221"/>
      <c r="VQW15" s="221"/>
      <c r="VQX15" s="224"/>
      <c r="VQY15" s="224"/>
      <c r="VQZ15" s="26"/>
      <c r="VRA15" s="26"/>
      <c r="VRB15" s="26"/>
      <c r="VRC15" s="225"/>
      <c r="VRD15" s="26"/>
      <c r="VRF15" s="221"/>
      <c r="VRG15" s="221"/>
      <c r="VRH15" s="221"/>
      <c r="VRI15" s="221"/>
      <c r="VRJ15" s="221"/>
      <c r="VRK15" s="221"/>
      <c r="VRL15" s="221"/>
      <c r="VRM15" s="221"/>
      <c r="VRN15" s="224"/>
      <c r="VRO15" s="224"/>
      <c r="VRP15" s="26"/>
      <c r="VRQ15" s="26"/>
      <c r="VRR15" s="26"/>
      <c r="VRS15" s="225"/>
      <c r="VRT15" s="26"/>
      <c r="VRV15" s="221"/>
      <c r="VRW15" s="221"/>
      <c r="VRX15" s="221"/>
      <c r="VRY15" s="221"/>
      <c r="VRZ15" s="221"/>
      <c r="VSA15" s="221"/>
      <c r="VSB15" s="221"/>
      <c r="VSC15" s="221"/>
      <c r="VSD15" s="224"/>
      <c r="VSE15" s="224"/>
      <c r="VSF15" s="26"/>
      <c r="VSG15" s="26"/>
      <c r="VSH15" s="26"/>
      <c r="VSI15" s="225"/>
      <c r="VSJ15" s="26"/>
      <c r="VSL15" s="221"/>
      <c r="VSM15" s="221"/>
      <c r="VSN15" s="221"/>
      <c r="VSO15" s="221"/>
      <c r="VSP15" s="221"/>
      <c r="VSQ15" s="221"/>
      <c r="VSR15" s="221"/>
      <c r="VSS15" s="221"/>
      <c r="VST15" s="224"/>
      <c r="VSU15" s="224"/>
      <c r="VSV15" s="26"/>
      <c r="VSW15" s="26"/>
      <c r="VSX15" s="26"/>
      <c r="VSY15" s="225"/>
      <c r="VSZ15" s="26"/>
      <c r="VTB15" s="221"/>
      <c r="VTC15" s="221"/>
      <c r="VTD15" s="221"/>
      <c r="VTE15" s="221"/>
      <c r="VTF15" s="221"/>
      <c r="VTG15" s="221"/>
      <c r="VTH15" s="221"/>
      <c r="VTI15" s="221"/>
      <c r="VTJ15" s="224"/>
      <c r="VTK15" s="224"/>
      <c r="VTL15" s="26"/>
      <c r="VTM15" s="26"/>
      <c r="VTN15" s="26"/>
      <c r="VTO15" s="225"/>
      <c r="VTP15" s="26"/>
      <c r="VTR15" s="221"/>
      <c r="VTS15" s="221"/>
      <c r="VTT15" s="221"/>
      <c r="VTU15" s="221"/>
      <c r="VTV15" s="221"/>
      <c r="VTW15" s="221"/>
      <c r="VTX15" s="221"/>
      <c r="VTY15" s="221"/>
      <c r="VTZ15" s="224"/>
      <c r="VUA15" s="224"/>
      <c r="VUB15" s="26"/>
      <c r="VUC15" s="26"/>
      <c r="VUD15" s="26"/>
      <c r="VUE15" s="225"/>
      <c r="VUF15" s="26"/>
      <c r="VUH15" s="221"/>
      <c r="VUI15" s="221"/>
      <c r="VUJ15" s="221"/>
      <c r="VUK15" s="221"/>
      <c r="VUL15" s="221"/>
      <c r="VUM15" s="221"/>
      <c r="VUN15" s="221"/>
      <c r="VUO15" s="221"/>
      <c r="VUP15" s="224"/>
      <c r="VUQ15" s="224"/>
      <c r="VUR15" s="26"/>
      <c r="VUS15" s="26"/>
      <c r="VUT15" s="26"/>
      <c r="VUU15" s="225"/>
      <c r="VUV15" s="26"/>
      <c r="VUX15" s="221"/>
      <c r="VUY15" s="221"/>
      <c r="VUZ15" s="221"/>
      <c r="VVA15" s="221"/>
      <c r="VVB15" s="221"/>
      <c r="VVC15" s="221"/>
      <c r="VVD15" s="221"/>
      <c r="VVE15" s="221"/>
      <c r="VVF15" s="224"/>
      <c r="VVG15" s="224"/>
      <c r="VVH15" s="26"/>
      <c r="VVI15" s="26"/>
      <c r="VVJ15" s="26"/>
      <c r="VVK15" s="225"/>
      <c r="VVL15" s="26"/>
      <c r="VVN15" s="221"/>
      <c r="VVO15" s="221"/>
      <c r="VVP15" s="221"/>
      <c r="VVQ15" s="221"/>
      <c r="VVR15" s="221"/>
      <c r="VVS15" s="221"/>
      <c r="VVT15" s="221"/>
      <c r="VVU15" s="221"/>
      <c r="VVV15" s="224"/>
      <c r="VVW15" s="224"/>
      <c r="VVX15" s="26"/>
      <c r="VVY15" s="26"/>
      <c r="VVZ15" s="26"/>
      <c r="VWA15" s="225"/>
      <c r="VWB15" s="26"/>
      <c r="VWD15" s="221"/>
      <c r="VWE15" s="221"/>
      <c r="VWF15" s="221"/>
      <c r="VWG15" s="221"/>
      <c r="VWH15" s="221"/>
      <c r="VWI15" s="221"/>
      <c r="VWJ15" s="221"/>
      <c r="VWK15" s="221"/>
      <c r="VWL15" s="224"/>
      <c r="VWM15" s="224"/>
      <c r="VWN15" s="26"/>
      <c r="VWO15" s="26"/>
      <c r="VWP15" s="26"/>
      <c r="VWQ15" s="225"/>
      <c r="VWR15" s="26"/>
      <c r="VWT15" s="221"/>
      <c r="VWU15" s="221"/>
      <c r="VWV15" s="221"/>
      <c r="VWW15" s="221"/>
      <c r="VWX15" s="221"/>
      <c r="VWY15" s="221"/>
      <c r="VWZ15" s="221"/>
      <c r="VXA15" s="221"/>
      <c r="VXB15" s="224"/>
      <c r="VXC15" s="224"/>
      <c r="VXD15" s="26"/>
      <c r="VXE15" s="26"/>
      <c r="VXF15" s="26"/>
      <c r="VXG15" s="225"/>
      <c r="VXH15" s="26"/>
      <c r="VXJ15" s="221"/>
      <c r="VXK15" s="221"/>
      <c r="VXL15" s="221"/>
      <c r="VXM15" s="221"/>
      <c r="VXN15" s="221"/>
      <c r="VXO15" s="221"/>
      <c r="VXP15" s="221"/>
      <c r="VXQ15" s="221"/>
      <c r="VXR15" s="224"/>
      <c r="VXS15" s="224"/>
      <c r="VXT15" s="26"/>
      <c r="VXU15" s="26"/>
      <c r="VXV15" s="26"/>
      <c r="VXW15" s="225"/>
      <c r="VXX15" s="26"/>
      <c r="VXZ15" s="221"/>
      <c r="VYA15" s="221"/>
      <c r="VYB15" s="221"/>
      <c r="VYC15" s="221"/>
      <c r="VYD15" s="221"/>
      <c r="VYE15" s="221"/>
      <c r="VYF15" s="221"/>
      <c r="VYG15" s="221"/>
      <c r="VYH15" s="224"/>
      <c r="VYI15" s="224"/>
      <c r="VYJ15" s="26"/>
      <c r="VYK15" s="26"/>
      <c r="VYL15" s="26"/>
      <c r="VYM15" s="225"/>
      <c r="VYN15" s="26"/>
      <c r="VYP15" s="221"/>
      <c r="VYQ15" s="221"/>
      <c r="VYR15" s="221"/>
      <c r="VYS15" s="221"/>
      <c r="VYT15" s="221"/>
      <c r="VYU15" s="221"/>
      <c r="VYV15" s="221"/>
      <c r="VYW15" s="221"/>
      <c r="VYX15" s="224"/>
      <c r="VYY15" s="224"/>
      <c r="VYZ15" s="26"/>
      <c r="VZA15" s="26"/>
      <c r="VZB15" s="26"/>
      <c r="VZC15" s="225"/>
      <c r="VZD15" s="26"/>
      <c r="VZF15" s="221"/>
      <c r="VZG15" s="221"/>
      <c r="VZH15" s="221"/>
      <c r="VZI15" s="221"/>
      <c r="VZJ15" s="221"/>
      <c r="VZK15" s="221"/>
      <c r="VZL15" s="221"/>
      <c r="VZM15" s="221"/>
      <c r="VZN15" s="224"/>
      <c r="VZO15" s="224"/>
      <c r="VZP15" s="26"/>
      <c r="VZQ15" s="26"/>
      <c r="VZR15" s="26"/>
      <c r="VZS15" s="225"/>
      <c r="VZT15" s="26"/>
      <c r="VZV15" s="221"/>
      <c r="VZW15" s="221"/>
      <c r="VZX15" s="221"/>
      <c r="VZY15" s="221"/>
      <c r="VZZ15" s="221"/>
      <c r="WAA15" s="221"/>
      <c r="WAB15" s="221"/>
      <c r="WAC15" s="221"/>
      <c r="WAD15" s="224"/>
      <c r="WAE15" s="224"/>
      <c r="WAF15" s="26"/>
      <c r="WAG15" s="26"/>
      <c r="WAH15" s="26"/>
      <c r="WAI15" s="225"/>
      <c r="WAJ15" s="26"/>
      <c r="WAL15" s="221"/>
      <c r="WAM15" s="221"/>
      <c r="WAN15" s="221"/>
      <c r="WAO15" s="221"/>
      <c r="WAP15" s="221"/>
      <c r="WAQ15" s="221"/>
      <c r="WAR15" s="221"/>
      <c r="WAS15" s="221"/>
      <c r="WAT15" s="224"/>
      <c r="WAU15" s="224"/>
      <c r="WAV15" s="26"/>
      <c r="WAW15" s="26"/>
      <c r="WAX15" s="26"/>
      <c r="WAY15" s="225"/>
      <c r="WAZ15" s="26"/>
      <c r="WBB15" s="221"/>
      <c r="WBC15" s="221"/>
      <c r="WBD15" s="221"/>
      <c r="WBE15" s="221"/>
      <c r="WBF15" s="221"/>
      <c r="WBG15" s="221"/>
      <c r="WBH15" s="221"/>
      <c r="WBI15" s="221"/>
      <c r="WBJ15" s="224"/>
      <c r="WBK15" s="224"/>
      <c r="WBL15" s="26"/>
      <c r="WBM15" s="26"/>
      <c r="WBN15" s="26"/>
      <c r="WBO15" s="225"/>
      <c r="WBP15" s="26"/>
      <c r="WBR15" s="221"/>
      <c r="WBS15" s="221"/>
      <c r="WBT15" s="221"/>
      <c r="WBU15" s="221"/>
      <c r="WBV15" s="221"/>
      <c r="WBW15" s="221"/>
      <c r="WBX15" s="221"/>
      <c r="WBY15" s="221"/>
      <c r="WBZ15" s="224"/>
      <c r="WCA15" s="224"/>
      <c r="WCB15" s="26"/>
      <c r="WCC15" s="26"/>
      <c r="WCD15" s="26"/>
      <c r="WCE15" s="225"/>
      <c r="WCF15" s="26"/>
      <c r="WCH15" s="221"/>
      <c r="WCI15" s="221"/>
      <c r="WCJ15" s="221"/>
      <c r="WCK15" s="221"/>
      <c r="WCL15" s="221"/>
      <c r="WCM15" s="221"/>
      <c r="WCN15" s="221"/>
      <c r="WCO15" s="221"/>
      <c r="WCP15" s="224"/>
      <c r="WCQ15" s="224"/>
      <c r="WCR15" s="26"/>
      <c r="WCS15" s="26"/>
      <c r="WCT15" s="26"/>
      <c r="WCU15" s="225"/>
      <c r="WCV15" s="26"/>
      <c r="WCX15" s="221"/>
      <c r="WCY15" s="221"/>
      <c r="WCZ15" s="221"/>
      <c r="WDA15" s="221"/>
      <c r="WDB15" s="221"/>
      <c r="WDC15" s="221"/>
      <c r="WDD15" s="221"/>
      <c r="WDE15" s="221"/>
      <c r="WDF15" s="224"/>
      <c r="WDG15" s="224"/>
      <c r="WDH15" s="26"/>
      <c r="WDI15" s="26"/>
      <c r="WDJ15" s="26"/>
      <c r="WDK15" s="225"/>
      <c r="WDL15" s="26"/>
      <c r="WDN15" s="221"/>
      <c r="WDO15" s="221"/>
      <c r="WDP15" s="221"/>
      <c r="WDQ15" s="221"/>
      <c r="WDR15" s="221"/>
      <c r="WDS15" s="221"/>
      <c r="WDT15" s="221"/>
      <c r="WDU15" s="221"/>
      <c r="WDV15" s="224"/>
      <c r="WDW15" s="224"/>
      <c r="WDX15" s="26"/>
      <c r="WDY15" s="26"/>
      <c r="WDZ15" s="26"/>
      <c r="WEA15" s="225"/>
      <c r="WEB15" s="26"/>
      <c r="WED15" s="221"/>
      <c r="WEE15" s="221"/>
      <c r="WEF15" s="221"/>
      <c r="WEG15" s="221"/>
      <c r="WEH15" s="221"/>
      <c r="WEI15" s="221"/>
      <c r="WEJ15" s="221"/>
      <c r="WEK15" s="221"/>
      <c r="WEL15" s="224"/>
      <c r="WEM15" s="224"/>
      <c r="WEN15" s="26"/>
      <c r="WEO15" s="26"/>
      <c r="WEP15" s="26"/>
      <c r="WEQ15" s="225"/>
      <c r="WER15" s="26"/>
      <c r="WET15" s="221"/>
      <c r="WEU15" s="221"/>
      <c r="WEV15" s="221"/>
      <c r="WEW15" s="221"/>
      <c r="WEX15" s="221"/>
      <c r="WEY15" s="221"/>
      <c r="WEZ15" s="221"/>
      <c r="WFA15" s="221"/>
      <c r="WFB15" s="224"/>
      <c r="WFC15" s="224"/>
      <c r="WFD15" s="26"/>
      <c r="WFE15" s="26"/>
      <c r="WFF15" s="26"/>
      <c r="WFG15" s="225"/>
      <c r="WFH15" s="26"/>
      <c r="WFJ15" s="221"/>
      <c r="WFK15" s="221"/>
      <c r="WFL15" s="221"/>
      <c r="WFM15" s="221"/>
      <c r="WFN15" s="221"/>
      <c r="WFO15" s="221"/>
      <c r="WFP15" s="221"/>
      <c r="WFQ15" s="221"/>
      <c r="WFR15" s="224"/>
      <c r="WFS15" s="224"/>
      <c r="WFT15" s="26"/>
      <c r="WFU15" s="26"/>
      <c r="WFV15" s="26"/>
      <c r="WFW15" s="225"/>
      <c r="WFX15" s="26"/>
      <c r="WFZ15" s="221"/>
      <c r="WGA15" s="221"/>
      <c r="WGB15" s="221"/>
      <c r="WGC15" s="221"/>
      <c r="WGD15" s="221"/>
      <c r="WGE15" s="221"/>
      <c r="WGF15" s="221"/>
      <c r="WGG15" s="221"/>
      <c r="WGH15" s="224"/>
      <c r="WGI15" s="224"/>
      <c r="WGJ15" s="26"/>
      <c r="WGK15" s="26"/>
      <c r="WGL15" s="26"/>
      <c r="WGM15" s="225"/>
      <c r="WGN15" s="26"/>
      <c r="WGP15" s="221"/>
      <c r="WGQ15" s="221"/>
      <c r="WGR15" s="221"/>
      <c r="WGS15" s="221"/>
      <c r="WGT15" s="221"/>
      <c r="WGU15" s="221"/>
      <c r="WGV15" s="221"/>
      <c r="WGW15" s="221"/>
      <c r="WGX15" s="224"/>
      <c r="WGY15" s="224"/>
      <c r="WGZ15" s="26"/>
      <c r="WHA15" s="26"/>
      <c r="WHB15" s="26"/>
      <c r="WHC15" s="225"/>
      <c r="WHD15" s="26"/>
      <c r="WHF15" s="221"/>
      <c r="WHG15" s="221"/>
      <c r="WHH15" s="221"/>
      <c r="WHI15" s="221"/>
      <c r="WHJ15" s="221"/>
      <c r="WHK15" s="221"/>
      <c r="WHL15" s="221"/>
      <c r="WHM15" s="221"/>
      <c r="WHN15" s="224"/>
      <c r="WHO15" s="224"/>
      <c r="WHP15" s="26"/>
      <c r="WHQ15" s="26"/>
      <c r="WHR15" s="26"/>
      <c r="WHS15" s="225"/>
      <c r="WHT15" s="26"/>
      <c r="WHV15" s="221"/>
      <c r="WHW15" s="221"/>
      <c r="WHX15" s="221"/>
      <c r="WHY15" s="221"/>
      <c r="WHZ15" s="221"/>
      <c r="WIA15" s="221"/>
      <c r="WIB15" s="221"/>
      <c r="WIC15" s="221"/>
      <c r="WID15" s="224"/>
      <c r="WIE15" s="224"/>
      <c r="WIF15" s="26"/>
      <c r="WIG15" s="26"/>
      <c r="WIH15" s="26"/>
      <c r="WII15" s="225"/>
      <c r="WIJ15" s="26"/>
      <c r="WIL15" s="221"/>
      <c r="WIM15" s="221"/>
      <c r="WIN15" s="221"/>
      <c r="WIO15" s="221"/>
      <c r="WIP15" s="221"/>
      <c r="WIQ15" s="221"/>
      <c r="WIR15" s="221"/>
      <c r="WIS15" s="221"/>
      <c r="WIT15" s="224"/>
      <c r="WIU15" s="224"/>
      <c r="WIV15" s="26"/>
      <c r="WIW15" s="26"/>
      <c r="WIX15" s="26"/>
      <c r="WIY15" s="225"/>
      <c r="WIZ15" s="26"/>
      <c r="WJB15" s="221"/>
      <c r="WJC15" s="221"/>
      <c r="WJD15" s="221"/>
      <c r="WJE15" s="221"/>
      <c r="WJF15" s="221"/>
      <c r="WJG15" s="221"/>
      <c r="WJH15" s="221"/>
      <c r="WJI15" s="221"/>
      <c r="WJJ15" s="224"/>
      <c r="WJK15" s="224"/>
      <c r="WJL15" s="26"/>
      <c r="WJM15" s="26"/>
      <c r="WJN15" s="26"/>
      <c r="WJO15" s="225"/>
      <c r="WJP15" s="26"/>
      <c r="WJR15" s="221"/>
      <c r="WJS15" s="221"/>
      <c r="WJT15" s="221"/>
      <c r="WJU15" s="221"/>
      <c r="WJV15" s="221"/>
      <c r="WJW15" s="221"/>
      <c r="WJX15" s="221"/>
      <c r="WJY15" s="221"/>
      <c r="WJZ15" s="224"/>
      <c r="WKA15" s="224"/>
      <c r="WKB15" s="26"/>
      <c r="WKC15" s="26"/>
      <c r="WKD15" s="26"/>
      <c r="WKE15" s="225"/>
      <c r="WKF15" s="26"/>
      <c r="WKH15" s="221"/>
      <c r="WKI15" s="221"/>
      <c r="WKJ15" s="221"/>
      <c r="WKK15" s="221"/>
      <c r="WKL15" s="221"/>
      <c r="WKM15" s="221"/>
      <c r="WKN15" s="221"/>
      <c r="WKO15" s="221"/>
      <c r="WKP15" s="224"/>
      <c r="WKQ15" s="224"/>
      <c r="WKR15" s="26"/>
      <c r="WKS15" s="26"/>
      <c r="WKT15" s="26"/>
      <c r="WKU15" s="225"/>
      <c r="WKV15" s="26"/>
      <c r="WKX15" s="221"/>
      <c r="WKY15" s="221"/>
      <c r="WKZ15" s="221"/>
      <c r="WLA15" s="221"/>
      <c r="WLB15" s="221"/>
      <c r="WLC15" s="221"/>
      <c r="WLD15" s="221"/>
      <c r="WLE15" s="221"/>
      <c r="WLF15" s="224"/>
      <c r="WLG15" s="224"/>
      <c r="WLH15" s="26"/>
      <c r="WLI15" s="26"/>
      <c r="WLJ15" s="26"/>
      <c r="WLK15" s="225"/>
      <c r="WLL15" s="26"/>
      <c r="WLN15" s="221"/>
      <c r="WLO15" s="221"/>
      <c r="WLP15" s="221"/>
      <c r="WLQ15" s="221"/>
      <c r="WLR15" s="221"/>
      <c r="WLS15" s="221"/>
      <c r="WLT15" s="221"/>
      <c r="WLU15" s="221"/>
      <c r="WLV15" s="224"/>
      <c r="WLW15" s="224"/>
      <c r="WLX15" s="26"/>
      <c r="WLY15" s="26"/>
      <c r="WLZ15" s="26"/>
      <c r="WMA15" s="225"/>
      <c r="WMB15" s="26"/>
      <c r="WMD15" s="221"/>
      <c r="WME15" s="221"/>
      <c r="WMF15" s="221"/>
      <c r="WMG15" s="221"/>
      <c r="WMH15" s="221"/>
      <c r="WMI15" s="221"/>
      <c r="WMJ15" s="221"/>
      <c r="WMK15" s="221"/>
      <c r="WML15" s="224"/>
      <c r="WMM15" s="224"/>
      <c r="WMN15" s="26"/>
      <c r="WMO15" s="26"/>
      <c r="WMP15" s="26"/>
      <c r="WMQ15" s="225"/>
      <c r="WMR15" s="26"/>
      <c r="WMT15" s="221"/>
      <c r="WMU15" s="221"/>
      <c r="WMV15" s="221"/>
      <c r="WMW15" s="221"/>
      <c r="WMX15" s="221"/>
      <c r="WMY15" s="221"/>
      <c r="WMZ15" s="221"/>
      <c r="WNA15" s="221"/>
      <c r="WNB15" s="224"/>
      <c r="WNC15" s="224"/>
      <c r="WND15" s="26"/>
      <c r="WNE15" s="26"/>
      <c r="WNF15" s="26"/>
      <c r="WNG15" s="225"/>
      <c r="WNH15" s="26"/>
      <c r="WNJ15" s="221"/>
      <c r="WNK15" s="221"/>
      <c r="WNL15" s="221"/>
      <c r="WNM15" s="221"/>
      <c r="WNN15" s="221"/>
      <c r="WNO15" s="221"/>
      <c r="WNP15" s="221"/>
      <c r="WNQ15" s="221"/>
      <c r="WNR15" s="224"/>
      <c r="WNS15" s="224"/>
      <c r="WNT15" s="26"/>
      <c r="WNU15" s="26"/>
      <c r="WNV15" s="26"/>
      <c r="WNW15" s="225"/>
      <c r="WNX15" s="26"/>
      <c r="WNZ15" s="221"/>
      <c r="WOA15" s="221"/>
      <c r="WOB15" s="221"/>
      <c r="WOC15" s="221"/>
      <c r="WOD15" s="221"/>
      <c r="WOE15" s="221"/>
      <c r="WOF15" s="221"/>
      <c r="WOG15" s="221"/>
      <c r="WOH15" s="224"/>
      <c r="WOI15" s="224"/>
      <c r="WOJ15" s="26"/>
      <c r="WOK15" s="26"/>
      <c r="WOL15" s="26"/>
      <c r="WOM15" s="225"/>
      <c r="WON15" s="26"/>
      <c r="WOP15" s="221"/>
      <c r="WOQ15" s="221"/>
      <c r="WOR15" s="221"/>
      <c r="WOS15" s="221"/>
      <c r="WOT15" s="221"/>
      <c r="WOU15" s="221"/>
      <c r="WOV15" s="221"/>
      <c r="WOW15" s="221"/>
      <c r="WOX15" s="224"/>
      <c r="WOY15" s="224"/>
      <c r="WOZ15" s="26"/>
      <c r="WPA15" s="26"/>
      <c r="WPB15" s="26"/>
      <c r="WPC15" s="225"/>
      <c r="WPD15" s="26"/>
      <c r="WPF15" s="221"/>
      <c r="WPG15" s="221"/>
      <c r="WPH15" s="221"/>
      <c r="WPI15" s="221"/>
      <c r="WPJ15" s="221"/>
      <c r="WPK15" s="221"/>
      <c r="WPL15" s="221"/>
      <c r="WPM15" s="221"/>
      <c r="WPN15" s="224"/>
      <c r="WPO15" s="224"/>
      <c r="WPP15" s="26"/>
      <c r="WPQ15" s="26"/>
      <c r="WPR15" s="26"/>
      <c r="WPS15" s="225"/>
      <c r="WPT15" s="26"/>
      <c r="WPV15" s="221"/>
      <c r="WPW15" s="221"/>
      <c r="WPX15" s="221"/>
      <c r="WPY15" s="221"/>
      <c r="WPZ15" s="221"/>
      <c r="WQA15" s="221"/>
      <c r="WQB15" s="221"/>
      <c r="WQC15" s="221"/>
      <c r="WQD15" s="224"/>
      <c r="WQE15" s="224"/>
      <c r="WQF15" s="26"/>
      <c r="WQG15" s="26"/>
      <c r="WQH15" s="26"/>
      <c r="WQI15" s="225"/>
      <c r="WQJ15" s="26"/>
      <c r="WQL15" s="221"/>
      <c r="WQM15" s="221"/>
      <c r="WQN15" s="221"/>
      <c r="WQO15" s="221"/>
      <c r="WQP15" s="221"/>
      <c r="WQQ15" s="221"/>
      <c r="WQR15" s="221"/>
      <c r="WQS15" s="221"/>
      <c r="WQT15" s="224"/>
      <c r="WQU15" s="224"/>
      <c r="WQV15" s="26"/>
      <c r="WQW15" s="26"/>
      <c r="WQX15" s="26"/>
      <c r="WQY15" s="225"/>
      <c r="WQZ15" s="26"/>
      <c r="WRB15" s="221"/>
      <c r="WRC15" s="221"/>
      <c r="WRD15" s="221"/>
      <c r="WRE15" s="221"/>
      <c r="WRF15" s="221"/>
      <c r="WRG15" s="221"/>
      <c r="WRH15" s="221"/>
      <c r="WRI15" s="221"/>
      <c r="WRJ15" s="224"/>
      <c r="WRK15" s="224"/>
      <c r="WRL15" s="26"/>
      <c r="WRM15" s="26"/>
      <c r="WRN15" s="26"/>
      <c r="WRO15" s="225"/>
      <c r="WRP15" s="26"/>
      <c r="WRR15" s="221"/>
      <c r="WRS15" s="221"/>
      <c r="WRT15" s="221"/>
      <c r="WRU15" s="221"/>
      <c r="WRV15" s="221"/>
      <c r="WRW15" s="221"/>
      <c r="WRX15" s="221"/>
      <c r="WRY15" s="221"/>
      <c r="WRZ15" s="224"/>
      <c r="WSA15" s="224"/>
      <c r="WSB15" s="26"/>
      <c r="WSC15" s="26"/>
      <c r="WSD15" s="26"/>
      <c r="WSE15" s="225"/>
      <c r="WSF15" s="26"/>
      <c r="WSH15" s="221"/>
      <c r="WSI15" s="221"/>
      <c r="WSJ15" s="221"/>
      <c r="WSK15" s="221"/>
      <c r="WSL15" s="221"/>
      <c r="WSM15" s="221"/>
      <c r="WSN15" s="221"/>
      <c r="WSO15" s="221"/>
      <c r="WSP15" s="224"/>
      <c r="WSQ15" s="224"/>
      <c r="WSR15" s="26"/>
      <c r="WSS15" s="26"/>
      <c r="WST15" s="26"/>
      <c r="WSU15" s="225"/>
      <c r="WSV15" s="26"/>
      <c r="WSX15" s="221"/>
      <c r="WSY15" s="221"/>
      <c r="WSZ15" s="221"/>
      <c r="WTA15" s="221"/>
      <c r="WTB15" s="221"/>
      <c r="WTC15" s="221"/>
      <c r="WTD15" s="221"/>
      <c r="WTE15" s="221"/>
      <c r="WTF15" s="224"/>
      <c r="WTG15" s="224"/>
      <c r="WTH15" s="26"/>
      <c r="WTI15" s="26"/>
      <c r="WTJ15" s="26"/>
      <c r="WTK15" s="225"/>
      <c r="WTL15" s="26"/>
      <c r="WTN15" s="221"/>
      <c r="WTO15" s="221"/>
      <c r="WTP15" s="221"/>
      <c r="WTQ15" s="221"/>
      <c r="WTR15" s="221"/>
      <c r="WTS15" s="221"/>
      <c r="WTT15" s="221"/>
      <c r="WTU15" s="221"/>
      <c r="WTV15" s="224"/>
      <c r="WTW15" s="224"/>
      <c r="WTX15" s="26"/>
      <c r="WTY15" s="26"/>
      <c r="WTZ15" s="26"/>
      <c r="WUA15" s="225"/>
      <c r="WUB15" s="26"/>
      <c r="WUD15" s="221"/>
      <c r="WUE15" s="221"/>
      <c r="WUF15" s="221"/>
      <c r="WUG15" s="221"/>
      <c r="WUH15" s="221"/>
      <c r="WUI15" s="221"/>
      <c r="WUJ15" s="221"/>
      <c r="WUK15" s="221"/>
      <c r="WUL15" s="224"/>
      <c r="WUM15" s="224"/>
      <c r="WUN15" s="26"/>
      <c r="WUO15" s="26"/>
      <c r="WUP15" s="26"/>
      <c r="WUQ15" s="225"/>
      <c r="WUR15" s="26"/>
      <c r="WUT15" s="221"/>
      <c r="WUU15" s="221"/>
      <c r="WUV15" s="221"/>
      <c r="WUW15" s="221"/>
      <c r="WUX15" s="221"/>
      <c r="WUY15" s="221"/>
      <c r="WUZ15" s="221"/>
      <c r="WVA15" s="221"/>
      <c r="WVB15" s="224"/>
      <c r="WVC15" s="224"/>
      <c r="WVD15" s="26"/>
      <c r="WVE15" s="26"/>
      <c r="WVF15" s="26"/>
      <c r="WVG15" s="225"/>
      <c r="WVH15" s="26"/>
      <c r="WVJ15" s="221"/>
      <c r="WVK15" s="221"/>
      <c r="WVL15" s="221"/>
      <c r="WVM15" s="221"/>
      <c r="WVN15" s="221"/>
      <c r="WVO15" s="221"/>
      <c r="WVP15" s="221"/>
      <c r="WVQ15" s="221"/>
      <c r="WVR15" s="224"/>
      <c r="WVS15" s="224"/>
      <c r="WVT15" s="26"/>
      <c r="WVU15" s="26"/>
      <c r="WVV15" s="26"/>
      <c r="WVW15" s="225"/>
      <c r="WVX15" s="26"/>
      <c r="WVZ15" s="221"/>
      <c r="WWA15" s="221"/>
      <c r="WWB15" s="221"/>
      <c r="WWC15" s="221"/>
      <c r="WWD15" s="221"/>
      <c r="WWE15" s="221"/>
      <c r="WWF15" s="221"/>
      <c r="WWG15" s="221"/>
      <c r="WWH15" s="224"/>
      <c r="WWI15" s="224"/>
      <c r="WWJ15" s="26"/>
      <c r="WWK15" s="26"/>
      <c r="WWL15" s="26"/>
      <c r="WWM15" s="225"/>
      <c r="WWN15" s="26"/>
      <c r="WWP15" s="221"/>
      <c r="WWQ15" s="221"/>
      <c r="WWR15" s="221"/>
      <c r="WWS15" s="221"/>
      <c r="WWT15" s="221"/>
      <c r="WWU15" s="221"/>
      <c r="WWV15" s="221"/>
      <c r="WWW15" s="221"/>
      <c r="WWX15" s="224"/>
      <c r="WWY15" s="224"/>
      <c r="WWZ15" s="26"/>
      <c r="WXA15" s="26"/>
      <c r="WXB15" s="26"/>
      <c r="WXC15" s="225"/>
      <c r="WXD15" s="26"/>
      <c r="WXF15" s="221"/>
      <c r="WXG15" s="221"/>
      <c r="WXH15" s="221"/>
      <c r="WXI15" s="221"/>
      <c r="WXJ15" s="221"/>
      <c r="WXK15" s="221"/>
      <c r="WXL15" s="221"/>
      <c r="WXM15" s="221"/>
      <c r="WXN15" s="224"/>
      <c r="WXO15" s="224"/>
      <c r="WXP15" s="26"/>
      <c r="WXQ15" s="26"/>
      <c r="WXR15" s="26"/>
      <c r="WXS15" s="225"/>
      <c r="WXT15" s="26"/>
      <c r="WXV15" s="221"/>
      <c r="WXW15" s="221"/>
      <c r="WXX15" s="221"/>
      <c r="WXY15" s="221"/>
      <c r="WXZ15" s="221"/>
      <c r="WYA15" s="221"/>
      <c r="WYB15" s="221"/>
      <c r="WYC15" s="221"/>
      <c r="WYD15" s="224"/>
      <c r="WYE15" s="224"/>
      <c r="WYF15" s="26"/>
      <c r="WYG15" s="26"/>
      <c r="WYH15" s="26"/>
      <c r="WYI15" s="225"/>
      <c r="WYJ15" s="26"/>
      <c r="WYL15" s="221"/>
      <c r="WYM15" s="221"/>
      <c r="WYN15" s="221"/>
      <c r="WYO15" s="221"/>
      <c r="WYP15" s="221"/>
      <c r="WYQ15" s="221"/>
      <c r="WYR15" s="221"/>
      <c r="WYS15" s="221"/>
      <c r="WYT15" s="224"/>
      <c r="WYU15" s="224"/>
      <c r="WYV15" s="26"/>
      <c r="WYW15" s="26"/>
      <c r="WYX15" s="26"/>
      <c r="WYY15" s="225"/>
      <c r="WYZ15" s="26"/>
      <c r="WZB15" s="221"/>
      <c r="WZC15" s="221"/>
      <c r="WZD15" s="221"/>
      <c r="WZE15" s="221"/>
      <c r="WZF15" s="221"/>
      <c r="WZG15" s="221"/>
      <c r="WZH15" s="221"/>
      <c r="WZI15" s="221"/>
      <c r="WZJ15" s="224"/>
      <c r="WZK15" s="224"/>
      <c r="WZL15" s="26"/>
      <c r="WZM15" s="26"/>
      <c r="WZN15" s="26"/>
      <c r="WZO15" s="225"/>
      <c r="WZP15" s="26"/>
      <c r="WZR15" s="221"/>
      <c r="WZS15" s="221"/>
      <c r="WZT15" s="221"/>
      <c r="WZU15" s="221"/>
      <c r="WZV15" s="221"/>
      <c r="WZW15" s="221"/>
      <c r="WZX15" s="221"/>
      <c r="WZY15" s="221"/>
      <c r="WZZ15" s="224"/>
      <c r="XAA15" s="224"/>
      <c r="XAB15" s="26"/>
      <c r="XAC15" s="26"/>
      <c r="XAD15" s="26"/>
      <c r="XAE15" s="225"/>
      <c r="XAF15" s="26"/>
      <c r="XAH15" s="221"/>
      <c r="XAI15" s="221"/>
      <c r="XAJ15" s="221"/>
      <c r="XAK15" s="221"/>
      <c r="XAL15" s="221"/>
      <c r="XAM15" s="221"/>
      <c r="XAN15" s="221"/>
      <c r="XAO15" s="221"/>
      <c r="XAP15" s="224"/>
      <c r="XAQ15" s="224"/>
      <c r="XAR15" s="26"/>
      <c r="XAS15" s="26"/>
      <c r="XAT15" s="26"/>
      <c r="XAU15" s="225"/>
      <c r="XAV15" s="26"/>
      <c r="XAX15" s="221"/>
      <c r="XAY15" s="221"/>
      <c r="XAZ15" s="221"/>
      <c r="XBA15" s="221"/>
      <c r="XBB15" s="221"/>
      <c r="XBC15" s="221"/>
      <c r="XBD15" s="221"/>
      <c r="XBE15" s="221"/>
      <c r="XBF15" s="224"/>
      <c r="XBG15" s="224"/>
      <c r="XBH15" s="26"/>
      <c r="XBI15" s="26"/>
      <c r="XBJ15" s="26"/>
      <c r="XBK15" s="225"/>
      <c r="XBL15" s="26"/>
      <c r="XBN15" s="221"/>
      <c r="XBO15" s="221"/>
      <c r="XBP15" s="221"/>
      <c r="XBQ15" s="221"/>
      <c r="XBR15" s="221"/>
      <c r="XBS15" s="221"/>
      <c r="XBT15" s="221"/>
      <c r="XBU15" s="221"/>
      <c r="XBV15" s="224"/>
      <c r="XBW15" s="224"/>
      <c r="XBX15" s="26"/>
      <c r="XBY15" s="26"/>
      <c r="XBZ15" s="26"/>
      <c r="XCA15" s="225"/>
      <c r="XCB15" s="26"/>
      <c r="XCD15" s="221"/>
      <c r="XCE15" s="221"/>
      <c r="XCF15" s="221"/>
      <c r="XCG15" s="221"/>
      <c r="XCH15" s="221"/>
      <c r="XCI15" s="221"/>
      <c r="XCJ15" s="221"/>
      <c r="XCK15" s="221"/>
      <c r="XCL15" s="224"/>
      <c r="XCM15" s="224"/>
      <c r="XCN15" s="26"/>
      <c r="XCO15" s="26"/>
      <c r="XCP15" s="26"/>
      <c r="XCQ15" s="225"/>
      <c r="XCR15" s="26"/>
      <c r="XCT15" s="221"/>
      <c r="XCU15" s="221"/>
      <c r="XCV15" s="221"/>
      <c r="XCW15" s="221"/>
      <c r="XCX15" s="221"/>
      <c r="XCY15" s="221"/>
      <c r="XCZ15" s="221"/>
      <c r="XDA15" s="221"/>
      <c r="XDB15" s="224"/>
      <c r="XDC15" s="224"/>
      <c r="XDD15" s="26"/>
      <c r="XDE15" s="26"/>
      <c r="XDF15" s="26"/>
      <c r="XDG15" s="225"/>
      <c r="XDH15" s="26"/>
      <c r="XDJ15" s="221"/>
      <c r="XDK15" s="221"/>
      <c r="XDL15" s="221"/>
      <c r="XDM15" s="221"/>
      <c r="XDN15" s="221"/>
      <c r="XDO15" s="221"/>
      <c r="XDP15" s="221"/>
      <c r="XDQ15" s="221"/>
      <c r="XDR15" s="224"/>
      <c r="XDS15" s="224"/>
      <c r="XDT15" s="26"/>
      <c r="XDU15" s="26"/>
      <c r="XDV15" s="26"/>
      <c r="XDW15" s="225"/>
      <c r="XDX15" s="26"/>
      <c r="XDZ15" s="221"/>
      <c r="XEA15" s="221"/>
      <c r="XEB15" s="221"/>
      <c r="XEC15" s="221"/>
      <c r="XED15" s="221"/>
      <c r="XEE15" s="221"/>
      <c r="XEF15" s="221"/>
      <c r="XEG15" s="221"/>
      <c r="XEH15" s="224"/>
      <c r="XEI15" s="224"/>
      <c r="XEJ15" s="26"/>
      <c r="XEK15" s="26"/>
      <c r="XEL15" s="26"/>
      <c r="XEM15" s="225"/>
      <c r="XEN15" s="26"/>
      <c r="XEP15" s="221"/>
      <c r="XEQ15" s="221"/>
      <c r="XER15" s="221"/>
      <c r="XES15" s="221"/>
      <c r="XET15" s="221"/>
      <c r="XEU15" s="221"/>
      <c r="XEV15" s="221"/>
      <c r="XEW15" s="221"/>
      <c r="XEX15" s="224"/>
      <c r="XEY15" s="224"/>
      <c r="XEZ15" s="26"/>
      <c r="XFA15" s="26"/>
      <c r="XFB15" s="26"/>
      <c r="XFC15" s="225"/>
      <c r="XFD15" s="26"/>
    </row>
    <row r="16" spans="1:16384" ht="15" customHeight="1">
      <c r="B16" s="511" t="s">
        <v>786</v>
      </c>
      <c r="C16" s="511"/>
      <c r="D16" s="511"/>
      <c r="E16" s="511"/>
      <c r="F16" s="511"/>
      <c r="G16" s="511"/>
      <c r="H16" s="511"/>
      <c r="I16" s="221"/>
      <c r="J16" s="527"/>
      <c r="K16" s="527"/>
      <c r="L16" s="527"/>
      <c r="M16" s="4"/>
      <c r="N16" s="528"/>
      <c r="O16" s="528"/>
      <c r="P16" s="522"/>
      <c r="Q16" s="522"/>
      <c r="R16" s="522"/>
      <c r="S16" s="522"/>
      <c r="T16" s="522"/>
      <c r="U16" s="522"/>
      <c r="V16" s="222"/>
      <c r="W16" s="368" t="str">
        <f>IFERROR(SEARCHB("@",P14),"NO")</f>
        <v>NO</v>
      </c>
      <c r="Y16" s="374" t="str">
        <f>IF(OR(Y15="NO",W16="NO"),"erreur","ok ")</f>
        <v>erreur</v>
      </c>
      <c r="Z16" s="373"/>
      <c r="AA16" s="373"/>
      <c r="AB16" s="26"/>
      <c r="AC16" s="26"/>
      <c r="AD16" s="26"/>
      <c r="AE16" s="397"/>
      <c r="AF16" s="26"/>
      <c r="AH16" s="402"/>
      <c r="AI16" s="402"/>
      <c r="AJ16" s="402"/>
      <c r="AK16" s="401"/>
      <c r="AL16" s="401"/>
      <c r="AM16" s="401"/>
      <c r="AN16" s="401"/>
      <c r="AO16" s="401"/>
      <c r="AP16" s="373"/>
      <c r="AQ16" s="373"/>
      <c r="AR16" s="26"/>
      <c r="AS16" s="26"/>
      <c r="AT16" s="26"/>
      <c r="AU16" s="225"/>
      <c r="AV16" s="26"/>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6"/>
      <c r="PR16" s="221"/>
      <c r="PS16" s="221"/>
      <c r="PT16" s="221"/>
      <c r="PU16" s="221"/>
      <c r="PV16" s="221"/>
      <c r="PW16" s="221"/>
      <c r="PX16" s="221"/>
      <c r="PY16" s="221"/>
      <c r="PZ16" s="226"/>
      <c r="QA16" s="226"/>
      <c r="QB16" s="26"/>
      <c r="QC16" s="26"/>
      <c r="QD16" s="26"/>
      <c r="QE16" s="225"/>
      <c r="QF16" s="26"/>
      <c r="QH16" s="221"/>
      <c r="QI16" s="221"/>
      <c r="QJ16" s="221"/>
      <c r="QK16" s="221"/>
      <c r="QL16" s="221"/>
      <c r="QM16" s="221"/>
      <c r="QN16" s="221"/>
      <c r="QO16" s="221"/>
      <c r="QP16" s="226"/>
      <c r="QQ16" s="226"/>
      <c r="QR16" s="26"/>
      <c r="QS16" s="26"/>
      <c r="QT16" s="26"/>
      <c r="QU16" s="225"/>
      <c r="QV16" s="26"/>
      <c r="QX16" s="221"/>
      <c r="QY16" s="221"/>
      <c r="QZ16" s="221"/>
      <c r="RA16" s="221"/>
      <c r="RB16" s="221"/>
      <c r="RC16" s="221"/>
      <c r="RD16" s="221"/>
      <c r="RE16" s="221"/>
      <c r="RF16" s="226"/>
      <c r="RG16" s="226"/>
      <c r="RH16" s="26"/>
      <c r="RI16" s="26"/>
      <c r="RJ16" s="26"/>
      <c r="RK16" s="225"/>
      <c r="RL16" s="26"/>
      <c r="RN16" s="221"/>
      <c r="RO16" s="221"/>
      <c r="RP16" s="221"/>
      <c r="RQ16" s="221"/>
      <c r="RR16" s="221"/>
      <c r="RS16" s="221"/>
      <c r="RT16" s="221"/>
      <c r="RU16" s="221"/>
      <c r="RV16" s="226"/>
      <c r="RW16" s="226"/>
      <c r="RX16" s="26"/>
      <c r="RY16" s="26"/>
      <c r="RZ16" s="26"/>
      <c r="SA16" s="225"/>
      <c r="SB16" s="26"/>
      <c r="SD16" s="221"/>
      <c r="SE16" s="221"/>
      <c r="SF16" s="221"/>
      <c r="SG16" s="221"/>
      <c r="SH16" s="221"/>
      <c r="SI16" s="221"/>
      <c r="SJ16" s="221"/>
      <c r="SK16" s="221"/>
      <c r="SL16" s="226"/>
      <c r="SM16" s="226"/>
      <c r="SN16" s="26"/>
      <c r="SO16" s="26"/>
      <c r="SP16" s="26"/>
      <c r="SQ16" s="225"/>
      <c r="SR16" s="26"/>
      <c r="ST16" s="221"/>
      <c r="SU16" s="221"/>
      <c r="SV16" s="221"/>
      <c r="SW16" s="221"/>
      <c r="SX16" s="221"/>
      <c r="SY16" s="221"/>
      <c r="SZ16" s="221"/>
      <c r="TA16" s="221"/>
      <c r="TB16" s="226"/>
      <c r="TC16" s="226"/>
      <c r="TD16" s="26"/>
      <c r="TE16" s="26"/>
      <c r="TF16" s="26"/>
      <c r="TG16" s="225"/>
      <c r="TH16" s="26"/>
      <c r="TJ16" s="221"/>
      <c r="TK16" s="221"/>
      <c r="TL16" s="221"/>
      <c r="TM16" s="221"/>
      <c r="TN16" s="221"/>
      <c r="TO16" s="221"/>
      <c r="TP16" s="221"/>
      <c r="TQ16" s="221"/>
      <c r="TR16" s="226"/>
      <c r="TS16" s="226"/>
      <c r="TT16" s="26"/>
      <c r="TU16" s="26"/>
      <c r="TV16" s="26"/>
      <c r="TW16" s="225"/>
      <c r="TX16" s="26"/>
      <c r="TZ16" s="221"/>
      <c r="UA16" s="221"/>
      <c r="UB16" s="221"/>
      <c r="UC16" s="221"/>
      <c r="UD16" s="221"/>
      <c r="UE16" s="221"/>
      <c r="UF16" s="221"/>
      <c r="UG16" s="221"/>
      <c r="UH16" s="226"/>
      <c r="UI16" s="226"/>
      <c r="UJ16" s="26"/>
      <c r="UK16" s="26"/>
      <c r="UL16" s="26"/>
      <c r="UM16" s="225"/>
      <c r="UN16" s="26"/>
      <c r="UP16" s="221"/>
      <c r="UQ16" s="221"/>
      <c r="UR16" s="221"/>
      <c r="US16" s="221"/>
      <c r="UT16" s="221"/>
      <c r="UU16" s="221"/>
      <c r="UV16" s="221"/>
      <c r="UW16" s="221"/>
      <c r="UX16" s="226"/>
      <c r="UY16" s="226"/>
      <c r="UZ16" s="26"/>
      <c r="VA16" s="26"/>
      <c r="VB16" s="26"/>
      <c r="VC16" s="225"/>
      <c r="VD16" s="26"/>
      <c r="VF16" s="221"/>
      <c r="VG16" s="221"/>
      <c r="VH16" s="221"/>
      <c r="VI16" s="221"/>
      <c r="VJ16" s="221"/>
      <c r="VK16" s="221"/>
      <c r="VL16" s="221"/>
      <c r="VM16" s="221"/>
      <c r="VN16" s="226"/>
      <c r="VO16" s="226"/>
      <c r="VP16" s="26"/>
      <c r="VQ16" s="26"/>
      <c r="VR16" s="26"/>
      <c r="VS16" s="225"/>
      <c r="VT16" s="26"/>
      <c r="VV16" s="221"/>
      <c r="VW16" s="221"/>
      <c r="VX16" s="221"/>
      <c r="VY16" s="221"/>
      <c r="VZ16" s="221"/>
      <c r="WA16" s="221"/>
      <c r="WB16" s="221"/>
      <c r="WC16" s="221"/>
      <c r="WD16" s="226"/>
      <c r="WE16" s="226"/>
      <c r="WF16" s="26"/>
      <c r="WG16" s="26"/>
      <c r="WH16" s="26"/>
      <c r="WI16" s="225"/>
      <c r="WJ16" s="26"/>
      <c r="WL16" s="221"/>
      <c r="WM16" s="221"/>
      <c r="WN16" s="221"/>
      <c r="WO16" s="221"/>
      <c r="WP16" s="221"/>
      <c r="WQ16" s="221"/>
      <c r="WR16" s="221"/>
      <c r="WS16" s="221"/>
      <c r="WT16" s="226"/>
      <c r="WU16" s="226"/>
      <c r="WV16" s="26"/>
      <c r="WW16" s="26"/>
      <c r="WX16" s="26"/>
      <c r="WY16" s="225"/>
      <c r="WZ16" s="26"/>
      <c r="XB16" s="221"/>
      <c r="XC16" s="221"/>
      <c r="XD16" s="221"/>
      <c r="XE16" s="221"/>
      <c r="XF16" s="221"/>
      <c r="XG16" s="221"/>
      <c r="XH16" s="221"/>
      <c r="XI16" s="221"/>
      <c r="XJ16" s="226"/>
      <c r="XK16" s="226"/>
      <c r="XL16" s="26"/>
      <c r="XM16" s="26"/>
      <c r="XN16" s="26"/>
      <c r="XO16" s="225"/>
      <c r="XP16" s="26"/>
      <c r="XR16" s="221"/>
      <c r="XS16" s="221"/>
      <c r="XT16" s="221"/>
      <c r="XU16" s="221"/>
      <c r="XV16" s="221"/>
      <c r="XW16" s="221"/>
      <c r="XX16" s="221"/>
      <c r="XY16" s="221"/>
      <c r="XZ16" s="226"/>
      <c r="YA16" s="226"/>
      <c r="YB16" s="26"/>
      <c r="YC16" s="26"/>
      <c r="YD16" s="26"/>
      <c r="YE16" s="225"/>
      <c r="YF16" s="26"/>
      <c r="YH16" s="221"/>
      <c r="YI16" s="221"/>
      <c r="YJ16" s="221"/>
      <c r="YK16" s="221"/>
      <c r="YL16" s="221"/>
      <c r="YM16" s="221"/>
      <c r="YN16" s="221"/>
      <c r="YO16" s="221"/>
      <c r="YP16" s="226"/>
      <c r="YQ16" s="226"/>
      <c r="YR16" s="26"/>
      <c r="YS16" s="26"/>
      <c r="YT16" s="26"/>
      <c r="YU16" s="225"/>
      <c r="YV16" s="26"/>
      <c r="YX16" s="221"/>
      <c r="YY16" s="221"/>
      <c r="YZ16" s="221"/>
      <c r="ZA16" s="221"/>
      <c r="ZB16" s="221"/>
      <c r="ZC16" s="221"/>
      <c r="ZD16" s="221"/>
      <c r="ZE16" s="221"/>
      <c r="ZF16" s="226"/>
      <c r="ZG16" s="226"/>
      <c r="ZH16" s="26"/>
      <c r="ZI16" s="26"/>
      <c r="ZJ16" s="26"/>
      <c r="ZK16" s="225"/>
      <c r="ZL16" s="26"/>
      <c r="ZN16" s="221"/>
      <c r="ZO16" s="221"/>
      <c r="ZP16" s="221"/>
      <c r="ZQ16" s="221"/>
      <c r="ZR16" s="221"/>
      <c r="ZS16" s="221"/>
      <c r="ZT16" s="221"/>
      <c r="ZU16" s="221"/>
      <c r="ZV16" s="226"/>
      <c r="ZW16" s="226"/>
      <c r="ZX16" s="26"/>
      <c r="ZY16" s="26"/>
      <c r="ZZ16" s="26"/>
      <c r="AAA16" s="225"/>
      <c r="AAB16" s="26"/>
      <c r="AAD16" s="221"/>
      <c r="AAE16" s="221"/>
      <c r="AAF16" s="221"/>
      <c r="AAG16" s="221"/>
      <c r="AAH16" s="221"/>
      <c r="AAI16" s="221"/>
      <c r="AAJ16" s="221"/>
      <c r="AAK16" s="221"/>
      <c r="AAL16" s="226"/>
      <c r="AAM16" s="226"/>
      <c r="AAN16" s="26"/>
      <c r="AAO16" s="26"/>
      <c r="AAP16" s="26"/>
      <c r="AAQ16" s="225"/>
      <c r="AAR16" s="26"/>
      <c r="AAT16" s="221"/>
      <c r="AAU16" s="221"/>
      <c r="AAV16" s="221"/>
      <c r="AAW16" s="221"/>
      <c r="AAX16" s="221"/>
      <c r="AAY16" s="221"/>
      <c r="AAZ16" s="221"/>
      <c r="ABA16" s="221"/>
      <c r="ABB16" s="226"/>
      <c r="ABC16" s="226"/>
      <c r="ABD16" s="26"/>
      <c r="ABE16" s="26"/>
      <c r="ABF16" s="26"/>
      <c r="ABG16" s="225"/>
      <c r="ABH16" s="26"/>
      <c r="ABJ16" s="221"/>
      <c r="ABK16" s="221"/>
      <c r="ABL16" s="221"/>
      <c r="ABM16" s="221"/>
      <c r="ABN16" s="221"/>
      <c r="ABO16" s="221"/>
      <c r="ABP16" s="221"/>
      <c r="ABQ16" s="221"/>
      <c r="ABR16" s="226"/>
      <c r="ABS16" s="226"/>
      <c r="ABT16" s="26"/>
      <c r="ABU16" s="26"/>
      <c r="ABV16" s="26"/>
      <c r="ABW16" s="225"/>
      <c r="ABX16" s="26"/>
      <c r="ABZ16" s="221"/>
      <c r="ACA16" s="221"/>
      <c r="ACB16" s="221"/>
      <c r="ACC16" s="221"/>
      <c r="ACD16" s="221"/>
      <c r="ACE16" s="221"/>
      <c r="ACF16" s="221"/>
      <c r="ACG16" s="221"/>
      <c r="ACH16" s="226"/>
      <c r="ACI16" s="226"/>
      <c r="ACJ16" s="26"/>
      <c r="ACK16" s="26"/>
      <c r="ACL16" s="26"/>
      <c r="ACM16" s="225"/>
      <c r="ACN16" s="26"/>
      <c r="ACP16" s="221"/>
      <c r="ACQ16" s="221"/>
      <c r="ACR16" s="221"/>
      <c r="ACS16" s="221"/>
      <c r="ACT16" s="221"/>
      <c r="ACU16" s="221"/>
      <c r="ACV16" s="221"/>
      <c r="ACW16" s="221"/>
      <c r="ACX16" s="226"/>
      <c r="ACY16" s="226"/>
      <c r="ACZ16" s="26"/>
      <c r="ADA16" s="26"/>
      <c r="ADB16" s="26"/>
      <c r="ADC16" s="225"/>
      <c r="ADD16" s="26"/>
      <c r="ADF16" s="221"/>
      <c r="ADG16" s="221"/>
      <c r="ADH16" s="221"/>
      <c r="ADI16" s="221"/>
      <c r="ADJ16" s="221"/>
      <c r="ADK16" s="221"/>
      <c r="ADL16" s="221"/>
      <c r="ADM16" s="221"/>
      <c r="ADN16" s="226"/>
      <c r="ADO16" s="226"/>
      <c r="ADP16" s="26"/>
      <c r="ADQ16" s="26"/>
      <c r="ADR16" s="26"/>
      <c r="ADS16" s="225"/>
      <c r="ADT16" s="26"/>
      <c r="ADV16" s="221"/>
      <c r="ADW16" s="221"/>
      <c r="ADX16" s="221"/>
      <c r="ADY16" s="221"/>
      <c r="ADZ16" s="221"/>
      <c r="AEA16" s="221"/>
      <c r="AEB16" s="221"/>
      <c r="AEC16" s="221"/>
      <c r="AED16" s="226"/>
      <c r="AEE16" s="226"/>
      <c r="AEF16" s="26"/>
      <c r="AEG16" s="26"/>
      <c r="AEH16" s="26"/>
      <c r="AEI16" s="225"/>
      <c r="AEJ16" s="26"/>
      <c r="AEL16" s="221"/>
      <c r="AEM16" s="221"/>
      <c r="AEN16" s="221"/>
      <c r="AEO16" s="221"/>
      <c r="AEP16" s="221"/>
      <c r="AEQ16" s="221"/>
      <c r="AER16" s="221"/>
      <c r="AES16" s="221"/>
      <c r="AET16" s="226"/>
      <c r="AEU16" s="226"/>
      <c r="AEV16" s="26"/>
      <c r="AEW16" s="26"/>
      <c r="AEX16" s="26"/>
      <c r="AEY16" s="225"/>
      <c r="AEZ16" s="26"/>
      <c r="AFB16" s="221"/>
      <c r="AFC16" s="221"/>
      <c r="AFD16" s="221"/>
      <c r="AFE16" s="221"/>
      <c r="AFF16" s="221"/>
      <c r="AFG16" s="221"/>
      <c r="AFH16" s="221"/>
      <c r="AFI16" s="221"/>
      <c r="AFJ16" s="226"/>
      <c r="AFK16" s="226"/>
      <c r="AFL16" s="26"/>
      <c r="AFM16" s="26"/>
      <c r="AFN16" s="26"/>
      <c r="AFO16" s="225"/>
      <c r="AFP16" s="26"/>
      <c r="AFR16" s="221"/>
      <c r="AFS16" s="221"/>
      <c r="AFT16" s="221"/>
      <c r="AFU16" s="221"/>
      <c r="AFV16" s="221"/>
      <c r="AFW16" s="221"/>
      <c r="AFX16" s="221"/>
      <c r="AFY16" s="221"/>
      <c r="AFZ16" s="226"/>
      <c r="AGA16" s="226"/>
      <c r="AGB16" s="26"/>
      <c r="AGC16" s="26"/>
      <c r="AGD16" s="26"/>
      <c r="AGE16" s="225"/>
      <c r="AGF16" s="26"/>
      <c r="AGH16" s="221"/>
      <c r="AGI16" s="221"/>
      <c r="AGJ16" s="221"/>
      <c r="AGK16" s="221"/>
      <c r="AGL16" s="221"/>
      <c r="AGM16" s="221"/>
      <c r="AGN16" s="221"/>
      <c r="AGO16" s="221"/>
      <c r="AGP16" s="226"/>
      <c r="AGQ16" s="226"/>
      <c r="AGR16" s="26"/>
      <c r="AGS16" s="26"/>
      <c r="AGT16" s="26"/>
      <c r="AGU16" s="225"/>
      <c r="AGV16" s="26"/>
      <c r="AGX16" s="221"/>
      <c r="AGY16" s="221"/>
      <c r="AGZ16" s="221"/>
      <c r="AHA16" s="221"/>
      <c r="AHB16" s="221"/>
      <c r="AHC16" s="221"/>
      <c r="AHD16" s="221"/>
      <c r="AHE16" s="221"/>
      <c r="AHF16" s="226"/>
      <c r="AHG16" s="226"/>
      <c r="AHH16" s="26"/>
      <c r="AHI16" s="26"/>
      <c r="AHJ16" s="26"/>
      <c r="AHK16" s="225"/>
      <c r="AHL16" s="26"/>
      <c r="AHN16" s="221"/>
      <c r="AHO16" s="221"/>
      <c r="AHP16" s="221"/>
      <c r="AHQ16" s="221"/>
      <c r="AHR16" s="221"/>
      <c r="AHS16" s="221"/>
      <c r="AHT16" s="221"/>
      <c r="AHU16" s="221"/>
      <c r="AHV16" s="226"/>
      <c r="AHW16" s="226"/>
      <c r="AHX16" s="26"/>
      <c r="AHY16" s="26"/>
      <c r="AHZ16" s="26"/>
      <c r="AIA16" s="225"/>
      <c r="AIB16" s="26"/>
      <c r="AID16" s="221"/>
      <c r="AIE16" s="221"/>
      <c r="AIF16" s="221"/>
      <c r="AIG16" s="221"/>
      <c r="AIH16" s="221"/>
      <c r="AII16" s="221"/>
      <c r="AIJ16" s="221"/>
      <c r="AIK16" s="221"/>
      <c r="AIL16" s="226"/>
      <c r="AIM16" s="226"/>
      <c r="AIN16" s="26"/>
      <c r="AIO16" s="26"/>
      <c r="AIP16" s="26"/>
      <c r="AIQ16" s="225"/>
      <c r="AIR16" s="26"/>
      <c r="AIT16" s="221"/>
      <c r="AIU16" s="221"/>
      <c r="AIV16" s="221"/>
      <c r="AIW16" s="221"/>
      <c r="AIX16" s="221"/>
      <c r="AIY16" s="221"/>
      <c r="AIZ16" s="221"/>
      <c r="AJA16" s="221"/>
      <c r="AJB16" s="226"/>
      <c r="AJC16" s="226"/>
      <c r="AJD16" s="26"/>
      <c r="AJE16" s="26"/>
      <c r="AJF16" s="26"/>
      <c r="AJG16" s="225"/>
      <c r="AJH16" s="26"/>
      <c r="AJJ16" s="221"/>
      <c r="AJK16" s="221"/>
      <c r="AJL16" s="221"/>
      <c r="AJM16" s="221"/>
      <c r="AJN16" s="221"/>
      <c r="AJO16" s="221"/>
      <c r="AJP16" s="221"/>
      <c r="AJQ16" s="221"/>
      <c r="AJR16" s="226"/>
      <c r="AJS16" s="226"/>
      <c r="AJT16" s="26"/>
      <c r="AJU16" s="26"/>
      <c r="AJV16" s="26"/>
      <c r="AJW16" s="225"/>
      <c r="AJX16" s="26"/>
      <c r="AJZ16" s="221"/>
      <c r="AKA16" s="221"/>
      <c r="AKB16" s="221"/>
      <c r="AKC16" s="221"/>
      <c r="AKD16" s="221"/>
      <c r="AKE16" s="221"/>
      <c r="AKF16" s="221"/>
      <c r="AKG16" s="221"/>
      <c r="AKH16" s="226"/>
      <c r="AKI16" s="226"/>
      <c r="AKJ16" s="26"/>
      <c r="AKK16" s="26"/>
      <c r="AKL16" s="26"/>
      <c r="AKM16" s="225"/>
      <c r="AKN16" s="26"/>
      <c r="AKP16" s="221"/>
      <c r="AKQ16" s="221"/>
      <c r="AKR16" s="221"/>
      <c r="AKS16" s="221"/>
      <c r="AKT16" s="221"/>
      <c r="AKU16" s="221"/>
      <c r="AKV16" s="221"/>
      <c r="AKW16" s="221"/>
      <c r="AKX16" s="226"/>
      <c r="AKY16" s="226"/>
      <c r="AKZ16" s="26"/>
      <c r="ALA16" s="26"/>
      <c r="ALB16" s="26"/>
      <c r="ALC16" s="225"/>
      <c r="ALD16" s="26"/>
      <c r="ALF16" s="221"/>
      <c r="ALG16" s="221"/>
      <c r="ALH16" s="221"/>
      <c r="ALI16" s="221"/>
      <c r="ALJ16" s="221"/>
      <c r="ALK16" s="221"/>
      <c r="ALL16" s="221"/>
      <c r="ALM16" s="221"/>
      <c r="ALN16" s="226"/>
      <c r="ALO16" s="226"/>
      <c r="ALP16" s="26"/>
      <c r="ALQ16" s="26"/>
      <c r="ALR16" s="26"/>
      <c r="ALS16" s="225"/>
      <c r="ALT16" s="26"/>
      <c r="ALV16" s="221"/>
      <c r="ALW16" s="221"/>
      <c r="ALX16" s="221"/>
      <c r="ALY16" s="221"/>
      <c r="ALZ16" s="221"/>
      <c r="AMA16" s="221"/>
      <c r="AMB16" s="221"/>
      <c r="AMC16" s="221"/>
      <c r="AMD16" s="226"/>
      <c r="AME16" s="226"/>
      <c r="AMF16" s="26"/>
      <c r="AMG16" s="26"/>
      <c r="AMH16" s="26"/>
      <c r="AMI16" s="225"/>
      <c r="AMJ16" s="26"/>
      <c r="AML16" s="221"/>
      <c r="AMM16" s="221"/>
      <c r="AMN16" s="221"/>
      <c r="AMO16" s="221"/>
      <c r="AMP16" s="221"/>
      <c r="AMQ16" s="221"/>
      <c r="AMR16" s="221"/>
      <c r="AMS16" s="221"/>
      <c r="AMT16" s="226"/>
      <c r="AMU16" s="226"/>
      <c r="AMV16" s="26"/>
      <c r="AMW16" s="26"/>
      <c r="AMX16" s="26"/>
      <c r="AMY16" s="225"/>
      <c r="AMZ16" s="26"/>
      <c r="ANB16" s="221"/>
      <c r="ANC16" s="221"/>
      <c r="AND16" s="221"/>
      <c r="ANE16" s="221"/>
      <c r="ANF16" s="221"/>
      <c r="ANG16" s="221"/>
      <c r="ANH16" s="221"/>
      <c r="ANI16" s="221"/>
      <c r="ANJ16" s="226"/>
      <c r="ANK16" s="226"/>
      <c r="ANL16" s="26"/>
      <c r="ANM16" s="26"/>
      <c r="ANN16" s="26"/>
      <c r="ANO16" s="225"/>
      <c r="ANP16" s="26"/>
      <c r="ANR16" s="221"/>
      <c r="ANS16" s="221"/>
      <c r="ANT16" s="221"/>
      <c r="ANU16" s="221"/>
      <c r="ANV16" s="221"/>
      <c r="ANW16" s="221"/>
      <c r="ANX16" s="221"/>
      <c r="ANY16" s="221"/>
      <c r="ANZ16" s="226"/>
      <c r="AOA16" s="226"/>
      <c r="AOB16" s="26"/>
      <c r="AOC16" s="26"/>
      <c r="AOD16" s="26"/>
      <c r="AOE16" s="225"/>
      <c r="AOF16" s="26"/>
      <c r="AOH16" s="221"/>
      <c r="AOI16" s="221"/>
      <c r="AOJ16" s="221"/>
      <c r="AOK16" s="221"/>
      <c r="AOL16" s="221"/>
      <c r="AOM16" s="221"/>
      <c r="AON16" s="221"/>
      <c r="AOO16" s="221"/>
      <c r="AOP16" s="226"/>
      <c r="AOQ16" s="226"/>
      <c r="AOR16" s="26"/>
      <c r="AOS16" s="26"/>
      <c r="AOT16" s="26"/>
      <c r="AOU16" s="225"/>
      <c r="AOV16" s="26"/>
      <c r="AOX16" s="221"/>
      <c r="AOY16" s="221"/>
      <c r="AOZ16" s="221"/>
      <c r="APA16" s="221"/>
      <c r="APB16" s="221"/>
      <c r="APC16" s="221"/>
      <c r="APD16" s="221"/>
      <c r="APE16" s="221"/>
      <c r="APF16" s="226"/>
      <c r="APG16" s="226"/>
      <c r="APH16" s="26"/>
      <c r="API16" s="26"/>
      <c r="APJ16" s="26"/>
      <c r="APK16" s="225"/>
      <c r="APL16" s="26"/>
      <c r="APN16" s="221"/>
      <c r="APO16" s="221"/>
      <c r="APP16" s="221"/>
      <c r="APQ16" s="221"/>
      <c r="APR16" s="221"/>
      <c r="APS16" s="221"/>
      <c r="APT16" s="221"/>
      <c r="APU16" s="221"/>
      <c r="APV16" s="226"/>
      <c r="APW16" s="226"/>
      <c r="APX16" s="26"/>
      <c r="APY16" s="26"/>
      <c r="APZ16" s="26"/>
      <c r="AQA16" s="225"/>
      <c r="AQB16" s="26"/>
      <c r="AQD16" s="221"/>
      <c r="AQE16" s="221"/>
      <c r="AQF16" s="221"/>
      <c r="AQG16" s="221"/>
      <c r="AQH16" s="221"/>
      <c r="AQI16" s="221"/>
      <c r="AQJ16" s="221"/>
      <c r="AQK16" s="221"/>
      <c r="AQL16" s="226"/>
      <c r="AQM16" s="226"/>
      <c r="AQN16" s="26"/>
      <c r="AQO16" s="26"/>
      <c r="AQP16" s="26"/>
      <c r="AQQ16" s="225"/>
      <c r="AQR16" s="26"/>
      <c r="AQT16" s="221"/>
      <c r="AQU16" s="221"/>
      <c r="AQV16" s="221"/>
      <c r="AQW16" s="221"/>
      <c r="AQX16" s="221"/>
      <c r="AQY16" s="221"/>
      <c r="AQZ16" s="221"/>
      <c r="ARA16" s="221"/>
      <c r="ARB16" s="226"/>
      <c r="ARC16" s="226"/>
      <c r="ARD16" s="26"/>
      <c r="ARE16" s="26"/>
      <c r="ARF16" s="26"/>
      <c r="ARG16" s="225"/>
      <c r="ARH16" s="26"/>
      <c r="ARJ16" s="221"/>
      <c r="ARK16" s="221"/>
      <c r="ARL16" s="221"/>
      <c r="ARM16" s="221"/>
      <c r="ARN16" s="221"/>
      <c r="ARO16" s="221"/>
      <c r="ARP16" s="221"/>
      <c r="ARQ16" s="221"/>
      <c r="ARR16" s="226"/>
      <c r="ARS16" s="226"/>
      <c r="ART16" s="26"/>
      <c r="ARU16" s="26"/>
      <c r="ARV16" s="26"/>
      <c r="ARW16" s="225"/>
      <c r="ARX16" s="26"/>
      <c r="ARZ16" s="221"/>
      <c r="ASA16" s="221"/>
      <c r="ASB16" s="221"/>
      <c r="ASC16" s="221"/>
      <c r="ASD16" s="221"/>
      <c r="ASE16" s="221"/>
      <c r="ASF16" s="221"/>
      <c r="ASG16" s="221"/>
      <c r="ASH16" s="226"/>
      <c r="ASI16" s="226"/>
      <c r="ASJ16" s="26"/>
      <c r="ASK16" s="26"/>
      <c r="ASL16" s="26"/>
      <c r="ASM16" s="225"/>
      <c r="ASN16" s="26"/>
      <c r="ASP16" s="221"/>
      <c r="ASQ16" s="221"/>
      <c r="ASR16" s="221"/>
      <c r="ASS16" s="221"/>
      <c r="AST16" s="221"/>
      <c r="ASU16" s="221"/>
      <c r="ASV16" s="221"/>
      <c r="ASW16" s="221"/>
      <c r="ASX16" s="226"/>
      <c r="ASY16" s="226"/>
      <c r="ASZ16" s="26"/>
      <c r="ATA16" s="26"/>
      <c r="ATB16" s="26"/>
      <c r="ATC16" s="225"/>
      <c r="ATD16" s="26"/>
      <c r="ATF16" s="221"/>
      <c r="ATG16" s="221"/>
      <c r="ATH16" s="221"/>
      <c r="ATI16" s="221"/>
      <c r="ATJ16" s="221"/>
      <c r="ATK16" s="221"/>
      <c r="ATL16" s="221"/>
      <c r="ATM16" s="221"/>
      <c r="ATN16" s="226"/>
      <c r="ATO16" s="226"/>
      <c r="ATP16" s="26"/>
      <c r="ATQ16" s="26"/>
      <c r="ATR16" s="26"/>
      <c r="ATS16" s="225"/>
      <c r="ATT16" s="26"/>
      <c r="ATV16" s="221"/>
      <c r="ATW16" s="221"/>
      <c r="ATX16" s="221"/>
      <c r="ATY16" s="221"/>
      <c r="ATZ16" s="221"/>
      <c r="AUA16" s="221"/>
      <c r="AUB16" s="221"/>
      <c r="AUC16" s="221"/>
      <c r="AUD16" s="226"/>
      <c r="AUE16" s="226"/>
      <c r="AUF16" s="26"/>
      <c r="AUG16" s="26"/>
      <c r="AUH16" s="26"/>
      <c r="AUI16" s="225"/>
      <c r="AUJ16" s="26"/>
      <c r="AUL16" s="221"/>
      <c r="AUM16" s="221"/>
      <c r="AUN16" s="221"/>
      <c r="AUO16" s="221"/>
      <c r="AUP16" s="221"/>
      <c r="AUQ16" s="221"/>
      <c r="AUR16" s="221"/>
      <c r="AUS16" s="221"/>
      <c r="AUT16" s="226"/>
      <c r="AUU16" s="226"/>
      <c r="AUV16" s="26"/>
      <c r="AUW16" s="26"/>
      <c r="AUX16" s="26"/>
      <c r="AUY16" s="225"/>
      <c r="AUZ16" s="26"/>
      <c r="AVB16" s="221"/>
      <c r="AVC16" s="221"/>
      <c r="AVD16" s="221"/>
      <c r="AVE16" s="221"/>
      <c r="AVF16" s="221"/>
      <c r="AVG16" s="221"/>
      <c r="AVH16" s="221"/>
      <c r="AVI16" s="221"/>
      <c r="AVJ16" s="226"/>
      <c r="AVK16" s="226"/>
      <c r="AVL16" s="26"/>
      <c r="AVM16" s="26"/>
      <c r="AVN16" s="26"/>
      <c r="AVO16" s="225"/>
      <c r="AVP16" s="26"/>
      <c r="AVR16" s="221"/>
      <c r="AVS16" s="221"/>
      <c r="AVT16" s="221"/>
      <c r="AVU16" s="221"/>
      <c r="AVV16" s="221"/>
      <c r="AVW16" s="221"/>
      <c r="AVX16" s="221"/>
      <c r="AVY16" s="221"/>
      <c r="AVZ16" s="226"/>
      <c r="AWA16" s="226"/>
      <c r="AWB16" s="26"/>
      <c r="AWC16" s="26"/>
      <c r="AWD16" s="26"/>
      <c r="AWE16" s="225"/>
      <c r="AWF16" s="26"/>
      <c r="AWH16" s="221"/>
      <c r="AWI16" s="221"/>
      <c r="AWJ16" s="221"/>
      <c r="AWK16" s="221"/>
      <c r="AWL16" s="221"/>
      <c r="AWM16" s="221"/>
      <c r="AWN16" s="221"/>
      <c r="AWO16" s="221"/>
      <c r="AWP16" s="226"/>
      <c r="AWQ16" s="226"/>
      <c r="AWR16" s="26"/>
      <c r="AWS16" s="26"/>
      <c r="AWT16" s="26"/>
      <c r="AWU16" s="225"/>
      <c r="AWV16" s="26"/>
      <c r="AWX16" s="221"/>
      <c r="AWY16" s="221"/>
      <c r="AWZ16" s="221"/>
      <c r="AXA16" s="221"/>
      <c r="AXB16" s="221"/>
      <c r="AXC16" s="221"/>
      <c r="AXD16" s="221"/>
      <c r="AXE16" s="221"/>
      <c r="AXF16" s="226"/>
      <c r="AXG16" s="226"/>
      <c r="AXH16" s="26"/>
      <c r="AXI16" s="26"/>
      <c r="AXJ16" s="26"/>
      <c r="AXK16" s="225"/>
      <c r="AXL16" s="26"/>
      <c r="AXN16" s="221"/>
      <c r="AXO16" s="221"/>
      <c r="AXP16" s="221"/>
      <c r="AXQ16" s="221"/>
      <c r="AXR16" s="221"/>
      <c r="AXS16" s="221"/>
      <c r="AXT16" s="221"/>
      <c r="AXU16" s="221"/>
      <c r="AXV16" s="226"/>
      <c r="AXW16" s="226"/>
      <c r="AXX16" s="26"/>
      <c r="AXY16" s="26"/>
      <c r="AXZ16" s="26"/>
      <c r="AYA16" s="225"/>
      <c r="AYB16" s="26"/>
      <c r="AYD16" s="221"/>
      <c r="AYE16" s="221"/>
      <c r="AYF16" s="221"/>
      <c r="AYG16" s="221"/>
      <c r="AYH16" s="221"/>
      <c r="AYI16" s="221"/>
      <c r="AYJ16" s="221"/>
      <c r="AYK16" s="221"/>
      <c r="AYL16" s="226"/>
      <c r="AYM16" s="226"/>
      <c r="AYN16" s="26"/>
      <c r="AYO16" s="26"/>
      <c r="AYP16" s="26"/>
      <c r="AYQ16" s="225"/>
      <c r="AYR16" s="26"/>
      <c r="AYT16" s="221"/>
      <c r="AYU16" s="221"/>
      <c r="AYV16" s="221"/>
      <c r="AYW16" s="221"/>
      <c r="AYX16" s="221"/>
      <c r="AYY16" s="221"/>
      <c r="AYZ16" s="221"/>
      <c r="AZA16" s="221"/>
      <c r="AZB16" s="226"/>
      <c r="AZC16" s="226"/>
      <c r="AZD16" s="26"/>
      <c r="AZE16" s="26"/>
      <c r="AZF16" s="26"/>
      <c r="AZG16" s="225"/>
      <c r="AZH16" s="26"/>
      <c r="AZJ16" s="221"/>
      <c r="AZK16" s="221"/>
      <c r="AZL16" s="221"/>
      <c r="AZM16" s="221"/>
      <c r="AZN16" s="221"/>
      <c r="AZO16" s="221"/>
      <c r="AZP16" s="221"/>
      <c r="AZQ16" s="221"/>
      <c r="AZR16" s="226"/>
      <c r="AZS16" s="226"/>
      <c r="AZT16" s="26"/>
      <c r="AZU16" s="26"/>
      <c r="AZV16" s="26"/>
      <c r="AZW16" s="225"/>
      <c r="AZX16" s="26"/>
      <c r="AZZ16" s="221"/>
      <c r="BAA16" s="221"/>
      <c r="BAB16" s="221"/>
      <c r="BAC16" s="221"/>
      <c r="BAD16" s="221"/>
      <c r="BAE16" s="221"/>
      <c r="BAF16" s="221"/>
      <c r="BAG16" s="221"/>
      <c r="BAH16" s="226"/>
      <c r="BAI16" s="226"/>
      <c r="BAJ16" s="26"/>
      <c r="BAK16" s="26"/>
      <c r="BAL16" s="26"/>
      <c r="BAM16" s="225"/>
      <c r="BAN16" s="26"/>
      <c r="BAP16" s="221"/>
      <c r="BAQ16" s="221"/>
      <c r="BAR16" s="221"/>
      <c r="BAS16" s="221"/>
      <c r="BAT16" s="221"/>
      <c r="BAU16" s="221"/>
      <c r="BAV16" s="221"/>
      <c r="BAW16" s="221"/>
      <c r="BAX16" s="226"/>
      <c r="BAY16" s="226"/>
      <c r="BAZ16" s="26"/>
      <c r="BBA16" s="26"/>
      <c r="BBB16" s="26"/>
      <c r="BBC16" s="225"/>
      <c r="BBD16" s="26"/>
      <c r="BBF16" s="221"/>
      <c r="BBG16" s="221"/>
      <c r="BBH16" s="221"/>
      <c r="BBI16" s="221"/>
      <c r="BBJ16" s="221"/>
      <c r="BBK16" s="221"/>
      <c r="BBL16" s="221"/>
      <c r="BBM16" s="221"/>
      <c r="BBN16" s="226"/>
      <c r="BBO16" s="226"/>
      <c r="BBP16" s="26"/>
      <c r="BBQ16" s="26"/>
      <c r="BBR16" s="26"/>
      <c r="BBS16" s="225"/>
      <c r="BBT16" s="26"/>
      <c r="BBV16" s="221"/>
      <c r="BBW16" s="221"/>
      <c r="BBX16" s="221"/>
      <c r="BBY16" s="221"/>
      <c r="BBZ16" s="221"/>
      <c r="BCA16" s="221"/>
      <c r="BCB16" s="221"/>
      <c r="BCC16" s="221"/>
      <c r="BCD16" s="226"/>
      <c r="BCE16" s="226"/>
      <c r="BCF16" s="26"/>
      <c r="BCG16" s="26"/>
      <c r="BCH16" s="26"/>
      <c r="BCI16" s="225"/>
      <c r="BCJ16" s="26"/>
      <c r="BCL16" s="221"/>
      <c r="BCM16" s="221"/>
      <c r="BCN16" s="221"/>
      <c r="BCO16" s="221"/>
      <c r="BCP16" s="221"/>
      <c r="BCQ16" s="221"/>
      <c r="BCR16" s="221"/>
      <c r="BCS16" s="221"/>
      <c r="BCT16" s="226"/>
      <c r="BCU16" s="226"/>
      <c r="BCV16" s="26"/>
      <c r="BCW16" s="26"/>
      <c r="BCX16" s="26"/>
      <c r="BCY16" s="225"/>
      <c r="BCZ16" s="26"/>
      <c r="BDB16" s="221"/>
      <c r="BDC16" s="221"/>
      <c r="BDD16" s="221"/>
      <c r="BDE16" s="221"/>
      <c r="BDF16" s="221"/>
      <c r="BDG16" s="221"/>
      <c r="BDH16" s="221"/>
      <c r="BDI16" s="221"/>
      <c r="BDJ16" s="226"/>
      <c r="BDK16" s="226"/>
      <c r="BDL16" s="26"/>
      <c r="BDM16" s="26"/>
      <c r="BDN16" s="26"/>
      <c r="BDO16" s="225"/>
      <c r="BDP16" s="26"/>
      <c r="BDR16" s="221"/>
      <c r="BDS16" s="221"/>
      <c r="BDT16" s="221"/>
      <c r="BDU16" s="221"/>
      <c r="BDV16" s="221"/>
      <c r="BDW16" s="221"/>
      <c r="BDX16" s="221"/>
      <c r="BDY16" s="221"/>
      <c r="BDZ16" s="226"/>
      <c r="BEA16" s="226"/>
      <c r="BEB16" s="26"/>
      <c r="BEC16" s="26"/>
      <c r="BED16" s="26"/>
      <c r="BEE16" s="225"/>
      <c r="BEF16" s="26"/>
      <c r="BEH16" s="221"/>
      <c r="BEI16" s="221"/>
      <c r="BEJ16" s="221"/>
      <c r="BEK16" s="221"/>
      <c r="BEL16" s="221"/>
      <c r="BEM16" s="221"/>
      <c r="BEN16" s="221"/>
      <c r="BEO16" s="221"/>
      <c r="BEP16" s="226"/>
      <c r="BEQ16" s="226"/>
      <c r="BER16" s="26"/>
      <c r="BES16" s="26"/>
      <c r="BET16" s="26"/>
      <c r="BEU16" s="225"/>
      <c r="BEV16" s="26"/>
      <c r="BEX16" s="221"/>
      <c r="BEY16" s="221"/>
      <c r="BEZ16" s="221"/>
      <c r="BFA16" s="221"/>
      <c r="BFB16" s="221"/>
      <c r="BFC16" s="221"/>
      <c r="BFD16" s="221"/>
      <c r="BFE16" s="221"/>
      <c r="BFF16" s="226"/>
      <c r="BFG16" s="226"/>
      <c r="BFH16" s="26"/>
      <c r="BFI16" s="26"/>
      <c r="BFJ16" s="26"/>
      <c r="BFK16" s="225"/>
      <c r="BFL16" s="26"/>
      <c r="BFN16" s="221"/>
      <c r="BFO16" s="221"/>
      <c r="BFP16" s="221"/>
      <c r="BFQ16" s="221"/>
      <c r="BFR16" s="221"/>
      <c r="BFS16" s="221"/>
      <c r="BFT16" s="221"/>
      <c r="BFU16" s="221"/>
      <c r="BFV16" s="226"/>
      <c r="BFW16" s="226"/>
      <c r="BFX16" s="26"/>
      <c r="BFY16" s="26"/>
      <c r="BFZ16" s="26"/>
      <c r="BGA16" s="225"/>
      <c r="BGB16" s="26"/>
      <c r="BGD16" s="221"/>
      <c r="BGE16" s="221"/>
      <c r="BGF16" s="221"/>
      <c r="BGG16" s="221"/>
      <c r="BGH16" s="221"/>
      <c r="BGI16" s="221"/>
      <c r="BGJ16" s="221"/>
      <c r="BGK16" s="221"/>
      <c r="BGL16" s="226"/>
      <c r="BGM16" s="226"/>
      <c r="BGN16" s="26"/>
      <c r="BGO16" s="26"/>
      <c r="BGP16" s="26"/>
      <c r="BGQ16" s="225"/>
      <c r="BGR16" s="26"/>
      <c r="BGT16" s="221"/>
      <c r="BGU16" s="221"/>
      <c r="BGV16" s="221"/>
      <c r="BGW16" s="221"/>
      <c r="BGX16" s="221"/>
      <c r="BGY16" s="221"/>
      <c r="BGZ16" s="221"/>
      <c r="BHA16" s="221"/>
      <c r="BHB16" s="226"/>
      <c r="BHC16" s="226"/>
      <c r="BHD16" s="26"/>
      <c r="BHE16" s="26"/>
      <c r="BHF16" s="26"/>
      <c r="BHG16" s="225"/>
      <c r="BHH16" s="26"/>
      <c r="BHJ16" s="221"/>
      <c r="BHK16" s="221"/>
      <c r="BHL16" s="221"/>
      <c r="BHM16" s="221"/>
      <c r="BHN16" s="221"/>
      <c r="BHO16" s="221"/>
      <c r="BHP16" s="221"/>
      <c r="BHQ16" s="221"/>
      <c r="BHR16" s="226"/>
      <c r="BHS16" s="226"/>
      <c r="BHT16" s="26"/>
      <c r="BHU16" s="26"/>
      <c r="BHV16" s="26"/>
      <c r="BHW16" s="225"/>
      <c r="BHX16" s="26"/>
      <c r="BHZ16" s="221"/>
      <c r="BIA16" s="221"/>
      <c r="BIB16" s="221"/>
      <c r="BIC16" s="221"/>
      <c r="BID16" s="221"/>
      <c r="BIE16" s="221"/>
      <c r="BIF16" s="221"/>
      <c r="BIG16" s="221"/>
      <c r="BIH16" s="226"/>
      <c r="BII16" s="226"/>
      <c r="BIJ16" s="26"/>
      <c r="BIK16" s="26"/>
      <c r="BIL16" s="26"/>
      <c r="BIM16" s="225"/>
      <c r="BIN16" s="26"/>
      <c r="BIP16" s="221"/>
      <c r="BIQ16" s="221"/>
      <c r="BIR16" s="221"/>
      <c r="BIS16" s="221"/>
      <c r="BIT16" s="221"/>
      <c r="BIU16" s="221"/>
      <c r="BIV16" s="221"/>
      <c r="BIW16" s="221"/>
      <c r="BIX16" s="226"/>
      <c r="BIY16" s="226"/>
      <c r="BIZ16" s="26"/>
      <c r="BJA16" s="26"/>
      <c r="BJB16" s="26"/>
      <c r="BJC16" s="225"/>
      <c r="BJD16" s="26"/>
      <c r="BJF16" s="221"/>
      <c r="BJG16" s="221"/>
      <c r="BJH16" s="221"/>
      <c r="BJI16" s="221"/>
      <c r="BJJ16" s="221"/>
      <c r="BJK16" s="221"/>
      <c r="BJL16" s="221"/>
      <c r="BJM16" s="221"/>
      <c r="BJN16" s="226"/>
      <c r="BJO16" s="226"/>
      <c r="BJP16" s="26"/>
      <c r="BJQ16" s="26"/>
      <c r="BJR16" s="26"/>
      <c r="BJS16" s="225"/>
      <c r="BJT16" s="26"/>
      <c r="BJV16" s="221"/>
      <c r="BJW16" s="221"/>
      <c r="BJX16" s="221"/>
      <c r="BJY16" s="221"/>
      <c r="BJZ16" s="221"/>
      <c r="BKA16" s="221"/>
      <c r="BKB16" s="221"/>
      <c r="BKC16" s="221"/>
      <c r="BKD16" s="226"/>
      <c r="BKE16" s="226"/>
      <c r="BKF16" s="26"/>
      <c r="BKG16" s="26"/>
      <c r="BKH16" s="26"/>
      <c r="BKI16" s="225"/>
      <c r="BKJ16" s="26"/>
      <c r="BKL16" s="221"/>
      <c r="BKM16" s="221"/>
      <c r="BKN16" s="221"/>
      <c r="BKO16" s="221"/>
      <c r="BKP16" s="221"/>
      <c r="BKQ16" s="221"/>
      <c r="BKR16" s="221"/>
      <c r="BKS16" s="221"/>
      <c r="BKT16" s="226"/>
      <c r="BKU16" s="226"/>
      <c r="BKV16" s="26"/>
      <c r="BKW16" s="26"/>
      <c r="BKX16" s="26"/>
      <c r="BKY16" s="225"/>
      <c r="BKZ16" s="26"/>
      <c r="BLB16" s="221"/>
      <c r="BLC16" s="221"/>
      <c r="BLD16" s="221"/>
      <c r="BLE16" s="221"/>
      <c r="BLF16" s="221"/>
      <c r="BLG16" s="221"/>
      <c r="BLH16" s="221"/>
      <c r="BLI16" s="221"/>
      <c r="BLJ16" s="226"/>
      <c r="BLK16" s="226"/>
      <c r="BLL16" s="26"/>
      <c r="BLM16" s="26"/>
      <c r="BLN16" s="26"/>
      <c r="BLO16" s="225"/>
      <c r="BLP16" s="26"/>
      <c r="BLR16" s="221"/>
      <c r="BLS16" s="221"/>
      <c r="BLT16" s="221"/>
      <c r="BLU16" s="221"/>
      <c r="BLV16" s="221"/>
      <c r="BLW16" s="221"/>
      <c r="BLX16" s="221"/>
      <c r="BLY16" s="221"/>
      <c r="BLZ16" s="226"/>
      <c r="BMA16" s="226"/>
      <c r="BMB16" s="26"/>
      <c r="BMC16" s="26"/>
      <c r="BMD16" s="26"/>
      <c r="BME16" s="225"/>
      <c r="BMF16" s="26"/>
      <c r="BMH16" s="221"/>
      <c r="BMI16" s="221"/>
      <c r="BMJ16" s="221"/>
      <c r="BMK16" s="221"/>
      <c r="BML16" s="221"/>
      <c r="BMM16" s="221"/>
      <c r="BMN16" s="221"/>
      <c r="BMO16" s="221"/>
      <c r="BMP16" s="226"/>
      <c r="BMQ16" s="226"/>
      <c r="BMR16" s="26"/>
      <c r="BMS16" s="26"/>
      <c r="BMT16" s="26"/>
      <c r="BMU16" s="225"/>
      <c r="BMV16" s="26"/>
      <c r="BMX16" s="221"/>
      <c r="BMY16" s="221"/>
      <c r="BMZ16" s="221"/>
      <c r="BNA16" s="221"/>
      <c r="BNB16" s="221"/>
      <c r="BNC16" s="221"/>
      <c r="BND16" s="221"/>
      <c r="BNE16" s="221"/>
      <c r="BNF16" s="226"/>
      <c r="BNG16" s="226"/>
      <c r="BNH16" s="26"/>
      <c r="BNI16" s="26"/>
      <c r="BNJ16" s="26"/>
      <c r="BNK16" s="225"/>
      <c r="BNL16" s="26"/>
      <c r="BNN16" s="221"/>
      <c r="BNO16" s="221"/>
      <c r="BNP16" s="221"/>
      <c r="BNQ16" s="221"/>
      <c r="BNR16" s="221"/>
      <c r="BNS16" s="221"/>
      <c r="BNT16" s="221"/>
      <c r="BNU16" s="221"/>
      <c r="BNV16" s="226"/>
      <c r="BNW16" s="226"/>
      <c r="BNX16" s="26"/>
      <c r="BNY16" s="26"/>
      <c r="BNZ16" s="26"/>
      <c r="BOA16" s="225"/>
      <c r="BOB16" s="26"/>
      <c r="BOD16" s="221"/>
      <c r="BOE16" s="221"/>
      <c r="BOF16" s="221"/>
      <c r="BOG16" s="221"/>
      <c r="BOH16" s="221"/>
      <c r="BOI16" s="221"/>
      <c r="BOJ16" s="221"/>
      <c r="BOK16" s="221"/>
      <c r="BOL16" s="226"/>
      <c r="BOM16" s="226"/>
      <c r="BON16" s="26"/>
      <c r="BOO16" s="26"/>
      <c r="BOP16" s="26"/>
      <c r="BOQ16" s="225"/>
      <c r="BOR16" s="26"/>
      <c r="BOT16" s="221"/>
      <c r="BOU16" s="221"/>
      <c r="BOV16" s="221"/>
      <c r="BOW16" s="221"/>
      <c r="BOX16" s="221"/>
      <c r="BOY16" s="221"/>
      <c r="BOZ16" s="221"/>
      <c r="BPA16" s="221"/>
      <c r="BPB16" s="226"/>
      <c r="BPC16" s="226"/>
      <c r="BPD16" s="26"/>
      <c r="BPE16" s="26"/>
      <c r="BPF16" s="26"/>
      <c r="BPG16" s="225"/>
      <c r="BPH16" s="26"/>
      <c r="BPJ16" s="221"/>
      <c r="BPK16" s="221"/>
      <c r="BPL16" s="221"/>
      <c r="BPM16" s="221"/>
      <c r="BPN16" s="221"/>
      <c r="BPO16" s="221"/>
      <c r="BPP16" s="221"/>
      <c r="BPQ16" s="221"/>
      <c r="BPR16" s="226"/>
      <c r="BPS16" s="226"/>
      <c r="BPT16" s="26"/>
      <c r="BPU16" s="26"/>
      <c r="BPV16" s="26"/>
      <c r="BPW16" s="225"/>
      <c r="BPX16" s="26"/>
      <c r="BPZ16" s="221"/>
      <c r="BQA16" s="221"/>
      <c r="BQB16" s="221"/>
      <c r="BQC16" s="221"/>
      <c r="BQD16" s="221"/>
      <c r="BQE16" s="221"/>
      <c r="BQF16" s="221"/>
      <c r="BQG16" s="221"/>
      <c r="BQH16" s="226"/>
      <c r="BQI16" s="226"/>
      <c r="BQJ16" s="26"/>
      <c r="BQK16" s="26"/>
      <c r="BQL16" s="26"/>
      <c r="BQM16" s="225"/>
      <c r="BQN16" s="26"/>
      <c r="BQP16" s="221"/>
      <c r="BQQ16" s="221"/>
      <c r="BQR16" s="221"/>
      <c r="BQS16" s="221"/>
      <c r="BQT16" s="221"/>
      <c r="BQU16" s="221"/>
      <c r="BQV16" s="221"/>
      <c r="BQW16" s="221"/>
      <c r="BQX16" s="226"/>
      <c r="BQY16" s="226"/>
      <c r="BQZ16" s="26"/>
      <c r="BRA16" s="26"/>
      <c r="BRB16" s="26"/>
      <c r="BRC16" s="225"/>
      <c r="BRD16" s="26"/>
      <c r="BRF16" s="221"/>
      <c r="BRG16" s="221"/>
      <c r="BRH16" s="221"/>
      <c r="BRI16" s="221"/>
      <c r="BRJ16" s="221"/>
      <c r="BRK16" s="221"/>
      <c r="BRL16" s="221"/>
      <c r="BRM16" s="221"/>
      <c r="BRN16" s="226"/>
      <c r="BRO16" s="226"/>
      <c r="BRP16" s="26"/>
      <c r="BRQ16" s="26"/>
      <c r="BRR16" s="26"/>
      <c r="BRS16" s="225"/>
      <c r="BRT16" s="26"/>
      <c r="BRV16" s="221"/>
      <c r="BRW16" s="221"/>
      <c r="BRX16" s="221"/>
      <c r="BRY16" s="221"/>
      <c r="BRZ16" s="221"/>
      <c r="BSA16" s="221"/>
      <c r="BSB16" s="221"/>
      <c r="BSC16" s="221"/>
      <c r="BSD16" s="226"/>
      <c r="BSE16" s="226"/>
      <c r="BSF16" s="26"/>
      <c r="BSG16" s="26"/>
      <c r="BSH16" s="26"/>
      <c r="BSI16" s="225"/>
      <c r="BSJ16" s="26"/>
      <c r="BSL16" s="221"/>
      <c r="BSM16" s="221"/>
      <c r="BSN16" s="221"/>
      <c r="BSO16" s="221"/>
      <c r="BSP16" s="221"/>
      <c r="BSQ16" s="221"/>
      <c r="BSR16" s="221"/>
      <c r="BSS16" s="221"/>
      <c r="BST16" s="226"/>
      <c r="BSU16" s="226"/>
      <c r="BSV16" s="26"/>
      <c r="BSW16" s="26"/>
      <c r="BSX16" s="26"/>
      <c r="BSY16" s="225"/>
      <c r="BSZ16" s="26"/>
      <c r="BTB16" s="221"/>
      <c r="BTC16" s="221"/>
      <c r="BTD16" s="221"/>
      <c r="BTE16" s="221"/>
      <c r="BTF16" s="221"/>
      <c r="BTG16" s="221"/>
      <c r="BTH16" s="221"/>
      <c r="BTI16" s="221"/>
      <c r="BTJ16" s="226"/>
      <c r="BTK16" s="226"/>
      <c r="BTL16" s="26"/>
      <c r="BTM16" s="26"/>
      <c r="BTN16" s="26"/>
      <c r="BTO16" s="225"/>
      <c r="BTP16" s="26"/>
      <c r="BTR16" s="221"/>
      <c r="BTS16" s="221"/>
      <c r="BTT16" s="221"/>
      <c r="BTU16" s="221"/>
      <c r="BTV16" s="221"/>
      <c r="BTW16" s="221"/>
      <c r="BTX16" s="221"/>
      <c r="BTY16" s="221"/>
      <c r="BTZ16" s="226"/>
      <c r="BUA16" s="226"/>
      <c r="BUB16" s="26"/>
      <c r="BUC16" s="26"/>
      <c r="BUD16" s="26"/>
      <c r="BUE16" s="225"/>
      <c r="BUF16" s="26"/>
      <c r="BUH16" s="221"/>
      <c r="BUI16" s="221"/>
      <c r="BUJ16" s="221"/>
      <c r="BUK16" s="221"/>
      <c r="BUL16" s="221"/>
      <c r="BUM16" s="221"/>
      <c r="BUN16" s="221"/>
      <c r="BUO16" s="221"/>
      <c r="BUP16" s="226"/>
      <c r="BUQ16" s="226"/>
      <c r="BUR16" s="26"/>
      <c r="BUS16" s="26"/>
      <c r="BUT16" s="26"/>
      <c r="BUU16" s="225"/>
      <c r="BUV16" s="26"/>
      <c r="BUX16" s="221"/>
      <c r="BUY16" s="221"/>
      <c r="BUZ16" s="221"/>
      <c r="BVA16" s="221"/>
      <c r="BVB16" s="221"/>
      <c r="BVC16" s="221"/>
      <c r="BVD16" s="221"/>
      <c r="BVE16" s="221"/>
      <c r="BVF16" s="226"/>
      <c r="BVG16" s="226"/>
      <c r="BVH16" s="26"/>
      <c r="BVI16" s="26"/>
      <c r="BVJ16" s="26"/>
      <c r="BVK16" s="225"/>
      <c r="BVL16" s="26"/>
      <c r="BVN16" s="221"/>
      <c r="BVO16" s="221"/>
      <c r="BVP16" s="221"/>
      <c r="BVQ16" s="221"/>
      <c r="BVR16" s="221"/>
      <c r="BVS16" s="221"/>
      <c r="BVT16" s="221"/>
      <c r="BVU16" s="221"/>
      <c r="BVV16" s="226"/>
      <c r="BVW16" s="226"/>
      <c r="BVX16" s="26"/>
      <c r="BVY16" s="26"/>
      <c r="BVZ16" s="26"/>
      <c r="BWA16" s="225"/>
      <c r="BWB16" s="26"/>
      <c r="BWD16" s="221"/>
      <c r="BWE16" s="221"/>
      <c r="BWF16" s="221"/>
      <c r="BWG16" s="221"/>
      <c r="BWH16" s="221"/>
      <c r="BWI16" s="221"/>
      <c r="BWJ16" s="221"/>
      <c r="BWK16" s="221"/>
      <c r="BWL16" s="226"/>
      <c r="BWM16" s="226"/>
      <c r="BWN16" s="26"/>
      <c r="BWO16" s="26"/>
      <c r="BWP16" s="26"/>
      <c r="BWQ16" s="225"/>
      <c r="BWR16" s="26"/>
      <c r="BWT16" s="221"/>
      <c r="BWU16" s="221"/>
      <c r="BWV16" s="221"/>
      <c r="BWW16" s="221"/>
      <c r="BWX16" s="221"/>
      <c r="BWY16" s="221"/>
      <c r="BWZ16" s="221"/>
      <c r="BXA16" s="221"/>
      <c r="BXB16" s="226"/>
      <c r="BXC16" s="226"/>
      <c r="BXD16" s="26"/>
      <c r="BXE16" s="26"/>
      <c r="BXF16" s="26"/>
      <c r="BXG16" s="225"/>
      <c r="BXH16" s="26"/>
      <c r="BXJ16" s="221"/>
      <c r="BXK16" s="221"/>
      <c r="BXL16" s="221"/>
      <c r="BXM16" s="221"/>
      <c r="BXN16" s="221"/>
      <c r="BXO16" s="221"/>
      <c r="BXP16" s="221"/>
      <c r="BXQ16" s="221"/>
      <c r="BXR16" s="226"/>
      <c r="BXS16" s="226"/>
      <c r="BXT16" s="26"/>
      <c r="BXU16" s="26"/>
      <c r="BXV16" s="26"/>
      <c r="BXW16" s="225"/>
      <c r="BXX16" s="26"/>
      <c r="BXZ16" s="221"/>
      <c r="BYA16" s="221"/>
      <c r="BYB16" s="221"/>
      <c r="BYC16" s="221"/>
      <c r="BYD16" s="221"/>
      <c r="BYE16" s="221"/>
      <c r="BYF16" s="221"/>
      <c r="BYG16" s="221"/>
      <c r="BYH16" s="226"/>
      <c r="BYI16" s="226"/>
      <c r="BYJ16" s="26"/>
      <c r="BYK16" s="26"/>
      <c r="BYL16" s="26"/>
      <c r="BYM16" s="225"/>
      <c r="BYN16" s="26"/>
      <c r="BYP16" s="221"/>
      <c r="BYQ16" s="221"/>
      <c r="BYR16" s="221"/>
      <c r="BYS16" s="221"/>
      <c r="BYT16" s="221"/>
      <c r="BYU16" s="221"/>
      <c r="BYV16" s="221"/>
      <c r="BYW16" s="221"/>
      <c r="BYX16" s="226"/>
      <c r="BYY16" s="226"/>
      <c r="BYZ16" s="26"/>
      <c r="BZA16" s="26"/>
      <c r="BZB16" s="26"/>
      <c r="BZC16" s="225"/>
      <c r="BZD16" s="26"/>
      <c r="BZF16" s="221"/>
      <c r="BZG16" s="221"/>
      <c r="BZH16" s="221"/>
      <c r="BZI16" s="221"/>
      <c r="BZJ16" s="221"/>
      <c r="BZK16" s="221"/>
      <c r="BZL16" s="221"/>
      <c r="BZM16" s="221"/>
      <c r="BZN16" s="226"/>
      <c r="BZO16" s="226"/>
      <c r="BZP16" s="26"/>
      <c r="BZQ16" s="26"/>
      <c r="BZR16" s="26"/>
      <c r="BZS16" s="225"/>
      <c r="BZT16" s="26"/>
      <c r="BZV16" s="221"/>
      <c r="BZW16" s="221"/>
      <c r="BZX16" s="221"/>
      <c r="BZY16" s="221"/>
      <c r="BZZ16" s="221"/>
      <c r="CAA16" s="221"/>
      <c r="CAB16" s="221"/>
      <c r="CAC16" s="221"/>
      <c r="CAD16" s="226"/>
      <c r="CAE16" s="226"/>
      <c r="CAF16" s="26"/>
      <c r="CAG16" s="26"/>
      <c r="CAH16" s="26"/>
      <c r="CAI16" s="225"/>
      <c r="CAJ16" s="26"/>
      <c r="CAL16" s="221"/>
      <c r="CAM16" s="221"/>
      <c r="CAN16" s="221"/>
      <c r="CAO16" s="221"/>
      <c r="CAP16" s="221"/>
      <c r="CAQ16" s="221"/>
      <c r="CAR16" s="221"/>
      <c r="CAS16" s="221"/>
      <c r="CAT16" s="226"/>
      <c r="CAU16" s="226"/>
      <c r="CAV16" s="26"/>
      <c r="CAW16" s="26"/>
      <c r="CAX16" s="26"/>
      <c r="CAY16" s="225"/>
      <c r="CAZ16" s="26"/>
      <c r="CBB16" s="221"/>
      <c r="CBC16" s="221"/>
      <c r="CBD16" s="221"/>
      <c r="CBE16" s="221"/>
      <c r="CBF16" s="221"/>
      <c r="CBG16" s="221"/>
      <c r="CBH16" s="221"/>
      <c r="CBI16" s="221"/>
      <c r="CBJ16" s="226"/>
      <c r="CBK16" s="226"/>
      <c r="CBL16" s="26"/>
      <c r="CBM16" s="26"/>
      <c r="CBN16" s="26"/>
      <c r="CBO16" s="225"/>
      <c r="CBP16" s="26"/>
      <c r="CBR16" s="221"/>
      <c r="CBS16" s="221"/>
      <c r="CBT16" s="221"/>
      <c r="CBU16" s="221"/>
      <c r="CBV16" s="221"/>
      <c r="CBW16" s="221"/>
      <c r="CBX16" s="221"/>
      <c r="CBY16" s="221"/>
      <c r="CBZ16" s="226"/>
      <c r="CCA16" s="226"/>
      <c r="CCB16" s="26"/>
      <c r="CCC16" s="26"/>
      <c r="CCD16" s="26"/>
      <c r="CCE16" s="225"/>
      <c r="CCF16" s="26"/>
      <c r="CCH16" s="221"/>
      <c r="CCI16" s="221"/>
      <c r="CCJ16" s="221"/>
      <c r="CCK16" s="221"/>
      <c r="CCL16" s="221"/>
      <c r="CCM16" s="221"/>
      <c r="CCN16" s="221"/>
      <c r="CCO16" s="221"/>
      <c r="CCP16" s="226"/>
      <c r="CCQ16" s="226"/>
      <c r="CCR16" s="26"/>
      <c r="CCS16" s="26"/>
      <c r="CCT16" s="26"/>
      <c r="CCU16" s="225"/>
      <c r="CCV16" s="26"/>
      <c r="CCX16" s="221"/>
      <c r="CCY16" s="221"/>
      <c r="CCZ16" s="221"/>
      <c r="CDA16" s="221"/>
      <c r="CDB16" s="221"/>
      <c r="CDC16" s="221"/>
      <c r="CDD16" s="221"/>
      <c r="CDE16" s="221"/>
      <c r="CDF16" s="226"/>
      <c r="CDG16" s="226"/>
      <c r="CDH16" s="26"/>
      <c r="CDI16" s="26"/>
      <c r="CDJ16" s="26"/>
      <c r="CDK16" s="225"/>
      <c r="CDL16" s="26"/>
      <c r="CDN16" s="221"/>
      <c r="CDO16" s="221"/>
      <c r="CDP16" s="221"/>
      <c r="CDQ16" s="221"/>
      <c r="CDR16" s="221"/>
      <c r="CDS16" s="221"/>
      <c r="CDT16" s="221"/>
      <c r="CDU16" s="221"/>
      <c r="CDV16" s="226"/>
      <c r="CDW16" s="226"/>
      <c r="CDX16" s="26"/>
      <c r="CDY16" s="26"/>
      <c r="CDZ16" s="26"/>
      <c r="CEA16" s="225"/>
      <c r="CEB16" s="26"/>
      <c r="CED16" s="221"/>
      <c r="CEE16" s="221"/>
      <c r="CEF16" s="221"/>
      <c r="CEG16" s="221"/>
      <c r="CEH16" s="221"/>
      <c r="CEI16" s="221"/>
      <c r="CEJ16" s="221"/>
      <c r="CEK16" s="221"/>
      <c r="CEL16" s="226"/>
      <c r="CEM16" s="226"/>
      <c r="CEN16" s="26"/>
      <c r="CEO16" s="26"/>
      <c r="CEP16" s="26"/>
      <c r="CEQ16" s="225"/>
      <c r="CER16" s="26"/>
      <c r="CET16" s="221"/>
      <c r="CEU16" s="221"/>
      <c r="CEV16" s="221"/>
      <c r="CEW16" s="221"/>
      <c r="CEX16" s="221"/>
      <c r="CEY16" s="221"/>
      <c r="CEZ16" s="221"/>
      <c r="CFA16" s="221"/>
      <c r="CFB16" s="226"/>
      <c r="CFC16" s="226"/>
      <c r="CFD16" s="26"/>
      <c r="CFE16" s="26"/>
      <c r="CFF16" s="26"/>
      <c r="CFG16" s="225"/>
      <c r="CFH16" s="26"/>
      <c r="CFJ16" s="221"/>
      <c r="CFK16" s="221"/>
      <c r="CFL16" s="221"/>
      <c r="CFM16" s="221"/>
      <c r="CFN16" s="221"/>
      <c r="CFO16" s="221"/>
      <c r="CFP16" s="221"/>
      <c r="CFQ16" s="221"/>
      <c r="CFR16" s="226"/>
      <c r="CFS16" s="226"/>
      <c r="CFT16" s="26"/>
      <c r="CFU16" s="26"/>
      <c r="CFV16" s="26"/>
      <c r="CFW16" s="225"/>
      <c r="CFX16" s="26"/>
      <c r="CFZ16" s="221"/>
      <c r="CGA16" s="221"/>
      <c r="CGB16" s="221"/>
      <c r="CGC16" s="221"/>
      <c r="CGD16" s="221"/>
      <c r="CGE16" s="221"/>
      <c r="CGF16" s="221"/>
      <c r="CGG16" s="221"/>
      <c r="CGH16" s="226"/>
      <c r="CGI16" s="226"/>
      <c r="CGJ16" s="26"/>
      <c r="CGK16" s="26"/>
      <c r="CGL16" s="26"/>
      <c r="CGM16" s="225"/>
      <c r="CGN16" s="26"/>
      <c r="CGP16" s="221"/>
      <c r="CGQ16" s="221"/>
      <c r="CGR16" s="221"/>
      <c r="CGS16" s="221"/>
      <c r="CGT16" s="221"/>
      <c r="CGU16" s="221"/>
      <c r="CGV16" s="221"/>
      <c r="CGW16" s="221"/>
      <c r="CGX16" s="226"/>
      <c r="CGY16" s="226"/>
      <c r="CGZ16" s="26"/>
      <c r="CHA16" s="26"/>
      <c r="CHB16" s="26"/>
      <c r="CHC16" s="225"/>
      <c r="CHD16" s="26"/>
      <c r="CHF16" s="221"/>
      <c r="CHG16" s="221"/>
      <c r="CHH16" s="221"/>
      <c r="CHI16" s="221"/>
      <c r="CHJ16" s="221"/>
      <c r="CHK16" s="221"/>
      <c r="CHL16" s="221"/>
      <c r="CHM16" s="221"/>
      <c r="CHN16" s="226"/>
      <c r="CHO16" s="226"/>
      <c r="CHP16" s="26"/>
      <c r="CHQ16" s="26"/>
      <c r="CHR16" s="26"/>
      <c r="CHS16" s="225"/>
      <c r="CHT16" s="26"/>
      <c r="CHV16" s="221"/>
      <c r="CHW16" s="221"/>
      <c r="CHX16" s="221"/>
      <c r="CHY16" s="221"/>
      <c r="CHZ16" s="221"/>
      <c r="CIA16" s="221"/>
      <c r="CIB16" s="221"/>
      <c r="CIC16" s="221"/>
      <c r="CID16" s="226"/>
      <c r="CIE16" s="226"/>
      <c r="CIF16" s="26"/>
      <c r="CIG16" s="26"/>
      <c r="CIH16" s="26"/>
      <c r="CII16" s="225"/>
      <c r="CIJ16" s="26"/>
      <c r="CIL16" s="221"/>
      <c r="CIM16" s="221"/>
      <c r="CIN16" s="221"/>
      <c r="CIO16" s="221"/>
      <c r="CIP16" s="221"/>
      <c r="CIQ16" s="221"/>
      <c r="CIR16" s="221"/>
      <c r="CIS16" s="221"/>
      <c r="CIT16" s="226"/>
      <c r="CIU16" s="226"/>
      <c r="CIV16" s="26"/>
      <c r="CIW16" s="26"/>
      <c r="CIX16" s="26"/>
      <c r="CIY16" s="225"/>
      <c r="CIZ16" s="26"/>
      <c r="CJB16" s="221"/>
      <c r="CJC16" s="221"/>
      <c r="CJD16" s="221"/>
      <c r="CJE16" s="221"/>
      <c r="CJF16" s="221"/>
      <c r="CJG16" s="221"/>
      <c r="CJH16" s="221"/>
      <c r="CJI16" s="221"/>
      <c r="CJJ16" s="226"/>
      <c r="CJK16" s="226"/>
      <c r="CJL16" s="26"/>
      <c r="CJM16" s="26"/>
      <c r="CJN16" s="26"/>
      <c r="CJO16" s="225"/>
      <c r="CJP16" s="26"/>
      <c r="CJR16" s="221"/>
      <c r="CJS16" s="221"/>
      <c r="CJT16" s="221"/>
      <c r="CJU16" s="221"/>
      <c r="CJV16" s="221"/>
      <c r="CJW16" s="221"/>
      <c r="CJX16" s="221"/>
      <c r="CJY16" s="221"/>
      <c r="CJZ16" s="226"/>
      <c r="CKA16" s="226"/>
      <c r="CKB16" s="26"/>
      <c r="CKC16" s="26"/>
      <c r="CKD16" s="26"/>
      <c r="CKE16" s="225"/>
      <c r="CKF16" s="26"/>
      <c r="CKH16" s="221"/>
      <c r="CKI16" s="221"/>
      <c r="CKJ16" s="221"/>
      <c r="CKK16" s="221"/>
      <c r="CKL16" s="221"/>
      <c r="CKM16" s="221"/>
      <c r="CKN16" s="221"/>
      <c r="CKO16" s="221"/>
      <c r="CKP16" s="226"/>
      <c r="CKQ16" s="226"/>
      <c r="CKR16" s="26"/>
      <c r="CKS16" s="26"/>
      <c r="CKT16" s="26"/>
      <c r="CKU16" s="225"/>
      <c r="CKV16" s="26"/>
      <c r="CKX16" s="221"/>
      <c r="CKY16" s="221"/>
      <c r="CKZ16" s="221"/>
      <c r="CLA16" s="221"/>
      <c r="CLB16" s="221"/>
      <c r="CLC16" s="221"/>
      <c r="CLD16" s="221"/>
      <c r="CLE16" s="221"/>
      <c r="CLF16" s="226"/>
      <c r="CLG16" s="226"/>
      <c r="CLH16" s="26"/>
      <c r="CLI16" s="26"/>
      <c r="CLJ16" s="26"/>
      <c r="CLK16" s="225"/>
      <c r="CLL16" s="26"/>
      <c r="CLN16" s="221"/>
      <c r="CLO16" s="221"/>
      <c r="CLP16" s="221"/>
      <c r="CLQ16" s="221"/>
      <c r="CLR16" s="221"/>
      <c r="CLS16" s="221"/>
      <c r="CLT16" s="221"/>
      <c r="CLU16" s="221"/>
      <c r="CLV16" s="226"/>
      <c r="CLW16" s="226"/>
      <c r="CLX16" s="26"/>
      <c r="CLY16" s="26"/>
      <c r="CLZ16" s="26"/>
      <c r="CMA16" s="225"/>
      <c r="CMB16" s="26"/>
      <c r="CMD16" s="221"/>
      <c r="CME16" s="221"/>
      <c r="CMF16" s="221"/>
      <c r="CMG16" s="221"/>
      <c r="CMH16" s="221"/>
      <c r="CMI16" s="221"/>
      <c r="CMJ16" s="221"/>
      <c r="CMK16" s="221"/>
      <c r="CML16" s="226"/>
      <c r="CMM16" s="226"/>
      <c r="CMN16" s="26"/>
      <c r="CMO16" s="26"/>
      <c r="CMP16" s="26"/>
      <c r="CMQ16" s="225"/>
      <c r="CMR16" s="26"/>
      <c r="CMT16" s="221"/>
      <c r="CMU16" s="221"/>
      <c r="CMV16" s="221"/>
      <c r="CMW16" s="221"/>
      <c r="CMX16" s="221"/>
      <c r="CMY16" s="221"/>
      <c r="CMZ16" s="221"/>
      <c r="CNA16" s="221"/>
      <c r="CNB16" s="226"/>
      <c r="CNC16" s="226"/>
      <c r="CND16" s="26"/>
      <c r="CNE16" s="26"/>
      <c r="CNF16" s="26"/>
      <c r="CNG16" s="225"/>
      <c r="CNH16" s="26"/>
      <c r="CNJ16" s="221"/>
      <c r="CNK16" s="221"/>
      <c r="CNL16" s="221"/>
      <c r="CNM16" s="221"/>
      <c r="CNN16" s="221"/>
      <c r="CNO16" s="221"/>
      <c r="CNP16" s="221"/>
      <c r="CNQ16" s="221"/>
      <c r="CNR16" s="226"/>
      <c r="CNS16" s="226"/>
      <c r="CNT16" s="26"/>
      <c r="CNU16" s="26"/>
      <c r="CNV16" s="26"/>
      <c r="CNW16" s="225"/>
      <c r="CNX16" s="26"/>
      <c r="CNZ16" s="221"/>
      <c r="COA16" s="221"/>
      <c r="COB16" s="221"/>
      <c r="COC16" s="221"/>
      <c r="COD16" s="221"/>
      <c r="COE16" s="221"/>
      <c r="COF16" s="221"/>
      <c r="COG16" s="221"/>
      <c r="COH16" s="226"/>
      <c r="COI16" s="226"/>
      <c r="COJ16" s="26"/>
      <c r="COK16" s="26"/>
      <c r="COL16" s="26"/>
      <c r="COM16" s="225"/>
      <c r="CON16" s="26"/>
      <c r="COP16" s="221"/>
      <c r="COQ16" s="221"/>
      <c r="COR16" s="221"/>
      <c r="COS16" s="221"/>
      <c r="COT16" s="221"/>
      <c r="COU16" s="221"/>
      <c r="COV16" s="221"/>
      <c r="COW16" s="221"/>
      <c r="COX16" s="226"/>
      <c r="COY16" s="226"/>
      <c r="COZ16" s="26"/>
      <c r="CPA16" s="26"/>
      <c r="CPB16" s="26"/>
      <c r="CPC16" s="225"/>
      <c r="CPD16" s="26"/>
      <c r="CPF16" s="221"/>
      <c r="CPG16" s="221"/>
      <c r="CPH16" s="221"/>
      <c r="CPI16" s="221"/>
      <c r="CPJ16" s="221"/>
      <c r="CPK16" s="221"/>
      <c r="CPL16" s="221"/>
      <c r="CPM16" s="221"/>
      <c r="CPN16" s="226"/>
      <c r="CPO16" s="226"/>
      <c r="CPP16" s="26"/>
      <c r="CPQ16" s="26"/>
      <c r="CPR16" s="26"/>
      <c r="CPS16" s="225"/>
      <c r="CPT16" s="26"/>
      <c r="CPV16" s="221"/>
      <c r="CPW16" s="221"/>
      <c r="CPX16" s="221"/>
      <c r="CPY16" s="221"/>
      <c r="CPZ16" s="221"/>
      <c r="CQA16" s="221"/>
      <c r="CQB16" s="221"/>
      <c r="CQC16" s="221"/>
      <c r="CQD16" s="226"/>
      <c r="CQE16" s="226"/>
      <c r="CQF16" s="26"/>
      <c r="CQG16" s="26"/>
      <c r="CQH16" s="26"/>
      <c r="CQI16" s="225"/>
      <c r="CQJ16" s="26"/>
      <c r="CQL16" s="221"/>
      <c r="CQM16" s="221"/>
      <c r="CQN16" s="221"/>
      <c r="CQO16" s="221"/>
      <c r="CQP16" s="221"/>
      <c r="CQQ16" s="221"/>
      <c r="CQR16" s="221"/>
      <c r="CQS16" s="221"/>
      <c r="CQT16" s="226"/>
      <c r="CQU16" s="226"/>
      <c r="CQV16" s="26"/>
      <c r="CQW16" s="26"/>
      <c r="CQX16" s="26"/>
      <c r="CQY16" s="225"/>
      <c r="CQZ16" s="26"/>
      <c r="CRB16" s="221"/>
      <c r="CRC16" s="221"/>
      <c r="CRD16" s="221"/>
      <c r="CRE16" s="221"/>
      <c r="CRF16" s="221"/>
      <c r="CRG16" s="221"/>
      <c r="CRH16" s="221"/>
      <c r="CRI16" s="221"/>
      <c r="CRJ16" s="226"/>
      <c r="CRK16" s="226"/>
      <c r="CRL16" s="26"/>
      <c r="CRM16" s="26"/>
      <c r="CRN16" s="26"/>
      <c r="CRO16" s="225"/>
      <c r="CRP16" s="26"/>
      <c r="CRR16" s="221"/>
      <c r="CRS16" s="221"/>
      <c r="CRT16" s="221"/>
      <c r="CRU16" s="221"/>
      <c r="CRV16" s="221"/>
      <c r="CRW16" s="221"/>
      <c r="CRX16" s="221"/>
      <c r="CRY16" s="221"/>
      <c r="CRZ16" s="226"/>
      <c r="CSA16" s="226"/>
      <c r="CSB16" s="26"/>
      <c r="CSC16" s="26"/>
      <c r="CSD16" s="26"/>
      <c r="CSE16" s="225"/>
      <c r="CSF16" s="26"/>
      <c r="CSH16" s="221"/>
      <c r="CSI16" s="221"/>
      <c r="CSJ16" s="221"/>
      <c r="CSK16" s="221"/>
      <c r="CSL16" s="221"/>
      <c r="CSM16" s="221"/>
      <c r="CSN16" s="221"/>
      <c r="CSO16" s="221"/>
      <c r="CSP16" s="226"/>
      <c r="CSQ16" s="226"/>
      <c r="CSR16" s="26"/>
      <c r="CSS16" s="26"/>
      <c r="CST16" s="26"/>
      <c r="CSU16" s="225"/>
      <c r="CSV16" s="26"/>
      <c r="CSX16" s="221"/>
      <c r="CSY16" s="221"/>
      <c r="CSZ16" s="221"/>
      <c r="CTA16" s="221"/>
      <c r="CTB16" s="221"/>
      <c r="CTC16" s="221"/>
      <c r="CTD16" s="221"/>
      <c r="CTE16" s="221"/>
      <c r="CTF16" s="226"/>
      <c r="CTG16" s="226"/>
      <c r="CTH16" s="26"/>
      <c r="CTI16" s="26"/>
      <c r="CTJ16" s="26"/>
      <c r="CTK16" s="225"/>
      <c r="CTL16" s="26"/>
      <c r="CTN16" s="221"/>
      <c r="CTO16" s="221"/>
      <c r="CTP16" s="221"/>
      <c r="CTQ16" s="221"/>
      <c r="CTR16" s="221"/>
      <c r="CTS16" s="221"/>
      <c r="CTT16" s="221"/>
      <c r="CTU16" s="221"/>
      <c r="CTV16" s="226"/>
      <c r="CTW16" s="226"/>
      <c r="CTX16" s="26"/>
      <c r="CTY16" s="26"/>
      <c r="CTZ16" s="26"/>
      <c r="CUA16" s="225"/>
      <c r="CUB16" s="26"/>
      <c r="CUD16" s="221"/>
      <c r="CUE16" s="221"/>
      <c r="CUF16" s="221"/>
      <c r="CUG16" s="221"/>
      <c r="CUH16" s="221"/>
      <c r="CUI16" s="221"/>
      <c r="CUJ16" s="221"/>
      <c r="CUK16" s="221"/>
      <c r="CUL16" s="226"/>
      <c r="CUM16" s="226"/>
      <c r="CUN16" s="26"/>
      <c r="CUO16" s="26"/>
      <c r="CUP16" s="26"/>
      <c r="CUQ16" s="225"/>
      <c r="CUR16" s="26"/>
      <c r="CUT16" s="221"/>
      <c r="CUU16" s="221"/>
      <c r="CUV16" s="221"/>
      <c r="CUW16" s="221"/>
      <c r="CUX16" s="221"/>
      <c r="CUY16" s="221"/>
      <c r="CUZ16" s="221"/>
      <c r="CVA16" s="221"/>
      <c r="CVB16" s="226"/>
      <c r="CVC16" s="226"/>
      <c r="CVD16" s="26"/>
      <c r="CVE16" s="26"/>
      <c r="CVF16" s="26"/>
      <c r="CVG16" s="225"/>
      <c r="CVH16" s="26"/>
      <c r="CVJ16" s="221"/>
      <c r="CVK16" s="221"/>
      <c r="CVL16" s="221"/>
      <c r="CVM16" s="221"/>
      <c r="CVN16" s="221"/>
      <c r="CVO16" s="221"/>
      <c r="CVP16" s="221"/>
      <c r="CVQ16" s="221"/>
      <c r="CVR16" s="226"/>
      <c r="CVS16" s="226"/>
      <c r="CVT16" s="26"/>
      <c r="CVU16" s="26"/>
      <c r="CVV16" s="26"/>
      <c r="CVW16" s="225"/>
      <c r="CVX16" s="26"/>
      <c r="CVZ16" s="221"/>
      <c r="CWA16" s="221"/>
      <c r="CWB16" s="221"/>
      <c r="CWC16" s="221"/>
      <c r="CWD16" s="221"/>
      <c r="CWE16" s="221"/>
      <c r="CWF16" s="221"/>
      <c r="CWG16" s="221"/>
      <c r="CWH16" s="226"/>
      <c r="CWI16" s="226"/>
      <c r="CWJ16" s="26"/>
      <c r="CWK16" s="26"/>
      <c r="CWL16" s="26"/>
      <c r="CWM16" s="225"/>
      <c r="CWN16" s="26"/>
      <c r="CWP16" s="221"/>
      <c r="CWQ16" s="221"/>
      <c r="CWR16" s="221"/>
      <c r="CWS16" s="221"/>
      <c r="CWT16" s="221"/>
      <c r="CWU16" s="221"/>
      <c r="CWV16" s="221"/>
      <c r="CWW16" s="221"/>
      <c r="CWX16" s="226"/>
      <c r="CWY16" s="226"/>
      <c r="CWZ16" s="26"/>
      <c r="CXA16" s="26"/>
      <c r="CXB16" s="26"/>
      <c r="CXC16" s="225"/>
      <c r="CXD16" s="26"/>
      <c r="CXF16" s="221"/>
      <c r="CXG16" s="221"/>
      <c r="CXH16" s="221"/>
      <c r="CXI16" s="221"/>
      <c r="CXJ16" s="221"/>
      <c r="CXK16" s="221"/>
      <c r="CXL16" s="221"/>
      <c r="CXM16" s="221"/>
      <c r="CXN16" s="226"/>
      <c r="CXO16" s="226"/>
      <c r="CXP16" s="26"/>
      <c r="CXQ16" s="26"/>
      <c r="CXR16" s="26"/>
      <c r="CXS16" s="225"/>
      <c r="CXT16" s="26"/>
      <c r="CXV16" s="221"/>
      <c r="CXW16" s="221"/>
      <c r="CXX16" s="221"/>
      <c r="CXY16" s="221"/>
      <c r="CXZ16" s="221"/>
      <c r="CYA16" s="221"/>
      <c r="CYB16" s="221"/>
      <c r="CYC16" s="221"/>
      <c r="CYD16" s="226"/>
      <c r="CYE16" s="226"/>
      <c r="CYF16" s="26"/>
      <c r="CYG16" s="26"/>
      <c r="CYH16" s="26"/>
      <c r="CYI16" s="225"/>
      <c r="CYJ16" s="26"/>
      <c r="CYL16" s="221"/>
      <c r="CYM16" s="221"/>
      <c r="CYN16" s="221"/>
      <c r="CYO16" s="221"/>
      <c r="CYP16" s="221"/>
      <c r="CYQ16" s="221"/>
      <c r="CYR16" s="221"/>
      <c r="CYS16" s="221"/>
      <c r="CYT16" s="226"/>
      <c r="CYU16" s="226"/>
      <c r="CYV16" s="26"/>
      <c r="CYW16" s="26"/>
      <c r="CYX16" s="26"/>
      <c r="CYY16" s="225"/>
      <c r="CYZ16" s="26"/>
      <c r="CZB16" s="221"/>
      <c r="CZC16" s="221"/>
      <c r="CZD16" s="221"/>
      <c r="CZE16" s="221"/>
      <c r="CZF16" s="221"/>
      <c r="CZG16" s="221"/>
      <c r="CZH16" s="221"/>
      <c r="CZI16" s="221"/>
      <c r="CZJ16" s="226"/>
      <c r="CZK16" s="226"/>
      <c r="CZL16" s="26"/>
      <c r="CZM16" s="26"/>
      <c r="CZN16" s="26"/>
      <c r="CZO16" s="225"/>
      <c r="CZP16" s="26"/>
      <c r="CZR16" s="221"/>
      <c r="CZS16" s="221"/>
      <c r="CZT16" s="221"/>
      <c r="CZU16" s="221"/>
      <c r="CZV16" s="221"/>
      <c r="CZW16" s="221"/>
      <c r="CZX16" s="221"/>
      <c r="CZY16" s="221"/>
      <c r="CZZ16" s="226"/>
      <c r="DAA16" s="226"/>
      <c r="DAB16" s="26"/>
      <c r="DAC16" s="26"/>
      <c r="DAD16" s="26"/>
      <c r="DAE16" s="225"/>
      <c r="DAF16" s="26"/>
      <c r="DAH16" s="221"/>
      <c r="DAI16" s="221"/>
      <c r="DAJ16" s="221"/>
      <c r="DAK16" s="221"/>
      <c r="DAL16" s="221"/>
      <c r="DAM16" s="221"/>
      <c r="DAN16" s="221"/>
      <c r="DAO16" s="221"/>
      <c r="DAP16" s="226"/>
      <c r="DAQ16" s="226"/>
      <c r="DAR16" s="26"/>
      <c r="DAS16" s="26"/>
      <c r="DAT16" s="26"/>
      <c r="DAU16" s="225"/>
      <c r="DAV16" s="26"/>
      <c r="DAX16" s="221"/>
      <c r="DAY16" s="221"/>
      <c r="DAZ16" s="221"/>
      <c r="DBA16" s="221"/>
      <c r="DBB16" s="221"/>
      <c r="DBC16" s="221"/>
      <c r="DBD16" s="221"/>
      <c r="DBE16" s="221"/>
      <c r="DBF16" s="226"/>
      <c r="DBG16" s="226"/>
      <c r="DBH16" s="26"/>
      <c r="DBI16" s="26"/>
      <c r="DBJ16" s="26"/>
      <c r="DBK16" s="225"/>
      <c r="DBL16" s="26"/>
      <c r="DBN16" s="221"/>
      <c r="DBO16" s="221"/>
      <c r="DBP16" s="221"/>
      <c r="DBQ16" s="221"/>
      <c r="DBR16" s="221"/>
      <c r="DBS16" s="221"/>
      <c r="DBT16" s="221"/>
      <c r="DBU16" s="221"/>
      <c r="DBV16" s="226"/>
      <c r="DBW16" s="226"/>
      <c r="DBX16" s="26"/>
      <c r="DBY16" s="26"/>
      <c r="DBZ16" s="26"/>
      <c r="DCA16" s="225"/>
      <c r="DCB16" s="26"/>
      <c r="DCD16" s="221"/>
      <c r="DCE16" s="221"/>
      <c r="DCF16" s="221"/>
      <c r="DCG16" s="221"/>
      <c r="DCH16" s="221"/>
      <c r="DCI16" s="221"/>
      <c r="DCJ16" s="221"/>
      <c r="DCK16" s="221"/>
      <c r="DCL16" s="226"/>
      <c r="DCM16" s="226"/>
      <c r="DCN16" s="26"/>
      <c r="DCO16" s="26"/>
      <c r="DCP16" s="26"/>
      <c r="DCQ16" s="225"/>
      <c r="DCR16" s="26"/>
      <c r="DCT16" s="221"/>
      <c r="DCU16" s="221"/>
      <c r="DCV16" s="221"/>
      <c r="DCW16" s="221"/>
      <c r="DCX16" s="221"/>
      <c r="DCY16" s="221"/>
      <c r="DCZ16" s="221"/>
      <c r="DDA16" s="221"/>
      <c r="DDB16" s="226"/>
      <c r="DDC16" s="226"/>
      <c r="DDD16" s="26"/>
      <c r="DDE16" s="26"/>
      <c r="DDF16" s="26"/>
      <c r="DDG16" s="225"/>
      <c r="DDH16" s="26"/>
      <c r="DDJ16" s="221"/>
      <c r="DDK16" s="221"/>
      <c r="DDL16" s="221"/>
      <c r="DDM16" s="221"/>
      <c r="DDN16" s="221"/>
      <c r="DDO16" s="221"/>
      <c r="DDP16" s="221"/>
      <c r="DDQ16" s="221"/>
      <c r="DDR16" s="226"/>
      <c r="DDS16" s="226"/>
      <c r="DDT16" s="26"/>
      <c r="DDU16" s="26"/>
      <c r="DDV16" s="26"/>
      <c r="DDW16" s="225"/>
      <c r="DDX16" s="26"/>
      <c r="DDZ16" s="221"/>
      <c r="DEA16" s="221"/>
      <c r="DEB16" s="221"/>
      <c r="DEC16" s="221"/>
      <c r="DED16" s="221"/>
      <c r="DEE16" s="221"/>
      <c r="DEF16" s="221"/>
      <c r="DEG16" s="221"/>
      <c r="DEH16" s="226"/>
      <c r="DEI16" s="226"/>
      <c r="DEJ16" s="26"/>
      <c r="DEK16" s="26"/>
      <c r="DEL16" s="26"/>
      <c r="DEM16" s="225"/>
      <c r="DEN16" s="26"/>
      <c r="DEP16" s="221"/>
      <c r="DEQ16" s="221"/>
      <c r="DER16" s="221"/>
      <c r="DES16" s="221"/>
      <c r="DET16" s="221"/>
      <c r="DEU16" s="221"/>
      <c r="DEV16" s="221"/>
      <c r="DEW16" s="221"/>
      <c r="DEX16" s="226"/>
      <c r="DEY16" s="226"/>
      <c r="DEZ16" s="26"/>
      <c r="DFA16" s="26"/>
      <c r="DFB16" s="26"/>
      <c r="DFC16" s="225"/>
      <c r="DFD16" s="26"/>
      <c r="DFF16" s="221"/>
      <c r="DFG16" s="221"/>
      <c r="DFH16" s="221"/>
      <c r="DFI16" s="221"/>
      <c r="DFJ16" s="221"/>
      <c r="DFK16" s="221"/>
      <c r="DFL16" s="221"/>
      <c r="DFM16" s="221"/>
      <c r="DFN16" s="226"/>
      <c r="DFO16" s="226"/>
      <c r="DFP16" s="26"/>
      <c r="DFQ16" s="26"/>
      <c r="DFR16" s="26"/>
      <c r="DFS16" s="225"/>
      <c r="DFT16" s="26"/>
      <c r="DFV16" s="221"/>
      <c r="DFW16" s="221"/>
      <c r="DFX16" s="221"/>
      <c r="DFY16" s="221"/>
      <c r="DFZ16" s="221"/>
      <c r="DGA16" s="221"/>
      <c r="DGB16" s="221"/>
      <c r="DGC16" s="221"/>
      <c r="DGD16" s="226"/>
      <c r="DGE16" s="226"/>
      <c r="DGF16" s="26"/>
      <c r="DGG16" s="26"/>
      <c r="DGH16" s="26"/>
      <c r="DGI16" s="225"/>
      <c r="DGJ16" s="26"/>
      <c r="DGL16" s="221"/>
      <c r="DGM16" s="221"/>
      <c r="DGN16" s="221"/>
      <c r="DGO16" s="221"/>
      <c r="DGP16" s="221"/>
      <c r="DGQ16" s="221"/>
      <c r="DGR16" s="221"/>
      <c r="DGS16" s="221"/>
      <c r="DGT16" s="226"/>
      <c r="DGU16" s="226"/>
      <c r="DGV16" s="26"/>
      <c r="DGW16" s="26"/>
      <c r="DGX16" s="26"/>
      <c r="DGY16" s="225"/>
      <c r="DGZ16" s="26"/>
      <c r="DHB16" s="221"/>
      <c r="DHC16" s="221"/>
      <c r="DHD16" s="221"/>
      <c r="DHE16" s="221"/>
      <c r="DHF16" s="221"/>
      <c r="DHG16" s="221"/>
      <c r="DHH16" s="221"/>
      <c r="DHI16" s="221"/>
      <c r="DHJ16" s="226"/>
      <c r="DHK16" s="226"/>
      <c r="DHL16" s="26"/>
      <c r="DHM16" s="26"/>
      <c r="DHN16" s="26"/>
      <c r="DHO16" s="225"/>
      <c r="DHP16" s="26"/>
      <c r="DHR16" s="221"/>
      <c r="DHS16" s="221"/>
      <c r="DHT16" s="221"/>
      <c r="DHU16" s="221"/>
      <c r="DHV16" s="221"/>
      <c r="DHW16" s="221"/>
      <c r="DHX16" s="221"/>
      <c r="DHY16" s="221"/>
      <c r="DHZ16" s="226"/>
      <c r="DIA16" s="226"/>
      <c r="DIB16" s="26"/>
      <c r="DIC16" s="26"/>
      <c r="DID16" s="26"/>
      <c r="DIE16" s="225"/>
      <c r="DIF16" s="26"/>
      <c r="DIH16" s="221"/>
      <c r="DII16" s="221"/>
      <c r="DIJ16" s="221"/>
      <c r="DIK16" s="221"/>
      <c r="DIL16" s="221"/>
      <c r="DIM16" s="221"/>
      <c r="DIN16" s="221"/>
      <c r="DIO16" s="221"/>
      <c r="DIP16" s="226"/>
      <c r="DIQ16" s="226"/>
      <c r="DIR16" s="26"/>
      <c r="DIS16" s="26"/>
      <c r="DIT16" s="26"/>
      <c r="DIU16" s="225"/>
      <c r="DIV16" s="26"/>
      <c r="DIX16" s="221"/>
      <c r="DIY16" s="221"/>
      <c r="DIZ16" s="221"/>
      <c r="DJA16" s="221"/>
      <c r="DJB16" s="221"/>
      <c r="DJC16" s="221"/>
      <c r="DJD16" s="221"/>
      <c r="DJE16" s="221"/>
      <c r="DJF16" s="226"/>
      <c r="DJG16" s="226"/>
      <c r="DJH16" s="26"/>
      <c r="DJI16" s="26"/>
      <c r="DJJ16" s="26"/>
      <c r="DJK16" s="225"/>
      <c r="DJL16" s="26"/>
      <c r="DJN16" s="221"/>
      <c r="DJO16" s="221"/>
      <c r="DJP16" s="221"/>
      <c r="DJQ16" s="221"/>
      <c r="DJR16" s="221"/>
      <c r="DJS16" s="221"/>
      <c r="DJT16" s="221"/>
      <c r="DJU16" s="221"/>
      <c r="DJV16" s="226"/>
      <c r="DJW16" s="226"/>
      <c r="DJX16" s="26"/>
      <c r="DJY16" s="26"/>
      <c r="DJZ16" s="26"/>
      <c r="DKA16" s="225"/>
      <c r="DKB16" s="26"/>
      <c r="DKD16" s="221"/>
      <c r="DKE16" s="221"/>
      <c r="DKF16" s="221"/>
      <c r="DKG16" s="221"/>
      <c r="DKH16" s="221"/>
      <c r="DKI16" s="221"/>
      <c r="DKJ16" s="221"/>
      <c r="DKK16" s="221"/>
      <c r="DKL16" s="226"/>
      <c r="DKM16" s="226"/>
      <c r="DKN16" s="26"/>
      <c r="DKO16" s="26"/>
      <c r="DKP16" s="26"/>
      <c r="DKQ16" s="225"/>
      <c r="DKR16" s="26"/>
      <c r="DKT16" s="221"/>
      <c r="DKU16" s="221"/>
      <c r="DKV16" s="221"/>
      <c r="DKW16" s="221"/>
      <c r="DKX16" s="221"/>
      <c r="DKY16" s="221"/>
      <c r="DKZ16" s="221"/>
      <c r="DLA16" s="221"/>
      <c r="DLB16" s="226"/>
      <c r="DLC16" s="226"/>
      <c r="DLD16" s="26"/>
      <c r="DLE16" s="26"/>
      <c r="DLF16" s="26"/>
      <c r="DLG16" s="225"/>
      <c r="DLH16" s="26"/>
      <c r="DLJ16" s="221"/>
      <c r="DLK16" s="221"/>
      <c r="DLL16" s="221"/>
      <c r="DLM16" s="221"/>
      <c r="DLN16" s="221"/>
      <c r="DLO16" s="221"/>
      <c r="DLP16" s="221"/>
      <c r="DLQ16" s="221"/>
      <c r="DLR16" s="226"/>
      <c r="DLS16" s="226"/>
      <c r="DLT16" s="26"/>
      <c r="DLU16" s="26"/>
      <c r="DLV16" s="26"/>
      <c r="DLW16" s="225"/>
      <c r="DLX16" s="26"/>
      <c r="DLZ16" s="221"/>
      <c r="DMA16" s="221"/>
      <c r="DMB16" s="221"/>
      <c r="DMC16" s="221"/>
      <c r="DMD16" s="221"/>
      <c r="DME16" s="221"/>
      <c r="DMF16" s="221"/>
      <c r="DMG16" s="221"/>
      <c r="DMH16" s="226"/>
      <c r="DMI16" s="226"/>
      <c r="DMJ16" s="26"/>
      <c r="DMK16" s="26"/>
      <c r="DML16" s="26"/>
      <c r="DMM16" s="225"/>
      <c r="DMN16" s="26"/>
      <c r="DMP16" s="221"/>
      <c r="DMQ16" s="221"/>
      <c r="DMR16" s="221"/>
      <c r="DMS16" s="221"/>
      <c r="DMT16" s="221"/>
      <c r="DMU16" s="221"/>
      <c r="DMV16" s="221"/>
      <c r="DMW16" s="221"/>
      <c r="DMX16" s="226"/>
      <c r="DMY16" s="226"/>
      <c r="DMZ16" s="26"/>
      <c r="DNA16" s="26"/>
      <c r="DNB16" s="26"/>
      <c r="DNC16" s="225"/>
      <c r="DND16" s="26"/>
      <c r="DNF16" s="221"/>
      <c r="DNG16" s="221"/>
      <c r="DNH16" s="221"/>
      <c r="DNI16" s="221"/>
      <c r="DNJ16" s="221"/>
      <c r="DNK16" s="221"/>
      <c r="DNL16" s="221"/>
      <c r="DNM16" s="221"/>
      <c r="DNN16" s="226"/>
      <c r="DNO16" s="226"/>
      <c r="DNP16" s="26"/>
      <c r="DNQ16" s="26"/>
      <c r="DNR16" s="26"/>
      <c r="DNS16" s="225"/>
      <c r="DNT16" s="26"/>
      <c r="DNV16" s="221"/>
      <c r="DNW16" s="221"/>
      <c r="DNX16" s="221"/>
      <c r="DNY16" s="221"/>
      <c r="DNZ16" s="221"/>
      <c r="DOA16" s="221"/>
      <c r="DOB16" s="221"/>
      <c r="DOC16" s="221"/>
      <c r="DOD16" s="226"/>
      <c r="DOE16" s="226"/>
      <c r="DOF16" s="26"/>
      <c r="DOG16" s="26"/>
      <c r="DOH16" s="26"/>
      <c r="DOI16" s="225"/>
      <c r="DOJ16" s="26"/>
      <c r="DOL16" s="221"/>
      <c r="DOM16" s="221"/>
      <c r="DON16" s="221"/>
      <c r="DOO16" s="221"/>
      <c r="DOP16" s="221"/>
      <c r="DOQ16" s="221"/>
      <c r="DOR16" s="221"/>
      <c r="DOS16" s="221"/>
      <c r="DOT16" s="226"/>
      <c r="DOU16" s="226"/>
      <c r="DOV16" s="26"/>
      <c r="DOW16" s="26"/>
      <c r="DOX16" s="26"/>
      <c r="DOY16" s="225"/>
      <c r="DOZ16" s="26"/>
      <c r="DPB16" s="221"/>
      <c r="DPC16" s="221"/>
      <c r="DPD16" s="221"/>
      <c r="DPE16" s="221"/>
      <c r="DPF16" s="221"/>
      <c r="DPG16" s="221"/>
      <c r="DPH16" s="221"/>
      <c r="DPI16" s="221"/>
      <c r="DPJ16" s="226"/>
      <c r="DPK16" s="226"/>
      <c r="DPL16" s="26"/>
      <c r="DPM16" s="26"/>
      <c r="DPN16" s="26"/>
      <c r="DPO16" s="225"/>
      <c r="DPP16" s="26"/>
      <c r="DPR16" s="221"/>
      <c r="DPS16" s="221"/>
      <c r="DPT16" s="221"/>
      <c r="DPU16" s="221"/>
      <c r="DPV16" s="221"/>
      <c r="DPW16" s="221"/>
      <c r="DPX16" s="221"/>
      <c r="DPY16" s="221"/>
      <c r="DPZ16" s="226"/>
      <c r="DQA16" s="226"/>
      <c r="DQB16" s="26"/>
      <c r="DQC16" s="26"/>
      <c r="DQD16" s="26"/>
      <c r="DQE16" s="225"/>
      <c r="DQF16" s="26"/>
      <c r="DQH16" s="221"/>
      <c r="DQI16" s="221"/>
      <c r="DQJ16" s="221"/>
      <c r="DQK16" s="221"/>
      <c r="DQL16" s="221"/>
      <c r="DQM16" s="221"/>
      <c r="DQN16" s="221"/>
      <c r="DQO16" s="221"/>
      <c r="DQP16" s="226"/>
      <c r="DQQ16" s="226"/>
      <c r="DQR16" s="26"/>
      <c r="DQS16" s="26"/>
      <c r="DQT16" s="26"/>
      <c r="DQU16" s="225"/>
      <c r="DQV16" s="26"/>
      <c r="DQX16" s="221"/>
      <c r="DQY16" s="221"/>
      <c r="DQZ16" s="221"/>
      <c r="DRA16" s="221"/>
      <c r="DRB16" s="221"/>
      <c r="DRC16" s="221"/>
      <c r="DRD16" s="221"/>
      <c r="DRE16" s="221"/>
      <c r="DRF16" s="226"/>
      <c r="DRG16" s="226"/>
      <c r="DRH16" s="26"/>
      <c r="DRI16" s="26"/>
      <c r="DRJ16" s="26"/>
      <c r="DRK16" s="225"/>
      <c r="DRL16" s="26"/>
      <c r="DRN16" s="221"/>
      <c r="DRO16" s="221"/>
      <c r="DRP16" s="221"/>
      <c r="DRQ16" s="221"/>
      <c r="DRR16" s="221"/>
      <c r="DRS16" s="221"/>
      <c r="DRT16" s="221"/>
      <c r="DRU16" s="221"/>
      <c r="DRV16" s="226"/>
      <c r="DRW16" s="226"/>
      <c r="DRX16" s="26"/>
      <c r="DRY16" s="26"/>
      <c r="DRZ16" s="26"/>
      <c r="DSA16" s="225"/>
      <c r="DSB16" s="26"/>
      <c r="DSD16" s="221"/>
      <c r="DSE16" s="221"/>
      <c r="DSF16" s="221"/>
      <c r="DSG16" s="221"/>
      <c r="DSH16" s="221"/>
      <c r="DSI16" s="221"/>
      <c r="DSJ16" s="221"/>
      <c r="DSK16" s="221"/>
      <c r="DSL16" s="226"/>
      <c r="DSM16" s="226"/>
      <c r="DSN16" s="26"/>
      <c r="DSO16" s="26"/>
      <c r="DSP16" s="26"/>
      <c r="DSQ16" s="225"/>
      <c r="DSR16" s="26"/>
      <c r="DST16" s="221"/>
      <c r="DSU16" s="221"/>
      <c r="DSV16" s="221"/>
      <c r="DSW16" s="221"/>
      <c r="DSX16" s="221"/>
      <c r="DSY16" s="221"/>
      <c r="DSZ16" s="221"/>
      <c r="DTA16" s="221"/>
      <c r="DTB16" s="226"/>
      <c r="DTC16" s="226"/>
      <c r="DTD16" s="26"/>
      <c r="DTE16" s="26"/>
      <c r="DTF16" s="26"/>
      <c r="DTG16" s="225"/>
      <c r="DTH16" s="26"/>
      <c r="DTJ16" s="221"/>
      <c r="DTK16" s="221"/>
      <c r="DTL16" s="221"/>
      <c r="DTM16" s="221"/>
      <c r="DTN16" s="221"/>
      <c r="DTO16" s="221"/>
      <c r="DTP16" s="221"/>
      <c r="DTQ16" s="221"/>
      <c r="DTR16" s="226"/>
      <c r="DTS16" s="226"/>
      <c r="DTT16" s="26"/>
      <c r="DTU16" s="26"/>
      <c r="DTV16" s="26"/>
      <c r="DTW16" s="225"/>
      <c r="DTX16" s="26"/>
      <c r="DTZ16" s="221"/>
      <c r="DUA16" s="221"/>
      <c r="DUB16" s="221"/>
      <c r="DUC16" s="221"/>
      <c r="DUD16" s="221"/>
      <c r="DUE16" s="221"/>
      <c r="DUF16" s="221"/>
      <c r="DUG16" s="221"/>
      <c r="DUH16" s="226"/>
      <c r="DUI16" s="226"/>
      <c r="DUJ16" s="26"/>
      <c r="DUK16" s="26"/>
      <c r="DUL16" s="26"/>
      <c r="DUM16" s="225"/>
      <c r="DUN16" s="26"/>
      <c r="DUP16" s="221"/>
      <c r="DUQ16" s="221"/>
      <c r="DUR16" s="221"/>
      <c r="DUS16" s="221"/>
      <c r="DUT16" s="221"/>
      <c r="DUU16" s="221"/>
      <c r="DUV16" s="221"/>
      <c r="DUW16" s="221"/>
      <c r="DUX16" s="226"/>
      <c r="DUY16" s="226"/>
      <c r="DUZ16" s="26"/>
      <c r="DVA16" s="26"/>
      <c r="DVB16" s="26"/>
      <c r="DVC16" s="225"/>
      <c r="DVD16" s="26"/>
      <c r="DVF16" s="221"/>
      <c r="DVG16" s="221"/>
      <c r="DVH16" s="221"/>
      <c r="DVI16" s="221"/>
      <c r="DVJ16" s="221"/>
      <c r="DVK16" s="221"/>
      <c r="DVL16" s="221"/>
      <c r="DVM16" s="221"/>
      <c r="DVN16" s="226"/>
      <c r="DVO16" s="226"/>
      <c r="DVP16" s="26"/>
      <c r="DVQ16" s="26"/>
      <c r="DVR16" s="26"/>
      <c r="DVS16" s="225"/>
      <c r="DVT16" s="26"/>
      <c r="DVV16" s="221"/>
      <c r="DVW16" s="221"/>
      <c r="DVX16" s="221"/>
      <c r="DVY16" s="221"/>
      <c r="DVZ16" s="221"/>
      <c r="DWA16" s="221"/>
      <c r="DWB16" s="221"/>
      <c r="DWC16" s="221"/>
      <c r="DWD16" s="226"/>
      <c r="DWE16" s="226"/>
      <c r="DWF16" s="26"/>
      <c r="DWG16" s="26"/>
      <c r="DWH16" s="26"/>
      <c r="DWI16" s="225"/>
      <c r="DWJ16" s="26"/>
      <c r="DWL16" s="221"/>
      <c r="DWM16" s="221"/>
      <c r="DWN16" s="221"/>
      <c r="DWO16" s="221"/>
      <c r="DWP16" s="221"/>
      <c r="DWQ16" s="221"/>
      <c r="DWR16" s="221"/>
      <c r="DWS16" s="221"/>
      <c r="DWT16" s="226"/>
      <c r="DWU16" s="226"/>
      <c r="DWV16" s="26"/>
      <c r="DWW16" s="26"/>
      <c r="DWX16" s="26"/>
      <c r="DWY16" s="225"/>
      <c r="DWZ16" s="26"/>
      <c r="DXB16" s="221"/>
      <c r="DXC16" s="221"/>
      <c r="DXD16" s="221"/>
      <c r="DXE16" s="221"/>
      <c r="DXF16" s="221"/>
      <c r="DXG16" s="221"/>
      <c r="DXH16" s="221"/>
      <c r="DXI16" s="221"/>
      <c r="DXJ16" s="226"/>
      <c r="DXK16" s="226"/>
      <c r="DXL16" s="26"/>
      <c r="DXM16" s="26"/>
      <c r="DXN16" s="26"/>
      <c r="DXO16" s="225"/>
      <c r="DXP16" s="26"/>
      <c r="DXR16" s="221"/>
      <c r="DXS16" s="221"/>
      <c r="DXT16" s="221"/>
      <c r="DXU16" s="221"/>
      <c r="DXV16" s="221"/>
      <c r="DXW16" s="221"/>
      <c r="DXX16" s="221"/>
      <c r="DXY16" s="221"/>
      <c r="DXZ16" s="226"/>
      <c r="DYA16" s="226"/>
      <c r="DYB16" s="26"/>
      <c r="DYC16" s="26"/>
      <c r="DYD16" s="26"/>
      <c r="DYE16" s="225"/>
      <c r="DYF16" s="26"/>
      <c r="DYH16" s="221"/>
      <c r="DYI16" s="221"/>
      <c r="DYJ16" s="221"/>
      <c r="DYK16" s="221"/>
      <c r="DYL16" s="221"/>
      <c r="DYM16" s="221"/>
      <c r="DYN16" s="221"/>
      <c r="DYO16" s="221"/>
      <c r="DYP16" s="226"/>
      <c r="DYQ16" s="226"/>
      <c r="DYR16" s="26"/>
      <c r="DYS16" s="26"/>
      <c r="DYT16" s="26"/>
      <c r="DYU16" s="225"/>
      <c r="DYV16" s="26"/>
      <c r="DYX16" s="221"/>
      <c r="DYY16" s="221"/>
      <c r="DYZ16" s="221"/>
      <c r="DZA16" s="221"/>
      <c r="DZB16" s="221"/>
      <c r="DZC16" s="221"/>
      <c r="DZD16" s="221"/>
      <c r="DZE16" s="221"/>
      <c r="DZF16" s="226"/>
      <c r="DZG16" s="226"/>
      <c r="DZH16" s="26"/>
      <c r="DZI16" s="26"/>
      <c r="DZJ16" s="26"/>
      <c r="DZK16" s="225"/>
      <c r="DZL16" s="26"/>
      <c r="DZN16" s="221"/>
      <c r="DZO16" s="221"/>
      <c r="DZP16" s="221"/>
      <c r="DZQ16" s="221"/>
      <c r="DZR16" s="221"/>
      <c r="DZS16" s="221"/>
      <c r="DZT16" s="221"/>
      <c r="DZU16" s="221"/>
      <c r="DZV16" s="226"/>
      <c r="DZW16" s="226"/>
      <c r="DZX16" s="26"/>
      <c r="DZY16" s="26"/>
      <c r="DZZ16" s="26"/>
      <c r="EAA16" s="225"/>
      <c r="EAB16" s="26"/>
      <c r="EAD16" s="221"/>
      <c r="EAE16" s="221"/>
      <c r="EAF16" s="221"/>
      <c r="EAG16" s="221"/>
      <c r="EAH16" s="221"/>
      <c r="EAI16" s="221"/>
      <c r="EAJ16" s="221"/>
      <c r="EAK16" s="221"/>
      <c r="EAL16" s="226"/>
      <c r="EAM16" s="226"/>
      <c r="EAN16" s="26"/>
      <c r="EAO16" s="26"/>
      <c r="EAP16" s="26"/>
      <c r="EAQ16" s="225"/>
      <c r="EAR16" s="26"/>
      <c r="EAT16" s="221"/>
      <c r="EAU16" s="221"/>
      <c r="EAV16" s="221"/>
      <c r="EAW16" s="221"/>
      <c r="EAX16" s="221"/>
      <c r="EAY16" s="221"/>
      <c r="EAZ16" s="221"/>
      <c r="EBA16" s="221"/>
      <c r="EBB16" s="226"/>
      <c r="EBC16" s="226"/>
      <c r="EBD16" s="26"/>
      <c r="EBE16" s="26"/>
      <c r="EBF16" s="26"/>
      <c r="EBG16" s="225"/>
      <c r="EBH16" s="26"/>
      <c r="EBJ16" s="221"/>
      <c r="EBK16" s="221"/>
      <c r="EBL16" s="221"/>
      <c r="EBM16" s="221"/>
      <c r="EBN16" s="221"/>
      <c r="EBO16" s="221"/>
      <c r="EBP16" s="221"/>
      <c r="EBQ16" s="221"/>
      <c r="EBR16" s="226"/>
      <c r="EBS16" s="226"/>
      <c r="EBT16" s="26"/>
      <c r="EBU16" s="26"/>
      <c r="EBV16" s="26"/>
      <c r="EBW16" s="225"/>
      <c r="EBX16" s="26"/>
      <c r="EBZ16" s="221"/>
      <c r="ECA16" s="221"/>
      <c r="ECB16" s="221"/>
      <c r="ECC16" s="221"/>
      <c r="ECD16" s="221"/>
      <c r="ECE16" s="221"/>
      <c r="ECF16" s="221"/>
      <c r="ECG16" s="221"/>
      <c r="ECH16" s="226"/>
      <c r="ECI16" s="226"/>
      <c r="ECJ16" s="26"/>
      <c r="ECK16" s="26"/>
      <c r="ECL16" s="26"/>
      <c r="ECM16" s="225"/>
      <c r="ECN16" s="26"/>
      <c r="ECP16" s="221"/>
      <c r="ECQ16" s="221"/>
      <c r="ECR16" s="221"/>
      <c r="ECS16" s="221"/>
      <c r="ECT16" s="221"/>
      <c r="ECU16" s="221"/>
      <c r="ECV16" s="221"/>
      <c r="ECW16" s="221"/>
      <c r="ECX16" s="226"/>
      <c r="ECY16" s="226"/>
      <c r="ECZ16" s="26"/>
      <c r="EDA16" s="26"/>
      <c r="EDB16" s="26"/>
      <c r="EDC16" s="225"/>
      <c r="EDD16" s="26"/>
      <c r="EDF16" s="221"/>
      <c r="EDG16" s="221"/>
      <c r="EDH16" s="221"/>
      <c r="EDI16" s="221"/>
      <c r="EDJ16" s="221"/>
      <c r="EDK16" s="221"/>
      <c r="EDL16" s="221"/>
      <c r="EDM16" s="221"/>
      <c r="EDN16" s="226"/>
      <c r="EDO16" s="226"/>
      <c r="EDP16" s="26"/>
      <c r="EDQ16" s="26"/>
      <c r="EDR16" s="26"/>
      <c r="EDS16" s="225"/>
      <c r="EDT16" s="26"/>
      <c r="EDV16" s="221"/>
      <c r="EDW16" s="221"/>
      <c r="EDX16" s="221"/>
      <c r="EDY16" s="221"/>
      <c r="EDZ16" s="221"/>
      <c r="EEA16" s="221"/>
      <c r="EEB16" s="221"/>
      <c r="EEC16" s="221"/>
      <c r="EED16" s="226"/>
      <c r="EEE16" s="226"/>
      <c r="EEF16" s="26"/>
      <c r="EEG16" s="26"/>
      <c r="EEH16" s="26"/>
      <c r="EEI16" s="225"/>
      <c r="EEJ16" s="26"/>
      <c r="EEL16" s="221"/>
      <c r="EEM16" s="221"/>
      <c r="EEN16" s="221"/>
      <c r="EEO16" s="221"/>
      <c r="EEP16" s="221"/>
      <c r="EEQ16" s="221"/>
      <c r="EER16" s="221"/>
      <c r="EES16" s="221"/>
      <c r="EET16" s="226"/>
      <c r="EEU16" s="226"/>
      <c r="EEV16" s="26"/>
      <c r="EEW16" s="26"/>
      <c r="EEX16" s="26"/>
      <c r="EEY16" s="225"/>
      <c r="EEZ16" s="26"/>
      <c r="EFB16" s="221"/>
      <c r="EFC16" s="221"/>
      <c r="EFD16" s="221"/>
      <c r="EFE16" s="221"/>
      <c r="EFF16" s="221"/>
      <c r="EFG16" s="221"/>
      <c r="EFH16" s="221"/>
      <c r="EFI16" s="221"/>
      <c r="EFJ16" s="226"/>
      <c r="EFK16" s="226"/>
      <c r="EFL16" s="26"/>
      <c r="EFM16" s="26"/>
      <c r="EFN16" s="26"/>
      <c r="EFO16" s="225"/>
      <c r="EFP16" s="26"/>
      <c r="EFR16" s="221"/>
      <c r="EFS16" s="221"/>
      <c r="EFT16" s="221"/>
      <c r="EFU16" s="221"/>
      <c r="EFV16" s="221"/>
      <c r="EFW16" s="221"/>
      <c r="EFX16" s="221"/>
      <c r="EFY16" s="221"/>
      <c r="EFZ16" s="226"/>
      <c r="EGA16" s="226"/>
      <c r="EGB16" s="26"/>
      <c r="EGC16" s="26"/>
      <c r="EGD16" s="26"/>
      <c r="EGE16" s="225"/>
      <c r="EGF16" s="26"/>
      <c r="EGH16" s="221"/>
      <c r="EGI16" s="221"/>
      <c r="EGJ16" s="221"/>
      <c r="EGK16" s="221"/>
      <c r="EGL16" s="221"/>
      <c r="EGM16" s="221"/>
      <c r="EGN16" s="221"/>
      <c r="EGO16" s="221"/>
      <c r="EGP16" s="226"/>
      <c r="EGQ16" s="226"/>
      <c r="EGR16" s="26"/>
      <c r="EGS16" s="26"/>
      <c r="EGT16" s="26"/>
      <c r="EGU16" s="225"/>
      <c r="EGV16" s="26"/>
      <c r="EGX16" s="221"/>
      <c r="EGY16" s="221"/>
      <c r="EGZ16" s="221"/>
      <c r="EHA16" s="221"/>
      <c r="EHB16" s="221"/>
      <c r="EHC16" s="221"/>
      <c r="EHD16" s="221"/>
      <c r="EHE16" s="221"/>
      <c r="EHF16" s="226"/>
      <c r="EHG16" s="226"/>
      <c r="EHH16" s="26"/>
      <c r="EHI16" s="26"/>
      <c r="EHJ16" s="26"/>
      <c r="EHK16" s="225"/>
      <c r="EHL16" s="26"/>
      <c r="EHN16" s="221"/>
      <c r="EHO16" s="221"/>
      <c r="EHP16" s="221"/>
      <c r="EHQ16" s="221"/>
      <c r="EHR16" s="221"/>
      <c r="EHS16" s="221"/>
      <c r="EHT16" s="221"/>
      <c r="EHU16" s="221"/>
      <c r="EHV16" s="226"/>
      <c r="EHW16" s="226"/>
      <c r="EHX16" s="26"/>
      <c r="EHY16" s="26"/>
      <c r="EHZ16" s="26"/>
      <c r="EIA16" s="225"/>
      <c r="EIB16" s="26"/>
      <c r="EID16" s="221"/>
      <c r="EIE16" s="221"/>
      <c r="EIF16" s="221"/>
      <c r="EIG16" s="221"/>
      <c r="EIH16" s="221"/>
      <c r="EII16" s="221"/>
      <c r="EIJ16" s="221"/>
      <c r="EIK16" s="221"/>
      <c r="EIL16" s="226"/>
      <c r="EIM16" s="226"/>
      <c r="EIN16" s="26"/>
      <c r="EIO16" s="26"/>
      <c r="EIP16" s="26"/>
      <c r="EIQ16" s="225"/>
      <c r="EIR16" s="26"/>
      <c r="EIT16" s="221"/>
      <c r="EIU16" s="221"/>
      <c r="EIV16" s="221"/>
      <c r="EIW16" s="221"/>
      <c r="EIX16" s="221"/>
      <c r="EIY16" s="221"/>
      <c r="EIZ16" s="221"/>
      <c r="EJA16" s="221"/>
      <c r="EJB16" s="226"/>
      <c r="EJC16" s="226"/>
      <c r="EJD16" s="26"/>
      <c r="EJE16" s="26"/>
      <c r="EJF16" s="26"/>
      <c r="EJG16" s="225"/>
      <c r="EJH16" s="26"/>
      <c r="EJJ16" s="221"/>
      <c r="EJK16" s="221"/>
      <c r="EJL16" s="221"/>
      <c r="EJM16" s="221"/>
      <c r="EJN16" s="221"/>
      <c r="EJO16" s="221"/>
      <c r="EJP16" s="221"/>
      <c r="EJQ16" s="221"/>
      <c r="EJR16" s="226"/>
      <c r="EJS16" s="226"/>
      <c r="EJT16" s="26"/>
      <c r="EJU16" s="26"/>
      <c r="EJV16" s="26"/>
      <c r="EJW16" s="225"/>
      <c r="EJX16" s="26"/>
      <c r="EJZ16" s="221"/>
      <c r="EKA16" s="221"/>
      <c r="EKB16" s="221"/>
      <c r="EKC16" s="221"/>
      <c r="EKD16" s="221"/>
      <c r="EKE16" s="221"/>
      <c r="EKF16" s="221"/>
      <c r="EKG16" s="221"/>
      <c r="EKH16" s="226"/>
      <c r="EKI16" s="226"/>
      <c r="EKJ16" s="26"/>
      <c r="EKK16" s="26"/>
      <c r="EKL16" s="26"/>
      <c r="EKM16" s="225"/>
      <c r="EKN16" s="26"/>
      <c r="EKP16" s="221"/>
      <c r="EKQ16" s="221"/>
      <c r="EKR16" s="221"/>
      <c r="EKS16" s="221"/>
      <c r="EKT16" s="221"/>
      <c r="EKU16" s="221"/>
      <c r="EKV16" s="221"/>
      <c r="EKW16" s="221"/>
      <c r="EKX16" s="226"/>
      <c r="EKY16" s="226"/>
      <c r="EKZ16" s="26"/>
      <c r="ELA16" s="26"/>
      <c r="ELB16" s="26"/>
      <c r="ELC16" s="225"/>
      <c r="ELD16" s="26"/>
      <c r="ELF16" s="221"/>
      <c r="ELG16" s="221"/>
      <c r="ELH16" s="221"/>
      <c r="ELI16" s="221"/>
      <c r="ELJ16" s="221"/>
      <c r="ELK16" s="221"/>
      <c r="ELL16" s="221"/>
      <c r="ELM16" s="221"/>
      <c r="ELN16" s="226"/>
      <c r="ELO16" s="226"/>
      <c r="ELP16" s="26"/>
      <c r="ELQ16" s="26"/>
      <c r="ELR16" s="26"/>
      <c r="ELS16" s="225"/>
      <c r="ELT16" s="26"/>
      <c r="ELV16" s="221"/>
      <c r="ELW16" s="221"/>
      <c r="ELX16" s="221"/>
      <c r="ELY16" s="221"/>
      <c r="ELZ16" s="221"/>
      <c r="EMA16" s="221"/>
      <c r="EMB16" s="221"/>
      <c r="EMC16" s="221"/>
      <c r="EMD16" s="226"/>
      <c r="EME16" s="226"/>
      <c r="EMF16" s="26"/>
      <c r="EMG16" s="26"/>
      <c r="EMH16" s="26"/>
      <c r="EMI16" s="225"/>
      <c r="EMJ16" s="26"/>
      <c r="EML16" s="221"/>
      <c r="EMM16" s="221"/>
      <c r="EMN16" s="221"/>
      <c r="EMO16" s="221"/>
      <c r="EMP16" s="221"/>
      <c r="EMQ16" s="221"/>
      <c r="EMR16" s="221"/>
      <c r="EMS16" s="221"/>
      <c r="EMT16" s="226"/>
      <c r="EMU16" s="226"/>
      <c r="EMV16" s="26"/>
      <c r="EMW16" s="26"/>
      <c r="EMX16" s="26"/>
      <c r="EMY16" s="225"/>
      <c r="EMZ16" s="26"/>
      <c r="ENB16" s="221"/>
      <c r="ENC16" s="221"/>
      <c r="END16" s="221"/>
      <c r="ENE16" s="221"/>
      <c r="ENF16" s="221"/>
      <c r="ENG16" s="221"/>
      <c r="ENH16" s="221"/>
      <c r="ENI16" s="221"/>
      <c r="ENJ16" s="226"/>
      <c r="ENK16" s="226"/>
      <c r="ENL16" s="26"/>
      <c r="ENM16" s="26"/>
      <c r="ENN16" s="26"/>
      <c r="ENO16" s="225"/>
      <c r="ENP16" s="26"/>
      <c r="ENR16" s="221"/>
      <c r="ENS16" s="221"/>
      <c r="ENT16" s="221"/>
      <c r="ENU16" s="221"/>
      <c r="ENV16" s="221"/>
      <c r="ENW16" s="221"/>
      <c r="ENX16" s="221"/>
      <c r="ENY16" s="221"/>
      <c r="ENZ16" s="226"/>
      <c r="EOA16" s="226"/>
      <c r="EOB16" s="26"/>
      <c r="EOC16" s="26"/>
      <c r="EOD16" s="26"/>
      <c r="EOE16" s="225"/>
      <c r="EOF16" s="26"/>
      <c r="EOH16" s="221"/>
      <c r="EOI16" s="221"/>
      <c r="EOJ16" s="221"/>
      <c r="EOK16" s="221"/>
      <c r="EOL16" s="221"/>
      <c r="EOM16" s="221"/>
      <c r="EON16" s="221"/>
      <c r="EOO16" s="221"/>
      <c r="EOP16" s="226"/>
      <c r="EOQ16" s="226"/>
      <c r="EOR16" s="26"/>
      <c r="EOS16" s="26"/>
      <c r="EOT16" s="26"/>
      <c r="EOU16" s="225"/>
      <c r="EOV16" s="26"/>
      <c r="EOX16" s="221"/>
      <c r="EOY16" s="221"/>
      <c r="EOZ16" s="221"/>
      <c r="EPA16" s="221"/>
      <c r="EPB16" s="221"/>
      <c r="EPC16" s="221"/>
      <c r="EPD16" s="221"/>
      <c r="EPE16" s="221"/>
      <c r="EPF16" s="226"/>
      <c r="EPG16" s="226"/>
      <c r="EPH16" s="26"/>
      <c r="EPI16" s="26"/>
      <c r="EPJ16" s="26"/>
      <c r="EPK16" s="225"/>
      <c r="EPL16" s="26"/>
      <c r="EPN16" s="221"/>
      <c r="EPO16" s="221"/>
      <c r="EPP16" s="221"/>
      <c r="EPQ16" s="221"/>
      <c r="EPR16" s="221"/>
      <c r="EPS16" s="221"/>
      <c r="EPT16" s="221"/>
      <c r="EPU16" s="221"/>
      <c r="EPV16" s="226"/>
      <c r="EPW16" s="226"/>
      <c r="EPX16" s="26"/>
      <c r="EPY16" s="26"/>
      <c r="EPZ16" s="26"/>
      <c r="EQA16" s="225"/>
      <c r="EQB16" s="26"/>
      <c r="EQD16" s="221"/>
      <c r="EQE16" s="221"/>
      <c r="EQF16" s="221"/>
      <c r="EQG16" s="221"/>
      <c r="EQH16" s="221"/>
      <c r="EQI16" s="221"/>
      <c r="EQJ16" s="221"/>
      <c r="EQK16" s="221"/>
      <c r="EQL16" s="226"/>
      <c r="EQM16" s="226"/>
      <c r="EQN16" s="26"/>
      <c r="EQO16" s="26"/>
      <c r="EQP16" s="26"/>
      <c r="EQQ16" s="225"/>
      <c r="EQR16" s="26"/>
      <c r="EQT16" s="221"/>
      <c r="EQU16" s="221"/>
      <c r="EQV16" s="221"/>
      <c r="EQW16" s="221"/>
      <c r="EQX16" s="221"/>
      <c r="EQY16" s="221"/>
      <c r="EQZ16" s="221"/>
      <c r="ERA16" s="221"/>
      <c r="ERB16" s="226"/>
      <c r="ERC16" s="226"/>
      <c r="ERD16" s="26"/>
      <c r="ERE16" s="26"/>
      <c r="ERF16" s="26"/>
      <c r="ERG16" s="225"/>
      <c r="ERH16" s="26"/>
      <c r="ERJ16" s="221"/>
      <c r="ERK16" s="221"/>
      <c r="ERL16" s="221"/>
      <c r="ERM16" s="221"/>
      <c r="ERN16" s="221"/>
      <c r="ERO16" s="221"/>
      <c r="ERP16" s="221"/>
      <c r="ERQ16" s="221"/>
      <c r="ERR16" s="226"/>
      <c r="ERS16" s="226"/>
      <c r="ERT16" s="26"/>
      <c r="ERU16" s="26"/>
      <c r="ERV16" s="26"/>
      <c r="ERW16" s="225"/>
      <c r="ERX16" s="26"/>
      <c r="ERZ16" s="221"/>
      <c r="ESA16" s="221"/>
      <c r="ESB16" s="221"/>
      <c r="ESC16" s="221"/>
      <c r="ESD16" s="221"/>
      <c r="ESE16" s="221"/>
      <c r="ESF16" s="221"/>
      <c r="ESG16" s="221"/>
      <c r="ESH16" s="226"/>
      <c r="ESI16" s="226"/>
      <c r="ESJ16" s="26"/>
      <c r="ESK16" s="26"/>
      <c r="ESL16" s="26"/>
      <c r="ESM16" s="225"/>
      <c r="ESN16" s="26"/>
      <c r="ESP16" s="221"/>
      <c r="ESQ16" s="221"/>
      <c r="ESR16" s="221"/>
      <c r="ESS16" s="221"/>
      <c r="EST16" s="221"/>
      <c r="ESU16" s="221"/>
      <c r="ESV16" s="221"/>
      <c r="ESW16" s="221"/>
      <c r="ESX16" s="226"/>
      <c r="ESY16" s="226"/>
      <c r="ESZ16" s="26"/>
      <c r="ETA16" s="26"/>
      <c r="ETB16" s="26"/>
      <c r="ETC16" s="225"/>
      <c r="ETD16" s="26"/>
      <c r="ETF16" s="221"/>
      <c r="ETG16" s="221"/>
      <c r="ETH16" s="221"/>
      <c r="ETI16" s="221"/>
      <c r="ETJ16" s="221"/>
      <c r="ETK16" s="221"/>
      <c r="ETL16" s="221"/>
      <c r="ETM16" s="221"/>
      <c r="ETN16" s="226"/>
      <c r="ETO16" s="226"/>
      <c r="ETP16" s="26"/>
      <c r="ETQ16" s="26"/>
      <c r="ETR16" s="26"/>
      <c r="ETS16" s="225"/>
      <c r="ETT16" s="26"/>
      <c r="ETV16" s="221"/>
      <c r="ETW16" s="221"/>
      <c r="ETX16" s="221"/>
      <c r="ETY16" s="221"/>
      <c r="ETZ16" s="221"/>
      <c r="EUA16" s="221"/>
      <c r="EUB16" s="221"/>
      <c r="EUC16" s="221"/>
      <c r="EUD16" s="226"/>
      <c r="EUE16" s="226"/>
      <c r="EUF16" s="26"/>
      <c r="EUG16" s="26"/>
      <c r="EUH16" s="26"/>
      <c r="EUI16" s="225"/>
      <c r="EUJ16" s="26"/>
      <c r="EUL16" s="221"/>
      <c r="EUM16" s="221"/>
      <c r="EUN16" s="221"/>
      <c r="EUO16" s="221"/>
      <c r="EUP16" s="221"/>
      <c r="EUQ16" s="221"/>
      <c r="EUR16" s="221"/>
      <c r="EUS16" s="221"/>
      <c r="EUT16" s="226"/>
      <c r="EUU16" s="226"/>
      <c r="EUV16" s="26"/>
      <c r="EUW16" s="26"/>
      <c r="EUX16" s="26"/>
      <c r="EUY16" s="225"/>
      <c r="EUZ16" s="26"/>
      <c r="EVB16" s="221"/>
      <c r="EVC16" s="221"/>
      <c r="EVD16" s="221"/>
      <c r="EVE16" s="221"/>
      <c r="EVF16" s="221"/>
      <c r="EVG16" s="221"/>
      <c r="EVH16" s="221"/>
      <c r="EVI16" s="221"/>
      <c r="EVJ16" s="226"/>
      <c r="EVK16" s="226"/>
      <c r="EVL16" s="26"/>
      <c r="EVM16" s="26"/>
      <c r="EVN16" s="26"/>
      <c r="EVO16" s="225"/>
      <c r="EVP16" s="26"/>
      <c r="EVR16" s="221"/>
      <c r="EVS16" s="221"/>
      <c r="EVT16" s="221"/>
      <c r="EVU16" s="221"/>
      <c r="EVV16" s="221"/>
      <c r="EVW16" s="221"/>
      <c r="EVX16" s="221"/>
      <c r="EVY16" s="221"/>
      <c r="EVZ16" s="226"/>
      <c r="EWA16" s="226"/>
      <c r="EWB16" s="26"/>
      <c r="EWC16" s="26"/>
      <c r="EWD16" s="26"/>
      <c r="EWE16" s="225"/>
      <c r="EWF16" s="26"/>
      <c r="EWH16" s="221"/>
      <c r="EWI16" s="221"/>
      <c r="EWJ16" s="221"/>
      <c r="EWK16" s="221"/>
      <c r="EWL16" s="221"/>
      <c r="EWM16" s="221"/>
      <c r="EWN16" s="221"/>
      <c r="EWO16" s="221"/>
      <c r="EWP16" s="226"/>
      <c r="EWQ16" s="226"/>
      <c r="EWR16" s="26"/>
      <c r="EWS16" s="26"/>
      <c r="EWT16" s="26"/>
      <c r="EWU16" s="225"/>
      <c r="EWV16" s="26"/>
      <c r="EWX16" s="221"/>
      <c r="EWY16" s="221"/>
      <c r="EWZ16" s="221"/>
      <c r="EXA16" s="221"/>
      <c r="EXB16" s="221"/>
      <c r="EXC16" s="221"/>
      <c r="EXD16" s="221"/>
      <c r="EXE16" s="221"/>
      <c r="EXF16" s="226"/>
      <c r="EXG16" s="226"/>
      <c r="EXH16" s="26"/>
      <c r="EXI16" s="26"/>
      <c r="EXJ16" s="26"/>
      <c r="EXK16" s="225"/>
      <c r="EXL16" s="26"/>
      <c r="EXN16" s="221"/>
      <c r="EXO16" s="221"/>
      <c r="EXP16" s="221"/>
      <c r="EXQ16" s="221"/>
      <c r="EXR16" s="221"/>
      <c r="EXS16" s="221"/>
      <c r="EXT16" s="221"/>
      <c r="EXU16" s="221"/>
      <c r="EXV16" s="226"/>
      <c r="EXW16" s="226"/>
      <c r="EXX16" s="26"/>
      <c r="EXY16" s="26"/>
      <c r="EXZ16" s="26"/>
      <c r="EYA16" s="225"/>
      <c r="EYB16" s="26"/>
      <c r="EYD16" s="221"/>
      <c r="EYE16" s="221"/>
      <c r="EYF16" s="221"/>
      <c r="EYG16" s="221"/>
      <c r="EYH16" s="221"/>
      <c r="EYI16" s="221"/>
      <c r="EYJ16" s="221"/>
      <c r="EYK16" s="221"/>
      <c r="EYL16" s="226"/>
      <c r="EYM16" s="226"/>
      <c r="EYN16" s="26"/>
      <c r="EYO16" s="26"/>
      <c r="EYP16" s="26"/>
      <c r="EYQ16" s="225"/>
      <c r="EYR16" s="26"/>
      <c r="EYT16" s="221"/>
      <c r="EYU16" s="221"/>
      <c r="EYV16" s="221"/>
      <c r="EYW16" s="221"/>
      <c r="EYX16" s="221"/>
      <c r="EYY16" s="221"/>
      <c r="EYZ16" s="221"/>
      <c r="EZA16" s="221"/>
      <c r="EZB16" s="226"/>
      <c r="EZC16" s="226"/>
      <c r="EZD16" s="26"/>
      <c r="EZE16" s="26"/>
      <c r="EZF16" s="26"/>
      <c r="EZG16" s="225"/>
      <c r="EZH16" s="26"/>
      <c r="EZJ16" s="221"/>
      <c r="EZK16" s="221"/>
      <c r="EZL16" s="221"/>
      <c r="EZM16" s="221"/>
      <c r="EZN16" s="221"/>
      <c r="EZO16" s="221"/>
      <c r="EZP16" s="221"/>
      <c r="EZQ16" s="221"/>
      <c r="EZR16" s="226"/>
      <c r="EZS16" s="226"/>
      <c r="EZT16" s="26"/>
      <c r="EZU16" s="26"/>
      <c r="EZV16" s="26"/>
      <c r="EZW16" s="225"/>
      <c r="EZX16" s="26"/>
      <c r="EZZ16" s="221"/>
      <c r="FAA16" s="221"/>
      <c r="FAB16" s="221"/>
      <c r="FAC16" s="221"/>
      <c r="FAD16" s="221"/>
      <c r="FAE16" s="221"/>
      <c r="FAF16" s="221"/>
      <c r="FAG16" s="221"/>
      <c r="FAH16" s="226"/>
      <c r="FAI16" s="226"/>
      <c r="FAJ16" s="26"/>
      <c r="FAK16" s="26"/>
      <c r="FAL16" s="26"/>
      <c r="FAM16" s="225"/>
      <c r="FAN16" s="26"/>
      <c r="FAP16" s="221"/>
      <c r="FAQ16" s="221"/>
      <c r="FAR16" s="221"/>
      <c r="FAS16" s="221"/>
      <c r="FAT16" s="221"/>
      <c r="FAU16" s="221"/>
      <c r="FAV16" s="221"/>
      <c r="FAW16" s="221"/>
      <c r="FAX16" s="226"/>
      <c r="FAY16" s="226"/>
      <c r="FAZ16" s="26"/>
      <c r="FBA16" s="26"/>
      <c r="FBB16" s="26"/>
      <c r="FBC16" s="225"/>
      <c r="FBD16" s="26"/>
      <c r="FBF16" s="221"/>
      <c r="FBG16" s="221"/>
      <c r="FBH16" s="221"/>
      <c r="FBI16" s="221"/>
      <c r="FBJ16" s="221"/>
      <c r="FBK16" s="221"/>
      <c r="FBL16" s="221"/>
      <c r="FBM16" s="221"/>
      <c r="FBN16" s="226"/>
      <c r="FBO16" s="226"/>
      <c r="FBP16" s="26"/>
      <c r="FBQ16" s="26"/>
      <c r="FBR16" s="26"/>
      <c r="FBS16" s="225"/>
      <c r="FBT16" s="26"/>
      <c r="FBV16" s="221"/>
      <c r="FBW16" s="221"/>
      <c r="FBX16" s="221"/>
      <c r="FBY16" s="221"/>
      <c r="FBZ16" s="221"/>
      <c r="FCA16" s="221"/>
      <c r="FCB16" s="221"/>
      <c r="FCC16" s="221"/>
      <c r="FCD16" s="226"/>
      <c r="FCE16" s="226"/>
      <c r="FCF16" s="26"/>
      <c r="FCG16" s="26"/>
      <c r="FCH16" s="26"/>
      <c r="FCI16" s="225"/>
      <c r="FCJ16" s="26"/>
      <c r="FCL16" s="221"/>
      <c r="FCM16" s="221"/>
      <c r="FCN16" s="221"/>
      <c r="FCO16" s="221"/>
      <c r="FCP16" s="221"/>
      <c r="FCQ16" s="221"/>
      <c r="FCR16" s="221"/>
      <c r="FCS16" s="221"/>
      <c r="FCT16" s="226"/>
      <c r="FCU16" s="226"/>
      <c r="FCV16" s="26"/>
      <c r="FCW16" s="26"/>
      <c r="FCX16" s="26"/>
      <c r="FCY16" s="225"/>
      <c r="FCZ16" s="26"/>
      <c r="FDB16" s="221"/>
      <c r="FDC16" s="221"/>
      <c r="FDD16" s="221"/>
      <c r="FDE16" s="221"/>
      <c r="FDF16" s="221"/>
      <c r="FDG16" s="221"/>
      <c r="FDH16" s="221"/>
      <c r="FDI16" s="221"/>
      <c r="FDJ16" s="226"/>
      <c r="FDK16" s="226"/>
      <c r="FDL16" s="26"/>
      <c r="FDM16" s="26"/>
      <c r="FDN16" s="26"/>
      <c r="FDO16" s="225"/>
      <c r="FDP16" s="26"/>
      <c r="FDR16" s="221"/>
      <c r="FDS16" s="221"/>
      <c r="FDT16" s="221"/>
      <c r="FDU16" s="221"/>
      <c r="FDV16" s="221"/>
      <c r="FDW16" s="221"/>
      <c r="FDX16" s="221"/>
      <c r="FDY16" s="221"/>
      <c r="FDZ16" s="226"/>
      <c r="FEA16" s="226"/>
      <c r="FEB16" s="26"/>
      <c r="FEC16" s="26"/>
      <c r="FED16" s="26"/>
      <c r="FEE16" s="225"/>
      <c r="FEF16" s="26"/>
      <c r="FEH16" s="221"/>
      <c r="FEI16" s="221"/>
      <c r="FEJ16" s="221"/>
      <c r="FEK16" s="221"/>
      <c r="FEL16" s="221"/>
      <c r="FEM16" s="221"/>
      <c r="FEN16" s="221"/>
      <c r="FEO16" s="221"/>
      <c r="FEP16" s="226"/>
      <c r="FEQ16" s="226"/>
      <c r="FER16" s="26"/>
      <c r="FES16" s="26"/>
      <c r="FET16" s="26"/>
      <c r="FEU16" s="225"/>
      <c r="FEV16" s="26"/>
      <c r="FEX16" s="221"/>
      <c r="FEY16" s="221"/>
      <c r="FEZ16" s="221"/>
      <c r="FFA16" s="221"/>
      <c r="FFB16" s="221"/>
      <c r="FFC16" s="221"/>
      <c r="FFD16" s="221"/>
      <c r="FFE16" s="221"/>
      <c r="FFF16" s="226"/>
      <c r="FFG16" s="226"/>
      <c r="FFH16" s="26"/>
      <c r="FFI16" s="26"/>
      <c r="FFJ16" s="26"/>
      <c r="FFK16" s="225"/>
      <c r="FFL16" s="26"/>
      <c r="FFN16" s="221"/>
      <c r="FFO16" s="221"/>
      <c r="FFP16" s="221"/>
      <c r="FFQ16" s="221"/>
      <c r="FFR16" s="221"/>
      <c r="FFS16" s="221"/>
      <c r="FFT16" s="221"/>
      <c r="FFU16" s="221"/>
      <c r="FFV16" s="226"/>
      <c r="FFW16" s="226"/>
      <c r="FFX16" s="26"/>
      <c r="FFY16" s="26"/>
      <c r="FFZ16" s="26"/>
      <c r="FGA16" s="225"/>
      <c r="FGB16" s="26"/>
      <c r="FGD16" s="221"/>
      <c r="FGE16" s="221"/>
      <c r="FGF16" s="221"/>
      <c r="FGG16" s="221"/>
      <c r="FGH16" s="221"/>
      <c r="FGI16" s="221"/>
      <c r="FGJ16" s="221"/>
      <c r="FGK16" s="221"/>
      <c r="FGL16" s="226"/>
      <c r="FGM16" s="226"/>
      <c r="FGN16" s="26"/>
      <c r="FGO16" s="26"/>
      <c r="FGP16" s="26"/>
      <c r="FGQ16" s="225"/>
      <c r="FGR16" s="26"/>
      <c r="FGT16" s="221"/>
      <c r="FGU16" s="221"/>
      <c r="FGV16" s="221"/>
      <c r="FGW16" s="221"/>
      <c r="FGX16" s="221"/>
      <c r="FGY16" s="221"/>
      <c r="FGZ16" s="221"/>
      <c r="FHA16" s="221"/>
      <c r="FHB16" s="226"/>
      <c r="FHC16" s="226"/>
      <c r="FHD16" s="26"/>
      <c r="FHE16" s="26"/>
      <c r="FHF16" s="26"/>
      <c r="FHG16" s="225"/>
      <c r="FHH16" s="26"/>
      <c r="FHJ16" s="221"/>
      <c r="FHK16" s="221"/>
      <c r="FHL16" s="221"/>
      <c r="FHM16" s="221"/>
      <c r="FHN16" s="221"/>
      <c r="FHO16" s="221"/>
      <c r="FHP16" s="221"/>
      <c r="FHQ16" s="221"/>
      <c r="FHR16" s="226"/>
      <c r="FHS16" s="226"/>
      <c r="FHT16" s="26"/>
      <c r="FHU16" s="26"/>
      <c r="FHV16" s="26"/>
      <c r="FHW16" s="225"/>
      <c r="FHX16" s="26"/>
      <c r="FHZ16" s="221"/>
      <c r="FIA16" s="221"/>
      <c r="FIB16" s="221"/>
      <c r="FIC16" s="221"/>
      <c r="FID16" s="221"/>
      <c r="FIE16" s="221"/>
      <c r="FIF16" s="221"/>
      <c r="FIG16" s="221"/>
      <c r="FIH16" s="226"/>
      <c r="FII16" s="226"/>
      <c r="FIJ16" s="26"/>
      <c r="FIK16" s="26"/>
      <c r="FIL16" s="26"/>
      <c r="FIM16" s="225"/>
      <c r="FIN16" s="26"/>
      <c r="FIP16" s="221"/>
      <c r="FIQ16" s="221"/>
      <c r="FIR16" s="221"/>
      <c r="FIS16" s="221"/>
      <c r="FIT16" s="221"/>
      <c r="FIU16" s="221"/>
      <c r="FIV16" s="221"/>
      <c r="FIW16" s="221"/>
      <c r="FIX16" s="226"/>
      <c r="FIY16" s="226"/>
      <c r="FIZ16" s="26"/>
      <c r="FJA16" s="26"/>
      <c r="FJB16" s="26"/>
      <c r="FJC16" s="225"/>
      <c r="FJD16" s="26"/>
      <c r="FJF16" s="221"/>
      <c r="FJG16" s="221"/>
      <c r="FJH16" s="221"/>
      <c r="FJI16" s="221"/>
      <c r="FJJ16" s="221"/>
      <c r="FJK16" s="221"/>
      <c r="FJL16" s="221"/>
      <c r="FJM16" s="221"/>
      <c r="FJN16" s="226"/>
      <c r="FJO16" s="226"/>
      <c r="FJP16" s="26"/>
      <c r="FJQ16" s="26"/>
      <c r="FJR16" s="26"/>
      <c r="FJS16" s="225"/>
      <c r="FJT16" s="26"/>
      <c r="FJV16" s="221"/>
      <c r="FJW16" s="221"/>
      <c r="FJX16" s="221"/>
      <c r="FJY16" s="221"/>
      <c r="FJZ16" s="221"/>
      <c r="FKA16" s="221"/>
      <c r="FKB16" s="221"/>
      <c r="FKC16" s="221"/>
      <c r="FKD16" s="226"/>
      <c r="FKE16" s="226"/>
      <c r="FKF16" s="26"/>
      <c r="FKG16" s="26"/>
      <c r="FKH16" s="26"/>
      <c r="FKI16" s="225"/>
      <c r="FKJ16" s="26"/>
      <c r="FKL16" s="221"/>
      <c r="FKM16" s="221"/>
      <c r="FKN16" s="221"/>
      <c r="FKO16" s="221"/>
      <c r="FKP16" s="221"/>
      <c r="FKQ16" s="221"/>
      <c r="FKR16" s="221"/>
      <c r="FKS16" s="221"/>
      <c r="FKT16" s="226"/>
      <c r="FKU16" s="226"/>
      <c r="FKV16" s="26"/>
      <c r="FKW16" s="26"/>
      <c r="FKX16" s="26"/>
      <c r="FKY16" s="225"/>
      <c r="FKZ16" s="26"/>
      <c r="FLB16" s="221"/>
      <c r="FLC16" s="221"/>
      <c r="FLD16" s="221"/>
      <c r="FLE16" s="221"/>
      <c r="FLF16" s="221"/>
      <c r="FLG16" s="221"/>
      <c r="FLH16" s="221"/>
      <c r="FLI16" s="221"/>
      <c r="FLJ16" s="226"/>
      <c r="FLK16" s="226"/>
      <c r="FLL16" s="26"/>
      <c r="FLM16" s="26"/>
      <c r="FLN16" s="26"/>
      <c r="FLO16" s="225"/>
      <c r="FLP16" s="26"/>
      <c r="FLR16" s="221"/>
      <c r="FLS16" s="221"/>
      <c r="FLT16" s="221"/>
      <c r="FLU16" s="221"/>
      <c r="FLV16" s="221"/>
      <c r="FLW16" s="221"/>
      <c r="FLX16" s="221"/>
      <c r="FLY16" s="221"/>
      <c r="FLZ16" s="226"/>
      <c r="FMA16" s="226"/>
      <c r="FMB16" s="26"/>
      <c r="FMC16" s="26"/>
      <c r="FMD16" s="26"/>
      <c r="FME16" s="225"/>
      <c r="FMF16" s="26"/>
      <c r="FMH16" s="221"/>
      <c r="FMI16" s="221"/>
      <c r="FMJ16" s="221"/>
      <c r="FMK16" s="221"/>
      <c r="FML16" s="221"/>
      <c r="FMM16" s="221"/>
      <c r="FMN16" s="221"/>
      <c r="FMO16" s="221"/>
      <c r="FMP16" s="226"/>
      <c r="FMQ16" s="226"/>
      <c r="FMR16" s="26"/>
      <c r="FMS16" s="26"/>
      <c r="FMT16" s="26"/>
      <c r="FMU16" s="225"/>
      <c r="FMV16" s="26"/>
      <c r="FMX16" s="221"/>
      <c r="FMY16" s="221"/>
      <c r="FMZ16" s="221"/>
      <c r="FNA16" s="221"/>
      <c r="FNB16" s="221"/>
      <c r="FNC16" s="221"/>
      <c r="FND16" s="221"/>
      <c r="FNE16" s="221"/>
      <c r="FNF16" s="226"/>
      <c r="FNG16" s="226"/>
      <c r="FNH16" s="26"/>
      <c r="FNI16" s="26"/>
      <c r="FNJ16" s="26"/>
      <c r="FNK16" s="225"/>
      <c r="FNL16" s="26"/>
      <c r="FNN16" s="221"/>
      <c r="FNO16" s="221"/>
      <c r="FNP16" s="221"/>
      <c r="FNQ16" s="221"/>
      <c r="FNR16" s="221"/>
      <c r="FNS16" s="221"/>
      <c r="FNT16" s="221"/>
      <c r="FNU16" s="221"/>
      <c r="FNV16" s="226"/>
      <c r="FNW16" s="226"/>
      <c r="FNX16" s="26"/>
      <c r="FNY16" s="26"/>
      <c r="FNZ16" s="26"/>
      <c r="FOA16" s="225"/>
      <c r="FOB16" s="26"/>
      <c r="FOD16" s="221"/>
      <c r="FOE16" s="221"/>
      <c r="FOF16" s="221"/>
      <c r="FOG16" s="221"/>
      <c r="FOH16" s="221"/>
      <c r="FOI16" s="221"/>
      <c r="FOJ16" s="221"/>
      <c r="FOK16" s="221"/>
      <c r="FOL16" s="226"/>
      <c r="FOM16" s="226"/>
      <c r="FON16" s="26"/>
      <c r="FOO16" s="26"/>
      <c r="FOP16" s="26"/>
      <c r="FOQ16" s="225"/>
      <c r="FOR16" s="26"/>
      <c r="FOT16" s="221"/>
      <c r="FOU16" s="221"/>
      <c r="FOV16" s="221"/>
      <c r="FOW16" s="221"/>
      <c r="FOX16" s="221"/>
      <c r="FOY16" s="221"/>
      <c r="FOZ16" s="221"/>
      <c r="FPA16" s="221"/>
      <c r="FPB16" s="226"/>
      <c r="FPC16" s="226"/>
      <c r="FPD16" s="26"/>
      <c r="FPE16" s="26"/>
      <c r="FPF16" s="26"/>
      <c r="FPG16" s="225"/>
      <c r="FPH16" s="26"/>
      <c r="FPJ16" s="221"/>
      <c r="FPK16" s="221"/>
      <c r="FPL16" s="221"/>
      <c r="FPM16" s="221"/>
      <c r="FPN16" s="221"/>
      <c r="FPO16" s="221"/>
      <c r="FPP16" s="221"/>
      <c r="FPQ16" s="221"/>
      <c r="FPR16" s="226"/>
      <c r="FPS16" s="226"/>
      <c r="FPT16" s="26"/>
      <c r="FPU16" s="26"/>
      <c r="FPV16" s="26"/>
      <c r="FPW16" s="225"/>
      <c r="FPX16" s="26"/>
      <c r="FPZ16" s="221"/>
      <c r="FQA16" s="221"/>
      <c r="FQB16" s="221"/>
      <c r="FQC16" s="221"/>
      <c r="FQD16" s="221"/>
      <c r="FQE16" s="221"/>
      <c r="FQF16" s="221"/>
      <c r="FQG16" s="221"/>
      <c r="FQH16" s="226"/>
      <c r="FQI16" s="226"/>
      <c r="FQJ16" s="26"/>
      <c r="FQK16" s="26"/>
      <c r="FQL16" s="26"/>
      <c r="FQM16" s="225"/>
      <c r="FQN16" s="26"/>
      <c r="FQP16" s="221"/>
      <c r="FQQ16" s="221"/>
      <c r="FQR16" s="221"/>
      <c r="FQS16" s="221"/>
      <c r="FQT16" s="221"/>
      <c r="FQU16" s="221"/>
      <c r="FQV16" s="221"/>
      <c r="FQW16" s="221"/>
      <c r="FQX16" s="226"/>
      <c r="FQY16" s="226"/>
      <c r="FQZ16" s="26"/>
      <c r="FRA16" s="26"/>
      <c r="FRB16" s="26"/>
      <c r="FRC16" s="225"/>
      <c r="FRD16" s="26"/>
      <c r="FRF16" s="221"/>
      <c r="FRG16" s="221"/>
      <c r="FRH16" s="221"/>
      <c r="FRI16" s="221"/>
      <c r="FRJ16" s="221"/>
      <c r="FRK16" s="221"/>
      <c r="FRL16" s="221"/>
      <c r="FRM16" s="221"/>
      <c r="FRN16" s="226"/>
      <c r="FRO16" s="226"/>
      <c r="FRP16" s="26"/>
      <c r="FRQ16" s="26"/>
      <c r="FRR16" s="26"/>
      <c r="FRS16" s="225"/>
      <c r="FRT16" s="26"/>
      <c r="FRV16" s="221"/>
      <c r="FRW16" s="221"/>
      <c r="FRX16" s="221"/>
      <c r="FRY16" s="221"/>
      <c r="FRZ16" s="221"/>
      <c r="FSA16" s="221"/>
      <c r="FSB16" s="221"/>
      <c r="FSC16" s="221"/>
      <c r="FSD16" s="226"/>
      <c r="FSE16" s="226"/>
      <c r="FSF16" s="26"/>
      <c r="FSG16" s="26"/>
      <c r="FSH16" s="26"/>
      <c r="FSI16" s="225"/>
      <c r="FSJ16" s="26"/>
      <c r="FSL16" s="221"/>
      <c r="FSM16" s="221"/>
      <c r="FSN16" s="221"/>
      <c r="FSO16" s="221"/>
      <c r="FSP16" s="221"/>
      <c r="FSQ16" s="221"/>
      <c r="FSR16" s="221"/>
      <c r="FSS16" s="221"/>
      <c r="FST16" s="226"/>
      <c r="FSU16" s="226"/>
      <c r="FSV16" s="26"/>
      <c r="FSW16" s="26"/>
      <c r="FSX16" s="26"/>
      <c r="FSY16" s="225"/>
      <c r="FSZ16" s="26"/>
      <c r="FTB16" s="221"/>
      <c r="FTC16" s="221"/>
      <c r="FTD16" s="221"/>
      <c r="FTE16" s="221"/>
      <c r="FTF16" s="221"/>
      <c r="FTG16" s="221"/>
      <c r="FTH16" s="221"/>
      <c r="FTI16" s="221"/>
      <c r="FTJ16" s="226"/>
      <c r="FTK16" s="226"/>
      <c r="FTL16" s="26"/>
      <c r="FTM16" s="26"/>
      <c r="FTN16" s="26"/>
      <c r="FTO16" s="225"/>
      <c r="FTP16" s="26"/>
      <c r="FTR16" s="221"/>
      <c r="FTS16" s="221"/>
      <c r="FTT16" s="221"/>
      <c r="FTU16" s="221"/>
      <c r="FTV16" s="221"/>
      <c r="FTW16" s="221"/>
      <c r="FTX16" s="221"/>
      <c r="FTY16" s="221"/>
      <c r="FTZ16" s="226"/>
      <c r="FUA16" s="226"/>
      <c r="FUB16" s="26"/>
      <c r="FUC16" s="26"/>
      <c r="FUD16" s="26"/>
      <c r="FUE16" s="225"/>
      <c r="FUF16" s="26"/>
      <c r="FUH16" s="221"/>
      <c r="FUI16" s="221"/>
      <c r="FUJ16" s="221"/>
      <c r="FUK16" s="221"/>
      <c r="FUL16" s="221"/>
      <c r="FUM16" s="221"/>
      <c r="FUN16" s="221"/>
      <c r="FUO16" s="221"/>
      <c r="FUP16" s="226"/>
      <c r="FUQ16" s="226"/>
      <c r="FUR16" s="26"/>
      <c r="FUS16" s="26"/>
      <c r="FUT16" s="26"/>
      <c r="FUU16" s="225"/>
      <c r="FUV16" s="26"/>
      <c r="FUX16" s="221"/>
      <c r="FUY16" s="221"/>
      <c r="FUZ16" s="221"/>
      <c r="FVA16" s="221"/>
      <c r="FVB16" s="221"/>
      <c r="FVC16" s="221"/>
      <c r="FVD16" s="221"/>
      <c r="FVE16" s="221"/>
      <c r="FVF16" s="226"/>
      <c r="FVG16" s="226"/>
      <c r="FVH16" s="26"/>
      <c r="FVI16" s="26"/>
      <c r="FVJ16" s="26"/>
      <c r="FVK16" s="225"/>
      <c r="FVL16" s="26"/>
      <c r="FVN16" s="221"/>
      <c r="FVO16" s="221"/>
      <c r="FVP16" s="221"/>
      <c r="FVQ16" s="221"/>
      <c r="FVR16" s="221"/>
      <c r="FVS16" s="221"/>
      <c r="FVT16" s="221"/>
      <c r="FVU16" s="221"/>
      <c r="FVV16" s="226"/>
      <c r="FVW16" s="226"/>
      <c r="FVX16" s="26"/>
      <c r="FVY16" s="26"/>
      <c r="FVZ16" s="26"/>
      <c r="FWA16" s="225"/>
      <c r="FWB16" s="26"/>
      <c r="FWD16" s="221"/>
      <c r="FWE16" s="221"/>
      <c r="FWF16" s="221"/>
      <c r="FWG16" s="221"/>
      <c r="FWH16" s="221"/>
      <c r="FWI16" s="221"/>
      <c r="FWJ16" s="221"/>
      <c r="FWK16" s="221"/>
      <c r="FWL16" s="226"/>
      <c r="FWM16" s="226"/>
      <c r="FWN16" s="26"/>
      <c r="FWO16" s="26"/>
      <c r="FWP16" s="26"/>
      <c r="FWQ16" s="225"/>
      <c r="FWR16" s="26"/>
      <c r="FWT16" s="221"/>
      <c r="FWU16" s="221"/>
      <c r="FWV16" s="221"/>
      <c r="FWW16" s="221"/>
      <c r="FWX16" s="221"/>
      <c r="FWY16" s="221"/>
      <c r="FWZ16" s="221"/>
      <c r="FXA16" s="221"/>
      <c r="FXB16" s="226"/>
      <c r="FXC16" s="226"/>
      <c r="FXD16" s="26"/>
      <c r="FXE16" s="26"/>
      <c r="FXF16" s="26"/>
      <c r="FXG16" s="225"/>
      <c r="FXH16" s="26"/>
      <c r="FXJ16" s="221"/>
      <c r="FXK16" s="221"/>
      <c r="FXL16" s="221"/>
      <c r="FXM16" s="221"/>
      <c r="FXN16" s="221"/>
      <c r="FXO16" s="221"/>
      <c r="FXP16" s="221"/>
      <c r="FXQ16" s="221"/>
      <c r="FXR16" s="226"/>
      <c r="FXS16" s="226"/>
      <c r="FXT16" s="26"/>
      <c r="FXU16" s="26"/>
      <c r="FXV16" s="26"/>
      <c r="FXW16" s="225"/>
      <c r="FXX16" s="26"/>
      <c r="FXZ16" s="221"/>
      <c r="FYA16" s="221"/>
      <c r="FYB16" s="221"/>
      <c r="FYC16" s="221"/>
      <c r="FYD16" s="221"/>
      <c r="FYE16" s="221"/>
      <c r="FYF16" s="221"/>
      <c r="FYG16" s="221"/>
      <c r="FYH16" s="226"/>
      <c r="FYI16" s="226"/>
      <c r="FYJ16" s="26"/>
      <c r="FYK16" s="26"/>
      <c r="FYL16" s="26"/>
      <c r="FYM16" s="225"/>
      <c r="FYN16" s="26"/>
      <c r="FYP16" s="221"/>
      <c r="FYQ16" s="221"/>
      <c r="FYR16" s="221"/>
      <c r="FYS16" s="221"/>
      <c r="FYT16" s="221"/>
      <c r="FYU16" s="221"/>
      <c r="FYV16" s="221"/>
      <c r="FYW16" s="221"/>
      <c r="FYX16" s="226"/>
      <c r="FYY16" s="226"/>
      <c r="FYZ16" s="26"/>
      <c r="FZA16" s="26"/>
      <c r="FZB16" s="26"/>
      <c r="FZC16" s="225"/>
      <c r="FZD16" s="26"/>
      <c r="FZF16" s="221"/>
      <c r="FZG16" s="221"/>
      <c r="FZH16" s="221"/>
      <c r="FZI16" s="221"/>
      <c r="FZJ16" s="221"/>
      <c r="FZK16" s="221"/>
      <c r="FZL16" s="221"/>
      <c r="FZM16" s="221"/>
      <c r="FZN16" s="226"/>
      <c r="FZO16" s="226"/>
      <c r="FZP16" s="26"/>
      <c r="FZQ16" s="26"/>
      <c r="FZR16" s="26"/>
      <c r="FZS16" s="225"/>
      <c r="FZT16" s="26"/>
      <c r="FZV16" s="221"/>
      <c r="FZW16" s="221"/>
      <c r="FZX16" s="221"/>
      <c r="FZY16" s="221"/>
      <c r="FZZ16" s="221"/>
      <c r="GAA16" s="221"/>
      <c r="GAB16" s="221"/>
      <c r="GAC16" s="221"/>
      <c r="GAD16" s="226"/>
      <c r="GAE16" s="226"/>
      <c r="GAF16" s="26"/>
      <c r="GAG16" s="26"/>
      <c r="GAH16" s="26"/>
      <c r="GAI16" s="225"/>
      <c r="GAJ16" s="26"/>
      <c r="GAL16" s="221"/>
      <c r="GAM16" s="221"/>
      <c r="GAN16" s="221"/>
      <c r="GAO16" s="221"/>
      <c r="GAP16" s="221"/>
      <c r="GAQ16" s="221"/>
      <c r="GAR16" s="221"/>
      <c r="GAS16" s="221"/>
      <c r="GAT16" s="226"/>
      <c r="GAU16" s="226"/>
      <c r="GAV16" s="26"/>
      <c r="GAW16" s="26"/>
      <c r="GAX16" s="26"/>
      <c r="GAY16" s="225"/>
      <c r="GAZ16" s="26"/>
      <c r="GBB16" s="221"/>
      <c r="GBC16" s="221"/>
      <c r="GBD16" s="221"/>
      <c r="GBE16" s="221"/>
      <c r="GBF16" s="221"/>
      <c r="GBG16" s="221"/>
      <c r="GBH16" s="221"/>
      <c r="GBI16" s="221"/>
      <c r="GBJ16" s="226"/>
      <c r="GBK16" s="226"/>
      <c r="GBL16" s="26"/>
      <c r="GBM16" s="26"/>
      <c r="GBN16" s="26"/>
      <c r="GBO16" s="225"/>
      <c r="GBP16" s="26"/>
      <c r="GBR16" s="221"/>
      <c r="GBS16" s="221"/>
      <c r="GBT16" s="221"/>
      <c r="GBU16" s="221"/>
      <c r="GBV16" s="221"/>
      <c r="GBW16" s="221"/>
      <c r="GBX16" s="221"/>
      <c r="GBY16" s="221"/>
      <c r="GBZ16" s="226"/>
      <c r="GCA16" s="226"/>
      <c r="GCB16" s="26"/>
      <c r="GCC16" s="26"/>
      <c r="GCD16" s="26"/>
      <c r="GCE16" s="225"/>
      <c r="GCF16" s="26"/>
      <c r="GCH16" s="221"/>
      <c r="GCI16" s="221"/>
      <c r="GCJ16" s="221"/>
      <c r="GCK16" s="221"/>
      <c r="GCL16" s="221"/>
      <c r="GCM16" s="221"/>
      <c r="GCN16" s="221"/>
      <c r="GCO16" s="221"/>
      <c r="GCP16" s="226"/>
      <c r="GCQ16" s="226"/>
      <c r="GCR16" s="26"/>
      <c r="GCS16" s="26"/>
      <c r="GCT16" s="26"/>
      <c r="GCU16" s="225"/>
      <c r="GCV16" s="26"/>
      <c r="GCX16" s="221"/>
      <c r="GCY16" s="221"/>
      <c r="GCZ16" s="221"/>
      <c r="GDA16" s="221"/>
      <c r="GDB16" s="221"/>
      <c r="GDC16" s="221"/>
      <c r="GDD16" s="221"/>
      <c r="GDE16" s="221"/>
      <c r="GDF16" s="226"/>
      <c r="GDG16" s="226"/>
      <c r="GDH16" s="26"/>
      <c r="GDI16" s="26"/>
      <c r="GDJ16" s="26"/>
      <c r="GDK16" s="225"/>
      <c r="GDL16" s="26"/>
      <c r="GDN16" s="221"/>
      <c r="GDO16" s="221"/>
      <c r="GDP16" s="221"/>
      <c r="GDQ16" s="221"/>
      <c r="GDR16" s="221"/>
      <c r="GDS16" s="221"/>
      <c r="GDT16" s="221"/>
      <c r="GDU16" s="221"/>
      <c r="GDV16" s="226"/>
      <c r="GDW16" s="226"/>
      <c r="GDX16" s="26"/>
      <c r="GDY16" s="26"/>
      <c r="GDZ16" s="26"/>
      <c r="GEA16" s="225"/>
      <c r="GEB16" s="26"/>
      <c r="GED16" s="221"/>
      <c r="GEE16" s="221"/>
      <c r="GEF16" s="221"/>
      <c r="GEG16" s="221"/>
      <c r="GEH16" s="221"/>
      <c r="GEI16" s="221"/>
      <c r="GEJ16" s="221"/>
      <c r="GEK16" s="221"/>
      <c r="GEL16" s="226"/>
      <c r="GEM16" s="226"/>
      <c r="GEN16" s="26"/>
      <c r="GEO16" s="26"/>
      <c r="GEP16" s="26"/>
      <c r="GEQ16" s="225"/>
      <c r="GER16" s="26"/>
      <c r="GET16" s="221"/>
      <c r="GEU16" s="221"/>
      <c r="GEV16" s="221"/>
      <c r="GEW16" s="221"/>
      <c r="GEX16" s="221"/>
      <c r="GEY16" s="221"/>
      <c r="GEZ16" s="221"/>
      <c r="GFA16" s="221"/>
      <c r="GFB16" s="226"/>
      <c r="GFC16" s="226"/>
      <c r="GFD16" s="26"/>
      <c r="GFE16" s="26"/>
      <c r="GFF16" s="26"/>
      <c r="GFG16" s="225"/>
      <c r="GFH16" s="26"/>
      <c r="GFJ16" s="221"/>
      <c r="GFK16" s="221"/>
      <c r="GFL16" s="221"/>
      <c r="GFM16" s="221"/>
      <c r="GFN16" s="221"/>
      <c r="GFO16" s="221"/>
      <c r="GFP16" s="221"/>
      <c r="GFQ16" s="221"/>
      <c r="GFR16" s="226"/>
      <c r="GFS16" s="226"/>
      <c r="GFT16" s="26"/>
      <c r="GFU16" s="26"/>
      <c r="GFV16" s="26"/>
      <c r="GFW16" s="225"/>
      <c r="GFX16" s="26"/>
      <c r="GFZ16" s="221"/>
      <c r="GGA16" s="221"/>
      <c r="GGB16" s="221"/>
      <c r="GGC16" s="221"/>
      <c r="GGD16" s="221"/>
      <c r="GGE16" s="221"/>
      <c r="GGF16" s="221"/>
      <c r="GGG16" s="221"/>
      <c r="GGH16" s="226"/>
      <c r="GGI16" s="226"/>
      <c r="GGJ16" s="26"/>
      <c r="GGK16" s="26"/>
      <c r="GGL16" s="26"/>
      <c r="GGM16" s="225"/>
      <c r="GGN16" s="26"/>
      <c r="GGP16" s="221"/>
      <c r="GGQ16" s="221"/>
      <c r="GGR16" s="221"/>
      <c r="GGS16" s="221"/>
      <c r="GGT16" s="221"/>
      <c r="GGU16" s="221"/>
      <c r="GGV16" s="221"/>
      <c r="GGW16" s="221"/>
      <c r="GGX16" s="226"/>
      <c r="GGY16" s="226"/>
      <c r="GGZ16" s="26"/>
      <c r="GHA16" s="26"/>
      <c r="GHB16" s="26"/>
      <c r="GHC16" s="225"/>
      <c r="GHD16" s="26"/>
      <c r="GHF16" s="221"/>
      <c r="GHG16" s="221"/>
      <c r="GHH16" s="221"/>
      <c r="GHI16" s="221"/>
      <c r="GHJ16" s="221"/>
      <c r="GHK16" s="221"/>
      <c r="GHL16" s="221"/>
      <c r="GHM16" s="221"/>
      <c r="GHN16" s="226"/>
      <c r="GHO16" s="226"/>
      <c r="GHP16" s="26"/>
      <c r="GHQ16" s="26"/>
      <c r="GHR16" s="26"/>
      <c r="GHS16" s="225"/>
      <c r="GHT16" s="26"/>
      <c r="GHV16" s="221"/>
      <c r="GHW16" s="221"/>
      <c r="GHX16" s="221"/>
      <c r="GHY16" s="221"/>
      <c r="GHZ16" s="221"/>
      <c r="GIA16" s="221"/>
      <c r="GIB16" s="221"/>
      <c r="GIC16" s="221"/>
      <c r="GID16" s="226"/>
      <c r="GIE16" s="226"/>
      <c r="GIF16" s="26"/>
      <c r="GIG16" s="26"/>
      <c r="GIH16" s="26"/>
      <c r="GII16" s="225"/>
      <c r="GIJ16" s="26"/>
      <c r="GIL16" s="221"/>
      <c r="GIM16" s="221"/>
      <c r="GIN16" s="221"/>
      <c r="GIO16" s="221"/>
      <c r="GIP16" s="221"/>
      <c r="GIQ16" s="221"/>
      <c r="GIR16" s="221"/>
      <c r="GIS16" s="221"/>
      <c r="GIT16" s="226"/>
      <c r="GIU16" s="226"/>
      <c r="GIV16" s="26"/>
      <c r="GIW16" s="26"/>
      <c r="GIX16" s="26"/>
      <c r="GIY16" s="225"/>
      <c r="GIZ16" s="26"/>
      <c r="GJB16" s="221"/>
      <c r="GJC16" s="221"/>
      <c r="GJD16" s="221"/>
      <c r="GJE16" s="221"/>
      <c r="GJF16" s="221"/>
      <c r="GJG16" s="221"/>
      <c r="GJH16" s="221"/>
      <c r="GJI16" s="221"/>
      <c r="GJJ16" s="226"/>
      <c r="GJK16" s="226"/>
      <c r="GJL16" s="26"/>
      <c r="GJM16" s="26"/>
      <c r="GJN16" s="26"/>
      <c r="GJO16" s="225"/>
      <c r="GJP16" s="26"/>
      <c r="GJR16" s="221"/>
      <c r="GJS16" s="221"/>
      <c r="GJT16" s="221"/>
      <c r="GJU16" s="221"/>
      <c r="GJV16" s="221"/>
      <c r="GJW16" s="221"/>
      <c r="GJX16" s="221"/>
      <c r="GJY16" s="221"/>
      <c r="GJZ16" s="226"/>
      <c r="GKA16" s="226"/>
      <c r="GKB16" s="26"/>
      <c r="GKC16" s="26"/>
      <c r="GKD16" s="26"/>
      <c r="GKE16" s="225"/>
      <c r="GKF16" s="26"/>
      <c r="GKH16" s="221"/>
      <c r="GKI16" s="221"/>
      <c r="GKJ16" s="221"/>
      <c r="GKK16" s="221"/>
      <c r="GKL16" s="221"/>
      <c r="GKM16" s="221"/>
      <c r="GKN16" s="221"/>
      <c r="GKO16" s="221"/>
      <c r="GKP16" s="226"/>
      <c r="GKQ16" s="226"/>
      <c r="GKR16" s="26"/>
      <c r="GKS16" s="26"/>
      <c r="GKT16" s="26"/>
      <c r="GKU16" s="225"/>
      <c r="GKV16" s="26"/>
      <c r="GKX16" s="221"/>
      <c r="GKY16" s="221"/>
      <c r="GKZ16" s="221"/>
      <c r="GLA16" s="221"/>
      <c r="GLB16" s="221"/>
      <c r="GLC16" s="221"/>
      <c r="GLD16" s="221"/>
      <c r="GLE16" s="221"/>
      <c r="GLF16" s="226"/>
      <c r="GLG16" s="226"/>
      <c r="GLH16" s="26"/>
      <c r="GLI16" s="26"/>
      <c r="GLJ16" s="26"/>
      <c r="GLK16" s="225"/>
      <c r="GLL16" s="26"/>
      <c r="GLN16" s="221"/>
      <c r="GLO16" s="221"/>
      <c r="GLP16" s="221"/>
      <c r="GLQ16" s="221"/>
      <c r="GLR16" s="221"/>
      <c r="GLS16" s="221"/>
      <c r="GLT16" s="221"/>
      <c r="GLU16" s="221"/>
      <c r="GLV16" s="226"/>
      <c r="GLW16" s="226"/>
      <c r="GLX16" s="26"/>
      <c r="GLY16" s="26"/>
      <c r="GLZ16" s="26"/>
      <c r="GMA16" s="225"/>
      <c r="GMB16" s="26"/>
      <c r="GMD16" s="221"/>
      <c r="GME16" s="221"/>
      <c r="GMF16" s="221"/>
      <c r="GMG16" s="221"/>
      <c r="GMH16" s="221"/>
      <c r="GMI16" s="221"/>
      <c r="GMJ16" s="221"/>
      <c r="GMK16" s="221"/>
      <c r="GML16" s="226"/>
      <c r="GMM16" s="226"/>
      <c r="GMN16" s="26"/>
      <c r="GMO16" s="26"/>
      <c r="GMP16" s="26"/>
      <c r="GMQ16" s="225"/>
      <c r="GMR16" s="26"/>
      <c r="GMT16" s="221"/>
      <c r="GMU16" s="221"/>
      <c r="GMV16" s="221"/>
      <c r="GMW16" s="221"/>
      <c r="GMX16" s="221"/>
      <c r="GMY16" s="221"/>
      <c r="GMZ16" s="221"/>
      <c r="GNA16" s="221"/>
      <c r="GNB16" s="226"/>
      <c r="GNC16" s="226"/>
      <c r="GND16" s="26"/>
      <c r="GNE16" s="26"/>
      <c r="GNF16" s="26"/>
      <c r="GNG16" s="225"/>
      <c r="GNH16" s="26"/>
      <c r="GNJ16" s="221"/>
      <c r="GNK16" s="221"/>
      <c r="GNL16" s="221"/>
      <c r="GNM16" s="221"/>
      <c r="GNN16" s="221"/>
      <c r="GNO16" s="221"/>
      <c r="GNP16" s="221"/>
      <c r="GNQ16" s="221"/>
      <c r="GNR16" s="226"/>
      <c r="GNS16" s="226"/>
      <c r="GNT16" s="26"/>
      <c r="GNU16" s="26"/>
      <c r="GNV16" s="26"/>
      <c r="GNW16" s="225"/>
      <c r="GNX16" s="26"/>
      <c r="GNZ16" s="221"/>
      <c r="GOA16" s="221"/>
      <c r="GOB16" s="221"/>
      <c r="GOC16" s="221"/>
      <c r="GOD16" s="221"/>
      <c r="GOE16" s="221"/>
      <c r="GOF16" s="221"/>
      <c r="GOG16" s="221"/>
      <c r="GOH16" s="226"/>
      <c r="GOI16" s="226"/>
      <c r="GOJ16" s="26"/>
      <c r="GOK16" s="26"/>
      <c r="GOL16" s="26"/>
      <c r="GOM16" s="225"/>
      <c r="GON16" s="26"/>
      <c r="GOP16" s="221"/>
      <c r="GOQ16" s="221"/>
      <c r="GOR16" s="221"/>
      <c r="GOS16" s="221"/>
      <c r="GOT16" s="221"/>
      <c r="GOU16" s="221"/>
      <c r="GOV16" s="221"/>
      <c r="GOW16" s="221"/>
      <c r="GOX16" s="226"/>
      <c r="GOY16" s="226"/>
      <c r="GOZ16" s="26"/>
      <c r="GPA16" s="26"/>
      <c r="GPB16" s="26"/>
      <c r="GPC16" s="225"/>
      <c r="GPD16" s="26"/>
      <c r="GPF16" s="221"/>
      <c r="GPG16" s="221"/>
      <c r="GPH16" s="221"/>
      <c r="GPI16" s="221"/>
      <c r="GPJ16" s="221"/>
      <c r="GPK16" s="221"/>
      <c r="GPL16" s="221"/>
      <c r="GPM16" s="221"/>
      <c r="GPN16" s="226"/>
      <c r="GPO16" s="226"/>
      <c r="GPP16" s="26"/>
      <c r="GPQ16" s="26"/>
      <c r="GPR16" s="26"/>
      <c r="GPS16" s="225"/>
      <c r="GPT16" s="26"/>
      <c r="GPV16" s="221"/>
      <c r="GPW16" s="221"/>
      <c r="GPX16" s="221"/>
      <c r="GPY16" s="221"/>
      <c r="GPZ16" s="221"/>
      <c r="GQA16" s="221"/>
      <c r="GQB16" s="221"/>
      <c r="GQC16" s="221"/>
      <c r="GQD16" s="226"/>
      <c r="GQE16" s="226"/>
      <c r="GQF16" s="26"/>
      <c r="GQG16" s="26"/>
      <c r="GQH16" s="26"/>
      <c r="GQI16" s="225"/>
      <c r="GQJ16" s="26"/>
      <c r="GQL16" s="221"/>
      <c r="GQM16" s="221"/>
      <c r="GQN16" s="221"/>
      <c r="GQO16" s="221"/>
      <c r="GQP16" s="221"/>
      <c r="GQQ16" s="221"/>
      <c r="GQR16" s="221"/>
      <c r="GQS16" s="221"/>
      <c r="GQT16" s="226"/>
      <c r="GQU16" s="226"/>
      <c r="GQV16" s="26"/>
      <c r="GQW16" s="26"/>
      <c r="GQX16" s="26"/>
      <c r="GQY16" s="225"/>
      <c r="GQZ16" s="26"/>
      <c r="GRB16" s="221"/>
      <c r="GRC16" s="221"/>
      <c r="GRD16" s="221"/>
      <c r="GRE16" s="221"/>
      <c r="GRF16" s="221"/>
      <c r="GRG16" s="221"/>
      <c r="GRH16" s="221"/>
      <c r="GRI16" s="221"/>
      <c r="GRJ16" s="226"/>
      <c r="GRK16" s="226"/>
      <c r="GRL16" s="26"/>
      <c r="GRM16" s="26"/>
      <c r="GRN16" s="26"/>
      <c r="GRO16" s="225"/>
      <c r="GRP16" s="26"/>
      <c r="GRR16" s="221"/>
      <c r="GRS16" s="221"/>
      <c r="GRT16" s="221"/>
      <c r="GRU16" s="221"/>
      <c r="GRV16" s="221"/>
      <c r="GRW16" s="221"/>
      <c r="GRX16" s="221"/>
      <c r="GRY16" s="221"/>
      <c r="GRZ16" s="226"/>
      <c r="GSA16" s="226"/>
      <c r="GSB16" s="26"/>
      <c r="GSC16" s="26"/>
      <c r="GSD16" s="26"/>
      <c r="GSE16" s="225"/>
      <c r="GSF16" s="26"/>
      <c r="GSH16" s="221"/>
      <c r="GSI16" s="221"/>
      <c r="GSJ16" s="221"/>
      <c r="GSK16" s="221"/>
      <c r="GSL16" s="221"/>
      <c r="GSM16" s="221"/>
      <c r="GSN16" s="221"/>
      <c r="GSO16" s="221"/>
      <c r="GSP16" s="226"/>
      <c r="GSQ16" s="226"/>
      <c r="GSR16" s="26"/>
      <c r="GSS16" s="26"/>
      <c r="GST16" s="26"/>
      <c r="GSU16" s="225"/>
      <c r="GSV16" s="26"/>
      <c r="GSX16" s="221"/>
      <c r="GSY16" s="221"/>
      <c r="GSZ16" s="221"/>
      <c r="GTA16" s="221"/>
      <c r="GTB16" s="221"/>
      <c r="GTC16" s="221"/>
      <c r="GTD16" s="221"/>
      <c r="GTE16" s="221"/>
      <c r="GTF16" s="226"/>
      <c r="GTG16" s="226"/>
      <c r="GTH16" s="26"/>
      <c r="GTI16" s="26"/>
      <c r="GTJ16" s="26"/>
      <c r="GTK16" s="225"/>
      <c r="GTL16" s="26"/>
      <c r="GTN16" s="221"/>
      <c r="GTO16" s="221"/>
      <c r="GTP16" s="221"/>
      <c r="GTQ16" s="221"/>
      <c r="GTR16" s="221"/>
      <c r="GTS16" s="221"/>
      <c r="GTT16" s="221"/>
      <c r="GTU16" s="221"/>
      <c r="GTV16" s="226"/>
      <c r="GTW16" s="226"/>
      <c r="GTX16" s="26"/>
      <c r="GTY16" s="26"/>
      <c r="GTZ16" s="26"/>
      <c r="GUA16" s="225"/>
      <c r="GUB16" s="26"/>
      <c r="GUD16" s="221"/>
      <c r="GUE16" s="221"/>
      <c r="GUF16" s="221"/>
      <c r="GUG16" s="221"/>
      <c r="GUH16" s="221"/>
      <c r="GUI16" s="221"/>
      <c r="GUJ16" s="221"/>
      <c r="GUK16" s="221"/>
      <c r="GUL16" s="226"/>
      <c r="GUM16" s="226"/>
      <c r="GUN16" s="26"/>
      <c r="GUO16" s="26"/>
      <c r="GUP16" s="26"/>
      <c r="GUQ16" s="225"/>
      <c r="GUR16" s="26"/>
      <c r="GUT16" s="221"/>
      <c r="GUU16" s="221"/>
      <c r="GUV16" s="221"/>
      <c r="GUW16" s="221"/>
      <c r="GUX16" s="221"/>
      <c r="GUY16" s="221"/>
      <c r="GUZ16" s="221"/>
      <c r="GVA16" s="221"/>
      <c r="GVB16" s="226"/>
      <c r="GVC16" s="226"/>
      <c r="GVD16" s="26"/>
      <c r="GVE16" s="26"/>
      <c r="GVF16" s="26"/>
      <c r="GVG16" s="225"/>
      <c r="GVH16" s="26"/>
      <c r="GVJ16" s="221"/>
      <c r="GVK16" s="221"/>
      <c r="GVL16" s="221"/>
      <c r="GVM16" s="221"/>
      <c r="GVN16" s="221"/>
      <c r="GVO16" s="221"/>
      <c r="GVP16" s="221"/>
      <c r="GVQ16" s="221"/>
      <c r="GVR16" s="226"/>
      <c r="GVS16" s="226"/>
      <c r="GVT16" s="26"/>
      <c r="GVU16" s="26"/>
      <c r="GVV16" s="26"/>
      <c r="GVW16" s="225"/>
      <c r="GVX16" s="26"/>
      <c r="GVZ16" s="221"/>
      <c r="GWA16" s="221"/>
      <c r="GWB16" s="221"/>
      <c r="GWC16" s="221"/>
      <c r="GWD16" s="221"/>
      <c r="GWE16" s="221"/>
      <c r="GWF16" s="221"/>
      <c r="GWG16" s="221"/>
      <c r="GWH16" s="226"/>
      <c r="GWI16" s="226"/>
      <c r="GWJ16" s="26"/>
      <c r="GWK16" s="26"/>
      <c r="GWL16" s="26"/>
      <c r="GWM16" s="225"/>
      <c r="GWN16" s="26"/>
      <c r="GWP16" s="221"/>
      <c r="GWQ16" s="221"/>
      <c r="GWR16" s="221"/>
      <c r="GWS16" s="221"/>
      <c r="GWT16" s="221"/>
      <c r="GWU16" s="221"/>
      <c r="GWV16" s="221"/>
      <c r="GWW16" s="221"/>
      <c r="GWX16" s="226"/>
      <c r="GWY16" s="226"/>
      <c r="GWZ16" s="26"/>
      <c r="GXA16" s="26"/>
      <c r="GXB16" s="26"/>
      <c r="GXC16" s="225"/>
      <c r="GXD16" s="26"/>
      <c r="GXF16" s="221"/>
      <c r="GXG16" s="221"/>
      <c r="GXH16" s="221"/>
      <c r="GXI16" s="221"/>
      <c r="GXJ16" s="221"/>
      <c r="GXK16" s="221"/>
      <c r="GXL16" s="221"/>
      <c r="GXM16" s="221"/>
      <c r="GXN16" s="226"/>
      <c r="GXO16" s="226"/>
      <c r="GXP16" s="26"/>
      <c r="GXQ16" s="26"/>
      <c r="GXR16" s="26"/>
      <c r="GXS16" s="225"/>
      <c r="GXT16" s="26"/>
      <c r="GXV16" s="221"/>
      <c r="GXW16" s="221"/>
      <c r="GXX16" s="221"/>
      <c r="GXY16" s="221"/>
      <c r="GXZ16" s="221"/>
      <c r="GYA16" s="221"/>
      <c r="GYB16" s="221"/>
      <c r="GYC16" s="221"/>
      <c r="GYD16" s="226"/>
      <c r="GYE16" s="226"/>
      <c r="GYF16" s="26"/>
      <c r="GYG16" s="26"/>
      <c r="GYH16" s="26"/>
      <c r="GYI16" s="225"/>
      <c r="GYJ16" s="26"/>
      <c r="GYL16" s="221"/>
      <c r="GYM16" s="221"/>
      <c r="GYN16" s="221"/>
      <c r="GYO16" s="221"/>
      <c r="GYP16" s="221"/>
      <c r="GYQ16" s="221"/>
      <c r="GYR16" s="221"/>
      <c r="GYS16" s="221"/>
      <c r="GYT16" s="226"/>
      <c r="GYU16" s="226"/>
      <c r="GYV16" s="26"/>
      <c r="GYW16" s="26"/>
      <c r="GYX16" s="26"/>
      <c r="GYY16" s="225"/>
      <c r="GYZ16" s="26"/>
      <c r="GZB16" s="221"/>
      <c r="GZC16" s="221"/>
      <c r="GZD16" s="221"/>
      <c r="GZE16" s="221"/>
      <c r="GZF16" s="221"/>
      <c r="GZG16" s="221"/>
      <c r="GZH16" s="221"/>
      <c r="GZI16" s="221"/>
      <c r="GZJ16" s="226"/>
      <c r="GZK16" s="226"/>
      <c r="GZL16" s="26"/>
      <c r="GZM16" s="26"/>
      <c r="GZN16" s="26"/>
      <c r="GZO16" s="225"/>
      <c r="GZP16" s="26"/>
      <c r="GZR16" s="221"/>
      <c r="GZS16" s="221"/>
      <c r="GZT16" s="221"/>
      <c r="GZU16" s="221"/>
      <c r="GZV16" s="221"/>
      <c r="GZW16" s="221"/>
      <c r="GZX16" s="221"/>
      <c r="GZY16" s="221"/>
      <c r="GZZ16" s="226"/>
      <c r="HAA16" s="226"/>
      <c r="HAB16" s="26"/>
      <c r="HAC16" s="26"/>
      <c r="HAD16" s="26"/>
      <c r="HAE16" s="225"/>
      <c r="HAF16" s="26"/>
      <c r="HAH16" s="221"/>
      <c r="HAI16" s="221"/>
      <c r="HAJ16" s="221"/>
      <c r="HAK16" s="221"/>
      <c r="HAL16" s="221"/>
      <c r="HAM16" s="221"/>
      <c r="HAN16" s="221"/>
      <c r="HAO16" s="221"/>
      <c r="HAP16" s="226"/>
      <c r="HAQ16" s="226"/>
      <c r="HAR16" s="26"/>
      <c r="HAS16" s="26"/>
      <c r="HAT16" s="26"/>
      <c r="HAU16" s="225"/>
      <c r="HAV16" s="26"/>
      <c r="HAX16" s="221"/>
      <c r="HAY16" s="221"/>
      <c r="HAZ16" s="221"/>
      <c r="HBA16" s="221"/>
      <c r="HBB16" s="221"/>
      <c r="HBC16" s="221"/>
      <c r="HBD16" s="221"/>
      <c r="HBE16" s="221"/>
      <c r="HBF16" s="226"/>
      <c r="HBG16" s="226"/>
      <c r="HBH16" s="26"/>
      <c r="HBI16" s="26"/>
      <c r="HBJ16" s="26"/>
      <c r="HBK16" s="225"/>
      <c r="HBL16" s="26"/>
      <c r="HBN16" s="221"/>
      <c r="HBO16" s="221"/>
      <c r="HBP16" s="221"/>
      <c r="HBQ16" s="221"/>
      <c r="HBR16" s="221"/>
      <c r="HBS16" s="221"/>
      <c r="HBT16" s="221"/>
      <c r="HBU16" s="221"/>
      <c r="HBV16" s="226"/>
      <c r="HBW16" s="226"/>
      <c r="HBX16" s="26"/>
      <c r="HBY16" s="26"/>
      <c r="HBZ16" s="26"/>
      <c r="HCA16" s="225"/>
      <c r="HCB16" s="26"/>
      <c r="HCD16" s="221"/>
      <c r="HCE16" s="221"/>
      <c r="HCF16" s="221"/>
      <c r="HCG16" s="221"/>
      <c r="HCH16" s="221"/>
      <c r="HCI16" s="221"/>
      <c r="HCJ16" s="221"/>
      <c r="HCK16" s="221"/>
      <c r="HCL16" s="226"/>
      <c r="HCM16" s="226"/>
      <c r="HCN16" s="26"/>
      <c r="HCO16" s="26"/>
      <c r="HCP16" s="26"/>
      <c r="HCQ16" s="225"/>
      <c r="HCR16" s="26"/>
      <c r="HCT16" s="221"/>
      <c r="HCU16" s="221"/>
      <c r="HCV16" s="221"/>
      <c r="HCW16" s="221"/>
      <c r="HCX16" s="221"/>
      <c r="HCY16" s="221"/>
      <c r="HCZ16" s="221"/>
      <c r="HDA16" s="221"/>
      <c r="HDB16" s="226"/>
      <c r="HDC16" s="226"/>
      <c r="HDD16" s="26"/>
      <c r="HDE16" s="26"/>
      <c r="HDF16" s="26"/>
      <c r="HDG16" s="225"/>
      <c r="HDH16" s="26"/>
      <c r="HDJ16" s="221"/>
      <c r="HDK16" s="221"/>
      <c r="HDL16" s="221"/>
      <c r="HDM16" s="221"/>
      <c r="HDN16" s="221"/>
      <c r="HDO16" s="221"/>
      <c r="HDP16" s="221"/>
      <c r="HDQ16" s="221"/>
      <c r="HDR16" s="226"/>
      <c r="HDS16" s="226"/>
      <c r="HDT16" s="26"/>
      <c r="HDU16" s="26"/>
      <c r="HDV16" s="26"/>
      <c r="HDW16" s="225"/>
      <c r="HDX16" s="26"/>
      <c r="HDZ16" s="221"/>
      <c r="HEA16" s="221"/>
      <c r="HEB16" s="221"/>
      <c r="HEC16" s="221"/>
      <c r="HED16" s="221"/>
      <c r="HEE16" s="221"/>
      <c r="HEF16" s="221"/>
      <c r="HEG16" s="221"/>
      <c r="HEH16" s="226"/>
      <c r="HEI16" s="226"/>
      <c r="HEJ16" s="26"/>
      <c r="HEK16" s="26"/>
      <c r="HEL16" s="26"/>
      <c r="HEM16" s="225"/>
      <c r="HEN16" s="26"/>
      <c r="HEP16" s="221"/>
      <c r="HEQ16" s="221"/>
      <c r="HER16" s="221"/>
      <c r="HES16" s="221"/>
      <c r="HET16" s="221"/>
      <c r="HEU16" s="221"/>
      <c r="HEV16" s="221"/>
      <c r="HEW16" s="221"/>
      <c r="HEX16" s="226"/>
      <c r="HEY16" s="226"/>
      <c r="HEZ16" s="26"/>
      <c r="HFA16" s="26"/>
      <c r="HFB16" s="26"/>
      <c r="HFC16" s="225"/>
      <c r="HFD16" s="26"/>
      <c r="HFF16" s="221"/>
      <c r="HFG16" s="221"/>
      <c r="HFH16" s="221"/>
      <c r="HFI16" s="221"/>
      <c r="HFJ16" s="221"/>
      <c r="HFK16" s="221"/>
      <c r="HFL16" s="221"/>
      <c r="HFM16" s="221"/>
      <c r="HFN16" s="226"/>
      <c r="HFO16" s="226"/>
      <c r="HFP16" s="26"/>
      <c r="HFQ16" s="26"/>
      <c r="HFR16" s="26"/>
      <c r="HFS16" s="225"/>
      <c r="HFT16" s="26"/>
      <c r="HFV16" s="221"/>
      <c r="HFW16" s="221"/>
      <c r="HFX16" s="221"/>
      <c r="HFY16" s="221"/>
      <c r="HFZ16" s="221"/>
      <c r="HGA16" s="221"/>
      <c r="HGB16" s="221"/>
      <c r="HGC16" s="221"/>
      <c r="HGD16" s="226"/>
      <c r="HGE16" s="226"/>
      <c r="HGF16" s="26"/>
      <c r="HGG16" s="26"/>
      <c r="HGH16" s="26"/>
      <c r="HGI16" s="225"/>
      <c r="HGJ16" s="26"/>
      <c r="HGL16" s="221"/>
      <c r="HGM16" s="221"/>
      <c r="HGN16" s="221"/>
      <c r="HGO16" s="221"/>
      <c r="HGP16" s="221"/>
      <c r="HGQ16" s="221"/>
      <c r="HGR16" s="221"/>
      <c r="HGS16" s="221"/>
      <c r="HGT16" s="226"/>
      <c r="HGU16" s="226"/>
      <c r="HGV16" s="26"/>
      <c r="HGW16" s="26"/>
      <c r="HGX16" s="26"/>
      <c r="HGY16" s="225"/>
      <c r="HGZ16" s="26"/>
      <c r="HHB16" s="221"/>
      <c r="HHC16" s="221"/>
      <c r="HHD16" s="221"/>
      <c r="HHE16" s="221"/>
      <c r="HHF16" s="221"/>
      <c r="HHG16" s="221"/>
      <c r="HHH16" s="221"/>
      <c r="HHI16" s="221"/>
      <c r="HHJ16" s="226"/>
      <c r="HHK16" s="226"/>
      <c r="HHL16" s="26"/>
      <c r="HHM16" s="26"/>
      <c r="HHN16" s="26"/>
      <c r="HHO16" s="225"/>
      <c r="HHP16" s="26"/>
      <c r="HHR16" s="221"/>
      <c r="HHS16" s="221"/>
      <c r="HHT16" s="221"/>
      <c r="HHU16" s="221"/>
      <c r="HHV16" s="221"/>
      <c r="HHW16" s="221"/>
      <c r="HHX16" s="221"/>
      <c r="HHY16" s="221"/>
      <c r="HHZ16" s="226"/>
      <c r="HIA16" s="226"/>
      <c r="HIB16" s="26"/>
      <c r="HIC16" s="26"/>
      <c r="HID16" s="26"/>
      <c r="HIE16" s="225"/>
      <c r="HIF16" s="26"/>
      <c r="HIH16" s="221"/>
      <c r="HII16" s="221"/>
      <c r="HIJ16" s="221"/>
      <c r="HIK16" s="221"/>
      <c r="HIL16" s="221"/>
      <c r="HIM16" s="221"/>
      <c r="HIN16" s="221"/>
      <c r="HIO16" s="221"/>
      <c r="HIP16" s="226"/>
      <c r="HIQ16" s="226"/>
      <c r="HIR16" s="26"/>
      <c r="HIS16" s="26"/>
      <c r="HIT16" s="26"/>
      <c r="HIU16" s="225"/>
      <c r="HIV16" s="26"/>
      <c r="HIX16" s="221"/>
      <c r="HIY16" s="221"/>
      <c r="HIZ16" s="221"/>
      <c r="HJA16" s="221"/>
      <c r="HJB16" s="221"/>
      <c r="HJC16" s="221"/>
      <c r="HJD16" s="221"/>
      <c r="HJE16" s="221"/>
      <c r="HJF16" s="226"/>
      <c r="HJG16" s="226"/>
      <c r="HJH16" s="26"/>
      <c r="HJI16" s="26"/>
      <c r="HJJ16" s="26"/>
      <c r="HJK16" s="225"/>
      <c r="HJL16" s="26"/>
      <c r="HJN16" s="221"/>
      <c r="HJO16" s="221"/>
      <c r="HJP16" s="221"/>
      <c r="HJQ16" s="221"/>
      <c r="HJR16" s="221"/>
      <c r="HJS16" s="221"/>
      <c r="HJT16" s="221"/>
      <c r="HJU16" s="221"/>
      <c r="HJV16" s="226"/>
      <c r="HJW16" s="226"/>
      <c r="HJX16" s="26"/>
      <c r="HJY16" s="26"/>
      <c r="HJZ16" s="26"/>
      <c r="HKA16" s="225"/>
      <c r="HKB16" s="26"/>
      <c r="HKD16" s="221"/>
      <c r="HKE16" s="221"/>
      <c r="HKF16" s="221"/>
      <c r="HKG16" s="221"/>
      <c r="HKH16" s="221"/>
      <c r="HKI16" s="221"/>
      <c r="HKJ16" s="221"/>
      <c r="HKK16" s="221"/>
      <c r="HKL16" s="226"/>
      <c r="HKM16" s="226"/>
      <c r="HKN16" s="26"/>
      <c r="HKO16" s="26"/>
      <c r="HKP16" s="26"/>
      <c r="HKQ16" s="225"/>
      <c r="HKR16" s="26"/>
      <c r="HKT16" s="221"/>
      <c r="HKU16" s="221"/>
      <c r="HKV16" s="221"/>
      <c r="HKW16" s="221"/>
      <c r="HKX16" s="221"/>
      <c r="HKY16" s="221"/>
      <c r="HKZ16" s="221"/>
      <c r="HLA16" s="221"/>
      <c r="HLB16" s="226"/>
      <c r="HLC16" s="226"/>
      <c r="HLD16" s="26"/>
      <c r="HLE16" s="26"/>
      <c r="HLF16" s="26"/>
      <c r="HLG16" s="225"/>
      <c r="HLH16" s="26"/>
      <c r="HLJ16" s="221"/>
      <c r="HLK16" s="221"/>
      <c r="HLL16" s="221"/>
      <c r="HLM16" s="221"/>
      <c r="HLN16" s="221"/>
      <c r="HLO16" s="221"/>
      <c r="HLP16" s="221"/>
      <c r="HLQ16" s="221"/>
      <c r="HLR16" s="226"/>
      <c r="HLS16" s="226"/>
      <c r="HLT16" s="26"/>
      <c r="HLU16" s="26"/>
      <c r="HLV16" s="26"/>
      <c r="HLW16" s="225"/>
      <c r="HLX16" s="26"/>
      <c r="HLZ16" s="221"/>
      <c r="HMA16" s="221"/>
      <c r="HMB16" s="221"/>
      <c r="HMC16" s="221"/>
      <c r="HMD16" s="221"/>
      <c r="HME16" s="221"/>
      <c r="HMF16" s="221"/>
      <c r="HMG16" s="221"/>
      <c r="HMH16" s="226"/>
      <c r="HMI16" s="226"/>
      <c r="HMJ16" s="26"/>
      <c r="HMK16" s="26"/>
      <c r="HML16" s="26"/>
      <c r="HMM16" s="225"/>
      <c r="HMN16" s="26"/>
      <c r="HMP16" s="221"/>
      <c r="HMQ16" s="221"/>
      <c r="HMR16" s="221"/>
      <c r="HMS16" s="221"/>
      <c r="HMT16" s="221"/>
      <c r="HMU16" s="221"/>
      <c r="HMV16" s="221"/>
      <c r="HMW16" s="221"/>
      <c r="HMX16" s="226"/>
      <c r="HMY16" s="226"/>
      <c r="HMZ16" s="26"/>
      <c r="HNA16" s="26"/>
      <c r="HNB16" s="26"/>
      <c r="HNC16" s="225"/>
      <c r="HND16" s="26"/>
      <c r="HNF16" s="221"/>
      <c r="HNG16" s="221"/>
      <c r="HNH16" s="221"/>
      <c r="HNI16" s="221"/>
      <c r="HNJ16" s="221"/>
      <c r="HNK16" s="221"/>
      <c r="HNL16" s="221"/>
      <c r="HNM16" s="221"/>
      <c r="HNN16" s="226"/>
      <c r="HNO16" s="226"/>
      <c r="HNP16" s="26"/>
      <c r="HNQ16" s="26"/>
      <c r="HNR16" s="26"/>
      <c r="HNS16" s="225"/>
      <c r="HNT16" s="26"/>
      <c r="HNV16" s="221"/>
      <c r="HNW16" s="221"/>
      <c r="HNX16" s="221"/>
      <c r="HNY16" s="221"/>
      <c r="HNZ16" s="221"/>
      <c r="HOA16" s="221"/>
      <c r="HOB16" s="221"/>
      <c r="HOC16" s="221"/>
      <c r="HOD16" s="226"/>
      <c r="HOE16" s="226"/>
      <c r="HOF16" s="26"/>
      <c r="HOG16" s="26"/>
      <c r="HOH16" s="26"/>
      <c r="HOI16" s="225"/>
      <c r="HOJ16" s="26"/>
      <c r="HOL16" s="221"/>
      <c r="HOM16" s="221"/>
      <c r="HON16" s="221"/>
      <c r="HOO16" s="221"/>
      <c r="HOP16" s="221"/>
      <c r="HOQ16" s="221"/>
      <c r="HOR16" s="221"/>
      <c r="HOS16" s="221"/>
      <c r="HOT16" s="226"/>
      <c r="HOU16" s="226"/>
      <c r="HOV16" s="26"/>
      <c r="HOW16" s="26"/>
      <c r="HOX16" s="26"/>
      <c r="HOY16" s="225"/>
      <c r="HOZ16" s="26"/>
      <c r="HPB16" s="221"/>
      <c r="HPC16" s="221"/>
      <c r="HPD16" s="221"/>
      <c r="HPE16" s="221"/>
      <c r="HPF16" s="221"/>
      <c r="HPG16" s="221"/>
      <c r="HPH16" s="221"/>
      <c r="HPI16" s="221"/>
      <c r="HPJ16" s="226"/>
      <c r="HPK16" s="226"/>
      <c r="HPL16" s="26"/>
      <c r="HPM16" s="26"/>
      <c r="HPN16" s="26"/>
      <c r="HPO16" s="225"/>
      <c r="HPP16" s="26"/>
      <c r="HPR16" s="221"/>
      <c r="HPS16" s="221"/>
      <c r="HPT16" s="221"/>
      <c r="HPU16" s="221"/>
      <c r="HPV16" s="221"/>
      <c r="HPW16" s="221"/>
      <c r="HPX16" s="221"/>
      <c r="HPY16" s="221"/>
      <c r="HPZ16" s="226"/>
      <c r="HQA16" s="226"/>
      <c r="HQB16" s="26"/>
      <c r="HQC16" s="26"/>
      <c r="HQD16" s="26"/>
      <c r="HQE16" s="225"/>
      <c r="HQF16" s="26"/>
      <c r="HQH16" s="221"/>
      <c r="HQI16" s="221"/>
      <c r="HQJ16" s="221"/>
      <c r="HQK16" s="221"/>
      <c r="HQL16" s="221"/>
      <c r="HQM16" s="221"/>
      <c r="HQN16" s="221"/>
      <c r="HQO16" s="221"/>
      <c r="HQP16" s="226"/>
      <c r="HQQ16" s="226"/>
      <c r="HQR16" s="26"/>
      <c r="HQS16" s="26"/>
      <c r="HQT16" s="26"/>
      <c r="HQU16" s="225"/>
      <c r="HQV16" s="26"/>
      <c r="HQX16" s="221"/>
      <c r="HQY16" s="221"/>
      <c r="HQZ16" s="221"/>
      <c r="HRA16" s="221"/>
      <c r="HRB16" s="221"/>
      <c r="HRC16" s="221"/>
      <c r="HRD16" s="221"/>
      <c r="HRE16" s="221"/>
      <c r="HRF16" s="226"/>
      <c r="HRG16" s="226"/>
      <c r="HRH16" s="26"/>
      <c r="HRI16" s="26"/>
      <c r="HRJ16" s="26"/>
      <c r="HRK16" s="225"/>
      <c r="HRL16" s="26"/>
      <c r="HRN16" s="221"/>
      <c r="HRO16" s="221"/>
      <c r="HRP16" s="221"/>
      <c r="HRQ16" s="221"/>
      <c r="HRR16" s="221"/>
      <c r="HRS16" s="221"/>
      <c r="HRT16" s="221"/>
      <c r="HRU16" s="221"/>
      <c r="HRV16" s="226"/>
      <c r="HRW16" s="226"/>
      <c r="HRX16" s="26"/>
      <c r="HRY16" s="26"/>
      <c r="HRZ16" s="26"/>
      <c r="HSA16" s="225"/>
      <c r="HSB16" s="26"/>
      <c r="HSD16" s="221"/>
      <c r="HSE16" s="221"/>
      <c r="HSF16" s="221"/>
      <c r="HSG16" s="221"/>
      <c r="HSH16" s="221"/>
      <c r="HSI16" s="221"/>
      <c r="HSJ16" s="221"/>
      <c r="HSK16" s="221"/>
      <c r="HSL16" s="226"/>
      <c r="HSM16" s="226"/>
      <c r="HSN16" s="26"/>
      <c r="HSO16" s="26"/>
      <c r="HSP16" s="26"/>
      <c r="HSQ16" s="225"/>
      <c r="HSR16" s="26"/>
      <c r="HST16" s="221"/>
      <c r="HSU16" s="221"/>
      <c r="HSV16" s="221"/>
      <c r="HSW16" s="221"/>
      <c r="HSX16" s="221"/>
      <c r="HSY16" s="221"/>
      <c r="HSZ16" s="221"/>
      <c r="HTA16" s="221"/>
      <c r="HTB16" s="226"/>
      <c r="HTC16" s="226"/>
      <c r="HTD16" s="26"/>
      <c r="HTE16" s="26"/>
      <c r="HTF16" s="26"/>
      <c r="HTG16" s="225"/>
      <c r="HTH16" s="26"/>
      <c r="HTJ16" s="221"/>
      <c r="HTK16" s="221"/>
      <c r="HTL16" s="221"/>
      <c r="HTM16" s="221"/>
      <c r="HTN16" s="221"/>
      <c r="HTO16" s="221"/>
      <c r="HTP16" s="221"/>
      <c r="HTQ16" s="221"/>
      <c r="HTR16" s="226"/>
      <c r="HTS16" s="226"/>
      <c r="HTT16" s="26"/>
      <c r="HTU16" s="26"/>
      <c r="HTV16" s="26"/>
      <c r="HTW16" s="225"/>
      <c r="HTX16" s="26"/>
      <c r="HTZ16" s="221"/>
      <c r="HUA16" s="221"/>
      <c r="HUB16" s="221"/>
      <c r="HUC16" s="221"/>
      <c r="HUD16" s="221"/>
      <c r="HUE16" s="221"/>
      <c r="HUF16" s="221"/>
      <c r="HUG16" s="221"/>
      <c r="HUH16" s="226"/>
      <c r="HUI16" s="226"/>
      <c r="HUJ16" s="26"/>
      <c r="HUK16" s="26"/>
      <c r="HUL16" s="26"/>
      <c r="HUM16" s="225"/>
      <c r="HUN16" s="26"/>
      <c r="HUP16" s="221"/>
      <c r="HUQ16" s="221"/>
      <c r="HUR16" s="221"/>
      <c r="HUS16" s="221"/>
      <c r="HUT16" s="221"/>
      <c r="HUU16" s="221"/>
      <c r="HUV16" s="221"/>
      <c r="HUW16" s="221"/>
      <c r="HUX16" s="226"/>
      <c r="HUY16" s="226"/>
      <c r="HUZ16" s="26"/>
      <c r="HVA16" s="26"/>
      <c r="HVB16" s="26"/>
      <c r="HVC16" s="225"/>
      <c r="HVD16" s="26"/>
      <c r="HVF16" s="221"/>
      <c r="HVG16" s="221"/>
      <c r="HVH16" s="221"/>
      <c r="HVI16" s="221"/>
      <c r="HVJ16" s="221"/>
      <c r="HVK16" s="221"/>
      <c r="HVL16" s="221"/>
      <c r="HVM16" s="221"/>
      <c r="HVN16" s="226"/>
      <c r="HVO16" s="226"/>
      <c r="HVP16" s="26"/>
      <c r="HVQ16" s="26"/>
      <c r="HVR16" s="26"/>
      <c r="HVS16" s="225"/>
      <c r="HVT16" s="26"/>
      <c r="HVV16" s="221"/>
      <c r="HVW16" s="221"/>
      <c r="HVX16" s="221"/>
      <c r="HVY16" s="221"/>
      <c r="HVZ16" s="221"/>
      <c r="HWA16" s="221"/>
      <c r="HWB16" s="221"/>
      <c r="HWC16" s="221"/>
      <c r="HWD16" s="226"/>
      <c r="HWE16" s="226"/>
      <c r="HWF16" s="26"/>
      <c r="HWG16" s="26"/>
      <c r="HWH16" s="26"/>
      <c r="HWI16" s="225"/>
      <c r="HWJ16" s="26"/>
      <c r="HWL16" s="221"/>
      <c r="HWM16" s="221"/>
      <c r="HWN16" s="221"/>
      <c r="HWO16" s="221"/>
      <c r="HWP16" s="221"/>
      <c r="HWQ16" s="221"/>
      <c r="HWR16" s="221"/>
      <c r="HWS16" s="221"/>
      <c r="HWT16" s="226"/>
      <c r="HWU16" s="226"/>
      <c r="HWV16" s="26"/>
      <c r="HWW16" s="26"/>
      <c r="HWX16" s="26"/>
      <c r="HWY16" s="225"/>
      <c r="HWZ16" s="26"/>
      <c r="HXB16" s="221"/>
      <c r="HXC16" s="221"/>
      <c r="HXD16" s="221"/>
      <c r="HXE16" s="221"/>
      <c r="HXF16" s="221"/>
      <c r="HXG16" s="221"/>
      <c r="HXH16" s="221"/>
      <c r="HXI16" s="221"/>
      <c r="HXJ16" s="226"/>
      <c r="HXK16" s="226"/>
      <c r="HXL16" s="26"/>
      <c r="HXM16" s="26"/>
      <c r="HXN16" s="26"/>
      <c r="HXO16" s="225"/>
      <c r="HXP16" s="26"/>
      <c r="HXR16" s="221"/>
      <c r="HXS16" s="221"/>
      <c r="HXT16" s="221"/>
      <c r="HXU16" s="221"/>
      <c r="HXV16" s="221"/>
      <c r="HXW16" s="221"/>
      <c r="HXX16" s="221"/>
      <c r="HXY16" s="221"/>
      <c r="HXZ16" s="226"/>
      <c r="HYA16" s="226"/>
      <c r="HYB16" s="26"/>
      <c r="HYC16" s="26"/>
      <c r="HYD16" s="26"/>
      <c r="HYE16" s="225"/>
      <c r="HYF16" s="26"/>
      <c r="HYH16" s="221"/>
      <c r="HYI16" s="221"/>
      <c r="HYJ16" s="221"/>
      <c r="HYK16" s="221"/>
      <c r="HYL16" s="221"/>
      <c r="HYM16" s="221"/>
      <c r="HYN16" s="221"/>
      <c r="HYO16" s="221"/>
      <c r="HYP16" s="226"/>
      <c r="HYQ16" s="226"/>
      <c r="HYR16" s="26"/>
      <c r="HYS16" s="26"/>
      <c r="HYT16" s="26"/>
      <c r="HYU16" s="225"/>
      <c r="HYV16" s="26"/>
      <c r="HYX16" s="221"/>
      <c r="HYY16" s="221"/>
      <c r="HYZ16" s="221"/>
      <c r="HZA16" s="221"/>
      <c r="HZB16" s="221"/>
      <c r="HZC16" s="221"/>
      <c r="HZD16" s="221"/>
      <c r="HZE16" s="221"/>
      <c r="HZF16" s="226"/>
      <c r="HZG16" s="226"/>
      <c r="HZH16" s="26"/>
      <c r="HZI16" s="26"/>
      <c r="HZJ16" s="26"/>
      <c r="HZK16" s="225"/>
      <c r="HZL16" s="26"/>
      <c r="HZN16" s="221"/>
      <c r="HZO16" s="221"/>
      <c r="HZP16" s="221"/>
      <c r="HZQ16" s="221"/>
      <c r="HZR16" s="221"/>
      <c r="HZS16" s="221"/>
      <c r="HZT16" s="221"/>
      <c r="HZU16" s="221"/>
      <c r="HZV16" s="226"/>
      <c r="HZW16" s="226"/>
      <c r="HZX16" s="26"/>
      <c r="HZY16" s="26"/>
      <c r="HZZ16" s="26"/>
      <c r="IAA16" s="225"/>
      <c r="IAB16" s="26"/>
      <c r="IAD16" s="221"/>
      <c r="IAE16" s="221"/>
      <c r="IAF16" s="221"/>
      <c r="IAG16" s="221"/>
      <c r="IAH16" s="221"/>
      <c r="IAI16" s="221"/>
      <c r="IAJ16" s="221"/>
      <c r="IAK16" s="221"/>
      <c r="IAL16" s="226"/>
      <c r="IAM16" s="226"/>
      <c r="IAN16" s="26"/>
      <c r="IAO16" s="26"/>
      <c r="IAP16" s="26"/>
      <c r="IAQ16" s="225"/>
      <c r="IAR16" s="26"/>
      <c r="IAT16" s="221"/>
      <c r="IAU16" s="221"/>
      <c r="IAV16" s="221"/>
      <c r="IAW16" s="221"/>
      <c r="IAX16" s="221"/>
      <c r="IAY16" s="221"/>
      <c r="IAZ16" s="221"/>
      <c r="IBA16" s="221"/>
      <c r="IBB16" s="226"/>
      <c r="IBC16" s="226"/>
      <c r="IBD16" s="26"/>
      <c r="IBE16" s="26"/>
      <c r="IBF16" s="26"/>
      <c r="IBG16" s="225"/>
      <c r="IBH16" s="26"/>
      <c r="IBJ16" s="221"/>
      <c r="IBK16" s="221"/>
      <c r="IBL16" s="221"/>
      <c r="IBM16" s="221"/>
      <c r="IBN16" s="221"/>
      <c r="IBO16" s="221"/>
      <c r="IBP16" s="221"/>
      <c r="IBQ16" s="221"/>
      <c r="IBR16" s="226"/>
      <c r="IBS16" s="226"/>
      <c r="IBT16" s="26"/>
      <c r="IBU16" s="26"/>
      <c r="IBV16" s="26"/>
      <c r="IBW16" s="225"/>
      <c r="IBX16" s="26"/>
      <c r="IBZ16" s="221"/>
      <c r="ICA16" s="221"/>
      <c r="ICB16" s="221"/>
      <c r="ICC16" s="221"/>
      <c r="ICD16" s="221"/>
      <c r="ICE16" s="221"/>
      <c r="ICF16" s="221"/>
      <c r="ICG16" s="221"/>
      <c r="ICH16" s="226"/>
      <c r="ICI16" s="226"/>
      <c r="ICJ16" s="26"/>
      <c r="ICK16" s="26"/>
      <c r="ICL16" s="26"/>
      <c r="ICM16" s="225"/>
      <c r="ICN16" s="26"/>
      <c r="ICP16" s="221"/>
      <c r="ICQ16" s="221"/>
      <c r="ICR16" s="221"/>
      <c r="ICS16" s="221"/>
      <c r="ICT16" s="221"/>
      <c r="ICU16" s="221"/>
      <c r="ICV16" s="221"/>
      <c r="ICW16" s="221"/>
      <c r="ICX16" s="226"/>
      <c r="ICY16" s="226"/>
      <c r="ICZ16" s="26"/>
      <c r="IDA16" s="26"/>
      <c r="IDB16" s="26"/>
      <c r="IDC16" s="225"/>
      <c r="IDD16" s="26"/>
      <c r="IDF16" s="221"/>
      <c r="IDG16" s="221"/>
      <c r="IDH16" s="221"/>
      <c r="IDI16" s="221"/>
      <c r="IDJ16" s="221"/>
      <c r="IDK16" s="221"/>
      <c r="IDL16" s="221"/>
      <c r="IDM16" s="221"/>
      <c r="IDN16" s="226"/>
      <c r="IDO16" s="226"/>
      <c r="IDP16" s="26"/>
      <c r="IDQ16" s="26"/>
      <c r="IDR16" s="26"/>
      <c r="IDS16" s="225"/>
      <c r="IDT16" s="26"/>
      <c r="IDV16" s="221"/>
      <c r="IDW16" s="221"/>
      <c r="IDX16" s="221"/>
      <c r="IDY16" s="221"/>
      <c r="IDZ16" s="221"/>
      <c r="IEA16" s="221"/>
      <c r="IEB16" s="221"/>
      <c r="IEC16" s="221"/>
      <c r="IED16" s="226"/>
      <c r="IEE16" s="226"/>
      <c r="IEF16" s="26"/>
      <c r="IEG16" s="26"/>
      <c r="IEH16" s="26"/>
      <c r="IEI16" s="225"/>
      <c r="IEJ16" s="26"/>
      <c r="IEL16" s="221"/>
      <c r="IEM16" s="221"/>
      <c r="IEN16" s="221"/>
      <c r="IEO16" s="221"/>
      <c r="IEP16" s="221"/>
      <c r="IEQ16" s="221"/>
      <c r="IER16" s="221"/>
      <c r="IES16" s="221"/>
      <c r="IET16" s="226"/>
      <c r="IEU16" s="226"/>
      <c r="IEV16" s="26"/>
      <c r="IEW16" s="26"/>
      <c r="IEX16" s="26"/>
      <c r="IEY16" s="225"/>
      <c r="IEZ16" s="26"/>
      <c r="IFB16" s="221"/>
      <c r="IFC16" s="221"/>
      <c r="IFD16" s="221"/>
      <c r="IFE16" s="221"/>
      <c r="IFF16" s="221"/>
      <c r="IFG16" s="221"/>
      <c r="IFH16" s="221"/>
      <c r="IFI16" s="221"/>
      <c r="IFJ16" s="226"/>
      <c r="IFK16" s="226"/>
      <c r="IFL16" s="26"/>
      <c r="IFM16" s="26"/>
      <c r="IFN16" s="26"/>
      <c r="IFO16" s="225"/>
      <c r="IFP16" s="26"/>
      <c r="IFR16" s="221"/>
      <c r="IFS16" s="221"/>
      <c r="IFT16" s="221"/>
      <c r="IFU16" s="221"/>
      <c r="IFV16" s="221"/>
      <c r="IFW16" s="221"/>
      <c r="IFX16" s="221"/>
      <c r="IFY16" s="221"/>
      <c r="IFZ16" s="226"/>
      <c r="IGA16" s="226"/>
      <c r="IGB16" s="26"/>
      <c r="IGC16" s="26"/>
      <c r="IGD16" s="26"/>
      <c r="IGE16" s="225"/>
      <c r="IGF16" s="26"/>
      <c r="IGH16" s="221"/>
      <c r="IGI16" s="221"/>
      <c r="IGJ16" s="221"/>
      <c r="IGK16" s="221"/>
      <c r="IGL16" s="221"/>
      <c r="IGM16" s="221"/>
      <c r="IGN16" s="221"/>
      <c r="IGO16" s="221"/>
      <c r="IGP16" s="226"/>
      <c r="IGQ16" s="226"/>
      <c r="IGR16" s="26"/>
      <c r="IGS16" s="26"/>
      <c r="IGT16" s="26"/>
      <c r="IGU16" s="225"/>
      <c r="IGV16" s="26"/>
      <c r="IGX16" s="221"/>
      <c r="IGY16" s="221"/>
      <c r="IGZ16" s="221"/>
      <c r="IHA16" s="221"/>
      <c r="IHB16" s="221"/>
      <c r="IHC16" s="221"/>
      <c r="IHD16" s="221"/>
      <c r="IHE16" s="221"/>
      <c r="IHF16" s="226"/>
      <c r="IHG16" s="226"/>
      <c r="IHH16" s="26"/>
      <c r="IHI16" s="26"/>
      <c r="IHJ16" s="26"/>
      <c r="IHK16" s="225"/>
      <c r="IHL16" s="26"/>
      <c r="IHN16" s="221"/>
      <c r="IHO16" s="221"/>
      <c r="IHP16" s="221"/>
      <c r="IHQ16" s="221"/>
      <c r="IHR16" s="221"/>
      <c r="IHS16" s="221"/>
      <c r="IHT16" s="221"/>
      <c r="IHU16" s="221"/>
      <c r="IHV16" s="226"/>
      <c r="IHW16" s="226"/>
      <c r="IHX16" s="26"/>
      <c r="IHY16" s="26"/>
      <c r="IHZ16" s="26"/>
      <c r="IIA16" s="225"/>
      <c r="IIB16" s="26"/>
      <c r="IID16" s="221"/>
      <c r="IIE16" s="221"/>
      <c r="IIF16" s="221"/>
      <c r="IIG16" s="221"/>
      <c r="IIH16" s="221"/>
      <c r="III16" s="221"/>
      <c r="IIJ16" s="221"/>
      <c r="IIK16" s="221"/>
      <c r="IIL16" s="226"/>
      <c r="IIM16" s="226"/>
      <c r="IIN16" s="26"/>
      <c r="IIO16" s="26"/>
      <c r="IIP16" s="26"/>
      <c r="IIQ16" s="225"/>
      <c r="IIR16" s="26"/>
      <c r="IIT16" s="221"/>
      <c r="IIU16" s="221"/>
      <c r="IIV16" s="221"/>
      <c r="IIW16" s="221"/>
      <c r="IIX16" s="221"/>
      <c r="IIY16" s="221"/>
      <c r="IIZ16" s="221"/>
      <c r="IJA16" s="221"/>
      <c r="IJB16" s="226"/>
      <c r="IJC16" s="226"/>
      <c r="IJD16" s="26"/>
      <c r="IJE16" s="26"/>
      <c r="IJF16" s="26"/>
      <c r="IJG16" s="225"/>
      <c r="IJH16" s="26"/>
      <c r="IJJ16" s="221"/>
      <c r="IJK16" s="221"/>
      <c r="IJL16" s="221"/>
      <c r="IJM16" s="221"/>
      <c r="IJN16" s="221"/>
      <c r="IJO16" s="221"/>
      <c r="IJP16" s="221"/>
      <c r="IJQ16" s="221"/>
      <c r="IJR16" s="226"/>
      <c r="IJS16" s="226"/>
      <c r="IJT16" s="26"/>
      <c r="IJU16" s="26"/>
      <c r="IJV16" s="26"/>
      <c r="IJW16" s="225"/>
      <c r="IJX16" s="26"/>
      <c r="IJZ16" s="221"/>
      <c r="IKA16" s="221"/>
      <c r="IKB16" s="221"/>
      <c r="IKC16" s="221"/>
      <c r="IKD16" s="221"/>
      <c r="IKE16" s="221"/>
      <c r="IKF16" s="221"/>
      <c r="IKG16" s="221"/>
      <c r="IKH16" s="226"/>
      <c r="IKI16" s="226"/>
      <c r="IKJ16" s="26"/>
      <c r="IKK16" s="26"/>
      <c r="IKL16" s="26"/>
      <c r="IKM16" s="225"/>
      <c r="IKN16" s="26"/>
      <c r="IKP16" s="221"/>
      <c r="IKQ16" s="221"/>
      <c r="IKR16" s="221"/>
      <c r="IKS16" s="221"/>
      <c r="IKT16" s="221"/>
      <c r="IKU16" s="221"/>
      <c r="IKV16" s="221"/>
      <c r="IKW16" s="221"/>
      <c r="IKX16" s="226"/>
      <c r="IKY16" s="226"/>
      <c r="IKZ16" s="26"/>
      <c r="ILA16" s="26"/>
      <c r="ILB16" s="26"/>
      <c r="ILC16" s="225"/>
      <c r="ILD16" s="26"/>
      <c r="ILF16" s="221"/>
      <c r="ILG16" s="221"/>
      <c r="ILH16" s="221"/>
      <c r="ILI16" s="221"/>
      <c r="ILJ16" s="221"/>
      <c r="ILK16" s="221"/>
      <c r="ILL16" s="221"/>
      <c r="ILM16" s="221"/>
      <c r="ILN16" s="226"/>
      <c r="ILO16" s="226"/>
      <c r="ILP16" s="26"/>
      <c r="ILQ16" s="26"/>
      <c r="ILR16" s="26"/>
      <c r="ILS16" s="225"/>
      <c r="ILT16" s="26"/>
      <c r="ILV16" s="221"/>
      <c r="ILW16" s="221"/>
      <c r="ILX16" s="221"/>
      <c r="ILY16" s="221"/>
      <c r="ILZ16" s="221"/>
      <c r="IMA16" s="221"/>
      <c r="IMB16" s="221"/>
      <c r="IMC16" s="221"/>
      <c r="IMD16" s="226"/>
      <c r="IME16" s="226"/>
      <c r="IMF16" s="26"/>
      <c r="IMG16" s="26"/>
      <c r="IMH16" s="26"/>
      <c r="IMI16" s="225"/>
      <c r="IMJ16" s="26"/>
      <c r="IML16" s="221"/>
      <c r="IMM16" s="221"/>
      <c r="IMN16" s="221"/>
      <c r="IMO16" s="221"/>
      <c r="IMP16" s="221"/>
      <c r="IMQ16" s="221"/>
      <c r="IMR16" s="221"/>
      <c r="IMS16" s="221"/>
      <c r="IMT16" s="226"/>
      <c r="IMU16" s="226"/>
      <c r="IMV16" s="26"/>
      <c r="IMW16" s="26"/>
      <c r="IMX16" s="26"/>
      <c r="IMY16" s="225"/>
      <c r="IMZ16" s="26"/>
      <c r="INB16" s="221"/>
      <c r="INC16" s="221"/>
      <c r="IND16" s="221"/>
      <c r="INE16" s="221"/>
      <c r="INF16" s="221"/>
      <c r="ING16" s="221"/>
      <c r="INH16" s="221"/>
      <c r="INI16" s="221"/>
      <c r="INJ16" s="226"/>
      <c r="INK16" s="226"/>
      <c r="INL16" s="26"/>
      <c r="INM16" s="26"/>
      <c r="INN16" s="26"/>
      <c r="INO16" s="225"/>
      <c r="INP16" s="26"/>
      <c r="INR16" s="221"/>
      <c r="INS16" s="221"/>
      <c r="INT16" s="221"/>
      <c r="INU16" s="221"/>
      <c r="INV16" s="221"/>
      <c r="INW16" s="221"/>
      <c r="INX16" s="221"/>
      <c r="INY16" s="221"/>
      <c r="INZ16" s="226"/>
      <c r="IOA16" s="226"/>
      <c r="IOB16" s="26"/>
      <c r="IOC16" s="26"/>
      <c r="IOD16" s="26"/>
      <c r="IOE16" s="225"/>
      <c r="IOF16" s="26"/>
      <c r="IOH16" s="221"/>
      <c r="IOI16" s="221"/>
      <c r="IOJ16" s="221"/>
      <c r="IOK16" s="221"/>
      <c r="IOL16" s="221"/>
      <c r="IOM16" s="221"/>
      <c r="ION16" s="221"/>
      <c r="IOO16" s="221"/>
      <c r="IOP16" s="226"/>
      <c r="IOQ16" s="226"/>
      <c r="IOR16" s="26"/>
      <c r="IOS16" s="26"/>
      <c r="IOT16" s="26"/>
      <c r="IOU16" s="225"/>
      <c r="IOV16" s="26"/>
      <c r="IOX16" s="221"/>
      <c r="IOY16" s="221"/>
      <c r="IOZ16" s="221"/>
      <c r="IPA16" s="221"/>
      <c r="IPB16" s="221"/>
      <c r="IPC16" s="221"/>
      <c r="IPD16" s="221"/>
      <c r="IPE16" s="221"/>
      <c r="IPF16" s="226"/>
      <c r="IPG16" s="226"/>
      <c r="IPH16" s="26"/>
      <c r="IPI16" s="26"/>
      <c r="IPJ16" s="26"/>
      <c r="IPK16" s="225"/>
      <c r="IPL16" s="26"/>
      <c r="IPN16" s="221"/>
      <c r="IPO16" s="221"/>
      <c r="IPP16" s="221"/>
      <c r="IPQ16" s="221"/>
      <c r="IPR16" s="221"/>
      <c r="IPS16" s="221"/>
      <c r="IPT16" s="221"/>
      <c r="IPU16" s="221"/>
      <c r="IPV16" s="226"/>
      <c r="IPW16" s="226"/>
      <c r="IPX16" s="26"/>
      <c r="IPY16" s="26"/>
      <c r="IPZ16" s="26"/>
      <c r="IQA16" s="225"/>
      <c r="IQB16" s="26"/>
      <c r="IQD16" s="221"/>
      <c r="IQE16" s="221"/>
      <c r="IQF16" s="221"/>
      <c r="IQG16" s="221"/>
      <c r="IQH16" s="221"/>
      <c r="IQI16" s="221"/>
      <c r="IQJ16" s="221"/>
      <c r="IQK16" s="221"/>
      <c r="IQL16" s="226"/>
      <c r="IQM16" s="226"/>
      <c r="IQN16" s="26"/>
      <c r="IQO16" s="26"/>
      <c r="IQP16" s="26"/>
      <c r="IQQ16" s="225"/>
      <c r="IQR16" s="26"/>
      <c r="IQT16" s="221"/>
      <c r="IQU16" s="221"/>
      <c r="IQV16" s="221"/>
      <c r="IQW16" s="221"/>
      <c r="IQX16" s="221"/>
      <c r="IQY16" s="221"/>
      <c r="IQZ16" s="221"/>
      <c r="IRA16" s="221"/>
      <c r="IRB16" s="226"/>
      <c r="IRC16" s="226"/>
      <c r="IRD16" s="26"/>
      <c r="IRE16" s="26"/>
      <c r="IRF16" s="26"/>
      <c r="IRG16" s="225"/>
      <c r="IRH16" s="26"/>
      <c r="IRJ16" s="221"/>
      <c r="IRK16" s="221"/>
      <c r="IRL16" s="221"/>
      <c r="IRM16" s="221"/>
      <c r="IRN16" s="221"/>
      <c r="IRO16" s="221"/>
      <c r="IRP16" s="221"/>
      <c r="IRQ16" s="221"/>
      <c r="IRR16" s="226"/>
      <c r="IRS16" s="226"/>
      <c r="IRT16" s="26"/>
      <c r="IRU16" s="26"/>
      <c r="IRV16" s="26"/>
      <c r="IRW16" s="225"/>
      <c r="IRX16" s="26"/>
      <c r="IRZ16" s="221"/>
      <c r="ISA16" s="221"/>
      <c r="ISB16" s="221"/>
      <c r="ISC16" s="221"/>
      <c r="ISD16" s="221"/>
      <c r="ISE16" s="221"/>
      <c r="ISF16" s="221"/>
      <c r="ISG16" s="221"/>
      <c r="ISH16" s="226"/>
      <c r="ISI16" s="226"/>
      <c r="ISJ16" s="26"/>
      <c r="ISK16" s="26"/>
      <c r="ISL16" s="26"/>
      <c r="ISM16" s="225"/>
      <c r="ISN16" s="26"/>
      <c r="ISP16" s="221"/>
      <c r="ISQ16" s="221"/>
      <c r="ISR16" s="221"/>
      <c r="ISS16" s="221"/>
      <c r="IST16" s="221"/>
      <c r="ISU16" s="221"/>
      <c r="ISV16" s="221"/>
      <c r="ISW16" s="221"/>
      <c r="ISX16" s="226"/>
      <c r="ISY16" s="226"/>
      <c r="ISZ16" s="26"/>
      <c r="ITA16" s="26"/>
      <c r="ITB16" s="26"/>
      <c r="ITC16" s="225"/>
      <c r="ITD16" s="26"/>
      <c r="ITF16" s="221"/>
      <c r="ITG16" s="221"/>
      <c r="ITH16" s="221"/>
      <c r="ITI16" s="221"/>
      <c r="ITJ16" s="221"/>
      <c r="ITK16" s="221"/>
      <c r="ITL16" s="221"/>
      <c r="ITM16" s="221"/>
      <c r="ITN16" s="226"/>
      <c r="ITO16" s="226"/>
      <c r="ITP16" s="26"/>
      <c r="ITQ16" s="26"/>
      <c r="ITR16" s="26"/>
      <c r="ITS16" s="225"/>
      <c r="ITT16" s="26"/>
      <c r="ITV16" s="221"/>
      <c r="ITW16" s="221"/>
      <c r="ITX16" s="221"/>
      <c r="ITY16" s="221"/>
      <c r="ITZ16" s="221"/>
      <c r="IUA16" s="221"/>
      <c r="IUB16" s="221"/>
      <c r="IUC16" s="221"/>
      <c r="IUD16" s="226"/>
      <c r="IUE16" s="226"/>
      <c r="IUF16" s="26"/>
      <c r="IUG16" s="26"/>
      <c r="IUH16" s="26"/>
      <c r="IUI16" s="225"/>
      <c r="IUJ16" s="26"/>
      <c r="IUL16" s="221"/>
      <c r="IUM16" s="221"/>
      <c r="IUN16" s="221"/>
      <c r="IUO16" s="221"/>
      <c r="IUP16" s="221"/>
      <c r="IUQ16" s="221"/>
      <c r="IUR16" s="221"/>
      <c r="IUS16" s="221"/>
      <c r="IUT16" s="226"/>
      <c r="IUU16" s="226"/>
      <c r="IUV16" s="26"/>
      <c r="IUW16" s="26"/>
      <c r="IUX16" s="26"/>
      <c r="IUY16" s="225"/>
      <c r="IUZ16" s="26"/>
      <c r="IVB16" s="221"/>
      <c r="IVC16" s="221"/>
      <c r="IVD16" s="221"/>
      <c r="IVE16" s="221"/>
      <c r="IVF16" s="221"/>
      <c r="IVG16" s="221"/>
      <c r="IVH16" s="221"/>
      <c r="IVI16" s="221"/>
      <c r="IVJ16" s="226"/>
      <c r="IVK16" s="226"/>
      <c r="IVL16" s="26"/>
      <c r="IVM16" s="26"/>
      <c r="IVN16" s="26"/>
      <c r="IVO16" s="225"/>
      <c r="IVP16" s="26"/>
      <c r="IVR16" s="221"/>
      <c r="IVS16" s="221"/>
      <c r="IVT16" s="221"/>
      <c r="IVU16" s="221"/>
      <c r="IVV16" s="221"/>
      <c r="IVW16" s="221"/>
      <c r="IVX16" s="221"/>
      <c r="IVY16" s="221"/>
      <c r="IVZ16" s="226"/>
      <c r="IWA16" s="226"/>
      <c r="IWB16" s="26"/>
      <c r="IWC16" s="26"/>
      <c r="IWD16" s="26"/>
      <c r="IWE16" s="225"/>
      <c r="IWF16" s="26"/>
      <c r="IWH16" s="221"/>
      <c r="IWI16" s="221"/>
      <c r="IWJ16" s="221"/>
      <c r="IWK16" s="221"/>
      <c r="IWL16" s="221"/>
      <c r="IWM16" s="221"/>
      <c r="IWN16" s="221"/>
      <c r="IWO16" s="221"/>
      <c r="IWP16" s="226"/>
      <c r="IWQ16" s="226"/>
      <c r="IWR16" s="26"/>
      <c r="IWS16" s="26"/>
      <c r="IWT16" s="26"/>
      <c r="IWU16" s="225"/>
      <c r="IWV16" s="26"/>
      <c r="IWX16" s="221"/>
      <c r="IWY16" s="221"/>
      <c r="IWZ16" s="221"/>
      <c r="IXA16" s="221"/>
      <c r="IXB16" s="221"/>
      <c r="IXC16" s="221"/>
      <c r="IXD16" s="221"/>
      <c r="IXE16" s="221"/>
      <c r="IXF16" s="226"/>
      <c r="IXG16" s="226"/>
      <c r="IXH16" s="26"/>
      <c r="IXI16" s="26"/>
      <c r="IXJ16" s="26"/>
      <c r="IXK16" s="225"/>
      <c r="IXL16" s="26"/>
      <c r="IXN16" s="221"/>
      <c r="IXO16" s="221"/>
      <c r="IXP16" s="221"/>
      <c r="IXQ16" s="221"/>
      <c r="IXR16" s="221"/>
      <c r="IXS16" s="221"/>
      <c r="IXT16" s="221"/>
      <c r="IXU16" s="221"/>
      <c r="IXV16" s="226"/>
      <c r="IXW16" s="226"/>
      <c r="IXX16" s="26"/>
      <c r="IXY16" s="26"/>
      <c r="IXZ16" s="26"/>
      <c r="IYA16" s="225"/>
      <c r="IYB16" s="26"/>
      <c r="IYD16" s="221"/>
      <c r="IYE16" s="221"/>
      <c r="IYF16" s="221"/>
      <c r="IYG16" s="221"/>
      <c r="IYH16" s="221"/>
      <c r="IYI16" s="221"/>
      <c r="IYJ16" s="221"/>
      <c r="IYK16" s="221"/>
      <c r="IYL16" s="226"/>
      <c r="IYM16" s="226"/>
      <c r="IYN16" s="26"/>
      <c r="IYO16" s="26"/>
      <c r="IYP16" s="26"/>
      <c r="IYQ16" s="225"/>
      <c r="IYR16" s="26"/>
      <c r="IYT16" s="221"/>
      <c r="IYU16" s="221"/>
      <c r="IYV16" s="221"/>
      <c r="IYW16" s="221"/>
      <c r="IYX16" s="221"/>
      <c r="IYY16" s="221"/>
      <c r="IYZ16" s="221"/>
      <c r="IZA16" s="221"/>
      <c r="IZB16" s="226"/>
      <c r="IZC16" s="226"/>
      <c r="IZD16" s="26"/>
      <c r="IZE16" s="26"/>
      <c r="IZF16" s="26"/>
      <c r="IZG16" s="225"/>
      <c r="IZH16" s="26"/>
      <c r="IZJ16" s="221"/>
      <c r="IZK16" s="221"/>
      <c r="IZL16" s="221"/>
      <c r="IZM16" s="221"/>
      <c r="IZN16" s="221"/>
      <c r="IZO16" s="221"/>
      <c r="IZP16" s="221"/>
      <c r="IZQ16" s="221"/>
      <c r="IZR16" s="226"/>
      <c r="IZS16" s="226"/>
      <c r="IZT16" s="26"/>
      <c r="IZU16" s="26"/>
      <c r="IZV16" s="26"/>
      <c r="IZW16" s="225"/>
      <c r="IZX16" s="26"/>
      <c r="IZZ16" s="221"/>
      <c r="JAA16" s="221"/>
      <c r="JAB16" s="221"/>
      <c r="JAC16" s="221"/>
      <c r="JAD16" s="221"/>
      <c r="JAE16" s="221"/>
      <c r="JAF16" s="221"/>
      <c r="JAG16" s="221"/>
      <c r="JAH16" s="226"/>
      <c r="JAI16" s="226"/>
      <c r="JAJ16" s="26"/>
      <c r="JAK16" s="26"/>
      <c r="JAL16" s="26"/>
      <c r="JAM16" s="225"/>
      <c r="JAN16" s="26"/>
      <c r="JAP16" s="221"/>
      <c r="JAQ16" s="221"/>
      <c r="JAR16" s="221"/>
      <c r="JAS16" s="221"/>
      <c r="JAT16" s="221"/>
      <c r="JAU16" s="221"/>
      <c r="JAV16" s="221"/>
      <c r="JAW16" s="221"/>
      <c r="JAX16" s="226"/>
      <c r="JAY16" s="226"/>
      <c r="JAZ16" s="26"/>
      <c r="JBA16" s="26"/>
      <c r="JBB16" s="26"/>
      <c r="JBC16" s="225"/>
      <c r="JBD16" s="26"/>
      <c r="JBF16" s="221"/>
      <c r="JBG16" s="221"/>
      <c r="JBH16" s="221"/>
      <c r="JBI16" s="221"/>
      <c r="JBJ16" s="221"/>
      <c r="JBK16" s="221"/>
      <c r="JBL16" s="221"/>
      <c r="JBM16" s="221"/>
      <c r="JBN16" s="226"/>
      <c r="JBO16" s="226"/>
      <c r="JBP16" s="26"/>
      <c r="JBQ16" s="26"/>
      <c r="JBR16" s="26"/>
      <c r="JBS16" s="225"/>
      <c r="JBT16" s="26"/>
      <c r="JBV16" s="221"/>
      <c r="JBW16" s="221"/>
      <c r="JBX16" s="221"/>
      <c r="JBY16" s="221"/>
      <c r="JBZ16" s="221"/>
      <c r="JCA16" s="221"/>
      <c r="JCB16" s="221"/>
      <c r="JCC16" s="221"/>
      <c r="JCD16" s="226"/>
      <c r="JCE16" s="226"/>
      <c r="JCF16" s="26"/>
      <c r="JCG16" s="26"/>
      <c r="JCH16" s="26"/>
      <c r="JCI16" s="225"/>
      <c r="JCJ16" s="26"/>
      <c r="JCL16" s="221"/>
      <c r="JCM16" s="221"/>
      <c r="JCN16" s="221"/>
      <c r="JCO16" s="221"/>
      <c r="JCP16" s="221"/>
      <c r="JCQ16" s="221"/>
      <c r="JCR16" s="221"/>
      <c r="JCS16" s="221"/>
      <c r="JCT16" s="226"/>
      <c r="JCU16" s="226"/>
      <c r="JCV16" s="26"/>
      <c r="JCW16" s="26"/>
      <c r="JCX16" s="26"/>
      <c r="JCY16" s="225"/>
      <c r="JCZ16" s="26"/>
      <c r="JDB16" s="221"/>
      <c r="JDC16" s="221"/>
      <c r="JDD16" s="221"/>
      <c r="JDE16" s="221"/>
      <c r="JDF16" s="221"/>
      <c r="JDG16" s="221"/>
      <c r="JDH16" s="221"/>
      <c r="JDI16" s="221"/>
      <c r="JDJ16" s="226"/>
      <c r="JDK16" s="226"/>
      <c r="JDL16" s="26"/>
      <c r="JDM16" s="26"/>
      <c r="JDN16" s="26"/>
      <c r="JDO16" s="225"/>
      <c r="JDP16" s="26"/>
      <c r="JDR16" s="221"/>
      <c r="JDS16" s="221"/>
      <c r="JDT16" s="221"/>
      <c r="JDU16" s="221"/>
      <c r="JDV16" s="221"/>
      <c r="JDW16" s="221"/>
      <c r="JDX16" s="221"/>
      <c r="JDY16" s="221"/>
      <c r="JDZ16" s="226"/>
      <c r="JEA16" s="226"/>
      <c r="JEB16" s="26"/>
      <c r="JEC16" s="26"/>
      <c r="JED16" s="26"/>
      <c r="JEE16" s="225"/>
      <c r="JEF16" s="26"/>
      <c r="JEH16" s="221"/>
      <c r="JEI16" s="221"/>
      <c r="JEJ16" s="221"/>
      <c r="JEK16" s="221"/>
      <c r="JEL16" s="221"/>
      <c r="JEM16" s="221"/>
      <c r="JEN16" s="221"/>
      <c r="JEO16" s="221"/>
      <c r="JEP16" s="226"/>
      <c r="JEQ16" s="226"/>
      <c r="JER16" s="26"/>
      <c r="JES16" s="26"/>
      <c r="JET16" s="26"/>
      <c r="JEU16" s="225"/>
      <c r="JEV16" s="26"/>
      <c r="JEX16" s="221"/>
      <c r="JEY16" s="221"/>
      <c r="JEZ16" s="221"/>
      <c r="JFA16" s="221"/>
      <c r="JFB16" s="221"/>
      <c r="JFC16" s="221"/>
      <c r="JFD16" s="221"/>
      <c r="JFE16" s="221"/>
      <c r="JFF16" s="226"/>
      <c r="JFG16" s="226"/>
      <c r="JFH16" s="26"/>
      <c r="JFI16" s="26"/>
      <c r="JFJ16" s="26"/>
      <c r="JFK16" s="225"/>
      <c r="JFL16" s="26"/>
      <c r="JFN16" s="221"/>
      <c r="JFO16" s="221"/>
      <c r="JFP16" s="221"/>
      <c r="JFQ16" s="221"/>
      <c r="JFR16" s="221"/>
      <c r="JFS16" s="221"/>
      <c r="JFT16" s="221"/>
      <c r="JFU16" s="221"/>
      <c r="JFV16" s="226"/>
      <c r="JFW16" s="226"/>
      <c r="JFX16" s="26"/>
      <c r="JFY16" s="26"/>
      <c r="JFZ16" s="26"/>
      <c r="JGA16" s="225"/>
      <c r="JGB16" s="26"/>
      <c r="JGD16" s="221"/>
      <c r="JGE16" s="221"/>
      <c r="JGF16" s="221"/>
      <c r="JGG16" s="221"/>
      <c r="JGH16" s="221"/>
      <c r="JGI16" s="221"/>
      <c r="JGJ16" s="221"/>
      <c r="JGK16" s="221"/>
      <c r="JGL16" s="226"/>
      <c r="JGM16" s="226"/>
      <c r="JGN16" s="26"/>
      <c r="JGO16" s="26"/>
      <c r="JGP16" s="26"/>
      <c r="JGQ16" s="225"/>
      <c r="JGR16" s="26"/>
      <c r="JGT16" s="221"/>
      <c r="JGU16" s="221"/>
      <c r="JGV16" s="221"/>
      <c r="JGW16" s="221"/>
      <c r="JGX16" s="221"/>
      <c r="JGY16" s="221"/>
      <c r="JGZ16" s="221"/>
      <c r="JHA16" s="221"/>
      <c r="JHB16" s="226"/>
      <c r="JHC16" s="226"/>
      <c r="JHD16" s="26"/>
      <c r="JHE16" s="26"/>
      <c r="JHF16" s="26"/>
      <c r="JHG16" s="225"/>
      <c r="JHH16" s="26"/>
      <c r="JHJ16" s="221"/>
      <c r="JHK16" s="221"/>
      <c r="JHL16" s="221"/>
      <c r="JHM16" s="221"/>
      <c r="JHN16" s="221"/>
      <c r="JHO16" s="221"/>
      <c r="JHP16" s="221"/>
      <c r="JHQ16" s="221"/>
      <c r="JHR16" s="226"/>
      <c r="JHS16" s="226"/>
      <c r="JHT16" s="26"/>
      <c r="JHU16" s="26"/>
      <c r="JHV16" s="26"/>
      <c r="JHW16" s="225"/>
      <c r="JHX16" s="26"/>
      <c r="JHZ16" s="221"/>
      <c r="JIA16" s="221"/>
      <c r="JIB16" s="221"/>
      <c r="JIC16" s="221"/>
      <c r="JID16" s="221"/>
      <c r="JIE16" s="221"/>
      <c r="JIF16" s="221"/>
      <c r="JIG16" s="221"/>
      <c r="JIH16" s="226"/>
      <c r="JII16" s="226"/>
      <c r="JIJ16" s="26"/>
      <c r="JIK16" s="26"/>
      <c r="JIL16" s="26"/>
      <c r="JIM16" s="225"/>
      <c r="JIN16" s="26"/>
      <c r="JIP16" s="221"/>
      <c r="JIQ16" s="221"/>
      <c r="JIR16" s="221"/>
      <c r="JIS16" s="221"/>
      <c r="JIT16" s="221"/>
      <c r="JIU16" s="221"/>
      <c r="JIV16" s="221"/>
      <c r="JIW16" s="221"/>
      <c r="JIX16" s="226"/>
      <c r="JIY16" s="226"/>
      <c r="JIZ16" s="26"/>
      <c r="JJA16" s="26"/>
      <c r="JJB16" s="26"/>
      <c r="JJC16" s="225"/>
      <c r="JJD16" s="26"/>
      <c r="JJF16" s="221"/>
      <c r="JJG16" s="221"/>
      <c r="JJH16" s="221"/>
      <c r="JJI16" s="221"/>
      <c r="JJJ16" s="221"/>
      <c r="JJK16" s="221"/>
      <c r="JJL16" s="221"/>
      <c r="JJM16" s="221"/>
      <c r="JJN16" s="226"/>
      <c r="JJO16" s="226"/>
      <c r="JJP16" s="26"/>
      <c r="JJQ16" s="26"/>
      <c r="JJR16" s="26"/>
      <c r="JJS16" s="225"/>
      <c r="JJT16" s="26"/>
      <c r="JJV16" s="221"/>
      <c r="JJW16" s="221"/>
      <c r="JJX16" s="221"/>
      <c r="JJY16" s="221"/>
      <c r="JJZ16" s="221"/>
      <c r="JKA16" s="221"/>
      <c r="JKB16" s="221"/>
      <c r="JKC16" s="221"/>
      <c r="JKD16" s="226"/>
      <c r="JKE16" s="226"/>
      <c r="JKF16" s="26"/>
      <c r="JKG16" s="26"/>
      <c r="JKH16" s="26"/>
      <c r="JKI16" s="225"/>
      <c r="JKJ16" s="26"/>
      <c r="JKL16" s="221"/>
      <c r="JKM16" s="221"/>
      <c r="JKN16" s="221"/>
      <c r="JKO16" s="221"/>
      <c r="JKP16" s="221"/>
      <c r="JKQ16" s="221"/>
      <c r="JKR16" s="221"/>
      <c r="JKS16" s="221"/>
      <c r="JKT16" s="226"/>
      <c r="JKU16" s="226"/>
      <c r="JKV16" s="26"/>
      <c r="JKW16" s="26"/>
      <c r="JKX16" s="26"/>
      <c r="JKY16" s="225"/>
      <c r="JKZ16" s="26"/>
      <c r="JLB16" s="221"/>
      <c r="JLC16" s="221"/>
      <c r="JLD16" s="221"/>
      <c r="JLE16" s="221"/>
      <c r="JLF16" s="221"/>
      <c r="JLG16" s="221"/>
      <c r="JLH16" s="221"/>
      <c r="JLI16" s="221"/>
      <c r="JLJ16" s="226"/>
      <c r="JLK16" s="226"/>
      <c r="JLL16" s="26"/>
      <c r="JLM16" s="26"/>
      <c r="JLN16" s="26"/>
      <c r="JLO16" s="225"/>
      <c r="JLP16" s="26"/>
      <c r="JLR16" s="221"/>
      <c r="JLS16" s="221"/>
      <c r="JLT16" s="221"/>
      <c r="JLU16" s="221"/>
      <c r="JLV16" s="221"/>
      <c r="JLW16" s="221"/>
      <c r="JLX16" s="221"/>
      <c r="JLY16" s="221"/>
      <c r="JLZ16" s="226"/>
      <c r="JMA16" s="226"/>
      <c r="JMB16" s="26"/>
      <c r="JMC16" s="26"/>
      <c r="JMD16" s="26"/>
      <c r="JME16" s="225"/>
      <c r="JMF16" s="26"/>
      <c r="JMH16" s="221"/>
      <c r="JMI16" s="221"/>
      <c r="JMJ16" s="221"/>
      <c r="JMK16" s="221"/>
      <c r="JML16" s="221"/>
      <c r="JMM16" s="221"/>
      <c r="JMN16" s="221"/>
      <c r="JMO16" s="221"/>
      <c r="JMP16" s="226"/>
      <c r="JMQ16" s="226"/>
      <c r="JMR16" s="26"/>
      <c r="JMS16" s="26"/>
      <c r="JMT16" s="26"/>
      <c r="JMU16" s="225"/>
      <c r="JMV16" s="26"/>
      <c r="JMX16" s="221"/>
      <c r="JMY16" s="221"/>
      <c r="JMZ16" s="221"/>
      <c r="JNA16" s="221"/>
      <c r="JNB16" s="221"/>
      <c r="JNC16" s="221"/>
      <c r="JND16" s="221"/>
      <c r="JNE16" s="221"/>
      <c r="JNF16" s="226"/>
      <c r="JNG16" s="226"/>
      <c r="JNH16" s="26"/>
      <c r="JNI16" s="26"/>
      <c r="JNJ16" s="26"/>
      <c r="JNK16" s="225"/>
      <c r="JNL16" s="26"/>
      <c r="JNN16" s="221"/>
      <c r="JNO16" s="221"/>
      <c r="JNP16" s="221"/>
      <c r="JNQ16" s="221"/>
      <c r="JNR16" s="221"/>
      <c r="JNS16" s="221"/>
      <c r="JNT16" s="221"/>
      <c r="JNU16" s="221"/>
      <c r="JNV16" s="226"/>
      <c r="JNW16" s="226"/>
      <c r="JNX16" s="26"/>
      <c r="JNY16" s="26"/>
      <c r="JNZ16" s="26"/>
      <c r="JOA16" s="225"/>
      <c r="JOB16" s="26"/>
      <c r="JOD16" s="221"/>
      <c r="JOE16" s="221"/>
      <c r="JOF16" s="221"/>
      <c r="JOG16" s="221"/>
      <c r="JOH16" s="221"/>
      <c r="JOI16" s="221"/>
      <c r="JOJ16" s="221"/>
      <c r="JOK16" s="221"/>
      <c r="JOL16" s="226"/>
      <c r="JOM16" s="226"/>
      <c r="JON16" s="26"/>
      <c r="JOO16" s="26"/>
      <c r="JOP16" s="26"/>
      <c r="JOQ16" s="225"/>
      <c r="JOR16" s="26"/>
      <c r="JOT16" s="221"/>
      <c r="JOU16" s="221"/>
      <c r="JOV16" s="221"/>
      <c r="JOW16" s="221"/>
      <c r="JOX16" s="221"/>
      <c r="JOY16" s="221"/>
      <c r="JOZ16" s="221"/>
      <c r="JPA16" s="221"/>
      <c r="JPB16" s="226"/>
      <c r="JPC16" s="226"/>
      <c r="JPD16" s="26"/>
      <c r="JPE16" s="26"/>
      <c r="JPF16" s="26"/>
      <c r="JPG16" s="225"/>
      <c r="JPH16" s="26"/>
      <c r="JPJ16" s="221"/>
      <c r="JPK16" s="221"/>
      <c r="JPL16" s="221"/>
      <c r="JPM16" s="221"/>
      <c r="JPN16" s="221"/>
      <c r="JPO16" s="221"/>
      <c r="JPP16" s="221"/>
      <c r="JPQ16" s="221"/>
      <c r="JPR16" s="226"/>
      <c r="JPS16" s="226"/>
      <c r="JPT16" s="26"/>
      <c r="JPU16" s="26"/>
      <c r="JPV16" s="26"/>
      <c r="JPW16" s="225"/>
      <c r="JPX16" s="26"/>
      <c r="JPZ16" s="221"/>
      <c r="JQA16" s="221"/>
      <c r="JQB16" s="221"/>
      <c r="JQC16" s="221"/>
      <c r="JQD16" s="221"/>
      <c r="JQE16" s="221"/>
      <c r="JQF16" s="221"/>
      <c r="JQG16" s="221"/>
      <c r="JQH16" s="226"/>
      <c r="JQI16" s="226"/>
      <c r="JQJ16" s="26"/>
      <c r="JQK16" s="26"/>
      <c r="JQL16" s="26"/>
      <c r="JQM16" s="225"/>
      <c r="JQN16" s="26"/>
      <c r="JQP16" s="221"/>
      <c r="JQQ16" s="221"/>
      <c r="JQR16" s="221"/>
      <c r="JQS16" s="221"/>
      <c r="JQT16" s="221"/>
      <c r="JQU16" s="221"/>
      <c r="JQV16" s="221"/>
      <c r="JQW16" s="221"/>
      <c r="JQX16" s="226"/>
      <c r="JQY16" s="226"/>
      <c r="JQZ16" s="26"/>
      <c r="JRA16" s="26"/>
      <c r="JRB16" s="26"/>
      <c r="JRC16" s="225"/>
      <c r="JRD16" s="26"/>
      <c r="JRF16" s="221"/>
      <c r="JRG16" s="221"/>
      <c r="JRH16" s="221"/>
      <c r="JRI16" s="221"/>
      <c r="JRJ16" s="221"/>
      <c r="JRK16" s="221"/>
      <c r="JRL16" s="221"/>
      <c r="JRM16" s="221"/>
      <c r="JRN16" s="226"/>
      <c r="JRO16" s="226"/>
      <c r="JRP16" s="26"/>
      <c r="JRQ16" s="26"/>
      <c r="JRR16" s="26"/>
      <c r="JRS16" s="225"/>
      <c r="JRT16" s="26"/>
      <c r="JRV16" s="221"/>
      <c r="JRW16" s="221"/>
      <c r="JRX16" s="221"/>
      <c r="JRY16" s="221"/>
      <c r="JRZ16" s="221"/>
      <c r="JSA16" s="221"/>
      <c r="JSB16" s="221"/>
      <c r="JSC16" s="221"/>
      <c r="JSD16" s="226"/>
      <c r="JSE16" s="226"/>
      <c r="JSF16" s="26"/>
      <c r="JSG16" s="26"/>
      <c r="JSH16" s="26"/>
      <c r="JSI16" s="225"/>
      <c r="JSJ16" s="26"/>
      <c r="JSL16" s="221"/>
      <c r="JSM16" s="221"/>
      <c r="JSN16" s="221"/>
      <c r="JSO16" s="221"/>
      <c r="JSP16" s="221"/>
      <c r="JSQ16" s="221"/>
      <c r="JSR16" s="221"/>
      <c r="JSS16" s="221"/>
      <c r="JST16" s="226"/>
      <c r="JSU16" s="226"/>
      <c r="JSV16" s="26"/>
      <c r="JSW16" s="26"/>
      <c r="JSX16" s="26"/>
      <c r="JSY16" s="225"/>
      <c r="JSZ16" s="26"/>
      <c r="JTB16" s="221"/>
      <c r="JTC16" s="221"/>
      <c r="JTD16" s="221"/>
      <c r="JTE16" s="221"/>
      <c r="JTF16" s="221"/>
      <c r="JTG16" s="221"/>
      <c r="JTH16" s="221"/>
      <c r="JTI16" s="221"/>
      <c r="JTJ16" s="226"/>
      <c r="JTK16" s="226"/>
      <c r="JTL16" s="26"/>
      <c r="JTM16" s="26"/>
      <c r="JTN16" s="26"/>
      <c r="JTO16" s="225"/>
      <c r="JTP16" s="26"/>
      <c r="JTR16" s="221"/>
      <c r="JTS16" s="221"/>
      <c r="JTT16" s="221"/>
      <c r="JTU16" s="221"/>
      <c r="JTV16" s="221"/>
      <c r="JTW16" s="221"/>
      <c r="JTX16" s="221"/>
      <c r="JTY16" s="221"/>
      <c r="JTZ16" s="226"/>
      <c r="JUA16" s="226"/>
      <c r="JUB16" s="26"/>
      <c r="JUC16" s="26"/>
      <c r="JUD16" s="26"/>
      <c r="JUE16" s="225"/>
      <c r="JUF16" s="26"/>
      <c r="JUH16" s="221"/>
      <c r="JUI16" s="221"/>
      <c r="JUJ16" s="221"/>
      <c r="JUK16" s="221"/>
      <c r="JUL16" s="221"/>
      <c r="JUM16" s="221"/>
      <c r="JUN16" s="221"/>
      <c r="JUO16" s="221"/>
      <c r="JUP16" s="226"/>
      <c r="JUQ16" s="226"/>
      <c r="JUR16" s="26"/>
      <c r="JUS16" s="26"/>
      <c r="JUT16" s="26"/>
      <c r="JUU16" s="225"/>
      <c r="JUV16" s="26"/>
      <c r="JUX16" s="221"/>
      <c r="JUY16" s="221"/>
      <c r="JUZ16" s="221"/>
      <c r="JVA16" s="221"/>
      <c r="JVB16" s="221"/>
      <c r="JVC16" s="221"/>
      <c r="JVD16" s="221"/>
      <c r="JVE16" s="221"/>
      <c r="JVF16" s="226"/>
      <c r="JVG16" s="226"/>
      <c r="JVH16" s="26"/>
      <c r="JVI16" s="26"/>
      <c r="JVJ16" s="26"/>
      <c r="JVK16" s="225"/>
      <c r="JVL16" s="26"/>
      <c r="JVN16" s="221"/>
      <c r="JVO16" s="221"/>
      <c r="JVP16" s="221"/>
      <c r="JVQ16" s="221"/>
      <c r="JVR16" s="221"/>
      <c r="JVS16" s="221"/>
      <c r="JVT16" s="221"/>
      <c r="JVU16" s="221"/>
      <c r="JVV16" s="226"/>
      <c r="JVW16" s="226"/>
      <c r="JVX16" s="26"/>
      <c r="JVY16" s="26"/>
      <c r="JVZ16" s="26"/>
      <c r="JWA16" s="225"/>
      <c r="JWB16" s="26"/>
      <c r="JWD16" s="221"/>
      <c r="JWE16" s="221"/>
      <c r="JWF16" s="221"/>
      <c r="JWG16" s="221"/>
      <c r="JWH16" s="221"/>
      <c r="JWI16" s="221"/>
      <c r="JWJ16" s="221"/>
      <c r="JWK16" s="221"/>
      <c r="JWL16" s="226"/>
      <c r="JWM16" s="226"/>
      <c r="JWN16" s="26"/>
      <c r="JWO16" s="26"/>
      <c r="JWP16" s="26"/>
      <c r="JWQ16" s="225"/>
      <c r="JWR16" s="26"/>
      <c r="JWT16" s="221"/>
      <c r="JWU16" s="221"/>
      <c r="JWV16" s="221"/>
      <c r="JWW16" s="221"/>
      <c r="JWX16" s="221"/>
      <c r="JWY16" s="221"/>
      <c r="JWZ16" s="221"/>
      <c r="JXA16" s="221"/>
      <c r="JXB16" s="226"/>
      <c r="JXC16" s="226"/>
      <c r="JXD16" s="26"/>
      <c r="JXE16" s="26"/>
      <c r="JXF16" s="26"/>
      <c r="JXG16" s="225"/>
      <c r="JXH16" s="26"/>
      <c r="JXJ16" s="221"/>
      <c r="JXK16" s="221"/>
      <c r="JXL16" s="221"/>
      <c r="JXM16" s="221"/>
      <c r="JXN16" s="221"/>
      <c r="JXO16" s="221"/>
      <c r="JXP16" s="221"/>
      <c r="JXQ16" s="221"/>
      <c r="JXR16" s="226"/>
      <c r="JXS16" s="226"/>
      <c r="JXT16" s="26"/>
      <c r="JXU16" s="26"/>
      <c r="JXV16" s="26"/>
      <c r="JXW16" s="225"/>
      <c r="JXX16" s="26"/>
      <c r="JXZ16" s="221"/>
      <c r="JYA16" s="221"/>
      <c r="JYB16" s="221"/>
      <c r="JYC16" s="221"/>
      <c r="JYD16" s="221"/>
      <c r="JYE16" s="221"/>
      <c r="JYF16" s="221"/>
      <c r="JYG16" s="221"/>
      <c r="JYH16" s="226"/>
      <c r="JYI16" s="226"/>
      <c r="JYJ16" s="26"/>
      <c r="JYK16" s="26"/>
      <c r="JYL16" s="26"/>
      <c r="JYM16" s="225"/>
      <c r="JYN16" s="26"/>
      <c r="JYP16" s="221"/>
      <c r="JYQ16" s="221"/>
      <c r="JYR16" s="221"/>
      <c r="JYS16" s="221"/>
      <c r="JYT16" s="221"/>
      <c r="JYU16" s="221"/>
      <c r="JYV16" s="221"/>
      <c r="JYW16" s="221"/>
      <c r="JYX16" s="226"/>
      <c r="JYY16" s="226"/>
      <c r="JYZ16" s="26"/>
      <c r="JZA16" s="26"/>
      <c r="JZB16" s="26"/>
      <c r="JZC16" s="225"/>
      <c r="JZD16" s="26"/>
      <c r="JZF16" s="221"/>
      <c r="JZG16" s="221"/>
      <c r="JZH16" s="221"/>
      <c r="JZI16" s="221"/>
      <c r="JZJ16" s="221"/>
      <c r="JZK16" s="221"/>
      <c r="JZL16" s="221"/>
      <c r="JZM16" s="221"/>
      <c r="JZN16" s="226"/>
      <c r="JZO16" s="226"/>
      <c r="JZP16" s="26"/>
      <c r="JZQ16" s="26"/>
      <c r="JZR16" s="26"/>
      <c r="JZS16" s="225"/>
      <c r="JZT16" s="26"/>
      <c r="JZV16" s="221"/>
      <c r="JZW16" s="221"/>
      <c r="JZX16" s="221"/>
      <c r="JZY16" s="221"/>
      <c r="JZZ16" s="221"/>
      <c r="KAA16" s="221"/>
      <c r="KAB16" s="221"/>
      <c r="KAC16" s="221"/>
      <c r="KAD16" s="226"/>
      <c r="KAE16" s="226"/>
      <c r="KAF16" s="26"/>
      <c r="KAG16" s="26"/>
      <c r="KAH16" s="26"/>
      <c r="KAI16" s="225"/>
      <c r="KAJ16" s="26"/>
      <c r="KAL16" s="221"/>
      <c r="KAM16" s="221"/>
      <c r="KAN16" s="221"/>
      <c r="KAO16" s="221"/>
      <c r="KAP16" s="221"/>
      <c r="KAQ16" s="221"/>
      <c r="KAR16" s="221"/>
      <c r="KAS16" s="221"/>
      <c r="KAT16" s="226"/>
      <c r="KAU16" s="226"/>
      <c r="KAV16" s="26"/>
      <c r="KAW16" s="26"/>
      <c r="KAX16" s="26"/>
      <c r="KAY16" s="225"/>
      <c r="KAZ16" s="26"/>
      <c r="KBB16" s="221"/>
      <c r="KBC16" s="221"/>
      <c r="KBD16" s="221"/>
      <c r="KBE16" s="221"/>
      <c r="KBF16" s="221"/>
      <c r="KBG16" s="221"/>
      <c r="KBH16" s="221"/>
      <c r="KBI16" s="221"/>
      <c r="KBJ16" s="226"/>
      <c r="KBK16" s="226"/>
      <c r="KBL16" s="26"/>
      <c r="KBM16" s="26"/>
      <c r="KBN16" s="26"/>
      <c r="KBO16" s="225"/>
      <c r="KBP16" s="26"/>
      <c r="KBR16" s="221"/>
      <c r="KBS16" s="221"/>
      <c r="KBT16" s="221"/>
      <c r="KBU16" s="221"/>
      <c r="KBV16" s="221"/>
      <c r="KBW16" s="221"/>
      <c r="KBX16" s="221"/>
      <c r="KBY16" s="221"/>
      <c r="KBZ16" s="226"/>
      <c r="KCA16" s="226"/>
      <c r="KCB16" s="26"/>
      <c r="KCC16" s="26"/>
      <c r="KCD16" s="26"/>
      <c r="KCE16" s="225"/>
      <c r="KCF16" s="26"/>
      <c r="KCH16" s="221"/>
      <c r="KCI16" s="221"/>
      <c r="KCJ16" s="221"/>
      <c r="KCK16" s="221"/>
      <c r="KCL16" s="221"/>
      <c r="KCM16" s="221"/>
      <c r="KCN16" s="221"/>
      <c r="KCO16" s="221"/>
      <c r="KCP16" s="226"/>
      <c r="KCQ16" s="226"/>
      <c r="KCR16" s="26"/>
      <c r="KCS16" s="26"/>
      <c r="KCT16" s="26"/>
      <c r="KCU16" s="225"/>
      <c r="KCV16" s="26"/>
      <c r="KCX16" s="221"/>
      <c r="KCY16" s="221"/>
      <c r="KCZ16" s="221"/>
      <c r="KDA16" s="221"/>
      <c r="KDB16" s="221"/>
      <c r="KDC16" s="221"/>
      <c r="KDD16" s="221"/>
      <c r="KDE16" s="221"/>
      <c r="KDF16" s="226"/>
      <c r="KDG16" s="226"/>
      <c r="KDH16" s="26"/>
      <c r="KDI16" s="26"/>
      <c r="KDJ16" s="26"/>
      <c r="KDK16" s="225"/>
      <c r="KDL16" s="26"/>
      <c r="KDN16" s="221"/>
      <c r="KDO16" s="221"/>
      <c r="KDP16" s="221"/>
      <c r="KDQ16" s="221"/>
      <c r="KDR16" s="221"/>
      <c r="KDS16" s="221"/>
      <c r="KDT16" s="221"/>
      <c r="KDU16" s="221"/>
      <c r="KDV16" s="226"/>
      <c r="KDW16" s="226"/>
      <c r="KDX16" s="26"/>
      <c r="KDY16" s="26"/>
      <c r="KDZ16" s="26"/>
      <c r="KEA16" s="225"/>
      <c r="KEB16" s="26"/>
      <c r="KED16" s="221"/>
      <c r="KEE16" s="221"/>
      <c r="KEF16" s="221"/>
      <c r="KEG16" s="221"/>
      <c r="KEH16" s="221"/>
      <c r="KEI16" s="221"/>
      <c r="KEJ16" s="221"/>
      <c r="KEK16" s="221"/>
      <c r="KEL16" s="226"/>
      <c r="KEM16" s="226"/>
      <c r="KEN16" s="26"/>
      <c r="KEO16" s="26"/>
      <c r="KEP16" s="26"/>
      <c r="KEQ16" s="225"/>
      <c r="KER16" s="26"/>
      <c r="KET16" s="221"/>
      <c r="KEU16" s="221"/>
      <c r="KEV16" s="221"/>
      <c r="KEW16" s="221"/>
      <c r="KEX16" s="221"/>
      <c r="KEY16" s="221"/>
      <c r="KEZ16" s="221"/>
      <c r="KFA16" s="221"/>
      <c r="KFB16" s="226"/>
      <c r="KFC16" s="226"/>
      <c r="KFD16" s="26"/>
      <c r="KFE16" s="26"/>
      <c r="KFF16" s="26"/>
      <c r="KFG16" s="225"/>
      <c r="KFH16" s="26"/>
      <c r="KFJ16" s="221"/>
      <c r="KFK16" s="221"/>
      <c r="KFL16" s="221"/>
      <c r="KFM16" s="221"/>
      <c r="KFN16" s="221"/>
      <c r="KFO16" s="221"/>
      <c r="KFP16" s="221"/>
      <c r="KFQ16" s="221"/>
      <c r="KFR16" s="226"/>
      <c r="KFS16" s="226"/>
      <c r="KFT16" s="26"/>
      <c r="KFU16" s="26"/>
      <c r="KFV16" s="26"/>
      <c r="KFW16" s="225"/>
      <c r="KFX16" s="26"/>
      <c r="KFZ16" s="221"/>
      <c r="KGA16" s="221"/>
      <c r="KGB16" s="221"/>
      <c r="KGC16" s="221"/>
      <c r="KGD16" s="221"/>
      <c r="KGE16" s="221"/>
      <c r="KGF16" s="221"/>
      <c r="KGG16" s="221"/>
      <c r="KGH16" s="226"/>
      <c r="KGI16" s="226"/>
      <c r="KGJ16" s="26"/>
      <c r="KGK16" s="26"/>
      <c r="KGL16" s="26"/>
      <c r="KGM16" s="225"/>
      <c r="KGN16" s="26"/>
      <c r="KGP16" s="221"/>
      <c r="KGQ16" s="221"/>
      <c r="KGR16" s="221"/>
      <c r="KGS16" s="221"/>
      <c r="KGT16" s="221"/>
      <c r="KGU16" s="221"/>
      <c r="KGV16" s="221"/>
      <c r="KGW16" s="221"/>
      <c r="KGX16" s="226"/>
      <c r="KGY16" s="226"/>
      <c r="KGZ16" s="26"/>
      <c r="KHA16" s="26"/>
      <c r="KHB16" s="26"/>
      <c r="KHC16" s="225"/>
      <c r="KHD16" s="26"/>
      <c r="KHF16" s="221"/>
      <c r="KHG16" s="221"/>
      <c r="KHH16" s="221"/>
      <c r="KHI16" s="221"/>
      <c r="KHJ16" s="221"/>
      <c r="KHK16" s="221"/>
      <c r="KHL16" s="221"/>
      <c r="KHM16" s="221"/>
      <c r="KHN16" s="226"/>
      <c r="KHO16" s="226"/>
      <c r="KHP16" s="26"/>
      <c r="KHQ16" s="26"/>
      <c r="KHR16" s="26"/>
      <c r="KHS16" s="225"/>
      <c r="KHT16" s="26"/>
      <c r="KHV16" s="221"/>
      <c r="KHW16" s="221"/>
      <c r="KHX16" s="221"/>
      <c r="KHY16" s="221"/>
      <c r="KHZ16" s="221"/>
      <c r="KIA16" s="221"/>
      <c r="KIB16" s="221"/>
      <c r="KIC16" s="221"/>
      <c r="KID16" s="226"/>
      <c r="KIE16" s="226"/>
      <c r="KIF16" s="26"/>
      <c r="KIG16" s="26"/>
      <c r="KIH16" s="26"/>
      <c r="KII16" s="225"/>
      <c r="KIJ16" s="26"/>
      <c r="KIL16" s="221"/>
      <c r="KIM16" s="221"/>
      <c r="KIN16" s="221"/>
      <c r="KIO16" s="221"/>
      <c r="KIP16" s="221"/>
      <c r="KIQ16" s="221"/>
      <c r="KIR16" s="221"/>
      <c r="KIS16" s="221"/>
      <c r="KIT16" s="226"/>
      <c r="KIU16" s="226"/>
      <c r="KIV16" s="26"/>
      <c r="KIW16" s="26"/>
      <c r="KIX16" s="26"/>
      <c r="KIY16" s="225"/>
      <c r="KIZ16" s="26"/>
      <c r="KJB16" s="221"/>
      <c r="KJC16" s="221"/>
      <c r="KJD16" s="221"/>
      <c r="KJE16" s="221"/>
      <c r="KJF16" s="221"/>
      <c r="KJG16" s="221"/>
      <c r="KJH16" s="221"/>
      <c r="KJI16" s="221"/>
      <c r="KJJ16" s="226"/>
      <c r="KJK16" s="226"/>
      <c r="KJL16" s="26"/>
      <c r="KJM16" s="26"/>
      <c r="KJN16" s="26"/>
      <c r="KJO16" s="225"/>
      <c r="KJP16" s="26"/>
      <c r="KJR16" s="221"/>
      <c r="KJS16" s="221"/>
      <c r="KJT16" s="221"/>
      <c r="KJU16" s="221"/>
      <c r="KJV16" s="221"/>
      <c r="KJW16" s="221"/>
      <c r="KJX16" s="221"/>
      <c r="KJY16" s="221"/>
      <c r="KJZ16" s="226"/>
      <c r="KKA16" s="226"/>
      <c r="KKB16" s="26"/>
      <c r="KKC16" s="26"/>
      <c r="KKD16" s="26"/>
      <c r="KKE16" s="225"/>
      <c r="KKF16" s="26"/>
      <c r="KKH16" s="221"/>
      <c r="KKI16" s="221"/>
      <c r="KKJ16" s="221"/>
      <c r="KKK16" s="221"/>
      <c r="KKL16" s="221"/>
      <c r="KKM16" s="221"/>
      <c r="KKN16" s="221"/>
      <c r="KKO16" s="221"/>
      <c r="KKP16" s="226"/>
      <c r="KKQ16" s="226"/>
      <c r="KKR16" s="26"/>
      <c r="KKS16" s="26"/>
      <c r="KKT16" s="26"/>
      <c r="KKU16" s="225"/>
      <c r="KKV16" s="26"/>
      <c r="KKX16" s="221"/>
      <c r="KKY16" s="221"/>
      <c r="KKZ16" s="221"/>
      <c r="KLA16" s="221"/>
      <c r="KLB16" s="221"/>
      <c r="KLC16" s="221"/>
      <c r="KLD16" s="221"/>
      <c r="KLE16" s="221"/>
      <c r="KLF16" s="226"/>
      <c r="KLG16" s="226"/>
      <c r="KLH16" s="26"/>
      <c r="KLI16" s="26"/>
      <c r="KLJ16" s="26"/>
      <c r="KLK16" s="225"/>
      <c r="KLL16" s="26"/>
      <c r="KLN16" s="221"/>
      <c r="KLO16" s="221"/>
      <c r="KLP16" s="221"/>
      <c r="KLQ16" s="221"/>
      <c r="KLR16" s="221"/>
      <c r="KLS16" s="221"/>
      <c r="KLT16" s="221"/>
      <c r="KLU16" s="221"/>
      <c r="KLV16" s="226"/>
      <c r="KLW16" s="226"/>
      <c r="KLX16" s="26"/>
      <c r="KLY16" s="26"/>
      <c r="KLZ16" s="26"/>
      <c r="KMA16" s="225"/>
      <c r="KMB16" s="26"/>
      <c r="KMD16" s="221"/>
      <c r="KME16" s="221"/>
      <c r="KMF16" s="221"/>
      <c r="KMG16" s="221"/>
      <c r="KMH16" s="221"/>
      <c r="KMI16" s="221"/>
      <c r="KMJ16" s="221"/>
      <c r="KMK16" s="221"/>
      <c r="KML16" s="226"/>
      <c r="KMM16" s="226"/>
      <c r="KMN16" s="26"/>
      <c r="KMO16" s="26"/>
      <c r="KMP16" s="26"/>
      <c r="KMQ16" s="225"/>
      <c r="KMR16" s="26"/>
      <c r="KMT16" s="221"/>
      <c r="KMU16" s="221"/>
      <c r="KMV16" s="221"/>
      <c r="KMW16" s="221"/>
      <c r="KMX16" s="221"/>
      <c r="KMY16" s="221"/>
      <c r="KMZ16" s="221"/>
      <c r="KNA16" s="221"/>
      <c r="KNB16" s="226"/>
      <c r="KNC16" s="226"/>
      <c r="KND16" s="26"/>
      <c r="KNE16" s="26"/>
      <c r="KNF16" s="26"/>
      <c r="KNG16" s="225"/>
      <c r="KNH16" s="26"/>
      <c r="KNJ16" s="221"/>
      <c r="KNK16" s="221"/>
      <c r="KNL16" s="221"/>
      <c r="KNM16" s="221"/>
      <c r="KNN16" s="221"/>
      <c r="KNO16" s="221"/>
      <c r="KNP16" s="221"/>
      <c r="KNQ16" s="221"/>
      <c r="KNR16" s="226"/>
      <c r="KNS16" s="226"/>
      <c r="KNT16" s="26"/>
      <c r="KNU16" s="26"/>
      <c r="KNV16" s="26"/>
      <c r="KNW16" s="225"/>
      <c r="KNX16" s="26"/>
      <c r="KNZ16" s="221"/>
      <c r="KOA16" s="221"/>
      <c r="KOB16" s="221"/>
      <c r="KOC16" s="221"/>
      <c r="KOD16" s="221"/>
      <c r="KOE16" s="221"/>
      <c r="KOF16" s="221"/>
      <c r="KOG16" s="221"/>
      <c r="KOH16" s="226"/>
      <c r="KOI16" s="226"/>
      <c r="KOJ16" s="26"/>
      <c r="KOK16" s="26"/>
      <c r="KOL16" s="26"/>
      <c r="KOM16" s="225"/>
      <c r="KON16" s="26"/>
      <c r="KOP16" s="221"/>
      <c r="KOQ16" s="221"/>
      <c r="KOR16" s="221"/>
      <c r="KOS16" s="221"/>
      <c r="KOT16" s="221"/>
      <c r="KOU16" s="221"/>
      <c r="KOV16" s="221"/>
      <c r="KOW16" s="221"/>
      <c r="KOX16" s="226"/>
      <c r="KOY16" s="226"/>
      <c r="KOZ16" s="26"/>
      <c r="KPA16" s="26"/>
      <c r="KPB16" s="26"/>
      <c r="KPC16" s="225"/>
      <c r="KPD16" s="26"/>
      <c r="KPF16" s="221"/>
      <c r="KPG16" s="221"/>
      <c r="KPH16" s="221"/>
      <c r="KPI16" s="221"/>
      <c r="KPJ16" s="221"/>
      <c r="KPK16" s="221"/>
      <c r="KPL16" s="221"/>
      <c r="KPM16" s="221"/>
      <c r="KPN16" s="226"/>
      <c r="KPO16" s="226"/>
      <c r="KPP16" s="26"/>
      <c r="KPQ16" s="26"/>
      <c r="KPR16" s="26"/>
      <c r="KPS16" s="225"/>
      <c r="KPT16" s="26"/>
      <c r="KPV16" s="221"/>
      <c r="KPW16" s="221"/>
      <c r="KPX16" s="221"/>
      <c r="KPY16" s="221"/>
      <c r="KPZ16" s="221"/>
      <c r="KQA16" s="221"/>
      <c r="KQB16" s="221"/>
      <c r="KQC16" s="221"/>
      <c r="KQD16" s="226"/>
      <c r="KQE16" s="226"/>
      <c r="KQF16" s="26"/>
      <c r="KQG16" s="26"/>
      <c r="KQH16" s="26"/>
      <c r="KQI16" s="225"/>
      <c r="KQJ16" s="26"/>
      <c r="KQL16" s="221"/>
      <c r="KQM16" s="221"/>
      <c r="KQN16" s="221"/>
      <c r="KQO16" s="221"/>
      <c r="KQP16" s="221"/>
      <c r="KQQ16" s="221"/>
      <c r="KQR16" s="221"/>
      <c r="KQS16" s="221"/>
      <c r="KQT16" s="226"/>
      <c r="KQU16" s="226"/>
      <c r="KQV16" s="26"/>
      <c r="KQW16" s="26"/>
      <c r="KQX16" s="26"/>
      <c r="KQY16" s="225"/>
      <c r="KQZ16" s="26"/>
      <c r="KRB16" s="221"/>
      <c r="KRC16" s="221"/>
      <c r="KRD16" s="221"/>
      <c r="KRE16" s="221"/>
      <c r="KRF16" s="221"/>
      <c r="KRG16" s="221"/>
      <c r="KRH16" s="221"/>
      <c r="KRI16" s="221"/>
      <c r="KRJ16" s="226"/>
      <c r="KRK16" s="226"/>
      <c r="KRL16" s="26"/>
      <c r="KRM16" s="26"/>
      <c r="KRN16" s="26"/>
      <c r="KRO16" s="225"/>
      <c r="KRP16" s="26"/>
      <c r="KRR16" s="221"/>
      <c r="KRS16" s="221"/>
      <c r="KRT16" s="221"/>
      <c r="KRU16" s="221"/>
      <c r="KRV16" s="221"/>
      <c r="KRW16" s="221"/>
      <c r="KRX16" s="221"/>
      <c r="KRY16" s="221"/>
      <c r="KRZ16" s="226"/>
      <c r="KSA16" s="226"/>
      <c r="KSB16" s="26"/>
      <c r="KSC16" s="26"/>
      <c r="KSD16" s="26"/>
      <c r="KSE16" s="225"/>
      <c r="KSF16" s="26"/>
      <c r="KSH16" s="221"/>
      <c r="KSI16" s="221"/>
      <c r="KSJ16" s="221"/>
      <c r="KSK16" s="221"/>
      <c r="KSL16" s="221"/>
      <c r="KSM16" s="221"/>
      <c r="KSN16" s="221"/>
      <c r="KSO16" s="221"/>
      <c r="KSP16" s="226"/>
      <c r="KSQ16" s="226"/>
      <c r="KSR16" s="26"/>
      <c r="KSS16" s="26"/>
      <c r="KST16" s="26"/>
      <c r="KSU16" s="225"/>
      <c r="KSV16" s="26"/>
      <c r="KSX16" s="221"/>
      <c r="KSY16" s="221"/>
      <c r="KSZ16" s="221"/>
      <c r="KTA16" s="221"/>
      <c r="KTB16" s="221"/>
      <c r="KTC16" s="221"/>
      <c r="KTD16" s="221"/>
      <c r="KTE16" s="221"/>
      <c r="KTF16" s="226"/>
      <c r="KTG16" s="226"/>
      <c r="KTH16" s="26"/>
      <c r="KTI16" s="26"/>
      <c r="KTJ16" s="26"/>
      <c r="KTK16" s="225"/>
      <c r="KTL16" s="26"/>
      <c r="KTN16" s="221"/>
      <c r="KTO16" s="221"/>
      <c r="KTP16" s="221"/>
      <c r="KTQ16" s="221"/>
      <c r="KTR16" s="221"/>
      <c r="KTS16" s="221"/>
      <c r="KTT16" s="221"/>
      <c r="KTU16" s="221"/>
      <c r="KTV16" s="226"/>
      <c r="KTW16" s="226"/>
      <c r="KTX16" s="26"/>
      <c r="KTY16" s="26"/>
      <c r="KTZ16" s="26"/>
      <c r="KUA16" s="225"/>
      <c r="KUB16" s="26"/>
      <c r="KUD16" s="221"/>
      <c r="KUE16" s="221"/>
      <c r="KUF16" s="221"/>
      <c r="KUG16" s="221"/>
      <c r="KUH16" s="221"/>
      <c r="KUI16" s="221"/>
      <c r="KUJ16" s="221"/>
      <c r="KUK16" s="221"/>
      <c r="KUL16" s="226"/>
      <c r="KUM16" s="226"/>
      <c r="KUN16" s="26"/>
      <c r="KUO16" s="26"/>
      <c r="KUP16" s="26"/>
      <c r="KUQ16" s="225"/>
      <c r="KUR16" s="26"/>
      <c r="KUT16" s="221"/>
      <c r="KUU16" s="221"/>
      <c r="KUV16" s="221"/>
      <c r="KUW16" s="221"/>
      <c r="KUX16" s="221"/>
      <c r="KUY16" s="221"/>
      <c r="KUZ16" s="221"/>
      <c r="KVA16" s="221"/>
      <c r="KVB16" s="226"/>
      <c r="KVC16" s="226"/>
      <c r="KVD16" s="26"/>
      <c r="KVE16" s="26"/>
      <c r="KVF16" s="26"/>
      <c r="KVG16" s="225"/>
      <c r="KVH16" s="26"/>
      <c r="KVJ16" s="221"/>
      <c r="KVK16" s="221"/>
      <c r="KVL16" s="221"/>
      <c r="KVM16" s="221"/>
      <c r="KVN16" s="221"/>
      <c r="KVO16" s="221"/>
      <c r="KVP16" s="221"/>
      <c r="KVQ16" s="221"/>
      <c r="KVR16" s="226"/>
      <c r="KVS16" s="226"/>
      <c r="KVT16" s="26"/>
      <c r="KVU16" s="26"/>
      <c r="KVV16" s="26"/>
      <c r="KVW16" s="225"/>
      <c r="KVX16" s="26"/>
      <c r="KVZ16" s="221"/>
      <c r="KWA16" s="221"/>
      <c r="KWB16" s="221"/>
      <c r="KWC16" s="221"/>
      <c r="KWD16" s="221"/>
      <c r="KWE16" s="221"/>
      <c r="KWF16" s="221"/>
      <c r="KWG16" s="221"/>
      <c r="KWH16" s="226"/>
      <c r="KWI16" s="226"/>
      <c r="KWJ16" s="26"/>
      <c r="KWK16" s="26"/>
      <c r="KWL16" s="26"/>
      <c r="KWM16" s="225"/>
      <c r="KWN16" s="26"/>
      <c r="KWP16" s="221"/>
      <c r="KWQ16" s="221"/>
      <c r="KWR16" s="221"/>
      <c r="KWS16" s="221"/>
      <c r="KWT16" s="221"/>
      <c r="KWU16" s="221"/>
      <c r="KWV16" s="221"/>
      <c r="KWW16" s="221"/>
      <c r="KWX16" s="226"/>
      <c r="KWY16" s="226"/>
      <c r="KWZ16" s="26"/>
      <c r="KXA16" s="26"/>
      <c r="KXB16" s="26"/>
      <c r="KXC16" s="225"/>
      <c r="KXD16" s="26"/>
      <c r="KXF16" s="221"/>
      <c r="KXG16" s="221"/>
      <c r="KXH16" s="221"/>
      <c r="KXI16" s="221"/>
      <c r="KXJ16" s="221"/>
      <c r="KXK16" s="221"/>
      <c r="KXL16" s="221"/>
      <c r="KXM16" s="221"/>
      <c r="KXN16" s="226"/>
      <c r="KXO16" s="226"/>
      <c r="KXP16" s="26"/>
      <c r="KXQ16" s="26"/>
      <c r="KXR16" s="26"/>
      <c r="KXS16" s="225"/>
      <c r="KXT16" s="26"/>
      <c r="KXV16" s="221"/>
      <c r="KXW16" s="221"/>
      <c r="KXX16" s="221"/>
      <c r="KXY16" s="221"/>
      <c r="KXZ16" s="221"/>
      <c r="KYA16" s="221"/>
      <c r="KYB16" s="221"/>
      <c r="KYC16" s="221"/>
      <c r="KYD16" s="226"/>
      <c r="KYE16" s="226"/>
      <c r="KYF16" s="26"/>
      <c r="KYG16" s="26"/>
      <c r="KYH16" s="26"/>
      <c r="KYI16" s="225"/>
      <c r="KYJ16" s="26"/>
      <c r="KYL16" s="221"/>
      <c r="KYM16" s="221"/>
      <c r="KYN16" s="221"/>
      <c r="KYO16" s="221"/>
      <c r="KYP16" s="221"/>
      <c r="KYQ16" s="221"/>
      <c r="KYR16" s="221"/>
      <c r="KYS16" s="221"/>
      <c r="KYT16" s="226"/>
      <c r="KYU16" s="226"/>
      <c r="KYV16" s="26"/>
      <c r="KYW16" s="26"/>
      <c r="KYX16" s="26"/>
      <c r="KYY16" s="225"/>
      <c r="KYZ16" s="26"/>
      <c r="KZB16" s="221"/>
      <c r="KZC16" s="221"/>
      <c r="KZD16" s="221"/>
      <c r="KZE16" s="221"/>
      <c r="KZF16" s="221"/>
      <c r="KZG16" s="221"/>
      <c r="KZH16" s="221"/>
      <c r="KZI16" s="221"/>
      <c r="KZJ16" s="226"/>
      <c r="KZK16" s="226"/>
      <c r="KZL16" s="26"/>
      <c r="KZM16" s="26"/>
      <c r="KZN16" s="26"/>
      <c r="KZO16" s="225"/>
      <c r="KZP16" s="26"/>
      <c r="KZR16" s="221"/>
      <c r="KZS16" s="221"/>
      <c r="KZT16" s="221"/>
      <c r="KZU16" s="221"/>
      <c r="KZV16" s="221"/>
      <c r="KZW16" s="221"/>
      <c r="KZX16" s="221"/>
      <c r="KZY16" s="221"/>
      <c r="KZZ16" s="226"/>
      <c r="LAA16" s="226"/>
      <c r="LAB16" s="26"/>
      <c r="LAC16" s="26"/>
      <c r="LAD16" s="26"/>
      <c r="LAE16" s="225"/>
      <c r="LAF16" s="26"/>
      <c r="LAH16" s="221"/>
      <c r="LAI16" s="221"/>
      <c r="LAJ16" s="221"/>
      <c r="LAK16" s="221"/>
      <c r="LAL16" s="221"/>
      <c r="LAM16" s="221"/>
      <c r="LAN16" s="221"/>
      <c r="LAO16" s="221"/>
      <c r="LAP16" s="226"/>
      <c r="LAQ16" s="226"/>
      <c r="LAR16" s="26"/>
      <c r="LAS16" s="26"/>
      <c r="LAT16" s="26"/>
      <c r="LAU16" s="225"/>
      <c r="LAV16" s="26"/>
      <c r="LAX16" s="221"/>
      <c r="LAY16" s="221"/>
      <c r="LAZ16" s="221"/>
      <c r="LBA16" s="221"/>
      <c r="LBB16" s="221"/>
      <c r="LBC16" s="221"/>
      <c r="LBD16" s="221"/>
      <c r="LBE16" s="221"/>
      <c r="LBF16" s="226"/>
      <c r="LBG16" s="226"/>
      <c r="LBH16" s="26"/>
      <c r="LBI16" s="26"/>
      <c r="LBJ16" s="26"/>
      <c r="LBK16" s="225"/>
      <c r="LBL16" s="26"/>
      <c r="LBN16" s="221"/>
      <c r="LBO16" s="221"/>
      <c r="LBP16" s="221"/>
      <c r="LBQ16" s="221"/>
      <c r="LBR16" s="221"/>
      <c r="LBS16" s="221"/>
      <c r="LBT16" s="221"/>
      <c r="LBU16" s="221"/>
      <c r="LBV16" s="226"/>
      <c r="LBW16" s="226"/>
      <c r="LBX16" s="26"/>
      <c r="LBY16" s="26"/>
      <c r="LBZ16" s="26"/>
      <c r="LCA16" s="225"/>
      <c r="LCB16" s="26"/>
      <c r="LCD16" s="221"/>
      <c r="LCE16" s="221"/>
      <c r="LCF16" s="221"/>
      <c r="LCG16" s="221"/>
      <c r="LCH16" s="221"/>
      <c r="LCI16" s="221"/>
      <c r="LCJ16" s="221"/>
      <c r="LCK16" s="221"/>
      <c r="LCL16" s="226"/>
      <c r="LCM16" s="226"/>
      <c r="LCN16" s="26"/>
      <c r="LCO16" s="26"/>
      <c r="LCP16" s="26"/>
      <c r="LCQ16" s="225"/>
      <c r="LCR16" s="26"/>
      <c r="LCT16" s="221"/>
      <c r="LCU16" s="221"/>
      <c r="LCV16" s="221"/>
      <c r="LCW16" s="221"/>
      <c r="LCX16" s="221"/>
      <c r="LCY16" s="221"/>
      <c r="LCZ16" s="221"/>
      <c r="LDA16" s="221"/>
      <c r="LDB16" s="226"/>
      <c r="LDC16" s="226"/>
      <c r="LDD16" s="26"/>
      <c r="LDE16" s="26"/>
      <c r="LDF16" s="26"/>
      <c r="LDG16" s="225"/>
      <c r="LDH16" s="26"/>
      <c r="LDJ16" s="221"/>
      <c r="LDK16" s="221"/>
      <c r="LDL16" s="221"/>
      <c r="LDM16" s="221"/>
      <c r="LDN16" s="221"/>
      <c r="LDO16" s="221"/>
      <c r="LDP16" s="221"/>
      <c r="LDQ16" s="221"/>
      <c r="LDR16" s="226"/>
      <c r="LDS16" s="226"/>
      <c r="LDT16" s="26"/>
      <c r="LDU16" s="26"/>
      <c r="LDV16" s="26"/>
      <c r="LDW16" s="225"/>
      <c r="LDX16" s="26"/>
      <c r="LDZ16" s="221"/>
      <c r="LEA16" s="221"/>
      <c r="LEB16" s="221"/>
      <c r="LEC16" s="221"/>
      <c r="LED16" s="221"/>
      <c r="LEE16" s="221"/>
      <c r="LEF16" s="221"/>
      <c r="LEG16" s="221"/>
      <c r="LEH16" s="226"/>
      <c r="LEI16" s="226"/>
      <c r="LEJ16" s="26"/>
      <c r="LEK16" s="26"/>
      <c r="LEL16" s="26"/>
      <c r="LEM16" s="225"/>
      <c r="LEN16" s="26"/>
      <c r="LEP16" s="221"/>
      <c r="LEQ16" s="221"/>
      <c r="LER16" s="221"/>
      <c r="LES16" s="221"/>
      <c r="LET16" s="221"/>
      <c r="LEU16" s="221"/>
      <c r="LEV16" s="221"/>
      <c r="LEW16" s="221"/>
      <c r="LEX16" s="226"/>
      <c r="LEY16" s="226"/>
      <c r="LEZ16" s="26"/>
      <c r="LFA16" s="26"/>
      <c r="LFB16" s="26"/>
      <c r="LFC16" s="225"/>
      <c r="LFD16" s="26"/>
      <c r="LFF16" s="221"/>
      <c r="LFG16" s="221"/>
      <c r="LFH16" s="221"/>
      <c r="LFI16" s="221"/>
      <c r="LFJ16" s="221"/>
      <c r="LFK16" s="221"/>
      <c r="LFL16" s="221"/>
      <c r="LFM16" s="221"/>
      <c r="LFN16" s="226"/>
      <c r="LFO16" s="226"/>
      <c r="LFP16" s="26"/>
      <c r="LFQ16" s="26"/>
      <c r="LFR16" s="26"/>
      <c r="LFS16" s="225"/>
      <c r="LFT16" s="26"/>
      <c r="LFV16" s="221"/>
      <c r="LFW16" s="221"/>
      <c r="LFX16" s="221"/>
      <c r="LFY16" s="221"/>
      <c r="LFZ16" s="221"/>
      <c r="LGA16" s="221"/>
      <c r="LGB16" s="221"/>
      <c r="LGC16" s="221"/>
      <c r="LGD16" s="226"/>
      <c r="LGE16" s="226"/>
      <c r="LGF16" s="26"/>
      <c r="LGG16" s="26"/>
      <c r="LGH16" s="26"/>
      <c r="LGI16" s="225"/>
      <c r="LGJ16" s="26"/>
      <c r="LGL16" s="221"/>
      <c r="LGM16" s="221"/>
      <c r="LGN16" s="221"/>
      <c r="LGO16" s="221"/>
      <c r="LGP16" s="221"/>
      <c r="LGQ16" s="221"/>
      <c r="LGR16" s="221"/>
      <c r="LGS16" s="221"/>
      <c r="LGT16" s="226"/>
      <c r="LGU16" s="226"/>
      <c r="LGV16" s="26"/>
      <c r="LGW16" s="26"/>
      <c r="LGX16" s="26"/>
      <c r="LGY16" s="225"/>
      <c r="LGZ16" s="26"/>
      <c r="LHB16" s="221"/>
      <c r="LHC16" s="221"/>
      <c r="LHD16" s="221"/>
      <c r="LHE16" s="221"/>
      <c r="LHF16" s="221"/>
      <c r="LHG16" s="221"/>
      <c r="LHH16" s="221"/>
      <c r="LHI16" s="221"/>
      <c r="LHJ16" s="226"/>
      <c r="LHK16" s="226"/>
      <c r="LHL16" s="26"/>
      <c r="LHM16" s="26"/>
      <c r="LHN16" s="26"/>
      <c r="LHO16" s="225"/>
      <c r="LHP16" s="26"/>
      <c r="LHR16" s="221"/>
      <c r="LHS16" s="221"/>
      <c r="LHT16" s="221"/>
      <c r="LHU16" s="221"/>
      <c r="LHV16" s="221"/>
      <c r="LHW16" s="221"/>
      <c r="LHX16" s="221"/>
      <c r="LHY16" s="221"/>
      <c r="LHZ16" s="226"/>
      <c r="LIA16" s="226"/>
      <c r="LIB16" s="26"/>
      <c r="LIC16" s="26"/>
      <c r="LID16" s="26"/>
      <c r="LIE16" s="225"/>
      <c r="LIF16" s="26"/>
      <c r="LIH16" s="221"/>
      <c r="LII16" s="221"/>
      <c r="LIJ16" s="221"/>
      <c r="LIK16" s="221"/>
      <c r="LIL16" s="221"/>
      <c r="LIM16" s="221"/>
      <c r="LIN16" s="221"/>
      <c r="LIO16" s="221"/>
      <c r="LIP16" s="226"/>
      <c r="LIQ16" s="226"/>
      <c r="LIR16" s="26"/>
      <c r="LIS16" s="26"/>
      <c r="LIT16" s="26"/>
      <c r="LIU16" s="225"/>
      <c r="LIV16" s="26"/>
      <c r="LIX16" s="221"/>
      <c r="LIY16" s="221"/>
      <c r="LIZ16" s="221"/>
      <c r="LJA16" s="221"/>
      <c r="LJB16" s="221"/>
      <c r="LJC16" s="221"/>
      <c r="LJD16" s="221"/>
      <c r="LJE16" s="221"/>
      <c r="LJF16" s="226"/>
      <c r="LJG16" s="226"/>
      <c r="LJH16" s="26"/>
      <c r="LJI16" s="26"/>
      <c r="LJJ16" s="26"/>
      <c r="LJK16" s="225"/>
      <c r="LJL16" s="26"/>
      <c r="LJN16" s="221"/>
      <c r="LJO16" s="221"/>
      <c r="LJP16" s="221"/>
      <c r="LJQ16" s="221"/>
      <c r="LJR16" s="221"/>
      <c r="LJS16" s="221"/>
      <c r="LJT16" s="221"/>
      <c r="LJU16" s="221"/>
      <c r="LJV16" s="226"/>
      <c r="LJW16" s="226"/>
      <c r="LJX16" s="26"/>
      <c r="LJY16" s="26"/>
      <c r="LJZ16" s="26"/>
      <c r="LKA16" s="225"/>
      <c r="LKB16" s="26"/>
      <c r="LKD16" s="221"/>
      <c r="LKE16" s="221"/>
      <c r="LKF16" s="221"/>
      <c r="LKG16" s="221"/>
      <c r="LKH16" s="221"/>
      <c r="LKI16" s="221"/>
      <c r="LKJ16" s="221"/>
      <c r="LKK16" s="221"/>
      <c r="LKL16" s="226"/>
      <c r="LKM16" s="226"/>
      <c r="LKN16" s="26"/>
      <c r="LKO16" s="26"/>
      <c r="LKP16" s="26"/>
      <c r="LKQ16" s="225"/>
      <c r="LKR16" s="26"/>
      <c r="LKT16" s="221"/>
      <c r="LKU16" s="221"/>
      <c r="LKV16" s="221"/>
      <c r="LKW16" s="221"/>
      <c r="LKX16" s="221"/>
      <c r="LKY16" s="221"/>
      <c r="LKZ16" s="221"/>
      <c r="LLA16" s="221"/>
      <c r="LLB16" s="226"/>
      <c r="LLC16" s="226"/>
      <c r="LLD16" s="26"/>
      <c r="LLE16" s="26"/>
      <c r="LLF16" s="26"/>
      <c r="LLG16" s="225"/>
      <c r="LLH16" s="26"/>
      <c r="LLJ16" s="221"/>
      <c r="LLK16" s="221"/>
      <c r="LLL16" s="221"/>
      <c r="LLM16" s="221"/>
      <c r="LLN16" s="221"/>
      <c r="LLO16" s="221"/>
      <c r="LLP16" s="221"/>
      <c r="LLQ16" s="221"/>
      <c r="LLR16" s="226"/>
      <c r="LLS16" s="226"/>
      <c r="LLT16" s="26"/>
      <c r="LLU16" s="26"/>
      <c r="LLV16" s="26"/>
      <c r="LLW16" s="225"/>
      <c r="LLX16" s="26"/>
      <c r="LLZ16" s="221"/>
      <c r="LMA16" s="221"/>
      <c r="LMB16" s="221"/>
      <c r="LMC16" s="221"/>
      <c r="LMD16" s="221"/>
      <c r="LME16" s="221"/>
      <c r="LMF16" s="221"/>
      <c r="LMG16" s="221"/>
      <c r="LMH16" s="226"/>
      <c r="LMI16" s="226"/>
      <c r="LMJ16" s="26"/>
      <c r="LMK16" s="26"/>
      <c r="LML16" s="26"/>
      <c r="LMM16" s="225"/>
      <c r="LMN16" s="26"/>
      <c r="LMP16" s="221"/>
      <c r="LMQ16" s="221"/>
      <c r="LMR16" s="221"/>
      <c r="LMS16" s="221"/>
      <c r="LMT16" s="221"/>
      <c r="LMU16" s="221"/>
      <c r="LMV16" s="221"/>
      <c r="LMW16" s="221"/>
      <c r="LMX16" s="226"/>
      <c r="LMY16" s="226"/>
      <c r="LMZ16" s="26"/>
      <c r="LNA16" s="26"/>
      <c r="LNB16" s="26"/>
      <c r="LNC16" s="225"/>
      <c r="LND16" s="26"/>
      <c r="LNF16" s="221"/>
      <c r="LNG16" s="221"/>
      <c r="LNH16" s="221"/>
      <c r="LNI16" s="221"/>
      <c r="LNJ16" s="221"/>
      <c r="LNK16" s="221"/>
      <c r="LNL16" s="221"/>
      <c r="LNM16" s="221"/>
      <c r="LNN16" s="226"/>
      <c r="LNO16" s="226"/>
      <c r="LNP16" s="26"/>
      <c r="LNQ16" s="26"/>
      <c r="LNR16" s="26"/>
      <c r="LNS16" s="225"/>
      <c r="LNT16" s="26"/>
      <c r="LNV16" s="221"/>
      <c r="LNW16" s="221"/>
      <c r="LNX16" s="221"/>
      <c r="LNY16" s="221"/>
      <c r="LNZ16" s="221"/>
      <c r="LOA16" s="221"/>
      <c r="LOB16" s="221"/>
      <c r="LOC16" s="221"/>
      <c r="LOD16" s="226"/>
      <c r="LOE16" s="226"/>
      <c r="LOF16" s="26"/>
      <c r="LOG16" s="26"/>
      <c r="LOH16" s="26"/>
      <c r="LOI16" s="225"/>
      <c r="LOJ16" s="26"/>
      <c r="LOL16" s="221"/>
      <c r="LOM16" s="221"/>
      <c r="LON16" s="221"/>
      <c r="LOO16" s="221"/>
      <c r="LOP16" s="221"/>
      <c r="LOQ16" s="221"/>
      <c r="LOR16" s="221"/>
      <c r="LOS16" s="221"/>
      <c r="LOT16" s="226"/>
      <c r="LOU16" s="226"/>
      <c r="LOV16" s="26"/>
      <c r="LOW16" s="26"/>
      <c r="LOX16" s="26"/>
      <c r="LOY16" s="225"/>
      <c r="LOZ16" s="26"/>
      <c r="LPB16" s="221"/>
      <c r="LPC16" s="221"/>
      <c r="LPD16" s="221"/>
      <c r="LPE16" s="221"/>
      <c r="LPF16" s="221"/>
      <c r="LPG16" s="221"/>
      <c r="LPH16" s="221"/>
      <c r="LPI16" s="221"/>
      <c r="LPJ16" s="226"/>
      <c r="LPK16" s="226"/>
      <c r="LPL16" s="26"/>
      <c r="LPM16" s="26"/>
      <c r="LPN16" s="26"/>
      <c r="LPO16" s="225"/>
      <c r="LPP16" s="26"/>
      <c r="LPR16" s="221"/>
      <c r="LPS16" s="221"/>
      <c r="LPT16" s="221"/>
      <c r="LPU16" s="221"/>
      <c r="LPV16" s="221"/>
      <c r="LPW16" s="221"/>
      <c r="LPX16" s="221"/>
      <c r="LPY16" s="221"/>
      <c r="LPZ16" s="226"/>
      <c r="LQA16" s="226"/>
      <c r="LQB16" s="26"/>
      <c r="LQC16" s="26"/>
      <c r="LQD16" s="26"/>
      <c r="LQE16" s="225"/>
      <c r="LQF16" s="26"/>
      <c r="LQH16" s="221"/>
      <c r="LQI16" s="221"/>
      <c r="LQJ16" s="221"/>
      <c r="LQK16" s="221"/>
      <c r="LQL16" s="221"/>
      <c r="LQM16" s="221"/>
      <c r="LQN16" s="221"/>
      <c r="LQO16" s="221"/>
      <c r="LQP16" s="226"/>
      <c r="LQQ16" s="226"/>
      <c r="LQR16" s="26"/>
      <c r="LQS16" s="26"/>
      <c r="LQT16" s="26"/>
      <c r="LQU16" s="225"/>
      <c r="LQV16" s="26"/>
      <c r="LQX16" s="221"/>
      <c r="LQY16" s="221"/>
      <c r="LQZ16" s="221"/>
      <c r="LRA16" s="221"/>
      <c r="LRB16" s="221"/>
      <c r="LRC16" s="221"/>
      <c r="LRD16" s="221"/>
      <c r="LRE16" s="221"/>
      <c r="LRF16" s="226"/>
      <c r="LRG16" s="226"/>
      <c r="LRH16" s="26"/>
      <c r="LRI16" s="26"/>
      <c r="LRJ16" s="26"/>
      <c r="LRK16" s="225"/>
      <c r="LRL16" s="26"/>
      <c r="LRN16" s="221"/>
      <c r="LRO16" s="221"/>
      <c r="LRP16" s="221"/>
      <c r="LRQ16" s="221"/>
      <c r="LRR16" s="221"/>
      <c r="LRS16" s="221"/>
      <c r="LRT16" s="221"/>
      <c r="LRU16" s="221"/>
      <c r="LRV16" s="226"/>
      <c r="LRW16" s="226"/>
      <c r="LRX16" s="26"/>
      <c r="LRY16" s="26"/>
      <c r="LRZ16" s="26"/>
      <c r="LSA16" s="225"/>
      <c r="LSB16" s="26"/>
      <c r="LSD16" s="221"/>
      <c r="LSE16" s="221"/>
      <c r="LSF16" s="221"/>
      <c r="LSG16" s="221"/>
      <c r="LSH16" s="221"/>
      <c r="LSI16" s="221"/>
      <c r="LSJ16" s="221"/>
      <c r="LSK16" s="221"/>
      <c r="LSL16" s="226"/>
      <c r="LSM16" s="226"/>
      <c r="LSN16" s="26"/>
      <c r="LSO16" s="26"/>
      <c r="LSP16" s="26"/>
      <c r="LSQ16" s="225"/>
      <c r="LSR16" s="26"/>
      <c r="LST16" s="221"/>
      <c r="LSU16" s="221"/>
      <c r="LSV16" s="221"/>
      <c r="LSW16" s="221"/>
      <c r="LSX16" s="221"/>
      <c r="LSY16" s="221"/>
      <c r="LSZ16" s="221"/>
      <c r="LTA16" s="221"/>
      <c r="LTB16" s="226"/>
      <c r="LTC16" s="226"/>
      <c r="LTD16" s="26"/>
      <c r="LTE16" s="26"/>
      <c r="LTF16" s="26"/>
      <c r="LTG16" s="225"/>
      <c r="LTH16" s="26"/>
      <c r="LTJ16" s="221"/>
      <c r="LTK16" s="221"/>
      <c r="LTL16" s="221"/>
      <c r="LTM16" s="221"/>
      <c r="LTN16" s="221"/>
      <c r="LTO16" s="221"/>
      <c r="LTP16" s="221"/>
      <c r="LTQ16" s="221"/>
      <c r="LTR16" s="226"/>
      <c r="LTS16" s="226"/>
      <c r="LTT16" s="26"/>
      <c r="LTU16" s="26"/>
      <c r="LTV16" s="26"/>
      <c r="LTW16" s="225"/>
      <c r="LTX16" s="26"/>
      <c r="LTZ16" s="221"/>
      <c r="LUA16" s="221"/>
      <c r="LUB16" s="221"/>
      <c r="LUC16" s="221"/>
      <c r="LUD16" s="221"/>
      <c r="LUE16" s="221"/>
      <c r="LUF16" s="221"/>
      <c r="LUG16" s="221"/>
      <c r="LUH16" s="226"/>
      <c r="LUI16" s="226"/>
      <c r="LUJ16" s="26"/>
      <c r="LUK16" s="26"/>
      <c r="LUL16" s="26"/>
      <c r="LUM16" s="225"/>
      <c r="LUN16" s="26"/>
      <c r="LUP16" s="221"/>
      <c r="LUQ16" s="221"/>
      <c r="LUR16" s="221"/>
      <c r="LUS16" s="221"/>
      <c r="LUT16" s="221"/>
      <c r="LUU16" s="221"/>
      <c r="LUV16" s="221"/>
      <c r="LUW16" s="221"/>
      <c r="LUX16" s="226"/>
      <c r="LUY16" s="226"/>
      <c r="LUZ16" s="26"/>
      <c r="LVA16" s="26"/>
      <c r="LVB16" s="26"/>
      <c r="LVC16" s="225"/>
      <c r="LVD16" s="26"/>
      <c r="LVF16" s="221"/>
      <c r="LVG16" s="221"/>
      <c r="LVH16" s="221"/>
      <c r="LVI16" s="221"/>
      <c r="LVJ16" s="221"/>
      <c r="LVK16" s="221"/>
      <c r="LVL16" s="221"/>
      <c r="LVM16" s="221"/>
      <c r="LVN16" s="226"/>
      <c r="LVO16" s="226"/>
      <c r="LVP16" s="26"/>
      <c r="LVQ16" s="26"/>
      <c r="LVR16" s="26"/>
      <c r="LVS16" s="225"/>
      <c r="LVT16" s="26"/>
      <c r="LVV16" s="221"/>
      <c r="LVW16" s="221"/>
      <c r="LVX16" s="221"/>
      <c r="LVY16" s="221"/>
      <c r="LVZ16" s="221"/>
      <c r="LWA16" s="221"/>
      <c r="LWB16" s="221"/>
      <c r="LWC16" s="221"/>
      <c r="LWD16" s="226"/>
      <c r="LWE16" s="226"/>
      <c r="LWF16" s="26"/>
      <c r="LWG16" s="26"/>
      <c r="LWH16" s="26"/>
      <c r="LWI16" s="225"/>
      <c r="LWJ16" s="26"/>
      <c r="LWL16" s="221"/>
      <c r="LWM16" s="221"/>
      <c r="LWN16" s="221"/>
      <c r="LWO16" s="221"/>
      <c r="LWP16" s="221"/>
      <c r="LWQ16" s="221"/>
      <c r="LWR16" s="221"/>
      <c r="LWS16" s="221"/>
      <c r="LWT16" s="226"/>
      <c r="LWU16" s="226"/>
      <c r="LWV16" s="26"/>
      <c r="LWW16" s="26"/>
      <c r="LWX16" s="26"/>
      <c r="LWY16" s="225"/>
      <c r="LWZ16" s="26"/>
      <c r="LXB16" s="221"/>
      <c r="LXC16" s="221"/>
      <c r="LXD16" s="221"/>
      <c r="LXE16" s="221"/>
      <c r="LXF16" s="221"/>
      <c r="LXG16" s="221"/>
      <c r="LXH16" s="221"/>
      <c r="LXI16" s="221"/>
      <c r="LXJ16" s="226"/>
      <c r="LXK16" s="226"/>
      <c r="LXL16" s="26"/>
      <c r="LXM16" s="26"/>
      <c r="LXN16" s="26"/>
      <c r="LXO16" s="225"/>
      <c r="LXP16" s="26"/>
      <c r="LXR16" s="221"/>
      <c r="LXS16" s="221"/>
      <c r="LXT16" s="221"/>
      <c r="LXU16" s="221"/>
      <c r="LXV16" s="221"/>
      <c r="LXW16" s="221"/>
      <c r="LXX16" s="221"/>
      <c r="LXY16" s="221"/>
      <c r="LXZ16" s="226"/>
      <c r="LYA16" s="226"/>
      <c r="LYB16" s="26"/>
      <c r="LYC16" s="26"/>
      <c r="LYD16" s="26"/>
      <c r="LYE16" s="225"/>
      <c r="LYF16" s="26"/>
      <c r="LYH16" s="221"/>
      <c r="LYI16" s="221"/>
      <c r="LYJ16" s="221"/>
      <c r="LYK16" s="221"/>
      <c r="LYL16" s="221"/>
      <c r="LYM16" s="221"/>
      <c r="LYN16" s="221"/>
      <c r="LYO16" s="221"/>
      <c r="LYP16" s="226"/>
      <c r="LYQ16" s="226"/>
      <c r="LYR16" s="26"/>
      <c r="LYS16" s="26"/>
      <c r="LYT16" s="26"/>
      <c r="LYU16" s="225"/>
      <c r="LYV16" s="26"/>
      <c r="LYX16" s="221"/>
      <c r="LYY16" s="221"/>
      <c r="LYZ16" s="221"/>
      <c r="LZA16" s="221"/>
      <c r="LZB16" s="221"/>
      <c r="LZC16" s="221"/>
      <c r="LZD16" s="221"/>
      <c r="LZE16" s="221"/>
      <c r="LZF16" s="226"/>
      <c r="LZG16" s="226"/>
      <c r="LZH16" s="26"/>
      <c r="LZI16" s="26"/>
      <c r="LZJ16" s="26"/>
      <c r="LZK16" s="225"/>
      <c r="LZL16" s="26"/>
      <c r="LZN16" s="221"/>
      <c r="LZO16" s="221"/>
      <c r="LZP16" s="221"/>
      <c r="LZQ16" s="221"/>
      <c r="LZR16" s="221"/>
      <c r="LZS16" s="221"/>
      <c r="LZT16" s="221"/>
      <c r="LZU16" s="221"/>
      <c r="LZV16" s="226"/>
      <c r="LZW16" s="226"/>
      <c r="LZX16" s="26"/>
      <c r="LZY16" s="26"/>
      <c r="LZZ16" s="26"/>
      <c r="MAA16" s="225"/>
      <c r="MAB16" s="26"/>
      <c r="MAD16" s="221"/>
      <c r="MAE16" s="221"/>
      <c r="MAF16" s="221"/>
      <c r="MAG16" s="221"/>
      <c r="MAH16" s="221"/>
      <c r="MAI16" s="221"/>
      <c r="MAJ16" s="221"/>
      <c r="MAK16" s="221"/>
      <c r="MAL16" s="226"/>
      <c r="MAM16" s="226"/>
      <c r="MAN16" s="26"/>
      <c r="MAO16" s="26"/>
      <c r="MAP16" s="26"/>
      <c r="MAQ16" s="225"/>
      <c r="MAR16" s="26"/>
      <c r="MAT16" s="221"/>
      <c r="MAU16" s="221"/>
      <c r="MAV16" s="221"/>
      <c r="MAW16" s="221"/>
      <c r="MAX16" s="221"/>
      <c r="MAY16" s="221"/>
      <c r="MAZ16" s="221"/>
      <c r="MBA16" s="221"/>
      <c r="MBB16" s="226"/>
      <c r="MBC16" s="226"/>
      <c r="MBD16" s="26"/>
      <c r="MBE16" s="26"/>
      <c r="MBF16" s="26"/>
      <c r="MBG16" s="225"/>
      <c r="MBH16" s="26"/>
      <c r="MBJ16" s="221"/>
      <c r="MBK16" s="221"/>
      <c r="MBL16" s="221"/>
      <c r="MBM16" s="221"/>
      <c r="MBN16" s="221"/>
      <c r="MBO16" s="221"/>
      <c r="MBP16" s="221"/>
      <c r="MBQ16" s="221"/>
      <c r="MBR16" s="226"/>
      <c r="MBS16" s="226"/>
      <c r="MBT16" s="26"/>
      <c r="MBU16" s="26"/>
      <c r="MBV16" s="26"/>
      <c r="MBW16" s="225"/>
      <c r="MBX16" s="26"/>
      <c r="MBZ16" s="221"/>
      <c r="MCA16" s="221"/>
      <c r="MCB16" s="221"/>
      <c r="MCC16" s="221"/>
      <c r="MCD16" s="221"/>
      <c r="MCE16" s="221"/>
      <c r="MCF16" s="221"/>
      <c r="MCG16" s="221"/>
      <c r="MCH16" s="226"/>
      <c r="MCI16" s="226"/>
      <c r="MCJ16" s="26"/>
      <c r="MCK16" s="26"/>
      <c r="MCL16" s="26"/>
      <c r="MCM16" s="225"/>
      <c r="MCN16" s="26"/>
      <c r="MCP16" s="221"/>
      <c r="MCQ16" s="221"/>
      <c r="MCR16" s="221"/>
      <c r="MCS16" s="221"/>
      <c r="MCT16" s="221"/>
      <c r="MCU16" s="221"/>
      <c r="MCV16" s="221"/>
      <c r="MCW16" s="221"/>
      <c r="MCX16" s="226"/>
      <c r="MCY16" s="226"/>
      <c r="MCZ16" s="26"/>
      <c r="MDA16" s="26"/>
      <c r="MDB16" s="26"/>
      <c r="MDC16" s="225"/>
      <c r="MDD16" s="26"/>
      <c r="MDF16" s="221"/>
      <c r="MDG16" s="221"/>
      <c r="MDH16" s="221"/>
      <c r="MDI16" s="221"/>
      <c r="MDJ16" s="221"/>
      <c r="MDK16" s="221"/>
      <c r="MDL16" s="221"/>
      <c r="MDM16" s="221"/>
      <c r="MDN16" s="226"/>
      <c r="MDO16" s="226"/>
      <c r="MDP16" s="26"/>
      <c r="MDQ16" s="26"/>
      <c r="MDR16" s="26"/>
      <c r="MDS16" s="225"/>
      <c r="MDT16" s="26"/>
      <c r="MDV16" s="221"/>
      <c r="MDW16" s="221"/>
      <c r="MDX16" s="221"/>
      <c r="MDY16" s="221"/>
      <c r="MDZ16" s="221"/>
      <c r="MEA16" s="221"/>
      <c r="MEB16" s="221"/>
      <c r="MEC16" s="221"/>
      <c r="MED16" s="226"/>
      <c r="MEE16" s="226"/>
      <c r="MEF16" s="26"/>
      <c r="MEG16" s="26"/>
      <c r="MEH16" s="26"/>
      <c r="MEI16" s="225"/>
      <c r="MEJ16" s="26"/>
      <c r="MEL16" s="221"/>
      <c r="MEM16" s="221"/>
      <c r="MEN16" s="221"/>
      <c r="MEO16" s="221"/>
      <c r="MEP16" s="221"/>
      <c r="MEQ16" s="221"/>
      <c r="MER16" s="221"/>
      <c r="MES16" s="221"/>
      <c r="MET16" s="226"/>
      <c r="MEU16" s="226"/>
      <c r="MEV16" s="26"/>
      <c r="MEW16" s="26"/>
      <c r="MEX16" s="26"/>
      <c r="MEY16" s="225"/>
      <c r="MEZ16" s="26"/>
      <c r="MFB16" s="221"/>
      <c r="MFC16" s="221"/>
      <c r="MFD16" s="221"/>
      <c r="MFE16" s="221"/>
      <c r="MFF16" s="221"/>
      <c r="MFG16" s="221"/>
      <c r="MFH16" s="221"/>
      <c r="MFI16" s="221"/>
      <c r="MFJ16" s="226"/>
      <c r="MFK16" s="226"/>
      <c r="MFL16" s="26"/>
      <c r="MFM16" s="26"/>
      <c r="MFN16" s="26"/>
      <c r="MFO16" s="225"/>
      <c r="MFP16" s="26"/>
      <c r="MFR16" s="221"/>
      <c r="MFS16" s="221"/>
      <c r="MFT16" s="221"/>
      <c r="MFU16" s="221"/>
      <c r="MFV16" s="221"/>
      <c r="MFW16" s="221"/>
      <c r="MFX16" s="221"/>
      <c r="MFY16" s="221"/>
      <c r="MFZ16" s="226"/>
      <c r="MGA16" s="226"/>
      <c r="MGB16" s="26"/>
      <c r="MGC16" s="26"/>
      <c r="MGD16" s="26"/>
      <c r="MGE16" s="225"/>
      <c r="MGF16" s="26"/>
      <c r="MGH16" s="221"/>
      <c r="MGI16" s="221"/>
      <c r="MGJ16" s="221"/>
      <c r="MGK16" s="221"/>
      <c r="MGL16" s="221"/>
      <c r="MGM16" s="221"/>
      <c r="MGN16" s="221"/>
      <c r="MGO16" s="221"/>
      <c r="MGP16" s="226"/>
      <c r="MGQ16" s="226"/>
      <c r="MGR16" s="26"/>
      <c r="MGS16" s="26"/>
      <c r="MGT16" s="26"/>
      <c r="MGU16" s="225"/>
      <c r="MGV16" s="26"/>
      <c r="MGX16" s="221"/>
      <c r="MGY16" s="221"/>
      <c r="MGZ16" s="221"/>
      <c r="MHA16" s="221"/>
      <c r="MHB16" s="221"/>
      <c r="MHC16" s="221"/>
      <c r="MHD16" s="221"/>
      <c r="MHE16" s="221"/>
      <c r="MHF16" s="226"/>
      <c r="MHG16" s="226"/>
      <c r="MHH16" s="26"/>
      <c r="MHI16" s="26"/>
      <c r="MHJ16" s="26"/>
      <c r="MHK16" s="225"/>
      <c r="MHL16" s="26"/>
      <c r="MHN16" s="221"/>
      <c r="MHO16" s="221"/>
      <c r="MHP16" s="221"/>
      <c r="MHQ16" s="221"/>
      <c r="MHR16" s="221"/>
      <c r="MHS16" s="221"/>
      <c r="MHT16" s="221"/>
      <c r="MHU16" s="221"/>
      <c r="MHV16" s="226"/>
      <c r="MHW16" s="226"/>
      <c r="MHX16" s="26"/>
      <c r="MHY16" s="26"/>
      <c r="MHZ16" s="26"/>
      <c r="MIA16" s="225"/>
      <c r="MIB16" s="26"/>
      <c r="MID16" s="221"/>
      <c r="MIE16" s="221"/>
      <c r="MIF16" s="221"/>
      <c r="MIG16" s="221"/>
      <c r="MIH16" s="221"/>
      <c r="MII16" s="221"/>
      <c r="MIJ16" s="221"/>
      <c r="MIK16" s="221"/>
      <c r="MIL16" s="226"/>
      <c r="MIM16" s="226"/>
      <c r="MIN16" s="26"/>
      <c r="MIO16" s="26"/>
      <c r="MIP16" s="26"/>
      <c r="MIQ16" s="225"/>
      <c r="MIR16" s="26"/>
      <c r="MIT16" s="221"/>
      <c r="MIU16" s="221"/>
      <c r="MIV16" s="221"/>
      <c r="MIW16" s="221"/>
      <c r="MIX16" s="221"/>
      <c r="MIY16" s="221"/>
      <c r="MIZ16" s="221"/>
      <c r="MJA16" s="221"/>
      <c r="MJB16" s="226"/>
      <c r="MJC16" s="226"/>
      <c r="MJD16" s="26"/>
      <c r="MJE16" s="26"/>
      <c r="MJF16" s="26"/>
      <c r="MJG16" s="225"/>
      <c r="MJH16" s="26"/>
      <c r="MJJ16" s="221"/>
      <c r="MJK16" s="221"/>
      <c r="MJL16" s="221"/>
      <c r="MJM16" s="221"/>
      <c r="MJN16" s="221"/>
      <c r="MJO16" s="221"/>
      <c r="MJP16" s="221"/>
      <c r="MJQ16" s="221"/>
      <c r="MJR16" s="226"/>
      <c r="MJS16" s="226"/>
      <c r="MJT16" s="26"/>
      <c r="MJU16" s="26"/>
      <c r="MJV16" s="26"/>
      <c r="MJW16" s="225"/>
      <c r="MJX16" s="26"/>
      <c r="MJZ16" s="221"/>
      <c r="MKA16" s="221"/>
      <c r="MKB16" s="221"/>
      <c r="MKC16" s="221"/>
      <c r="MKD16" s="221"/>
      <c r="MKE16" s="221"/>
      <c r="MKF16" s="221"/>
      <c r="MKG16" s="221"/>
      <c r="MKH16" s="226"/>
      <c r="MKI16" s="226"/>
      <c r="MKJ16" s="26"/>
      <c r="MKK16" s="26"/>
      <c r="MKL16" s="26"/>
      <c r="MKM16" s="225"/>
      <c r="MKN16" s="26"/>
      <c r="MKP16" s="221"/>
      <c r="MKQ16" s="221"/>
      <c r="MKR16" s="221"/>
      <c r="MKS16" s="221"/>
      <c r="MKT16" s="221"/>
      <c r="MKU16" s="221"/>
      <c r="MKV16" s="221"/>
      <c r="MKW16" s="221"/>
      <c r="MKX16" s="226"/>
      <c r="MKY16" s="226"/>
      <c r="MKZ16" s="26"/>
      <c r="MLA16" s="26"/>
      <c r="MLB16" s="26"/>
      <c r="MLC16" s="225"/>
      <c r="MLD16" s="26"/>
      <c r="MLF16" s="221"/>
      <c r="MLG16" s="221"/>
      <c r="MLH16" s="221"/>
      <c r="MLI16" s="221"/>
      <c r="MLJ16" s="221"/>
      <c r="MLK16" s="221"/>
      <c r="MLL16" s="221"/>
      <c r="MLM16" s="221"/>
      <c r="MLN16" s="226"/>
      <c r="MLO16" s="226"/>
      <c r="MLP16" s="26"/>
      <c r="MLQ16" s="26"/>
      <c r="MLR16" s="26"/>
      <c r="MLS16" s="225"/>
      <c r="MLT16" s="26"/>
      <c r="MLV16" s="221"/>
      <c r="MLW16" s="221"/>
      <c r="MLX16" s="221"/>
      <c r="MLY16" s="221"/>
      <c r="MLZ16" s="221"/>
      <c r="MMA16" s="221"/>
      <c r="MMB16" s="221"/>
      <c r="MMC16" s="221"/>
      <c r="MMD16" s="226"/>
      <c r="MME16" s="226"/>
      <c r="MMF16" s="26"/>
      <c r="MMG16" s="26"/>
      <c r="MMH16" s="26"/>
      <c r="MMI16" s="225"/>
      <c r="MMJ16" s="26"/>
      <c r="MML16" s="221"/>
      <c r="MMM16" s="221"/>
      <c r="MMN16" s="221"/>
      <c r="MMO16" s="221"/>
      <c r="MMP16" s="221"/>
      <c r="MMQ16" s="221"/>
      <c r="MMR16" s="221"/>
      <c r="MMS16" s="221"/>
      <c r="MMT16" s="226"/>
      <c r="MMU16" s="226"/>
      <c r="MMV16" s="26"/>
      <c r="MMW16" s="26"/>
      <c r="MMX16" s="26"/>
      <c r="MMY16" s="225"/>
      <c r="MMZ16" s="26"/>
      <c r="MNB16" s="221"/>
      <c r="MNC16" s="221"/>
      <c r="MND16" s="221"/>
      <c r="MNE16" s="221"/>
      <c r="MNF16" s="221"/>
      <c r="MNG16" s="221"/>
      <c r="MNH16" s="221"/>
      <c r="MNI16" s="221"/>
      <c r="MNJ16" s="226"/>
      <c r="MNK16" s="226"/>
      <c r="MNL16" s="26"/>
      <c r="MNM16" s="26"/>
      <c r="MNN16" s="26"/>
      <c r="MNO16" s="225"/>
      <c r="MNP16" s="26"/>
      <c r="MNR16" s="221"/>
      <c r="MNS16" s="221"/>
      <c r="MNT16" s="221"/>
      <c r="MNU16" s="221"/>
      <c r="MNV16" s="221"/>
      <c r="MNW16" s="221"/>
      <c r="MNX16" s="221"/>
      <c r="MNY16" s="221"/>
      <c r="MNZ16" s="226"/>
      <c r="MOA16" s="226"/>
      <c r="MOB16" s="26"/>
      <c r="MOC16" s="26"/>
      <c r="MOD16" s="26"/>
      <c r="MOE16" s="225"/>
      <c r="MOF16" s="26"/>
      <c r="MOH16" s="221"/>
      <c r="MOI16" s="221"/>
      <c r="MOJ16" s="221"/>
      <c r="MOK16" s="221"/>
      <c r="MOL16" s="221"/>
      <c r="MOM16" s="221"/>
      <c r="MON16" s="221"/>
      <c r="MOO16" s="221"/>
      <c r="MOP16" s="226"/>
      <c r="MOQ16" s="226"/>
      <c r="MOR16" s="26"/>
      <c r="MOS16" s="26"/>
      <c r="MOT16" s="26"/>
      <c r="MOU16" s="225"/>
      <c r="MOV16" s="26"/>
      <c r="MOX16" s="221"/>
      <c r="MOY16" s="221"/>
      <c r="MOZ16" s="221"/>
      <c r="MPA16" s="221"/>
      <c r="MPB16" s="221"/>
      <c r="MPC16" s="221"/>
      <c r="MPD16" s="221"/>
      <c r="MPE16" s="221"/>
      <c r="MPF16" s="226"/>
      <c r="MPG16" s="226"/>
      <c r="MPH16" s="26"/>
      <c r="MPI16" s="26"/>
      <c r="MPJ16" s="26"/>
      <c r="MPK16" s="225"/>
      <c r="MPL16" s="26"/>
      <c r="MPN16" s="221"/>
      <c r="MPO16" s="221"/>
      <c r="MPP16" s="221"/>
      <c r="MPQ16" s="221"/>
      <c r="MPR16" s="221"/>
      <c r="MPS16" s="221"/>
      <c r="MPT16" s="221"/>
      <c r="MPU16" s="221"/>
      <c r="MPV16" s="226"/>
      <c r="MPW16" s="226"/>
      <c r="MPX16" s="26"/>
      <c r="MPY16" s="26"/>
      <c r="MPZ16" s="26"/>
      <c r="MQA16" s="225"/>
      <c r="MQB16" s="26"/>
      <c r="MQD16" s="221"/>
      <c r="MQE16" s="221"/>
      <c r="MQF16" s="221"/>
      <c r="MQG16" s="221"/>
      <c r="MQH16" s="221"/>
      <c r="MQI16" s="221"/>
      <c r="MQJ16" s="221"/>
      <c r="MQK16" s="221"/>
      <c r="MQL16" s="226"/>
      <c r="MQM16" s="226"/>
      <c r="MQN16" s="26"/>
      <c r="MQO16" s="26"/>
      <c r="MQP16" s="26"/>
      <c r="MQQ16" s="225"/>
      <c r="MQR16" s="26"/>
      <c r="MQT16" s="221"/>
      <c r="MQU16" s="221"/>
      <c r="MQV16" s="221"/>
      <c r="MQW16" s="221"/>
      <c r="MQX16" s="221"/>
      <c r="MQY16" s="221"/>
      <c r="MQZ16" s="221"/>
      <c r="MRA16" s="221"/>
      <c r="MRB16" s="226"/>
      <c r="MRC16" s="226"/>
      <c r="MRD16" s="26"/>
      <c r="MRE16" s="26"/>
      <c r="MRF16" s="26"/>
      <c r="MRG16" s="225"/>
      <c r="MRH16" s="26"/>
      <c r="MRJ16" s="221"/>
      <c r="MRK16" s="221"/>
      <c r="MRL16" s="221"/>
      <c r="MRM16" s="221"/>
      <c r="MRN16" s="221"/>
      <c r="MRO16" s="221"/>
      <c r="MRP16" s="221"/>
      <c r="MRQ16" s="221"/>
      <c r="MRR16" s="226"/>
      <c r="MRS16" s="226"/>
      <c r="MRT16" s="26"/>
      <c r="MRU16" s="26"/>
      <c r="MRV16" s="26"/>
      <c r="MRW16" s="225"/>
      <c r="MRX16" s="26"/>
      <c r="MRZ16" s="221"/>
      <c r="MSA16" s="221"/>
      <c r="MSB16" s="221"/>
      <c r="MSC16" s="221"/>
      <c r="MSD16" s="221"/>
      <c r="MSE16" s="221"/>
      <c r="MSF16" s="221"/>
      <c r="MSG16" s="221"/>
      <c r="MSH16" s="226"/>
      <c r="MSI16" s="226"/>
      <c r="MSJ16" s="26"/>
      <c r="MSK16" s="26"/>
      <c r="MSL16" s="26"/>
      <c r="MSM16" s="225"/>
      <c r="MSN16" s="26"/>
      <c r="MSP16" s="221"/>
      <c r="MSQ16" s="221"/>
      <c r="MSR16" s="221"/>
      <c r="MSS16" s="221"/>
      <c r="MST16" s="221"/>
      <c r="MSU16" s="221"/>
      <c r="MSV16" s="221"/>
      <c r="MSW16" s="221"/>
      <c r="MSX16" s="226"/>
      <c r="MSY16" s="226"/>
      <c r="MSZ16" s="26"/>
      <c r="MTA16" s="26"/>
      <c r="MTB16" s="26"/>
      <c r="MTC16" s="225"/>
      <c r="MTD16" s="26"/>
      <c r="MTF16" s="221"/>
      <c r="MTG16" s="221"/>
      <c r="MTH16" s="221"/>
      <c r="MTI16" s="221"/>
      <c r="MTJ16" s="221"/>
      <c r="MTK16" s="221"/>
      <c r="MTL16" s="221"/>
      <c r="MTM16" s="221"/>
      <c r="MTN16" s="226"/>
      <c r="MTO16" s="226"/>
      <c r="MTP16" s="26"/>
      <c r="MTQ16" s="26"/>
      <c r="MTR16" s="26"/>
      <c r="MTS16" s="225"/>
      <c r="MTT16" s="26"/>
      <c r="MTV16" s="221"/>
      <c r="MTW16" s="221"/>
      <c r="MTX16" s="221"/>
      <c r="MTY16" s="221"/>
      <c r="MTZ16" s="221"/>
      <c r="MUA16" s="221"/>
      <c r="MUB16" s="221"/>
      <c r="MUC16" s="221"/>
      <c r="MUD16" s="226"/>
      <c r="MUE16" s="226"/>
      <c r="MUF16" s="26"/>
      <c r="MUG16" s="26"/>
      <c r="MUH16" s="26"/>
      <c r="MUI16" s="225"/>
      <c r="MUJ16" s="26"/>
      <c r="MUL16" s="221"/>
      <c r="MUM16" s="221"/>
      <c r="MUN16" s="221"/>
      <c r="MUO16" s="221"/>
      <c r="MUP16" s="221"/>
      <c r="MUQ16" s="221"/>
      <c r="MUR16" s="221"/>
      <c r="MUS16" s="221"/>
      <c r="MUT16" s="226"/>
      <c r="MUU16" s="226"/>
      <c r="MUV16" s="26"/>
      <c r="MUW16" s="26"/>
      <c r="MUX16" s="26"/>
      <c r="MUY16" s="225"/>
      <c r="MUZ16" s="26"/>
      <c r="MVB16" s="221"/>
      <c r="MVC16" s="221"/>
      <c r="MVD16" s="221"/>
      <c r="MVE16" s="221"/>
      <c r="MVF16" s="221"/>
      <c r="MVG16" s="221"/>
      <c r="MVH16" s="221"/>
      <c r="MVI16" s="221"/>
      <c r="MVJ16" s="226"/>
      <c r="MVK16" s="226"/>
      <c r="MVL16" s="26"/>
      <c r="MVM16" s="26"/>
      <c r="MVN16" s="26"/>
      <c r="MVO16" s="225"/>
      <c r="MVP16" s="26"/>
      <c r="MVR16" s="221"/>
      <c r="MVS16" s="221"/>
      <c r="MVT16" s="221"/>
      <c r="MVU16" s="221"/>
      <c r="MVV16" s="221"/>
      <c r="MVW16" s="221"/>
      <c r="MVX16" s="221"/>
      <c r="MVY16" s="221"/>
      <c r="MVZ16" s="226"/>
      <c r="MWA16" s="226"/>
      <c r="MWB16" s="26"/>
      <c r="MWC16" s="26"/>
      <c r="MWD16" s="26"/>
      <c r="MWE16" s="225"/>
      <c r="MWF16" s="26"/>
      <c r="MWH16" s="221"/>
      <c r="MWI16" s="221"/>
      <c r="MWJ16" s="221"/>
      <c r="MWK16" s="221"/>
      <c r="MWL16" s="221"/>
      <c r="MWM16" s="221"/>
      <c r="MWN16" s="221"/>
      <c r="MWO16" s="221"/>
      <c r="MWP16" s="226"/>
      <c r="MWQ16" s="226"/>
      <c r="MWR16" s="26"/>
      <c r="MWS16" s="26"/>
      <c r="MWT16" s="26"/>
      <c r="MWU16" s="225"/>
      <c r="MWV16" s="26"/>
      <c r="MWX16" s="221"/>
      <c r="MWY16" s="221"/>
      <c r="MWZ16" s="221"/>
      <c r="MXA16" s="221"/>
      <c r="MXB16" s="221"/>
      <c r="MXC16" s="221"/>
      <c r="MXD16" s="221"/>
      <c r="MXE16" s="221"/>
      <c r="MXF16" s="226"/>
      <c r="MXG16" s="226"/>
      <c r="MXH16" s="26"/>
      <c r="MXI16" s="26"/>
      <c r="MXJ16" s="26"/>
      <c r="MXK16" s="225"/>
      <c r="MXL16" s="26"/>
      <c r="MXN16" s="221"/>
      <c r="MXO16" s="221"/>
      <c r="MXP16" s="221"/>
      <c r="MXQ16" s="221"/>
      <c r="MXR16" s="221"/>
      <c r="MXS16" s="221"/>
      <c r="MXT16" s="221"/>
      <c r="MXU16" s="221"/>
      <c r="MXV16" s="226"/>
      <c r="MXW16" s="226"/>
      <c r="MXX16" s="26"/>
      <c r="MXY16" s="26"/>
      <c r="MXZ16" s="26"/>
      <c r="MYA16" s="225"/>
      <c r="MYB16" s="26"/>
      <c r="MYD16" s="221"/>
      <c r="MYE16" s="221"/>
      <c r="MYF16" s="221"/>
      <c r="MYG16" s="221"/>
      <c r="MYH16" s="221"/>
      <c r="MYI16" s="221"/>
      <c r="MYJ16" s="221"/>
      <c r="MYK16" s="221"/>
      <c r="MYL16" s="226"/>
      <c r="MYM16" s="226"/>
      <c r="MYN16" s="26"/>
      <c r="MYO16" s="26"/>
      <c r="MYP16" s="26"/>
      <c r="MYQ16" s="225"/>
      <c r="MYR16" s="26"/>
      <c r="MYT16" s="221"/>
      <c r="MYU16" s="221"/>
      <c r="MYV16" s="221"/>
      <c r="MYW16" s="221"/>
      <c r="MYX16" s="221"/>
      <c r="MYY16" s="221"/>
      <c r="MYZ16" s="221"/>
      <c r="MZA16" s="221"/>
      <c r="MZB16" s="226"/>
      <c r="MZC16" s="226"/>
      <c r="MZD16" s="26"/>
      <c r="MZE16" s="26"/>
      <c r="MZF16" s="26"/>
      <c r="MZG16" s="225"/>
      <c r="MZH16" s="26"/>
      <c r="MZJ16" s="221"/>
      <c r="MZK16" s="221"/>
      <c r="MZL16" s="221"/>
      <c r="MZM16" s="221"/>
      <c r="MZN16" s="221"/>
      <c r="MZO16" s="221"/>
      <c r="MZP16" s="221"/>
      <c r="MZQ16" s="221"/>
      <c r="MZR16" s="226"/>
      <c r="MZS16" s="226"/>
      <c r="MZT16" s="26"/>
      <c r="MZU16" s="26"/>
      <c r="MZV16" s="26"/>
      <c r="MZW16" s="225"/>
      <c r="MZX16" s="26"/>
      <c r="MZZ16" s="221"/>
      <c r="NAA16" s="221"/>
      <c r="NAB16" s="221"/>
      <c r="NAC16" s="221"/>
      <c r="NAD16" s="221"/>
      <c r="NAE16" s="221"/>
      <c r="NAF16" s="221"/>
      <c r="NAG16" s="221"/>
      <c r="NAH16" s="226"/>
      <c r="NAI16" s="226"/>
      <c r="NAJ16" s="26"/>
      <c r="NAK16" s="26"/>
      <c r="NAL16" s="26"/>
      <c r="NAM16" s="225"/>
      <c r="NAN16" s="26"/>
      <c r="NAP16" s="221"/>
      <c r="NAQ16" s="221"/>
      <c r="NAR16" s="221"/>
      <c r="NAS16" s="221"/>
      <c r="NAT16" s="221"/>
      <c r="NAU16" s="221"/>
      <c r="NAV16" s="221"/>
      <c r="NAW16" s="221"/>
      <c r="NAX16" s="226"/>
      <c r="NAY16" s="226"/>
      <c r="NAZ16" s="26"/>
      <c r="NBA16" s="26"/>
      <c r="NBB16" s="26"/>
      <c r="NBC16" s="225"/>
      <c r="NBD16" s="26"/>
      <c r="NBF16" s="221"/>
      <c r="NBG16" s="221"/>
      <c r="NBH16" s="221"/>
      <c r="NBI16" s="221"/>
      <c r="NBJ16" s="221"/>
      <c r="NBK16" s="221"/>
      <c r="NBL16" s="221"/>
      <c r="NBM16" s="221"/>
      <c r="NBN16" s="226"/>
      <c r="NBO16" s="226"/>
      <c r="NBP16" s="26"/>
      <c r="NBQ16" s="26"/>
      <c r="NBR16" s="26"/>
      <c r="NBS16" s="225"/>
      <c r="NBT16" s="26"/>
      <c r="NBV16" s="221"/>
      <c r="NBW16" s="221"/>
      <c r="NBX16" s="221"/>
      <c r="NBY16" s="221"/>
      <c r="NBZ16" s="221"/>
      <c r="NCA16" s="221"/>
      <c r="NCB16" s="221"/>
      <c r="NCC16" s="221"/>
      <c r="NCD16" s="226"/>
      <c r="NCE16" s="226"/>
      <c r="NCF16" s="26"/>
      <c r="NCG16" s="26"/>
      <c r="NCH16" s="26"/>
      <c r="NCI16" s="225"/>
      <c r="NCJ16" s="26"/>
      <c r="NCL16" s="221"/>
      <c r="NCM16" s="221"/>
      <c r="NCN16" s="221"/>
      <c r="NCO16" s="221"/>
      <c r="NCP16" s="221"/>
      <c r="NCQ16" s="221"/>
      <c r="NCR16" s="221"/>
      <c r="NCS16" s="221"/>
      <c r="NCT16" s="226"/>
      <c r="NCU16" s="226"/>
      <c r="NCV16" s="26"/>
      <c r="NCW16" s="26"/>
      <c r="NCX16" s="26"/>
      <c r="NCY16" s="225"/>
      <c r="NCZ16" s="26"/>
      <c r="NDB16" s="221"/>
      <c r="NDC16" s="221"/>
      <c r="NDD16" s="221"/>
      <c r="NDE16" s="221"/>
      <c r="NDF16" s="221"/>
      <c r="NDG16" s="221"/>
      <c r="NDH16" s="221"/>
      <c r="NDI16" s="221"/>
      <c r="NDJ16" s="226"/>
      <c r="NDK16" s="226"/>
      <c r="NDL16" s="26"/>
      <c r="NDM16" s="26"/>
      <c r="NDN16" s="26"/>
      <c r="NDO16" s="225"/>
      <c r="NDP16" s="26"/>
      <c r="NDR16" s="221"/>
      <c r="NDS16" s="221"/>
      <c r="NDT16" s="221"/>
      <c r="NDU16" s="221"/>
      <c r="NDV16" s="221"/>
      <c r="NDW16" s="221"/>
      <c r="NDX16" s="221"/>
      <c r="NDY16" s="221"/>
      <c r="NDZ16" s="226"/>
      <c r="NEA16" s="226"/>
      <c r="NEB16" s="26"/>
      <c r="NEC16" s="26"/>
      <c r="NED16" s="26"/>
      <c r="NEE16" s="225"/>
      <c r="NEF16" s="26"/>
      <c r="NEH16" s="221"/>
      <c r="NEI16" s="221"/>
      <c r="NEJ16" s="221"/>
      <c r="NEK16" s="221"/>
      <c r="NEL16" s="221"/>
      <c r="NEM16" s="221"/>
      <c r="NEN16" s="221"/>
      <c r="NEO16" s="221"/>
      <c r="NEP16" s="226"/>
      <c r="NEQ16" s="226"/>
      <c r="NER16" s="26"/>
      <c r="NES16" s="26"/>
      <c r="NET16" s="26"/>
      <c r="NEU16" s="225"/>
      <c r="NEV16" s="26"/>
      <c r="NEX16" s="221"/>
      <c r="NEY16" s="221"/>
      <c r="NEZ16" s="221"/>
      <c r="NFA16" s="221"/>
      <c r="NFB16" s="221"/>
      <c r="NFC16" s="221"/>
      <c r="NFD16" s="221"/>
      <c r="NFE16" s="221"/>
      <c r="NFF16" s="226"/>
      <c r="NFG16" s="226"/>
      <c r="NFH16" s="26"/>
      <c r="NFI16" s="26"/>
      <c r="NFJ16" s="26"/>
      <c r="NFK16" s="225"/>
      <c r="NFL16" s="26"/>
      <c r="NFN16" s="221"/>
      <c r="NFO16" s="221"/>
      <c r="NFP16" s="221"/>
      <c r="NFQ16" s="221"/>
      <c r="NFR16" s="221"/>
      <c r="NFS16" s="221"/>
      <c r="NFT16" s="221"/>
      <c r="NFU16" s="221"/>
      <c r="NFV16" s="226"/>
      <c r="NFW16" s="226"/>
      <c r="NFX16" s="26"/>
      <c r="NFY16" s="26"/>
      <c r="NFZ16" s="26"/>
      <c r="NGA16" s="225"/>
      <c r="NGB16" s="26"/>
      <c r="NGD16" s="221"/>
      <c r="NGE16" s="221"/>
      <c r="NGF16" s="221"/>
      <c r="NGG16" s="221"/>
      <c r="NGH16" s="221"/>
      <c r="NGI16" s="221"/>
      <c r="NGJ16" s="221"/>
      <c r="NGK16" s="221"/>
      <c r="NGL16" s="226"/>
      <c r="NGM16" s="226"/>
      <c r="NGN16" s="26"/>
      <c r="NGO16" s="26"/>
      <c r="NGP16" s="26"/>
      <c r="NGQ16" s="225"/>
      <c r="NGR16" s="26"/>
      <c r="NGT16" s="221"/>
      <c r="NGU16" s="221"/>
      <c r="NGV16" s="221"/>
      <c r="NGW16" s="221"/>
      <c r="NGX16" s="221"/>
      <c r="NGY16" s="221"/>
      <c r="NGZ16" s="221"/>
      <c r="NHA16" s="221"/>
      <c r="NHB16" s="226"/>
      <c r="NHC16" s="226"/>
      <c r="NHD16" s="26"/>
      <c r="NHE16" s="26"/>
      <c r="NHF16" s="26"/>
      <c r="NHG16" s="225"/>
      <c r="NHH16" s="26"/>
      <c r="NHJ16" s="221"/>
      <c r="NHK16" s="221"/>
      <c r="NHL16" s="221"/>
      <c r="NHM16" s="221"/>
      <c r="NHN16" s="221"/>
      <c r="NHO16" s="221"/>
      <c r="NHP16" s="221"/>
      <c r="NHQ16" s="221"/>
      <c r="NHR16" s="226"/>
      <c r="NHS16" s="226"/>
      <c r="NHT16" s="26"/>
      <c r="NHU16" s="26"/>
      <c r="NHV16" s="26"/>
      <c r="NHW16" s="225"/>
      <c r="NHX16" s="26"/>
      <c r="NHZ16" s="221"/>
      <c r="NIA16" s="221"/>
      <c r="NIB16" s="221"/>
      <c r="NIC16" s="221"/>
      <c r="NID16" s="221"/>
      <c r="NIE16" s="221"/>
      <c r="NIF16" s="221"/>
      <c r="NIG16" s="221"/>
      <c r="NIH16" s="226"/>
      <c r="NII16" s="226"/>
      <c r="NIJ16" s="26"/>
      <c r="NIK16" s="26"/>
      <c r="NIL16" s="26"/>
      <c r="NIM16" s="225"/>
      <c r="NIN16" s="26"/>
      <c r="NIP16" s="221"/>
      <c r="NIQ16" s="221"/>
      <c r="NIR16" s="221"/>
      <c r="NIS16" s="221"/>
      <c r="NIT16" s="221"/>
      <c r="NIU16" s="221"/>
      <c r="NIV16" s="221"/>
      <c r="NIW16" s="221"/>
      <c r="NIX16" s="226"/>
      <c r="NIY16" s="226"/>
      <c r="NIZ16" s="26"/>
      <c r="NJA16" s="26"/>
      <c r="NJB16" s="26"/>
      <c r="NJC16" s="225"/>
      <c r="NJD16" s="26"/>
      <c r="NJF16" s="221"/>
      <c r="NJG16" s="221"/>
      <c r="NJH16" s="221"/>
      <c r="NJI16" s="221"/>
      <c r="NJJ16" s="221"/>
      <c r="NJK16" s="221"/>
      <c r="NJL16" s="221"/>
      <c r="NJM16" s="221"/>
      <c r="NJN16" s="226"/>
      <c r="NJO16" s="226"/>
      <c r="NJP16" s="26"/>
      <c r="NJQ16" s="26"/>
      <c r="NJR16" s="26"/>
      <c r="NJS16" s="225"/>
      <c r="NJT16" s="26"/>
      <c r="NJV16" s="221"/>
      <c r="NJW16" s="221"/>
      <c r="NJX16" s="221"/>
      <c r="NJY16" s="221"/>
      <c r="NJZ16" s="221"/>
      <c r="NKA16" s="221"/>
      <c r="NKB16" s="221"/>
      <c r="NKC16" s="221"/>
      <c r="NKD16" s="226"/>
      <c r="NKE16" s="226"/>
      <c r="NKF16" s="26"/>
      <c r="NKG16" s="26"/>
      <c r="NKH16" s="26"/>
      <c r="NKI16" s="225"/>
      <c r="NKJ16" s="26"/>
      <c r="NKL16" s="221"/>
      <c r="NKM16" s="221"/>
      <c r="NKN16" s="221"/>
      <c r="NKO16" s="221"/>
      <c r="NKP16" s="221"/>
      <c r="NKQ16" s="221"/>
      <c r="NKR16" s="221"/>
      <c r="NKS16" s="221"/>
      <c r="NKT16" s="226"/>
      <c r="NKU16" s="226"/>
      <c r="NKV16" s="26"/>
      <c r="NKW16" s="26"/>
      <c r="NKX16" s="26"/>
      <c r="NKY16" s="225"/>
      <c r="NKZ16" s="26"/>
      <c r="NLB16" s="221"/>
      <c r="NLC16" s="221"/>
      <c r="NLD16" s="221"/>
      <c r="NLE16" s="221"/>
      <c r="NLF16" s="221"/>
      <c r="NLG16" s="221"/>
      <c r="NLH16" s="221"/>
      <c r="NLI16" s="221"/>
      <c r="NLJ16" s="226"/>
      <c r="NLK16" s="226"/>
      <c r="NLL16" s="26"/>
      <c r="NLM16" s="26"/>
      <c r="NLN16" s="26"/>
      <c r="NLO16" s="225"/>
      <c r="NLP16" s="26"/>
      <c r="NLR16" s="221"/>
      <c r="NLS16" s="221"/>
      <c r="NLT16" s="221"/>
      <c r="NLU16" s="221"/>
      <c r="NLV16" s="221"/>
      <c r="NLW16" s="221"/>
      <c r="NLX16" s="221"/>
      <c r="NLY16" s="221"/>
      <c r="NLZ16" s="226"/>
      <c r="NMA16" s="226"/>
      <c r="NMB16" s="26"/>
      <c r="NMC16" s="26"/>
      <c r="NMD16" s="26"/>
      <c r="NME16" s="225"/>
      <c r="NMF16" s="26"/>
      <c r="NMH16" s="221"/>
      <c r="NMI16" s="221"/>
      <c r="NMJ16" s="221"/>
      <c r="NMK16" s="221"/>
      <c r="NML16" s="221"/>
      <c r="NMM16" s="221"/>
      <c r="NMN16" s="221"/>
      <c r="NMO16" s="221"/>
      <c r="NMP16" s="226"/>
      <c r="NMQ16" s="226"/>
      <c r="NMR16" s="26"/>
      <c r="NMS16" s="26"/>
      <c r="NMT16" s="26"/>
      <c r="NMU16" s="225"/>
      <c r="NMV16" s="26"/>
      <c r="NMX16" s="221"/>
      <c r="NMY16" s="221"/>
      <c r="NMZ16" s="221"/>
      <c r="NNA16" s="221"/>
      <c r="NNB16" s="221"/>
      <c r="NNC16" s="221"/>
      <c r="NND16" s="221"/>
      <c r="NNE16" s="221"/>
      <c r="NNF16" s="226"/>
      <c r="NNG16" s="226"/>
      <c r="NNH16" s="26"/>
      <c r="NNI16" s="26"/>
      <c r="NNJ16" s="26"/>
      <c r="NNK16" s="225"/>
      <c r="NNL16" s="26"/>
      <c r="NNN16" s="221"/>
      <c r="NNO16" s="221"/>
      <c r="NNP16" s="221"/>
      <c r="NNQ16" s="221"/>
      <c r="NNR16" s="221"/>
      <c r="NNS16" s="221"/>
      <c r="NNT16" s="221"/>
      <c r="NNU16" s="221"/>
      <c r="NNV16" s="226"/>
      <c r="NNW16" s="226"/>
      <c r="NNX16" s="26"/>
      <c r="NNY16" s="26"/>
      <c r="NNZ16" s="26"/>
      <c r="NOA16" s="225"/>
      <c r="NOB16" s="26"/>
      <c r="NOD16" s="221"/>
      <c r="NOE16" s="221"/>
      <c r="NOF16" s="221"/>
      <c r="NOG16" s="221"/>
      <c r="NOH16" s="221"/>
      <c r="NOI16" s="221"/>
      <c r="NOJ16" s="221"/>
      <c r="NOK16" s="221"/>
      <c r="NOL16" s="226"/>
      <c r="NOM16" s="226"/>
      <c r="NON16" s="26"/>
      <c r="NOO16" s="26"/>
      <c r="NOP16" s="26"/>
      <c r="NOQ16" s="225"/>
      <c r="NOR16" s="26"/>
      <c r="NOT16" s="221"/>
      <c r="NOU16" s="221"/>
      <c r="NOV16" s="221"/>
      <c r="NOW16" s="221"/>
      <c r="NOX16" s="221"/>
      <c r="NOY16" s="221"/>
      <c r="NOZ16" s="221"/>
      <c r="NPA16" s="221"/>
      <c r="NPB16" s="226"/>
      <c r="NPC16" s="226"/>
      <c r="NPD16" s="26"/>
      <c r="NPE16" s="26"/>
      <c r="NPF16" s="26"/>
      <c r="NPG16" s="225"/>
      <c r="NPH16" s="26"/>
      <c r="NPJ16" s="221"/>
      <c r="NPK16" s="221"/>
      <c r="NPL16" s="221"/>
      <c r="NPM16" s="221"/>
      <c r="NPN16" s="221"/>
      <c r="NPO16" s="221"/>
      <c r="NPP16" s="221"/>
      <c r="NPQ16" s="221"/>
      <c r="NPR16" s="226"/>
      <c r="NPS16" s="226"/>
      <c r="NPT16" s="26"/>
      <c r="NPU16" s="26"/>
      <c r="NPV16" s="26"/>
      <c r="NPW16" s="225"/>
      <c r="NPX16" s="26"/>
      <c r="NPZ16" s="221"/>
      <c r="NQA16" s="221"/>
      <c r="NQB16" s="221"/>
      <c r="NQC16" s="221"/>
      <c r="NQD16" s="221"/>
      <c r="NQE16" s="221"/>
      <c r="NQF16" s="221"/>
      <c r="NQG16" s="221"/>
      <c r="NQH16" s="226"/>
      <c r="NQI16" s="226"/>
      <c r="NQJ16" s="26"/>
      <c r="NQK16" s="26"/>
      <c r="NQL16" s="26"/>
      <c r="NQM16" s="225"/>
      <c r="NQN16" s="26"/>
      <c r="NQP16" s="221"/>
      <c r="NQQ16" s="221"/>
      <c r="NQR16" s="221"/>
      <c r="NQS16" s="221"/>
      <c r="NQT16" s="221"/>
      <c r="NQU16" s="221"/>
      <c r="NQV16" s="221"/>
      <c r="NQW16" s="221"/>
      <c r="NQX16" s="226"/>
      <c r="NQY16" s="226"/>
      <c r="NQZ16" s="26"/>
      <c r="NRA16" s="26"/>
      <c r="NRB16" s="26"/>
      <c r="NRC16" s="225"/>
      <c r="NRD16" s="26"/>
      <c r="NRF16" s="221"/>
      <c r="NRG16" s="221"/>
      <c r="NRH16" s="221"/>
      <c r="NRI16" s="221"/>
      <c r="NRJ16" s="221"/>
      <c r="NRK16" s="221"/>
      <c r="NRL16" s="221"/>
      <c r="NRM16" s="221"/>
      <c r="NRN16" s="226"/>
      <c r="NRO16" s="226"/>
      <c r="NRP16" s="26"/>
      <c r="NRQ16" s="26"/>
      <c r="NRR16" s="26"/>
      <c r="NRS16" s="225"/>
      <c r="NRT16" s="26"/>
      <c r="NRV16" s="221"/>
      <c r="NRW16" s="221"/>
      <c r="NRX16" s="221"/>
      <c r="NRY16" s="221"/>
      <c r="NRZ16" s="221"/>
      <c r="NSA16" s="221"/>
      <c r="NSB16" s="221"/>
      <c r="NSC16" s="221"/>
      <c r="NSD16" s="226"/>
      <c r="NSE16" s="226"/>
      <c r="NSF16" s="26"/>
      <c r="NSG16" s="26"/>
      <c r="NSH16" s="26"/>
      <c r="NSI16" s="225"/>
      <c r="NSJ16" s="26"/>
      <c r="NSL16" s="221"/>
      <c r="NSM16" s="221"/>
      <c r="NSN16" s="221"/>
      <c r="NSO16" s="221"/>
      <c r="NSP16" s="221"/>
      <c r="NSQ16" s="221"/>
      <c r="NSR16" s="221"/>
      <c r="NSS16" s="221"/>
      <c r="NST16" s="226"/>
      <c r="NSU16" s="226"/>
      <c r="NSV16" s="26"/>
      <c r="NSW16" s="26"/>
      <c r="NSX16" s="26"/>
      <c r="NSY16" s="225"/>
      <c r="NSZ16" s="26"/>
      <c r="NTB16" s="221"/>
      <c r="NTC16" s="221"/>
      <c r="NTD16" s="221"/>
      <c r="NTE16" s="221"/>
      <c r="NTF16" s="221"/>
      <c r="NTG16" s="221"/>
      <c r="NTH16" s="221"/>
      <c r="NTI16" s="221"/>
      <c r="NTJ16" s="226"/>
      <c r="NTK16" s="226"/>
      <c r="NTL16" s="26"/>
      <c r="NTM16" s="26"/>
      <c r="NTN16" s="26"/>
      <c r="NTO16" s="225"/>
      <c r="NTP16" s="26"/>
      <c r="NTR16" s="221"/>
      <c r="NTS16" s="221"/>
      <c r="NTT16" s="221"/>
      <c r="NTU16" s="221"/>
      <c r="NTV16" s="221"/>
      <c r="NTW16" s="221"/>
      <c r="NTX16" s="221"/>
      <c r="NTY16" s="221"/>
      <c r="NTZ16" s="226"/>
      <c r="NUA16" s="226"/>
      <c r="NUB16" s="26"/>
      <c r="NUC16" s="26"/>
      <c r="NUD16" s="26"/>
      <c r="NUE16" s="225"/>
      <c r="NUF16" s="26"/>
      <c r="NUH16" s="221"/>
      <c r="NUI16" s="221"/>
      <c r="NUJ16" s="221"/>
      <c r="NUK16" s="221"/>
      <c r="NUL16" s="221"/>
      <c r="NUM16" s="221"/>
      <c r="NUN16" s="221"/>
      <c r="NUO16" s="221"/>
      <c r="NUP16" s="226"/>
      <c r="NUQ16" s="226"/>
      <c r="NUR16" s="26"/>
      <c r="NUS16" s="26"/>
      <c r="NUT16" s="26"/>
      <c r="NUU16" s="225"/>
      <c r="NUV16" s="26"/>
      <c r="NUX16" s="221"/>
      <c r="NUY16" s="221"/>
      <c r="NUZ16" s="221"/>
      <c r="NVA16" s="221"/>
      <c r="NVB16" s="221"/>
      <c r="NVC16" s="221"/>
      <c r="NVD16" s="221"/>
      <c r="NVE16" s="221"/>
      <c r="NVF16" s="226"/>
      <c r="NVG16" s="226"/>
      <c r="NVH16" s="26"/>
      <c r="NVI16" s="26"/>
      <c r="NVJ16" s="26"/>
      <c r="NVK16" s="225"/>
      <c r="NVL16" s="26"/>
      <c r="NVN16" s="221"/>
      <c r="NVO16" s="221"/>
      <c r="NVP16" s="221"/>
      <c r="NVQ16" s="221"/>
      <c r="NVR16" s="221"/>
      <c r="NVS16" s="221"/>
      <c r="NVT16" s="221"/>
      <c r="NVU16" s="221"/>
      <c r="NVV16" s="226"/>
      <c r="NVW16" s="226"/>
      <c r="NVX16" s="26"/>
      <c r="NVY16" s="26"/>
      <c r="NVZ16" s="26"/>
      <c r="NWA16" s="225"/>
      <c r="NWB16" s="26"/>
      <c r="NWD16" s="221"/>
      <c r="NWE16" s="221"/>
      <c r="NWF16" s="221"/>
      <c r="NWG16" s="221"/>
      <c r="NWH16" s="221"/>
      <c r="NWI16" s="221"/>
      <c r="NWJ16" s="221"/>
      <c r="NWK16" s="221"/>
      <c r="NWL16" s="226"/>
      <c r="NWM16" s="226"/>
      <c r="NWN16" s="26"/>
      <c r="NWO16" s="26"/>
      <c r="NWP16" s="26"/>
      <c r="NWQ16" s="225"/>
      <c r="NWR16" s="26"/>
      <c r="NWT16" s="221"/>
      <c r="NWU16" s="221"/>
      <c r="NWV16" s="221"/>
      <c r="NWW16" s="221"/>
      <c r="NWX16" s="221"/>
      <c r="NWY16" s="221"/>
      <c r="NWZ16" s="221"/>
      <c r="NXA16" s="221"/>
      <c r="NXB16" s="226"/>
      <c r="NXC16" s="226"/>
      <c r="NXD16" s="26"/>
      <c r="NXE16" s="26"/>
      <c r="NXF16" s="26"/>
      <c r="NXG16" s="225"/>
      <c r="NXH16" s="26"/>
      <c r="NXJ16" s="221"/>
      <c r="NXK16" s="221"/>
      <c r="NXL16" s="221"/>
      <c r="NXM16" s="221"/>
      <c r="NXN16" s="221"/>
      <c r="NXO16" s="221"/>
      <c r="NXP16" s="221"/>
      <c r="NXQ16" s="221"/>
      <c r="NXR16" s="226"/>
      <c r="NXS16" s="226"/>
      <c r="NXT16" s="26"/>
      <c r="NXU16" s="26"/>
      <c r="NXV16" s="26"/>
      <c r="NXW16" s="225"/>
      <c r="NXX16" s="26"/>
      <c r="NXZ16" s="221"/>
      <c r="NYA16" s="221"/>
      <c r="NYB16" s="221"/>
      <c r="NYC16" s="221"/>
      <c r="NYD16" s="221"/>
      <c r="NYE16" s="221"/>
      <c r="NYF16" s="221"/>
      <c r="NYG16" s="221"/>
      <c r="NYH16" s="226"/>
      <c r="NYI16" s="226"/>
      <c r="NYJ16" s="26"/>
      <c r="NYK16" s="26"/>
      <c r="NYL16" s="26"/>
      <c r="NYM16" s="225"/>
      <c r="NYN16" s="26"/>
      <c r="NYP16" s="221"/>
      <c r="NYQ16" s="221"/>
      <c r="NYR16" s="221"/>
      <c r="NYS16" s="221"/>
      <c r="NYT16" s="221"/>
      <c r="NYU16" s="221"/>
      <c r="NYV16" s="221"/>
      <c r="NYW16" s="221"/>
      <c r="NYX16" s="226"/>
      <c r="NYY16" s="226"/>
      <c r="NYZ16" s="26"/>
      <c r="NZA16" s="26"/>
      <c r="NZB16" s="26"/>
      <c r="NZC16" s="225"/>
      <c r="NZD16" s="26"/>
      <c r="NZF16" s="221"/>
      <c r="NZG16" s="221"/>
      <c r="NZH16" s="221"/>
      <c r="NZI16" s="221"/>
      <c r="NZJ16" s="221"/>
      <c r="NZK16" s="221"/>
      <c r="NZL16" s="221"/>
      <c r="NZM16" s="221"/>
      <c r="NZN16" s="226"/>
      <c r="NZO16" s="226"/>
      <c r="NZP16" s="26"/>
      <c r="NZQ16" s="26"/>
      <c r="NZR16" s="26"/>
      <c r="NZS16" s="225"/>
      <c r="NZT16" s="26"/>
      <c r="NZV16" s="221"/>
      <c r="NZW16" s="221"/>
      <c r="NZX16" s="221"/>
      <c r="NZY16" s="221"/>
      <c r="NZZ16" s="221"/>
      <c r="OAA16" s="221"/>
      <c r="OAB16" s="221"/>
      <c r="OAC16" s="221"/>
      <c r="OAD16" s="226"/>
      <c r="OAE16" s="226"/>
      <c r="OAF16" s="26"/>
      <c r="OAG16" s="26"/>
      <c r="OAH16" s="26"/>
      <c r="OAI16" s="225"/>
      <c r="OAJ16" s="26"/>
      <c r="OAL16" s="221"/>
      <c r="OAM16" s="221"/>
      <c r="OAN16" s="221"/>
      <c r="OAO16" s="221"/>
      <c r="OAP16" s="221"/>
      <c r="OAQ16" s="221"/>
      <c r="OAR16" s="221"/>
      <c r="OAS16" s="221"/>
      <c r="OAT16" s="226"/>
      <c r="OAU16" s="226"/>
      <c r="OAV16" s="26"/>
      <c r="OAW16" s="26"/>
      <c r="OAX16" s="26"/>
      <c r="OAY16" s="225"/>
      <c r="OAZ16" s="26"/>
      <c r="OBB16" s="221"/>
      <c r="OBC16" s="221"/>
      <c r="OBD16" s="221"/>
      <c r="OBE16" s="221"/>
      <c r="OBF16" s="221"/>
      <c r="OBG16" s="221"/>
      <c r="OBH16" s="221"/>
      <c r="OBI16" s="221"/>
      <c r="OBJ16" s="226"/>
      <c r="OBK16" s="226"/>
      <c r="OBL16" s="26"/>
      <c r="OBM16" s="26"/>
      <c r="OBN16" s="26"/>
      <c r="OBO16" s="225"/>
      <c r="OBP16" s="26"/>
      <c r="OBR16" s="221"/>
      <c r="OBS16" s="221"/>
      <c r="OBT16" s="221"/>
      <c r="OBU16" s="221"/>
      <c r="OBV16" s="221"/>
      <c r="OBW16" s="221"/>
      <c r="OBX16" s="221"/>
      <c r="OBY16" s="221"/>
      <c r="OBZ16" s="226"/>
      <c r="OCA16" s="226"/>
      <c r="OCB16" s="26"/>
      <c r="OCC16" s="26"/>
      <c r="OCD16" s="26"/>
      <c r="OCE16" s="225"/>
      <c r="OCF16" s="26"/>
      <c r="OCH16" s="221"/>
      <c r="OCI16" s="221"/>
      <c r="OCJ16" s="221"/>
      <c r="OCK16" s="221"/>
      <c r="OCL16" s="221"/>
      <c r="OCM16" s="221"/>
      <c r="OCN16" s="221"/>
      <c r="OCO16" s="221"/>
      <c r="OCP16" s="226"/>
      <c r="OCQ16" s="226"/>
      <c r="OCR16" s="26"/>
      <c r="OCS16" s="26"/>
      <c r="OCT16" s="26"/>
      <c r="OCU16" s="225"/>
      <c r="OCV16" s="26"/>
      <c r="OCX16" s="221"/>
      <c r="OCY16" s="221"/>
      <c r="OCZ16" s="221"/>
      <c r="ODA16" s="221"/>
      <c r="ODB16" s="221"/>
      <c r="ODC16" s="221"/>
      <c r="ODD16" s="221"/>
      <c r="ODE16" s="221"/>
      <c r="ODF16" s="226"/>
      <c r="ODG16" s="226"/>
      <c r="ODH16" s="26"/>
      <c r="ODI16" s="26"/>
      <c r="ODJ16" s="26"/>
      <c r="ODK16" s="225"/>
      <c r="ODL16" s="26"/>
      <c r="ODN16" s="221"/>
      <c r="ODO16" s="221"/>
      <c r="ODP16" s="221"/>
      <c r="ODQ16" s="221"/>
      <c r="ODR16" s="221"/>
      <c r="ODS16" s="221"/>
      <c r="ODT16" s="221"/>
      <c r="ODU16" s="221"/>
      <c r="ODV16" s="226"/>
      <c r="ODW16" s="226"/>
      <c r="ODX16" s="26"/>
      <c r="ODY16" s="26"/>
      <c r="ODZ16" s="26"/>
      <c r="OEA16" s="225"/>
      <c r="OEB16" s="26"/>
      <c r="OED16" s="221"/>
      <c r="OEE16" s="221"/>
      <c r="OEF16" s="221"/>
      <c r="OEG16" s="221"/>
      <c r="OEH16" s="221"/>
      <c r="OEI16" s="221"/>
      <c r="OEJ16" s="221"/>
      <c r="OEK16" s="221"/>
      <c r="OEL16" s="226"/>
      <c r="OEM16" s="226"/>
      <c r="OEN16" s="26"/>
      <c r="OEO16" s="26"/>
      <c r="OEP16" s="26"/>
      <c r="OEQ16" s="225"/>
      <c r="OER16" s="26"/>
      <c r="OET16" s="221"/>
      <c r="OEU16" s="221"/>
      <c r="OEV16" s="221"/>
      <c r="OEW16" s="221"/>
      <c r="OEX16" s="221"/>
      <c r="OEY16" s="221"/>
      <c r="OEZ16" s="221"/>
      <c r="OFA16" s="221"/>
      <c r="OFB16" s="226"/>
      <c r="OFC16" s="226"/>
      <c r="OFD16" s="26"/>
      <c r="OFE16" s="26"/>
      <c r="OFF16" s="26"/>
      <c r="OFG16" s="225"/>
      <c r="OFH16" s="26"/>
      <c r="OFJ16" s="221"/>
      <c r="OFK16" s="221"/>
      <c r="OFL16" s="221"/>
      <c r="OFM16" s="221"/>
      <c r="OFN16" s="221"/>
      <c r="OFO16" s="221"/>
      <c r="OFP16" s="221"/>
      <c r="OFQ16" s="221"/>
      <c r="OFR16" s="226"/>
      <c r="OFS16" s="226"/>
      <c r="OFT16" s="26"/>
      <c r="OFU16" s="26"/>
      <c r="OFV16" s="26"/>
      <c r="OFW16" s="225"/>
      <c r="OFX16" s="26"/>
      <c r="OFZ16" s="221"/>
      <c r="OGA16" s="221"/>
      <c r="OGB16" s="221"/>
      <c r="OGC16" s="221"/>
      <c r="OGD16" s="221"/>
      <c r="OGE16" s="221"/>
      <c r="OGF16" s="221"/>
      <c r="OGG16" s="221"/>
      <c r="OGH16" s="226"/>
      <c r="OGI16" s="226"/>
      <c r="OGJ16" s="26"/>
      <c r="OGK16" s="26"/>
      <c r="OGL16" s="26"/>
      <c r="OGM16" s="225"/>
      <c r="OGN16" s="26"/>
      <c r="OGP16" s="221"/>
      <c r="OGQ16" s="221"/>
      <c r="OGR16" s="221"/>
      <c r="OGS16" s="221"/>
      <c r="OGT16" s="221"/>
      <c r="OGU16" s="221"/>
      <c r="OGV16" s="221"/>
      <c r="OGW16" s="221"/>
      <c r="OGX16" s="226"/>
      <c r="OGY16" s="226"/>
      <c r="OGZ16" s="26"/>
      <c r="OHA16" s="26"/>
      <c r="OHB16" s="26"/>
      <c r="OHC16" s="225"/>
      <c r="OHD16" s="26"/>
      <c r="OHF16" s="221"/>
      <c r="OHG16" s="221"/>
      <c r="OHH16" s="221"/>
      <c r="OHI16" s="221"/>
      <c r="OHJ16" s="221"/>
      <c r="OHK16" s="221"/>
      <c r="OHL16" s="221"/>
      <c r="OHM16" s="221"/>
      <c r="OHN16" s="226"/>
      <c r="OHO16" s="226"/>
      <c r="OHP16" s="26"/>
      <c r="OHQ16" s="26"/>
      <c r="OHR16" s="26"/>
      <c r="OHS16" s="225"/>
      <c r="OHT16" s="26"/>
      <c r="OHV16" s="221"/>
      <c r="OHW16" s="221"/>
      <c r="OHX16" s="221"/>
      <c r="OHY16" s="221"/>
      <c r="OHZ16" s="221"/>
      <c r="OIA16" s="221"/>
      <c r="OIB16" s="221"/>
      <c r="OIC16" s="221"/>
      <c r="OID16" s="226"/>
      <c r="OIE16" s="226"/>
      <c r="OIF16" s="26"/>
      <c r="OIG16" s="26"/>
      <c r="OIH16" s="26"/>
      <c r="OII16" s="225"/>
      <c r="OIJ16" s="26"/>
      <c r="OIL16" s="221"/>
      <c r="OIM16" s="221"/>
      <c r="OIN16" s="221"/>
      <c r="OIO16" s="221"/>
      <c r="OIP16" s="221"/>
      <c r="OIQ16" s="221"/>
      <c r="OIR16" s="221"/>
      <c r="OIS16" s="221"/>
      <c r="OIT16" s="226"/>
      <c r="OIU16" s="226"/>
      <c r="OIV16" s="26"/>
      <c r="OIW16" s="26"/>
      <c r="OIX16" s="26"/>
      <c r="OIY16" s="225"/>
      <c r="OIZ16" s="26"/>
      <c r="OJB16" s="221"/>
      <c r="OJC16" s="221"/>
      <c r="OJD16" s="221"/>
      <c r="OJE16" s="221"/>
      <c r="OJF16" s="221"/>
      <c r="OJG16" s="221"/>
      <c r="OJH16" s="221"/>
      <c r="OJI16" s="221"/>
      <c r="OJJ16" s="226"/>
      <c r="OJK16" s="226"/>
      <c r="OJL16" s="26"/>
      <c r="OJM16" s="26"/>
      <c r="OJN16" s="26"/>
      <c r="OJO16" s="225"/>
      <c r="OJP16" s="26"/>
      <c r="OJR16" s="221"/>
      <c r="OJS16" s="221"/>
      <c r="OJT16" s="221"/>
      <c r="OJU16" s="221"/>
      <c r="OJV16" s="221"/>
      <c r="OJW16" s="221"/>
      <c r="OJX16" s="221"/>
      <c r="OJY16" s="221"/>
      <c r="OJZ16" s="226"/>
      <c r="OKA16" s="226"/>
      <c r="OKB16" s="26"/>
      <c r="OKC16" s="26"/>
      <c r="OKD16" s="26"/>
      <c r="OKE16" s="225"/>
      <c r="OKF16" s="26"/>
      <c r="OKH16" s="221"/>
      <c r="OKI16" s="221"/>
      <c r="OKJ16" s="221"/>
      <c r="OKK16" s="221"/>
      <c r="OKL16" s="221"/>
      <c r="OKM16" s="221"/>
      <c r="OKN16" s="221"/>
      <c r="OKO16" s="221"/>
      <c r="OKP16" s="226"/>
      <c r="OKQ16" s="226"/>
      <c r="OKR16" s="26"/>
      <c r="OKS16" s="26"/>
      <c r="OKT16" s="26"/>
      <c r="OKU16" s="225"/>
      <c r="OKV16" s="26"/>
      <c r="OKX16" s="221"/>
      <c r="OKY16" s="221"/>
      <c r="OKZ16" s="221"/>
      <c r="OLA16" s="221"/>
      <c r="OLB16" s="221"/>
      <c r="OLC16" s="221"/>
      <c r="OLD16" s="221"/>
      <c r="OLE16" s="221"/>
      <c r="OLF16" s="226"/>
      <c r="OLG16" s="226"/>
      <c r="OLH16" s="26"/>
      <c r="OLI16" s="26"/>
      <c r="OLJ16" s="26"/>
      <c r="OLK16" s="225"/>
      <c r="OLL16" s="26"/>
      <c r="OLN16" s="221"/>
      <c r="OLO16" s="221"/>
      <c r="OLP16" s="221"/>
      <c r="OLQ16" s="221"/>
      <c r="OLR16" s="221"/>
      <c r="OLS16" s="221"/>
      <c r="OLT16" s="221"/>
      <c r="OLU16" s="221"/>
      <c r="OLV16" s="226"/>
      <c r="OLW16" s="226"/>
      <c r="OLX16" s="26"/>
      <c r="OLY16" s="26"/>
      <c r="OLZ16" s="26"/>
      <c r="OMA16" s="225"/>
      <c r="OMB16" s="26"/>
      <c r="OMD16" s="221"/>
      <c r="OME16" s="221"/>
      <c r="OMF16" s="221"/>
      <c r="OMG16" s="221"/>
      <c r="OMH16" s="221"/>
      <c r="OMI16" s="221"/>
      <c r="OMJ16" s="221"/>
      <c r="OMK16" s="221"/>
      <c r="OML16" s="226"/>
      <c r="OMM16" s="226"/>
      <c r="OMN16" s="26"/>
      <c r="OMO16" s="26"/>
      <c r="OMP16" s="26"/>
      <c r="OMQ16" s="225"/>
      <c r="OMR16" s="26"/>
      <c r="OMT16" s="221"/>
      <c r="OMU16" s="221"/>
      <c r="OMV16" s="221"/>
      <c r="OMW16" s="221"/>
      <c r="OMX16" s="221"/>
      <c r="OMY16" s="221"/>
      <c r="OMZ16" s="221"/>
      <c r="ONA16" s="221"/>
      <c r="ONB16" s="226"/>
      <c r="ONC16" s="226"/>
      <c r="OND16" s="26"/>
      <c r="ONE16" s="26"/>
      <c r="ONF16" s="26"/>
      <c r="ONG16" s="225"/>
      <c r="ONH16" s="26"/>
      <c r="ONJ16" s="221"/>
      <c r="ONK16" s="221"/>
      <c r="ONL16" s="221"/>
      <c r="ONM16" s="221"/>
      <c r="ONN16" s="221"/>
      <c r="ONO16" s="221"/>
      <c r="ONP16" s="221"/>
      <c r="ONQ16" s="221"/>
      <c r="ONR16" s="226"/>
      <c r="ONS16" s="226"/>
      <c r="ONT16" s="26"/>
      <c r="ONU16" s="26"/>
      <c r="ONV16" s="26"/>
      <c r="ONW16" s="225"/>
      <c r="ONX16" s="26"/>
      <c r="ONZ16" s="221"/>
      <c r="OOA16" s="221"/>
      <c r="OOB16" s="221"/>
      <c r="OOC16" s="221"/>
      <c r="OOD16" s="221"/>
      <c r="OOE16" s="221"/>
      <c r="OOF16" s="221"/>
      <c r="OOG16" s="221"/>
      <c r="OOH16" s="226"/>
      <c r="OOI16" s="226"/>
      <c r="OOJ16" s="26"/>
      <c r="OOK16" s="26"/>
      <c r="OOL16" s="26"/>
      <c r="OOM16" s="225"/>
      <c r="OON16" s="26"/>
      <c r="OOP16" s="221"/>
      <c r="OOQ16" s="221"/>
      <c r="OOR16" s="221"/>
      <c r="OOS16" s="221"/>
      <c r="OOT16" s="221"/>
      <c r="OOU16" s="221"/>
      <c r="OOV16" s="221"/>
      <c r="OOW16" s="221"/>
      <c r="OOX16" s="226"/>
      <c r="OOY16" s="226"/>
      <c r="OOZ16" s="26"/>
      <c r="OPA16" s="26"/>
      <c r="OPB16" s="26"/>
      <c r="OPC16" s="225"/>
      <c r="OPD16" s="26"/>
      <c r="OPF16" s="221"/>
      <c r="OPG16" s="221"/>
      <c r="OPH16" s="221"/>
      <c r="OPI16" s="221"/>
      <c r="OPJ16" s="221"/>
      <c r="OPK16" s="221"/>
      <c r="OPL16" s="221"/>
      <c r="OPM16" s="221"/>
      <c r="OPN16" s="226"/>
      <c r="OPO16" s="226"/>
      <c r="OPP16" s="26"/>
      <c r="OPQ16" s="26"/>
      <c r="OPR16" s="26"/>
      <c r="OPS16" s="225"/>
      <c r="OPT16" s="26"/>
      <c r="OPV16" s="221"/>
      <c r="OPW16" s="221"/>
      <c r="OPX16" s="221"/>
      <c r="OPY16" s="221"/>
      <c r="OPZ16" s="221"/>
      <c r="OQA16" s="221"/>
      <c r="OQB16" s="221"/>
      <c r="OQC16" s="221"/>
      <c r="OQD16" s="226"/>
      <c r="OQE16" s="226"/>
      <c r="OQF16" s="26"/>
      <c r="OQG16" s="26"/>
      <c r="OQH16" s="26"/>
      <c r="OQI16" s="225"/>
      <c r="OQJ16" s="26"/>
      <c r="OQL16" s="221"/>
      <c r="OQM16" s="221"/>
      <c r="OQN16" s="221"/>
      <c r="OQO16" s="221"/>
      <c r="OQP16" s="221"/>
      <c r="OQQ16" s="221"/>
      <c r="OQR16" s="221"/>
      <c r="OQS16" s="221"/>
      <c r="OQT16" s="226"/>
      <c r="OQU16" s="226"/>
      <c r="OQV16" s="26"/>
      <c r="OQW16" s="26"/>
      <c r="OQX16" s="26"/>
      <c r="OQY16" s="225"/>
      <c r="OQZ16" s="26"/>
      <c r="ORB16" s="221"/>
      <c r="ORC16" s="221"/>
      <c r="ORD16" s="221"/>
      <c r="ORE16" s="221"/>
      <c r="ORF16" s="221"/>
      <c r="ORG16" s="221"/>
      <c r="ORH16" s="221"/>
      <c r="ORI16" s="221"/>
      <c r="ORJ16" s="226"/>
      <c r="ORK16" s="226"/>
      <c r="ORL16" s="26"/>
      <c r="ORM16" s="26"/>
      <c r="ORN16" s="26"/>
      <c r="ORO16" s="225"/>
      <c r="ORP16" s="26"/>
      <c r="ORR16" s="221"/>
      <c r="ORS16" s="221"/>
      <c r="ORT16" s="221"/>
      <c r="ORU16" s="221"/>
      <c r="ORV16" s="221"/>
      <c r="ORW16" s="221"/>
      <c r="ORX16" s="221"/>
      <c r="ORY16" s="221"/>
      <c r="ORZ16" s="226"/>
      <c r="OSA16" s="226"/>
      <c r="OSB16" s="26"/>
      <c r="OSC16" s="26"/>
      <c r="OSD16" s="26"/>
      <c r="OSE16" s="225"/>
      <c r="OSF16" s="26"/>
      <c r="OSH16" s="221"/>
      <c r="OSI16" s="221"/>
      <c r="OSJ16" s="221"/>
      <c r="OSK16" s="221"/>
      <c r="OSL16" s="221"/>
      <c r="OSM16" s="221"/>
      <c r="OSN16" s="221"/>
      <c r="OSO16" s="221"/>
      <c r="OSP16" s="226"/>
      <c r="OSQ16" s="226"/>
      <c r="OSR16" s="26"/>
      <c r="OSS16" s="26"/>
      <c r="OST16" s="26"/>
      <c r="OSU16" s="225"/>
      <c r="OSV16" s="26"/>
      <c r="OSX16" s="221"/>
      <c r="OSY16" s="221"/>
      <c r="OSZ16" s="221"/>
      <c r="OTA16" s="221"/>
      <c r="OTB16" s="221"/>
      <c r="OTC16" s="221"/>
      <c r="OTD16" s="221"/>
      <c r="OTE16" s="221"/>
      <c r="OTF16" s="226"/>
      <c r="OTG16" s="226"/>
      <c r="OTH16" s="26"/>
      <c r="OTI16" s="26"/>
      <c r="OTJ16" s="26"/>
      <c r="OTK16" s="225"/>
      <c r="OTL16" s="26"/>
      <c r="OTN16" s="221"/>
      <c r="OTO16" s="221"/>
      <c r="OTP16" s="221"/>
      <c r="OTQ16" s="221"/>
      <c r="OTR16" s="221"/>
      <c r="OTS16" s="221"/>
      <c r="OTT16" s="221"/>
      <c r="OTU16" s="221"/>
      <c r="OTV16" s="226"/>
      <c r="OTW16" s="226"/>
      <c r="OTX16" s="26"/>
      <c r="OTY16" s="26"/>
      <c r="OTZ16" s="26"/>
      <c r="OUA16" s="225"/>
      <c r="OUB16" s="26"/>
      <c r="OUD16" s="221"/>
      <c r="OUE16" s="221"/>
      <c r="OUF16" s="221"/>
      <c r="OUG16" s="221"/>
      <c r="OUH16" s="221"/>
      <c r="OUI16" s="221"/>
      <c r="OUJ16" s="221"/>
      <c r="OUK16" s="221"/>
      <c r="OUL16" s="226"/>
      <c r="OUM16" s="226"/>
      <c r="OUN16" s="26"/>
      <c r="OUO16" s="26"/>
      <c r="OUP16" s="26"/>
      <c r="OUQ16" s="225"/>
      <c r="OUR16" s="26"/>
      <c r="OUT16" s="221"/>
      <c r="OUU16" s="221"/>
      <c r="OUV16" s="221"/>
      <c r="OUW16" s="221"/>
      <c r="OUX16" s="221"/>
      <c r="OUY16" s="221"/>
      <c r="OUZ16" s="221"/>
      <c r="OVA16" s="221"/>
      <c r="OVB16" s="226"/>
      <c r="OVC16" s="226"/>
      <c r="OVD16" s="26"/>
      <c r="OVE16" s="26"/>
      <c r="OVF16" s="26"/>
      <c r="OVG16" s="225"/>
      <c r="OVH16" s="26"/>
      <c r="OVJ16" s="221"/>
      <c r="OVK16" s="221"/>
      <c r="OVL16" s="221"/>
      <c r="OVM16" s="221"/>
      <c r="OVN16" s="221"/>
      <c r="OVO16" s="221"/>
      <c r="OVP16" s="221"/>
      <c r="OVQ16" s="221"/>
      <c r="OVR16" s="226"/>
      <c r="OVS16" s="226"/>
      <c r="OVT16" s="26"/>
      <c r="OVU16" s="26"/>
      <c r="OVV16" s="26"/>
      <c r="OVW16" s="225"/>
      <c r="OVX16" s="26"/>
      <c r="OVZ16" s="221"/>
      <c r="OWA16" s="221"/>
      <c r="OWB16" s="221"/>
      <c r="OWC16" s="221"/>
      <c r="OWD16" s="221"/>
      <c r="OWE16" s="221"/>
      <c r="OWF16" s="221"/>
      <c r="OWG16" s="221"/>
      <c r="OWH16" s="226"/>
      <c r="OWI16" s="226"/>
      <c r="OWJ16" s="26"/>
      <c r="OWK16" s="26"/>
      <c r="OWL16" s="26"/>
      <c r="OWM16" s="225"/>
      <c r="OWN16" s="26"/>
      <c r="OWP16" s="221"/>
      <c r="OWQ16" s="221"/>
      <c r="OWR16" s="221"/>
      <c r="OWS16" s="221"/>
      <c r="OWT16" s="221"/>
      <c r="OWU16" s="221"/>
      <c r="OWV16" s="221"/>
      <c r="OWW16" s="221"/>
      <c r="OWX16" s="226"/>
      <c r="OWY16" s="226"/>
      <c r="OWZ16" s="26"/>
      <c r="OXA16" s="26"/>
      <c r="OXB16" s="26"/>
      <c r="OXC16" s="225"/>
      <c r="OXD16" s="26"/>
      <c r="OXF16" s="221"/>
      <c r="OXG16" s="221"/>
      <c r="OXH16" s="221"/>
      <c r="OXI16" s="221"/>
      <c r="OXJ16" s="221"/>
      <c r="OXK16" s="221"/>
      <c r="OXL16" s="221"/>
      <c r="OXM16" s="221"/>
      <c r="OXN16" s="226"/>
      <c r="OXO16" s="226"/>
      <c r="OXP16" s="26"/>
      <c r="OXQ16" s="26"/>
      <c r="OXR16" s="26"/>
      <c r="OXS16" s="225"/>
      <c r="OXT16" s="26"/>
      <c r="OXV16" s="221"/>
      <c r="OXW16" s="221"/>
      <c r="OXX16" s="221"/>
      <c r="OXY16" s="221"/>
      <c r="OXZ16" s="221"/>
      <c r="OYA16" s="221"/>
      <c r="OYB16" s="221"/>
      <c r="OYC16" s="221"/>
      <c r="OYD16" s="226"/>
      <c r="OYE16" s="226"/>
      <c r="OYF16" s="26"/>
      <c r="OYG16" s="26"/>
      <c r="OYH16" s="26"/>
      <c r="OYI16" s="225"/>
      <c r="OYJ16" s="26"/>
      <c r="OYL16" s="221"/>
      <c r="OYM16" s="221"/>
      <c r="OYN16" s="221"/>
      <c r="OYO16" s="221"/>
      <c r="OYP16" s="221"/>
      <c r="OYQ16" s="221"/>
      <c r="OYR16" s="221"/>
      <c r="OYS16" s="221"/>
      <c r="OYT16" s="226"/>
      <c r="OYU16" s="226"/>
      <c r="OYV16" s="26"/>
      <c r="OYW16" s="26"/>
      <c r="OYX16" s="26"/>
      <c r="OYY16" s="225"/>
      <c r="OYZ16" s="26"/>
      <c r="OZB16" s="221"/>
      <c r="OZC16" s="221"/>
      <c r="OZD16" s="221"/>
      <c r="OZE16" s="221"/>
      <c r="OZF16" s="221"/>
      <c r="OZG16" s="221"/>
      <c r="OZH16" s="221"/>
      <c r="OZI16" s="221"/>
      <c r="OZJ16" s="226"/>
      <c r="OZK16" s="226"/>
      <c r="OZL16" s="26"/>
      <c r="OZM16" s="26"/>
      <c r="OZN16" s="26"/>
      <c r="OZO16" s="225"/>
      <c r="OZP16" s="26"/>
      <c r="OZR16" s="221"/>
      <c r="OZS16" s="221"/>
      <c r="OZT16" s="221"/>
      <c r="OZU16" s="221"/>
      <c r="OZV16" s="221"/>
      <c r="OZW16" s="221"/>
      <c r="OZX16" s="221"/>
      <c r="OZY16" s="221"/>
      <c r="OZZ16" s="226"/>
      <c r="PAA16" s="226"/>
      <c r="PAB16" s="26"/>
      <c r="PAC16" s="26"/>
      <c r="PAD16" s="26"/>
      <c r="PAE16" s="225"/>
      <c r="PAF16" s="26"/>
      <c r="PAH16" s="221"/>
      <c r="PAI16" s="221"/>
      <c r="PAJ16" s="221"/>
      <c r="PAK16" s="221"/>
      <c r="PAL16" s="221"/>
      <c r="PAM16" s="221"/>
      <c r="PAN16" s="221"/>
      <c r="PAO16" s="221"/>
      <c r="PAP16" s="226"/>
      <c r="PAQ16" s="226"/>
      <c r="PAR16" s="26"/>
      <c r="PAS16" s="26"/>
      <c r="PAT16" s="26"/>
      <c r="PAU16" s="225"/>
      <c r="PAV16" s="26"/>
      <c r="PAX16" s="221"/>
      <c r="PAY16" s="221"/>
      <c r="PAZ16" s="221"/>
      <c r="PBA16" s="221"/>
      <c r="PBB16" s="221"/>
      <c r="PBC16" s="221"/>
      <c r="PBD16" s="221"/>
      <c r="PBE16" s="221"/>
      <c r="PBF16" s="226"/>
      <c r="PBG16" s="226"/>
      <c r="PBH16" s="26"/>
      <c r="PBI16" s="26"/>
      <c r="PBJ16" s="26"/>
      <c r="PBK16" s="225"/>
      <c r="PBL16" s="26"/>
      <c r="PBN16" s="221"/>
      <c r="PBO16" s="221"/>
      <c r="PBP16" s="221"/>
      <c r="PBQ16" s="221"/>
      <c r="PBR16" s="221"/>
      <c r="PBS16" s="221"/>
      <c r="PBT16" s="221"/>
      <c r="PBU16" s="221"/>
      <c r="PBV16" s="226"/>
      <c r="PBW16" s="226"/>
      <c r="PBX16" s="26"/>
      <c r="PBY16" s="26"/>
      <c r="PBZ16" s="26"/>
      <c r="PCA16" s="225"/>
      <c r="PCB16" s="26"/>
      <c r="PCD16" s="221"/>
      <c r="PCE16" s="221"/>
      <c r="PCF16" s="221"/>
      <c r="PCG16" s="221"/>
      <c r="PCH16" s="221"/>
      <c r="PCI16" s="221"/>
      <c r="PCJ16" s="221"/>
      <c r="PCK16" s="221"/>
      <c r="PCL16" s="226"/>
      <c r="PCM16" s="226"/>
      <c r="PCN16" s="26"/>
      <c r="PCO16" s="26"/>
      <c r="PCP16" s="26"/>
      <c r="PCQ16" s="225"/>
      <c r="PCR16" s="26"/>
      <c r="PCT16" s="221"/>
      <c r="PCU16" s="221"/>
      <c r="PCV16" s="221"/>
      <c r="PCW16" s="221"/>
      <c r="PCX16" s="221"/>
      <c r="PCY16" s="221"/>
      <c r="PCZ16" s="221"/>
      <c r="PDA16" s="221"/>
      <c r="PDB16" s="226"/>
      <c r="PDC16" s="226"/>
      <c r="PDD16" s="26"/>
      <c r="PDE16" s="26"/>
      <c r="PDF16" s="26"/>
      <c r="PDG16" s="225"/>
      <c r="PDH16" s="26"/>
      <c r="PDJ16" s="221"/>
      <c r="PDK16" s="221"/>
      <c r="PDL16" s="221"/>
      <c r="PDM16" s="221"/>
      <c r="PDN16" s="221"/>
      <c r="PDO16" s="221"/>
      <c r="PDP16" s="221"/>
      <c r="PDQ16" s="221"/>
      <c r="PDR16" s="226"/>
      <c r="PDS16" s="226"/>
      <c r="PDT16" s="26"/>
      <c r="PDU16" s="26"/>
      <c r="PDV16" s="26"/>
      <c r="PDW16" s="225"/>
      <c r="PDX16" s="26"/>
      <c r="PDZ16" s="221"/>
      <c r="PEA16" s="221"/>
      <c r="PEB16" s="221"/>
      <c r="PEC16" s="221"/>
      <c r="PED16" s="221"/>
      <c r="PEE16" s="221"/>
      <c r="PEF16" s="221"/>
      <c r="PEG16" s="221"/>
      <c r="PEH16" s="226"/>
      <c r="PEI16" s="226"/>
      <c r="PEJ16" s="26"/>
      <c r="PEK16" s="26"/>
      <c r="PEL16" s="26"/>
      <c r="PEM16" s="225"/>
      <c r="PEN16" s="26"/>
      <c r="PEP16" s="221"/>
      <c r="PEQ16" s="221"/>
      <c r="PER16" s="221"/>
      <c r="PES16" s="221"/>
      <c r="PET16" s="221"/>
      <c r="PEU16" s="221"/>
      <c r="PEV16" s="221"/>
      <c r="PEW16" s="221"/>
      <c r="PEX16" s="226"/>
      <c r="PEY16" s="226"/>
      <c r="PEZ16" s="26"/>
      <c r="PFA16" s="26"/>
      <c r="PFB16" s="26"/>
      <c r="PFC16" s="225"/>
      <c r="PFD16" s="26"/>
      <c r="PFF16" s="221"/>
      <c r="PFG16" s="221"/>
      <c r="PFH16" s="221"/>
      <c r="PFI16" s="221"/>
      <c r="PFJ16" s="221"/>
      <c r="PFK16" s="221"/>
      <c r="PFL16" s="221"/>
      <c r="PFM16" s="221"/>
      <c r="PFN16" s="226"/>
      <c r="PFO16" s="226"/>
      <c r="PFP16" s="26"/>
      <c r="PFQ16" s="26"/>
      <c r="PFR16" s="26"/>
      <c r="PFS16" s="225"/>
      <c r="PFT16" s="26"/>
      <c r="PFV16" s="221"/>
      <c r="PFW16" s="221"/>
      <c r="PFX16" s="221"/>
      <c r="PFY16" s="221"/>
      <c r="PFZ16" s="221"/>
      <c r="PGA16" s="221"/>
      <c r="PGB16" s="221"/>
      <c r="PGC16" s="221"/>
      <c r="PGD16" s="226"/>
      <c r="PGE16" s="226"/>
      <c r="PGF16" s="26"/>
      <c r="PGG16" s="26"/>
      <c r="PGH16" s="26"/>
      <c r="PGI16" s="225"/>
      <c r="PGJ16" s="26"/>
      <c r="PGL16" s="221"/>
      <c r="PGM16" s="221"/>
      <c r="PGN16" s="221"/>
      <c r="PGO16" s="221"/>
      <c r="PGP16" s="221"/>
      <c r="PGQ16" s="221"/>
      <c r="PGR16" s="221"/>
      <c r="PGS16" s="221"/>
      <c r="PGT16" s="226"/>
      <c r="PGU16" s="226"/>
      <c r="PGV16" s="26"/>
      <c r="PGW16" s="26"/>
      <c r="PGX16" s="26"/>
      <c r="PGY16" s="225"/>
      <c r="PGZ16" s="26"/>
      <c r="PHB16" s="221"/>
      <c r="PHC16" s="221"/>
      <c r="PHD16" s="221"/>
      <c r="PHE16" s="221"/>
      <c r="PHF16" s="221"/>
      <c r="PHG16" s="221"/>
      <c r="PHH16" s="221"/>
      <c r="PHI16" s="221"/>
      <c r="PHJ16" s="226"/>
      <c r="PHK16" s="226"/>
      <c r="PHL16" s="26"/>
      <c r="PHM16" s="26"/>
      <c r="PHN16" s="26"/>
      <c r="PHO16" s="225"/>
      <c r="PHP16" s="26"/>
      <c r="PHR16" s="221"/>
      <c r="PHS16" s="221"/>
      <c r="PHT16" s="221"/>
      <c r="PHU16" s="221"/>
      <c r="PHV16" s="221"/>
      <c r="PHW16" s="221"/>
      <c r="PHX16" s="221"/>
      <c r="PHY16" s="221"/>
      <c r="PHZ16" s="226"/>
      <c r="PIA16" s="226"/>
      <c r="PIB16" s="26"/>
      <c r="PIC16" s="26"/>
      <c r="PID16" s="26"/>
      <c r="PIE16" s="225"/>
      <c r="PIF16" s="26"/>
      <c r="PIH16" s="221"/>
      <c r="PII16" s="221"/>
      <c r="PIJ16" s="221"/>
      <c r="PIK16" s="221"/>
      <c r="PIL16" s="221"/>
      <c r="PIM16" s="221"/>
      <c r="PIN16" s="221"/>
      <c r="PIO16" s="221"/>
      <c r="PIP16" s="226"/>
      <c r="PIQ16" s="226"/>
      <c r="PIR16" s="26"/>
      <c r="PIS16" s="26"/>
      <c r="PIT16" s="26"/>
      <c r="PIU16" s="225"/>
      <c r="PIV16" s="26"/>
      <c r="PIX16" s="221"/>
      <c r="PIY16" s="221"/>
      <c r="PIZ16" s="221"/>
      <c r="PJA16" s="221"/>
      <c r="PJB16" s="221"/>
      <c r="PJC16" s="221"/>
      <c r="PJD16" s="221"/>
      <c r="PJE16" s="221"/>
      <c r="PJF16" s="226"/>
      <c r="PJG16" s="226"/>
      <c r="PJH16" s="26"/>
      <c r="PJI16" s="26"/>
      <c r="PJJ16" s="26"/>
      <c r="PJK16" s="225"/>
      <c r="PJL16" s="26"/>
      <c r="PJN16" s="221"/>
      <c r="PJO16" s="221"/>
      <c r="PJP16" s="221"/>
      <c r="PJQ16" s="221"/>
      <c r="PJR16" s="221"/>
      <c r="PJS16" s="221"/>
      <c r="PJT16" s="221"/>
      <c r="PJU16" s="221"/>
      <c r="PJV16" s="226"/>
      <c r="PJW16" s="226"/>
      <c r="PJX16" s="26"/>
      <c r="PJY16" s="26"/>
      <c r="PJZ16" s="26"/>
      <c r="PKA16" s="225"/>
      <c r="PKB16" s="26"/>
      <c r="PKD16" s="221"/>
      <c r="PKE16" s="221"/>
      <c r="PKF16" s="221"/>
      <c r="PKG16" s="221"/>
      <c r="PKH16" s="221"/>
      <c r="PKI16" s="221"/>
      <c r="PKJ16" s="221"/>
      <c r="PKK16" s="221"/>
      <c r="PKL16" s="226"/>
      <c r="PKM16" s="226"/>
      <c r="PKN16" s="26"/>
      <c r="PKO16" s="26"/>
      <c r="PKP16" s="26"/>
      <c r="PKQ16" s="225"/>
      <c r="PKR16" s="26"/>
      <c r="PKT16" s="221"/>
      <c r="PKU16" s="221"/>
      <c r="PKV16" s="221"/>
      <c r="PKW16" s="221"/>
      <c r="PKX16" s="221"/>
      <c r="PKY16" s="221"/>
      <c r="PKZ16" s="221"/>
      <c r="PLA16" s="221"/>
      <c r="PLB16" s="226"/>
      <c r="PLC16" s="226"/>
      <c r="PLD16" s="26"/>
      <c r="PLE16" s="26"/>
      <c r="PLF16" s="26"/>
      <c r="PLG16" s="225"/>
      <c r="PLH16" s="26"/>
      <c r="PLJ16" s="221"/>
      <c r="PLK16" s="221"/>
      <c r="PLL16" s="221"/>
      <c r="PLM16" s="221"/>
      <c r="PLN16" s="221"/>
      <c r="PLO16" s="221"/>
      <c r="PLP16" s="221"/>
      <c r="PLQ16" s="221"/>
      <c r="PLR16" s="226"/>
      <c r="PLS16" s="226"/>
      <c r="PLT16" s="26"/>
      <c r="PLU16" s="26"/>
      <c r="PLV16" s="26"/>
      <c r="PLW16" s="225"/>
      <c r="PLX16" s="26"/>
      <c r="PLZ16" s="221"/>
      <c r="PMA16" s="221"/>
      <c r="PMB16" s="221"/>
      <c r="PMC16" s="221"/>
      <c r="PMD16" s="221"/>
      <c r="PME16" s="221"/>
      <c r="PMF16" s="221"/>
      <c r="PMG16" s="221"/>
      <c r="PMH16" s="226"/>
      <c r="PMI16" s="226"/>
      <c r="PMJ16" s="26"/>
      <c r="PMK16" s="26"/>
      <c r="PML16" s="26"/>
      <c r="PMM16" s="225"/>
      <c r="PMN16" s="26"/>
      <c r="PMP16" s="221"/>
      <c r="PMQ16" s="221"/>
      <c r="PMR16" s="221"/>
      <c r="PMS16" s="221"/>
      <c r="PMT16" s="221"/>
      <c r="PMU16" s="221"/>
      <c r="PMV16" s="221"/>
      <c r="PMW16" s="221"/>
      <c r="PMX16" s="226"/>
      <c r="PMY16" s="226"/>
      <c r="PMZ16" s="26"/>
      <c r="PNA16" s="26"/>
      <c r="PNB16" s="26"/>
      <c r="PNC16" s="225"/>
      <c r="PND16" s="26"/>
      <c r="PNF16" s="221"/>
      <c r="PNG16" s="221"/>
      <c r="PNH16" s="221"/>
      <c r="PNI16" s="221"/>
      <c r="PNJ16" s="221"/>
      <c r="PNK16" s="221"/>
      <c r="PNL16" s="221"/>
      <c r="PNM16" s="221"/>
      <c r="PNN16" s="226"/>
      <c r="PNO16" s="226"/>
      <c r="PNP16" s="26"/>
      <c r="PNQ16" s="26"/>
      <c r="PNR16" s="26"/>
      <c r="PNS16" s="225"/>
      <c r="PNT16" s="26"/>
      <c r="PNV16" s="221"/>
      <c r="PNW16" s="221"/>
      <c r="PNX16" s="221"/>
      <c r="PNY16" s="221"/>
      <c r="PNZ16" s="221"/>
      <c r="POA16" s="221"/>
      <c r="POB16" s="221"/>
      <c r="POC16" s="221"/>
      <c r="POD16" s="226"/>
      <c r="POE16" s="226"/>
      <c r="POF16" s="26"/>
      <c r="POG16" s="26"/>
      <c r="POH16" s="26"/>
      <c r="POI16" s="225"/>
      <c r="POJ16" s="26"/>
      <c r="POL16" s="221"/>
      <c r="POM16" s="221"/>
      <c r="PON16" s="221"/>
      <c r="POO16" s="221"/>
      <c r="POP16" s="221"/>
      <c r="POQ16" s="221"/>
      <c r="POR16" s="221"/>
      <c r="POS16" s="221"/>
      <c r="POT16" s="226"/>
      <c r="POU16" s="226"/>
      <c r="POV16" s="26"/>
      <c r="POW16" s="26"/>
      <c r="POX16" s="26"/>
      <c r="POY16" s="225"/>
      <c r="POZ16" s="26"/>
      <c r="PPB16" s="221"/>
      <c r="PPC16" s="221"/>
      <c r="PPD16" s="221"/>
      <c r="PPE16" s="221"/>
      <c r="PPF16" s="221"/>
      <c r="PPG16" s="221"/>
      <c r="PPH16" s="221"/>
      <c r="PPI16" s="221"/>
      <c r="PPJ16" s="226"/>
      <c r="PPK16" s="226"/>
      <c r="PPL16" s="26"/>
      <c r="PPM16" s="26"/>
      <c r="PPN16" s="26"/>
      <c r="PPO16" s="225"/>
      <c r="PPP16" s="26"/>
      <c r="PPR16" s="221"/>
      <c r="PPS16" s="221"/>
      <c r="PPT16" s="221"/>
      <c r="PPU16" s="221"/>
      <c r="PPV16" s="221"/>
      <c r="PPW16" s="221"/>
      <c r="PPX16" s="221"/>
      <c r="PPY16" s="221"/>
      <c r="PPZ16" s="226"/>
      <c r="PQA16" s="226"/>
      <c r="PQB16" s="26"/>
      <c r="PQC16" s="26"/>
      <c r="PQD16" s="26"/>
      <c r="PQE16" s="225"/>
      <c r="PQF16" s="26"/>
      <c r="PQH16" s="221"/>
      <c r="PQI16" s="221"/>
      <c r="PQJ16" s="221"/>
      <c r="PQK16" s="221"/>
      <c r="PQL16" s="221"/>
      <c r="PQM16" s="221"/>
      <c r="PQN16" s="221"/>
      <c r="PQO16" s="221"/>
      <c r="PQP16" s="226"/>
      <c r="PQQ16" s="226"/>
      <c r="PQR16" s="26"/>
      <c r="PQS16" s="26"/>
      <c r="PQT16" s="26"/>
      <c r="PQU16" s="225"/>
      <c r="PQV16" s="26"/>
      <c r="PQX16" s="221"/>
      <c r="PQY16" s="221"/>
      <c r="PQZ16" s="221"/>
      <c r="PRA16" s="221"/>
      <c r="PRB16" s="221"/>
      <c r="PRC16" s="221"/>
      <c r="PRD16" s="221"/>
      <c r="PRE16" s="221"/>
      <c r="PRF16" s="226"/>
      <c r="PRG16" s="226"/>
      <c r="PRH16" s="26"/>
      <c r="PRI16" s="26"/>
      <c r="PRJ16" s="26"/>
      <c r="PRK16" s="225"/>
      <c r="PRL16" s="26"/>
      <c r="PRN16" s="221"/>
      <c r="PRO16" s="221"/>
      <c r="PRP16" s="221"/>
      <c r="PRQ16" s="221"/>
      <c r="PRR16" s="221"/>
      <c r="PRS16" s="221"/>
      <c r="PRT16" s="221"/>
      <c r="PRU16" s="221"/>
      <c r="PRV16" s="226"/>
      <c r="PRW16" s="226"/>
      <c r="PRX16" s="26"/>
      <c r="PRY16" s="26"/>
      <c r="PRZ16" s="26"/>
      <c r="PSA16" s="225"/>
      <c r="PSB16" s="26"/>
      <c r="PSD16" s="221"/>
      <c r="PSE16" s="221"/>
      <c r="PSF16" s="221"/>
      <c r="PSG16" s="221"/>
      <c r="PSH16" s="221"/>
      <c r="PSI16" s="221"/>
      <c r="PSJ16" s="221"/>
      <c r="PSK16" s="221"/>
      <c r="PSL16" s="226"/>
      <c r="PSM16" s="226"/>
      <c r="PSN16" s="26"/>
      <c r="PSO16" s="26"/>
      <c r="PSP16" s="26"/>
      <c r="PSQ16" s="225"/>
      <c r="PSR16" s="26"/>
      <c r="PST16" s="221"/>
      <c r="PSU16" s="221"/>
      <c r="PSV16" s="221"/>
      <c r="PSW16" s="221"/>
      <c r="PSX16" s="221"/>
      <c r="PSY16" s="221"/>
      <c r="PSZ16" s="221"/>
      <c r="PTA16" s="221"/>
      <c r="PTB16" s="226"/>
      <c r="PTC16" s="226"/>
      <c r="PTD16" s="26"/>
      <c r="PTE16" s="26"/>
      <c r="PTF16" s="26"/>
      <c r="PTG16" s="225"/>
      <c r="PTH16" s="26"/>
      <c r="PTJ16" s="221"/>
      <c r="PTK16" s="221"/>
      <c r="PTL16" s="221"/>
      <c r="PTM16" s="221"/>
      <c r="PTN16" s="221"/>
      <c r="PTO16" s="221"/>
      <c r="PTP16" s="221"/>
      <c r="PTQ16" s="221"/>
      <c r="PTR16" s="226"/>
      <c r="PTS16" s="226"/>
      <c r="PTT16" s="26"/>
      <c r="PTU16" s="26"/>
      <c r="PTV16" s="26"/>
      <c r="PTW16" s="225"/>
      <c r="PTX16" s="26"/>
      <c r="PTZ16" s="221"/>
      <c r="PUA16" s="221"/>
      <c r="PUB16" s="221"/>
      <c r="PUC16" s="221"/>
      <c r="PUD16" s="221"/>
      <c r="PUE16" s="221"/>
      <c r="PUF16" s="221"/>
      <c r="PUG16" s="221"/>
      <c r="PUH16" s="226"/>
      <c r="PUI16" s="226"/>
      <c r="PUJ16" s="26"/>
      <c r="PUK16" s="26"/>
      <c r="PUL16" s="26"/>
      <c r="PUM16" s="225"/>
      <c r="PUN16" s="26"/>
      <c r="PUP16" s="221"/>
      <c r="PUQ16" s="221"/>
      <c r="PUR16" s="221"/>
      <c r="PUS16" s="221"/>
      <c r="PUT16" s="221"/>
      <c r="PUU16" s="221"/>
      <c r="PUV16" s="221"/>
      <c r="PUW16" s="221"/>
      <c r="PUX16" s="226"/>
      <c r="PUY16" s="226"/>
      <c r="PUZ16" s="26"/>
      <c r="PVA16" s="26"/>
      <c r="PVB16" s="26"/>
      <c r="PVC16" s="225"/>
      <c r="PVD16" s="26"/>
      <c r="PVF16" s="221"/>
      <c r="PVG16" s="221"/>
      <c r="PVH16" s="221"/>
      <c r="PVI16" s="221"/>
      <c r="PVJ16" s="221"/>
      <c r="PVK16" s="221"/>
      <c r="PVL16" s="221"/>
      <c r="PVM16" s="221"/>
      <c r="PVN16" s="226"/>
      <c r="PVO16" s="226"/>
      <c r="PVP16" s="26"/>
      <c r="PVQ16" s="26"/>
      <c r="PVR16" s="26"/>
      <c r="PVS16" s="225"/>
      <c r="PVT16" s="26"/>
      <c r="PVV16" s="221"/>
      <c r="PVW16" s="221"/>
      <c r="PVX16" s="221"/>
      <c r="PVY16" s="221"/>
      <c r="PVZ16" s="221"/>
      <c r="PWA16" s="221"/>
      <c r="PWB16" s="221"/>
      <c r="PWC16" s="221"/>
      <c r="PWD16" s="226"/>
      <c r="PWE16" s="226"/>
      <c r="PWF16" s="26"/>
      <c r="PWG16" s="26"/>
      <c r="PWH16" s="26"/>
      <c r="PWI16" s="225"/>
      <c r="PWJ16" s="26"/>
      <c r="PWL16" s="221"/>
      <c r="PWM16" s="221"/>
      <c r="PWN16" s="221"/>
      <c r="PWO16" s="221"/>
      <c r="PWP16" s="221"/>
      <c r="PWQ16" s="221"/>
      <c r="PWR16" s="221"/>
      <c r="PWS16" s="221"/>
      <c r="PWT16" s="226"/>
      <c r="PWU16" s="226"/>
      <c r="PWV16" s="26"/>
      <c r="PWW16" s="26"/>
      <c r="PWX16" s="26"/>
      <c r="PWY16" s="225"/>
      <c r="PWZ16" s="26"/>
      <c r="PXB16" s="221"/>
      <c r="PXC16" s="221"/>
      <c r="PXD16" s="221"/>
      <c r="PXE16" s="221"/>
      <c r="PXF16" s="221"/>
      <c r="PXG16" s="221"/>
      <c r="PXH16" s="221"/>
      <c r="PXI16" s="221"/>
      <c r="PXJ16" s="226"/>
      <c r="PXK16" s="226"/>
      <c r="PXL16" s="26"/>
      <c r="PXM16" s="26"/>
      <c r="PXN16" s="26"/>
      <c r="PXO16" s="225"/>
      <c r="PXP16" s="26"/>
      <c r="PXR16" s="221"/>
      <c r="PXS16" s="221"/>
      <c r="PXT16" s="221"/>
      <c r="PXU16" s="221"/>
      <c r="PXV16" s="221"/>
      <c r="PXW16" s="221"/>
      <c r="PXX16" s="221"/>
      <c r="PXY16" s="221"/>
      <c r="PXZ16" s="226"/>
      <c r="PYA16" s="226"/>
      <c r="PYB16" s="26"/>
      <c r="PYC16" s="26"/>
      <c r="PYD16" s="26"/>
      <c r="PYE16" s="225"/>
      <c r="PYF16" s="26"/>
      <c r="PYH16" s="221"/>
      <c r="PYI16" s="221"/>
      <c r="PYJ16" s="221"/>
      <c r="PYK16" s="221"/>
      <c r="PYL16" s="221"/>
      <c r="PYM16" s="221"/>
      <c r="PYN16" s="221"/>
      <c r="PYO16" s="221"/>
      <c r="PYP16" s="226"/>
      <c r="PYQ16" s="226"/>
      <c r="PYR16" s="26"/>
      <c r="PYS16" s="26"/>
      <c r="PYT16" s="26"/>
      <c r="PYU16" s="225"/>
      <c r="PYV16" s="26"/>
      <c r="PYX16" s="221"/>
      <c r="PYY16" s="221"/>
      <c r="PYZ16" s="221"/>
      <c r="PZA16" s="221"/>
      <c r="PZB16" s="221"/>
      <c r="PZC16" s="221"/>
      <c r="PZD16" s="221"/>
      <c r="PZE16" s="221"/>
      <c r="PZF16" s="226"/>
      <c r="PZG16" s="226"/>
      <c r="PZH16" s="26"/>
      <c r="PZI16" s="26"/>
      <c r="PZJ16" s="26"/>
      <c r="PZK16" s="225"/>
      <c r="PZL16" s="26"/>
      <c r="PZN16" s="221"/>
      <c r="PZO16" s="221"/>
      <c r="PZP16" s="221"/>
      <c r="PZQ16" s="221"/>
      <c r="PZR16" s="221"/>
      <c r="PZS16" s="221"/>
      <c r="PZT16" s="221"/>
      <c r="PZU16" s="221"/>
      <c r="PZV16" s="226"/>
      <c r="PZW16" s="226"/>
      <c r="PZX16" s="26"/>
      <c r="PZY16" s="26"/>
      <c r="PZZ16" s="26"/>
      <c r="QAA16" s="225"/>
      <c r="QAB16" s="26"/>
      <c r="QAD16" s="221"/>
      <c r="QAE16" s="221"/>
      <c r="QAF16" s="221"/>
      <c r="QAG16" s="221"/>
      <c r="QAH16" s="221"/>
      <c r="QAI16" s="221"/>
      <c r="QAJ16" s="221"/>
      <c r="QAK16" s="221"/>
      <c r="QAL16" s="226"/>
      <c r="QAM16" s="226"/>
      <c r="QAN16" s="26"/>
      <c r="QAO16" s="26"/>
      <c r="QAP16" s="26"/>
      <c r="QAQ16" s="225"/>
      <c r="QAR16" s="26"/>
      <c r="QAT16" s="221"/>
      <c r="QAU16" s="221"/>
      <c r="QAV16" s="221"/>
      <c r="QAW16" s="221"/>
      <c r="QAX16" s="221"/>
      <c r="QAY16" s="221"/>
      <c r="QAZ16" s="221"/>
      <c r="QBA16" s="221"/>
      <c r="QBB16" s="226"/>
      <c r="QBC16" s="226"/>
      <c r="QBD16" s="26"/>
      <c r="QBE16" s="26"/>
      <c r="QBF16" s="26"/>
      <c r="QBG16" s="225"/>
      <c r="QBH16" s="26"/>
      <c r="QBJ16" s="221"/>
      <c r="QBK16" s="221"/>
      <c r="QBL16" s="221"/>
      <c r="QBM16" s="221"/>
      <c r="QBN16" s="221"/>
      <c r="QBO16" s="221"/>
      <c r="QBP16" s="221"/>
      <c r="QBQ16" s="221"/>
      <c r="QBR16" s="226"/>
      <c r="QBS16" s="226"/>
      <c r="QBT16" s="26"/>
      <c r="QBU16" s="26"/>
      <c r="QBV16" s="26"/>
      <c r="QBW16" s="225"/>
      <c r="QBX16" s="26"/>
      <c r="QBZ16" s="221"/>
      <c r="QCA16" s="221"/>
      <c r="QCB16" s="221"/>
      <c r="QCC16" s="221"/>
      <c r="QCD16" s="221"/>
      <c r="QCE16" s="221"/>
      <c r="QCF16" s="221"/>
      <c r="QCG16" s="221"/>
      <c r="QCH16" s="226"/>
      <c r="QCI16" s="226"/>
      <c r="QCJ16" s="26"/>
      <c r="QCK16" s="26"/>
      <c r="QCL16" s="26"/>
      <c r="QCM16" s="225"/>
      <c r="QCN16" s="26"/>
      <c r="QCP16" s="221"/>
      <c r="QCQ16" s="221"/>
      <c r="QCR16" s="221"/>
      <c r="QCS16" s="221"/>
      <c r="QCT16" s="221"/>
      <c r="QCU16" s="221"/>
      <c r="QCV16" s="221"/>
      <c r="QCW16" s="221"/>
      <c r="QCX16" s="226"/>
      <c r="QCY16" s="226"/>
      <c r="QCZ16" s="26"/>
      <c r="QDA16" s="26"/>
      <c r="QDB16" s="26"/>
      <c r="QDC16" s="225"/>
      <c r="QDD16" s="26"/>
      <c r="QDF16" s="221"/>
      <c r="QDG16" s="221"/>
      <c r="QDH16" s="221"/>
      <c r="QDI16" s="221"/>
      <c r="QDJ16" s="221"/>
      <c r="QDK16" s="221"/>
      <c r="QDL16" s="221"/>
      <c r="QDM16" s="221"/>
      <c r="QDN16" s="226"/>
      <c r="QDO16" s="226"/>
      <c r="QDP16" s="26"/>
      <c r="QDQ16" s="26"/>
      <c r="QDR16" s="26"/>
      <c r="QDS16" s="225"/>
      <c r="QDT16" s="26"/>
      <c r="QDV16" s="221"/>
      <c r="QDW16" s="221"/>
      <c r="QDX16" s="221"/>
      <c r="QDY16" s="221"/>
      <c r="QDZ16" s="221"/>
      <c r="QEA16" s="221"/>
      <c r="QEB16" s="221"/>
      <c r="QEC16" s="221"/>
      <c r="QED16" s="226"/>
      <c r="QEE16" s="226"/>
      <c r="QEF16" s="26"/>
      <c r="QEG16" s="26"/>
      <c r="QEH16" s="26"/>
      <c r="QEI16" s="225"/>
      <c r="QEJ16" s="26"/>
      <c r="QEL16" s="221"/>
      <c r="QEM16" s="221"/>
      <c r="QEN16" s="221"/>
      <c r="QEO16" s="221"/>
      <c r="QEP16" s="221"/>
      <c r="QEQ16" s="221"/>
      <c r="QER16" s="221"/>
      <c r="QES16" s="221"/>
      <c r="QET16" s="226"/>
      <c r="QEU16" s="226"/>
      <c r="QEV16" s="26"/>
      <c r="QEW16" s="26"/>
      <c r="QEX16" s="26"/>
      <c r="QEY16" s="225"/>
      <c r="QEZ16" s="26"/>
      <c r="QFB16" s="221"/>
      <c r="QFC16" s="221"/>
      <c r="QFD16" s="221"/>
      <c r="QFE16" s="221"/>
      <c r="QFF16" s="221"/>
      <c r="QFG16" s="221"/>
      <c r="QFH16" s="221"/>
      <c r="QFI16" s="221"/>
      <c r="QFJ16" s="226"/>
      <c r="QFK16" s="226"/>
      <c r="QFL16" s="26"/>
      <c r="QFM16" s="26"/>
      <c r="QFN16" s="26"/>
      <c r="QFO16" s="225"/>
      <c r="QFP16" s="26"/>
      <c r="QFR16" s="221"/>
      <c r="QFS16" s="221"/>
      <c r="QFT16" s="221"/>
      <c r="QFU16" s="221"/>
      <c r="QFV16" s="221"/>
      <c r="QFW16" s="221"/>
      <c r="QFX16" s="221"/>
      <c r="QFY16" s="221"/>
      <c r="QFZ16" s="226"/>
      <c r="QGA16" s="226"/>
      <c r="QGB16" s="26"/>
      <c r="QGC16" s="26"/>
      <c r="QGD16" s="26"/>
      <c r="QGE16" s="225"/>
      <c r="QGF16" s="26"/>
      <c r="QGH16" s="221"/>
      <c r="QGI16" s="221"/>
      <c r="QGJ16" s="221"/>
      <c r="QGK16" s="221"/>
      <c r="QGL16" s="221"/>
      <c r="QGM16" s="221"/>
      <c r="QGN16" s="221"/>
      <c r="QGO16" s="221"/>
      <c r="QGP16" s="226"/>
      <c r="QGQ16" s="226"/>
      <c r="QGR16" s="26"/>
      <c r="QGS16" s="26"/>
      <c r="QGT16" s="26"/>
      <c r="QGU16" s="225"/>
      <c r="QGV16" s="26"/>
      <c r="QGX16" s="221"/>
      <c r="QGY16" s="221"/>
      <c r="QGZ16" s="221"/>
      <c r="QHA16" s="221"/>
      <c r="QHB16" s="221"/>
      <c r="QHC16" s="221"/>
      <c r="QHD16" s="221"/>
      <c r="QHE16" s="221"/>
      <c r="QHF16" s="226"/>
      <c r="QHG16" s="226"/>
      <c r="QHH16" s="26"/>
      <c r="QHI16" s="26"/>
      <c r="QHJ16" s="26"/>
      <c r="QHK16" s="225"/>
      <c r="QHL16" s="26"/>
      <c r="QHN16" s="221"/>
      <c r="QHO16" s="221"/>
      <c r="QHP16" s="221"/>
      <c r="QHQ16" s="221"/>
      <c r="QHR16" s="221"/>
      <c r="QHS16" s="221"/>
      <c r="QHT16" s="221"/>
      <c r="QHU16" s="221"/>
      <c r="QHV16" s="226"/>
      <c r="QHW16" s="226"/>
      <c r="QHX16" s="26"/>
      <c r="QHY16" s="26"/>
      <c r="QHZ16" s="26"/>
      <c r="QIA16" s="225"/>
      <c r="QIB16" s="26"/>
      <c r="QID16" s="221"/>
      <c r="QIE16" s="221"/>
      <c r="QIF16" s="221"/>
      <c r="QIG16" s="221"/>
      <c r="QIH16" s="221"/>
      <c r="QII16" s="221"/>
      <c r="QIJ16" s="221"/>
      <c r="QIK16" s="221"/>
      <c r="QIL16" s="226"/>
      <c r="QIM16" s="226"/>
      <c r="QIN16" s="26"/>
      <c r="QIO16" s="26"/>
      <c r="QIP16" s="26"/>
      <c r="QIQ16" s="225"/>
      <c r="QIR16" s="26"/>
      <c r="QIT16" s="221"/>
      <c r="QIU16" s="221"/>
      <c r="QIV16" s="221"/>
      <c r="QIW16" s="221"/>
      <c r="QIX16" s="221"/>
      <c r="QIY16" s="221"/>
      <c r="QIZ16" s="221"/>
      <c r="QJA16" s="221"/>
      <c r="QJB16" s="226"/>
      <c r="QJC16" s="226"/>
      <c r="QJD16" s="26"/>
      <c r="QJE16" s="26"/>
      <c r="QJF16" s="26"/>
      <c r="QJG16" s="225"/>
      <c r="QJH16" s="26"/>
      <c r="QJJ16" s="221"/>
      <c r="QJK16" s="221"/>
      <c r="QJL16" s="221"/>
      <c r="QJM16" s="221"/>
      <c r="QJN16" s="221"/>
      <c r="QJO16" s="221"/>
      <c r="QJP16" s="221"/>
      <c r="QJQ16" s="221"/>
      <c r="QJR16" s="226"/>
      <c r="QJS16" s="226"/>
      <c r="QJT16" s="26"/>
      <c r="QJU16" s="26"/>
      <c r="QJV16" s="26"/>
      <c r="QJW16" s="225"/>
      <c r="QJX16" s="26"/>
      <c r="QJZ16" s="221"/>
      <c r="QKA16" s="221"/>
      <c r="QKB16" s="221"/>
      <c r="QKC16" s="221"/>
      <c r="QKD16" s="221"/>
      <c r="QKE16" s="221"/>
      <c r="QKF16" s="221"/>
      <c r="QKG16" s="221"/>
      <c r="QKH16" s="226"/>
      <c r="QKI16" s="226"/>
      <c r="QKJ16" s="26"/>
      <c r="QKK16" s="26"/>
      <c r="QKL16" s="26"/>
      <c r="QKM16" s="225"/>
      <c r="QKN16" s="26"/>
      <c r="QKP16" s="221"/>
      <c r="QKQ16" s="221"/>
      <c r="QKR16" s="221"/>
      <c r="QKS16" s="221"/>
      <c r="QKT16" s="221"/>
      <c r="QKU16" s="221"/>
      <c r="QKV16" s="221"/>
      <c r="QKW16" s="221"/>
      <c r="QKX16" s="226"/>
      <c r="QKY16" s="226"/>
      <c r="QKZ16" s="26"/>
      <c r="QLA16" s="26"/>
      <c r="QLB16" s="26"/>
      <c r="QLC16" s="225"/>
      <c r="QLD16" s="26"/>
      <c r="QLF16" s="221"/>
      <c r="QLG16" s="221"/>
      <c r="QLH16" s="221"/>
      <c r="QLI16" s="221"/>
      <c r="QLJ16" s="221"/>
      <c r="QLK16" s="221"/>
      <c r="QLL16" s="221"/>
      <c r="QLM16" s="221"/>
      <c r="QLN16" s="226"/>
      <c r="QLO16" s="226"/>
      <c r="QLP16" s="26"/>
      <c r="QLQ16" s="26"/>
      <c r="QLR16" s="26"/>
      <c r="QLS16" s="225"/>
      <c r="QLT16" s="26"/>
      <c r="QLV16" s="221"/>
      <c r="QLW16" s="221"/>
      <c r="QLX16" s="221"/>
      <c r="QLY16" s="221"/>
      <c r="QLZ16" s="221"/>
      <c r="QMA16" s="221"/>
      <c r="QMB16" s="221"/>
      <c r="QMC16" s="221"/>
      <c r="QMD16" s="226"/>
      <c r="QME16" s="226"/>
      <c r="QMF16" s="26"/>
      <c r="QMG16" s="26"/>
      <c r="QMH16" s="26"/>
      <c r="QMI16" s="225"/>
      <c r="QMJ16" s="26"/>
      <c r="QML16" s="221"/>
      <c r="QMM16" s="221"/>
      <c r="QMN16" s="221"/>
      <c r="QMO16" s="221"/>
      <c r="QMP16" s="221"/>
      <c r="QMQ16" s="221"/>
      <c r="QMR16" s="221"/>
      <c r="QMS16" s="221"/>
      <c r="QMT16" s="226"/>
      <c r="QMU16" s="226"/>
      <c r="QMV16" s="26"/>
      <c r="QMW16" s="26"/>
      <c r="QMX16" s="26"/>
      <c r="QMY16" s="225"/>
      <c r="QMZ16" s="26"/>
      <c r="QNB16" s="221"/>
      <c r="QNC16" s="221"/>
      <c r="QND16" s="221"/>
      <c r="QNE16" s="221"/>
      <c r="QNF16" s="221"/>
      <c r="QNG16" s="221"/>
      <c r="QNH16" s="221"/>
      <c r="QNI16" s="221"/>
      <c r="QNJ16" s="226"/>
      <c r="QNK16" s="226"/>
      <c r="QNL16" s="26"/>
      <c r="QNM16" s="26"/>
      <c r="QNN16" s="26"/>
      <c r="QNO16" s="225"/>
      <c r="QNP16" s="26"/>
      <c r="QNR16" s="221"/>
      <c r="QNS16" s="221"/>
      <c r="QNT16" s="221"/>
      <c r="QNU16" s="221"/>
      <c r="QNV16" s="221"/>
      <c r="QNW16" s="221"/>
      <c r="QNX16" s="221"/>
      <c r="QNY16" s="221"/>
      <c r="QNZ16" s="226"/>
      <c r="QOA16" s="226"/>
      <c r="QOB16" s="26"/>
      <c r="QOC16" s="26"/>
      <c r="QOD16" s="26"/>
      <c r="QOE16" s="225"/>
      <c r="QOF16" s="26"/>
      <c r="QOH16" s="221"/>
      <c r="QOI16" s="221"/>
      <c r="QOJ16" s="221"/>
      <c r="QOK16" s="221"/>
      <c r="QOL16" s="221"/>
      <c r="QOM16" s="221"/>
      <c r="QON16" s="221"/>
      <c r="QOO16" s="221"/>
      <c r="QOP16" s="226"/>
      <c r="QOQ16" s="226"/>
      <c r="QOR16" s="26"/>
      <c r="QOS16" s="26"/>
      <c r="QOT16" s="26"/>
      <c r="QOU16" s="225"/>
      <c r="QOV16" s="26"/>
      <c r="QOX16" s="221"/>
      <c r="QOY16" s="221"/>
      <c r="QOZ16" s="221"/>
      <c r="QPA16" s="221"/>
      <c r="QPB16" s="221"/>
      <c r="QPC16" s="221"/>
      <c r="QPD16" s="221"/>
      <c r="QPE16" s="221"/>
      <c r="QPF16" s="226"/>
      <c r="QPG16" s="226"/>
      <c r="QPH16" s="26"/>
      <c r="QPI16" s="26"/>
      <c r="QPJ16" s="26"/>
      <c r="QPK16" s="225"/>
      <c r="QPL16" s="26"/>
      <c r="QPN16" s="221"/>
      <c r="QPO16" s="221"/>
      <c r="QPP16" s="221"/>
      <c r="QPQ16" s="221"/>
      <c r="QPR16" s="221"/>
      <c r="QPS16" s="221"/>
      <c r="QPT16" s="221"/>
      <c r="QPU16" s="221"/>
      <c r="QPV16" s="226"/>
      <c r="QPW16" s="226"/>
      <c r="QPX16" s="26"/>
      <c r="QPY16" s="26"/>
      <c r="QPZ16" s="26"/>
      <c r="QQA16" s="225"/>
      <c r="QQB16" s="26"/>
      <c r="QQD16" s="221"/>
      <c r="QQE16" s="221"/>
      <c r="QQF16" s="221"/>
      <c r="QQG16" s="221"/>
      <c r="QQH16" s="221"/>
      <c r="QQI16" s="221"/>
      <c r="QQJ16" s="221"/>
      <c r="QQK16" s="221"/>
      <c r="QQL16" s="226"/>
      <c r="QQM16" s="226"/>
      <c r="QQN16" s="26"/>
      <c r="QQO16" s="26"/>
      <c r="QQP16" s="26"/>
      <c r="QQQ16" s="225"/>
      <c r="QQR16" s="26"/>
      <c r="QQT16" s="221"/>
      <c r="QQU16" s="221"/>
      <c r="QQV16" s="221"/>
      <c r="QQW16" s="221"/>
      <c r="QQX16" s="221"/>
      <c r="QQY16" s="221"/>
      <c r="QQZ16" s="221"/>
      <c r="QRA16" s="221"/>
      <c r="QRB16" s="226"/>
      <c r="QRC16" s="226"/>
      <c r="QRD16" s="26"/>
      <c r="QRE16" s="26"/>
      <c r="QRF16" s="26"/>
      <c r="QRG16" s="225"/>
      <c r="QRH16" s="26"/>
      <c r="QRJ16" s="221"/>
      <c r="QRK16" s="221"/>
      <c r="QRL16" s="221"/>
      <c r="QRM16" s="221"/>
      <c r="QRN16" s="221"/>
      <c r="QRO16" s="221"/>
      <c r="QRP16" s="221"/>
      <c r="QRQ16" s="221"/>
      <c r="QRR16" s="226"/>
      <c r="QRS16" s="226"/>
      <c r="QRT16" s="26"/>
      <c r="QRU16" s="26"/>
      <c r="QRV16" s="26"/>
      <c r="QRW16" s="225"/>
      <c r="QRX16" s="26"/>
      <c r="QRZ16" s="221"/>
      <c r="QSA16" s="221"/>
      <c r="QSB16" s="221"/>
      <c r="QSC16" s="221"/>
      <c r="QSD16" s="221"/>
      <c r="QSE16" s="221"/>
      <c r="QSF16" s="221"/>
      <c r="QSG16" s="221"/>
      <c r="QSH16" s="226"/>
      <c r="QSI16" s="226"/>
      <c r="QSJ16" s="26"/>
      <c r="QSK16" s="26"/>
      <c r="QSL16" s="26"/>
      <c r="QSM16" s="225"/>
      <c r="QSN16" s="26"/>
      <c r="QSP16" s="221"/>
      <c r="QSQ16" s="221"/>
      <c r="QSR16" s="221"/>
      <c r="QSS16" s="221"/>
      <c r="QST16" s="221"/>
      <c r="QSU16" s="221"/>
      <c r="QSV16" s="221"/>
      <c r="QSW16" s="221"/>
      <c r="QSX16" s="226"/>
      <c r="QSY16" s="226"/>
      <c r="QSZ16" s="26"/>
      <c r="QTA16" s="26"/>
      <c r="QTB16" s="26"/>
      <c r="QTC16" s="225"/>
      <c r="QTD16" s="26"/>
      <c r="QTF16" s="221"/>
      <c r="QTG16" s="221"/>
      <c r="QTH16" s="221"/>
      <c r="QTI16" s="221"/>
      <c r="QTJ16" s="221"/>
      <c r="QTK16" s="221"/>
      <c r="QTL16" s="221"/>
      <c r="QTM16" s="221"/>
      <c r="QTN16" s="226"/>
      <c r="QTO16" s="226"/>
      <c r="QTP16" s="26"/>
      <c r="QTQ16" s="26"/>
      <c r="QTR16" s="26"/>
      <c r="QTS16" s="225"/>
      <c r="QTT16" s="26"/>
      <c r="QTV16" s="221"/>
      <c r="QTW16" s="221"/>
      <c r="QTX16" s="221"/>
      <c r="QTY16" s="221"/>
      <c r="QTZ16" s="221"/>
      <c r="QUA16" s="221"/>
      <c r="QUB16" s="221"/>
      <c r="QUC16" s="221"/>
      <c r="QUD16" s="226"/>
      <c r="QUE16" s="226"/>
      <c r="QUF16" s="26"/>
      <c r="QUG16" s="26"/>
      <c r="QUH16" s="26"/>
      <c r="QUI16" s="225"/>
      <c r="QUJ16" s="26"/>
      <c r="QUL16" s="221"/>
      <c r="QUM16" s="221"/>
      <c r="QUN16" s="221"/>
      <c r="QUO16" s="221"/>
      <c r="QUP16" s="221"/>
      <c r="QUQ16" s="221"/>
      <c r="QUR16" s="221"/>
      <c r="QUS16" s="221"/>
      <c r="QUT16" s="226"/>
      <c r="QUU16" s="226"/>
      <c r="QUV16" s="26"/>
      <c r="QUW16" s="26"/>
      <c r="QUX16" s="26"/>
      <c r="QUY16" s="225"/>
      <c r="QUZ16" s="26"/>
      <c r="QVB16" s="221"/>
      <c r="QVC16" s="221"/>
      <c r="QVD16" s="221"/>
      <c r="QVE16" s="221"/>
      <c r="QVF16" s="221"/>
      <c r="QVG16" s="221"/>
      <c r="QVH16" s="221"/>
      <c r="QVI16" s="221"/>
      <c r="QVJ16" s="226"/>
      <c r="QVK16" s="226"/>
      <c r="QVL16" s="26"/>
      <c r="QVM16" s="26"/>
      <c r="QVN16" s="26"/>
      <c r="QVO16" s="225"/>
      <c r="QVP16" s="26"/>
      <c r="QVR16" s="221"/>
      <c r="QVS16" s="221"/>
      <c r="QVT16" s="221"/>
      <c r="QVU16" s="221"/>
      <c r="QVV16" s="221"/>
      <c r="QVW16" s="221"/>
      <c r="QVX16" s="221"/>
      <c r="QVY16" s="221"/>
      <c r="QVZ16" s="226"/>
      <c r="QWA16" s="226"/>
      <c r="QWB16" s="26"/>
      <c r="QWC16" s="26"/>
      <c r="QWD16" s="26"/>
      <c r="QWE16" s="225"/>
      <c r="QWF16" s="26"/>
      <c r="QWH16" s="221"/>
      <c r="QWI16" s="221"/>
      <c r="QWJ16" s="221"/>
      <c r="QWK16" s="221"/>
      <c r="QWL16" s="221"/>
      <c r="QWM16" s="221"/>
      <c r="QWN16" s="221"/>
      <c r="QWO16" s="221"/>
      <c r="QWP16" s="226"/>
      <c r="QWQ16" s="226"/>
      <c r="QWR16" s="26"/>
      <c r="QWS16" s="26"/>
      <c r="QWT16" s="26"/>
      <c r="QWU16" s="225"/>
      <c r="QWV16" s="26"/>
      <c r="QWX16" s="221"/>
      <c r="QWY16" s="221"/>
      <c r="QWZ16" s="221"/>
      <c r="QXA16" s="221"/>
      <c r="QXB16" s="221"/>
      <c r="QXC16" s="221"/>
      <c r="QXD16" s="221"/>
      <c r="QXE16" s="221"/>
      <c r="QXF16" s="226"/>
      <c r="QXG16" s="226"/>
      <c r="QXH16" s="26"/>
      <c r="QXI16" s="26"/>
      <c r="QXJ16" s="26"/>
      <c r="QXK16" s="225"/>
      <c r="QXL16" s="26"/>
      <c r="QXN16" s="221"/>
      <c r="QXO16" s="221"/>
      <c r="QXP16" s="221"/>
      <c r="QXQ16" s="221"/>
      <c r="QXR16" s="221"/>
      <c r="QXS16" s="221"/>
      <c r="QXT16" s="221"/>
      <c r="QXU16" s="221"/>
      <c r="QXV16" s="226"/>
      <c r="QXW16" s="226"/>
      <c r="QXX16" s="26"/>
      <c r="QXY16" s="26"/>
      <c r="QXZ16" s="26"/>
      <c r="QYA16" s="225"/>
      <c r="QYB16" s="26"/>
      <c r="QYD16" s="221"/>
      <c r="QYE16" s="221"/>
      <c r="QYF16" s="221"/>
      <c r="QYG16" s="221"/>
      <c r="QYH16" s="221"/>
      <c r="QYI16" s="221"/>
      <c r="QYJ16" s="221"/>
      <c r="QYK16" s="221"/>
      <c r="QYL16" s="226"/>
      <c r="QYM16" s="226"/>
      <c r="QYN16" s="26"/>
      <c r="QYO16" s="26"/>
      <c r="QYP16" s="26"/>
      <c r="QYQ16" s="225"/>
      <c r="QYR16" s="26"/>
      <c r="QYT16" s="221"/>
      <c r="QYU16" s="221"/>
      <c r="QYV16" s="221"/>
      <c r="QYW16" s="221"/>
      <c r="QYX16" s="221"/>
      <c r="QYY16" s="221"/>
      <c r="QYZ16" s="221"/>
      <c r="QZA16" s="221"/>
      <c r="QZB16" s="226"/>
      <c r="QZC16" s="226"/>
      <c r="QZD16" s="26"/>
      <c r="QZE16" s="26"/>
      <c r="QZF16" s="26"/>
      <c r="QZG16" s="225"/>
      <c r="QZH16" s="26"/>
      <c r="QZJ16" s="221"/>
      <c r="QZK16" s="221"/>
      <c r="QZL16" s="221"/>
      <c r="QZM16" s="221"/>
      <c r="QZN16" s="221"/>
      <c r="QZO16" s="221"/>
      <c r="QZP16" s="221"/>
      <c r="QZQ16" s="221"/>
      <c r="QZR16" s="226"/>
      <c r="QZS16" s="226"/>
      <c r="QZT16" s="26"/>
      <c r="QZU16" s="26"/>
      <c r="QZV16" s="26"/>
      <c r="QZW16" s="225"/>
      <c r="QZX16" s="26"/>
      <c r="QZZ16" s="221"/>
      <c r="RAA16" s="221"/>
      <c r="RAB16" s="221"/>
      <c r="RAC16" s="221"/>
      <c r="RAD16" s="221"/>
      <c r="RAE16" s="221"/>
      <c r="RAF16" s="221"/>
      <c r="RAG16" s="221"/>
      <c r="RAH16" s="226"/>
      <c r="RAI16" s="226"/>
      <c r="RAJ16" s="26"/>
      <c r="RAK16" s="26"/>
      <c r="RAL16" s="26"/>
      <c r="RAM16" s="225"/>
      <c r="RAN16" s="26"/>
      <c r="RAP16" s="221"/>
      <c r="RAQ16" s="221"/>
      <c r="RAR16" s="221"/>
      <c r="RAS16" s="221"/>
      <c r="RAT16" s="221"/>
      <c r="RAU16" s="221"/>
      <c r="RAV16" s="221"/>
      <c r="RAW16" s="221"/>
      <c r="RAX16" s="226"/>
      <c r="RAY16" s="226"/>
      <c r="RAZ16" s="26"/>
      <c r="RBA16" s="26"/>
      <c r="RBB16" s="26"/>
      <c r="RBC16" s="225"/>
      <c r="RBD16" s="26"/>
      <c r="RBF16" s="221"/>
      <c r="RBG16" s="221"/>
      <c r="RBH16" s="221"/>
      <c r="RBI16" s="221"/>
      <c r="RBJ16" s="221"/>
      <c r="RBK16" s="221"/>
      <c r="RBL16" s="221"/>
      <c r="RBM16" s="221"/>
      <c r="RBN16" s="226"/>
      <c r="RBO16" s="226"/>
      <c r="RBP16" s="26"/>
      <c r="RBQ16" s="26"/>
      <c r="RBR16" s="26"/>
      <c r="RBS16" s="225"/>
      <c r="RBT16" s="26"/>
      <c r="RBV16" s="221"/>
      <c r="RBW16" s="221"/>
      <c r="RBX16" s="221"/>
      <c r="RBY16" s="221"/>
      <c r="RBZ16" s="221"/>
      <c r="RCA16" s="221"/>
      <c r="RCB16" s="221"/>
      <c r="RCC16" s="221"/>
      <c r="RCD16" s="226"/>
      <c r="RCE16" s="226"/>
      <c r="RCF16" s="26"/>
      <c r="RCG16" s="26"/>
      <c r="RCH16" s="26"/>
      <c r="RCI16" s="225"/>
      <c r="RCJ16" s="26"/>
      <c r="RCL16" s="221"/>
      <c r="RCM16" s="221"/>
      <c r="RCN16" s="221"/>
      <c r="RCO16" s="221"/>
      <c r="RCP16" s="221"/>
      <c r="RCQ16" s="221"/>
      <c r="RCR16" s="221"/>
      <c r="RCS16" s="221"/>
      <c r="RCT16" s="226"/>
      <c r="RCU16" s="226"/>
      <c r="RCV16" s="26"/>
      <c r="RCW16" s="26"/>
      <c r="RCX16" s="26"/>
      <c r="RCY16" s="225"/>
      <c r="RCZ16" s="26"/>
      <c r="RDB16" s="221"/>
      <c r="RDC16" s="221"/>
      <c r="RDD16" s="221"/>
      <c r="RDE16" s="221"/>
      <c r="RDF16" s="221"/>
      <c r="RDG16" s="221"/>
      <c r="RDH16" s="221"/>
      <c r="RDI16" s="221"/>
      <c r="RDJ16" s="226"/>
      <c r="RDK16" s="226"/>
      <c r="RDL16" s="26"/>
      <c r="RDM16" s="26"/>
      <c r="RDN16" s="26"/>
      <c r="RDO16" s="225"/>
      <c r="RDP16" s="26"/>
      <c r="RDR16" s="221"/>
      <c r="RDS16" s="221"/>
      <c r="RDT16" s="221"/>
      <c r="RDU16" s="221"/>
      <c r="RDV16" s="221"/>
      <c r="RDW16" s="221"/>
      <c r="RDX16" s="221"/>
      <c r="RDY16" s="221"/>
      <c r="RDZ16" s="226"/>
      <c r="REA16" s="226"/>
      <c r="REB16" s="26"/>
      <c r="REC16" s="26"/>
      <c r="RED16" s="26"/>
      <c r="REE16" s="225"/>
      <c r="REF16" s="26"/>
      <c r="REH16" s="221"/>
      <c r="REI16" s="221"/>
      <c r="REJ16" s="221"/>
      <c r="REK16" s="221"/>
      <c r="REL16" s="221"/>
      <c r="REM16" s="221"/>
      <c r="REN16" s="221"/>
      <c r="REO16" s="221"/>
      <c r="REP16" s="226"/>
      <c r="REQ16" s="226"/>
      <c r="RER16" s="26"/>
      <c r="RES16" s="26"/>
      <c r="RET16" s="26"/>
      <c r="REU16" s="225"/>
      <c r="REV16" s="26"/>
      <c r="REX16" s="221"/>
      <c r="REY16" s="221"/>
      <c r="REZ16" s="221"/>
      <c r="RFA16" s="221"/>
      <c r="RFB16" s="221"/>
      <c r="RFC16" s="221"/>
      <c r="RFD16" s="221"/>
      <c r="RFE16" s="221"/>
      <c r="RFF16" s="226"/>
      <c r="RFG16" s="226"/>
      <c r="RFH16" s="26"/>
      <c r="RFI16" s="26"/>
      <c r="RFJ16" s="26"/>
      <c r="RFK16" s="225"/>
      <c r="RFL16" s="26"/>
      <c r="RFN16" s="221"/>
      <c r="RFO16" s="221"/>
      <c r="RFP16" s="221"/>
      <c r="RFQ16" s="221"/>
      <c r="RFR16" s="221"/>
      <c r="RFS16" s="221"/>
      <c r="RFT16" s="221"/>
      <c r="RFU16" s="221"/>
      <c r="RFV16" s="226"/>
      <c r="RFW16" s="226"/>
      <c r="RFX16" s="26"/>
      <c r="RFY16" s="26"/>
      <c r="RFZ16" s="26"/>
      <c r="RGA16" s="225"/>
      <c r="RGB16" s="26"/>
      <c r="RGD16" s="221"/>
      <c r="RGE16" s="221"/>
      <c r="RGF16" s="221"/>
      <c r="RGG16" s="221"/>
      <c r="RGH16" s="221"/>
      <c r="RGI16" s="221"/>
      <c r="RGJ16" s="221"/>
      <c r="RGK16" s="221"/>
      <c r="RGL16" s="226"/>
      <c r="RGM16" s="226"/>
      <c r="RGN16" s="26"/>
      <c r="RGO16" s="26"/>
      <c r="RGP16" s="26"/>
      <c r="RGQ16" s="225"/>
      <c r="RGR16" s="26"/>
      <c r="RGT16" s="221"/>
      <c r="RGU16" s="221"/>
      <c r="RGV16" s="221"/>
      <c r="RGW16" s="221"/>
      <c r="RGX16" s="221"/>
      <c r="RGY16" s="221"/>
      <c r="RGZ16" s="221"/>
      <c r="RHA16" s="221"/>
      <c r="RHB16" s="226"/>
      <c r="RHC16" s="226"/>
      <c r="RHD16" s="26"/>
      <c r="RHE16" s="26"/>
      <c r="RHF16" s="26"/>
      <c r="RHG16" s="225"/>
      <c r="RHH16" s="26"/>
      <c r="RHJ16" s="221"/>
      <c r="RHK16" s="221"/>
      <c r="RHL16" s="221"/>
      <c r="RHM16" s="221"/>
      <c r="RHN16" s="221"/>
      <c r="RHO16" s="221"/>
      <c r="RHP16" s="221"/>
      <c r="RHQ16" s="221"/>
      <c r="RHR16" s="226"/>
      <c r="RHS16" s="226"/>
      <c r="RHT16" s="26"/>
      <c r="RHU16" s="26"/>
      <c r="RHV16" s="26"/>
      <c r="RHW16" s="225"/>
      <c r="RHX16" s="26"/>
      <c r="RHZ16" s="221"/>
      <c r="RIA16" s="221"/>
      <c r="RIB16" s="221"/>
      <c r="RIC16" s="221"/>
      <c r="RID16" s="221"/>
      <c r="RIE16" s="221"/>
      <c r="RIF16" s="221"/>
      <c r="RIG16" s="221"/>
      <c r="RIH16" s="226"/>
      <c r="RII16" s="226"/>
      <c r="RIJ16" s="26"/>
      <c r="RIK16" s="26"/>
      <c r="RIL16" s="26"/>
      <c r="RIM16" s="225"/>
      <c r="RIN16" s="26"/>
      <c r="RIP16" s="221"/>
      <c r="RIQ16" s="221"/>
      <c r="RIR16" s="221"/>
      <c r="RIS16" s="221"/>
      <c r="RIT16" s="221"/>
      <c r="RIU16" s="221"/>
      <c r="RIV16" s="221"/>
      <c r="RIW16" s="221"/>
      <c r="RIX16" s="226"/>
      <c r="RIY16" s="226"/>
      <c r="RIZ16" s="26"/>
      <c r="RJA16" s="26"/>
      <c r="RJB16" s="26"/>
      <c r="RJC16" s="225"/>
      <c r="RJD16" s="26"/>
      <c r="RJF16" s="221"/>
      <c r="RJG16" s="221"/>
      <c r="RJH16" s="221"/>
      <c r="RJI16" s="221"/>
      <c r="RJJ16" s="221"/>
      <c r="RJK16" s="221"/>
      <c r="RJL16" s="221"/>
      <c r="RJM16" s="221"/>
      <c r="RJN16" s="226"/>
      <c r="RJO16" s="226"/>
      <c r="RJP16" s="26"/>
      <c r="RJQ16" s="26"/>
      <c r="RJR16" s="26"/>
      <c r="RJS16" s="225"/>
      <c r="RJT16" s="26"/>
      <c r="RJV16" s="221"/>
      <c r="RJW16" s="221"/>
      <c r="RJX16" s="221"/>
      <c r="RJY16" s="221"/>
      <c r="RJZ16" s="221"/>
      <c r="RKA16" s="221"/>
      <c r="RKB16" s="221"/>
      <c r="RKC16" s="221"/>
      <c r="RKD16" s="226"/>
      <c r="RKE16" s="226"/>
      <c r="RKF16" s="26"/>
      <c r="RKG16" s="26"/>
      <c r="RKH16" s="26"/>
      <c r="RKI16" s="225"/>
      <c r="RKJ16" s="26"/>
      <c r="RKL16" s="221"/>
      <c r="RKM16" s="221"/>
      <c r="RKN16" s="221"/>
      <c r="RKO16" s="221"/>
      <c r="RKP16" s="221"/>
      <c r="RKQ16" s="221"/>
      <c r="RKR16" s="221"/>
      <c r="RKS16" s="221"/>
      <c r="RKT16" s="226"/>
      <c r="RKU16" s="226"/>
      <c r="RKV16" s="26"/>
      <c r="RKW16" s="26"/>
      <c r="RKX16" s="26"/>
      <c r="RKY16" s="225"/>
      <c r="RKZ16" s="26"/>
      <c r="RLB16" s="221"/>
      <c r="RLC16" s="221"/>
      <c r="RLD16" s="221"/>
      <c r="RLE16" s="221"/>
      <c r="RLF16" s="221"/>
      <c r="RLG16" s="221"/>
      <c r="RLH16" s="221"/>
      <c r="RLI16" s="221"/>
      <c r="RLJ16" s="226"/>
      <c r="RLK16" s="226"/>
      <c r="RLL16" s="26"/>
      <c r="RLM16" s="26"/>
      <c r="RLN16" s="26"/>
      <c r="RLO16" s="225"/>
      <c r="RLP16" s="26"/>
      <c r="RLR16" s="221"/>
      <c r="RLS16" s="221"/>
      <c r="RLT16" s="221"/>
      <c r="RLU16" s="221"/>
      <c r="RLV16" s="221"/>
      <c r="RLW16" s="221"/>
      <c r="RLX16" s="221"/>
      <c r="RLY16" s="221"/>
      <c r="RLZ16" s="226"/>
      <c r="RMA16" s="226"/>
      <c r="RMB16" s="26"/>
      <c r="RMC16" s="26"/>
      <c r="RMD16" s="26"/>
      <c r="RME16" s="225"/>
      <c r="RMF16" s="26"/>
      <c r="RMH16" s="221"/>
      <c r="RMI16" s="221"/>
      <c r="RMJ16" s="221"/>
      <c r="RMK16" s="221"/>
      <c r="RML16" s="221"/>
      <c r="RMM16" s="221"/>
      <c r="RMN16" s="221"/>
      <c r="RMO16" s="221"/>
      <c r="RMP16" s="226"/>
      <c r="RMQ16" s="226"/>
      <c r="RMR16" s="26"/>
      <c r="RMS16" s="26"/>
      <c r="RMT16" s="26"/>
      <c r="RMU16" s="225"/>
      <c r="RMV16" s="26"/>
      <c r="RMX16" s="221"/>
      <c r="RMY16" s="221"/>
      <c r="RMZ16" s="221"/>
      <c r="RNA16" s="221"/>
      <c r="RNB16" s="221"/>
      <c r="RNC16" s="221"/>
      <c r="RND16" s="221"/>
      <c r="RNE16" s="221"/>
      <c r="RNF16" s="226"/>
      <c r="RNG16" s="226"/>
      <c r="RNH16" s="26"/>
      <c r="RNI16" s="26"/>
      <c r="RNJ16" s="26"/>
      <c r="RNK16" s="225"/>
      <c r="RNL16" s="26"/>
      <c r="RNN16" s="221"/>
      <c r="RNO16" s="221"/>
      <c r="RNP16" s="221"/>
      <c r="RNQ16" s="221"/>
      <c r="RNR16" s="221"/>
      <c r="RNS16" s="221"/>
      <c r="RNT16" s="221"/>
      <c r="RNU16" s="221"/>
      <c r="RNV16" s="226"/>
      <c r="RNW16" s="226"/>
      <c r="RNX16" s="26"/>
      <c r="RNY16" s="26"/>
      <c r="RNZ16" s="26"/>
      <c r="ROA16" s="225"/>
      <c r="ROB16" s="26"/>
      <c r="ROD16" s="221"/>
      <c r="ROE16" s="221"/>
      <c r="ROF16" s="221"/>
      <c r="ROG16" s="221"/>
      <c r="ROH16" s="221"/>
      <c r="ROI16" s="221"/>
      <c r="ROJ16" s="221"/>
      <c r="ROK16" s="221"/>
      <c r="ROL16" s="226"/>
      <c r="ROM16" s="226"/>
      <c r="RON16" s="26"/>
      <c r="ROO16" s="26"/>
      <c r="ROP16" s="26"/>
      <c r="ROQ16" s="225"/>
      <c r="ROR16" s="26"/>
      <c r="ROT16" s="221"/>
      <c r="ROU16" s="221"/>
      <c r="ROV16" s="221"/>
      <c r="ROW16" s="221"/>
      <c r="ROX16" s="221"/>
      <c r="ROY16" s="221"/>
      <c r="ROZ16" s="221"/>
      <c r="RPA16" s="221"/>
      <c r="RPB16" s="226"/>
      <c r="RPC16" s="226"/>
      <c r="RPD16" s="26"/>
      <c r="RPE16" s="26"/>
      <c r="RPF16" s="26"/>
      <c r="RPG16" s="225"/>
      <c r="RPH16" s="26"/>
      <c r="RPJ16" s="221"/>
      <c r="RPK16" s="221"/>
      <c r="RPL16" s="221"/>
      <c r="RPM16" s="221"/>
      <c r="RPN16" s="221"/>
      <c r="RPO16" s="221"/>
      <c r="RPP16" s="221"/>
      <c r="RPQ16" s="221"/>
      <c r="RPR16" s="226"/>
      <c r="RPS16" s="226"/>
      <c r="RPT16" s="26"/>
      <c r="RPU16" s="26"/>
      <c r="RPV16" s="26"/>
      <c r="RPW16" s="225"/>
      <c r="RPX16" s="26"/>
      <c r="RPZ16" s="221"/>
      <c r="RQA16" s="221"/>
      <c r="RQB16" s="221"/>
      <c r="RQC16" s="221"/>
      <c r="RQD16" s="221"/>
      <c r="RQE16" s="221"/>
      <c r="RQF16" s="221"/>
      <c r="RQG16" s="221"/>
      <c r="RQH16" s="226"/>
      <c r="RQI16" s="226"/>
      <c r="RQJ16" s="26"/>
      <c r="RQK16" s="26"/>
      <c r="RQL16" s="26"/>
      <c r="RQM16" s="225"/>
      <c r="RQN16" s="26"/>
      <c r="RQP16" s="221"/>
      <c r="RQQ16" s="221"/>
      <c r="RQR16" s="221"/>
      <c r="RQS16" s="221"/>
      <c r="RQT16" s="221"/>
      <c r="RQU16" s="221"/>
      <c r="RQV16" s="221"/>
      <c r="RQW16" s="221"/>
      <c r="RQX16" s="226"/>
      <c r="RQY16" s="226"/>
      <c r="RQZ16" s="26"/>
      <c r="RRA16" s="26"/>
      <c r="RRB16" s="26"/>
      <c r="RRC16" s="225"/>
      <c r="RRD16" s="26"/>
      <c r="RRF16" s="221"/>
      <c r="RRG16" s="221"/>
      <c r="RRH16" s="221"/>
      <c r="RRI16" s="221"/>
      <c r="RRJ16" s="221"/>
      <c r="RRK16" s="221"/>
      <c r="RRL16" s="221"/>
      <c r="RRM16" s="221"/>
      <c r="RRN16" s="226"/>
      <c r="RRO16" s="226"/>
      <c r="RRP16" s="26"/>
      <c r="RRQ16" s="26"/>
      <c r="RRR16" s="26"/>
      <c r="RRS16" s="225"/>
      <c r="RRT16" s="26"/>
      <c r="RRV16" s="221"/>
      <c r="RRW16" s="221"/>
      <c r="RRX16" s="221"/>
      <c r="RRY16" s="221"/>
      <c r="RRZ16" s="221"/>
      <c r="RSA16" s="221"/>
      <c r="RSB16" s="221"/>
      <c r="RSC16" s="221"/>
      <c r="RSD16" s="226"/>
      <c r="RSE16" s="226"/>
      <c r="RSF16" s="26"/>
      <c r="RSG16" s="26"/>
      <c r="RSH16" s="26"/>
      <c r="RSI16" s="225"/>
      <c r="RSJ16" s="26"/>
      <c r="RSL16" s="221"/>
      <c r="RSM16" s="221"/>
      <c r="RSN16" s="221"/>
      <c r="RSO16" s="221"/>
      <c r="RSP16" s="221"/>
      <c r="RSQ16" s="221"/>
      <c r="RSR16" s="221"/>
      <c r="RSS16" s="221"/>
      <c r="RST16" s="226"/>
      <c r="RSU16" s="226"/>
      <c r="RSV16" s="26"/>
      <c r="RSW16" s="26"/>
      <c r="RSX16" s="26"/>
      <c r="RSY16" s="225"/>
      <c r="RSZ16" s="26"/>
      <c r="RTB16" s="221"/>
      <c r="RTC16" s="221"/>
      <c r="RTD16" s="221"/>
      <c r="RTE16" s="221"/>
      <c r="RTF16" s="221"/>
      <c r="RTG16" s="221"/>
      <c r="RTH16" s="221"/>
      <c r="RTI16" s="221"/>
      <c r="RTJ16" s="226"/>
      <c r="RTK16" s="226"/>
      <c r="RTL16" s="26"/>
      <c r="RTM16" s="26"/>
      <c r="RTN16" s="26"/>
      <c r="RTO16" s="225"/>
      <c r="RTP16" s="26"/>
      <c r="RTR16" s="221"/>
      <c r="RTS16" s="221"/>
      <c r="RTT16" s="221"/>
      <c r="RTU16" s="221"/>
      <c r="RTV16" s="221"/>
      <c r="RTW16" s="221"/>
      <c r="RTX16" s="221"/>
      <c r="RTY16" s="221"/>
      <c r="RTZ16" s="226"/>
      <c r="RUA16" s="226"/>
      <c r="RUB16" s="26"/>
      <c r="RUC16" s="26"/>
      <c r="RUD16" s="26"/>
      <c r="RUE16" s="225"/>
      <c r="RUF16" s="26"/>
      <c r="RUH16" s="221"/>
      <c r="RUI16" s="221"/>
      <c r="RUJ16" s="221"/>
      <c r="RUK16" s="221"/>
      <c r="RUL16" s="221"/>
      <c r="RUM16" s="221"/>
      <c r="RUN16" s="221"/>
      <c r="RUO16" s="221"/>
      <c r="RUP16" s="226"/>
      <c r="RUQ16" s="226"/>
      <c r="RUR16" s="26"/>
      <c r="RUS16" s="26"/>
      <c r="RUT16" s="26"/>
      <c r="RUU16" s="225"/>
      <c r="RUV16" s="26"/>
      <c r="RUX16" s="221"/>
      <c r="RUY16" s="221"/>
      <c r="RUZ16" s="221"/>
      <c r="RVA16" s="221"/>
      <c r="RVB16" s="221"/>
      <c r="RVC16" s="221"/>
      <c r="RVD16" s="221"/>
      <c r="RVE16" s="221"/>
      <c r="RVF16" s="226"/>
      <c r="RVG16" s="226"/>
      <c r="RVH16" s="26"/>
      <c r="RVI16" s="26"/>
      <c r="RVJ16" s="26"/>
      <c r="RVK16" s="225"/>
      <c r="RVL16" s="26"/>
      <c r="RVN16" s="221"/>
      <c r="RVO16" s="221"/>
      <c r="RVP16" s="221"/>
      <c r="RVQ16" s="221"/>
      <c r="RVR16" s="221"/>
      <c r="RVS16" s="221"/>
      <c r="RVT16" s="221"/>
      <c r="RVU16" s="221"/>
      <c r="RVV16" s="226"/>
      <c r="RVW16" s="226"/>
      <c r="RVX16" s="26"/>
      <c r="RVY16" s="26"/>
      <c r="RVZ16" s="26"/>
      <c r="RWA16" s="225"/>
      <c r="RWB16" s="26"/>
      <c r="RWD16" s="221"/>
      <c r="RWE16" s="221"/>
      <c r="RWF16" s="221"/>
      <c r="RWG16" s="221"/>
      <c r="RWH16" s="221"/>
      <c r="RWI16" s="221"/>
      <c r="RWJ16" s="221"/>
      <c r="RWK16" s="221"/>
      <c r="RWL16" s="226"/>
      <c r="RWM16" s="226"/>
      <c r="RWN16" s="26"/>
      <c r="RWO16" s="26"/>
      <c r="RWP16" s="26"/>
      <c r="RWQ16" s="225"/>
      <c r="RWR16" s="26"/>
      <c r="RWT16" s="221"/>
      <c r="RWU16" s="221"/>
      <c r="RWV16" s="221"/>
      <c r="RWW16" s="221"/>
      <c r="RWX16" s="221"/>
      <c r="RWY16" s="221"/>
      <c r="RWZ16" s="221"/>
      <c r="RXA16" s="221"/>
      <c r="RXB16" s="226"/>
      <c r="RXC16" s="226"/>
      <c r="RXD16" s="26"/>
      <c r="RXE16" s="26"/>
      <c r="RXF16" s="26"/>
      <c r="RXG16" s="225"/>
      <c r="RXH16" s="26"/>
      <c r="RXJ16" s="221"/>
      <c r="RXK16" s="221"/>
      <c r="RXL16" s="221"/>
      <c r="RXM16" s="221"/>
      <c r="RXN16" s="221"/>
      <c r="RXO16" s="221"/>
      <c r="RXP16" s="221"/>
      <c r="RXQ16" s="221"/>
      <c r="RXR16" s="226"/>
      <c r="RXS16" s="226"/>
      <c r="RXT16" s="26"/>
      <c r="RXU16" s="26"/>
      <c r="RXV16" s="26"/>
      <c r="RXW16" s="225"/>
      <c r="RXX16" s="26"/>
      <c r="RXZ16" s="221"/>
      <c r="RYA16" s="221"/>
      <c r="RYB16" s="221"/>
      <c r="RYC16" s="221"/>
      <c r="RYD16" s="221"/>
      <c r="RYE16" s="221"/>
      <c r="RYF16" s="221"/>
      <c r="RYG16" s="221"/>
      <c r="RYH16" s="226"/>
      <c r="RYI16" s="226"/>
      <c r="RYJ16" s="26"/>
      <c r="RYK16" s="26"/>
      <c r="RYL16" s="26"/>
      <c r="RYM16" s="225"/>
      <c r="RYN16" s="26"/>
      <c r="RYP16" s="221"/>
      <c r="RYQ16" s="221"/>
      <c r="RYR16" s="221"/>
      <c r="RYS16" s="221"/>
      <c r="RYT16" s="221"/>
      <c r="RYU16" s="221"/>
      <c r="RYV16" s="221"/>
      <c r="RYW16" s="221"/>
      <c r="RYX16" s="226"/>
      <c r="RYY16" s="226"/>
      <c r="RYZ16" s="26"/>
      <c r="RZA16" s="26"/>
      <c r="RZB16" s="26"/>
      <c r="RZC16" s="225"/>
      <c r="RZD16" s="26"/>
      <c r="RZF16" s="221"/>
      <c r="RZG16" s="221"/>
      <c r="RZH16" s="221"/>
      <c r="RZI16" s="221"/>
      <c r="RZJ16" s="221"/>
      <c r="RZK16" s="221"/>
      <c r="RZL16" s="221"/>
      <c r="RZM16" s="221"/>
      <c r="RZN16" s="226"/>
      <c r="RZO16" s="226"/>
      <c r="RZP16" s="26"/>
      <c r="RZQ16" s="26"/>
      <c r="RZR16" s="26"/>
      <c r="RZS16" s="225"/>
      <c r="RZT16" s="26"/>
      <c r="RZV16" s="221"/>
      <c r="RZW16" s="221"/>
      <c r="RZX16" s="221"/>
      <c r="RZY16" s="221"/>
      <c r="RZZ16" s="221"/>
      <c r="SAA16" s="221"/>
      <c r="SAB16" s="221"/>
      <c r="SAC16" s="221"/>
      <c r="SAD16" s="226"/>
      <c r="SAE16" s="226"/>
      <c r="SAF16" s="26"/>
      <c r="SAG16" s="26"/>
      <c r="SAH16" s="26"/>
      <c r="SAI16" s="225"/>
      <c r="SAJ16" s="26"/>
      <c r="SAL16" s="221"/>
      <c r="SAM16" s="221"/>
      <c r="SAN16" s="221"/>
      <c r="SAO16" s="221"/>
      <c r="SAP16" s="221"/>
      <c r="SAQ16" s="221"/>
      <c r="SAR16" s="221"/>
      <c r="SAS16" s="221"/>
      <c r="SAT16" s="226"/>
      <c r="SAU16" s="226"/>
      <c r="SAV16" s="26"/>
      <c r="SAW16" s="26"/>
      <c r="SAX16" s="26"/>
      <c r="SAY16" s="225"/>
      <c r="SAZ16" s="26"/>
      <c r="SBB16" s="221"/>
      <c r="SBC16" s="221"/>
      <c r="SBD16" s="221"/>
      <c r="SBE16" s="221"/>
      <c r="SBF16" s="221"/>
      <c r="SBG16" s="221"/>
      <c r="SBH16" s="221"/>
      <c r="SBI16" s="221"/>
      <c r="SBJ16" s="226"/>
      <c r="SBK16" s="226"/>
      <c r="SBL16" s="26"/>
      <c r="SBM16" s="26"/>
      <c r="SBN16" s="26"/>
      <c r="SBO16" s="225"/>
      <c r="SBP16" s="26"/>
      <c r="SBR16" s="221"/>
      <c r="SBS16" s="221"/>
      <c r="SBT16" s="221"/>
      <c r="SBU16" s="221"/>
      <c r="SBV16" s="221"/>
      <c r="SBW16" s="221"/>
      <c r="SBX16" s="221"/>
      <c r="SBY16" s="221"/>
      <c r="SBZ16" s="226"/>
      <c r="SCA16" s="226"/>
      <c r="SCB16" s="26"/>
      <c r="SCC16" s="26"/>
      <c r="SCD16" s="26"/>
      <c r="SCE16" s="225"/>
      <c r="SCF16" s="26"/>
      <c r="SCH16" s="221"/>
      <c r="SCI16" s="221"/>
      <c r="SCJ16" s="221"/>
      <c r="SCK16" s="221"/>
      <c r="SCL16" s="221"/>
      <c r="SCM16" s="221"/>
      <c r="SCN16" s="221"/>
      <c r="SCO16" s="221"/>
      <c r="SCP16" s="226"/>
      <c r="SCQ16" s="226"/>
      <c r="SCR16" s="26"/>
      <c r="SCS16" s="26"/>
      <c r="SCT16" s="26"/>
      <c r="SCU16" s="225"/>
      <c r="SCV16" s="26"/>
      <c r="SCX16" s="221"/>
      <c r="SCY16" s="221"/>
      <c r="SCZ16" s="221"/>
      <c r="SDA16" s="221"/>
      <c r="SDB16" s="221"/>
      <c r="SDC16" s="221"/>
      <c r="SDD16" s="221"/>
      <c r="SDE16" s="221"/>
      <c r="SDF16" s="226"/>
      <c r="SDG16" s="226"/>
      <c r="SDH16" s="26"/>
      <c r="SDI16" s="26"/>
      <c r="SDJ16" s="26"/>
      <c r="SDK16" s="225"/>
      <c r="SDL16" s="26"/>
      <c r="SDN16" s="221"/>
      <c r="SDO16" s="221"/>
      <c r="SDP16" s="221"/>
      <c r="SDQ16" s="221"/>
      <c r="SDR16" s="221"/>
      <c r="SDS16" s="221"/>
      <c r="SDT16" s="221"/>
      <c r="SDU16" s="221"/>
      <c r="SDV16" s="226"/>
      <c r="SDW16" s="226"/>
      <c r="SDX16" s="26"/>
      <c r="SDY16" s="26"/>
      <c r="SDZ16" s="26"/>
      <c r="SEA16" s="225"/>
      <c r="SEB16" s="26"/>
      <c r="SED16" s="221"/>
      <c r="SEE16" s="221"/>
      <c r="SEF16" s="221"/>
      <c r="SEG16" s="221"/>
      <c r="SEH16" s="221"/>
      <c r="SEI16" s="221"/>
      <c r="SEJ16" s="221"/>
      <c r="SEK16" s="221"/>
      <c r="SEL16" s="226"/>
      <c r="SEM16" s="226"/>
      <c r="SEN16" s="26"/>
      <c r="SEO16" s="26"/>
      <c r="SEP16" s="26"/>
      <c r="SEQ16" s="225"/>
      <c r="SER16" s="26"/>
      <c r="SET16" s="221"/>
      <c r="SEU16" s="221"/>
      <c r="SEV16" s="221"/>
      <c r="SEW16" s="221"/>
      <c r="SEX16" s="221"/>
      <c r="SEY16" s="221"/>
      <c r="SEZ16" s="221"/>
      <c r="SFA16" s="221"/>
      <c r="SFB16" s="226"/>
      <c r="SFC16" s="226"/>
      <c r="SFD16" s="26"/>
      <c r="SFE16" s="26"/>
      <c r="SFF16" s="26"/>
      <c r="SFG16" s="225"/>
      <c r="SFH16" s="26"/>
      <c r="SFJ16" s="221"/>
      <c r="SFK16" s="221"/>
      <c r="SFL16" s="221"/>
      <c r="SFM16" s="221"/>
      <c r="SFN16" s="221"/>
      <c r="SFO16" s="221"/>
      <c r="SFP16" s="221"/>
      <c r="SFQ16" s="221"/>
      <c r="SFR16" s="226"/>
      <c r="SFS16" s="226"/>
      <c r="SFT16" s="26"/>
      <c r="SFU16" s="26"/>
      <c r="SFV16" s="26"/>
      <c r="SFW16" s="225"/>
      <c r="SFX16" s="26"/>
      <c r="SFZ16" s="221"/>
      <c r="SGA16" s="221"/>
      <c r="SGB16" s="221"/>
      <c r="SGC16" s="221"/>
      <c r="SGD16" s="221"/>
      <c r="SGE16" s="221"/>
      <c r="SGF16" s="221"/>
      <c r="SGG16" s="221"/>
      <c r="SGH16" s="226"/>
      <c r="SGI16" s="226"/>
      <c r="SGJ16" s="26"/>
      <c r="SGK16" s="26"/>
      <c r="SGL16" s="26"/>
      <c r="SGM16" s="225"/>
      <c r="SGN16" s="26"/>
      <c r="SGP16" s="221"/>
      <c r="SGQ16" s="221"/>
      <c r="SGR16" s="221"/>
      <c r="SGS16" s="221"/>
      <c r="SGT16" s="221"/>
      <c r="SGU16" s="221"/>
      <c r="SGV16" s="221"/>
      <c r="SGW16" s="221"/>
      <c r="SGX16" s="226"/>
      <c r="SGY16" s="226"/>
      <c r="SGZ16" s="26"/>
      <c r="SHA16" s="26"/>
      <c r="SHB16" s="26"/>
      <c r="SHC16" s="225"/>
      <c r="SHD16" s="26"/>
      <c r="SHF16" s="221"/>
      <c r="SHG16" s="221"/>
      <c r="SHH16" s="221"/>
      <c r="SHI16" s="221"/>
      <c r="SHJ16" s="221"/>
      <c r="SHK16" s="221"/>
      <c r="SHL16" s="221"/>
      <c r="SHM16" s="221"/>
      <c r="SHN16" s="226"/>
      <c r="SHO16" s="226"/>
      <c r="SHP16" s="26"/>
      <c r="SHQ16" s="26"/>
      <c r="SHR16" s="26"/>
      <c r="SHS16" s="225"/>
      <c r="SHT16" s="26"/>
      <c r="SHV16" s="221"/>
      <c r="SHW16" s="221"/>
      <c r="SHX16" s="221"/>
      <c r="SHY16" s="221"/>
      <c r="SHZ16" s="221"/>
      <c r="SIA16" s="221"/>
      <c r="SIB16" s="221"/>
      <c r="SIC16" s="221"/>
      <c r="SID16" s="226"/>
      <c r="SIE16" s="226"/>
      <c r="SIF16" s="26"/>
      <c r="SIG16" s="26"/>
      <c r="SIH16" s="26"/>
      <c r="SII16" s="225"/>
      <c r="SIJ16" s="26"/>
      <c r="SIL16" s="221"/>
      <c r="SIM16" s="221"/>
      <c r="SIN16" s="221"/>
      <c r="SIO16" s="221"/>
      <c r="SIP16" s="221"/>
      <c r="SIQ16" s="221"/>
      <c r="SIR16" s="221"/>
      <c r="SIS16" s="221"/>
      <c r="SIT16" s="226"/>
      <c r="SIU16" s="226"/>
      <c r="SIV16" s="26"/>
      <c r="SIW16" s="26"/>
      <c r="SIX16" s="26"/>
      <c r="SIY16" s="225"/>
      <c r="SIZ16" s="26"/>
      <c r="SJB16" s="221"/>
      <c r="SJC16" s="221"/>
      <c r="SJD16" s="221"/>
      <c r="SJE16" s="221"/>
      <c r="SJF16" s="221"/>
      <c r="SJG16" s="221"/>
      <c r="SJH16" s="221"/>
      <c r="SJI16" s="221"/>
      <c r="SJJ16" s="226"/>
      <c r="SJK16" s="226"/>
      <c r="SJL16" s="26"/>
      <c r="SJM16" s="26"/>
      <c r="SJN16" s="26"/>
      <c r="SJO16" s="225"/>
      <c r="SJP16" s="26"/>
      <c r="SJR16" s="221"/>
      <c r="SJS16" s="221"/>
      <c r="SJT16" s="221"/>
      <c r="SJU16" s="221"/>
      <c r="SJV16" s="221"/>
      <c r="SJW16" s="221"/>
      <c r="SJX16" s="221"/>
      <c r="SJY16" s="221"/>
      <c r="SJZ16" s="226"/>
      <c r="SKA16" s="226"/>
      <c r="SKB16" s="26"/>
      <c r="SKC16" s="26"/>
      <c r="SKD16" s="26"/>
      <c r="SKE16" s="225"/>
      <c r="SKF16" s="26"/>
      <c r="SKH16" s="221"/>
      <c r="SKI16" s="221"/>
      <c r="SKJ16" s="221"/>
      <c r="SKK16" s="221"/>
      <c r="SKL16" s="221"/>
      <c r="SKM16" s="221"/>
      <c r="SKN16" s="221"/>
      <c r="SKO16" s="221"/>
      <c r="SKP16" s="226"/>
      <c r="SKQ16" s="226"/>
      <c r="SKR16" s="26"/>
      <c r="SKS16" s="26"/>
      <c r="SKT16" s="26"/>
      <c r="SKU16" s="225"/>
      <c r="SKV16" s="26"/>
      <c r="SKX16" s="221"/>
      <c r="SKY16" s="221"/>
      <c r="SKZ16" s="221"/>
      <c r="SLA16" s="221"/>
      <c r="SLB16" s="221"/>
      <c r="SLC16" s="221"/>
      <c r="SLD16" s="221"/>
      <c r="SLE16" s="221"/>
      <c r="SLF16" s="226"/>
      <c r="SLG16" s="226"/>
      <c r="SLH16" s="26"/>
      <c r="SLI16" s="26"/>
      <c r="SLJ16" s="26"/>
      <c r="SLK16" s="225"/>
      <c r="SLL16" s="26"/>
      <c r="SLN16" s="221"/>
      <c r="SLO16" s="221"/>
      <c r="SLP16" s="221"/>
      <c r="SLQ16" s="221"/>
      <c r="SLR16" s="221"/>
      <c r="SLS16" s="221"/>
      <c r="SLT16" s="221"/>
      <c r="SLU16" s="221"/>
      <c r="SLV16" s="226"/>
      <c r="SLW16" s="226"/>
      <c r="SLX16" s="26"/>
      <c r="SLY16" s="26"/>
      <c r="SLZ16" s="26"/>
      <c r="SMA16" s="225"/>
      <c r="SMB16" s="26"/>
      <c r="SMD16" s="221"/>
      <c r="SME16" s="221"/>
      <c r="SMF16" s="221"/>
      <c r="SMG16" s="221"/>
      <c r="SMH16" s="221"/>
      <c r="SMI16" s="221"/>
      <c r="SMJ16" s="221"/>
      <c r="SMK16" s="221"/>
      <c r="SML16" s="226"/>
      <c r="SMM16" s="226"/>
      <c r="SMN16" s="26"/>
      <c r="SMO16" s="26"/>
      <c r="SMP16" s="26"/>
      <c r="SMQ16" s="225"/>
      <c r="SMR16" s="26"/>
      <c r="SMT16" s="221"/>
      <c r="SMU16" s="221"/>
      <c r="SMV16" s="221"/>
      <c r="SMW16" s="221"/>
      <c r="SMX16" s="221"/>
      <c r="SMY16" s="221"/>
      <c r="SMZ16" s="221"/>
      <c r="SNA16" s="221"/>
      <c r="SNB16" s="226"/>
      <c r="SNC16" s="226"/>
      <c r="SND16" s="26"/>
      <c r="SNE16" s="26"/>
      <c r="SNF16" s="26"/>
      <c r="SNG16" s="225"/>
      <c r="SNH16" s="26"/>
      <c r="SNJ16" s="221"/>
      <c r="SNK16" s="221"/>
      <c r="SNL16" s="221"/>
      <c r="SNM16" s="221"/>
      <c r="SNN16" s="221"/>
      <c r="SNO16" s="221"/>
      <c r="SNP16" s="221"/>
      <c r="SNQ16" s="221"/>
      <c r="SNR16" s="226"/>
      <c r="SNS16" s="226"/>
      <c r="SNT16" s="26"/>
      <c r="SNU16" s="26"/>
      <c r="SNV16" s="26"/>
      <c r="SNW16" s="225"/>
      <c r="SNX16" s="26"/>
      <c r="SNZ16" s="221"/>
      <c r="SOA16" s="221"/>
      <c r="SOB16" s="221"/>
      <c r="SOC16" s="221"/>
      <c r="SOD16" s="221"/>
      <c r="SOE16" s="221"/>
      <c r="SOF16" s="221"/>
      <c r="SOG16" s="221"/>
      <c r="SOH16" s="226"/>
      <c r="SOI16" s="226"/>
      <c r="SOJ16" s="26"/>
      <c r="SOK16" s="26"/>
      <c r="SOL16" s="26"/>
      <c r="SOM16" s="225"/>
      <c r="SON16" s="26"/>
      <c r="SOP16" s="221"/>
      <c r="SOQ16" s="221"/>
      <c r="SOR16" s="221"/>
      <c r="SOS16" s="221"/>
      <c r="SOT16" s="221"/>
      <c r="SOU16" s="221"/>
      <c r="SOV16" s="221"/>
      <c r="SOW16" s="221"/>
      <c r="SOX16" s="226"/>
      <c r="SOY16" s="226"/>
      <c r="SOZ16" s="26"/>
      <c r="SPA16" s="26"/>
      <c r="SPB16" s="26"/>
      <c r="SPC16" s="225"/>
      <c r="SPD16" s="26"/>
      <c r="SPF16" s="221"/>
      <c r="SPG16" s="221"/>
      <c r="SPH16" s="221"/>
      <c r="SPI16" s="221"/>
      <c r="SPJ16" s="221"/>
      <c r="SPK16" s="221"/>
      <c r="SPL16" s="221"/>
      <c r="SPM16" s="221"/>
      <c r="SPN16" s="226"/>
      <c r="SPO16" s="226"/>
      <c r="SPP16" s="26"/>
      <c r="SPQ16" s="26"/>
      <c r="SPR16" s="26"/>
      <c r="SPS16" s="225"/>
      <c r="SPT16" s="26"/>
      <c r="SPV16" s="221"/>
      <c r="SPW16" s="221"/>
      <c r="SPX16" s="221"/>
      <c r="SPY16" s="221"/>
      <c r="SPZ16" s="221"/>
      <c r="SQA16" s="221"/>
      <c r="SQB16" s="221"/>
      <c r="SQC16" s="221"/>
      <c r="SQD16" s="226"/>
      <c r="SQE16" s="226"/>
      <c r="SQF16" s="26"/>
      <c r="SQG16" s="26"/>
      <c r="SQH16" s="26"/>
      <c r="SQI16" s="225"/>
      <c r="SQJ16" s="26"/>
      <c r="SQL16" s="221"/>
      <c r="SQM16" s="221"/>
      <c r="SQN16" s="221"/>
      <c r="SQO16" s="221"/>
      <c r="SQP16" s="221"/>
      <c r="SQQ16" s="221"/>
      <c r="SQR16" s="221"/>
      <c r="SQS16" s="221"/>
      <c r="SQT16" s="226"/>
      <c r="SQU16" s="226"/>
      <c r="SQV16" s="26"/>
      <c r="SQW16" s="26"/>
      <c r="SQX16" s="26"/>
      <c r="SQY16" s="225"/>
      <c r="SQZ16" s="26"/>
      <c r="SRB16" s="221"/>
      <c r="SRC16" s="221"/>
      <c r="SRD16" s="221"/>
      <c r="SRE16" s="221"/>
      <c r="SRF16" s="221"/>
      <c r="SRG16" s="221"/>
      <c r="SRH16" s="221"/>
      <c r="SRI16" s="221"/>
      <c r="SRJ16" s="226"/>
      <c r="SRK16" s="226"/>
      <c r="SRL16" s="26"/>
      <c r="SRM16" s="26"/>
      <c r="SRN16" s="26"/>
      <c r="SRO16" s="225"/>
      <c r="SRP16" s="26"/>
      <c r="SRR16" s="221"/>
      <c r="SRS16" s="221"/>
      <c r="SRT16" s="221"/>
      <c r="SRU16" s="221"/>
      <c r="SRV16" s="221"/>
      <c r="SRW16" s="221"/>
      <c r="SRX16" s="221"/>
      <c r="SRY16" s="221"/>
      <c r="SRZ16" s="226"/>
      <c r="SSA16" s="226"/>
      <c r="SSB16" s="26"/>
      <c r="SSC16" s="26"/>
      <c r="SSD16" s="26"/>
      <c r="SSE16" s="225"/>
      <c r="SSF16" s="26"/>
      <c r="SSH16" s="221"/>
      <c r="SSI16" s="221"/>
      <c r="SSJ16" s="221"/>
      <c r="SSK16" s="221"/>
      <c r="SSL16" s="221"/>
      <c r="SSM16" s="221"/>
      <c r="SSN16" s="221"/>
      <c r="SSO16" s="221"/>
      <c r="SSP16" s="226"/>
      <c r="SSQ16" s="226"/>
      <c r="SSR16" s="26"/>
      <c r="SSS16" s="26"/>
      <c r="SST16" s="26"/>
      <c r="SSU16" s="225"/>
      <c r="SSV16" s="26"/>
      <c r="SSX16" s="221"/>
      <c r="SSY16" s="221"/>
      <c r="SSZ16" s="221"/>
      <c r="STA16" s="221"/>
      <c r="STB16" s="221"/>
      <c r="STC16" s="221"/>
      <c r="STD16" s="221"/>
      <c r="STE16" s="221"/>
      <c r="STF16" s="226"/>
      <c r="STG16" s="226"/>
      <c r="STH16" s="26"/>
      <c r="STI16" s="26"/>
      <c r="STJ16" s="26"/>
      <c r="STK16" s="225"/>
      <c r="STL16" s="26"/>
      <c r="STN16" s="221"/>
      <c r="STO16" s="221"/>
      <c r="STP16" s="221"/>
      <c r="STQ16" s="221"/>
      <c r="STR16" s="221"/>
      <c r="STS16" s="221"/>
      <c r="STT16" s="221"/>
      <c r="STU16" s="221"/>
      <c r="STV16" s="226"/>
      <c r="STW16" s="226"/>
      <c r="STX16" s="26"/>
      <c r="STY16" s="26"/>
      <c r="STZ16" s="26"/>
      <c r="SUA16" s="225"/>
      <c r="SUB16" s="26"/>
      <c r="SUD16" s="221"/>
      <c r="SUE16" s="221"/>
      <c r="SUF16" s="221"/>
      <c r="SUG16" s="221"/>
      <c r="SUH16" s="221"/>
      <c r="SUI16" s="221"/>
      <c r="SUJ16" s="221"/>
      <c r="SUK16" s="221"/>
      <c r="SUL16" s="226"/>
      <c r="SUM16" s="226"/>
      <c r="SUN16" s="26"/>
      <c r="SUO16" s="26"/>
      <c r="SUP16" s="26"/>
      <c r="SUQ16" s="225"/>
      <c r="SUR16" s="26"/>
      <c r="SUT16" s="221"/>
      <c r="SUU16" s="221"/>
      <c r="SUV16" s="221"/>
      <c r="SUW16" s="221"/>
      <c r="SUX16" s="221"/>
      <c r="SUY16" s="221"/>
      <c r="SUZ16" s="221"/>
      <c r="SVA16" s="221"/>
      <c r="SVB16" s="226"/>
      <c r="SVC16" s="226"/>
      <c r="SVD16" s="26"/>
      <c r="SVE16" s="26"/>
      <c r="SVF16" s="26"/>
      <c r="SVG16" s="225"/>
      <c r="SVH16" s="26"/>
      <c r="SVJ16" s="221"/>
      <c r="SVK16" s="221"/>
      <c r="SVL16" s="221"/>
      <c r="SVM16" s="221"/>
      <c r="SVN16" s="221"/>
      <c r="SVO16" s="221"/>
      <c r="SVP16" s="221"/>
      <c r="SVQ16" s="221"/>
      <c r="SVR16" s="226"/>
      <c r="SVS16" s="226"/>
      <c r="SVT16" s="26"/>
      <c r="SVU16" s="26"/>
      <c r="SVV16" s="26"/>
      <c r="SVW16" s="225"/>
      <c r="SVX16" s="26"/>
      <c r="SVZ16" s="221"/>
      <c r="SWA16" s="221"/>
      <c r="SWB16" s="221"/>
      <c r="SWC16" s="221"/>
      <c r="SWD16" s="221"/>
      <c r="SWE16" s="221"/>
      <c r="SWF16" s="221"/>
      <c r="SWG16" s="221"/>
      <c r="SWH16" s="226"/>
      <c r="SWI16" s="226"/>
      <c r="SWJ16" s="26"/>
      <c r="SWK16" s="26"/>
      <c r="SWL16" s="26"/>
      <c r="SWM16" s="225"/>
      <c r="SWN16" s="26"/>
      <c r="SWP16" s="221"/>
      <c r="SWQ16" s="221"/>
      <c r="SWR16" s="221"/>
      <c r="SWS16" s="221"/>
      <c r="SWT16" s="221"/>
      <c r="SWU16" s="221"/>
      <c r="SWV16" s="221"/>
      <c r="SWW16" s="221"/>
      <c r="SWX16" s="226"/>
      <c r="SWY16" s="226"/>
      <c r="SWZ16" s="26"/>
      <c r="SXA16" s="26"/>
      <c r="SXB16" s="26"/>
      <c r="SXC16" s="225"/>
      <c r="SXD16" s="26"/>
      <c r="SXF16" s="221"/>
      <c r="SXG16" s="221"/>
      <c r="SXH16" s="221"/>
      <c r="SXI16" s="221"/>
      <c r="SXJ16" s="221"/>
      <c r="SXK16" s="221"/>
      <c r="SXL16" s="221"/>
      <c r="SXM16" s="221"/>
      <c r="SXN16" s="226"/>
      <c r="SXO16" s="226"/>
      <c r="SXP16" s="26"/>
      <c r="SXQ16" s="26"/>
      <c r="SXR16" s="26"/>
      <c r="SXS16" s="225"/>
      <c r="SXT16" s="26"/>
      <c r="SXV16" s="221"/>
      <c r="SXW16" s="221"/>
      <c r="SXX16" s="221"/>
      <c r="SXY16" s="221"/>
      <c r="SXZ16" s="221"/>
      <c r="SYA16" s="221"/>
      <c r="SYB16" s="221"/>
      <c r="SYC16" s="221"/>
      <c r="SYD16" s="226"/>
      <c r="SYE16" s="226"/>
      <c r="SYF16" s="26"/>
      <c r="SYG16" s="26"/>
      <c r="SYH16" s="26"/>
      <c r="SYI16" s="225"/>
      <c r="SYJ16" s="26"/>
      <c r="SYL16" s="221"/>
      <c r="SYM16" s="221"/>
      <c r="SYN16" s="221"/>
      <c r="SYO16" s="221"/>
      <c r="SYP16" s="221"/>
      <c r="SYQ16" s="221"/>
      <c r="SYR16" s="221"/>
      <c r="SYS16" s="221"/>
      <c r="SYT16" s="226"/>
      <c r="SYU16" s="226"/>
      <c r="SYV16" s="26"/>
      <c r="SYW16" s="26"/>
      <c r="SYX16" s="26"/>
      <c r="SYY16" s="225"/>
      <c r="SYZ16" s="26"/>
      <c r="SZB16" s="221"/>
      <c r="SZC16" s="221"/>
      <c r="SZD16" s="221"/>
      <c r="SZE16" s="221"/>
      <c r="SZF16" s="221"/>
      <c r="SZG16" s="221"/>
      <c r="SZH16" s="221"/>
      <c r="SZI16" s="221"/>
      <c r="SZJ16" s="226"/>
      <c r="SZK16" s="226"/>
      <c r="SZL16" s="26"/>
      <c r="SZM16" s="26"/>
      <c r="SZN16" s="26"/>
      <c r="SZO16" s="225"/>
      <c r="SZP16" s="26"/>
      <c r="SZR16" s="221"/>
      <c r="SZS16" s="221"/>
      <c r="SZT16" s="221"/>
      <c r="SZU16" s="221"/>
      <c r="SZV16" s="221"/>
      <c r="SZW16" s="221"/>
      <c r="SZX16" s="221"/>
      <c r="SZY16" s="221"/>
      <c r="SZZ16" s="226"/>
      <c r="TAA16" s="226"/>
      <c r="TAB16" s="26"/>
      <c r="TAC16" s="26"/>
      <c r="TAD16" s="26"/>
      <c r="TAE16" s="225"/>
      <c r="TAF16" s="26"/>
      <c r="TAH16" s="221"/>
      <c r="TAI16" s="221"/>
      <c r="TAJ16" s="221"/>
      <c r="TAK16" s="221"/>
      <c r="TAL16" s="221"/>
      <c r="TAM16" s="221"/>
      <c r="TAN16" s="221"/>
      <c r="TAO16" s="221"/>
      <c r="TAP16" s="226"/>
      <c r="TAQ16" s="226"/>
      <c r="TAR16" s="26"/>
      <c r="TAS16" s="26"/>
      <c r="TAT16" s="26"/>
      <c r="TAU16" s="225"/>
      <c r="TAV16" s="26"/>
      <c r="TAX16" s="221"/>
      <c r="TAY16" s="221"/>
      <c r="TAZ16" s="221"/>
      <c r="TBA16" s="221"/>
      <c r="TBB16" s="221"/>
      <c r="TBC16" s="221"/>
      <c r="TBD16" s="221"/>
      <c r="TBE16" s="221"/>
      <c r="TBF16" s="226"/>
      <c r="TBG16" s="226"/>
      <c r="TBH16" s="26"/>
      <c r="TBI16" s="26"/>
      <c r="TBJ16" s="26"/>
      <c r="TBK16" s="225"/>
      <c r="TBL16" s="26"/>
      <c r="TBN16" s="221"/>
      <c r="TBO16" s="221"/>
      <c r="TBP16" s="221"/>
      <c r="TBQ16" s="221"/>
      <c r="TBR16" s="221"/>
      <c r="TBS16" s="221"/>
      <c r="TBT16" s="221"/>
      <c r="TBU16" s="221"/>
      <c r="TBV16" s="226"/>
      <c r="TBW16" s="226"/>
      <c r="TBX16" s="26"/>
      <c r="TBY16" s="26"/>
      <c r="TBZ16" s="26"/>
      <c r="TCA16" s="225"/>
      <c r="TCB16" s="26"/>
      <c r="TCD16" s="221"/>
      <c r="TCE16" s="221"/>
      <c r="TCF16" s="221"/>
      <c r="TCG16" s="221"/>
      <c r="TCH16" s="221"/>
      <c r="TCI16" s="221"/>
      <c r="TCJ16" s="221"/>
      <c r="TCK16" s="221"/>
      <c r="TCL16" s="226"/>
      <c r="TCM16" s="226"/>
      <c r="TCN16" s="26"/>
      <c r="TCO16" s="26"/>
      <c r="TCP16" s="26"/>
      <c r="TCQ16" s="225"/>
      <c r="TCR16" s="26"/>
      <c r="TCT16" s="221"/>
      <c r="TCU16" s="221"/>
      <c r="TCV16" s="221"/>
      <c r="TCW16" s="221"/>
      <c r="TCX16" s="221"/>
      <c r="TCY16" s="221"/>
      <c r="TCZ16" s="221"/>
      <c r="TDA16" s="221"/>
      <c r="TDB16" s="226"/>
      <c r="TDC16" s="226"/>
      <c r="TDD16" s="26"/>
      <c r="TDE16" s="26"/>
      <c r="TDF16" s="26"/>
      <c r="TDG16" s="225"/>
      <c r="TDH16" s="26"/>
      <c r="TDJ16" s="221"/>
      <c r="TDK16" s="221"/>
      <c r="TDL16" s="221"/>
      <c r="TDM16" s="221"/>
      <c r="TDN16" s="221"/>
      <c r="TDO16" s="221"/>
      <c r="TDP16" s="221"/>
      <c r="TDQ16" s="221"/>
      <c r="TDR16" s="226"/>
      <c r="TDS16" s="226"/>
      <c r="TDT16" s="26"/>
      <c r="TDU16" s="26"/>
      <c r="TDV16" s="26"/>
      <c r="TDW16" s="225"/>
      <c r="TDX16" s="26"/>
      <c r="TDZ16" s="221"/>
      <c r="TEA16" s="221"/>
      <c r="TEB16" s="221"/>
      <c r="TEC16" s="221"/>
      <c r="TED16" s="221"/>
      <c r="TEE16" s="221"/>
      <c r="TEF16" s="221"/>
      <c r="TEG16" s="221"/>
      <c r="TEH16" s="226"/>
      <c r="TEI16" s="226"/>
      <c r="TEJ16" s="26"/>
      <c r="TEK16" s="26"/>
      <c r="TEL16" s="26"/>
      <c r="TEM16" s="225"/>
      <c r="TEN16" s="26"/>
      <c r="TEP16" s="221"/>
      <c r="TEQ16" s="221"/>
      <c r="TER16" s="221"/>
      <c r="TES16" s="221"/>
      <c r="TET16" s="221"/>
      <c r="TEU16" s="221"/>
      <c r="TEV16" s="221"/>
      <c r="TEW16" s="221"/>
      <c r="TEX16" s="226"/>
      <c r="TEY16" s="226"/>
      <c r="TEZ16" s="26"/>
      <c r="TFA16" s="26"/>
      <c r="TFB16" s="26"/>
      <c r="TFC16" s="225"/>
      <c r="TFD16" s="26"/>
      <c r="TFF16" s="221"/>
      <c r="TFG16" s="221"/>
      <c r="TFH16" s="221"/>
      <c r="TFI16" s="221"/>
      <c r="TFJ16" s="221"/>
      <c r="TFK16" s="221"/>
      <c r="TFL16" s="221"/>
      <c r="TFM16" s="221"/>
      <c r="TFN16" s="226"/>
      <c r="TFO16" s="226"/>
      <c r="TFP16" s="26"/>
      <c r="TFQ16" s="26"/>
      <c r="TFR16" s="26"/>
      <c r="TFS16" s="225"/>
      <c r="TFT16" s="26"/>
      <c r="TFV16" s="221"/>
      <c r="TFW16" s="221"/>
      <c r="TFX16" s="221"/>
      <c r="TFY16" s="221"/>
      <c r="TFZ16" s="221"/>
      <c r="TGA16" s="221"/>
      <c r="TGB16" s="221"/>
      <c r="TGC16" s="221"/>
      <c r="TGD16" s="226"/>
      <c r="TGE16" s="226"/>
      <c r="TGF16" s="26"/>
      <c r="TGG16" s="26"/>
      <c r="TGH16" s="26"/>
      <c r="TGI16" s="225"/>
      <c r="TGJ16" s="26"/>
      <c r="TGL16" s="221"/>
      <c r="TGM16" s="221"/>
      <c r="TGN16" s="221"/>
      <c r="TGO16" s="221"/>
      <c r="TGP16" s="221"/>
      <c r="TGQ16" s="221"/>
      <c r="TGR16" s="221"/>
      <c r="TGS16" s="221"/>
      <c r="TGT16" s="226"/>
      <c r="TGU16" s="226"/>
      <c r="TGV16" s="26"/>
      <c r="TGW16" s="26"/>
      <c r="TGX16" s="26"/>
      <c r="TGY16" s="225"/>
      <c r="TGZ16" s="26"/>
      <c r="THB16" s="221"/>
      <c r="THC16" s="221"/>
      <c r="THD16" s="221"/>
      <c r="THE16" s="221"/>
      <c r="THF16" s="221"/>
      <c r="THG16" s="221"/>
      <c r="THH16" s="221"/>
      <c r="THI16" s="221"/>
      <c r="THJ16" s="226"/>
      <c r="THK16" s="226"/>
      <c r="THL16" s="26"/>
      <c r="THM16" s="26"/>
      <c r="THN16" s="26"/>
      <c r="THO16" s="225"/>
      <c r="THP16" s="26"/>
      <c r="THR16" s="221"/>
      <c r="THS16" s="221"/>
      <c r="THT16" s="221"/>
      <c r="THU16" s="221"/>
      <c r="THV16" s="221"/>
      <c r="THW16" s="221"/>
      <c r="THX16" s="221"/>
      <c r="THY16" s="221"/>
      <c r="THZ16" s="226"/>
      <c r="TIA16" s="226"/>
      <c r="TIB16" s="26"/>
      <c r="TIC16" s="26"/>
      <c r="TID16" s="26"/>
      <c r="TIE16" s="225"/>
      <c r="TIF16" s="26"/>
      <c r="TIH16" s="221"/>
      <c r="TII16" s="221"/>
      <c r="TIJ16" s="221"/>
      <c r="TIK16" s="221"/>
      <c r="TIL16" s="221"/>
      <c r="TIM16" s="221"/>
      <c r="TIN16" s="221"/>
      <c r="TIO16" s="221"/>
      <c r="TIP16" s="226"/>
      <c r="TIQ16" s="226"/>
      <c r="TIR16" s="26"/>
      <c r="TIS16" s="26"/>
      <c r="TIT16" s="26"/>
      <c r="TIU16" s="225"/>
      <c r="TIV16" s="26"/>
      <c r="TIX16" s="221"/>
      <c r="TIY16" s="221"/>
      <c r="TIZ16" s="221"/>
      <c r="TJA16" s="221"/>
      <c r="TJB16" s="221"/>
      <c r="TJC16" s="221"/>
      <c r="TJD16" s="221"/>
      <c r="TJE16" s="221"/>
      <c r="TJF16" s="226"/>
      <c r="TJG16" s="226"/>
      <c r="TJH16" s="26"/>
      <c r="TJI16" s="26"/>
      <c r="TJJ16" s="26"/>
      <c r="TJK16" s="225"/>
      <c r="TJL16" s="26"/>
      <c r="TJN16" s="221"/>
      <c r="TJO16" s="221"/>
      <c r="TJP16" s="221"/>
      <c r="TJQ16" s="221"/>
      <c r="TJR16" s="221"/>
      <c r="TJS16" s="221"/>
      <c r="TJT16" s="221"/>
      <c r="TJU16" s="221"/>
      <c r="TJV16" s="226"/>
      <c r="TJW16" s="226"/>
      <c r="TJX16" s="26"/>
      <c r="TJY16" s="26"/>
      <c r="TJZ16" s="26"/>
      <c r="TKA16" s="225"/>
      <c r="TKB16" s="26"/>
      <c r="TKD16" s="221"/>
      <c r="TKE16" s="221"/>
      <c r="TKF16" s="221"/>
      <c r="TKG16" s="221"/>
      <c r="TKH16" s="221"/>
      <c r="TKI16" s="221"/>
      <c r="TKJ16" s="221"/>
      <c r="TKK16" s="221"/>
      <c r="TKL16" s="226"/>
      <c r="TKM16" s="226"/>
      <c r="TKN16" s="26"/>
      <c r="TKO16" s="26"/>
      <c r="TKP16" s="26"/>
      <c r="TKQ16" s="225"/>
      <c r="TKR16" s="26"/>
      <c r="TKT16" s="221"/>
      <c r="TKU16" s="221"/>
      <c r="TKV16" s="221"/>
      <c r="TKW16" s="221"/>
      <c r="TKX16" s="221"/>
      <c r="TKY16" s="221"/>
      <c r="TKZ16" s="221"/>
      <c r="TLA16" s="221"/>
      <c r="TLB16" s="226"/>
      <c r="TLC16" s="226"/>
      <c r="TLD16" s="26"/>
      <c r="TLE16" s="26"/>
      <c r="TLF16" s="26"/>
      <c r="TLG16" s="225"/>
      <c r="TLH16" s="26"/>
      <c r="TLJ16" s="221"/>
      <c r="TLK16" s="221"/>
      <c r="TLL16" s="221"/>
      <c r="TLM16" s="221"/>
      <c r="TLN16" s="221"/>
      <c r="TLO16" s="221"/>
      <c r="TLP16" s="221"/>
      <c r="TLQ16" s="221"/>
      <c r="TLR16" s="226"/>
      <c r="TLS16" s="226"/>
      <c r="TLT16" s="26"/>
      <c r="TLU16" s="26"/>
      <c r="TLV16" s="26"/>
      <c r="TLW16" s="225"/>
      <c r="TLX16" s="26"/>
      <c r="TLZ16" s="221"/>
      <c r="TMA16" s="221"/>
      <c r="TMB16" s="221"/>
      <c r="TMC16" s="221"/>
      <c r="TMD16" s="221"/>
      <c r="TME16" s="221"/>
      <c r="TMF16" s="221"/>
      <c r="TMG16" s="221"/>
      <c r="TMH16" s="226"/>
      <c r="TMI16" s="226"/>
      <c r="TMJ16" s="26"/>
      <c r="TMK16" s="26"/>
      <c r="TML16" s="26"/>
      <c r="TMM16" s="225"/>
      <c r="TMN16" s="26"/>
      <c r="TMP16" s="221"/>
      <c r="TMQ16" s="221"/>
      <c r="TMR16" s="221"/>
      <c r="TMS16" s="221"/>
      <c r="TMT16" s="221"/>
      <c r="TMU16" s="221"/>
      <c r="TMV16" s="221"/>
      <c r="TMW16" s="221"/>
      <c r="TMX16" s="226"/>
      <c r="TMY16" s="226"/>
      <c r="TMZ16" s="26"/>
      <c r="TNA16" s="26"/>
      <c r="TNB16" s="26"/>
      <c r="TNC16" s="225"/>
      <c r="TND16" s="26"/>
      <c r="TNF16" s="221"/>
      <c r="TNG16" s="221"/>
      <c r="TNH16" s="221"/>
      <c r="TNI16" s="221"/>
      <c r="TNJ16" s="221"/>
      <c r="TNK16" s="221"/>
      <c r="TNL16" s="221"/>
      <c r="TNM16" s="221"/>
      <c r="TNN16" s="226"/>
      <c r="TNO16" s="226"/>
      <c r="TNP16" s="26"/>
      <c r="TNQ16" s="26"/>
      <c r="TNR16" s="26"/>
      <c r="TNS16" s="225"/>
      <c r="TNT16" s="26"/>
      <c r="TNV16" s="221"/>
      <c r="TNW16" s="221"/>
      <c r="TNX16" s="221"/>
      <c r="TNY16" s="221"/>
      <c r="TNZ16" s="221"/>
      <c r="TOA16" s="221"/>
      <c r="TOB16" s="221"/>
      <c r="TOC16" s="221"/>
      <c r="TOD16" s="226"/>
      <c r="TOE16" s="226"/>
      <c r="TOF16" s="26"/>
      <c r="TOG16" s="26"/>
      <c r="TOH16" s="26"/>
      <c r="TOI16" s="225"/>
      <c r="TOJ16" s="26"/>
      <c r="TOL16" s="221"/>
      <c r="TOM16" s="221"/>
      <c r="TON16" s="221"/>
      <c r="TOO16" s="221"/>
      <c r="TOP16" s="221"/>
      <c r="TOQ16" s="221"/>
      <c r="TOR16" s="221"/>
      <c r="TOS16" s="221"/>
      <c r="TOT16" s="226"/>
      <c r="TOU16" s="226"/>
      <c r="TOV16" s="26"/>
      <c r="TOW16" s="26"/>
      <c r="TOX16" s="26"/>
      <c r="TOY16" s="225"/>
      <c r="TOZ16" s="26"/>
      <c r="TPB16" s="221"/>
      <c r="TPC16" s="221"/>
      <c r="TPD16" s="221"/>
      <c r="TPE16" s="221"/>
      <c r="TPF16" s="221"/>
      <c r="TPG16" s="221"/>
      <c r="TPH16" s="221"/>
      <c r="TPI16" s="221"/>
      <c r="TPJ16" s="226"/>
      <c r="TPK16" s="226"/>
      <c r="TPL16" s="26"/>
      <c r="TPM16" s="26"/>
      <c r="TPN16" s="26"/>
      <c r="TPO16" s="225"/>
      <c r="TPP16" s="26"/>
      <c r="TPR16" s="221"/>
      <c r="TPS16" s="221"/>
      <c r="TPT16" s="221"/>
      <c r="TPU16" s="221"/>
      <c r="TPV16" s="221"/>
      <c r="TPW16" s="221"/>
      <c r="TPX16" s="221"/>
      <c r="TPY16" s="221"/>
      <c r="TPZ16" s="226"/>
      <c r="TQA16" s="226"/>
      <c r="TQB16" s="26"/>
      <c r="TQC16" s="26"/>
      <c r="TQD16" s="26"/>
      <c r="TQE16" s="225"/>
      <c r="TQF16" s="26"/>
      <c r="TQH16" s="221"/>
      <c r="TQI16" s="221"/>
      <c r="TQJ16" s="221"/>
      <c r="TQK16" s="221"/>
      <c r="TQL16" s="221"/>
      <c r="TQM16" s="221"/>
      <c r="TQN16" s="221"/>
      <c r="TQO16" s="221"/>
      <c r="TQP16" s="226"/>
      <c r="TQQ16" s="226"/>
      <c r="TQR16" s="26"/>
      <c r="TQS16" s="26"/>
      <c r="TQT16" s="26"/>
      <c r="TQU16" s="225"/>
      <c r="TQV16" s="26"/>
      <c r="TQX16" s="221"/>
      <c r="TQY16" s="221"/>
      <c r="TQZ16" s="221"/>
      <c r="TRA16" s="221"/>
      <c r="TRB16" s="221"/>
      <c r="TRC16" s="221"/>
      <c r="TRD16" s="221"/>
      <c r="TRE16" s="221"/>
      <c r="TRF16" s="226"/>
      <c r="TRG16" s="226"/>
      <c r="TRH16" s="26"/>
      <c r="TRI16" s="26"/>
      <c r="TRJ16" s="26"/>
      <c r="TRK16" s="225"/>
      <c r="TRL16" s="26"/>
      <c r="TRN16" s="221"/>
      <c r="TRO16" s="221"/>
      <c r="TRP16" s="221"/>
      <c r="TRQ16" s="221"/>
      <c r="TRR16" s="221"/>
      <c r="TRS16" s="221"/>
      <c r="TRT16" s="221"/>
      <c r="TRU16" s="221"/>
      <c r="TRV16" s="226"/>
      <c r="TRW16" s="226"/>
      <c r="TRX16" s="26"/>
      <c r="TRY16" s="26"/>
      <c r="TRZ16" s="26"/>
      <c r="TSA16" s="225"/>
      <c r="TSB16" s="26"/>
      <c r="TSD16" s="221"/>
      <c r="TSE16" s="221"/>
      <c r="TSF16" s="221"/>
      <c r="TSG16" s="221"/>
      <c r="TSH16" s="221"/>
      <c r="TSI16" s="221"/>
      <c r="TSJ16" s="221"/>
      <c r="TSK16" s="221"/>
      <c r="TSL16" s="226"/>
      <c r="TSM16" s="226"/>
      <c r="TSN16" s="26"/>
      <c r="TSO16" s="26"/>
      <c r="TSP16" s="26"/>
      <c r="TSQ16" s="225"/>
      <c r="TSR16" s="26"/>
      <c r="TST16" s="221"/>
      <c r="TSU16" s="221"/>
      <c r="TSV16" s="221"/>
      <c r="TSW16" s="221"/>
      <c r="TSX16" s="221"/>
      <c r="TSY16" s="221"/>
      <c r="TSZ16" s="221"/>
      <c r="TTA16" s="221"/>
      <c r="TTB16" s="226"/>
      <c r="TTC16" s="226"/>
      <c r="TTD16" s="26"/>
      <c r="TTE16" s="26"/>
      <c r="TTF16" s="26"/>
      <c r="TTG16" s="225"/>
      <c r="TTH16" s="26"/>
      <c r="TTJ16" s="221"/>
      <c r="TTK16" s="221"/>
      <c r="TTL16" s="221"/>
      <c r="TTM16" s="221"/>
      <c r="TTN16" s="221"/>
      <c r="TTO16" s="221"/>
      <c r="TTP16" s="221"/>
      <c r="TTQ16" s="221"/>
      <c r="TTR16" s="226"/>
      <c r="TTS16" s="226"/>
      <c r="TTT16" s="26"/>
      <c r="TTU16" s="26"/>
      <c r="TTV16" s="26"/>
      <c r="TTW16" s="225"/>
      <c r="TTX16" s="26"/>
      <c r="TTZ16" s="221"/>
      <c r="TUA16" s="221"/>
      <c r="TUB16" s="221"/>
      <c r="TUC16" s="221"/>
      <c r="TUD16" s="221"/>
      <c r="TUE16" s="221"/>
      <c r="TUF16" s="221"/>
      <c r="TUG16" s="221"/>
      <c r="TUH16" s="226"/>
      <c r="TUI16" s="226"/>
      <c r="TUJ16" s="26"/>
      <c r="TUK16" s="26"/>
      <c r="TUL16" s="26"/>
      <c r="TUM16" s="225"/>
      <c r="TUN16" s="26"/>
      <c r="TUP16" s="221"/>
      <c r="TUQ16" s="221"/>
      <c r="TUR16" s="221"/>
      <c r="TUS16" s="221"/>
      <c r="TUT16" s="221"/>
      <c r="TUU16" s="221"/>
      <c r="TUV16" s="221"/>
      <c r="TUW16" s="221"/>
      <c r="TUX16" s="226"/>
      <c r="TUY16" s="226"/>
      <c r="TUZ16" s="26"/>
      <c r="TVA16" s="26"/>
      <c r="TVB16" s="26"/>
      <c r="TVC16" s="225"/>
      <c r="TVD16" s="26"/>
      <c r="TVF16" s="221"/>
      <c r="TVG16" s="221"/>
      <c r="TVH16" s="221"/>
      <c r="TVI16" s="221"/>
      <c r="TVJ16" s="221"/>
      <c r="TVK16" s="221"/>
      <c r="TVL16" s="221"/>
      <c r="TVM16" s="221"/>
      <c r="TVN16" s="226"/>
      <c r="TVO16" s="226"/>
      <c r="TVP16" s="26"/>
      <c r="TVQ16" s="26"/>
      <c r="TVR16" s="26"/>
      <c r="TVS16" s="225"/>
      <c r="TVT16" s="26"/>
      <c r="TVV16" s="221"/>
      <c r="TVW16" s="221"/>
      <c r="TVX16" s="221"/>
      <c r="TVY16" s="221"/>
      <c r="TVZ16" s="221"/>
      <c r="TWA16" s="221"/>
      <c r="TWB16" s="221"/>
      <c r="TWC16" s="221"/>
      <c r="TWD16" s="226"/>
      <c r="TWE16" s="226"/>
      <c r="TWF16" s="26"/>
      <c r="TWG16" s="26"/>
      <c r="TWH16" s="26"/>
      <c r="TWI16" s="225"/>
      <c r="TWJ16" s="26"/>
      <c r="TWL16" s="221"/>
      <c r="TWM16" s="221"/>
      <c r="TWN16" s="221"/>
      <c r="TWO16" s="221"/>
      <c r="TWP16" s="221"/>
      <c r="TWQ16" s="221"/>
      <c r="TWR16" s="221"/>
      <c r="TWS16" s="221"/>
      <c r="TWT16" s="226"/>
      <c r="TWU16" s="226"/>
      <c r="TWV16" s="26"/>
      <c r="TWW16" s="26"/>
      <c r="TWX16" s="26"/>
      <c r="TWY16" s="225"/>
      <c r="TWZ16" s="26"/>
      <c r="TXB16" s="221"/>
      <c r="TXC16" s="221"/>
      <c r="TXD16" s="221"/>
      <c r="TXE16" s="221"/>
      <c r="TXF16" s="221"/>
      <c r="TXG16" s="221"/>
      <c r="TXH16" s="221"/>
      <c r="TXI16" s="221"/>
      <c r="TXJ16" s="226"/>
      <c r="TXK16" s="226"/>
      <c r="TXL16" s="26"/>
      <c r="TXM16" s="26"/>
      <c r="TXN16" s="26"/>
      <c r="TXO16" s="225"/>
      <c r="TXP16" s="26"/>
      <c r="TXR16" s="221"/>
      <c r="TXS16" s="221"/>
      <c r="TXT16" s="221"/>
      <c r="TXU16" s="221"/>
      <c r="TXV16" s="221"/>
      <c r="TXW16" s="221"/>
      <c r="TXX16" s="221"/>
      <c r="TXY16" s="221"/>
      <c r="TXZ16" s="226"/>
      <c r="TYA16" s="226"/>
      <c r="TYB16" s="26"/>
      <c r="TYC16" s="26"/>
      <c r="TYD16" s="26"/>
      <c r="TYE16" s="225"/>
      <c r="TYF16" s="26"/>
      <c r="TYH16" s="221"/>
      <c r="TYI16" s="221"/>
      <c r="TYJ16" s="221"/>
      <c r="TYK16" s="221"/>
      <c r="TYL16" s="221"/>
      <c r="TYM16" s="221"/>
      <c r="TYN16" s="221"/>
      <c r="TYO16" s="221"/>
      <c r="TYP16" s="226"/>
      <c r="TYQ16" s="226"/>
      <c r="TYR16" s="26"/>
      <c r="TYS16" s="26"/>
      <c r="TYT16" s="26"/>
      <c r="TYU16" s="225"/>
      <c r="TYV16" s="26"/>
      <c r="TYX16" s="221"/>
      <c r="TYY16" s="221"/>
      <c r="TYZ16" s="221"/>
      <c r="TZA16" s="221"/>
      <c r="TZB16" s="221"/>
      <c r="TZC16" s="221"/>
      <c r="TZD16" s="221"/>
      <c r="TZE16" s="221"/>
      <c r="TZF16" s="226"/>
      <c r="TZG16" s="226"/>
      <c r="TZH16" s="26"/>
      <c r="TZI16" s="26"/>
      <c r="TZJ16" s="26"/>
      <c r="TZK16" s="225"/>
      <c r="TZL16" s="26"/>
      <c r="TZN16" s="221"/>
      <c r="TZO16" s="221"/>
      <c r="TZP16" s="221"/>
      <c r="TZQ16" s="221"/>
      <c r="TZR16" s="221"/>
      <c r="TZS16" s="221"/>
      <c r="TZT16" s="221"/>
      <c r="TZU16" s="221"/>
      <c r="TZV16" s="226"/>
      <c r="TZW16" s="226"/>
      <c r="TZX16" s="26"/>
      <c r="TZY16" s="26"/>
      <c r="TZZ16" s="26"/>
      <c r="UAA16" s="225"/>
      <c r="UAB16" s="26"/>
      <c r="UAD16" s="221"/>
      <c r="UAE16" s="221"/>
      <c r="UAF16" s="221"/>
      <c r="UAG16" s="221"/>
      <c r="UAH16" s="221"/>
      <c r="UAI16" s="221"/>
      <c r="UAJ16" s="221"/>
      <c r="UAK16" s="221"/>
      <c r="UAL16" s="226"/>
      <c r="UAM16" s="226"/>
      <c r="UAN16" s="26"/>
      <c r="UAO16" s="26"/>
      <c r="UAP16" s="26"/>
      <c r="UAQ16" s="225"/>
      <c r="UAR16" s="26"/>
      <c r="UAT16" s="221"/>
      <c r="UAU16" s="221"/>
      <c r="UAV16" s="221"/>
      <c r="UAW16" s="221"/>
      <c r="UAX16" s="221"/>
      <c r="UAY16" s="221"/>
      <c r="UAZ16" s="221"/>
      <c r="UBA16" s="221"/>
      <c r="UBB16" s="226"/>
      <c r="UBC16" s="226"/>
      <c r="UBD16" s="26"/>
      <c r="UBE16" s="26"/>
      <c r="UBF16" s="26"/>
      <c r="UBG16" s="225"/>
      <c r="UBH16" s="26"/>
      <c r="UBJ16" s="221"/>
      <c r="UBK16" s="221"/>
      <c r="UBL16" s="221"/>
      <c r="UBM16" s="221"/>
      <c r="UBN16" s="221"/>
      <c r="UBO16" s="221"/>
      <c r="UBP16" s="221"/>
      <c r="UBQ16" s="221"/>
      <c r="UBR16" s="226"/>
      <c r="UBS16" s="226"/>
      <c r="UBT16" s="26"/>
      <c r="UBU16" s="26"/>
      <c r="UBV16" s="26"/>
      <c r="UBW16" s="225"/>
      <c r="UBX16" s="26"/>
      <c r="UBZ16" s="221"/>
      <c r="UCA16" s="221"/>
      <c r="UCB16" s="221"/>
      <c r="UCC16" s="221"/>
      <c r="UCD16" s="221"/>
      <c r="UCE16" s="221"/>
      <c r="UCF16" s="221"/>
      <c r="UCG16" s="221"/>
      <c r="UCH16" s="226"/>
      <c r="UCI16" s="226"/>
      <c r="UCJ16" s="26"/>
      <c r="UCK16" s="26"/>
      <c r="UCL16" s="26"/>
      <c r="UCM16" s="225"/>
      <c r="UCN16" s="26"/>
      <c r="UCP16" s="221"/>
      <c r="UCQ16" s="221"/>
      <c r="UCR16" s="221"/>
      <c r="UCS16" s="221"/>
      <c r="UCT16" s="221"/>
      <c r="UCU16" s="221"/>
      <c r="UCV16" s="221"/>
      <c r="UCW16" s="221"/>
      <c r="UCX16" s="226"/>
      <c r="UCY16" s="226"/>
      <c r="UCZ16" s="26"/>
      <c r="UDA16" s="26"/>
      <c r="UDB16" s="26"/>
      <c r="UDC16" s="225"/>
      <c r="UDD16" s="26"/>
      <c r="UDF16" s="221"/>
      <c r="UDG16" s="221"/>
      <c r="UDH16" s="221"/>
      <c r="UDI16" s="221"/>
      <c r="UDJ16" s="221"/>
      <c r="UDK16" s="221"/>
      <c r="UDL16" s="221"/>
      <c r="UDM16" s="221"/>
      <c r="UDN16" s="226"/>
      <c r="UDO16" s="226"/>
      <c r="UDP16" s="26"/>
      <c r="UDQ16" s="26"/>
      <c r="UDR16" s="26"/>
      <c r="UDS16" s="225"/>
      <c r="UDT16" s="26"/>
      <c r="UDV16" s="221"/>
      <c r="UDW16" s="221"/>
      <c r="UDX16" s="221"/>
      <c r="UDY16" s="221"/>
      <c r="UDZ16" s="221"/>
      <c r="UEA16" s="221"/>
      <c r="UEB16" s="221"/>
      <c r="UEC16" s="221"/>
      <c r="UED16" s="226"/>
      <c r="UEE16" s="226"/>
      <c r="UEF16" s="26"/>
      <c r="UEG16" s="26"/>
      <c r="UEH16" s="26"/>
      <c r="UEI16" s="225"/>
      <c r="UEJ16" s="26"/>
      <c r="UEL16" s="221"/>
      <c r="UEM16" s="221"/>
      <c r="UEN16" s="221"/>
      <c r="UEO16" s="221"/>
      <c r="UEP16" s="221"/>
      <c r="UEQ16" s="221"/>
      <c r="UER16" s="221"/>
      <c r="UES16" s="221"/>
      <c r="UET16" s="226"/>
      <c r="UEU16" s="226"/>
      <c r="UEV16" s="26"/>
      <c r="UEW16" s="26"/>
      <c r="UEX16" s="26"/>
      <c r="UEY16" s="225"/>
      <c r="UEZ16" s="26"/>
      <c r="UFB16" s="221"/>
      <c r="UFC16" s="221"/>
      <c r="UFD16" s="221"/>
      <c r="UFE16" s="221"/>
      <c r="UFF16" s="221"/>
      <c r="UFG16" s="221"/>
      <c r="UFH16" s="221"/>
      <c r="UFI16" s="221"/>
      <c r="UFJ16" s="226"/>
      <c r="UFK16" s="226"/>
      <c r="UFL16" s="26"/>
      <c r="UFM16" s="26"/>
      <c r="UFN16" s="26"/>
      <c r="UFO16" s="225"/>
      <c r="UFP16" s="26"/>
      <c r="UFR16" s="221"/>
      <c r="UFS16" s="221"/>
      <c r="UFT16" s="221"/>
      <c r="UFU16" s="221"/>
      <c r="UFV16" s="221"/>
      <c r="UFW16" s="221"/>
      <c r="UFX16" s="221"/>
      <c r="UFY16" s="221"/>
      <c r="UFZ16" s="226"/>
      <c r="UGA16" s="226"/>
      <c r="UGB16" s="26"/>
      <c r="UGC16" s="26"/>
      <c r="UGD16" s="26"/>
      <c r="UGE16" s="225"/>
      <c r="UGF16" s="26"/>
      <c r="UGH16" s="221"/>
      <c r="UGI16" s="221"/>
      <c r="UGJ16" s="221"/>
      <c r="UGK16" s="221"/>
      <c r="UGL16" s="221"/>
      <c r="UGM16" s="221"/>
      <c r="UGN16" s="221"/>
      <c r="UGO16" s="221"/>
      <c r="UGP16" s="226"/>
      <c r="UGQ16" s="226"/>
      <c r="UGR16" s="26"/>
      <c r="UGS16" s="26"/>
      <c r="UGT16" s="26"/>
      <c r="UGU16" s="225"/>
      <c r="UGV16" s="26"/>
      <c r="UGX16" s="221"/>
      <c r="UGY16" s="221"/>
      <c r="UGZ16" s="221"/>
      <c r="UHA16" s="221"/>
      <c r="UHB16" s="221"/>
      <c r="UHC16" s="221"/>
      <c r="UHD16" s="221"/>
      <c r="UHE16" s="221"/>
      <c r="UHF16" s="226"/>
      <c r="UHG16" s="226"/>
      <c r="UHH16" s="26"/>
      <c r="UHI16" s="26"/>
      <c r="UHJ16" s="26"/>
      <c r="UHK16" s="225"/>
      <c r="UHL16" s="26"/>
      <c r="UHN16" s="221"/>
      <c r="UHO16" s="221"/>
      <c r="UHP16" s="221"/>
      <c r="UHQ16" s="221"/>
      <c r="UHR16" s="221"/>
      <c r="UHS16" s="221"/>
      <c r="UHT16" s="221"/>
      <c r="UHU16" s="221"/>
      <c r="UHV16" s="226"/>
      <c r="UHW16" s="226"/>
      <c r="UHX16" s="26"/>
      <c r="UHY16" s="26"/>
      <c r="UHZ16" s="26"/>
      <c r="UIA16" s="225"/>
      <c r="UIB16" s="26"/>
      <c r="UID16" s="221"/>
      <c r="UIE16" s="221"/>
      <c r="UIF16" s="221"/>
      <c r="UIG16" s="221"/>
      <c r="UIH16" s="221"/>
      <c r="UII16" s="221"/>
      <c r="UIJ16" s="221"/>
      <c r="UIK16" s="221"/>
      <c r="UIL16" s="226"/>
      <c r="UIM16" s="226"/>
      <c r="UIN16" s="26"/>
      <c r="UIO16" s="26"/>
      <c r="UIP16" s="26"/>
      <c r="UIQ16" s="225"/>
      <c r="UIR16" s="26"/>
      <c r="UIT16" s="221"/>
      <c r="UIU16" s="221"/>
      <c r="UIV16" s="221"/>
      <c r="UIW16" s="221"/>
      <c r="UIX16" s="221"/>
      <c r="UIY16" s="221"/>
      <c r="UIZ16" s="221"/>
      <c r="UJA16" s="221"/>
      <c r="UJB16" s="226"/>
      <c r="UJC16" s="226"/>
      <c r="UJD16" s="26"/>
      <c r="UJE16" s="26"/>
      <c r="UJF16" s="26"/>
      <c r="UJG16" s="225"/>
      <c r="UJH16" s="26"/>
      <c r="UJJ16" s="221"/>
      <c r="UJK16" s="221"/>
      <c r="UJL16" s="221"/>
      <c r="UJM16" s="221"/>
      <c r="UJN16" s="221"/>
      <c r="UJO16" s="221"/>
      <c r="UJP16" s="221"/>
      <c r="UJQ16" s="221"/>
      <c r="UJR16" s="226"/>
      <c r="UJS16" s="226"/>
      <c r="UJT16" s="26"/>
      <c r="UJU16" s="26"/>
      <c r="UJV16" s="26"/>
      <c r="UJW16" s="225"/>
      <c r="UJX16" s="26"/>
      <c r="UJZ16" s="221"/>
      <c r="UKA16" s="221"/>
      <c r="UKB16" s="221"/>
      <c r="UKC16" s="221"/>
      <c r="UKD16" s="221"/>
      <c r="UKE16" s="221"/>
      <c r="UKF16" s="221"/>
      <c r="UKG16" s="221"/>
      <c r="UKH16" s="226"/>
      <c r="UKI16" s="226"/>
      <c r="UKJ16" s="26"/>
      <c r="UKK16" s="26"/>
      <c r="UKL16" s="26"/>
      <c r="UKM16" s="225"/>
      <c r="UKN16" s="26"/>
      <c r="UKP16" s="221"/>
      <c r="UKQ16" s="221"/>
      <c r="UKR16" s="221"/>
      <c r="UKS16" s="221"/>
      <c r="UKT16" s="221"/>
      <c r="UKU16" s="221"/>
      <c r="UKV16" s="221"/>
      <c r="UKW16" s="221"/>
      <c r="UKX16" s="226"/>
      <c r="UKY16" s="226"/>
      <c r="UKZ16" s="26"/>
      <c r="ULA16" s="26"/>
      <c r="ULB16" s="26"/>
      <c r="ULC16" s="225"/>
      <c r="ULD16" s="26"/>
      <c r="ULF16" s="221"/>
      <c r="ULG16" s="221"/>
      <c r="ULH16" s="221"/>
      <c r="ULI16" s="221"/>
      <c r="ULJ16" s="221"/>
      <c r="ULK16" s="221"/>
      <c r="ULL16" s="221"/>
      <c r="ULM16" s="221"/>
      <c r="ULN16" s="226"/>
      <c r="ULO16" s="226"/>
      <c r="ULP16" s="26"/>
      <c r="ULQ16" s="26"/>
      <c r="ULR16" s="26"/>
      <c r="ULS16" s="225"/>
      <c r="ULT16" s="26"/>
      <c r="ULV16" s="221"/>
      <c r="ULW16" s="221"/>
      <c r="ULX16" s="221"/>
      <c r="ULY16" s="221"/>
      <c r="ULZ16" s="221"/>
      <c r="UMA16" s="221"/>
      <c r="UMB16" s="221"/>
      <c r="UMC16" s="221"/>
      <c r="UMD16" s="226"/>
      <c r="UME16" s="226"/>
      <c r="UMF16" s="26"/>
      <c r="UMG16" s="26"/>
      <c r="UMH16" s="26"/>
      <c r="UMI16" s="225"/>
      <c r="UMJ16" s="26"/>
      <c r="UML16" s="221"/>
      <c r="UMM16" s="221"/>
      <c r="UMN16" s="221"/>
      <c r="UMO16" s="221"/>
      <c r="UMP16" s="221"/>
      <c r="UMQ16" s="221"/>
      <c r="UMR16" s="221"/>
      <c r="UMS16" s="221"/>
      <c r="UMT16" s="226"/>
      <c r="UMU16" s="226"/>
      <c r="UMV16" s="26"/>
      <c r="UMW16" s="26"/>
      <c r="UMX16" s="26"/>
      <c r="UMY16" s="225"/>
      <c r="UMZ16" s="26"/>
      <c r="UNB16" s="221"/>
      <c r="UNC16" s="221"/>
      <c r="UND16" s="221"/>
      <c r="UNE16" s="221"/>
      <c r="UNF16" s="221"/>
      <c r="UNG16" s="221"/>
      <c r="UNH16" s="221"/>
      <c r="UNI16" s="221"/>
      <c r="UNJ16" s="226"/>
      <c r="UNK16" s="226"/>
      <c r="UNL16" s="26"/>
      <c r="UNM16" s="26"/>
      <c r="UNN16" s="26"/>
      <c r="UNO16" s="225"/>
      <c r="UNP16" s="26"/>
      <c r="UNR16" s="221"/>
      <c r="UNS16" s="221"/>
      <c r="UNT16" s="221"/>
      <c r="UNU16" s="221"/>
      <c r="UNV16" s="221"/>
      <c r="UNW16" s="221"/>
      <c r="UNX16" s="221"/>
      <c r="UNY16" s="221"/>
      <c r="UNZ16" s="226"/>
      <c r="UOA16" s="226"/>
      <c r="UOB16" s="26"/>
      <c r="UOC16" s="26"/>
      <c r="UOD16" s="26"/>
      <c r="UOE16" s="225"/>
      <c r="UOF16" s="26"/>
      <c r="UOH16" s="221"/>
      <c r="UOI16" s="221"/>
      <c r="UOJ16" s="221"/>
      <c r="UOK16" s="221"/>
      <c r="UOL16" s="221"/>
      <c r="UOM16" s="221"/>
      <c r="UON16" s="221"/>
      <c r="UOO16" s="221"/>
      <c r="UOP16" s="226"/>
      <c r="UOQ16" s="226"/>
      <c r="UOR16" s="26"/>
      <c r="UOS16" s="26"/>
      <c r="UOT16" s="26"/>
      <c r="UOU16" s="225"/>
      <c r="UOV16" s="26"/>
      <c r="UOX16" s="221"/>
      <c r="UOY16" s="221"/>
      <c r="UOZ16" s="221"/>
      <c r="UPA16" s="221"/>
      <c r="UPB16" s="221"/>
      <c r="UPC16" s="221"/>
      <c r="UPD16" s="221"/>
      <c r="UPE16" s="221"/>
      <c r="UPF16" s="226"/>
      <c r="UPG16" s="226"/>
      <c r="UPH16" s="26"/>
      <c r="UPI16" s="26"/>
      <c r="UPJ16" s="26"/>
      <c r="UPK16" s="225"/>
      <c r="UPL16" s="26"/>
      <c r="UPN16" s="221"/>
      <c r="UPO16" s="221"/>
      <c r="UPP16" s="221"/>
      <c r="UPQ16" s="221"/>
      <c r="UPR16" s="221"/>
      <c r="UPS16" s="221"/>
      <c r="UPT16" s="221"/>
      <c r="UPU16" s="221"/>
      <c r="UPV16" s="226"/>
      <c r="UPW16" s="226"/>
      <c r="UPX16" s="26"/>
      <c r="UPY16" s="26"/>
      <c r="UPZ16" s="26"/>
      <c r="UQA16" s="225"/>
      <c r="UQB16" s="26"/>
      <c r="UQD16" s="221"/>
      <c r="UQE16" s="221"/>
      <c r="UQF16" s="221"/>
      <c r="UQG16" s="221"/>
      <c r="UQH16" s="221"/>
      <c r="UQI16" s="221"/>
      <c r="UQJ16" s="221"/>
      <c r="UQK16" s="221"/>
      <c r="UQL16" s="226"/>
      <c r="UQM16" s="226"/>
      <c r="UQN16" s="26"/>
      <c r="UQO16" s="26"/>
      <c r="UQP16" s="26"/>
      <c r="UQQ16" s="225"/>
      <c r="UQR16" s="26"/>
      <c r="UQT16" s="221"/>
      <c r="UQU16" s="221"/>
      <c r="UQV16" s="221"/>
      <c r="UQW16" s="221"/>
      <c r="UQX16" s="221"/>
      <c r="UQY16" s="221"/>
      <c r="UQZ16" s="221"/>
      <c r="URA16" s="221"/>
      <c r="URB16" s="226"/>
      <c r="URC16" s="226"/>
      <c r="URD16" s="26"/>
      <c r="URE16" s="26"/>
      <c r="URF16" s="26"/>
      <c r="URG16" s="225"/>
      <c r="URH16" s="26"/>
      <c r="URJ16" s="221"/>
      <c r="URK16" s="221"/>
      <c r="URL16" s="221"/>
      <c r="URM16" s="221"/>
      <c r="URN16" s="221"/>
      <c r="URO16" s="221"/>
      <c r="URP16" s="221"/>
      <c r="URQ16" s="221"/>
      <c r="URR16" s="226"/>
      <c r="URS16" s="226"/>
      <c r="URT16" s="26"/>
      <c r="URU16" s="26"/>
      <c r="URV16" s="26"/>
      <c r="URW16" s="225"/>
      <c r="URX16" s="26"/>
      <c r="URZ16" s="221"/>
      <c r="USA16" s="221"/>
      <c r="USB16" s="221"/>
      <c r="USC16" s="221"/>
      <c r="USD16" s="221"/>
      <c r="USE16" s="221"/>
      <c r="USF16" s="221"/>
      <c r="USG16" s="221"/>
      <c r="USH16" s="226"/>
      <c r="USI16" s="226"/>
      <c r="USJ16" s="26"/>
      <c r="USK16" s="26"/>
      <c r="USL16" s="26"/>
      <c r="USM16" s="225"/>
      <c r="USN16" s="26"/>
      <c r="USP16" s="221"/>
      <c r="USQ16" s="221"/>
      <c r="USR16" s="221"/>
      <c r="USS16" s="221"/>
      <c r="UST16" s="221"/>
      <c r="USU16" s="221"/>
      <c r="USV16" s="221"/>
      <c r="USW16" s="221"/>
      <c r="USX16" s="226"/>
      <c r="USY16" s="226"/>
      <c r="USZ16" s="26"/>
      <c r="UTA16" s="26"/>
      <c r="UTB16" s="26"/>
      <c r="UTC16" s="225"/>
      <c r="UTD16" s="26"/>
      <c r="UTF16" s="221"/>
      <c r="UTG16" s="221"/>
      <c r="UTH16" s="221"/>
      <c r="UTI16" s="221"/>
      <c r="UTJ16" s="221"/>
      <c r="UTK16" s="221"/>
      <c r="UTL16" s="221"/>
      <c r="UTM16" s="221"/>
      <c r="UTN16" s="226"/>
      <c r="UTO16" s="226"/>
      <c r="UTP16" s="26"/>
      <c r="UTQ16" s="26"/>
      <c r="UTR16" s="26"/>
      <c r="UTS16" s="225"/>
      <c r="UTT16" s="26"/>
      <c r="UTV16" s="221"/>
      <c r="UTW16" s="221"/>
      <c r="UTX16" s="221"/>
      <c r="UTY16" s="221"/>
      <c r="UTZ16" s="221"/>
      <c r="UUA16" s="221"/>
      <c r="UUB16" s="221"/>
      <c r="UUC16" s="221"/>
      <c r="UUD16" s="226"/>
      <c r="UUE16" s="226"/>
      <c r="UUF16" s="26"/>
      <c r="UUG16" s="26"/>
      <c r="UUH16" s="26"/>
      <c r="UUI16" s="225"/>
      <c r="UUJ16" s="26"/>
      <c r="UUL16" s="221"/>
      <c r="UUM16" s="221"/>
      <c r="UUN16" s="221"/>
      <c r="UUO16" s="221"/>
      <c r="UUP16" s="221"/>
      <c r="UUQ16" s="221"/>
      <c r="UUR16" s="221"/>
      <c r="UUS16" s="221"/>
      <c r="UUT16" s="226"/>
      <c r="UUU16" s="226"/>
      <c r="UUV16" s="26"/>
      <c r="UUW16" s="26"/>
      <c r="UUX16" s="26"/>
      <c r="UUY16" s="225"/>
      <c r="UUZ16" s="26"/>
      <c r="UVB16" s="221"/>
      <c r="UVC16" s="221"/>
      <c r="UVD16" s="221"/>
      <c r="UVE16" s="221"/>
      <c r="UVF16" s="221"/>
      <c r="UVG16" s="221"/>
      <c r="UVH16" s="221"/>
      <c r="UVI16" s="221"/>
      <c r="UVJ16" s="226"/>
      <c r="UVK16" s="226"/>
      <c r="UVL16" s="26"/>
      <c r="UVM16" s="26"/>
      <c r="UVN16" s="26"/>
      <c r="UVO16" s="225"/>
      <c r="UVP16" s="26"/>
      <c r="UVR16" s="221"/>
      <c r="UVS16" s="221"/>
      <c r="UVT16" s="221"/>
      <c r="UVU16" s="221"/>
      <c r="UVV16" s="221"/>
      <c r="UVW16" s="221"/>
      <c r="UVX16" s="221"/>
      <c r="UVY16" s="221"/>
      <c r="UVZ16" s="226"/>
      <c r="UWA16" s="226"/>
      <c r="UWB16" s="26"/>
      <c r="UWC16" s="26"/>
      <c r="UWD16" s="26"/>
      <c r="UWE16" s="225"/>
      <c r="UWF16" s="26"/>
      <c r="UWH16" s="221"/>
      <c r="UWI16" s="221"/>
      <c r="UWJ16" s="221"/>
      <c r="UWK16" s="221"/>
      <c r="UWL16" s="221"/>
      <c r="UWM16" s="221"/>
      <c r="UWN16" s="221"/>
      <c r="UWO16" s="221"/>
      <c r="UWP16" s="226"/>
      <c r="UWQ16" s="226"/>
      <c r="UWR16" s="26"/>
      <c r="UWS16" s="26"/>
      <c r="UWT16" s="26"/>
      <c r="UWU16" s="225"/>
      <c r="UWV16" s="26"/>
      <c r="UWX16" s="221"/>
      <c r="UWY16" s="221"/>
      <c r="UWZ16" s="221"/>
      <c r="UXA16" s="221"/>
      <c r="UXB16" s="221"/>
      <c r="UXC16" s="221"/>
      <c r="UXD16" s="221"/>
      <c r="UXE16" s="221"/>
      <c r="UXF16" s="226"/>
      <c r="UXG16" s="226"/>
      <c r="UXH16" s="26"/>
      <c r="UXI16" s="26"/>
      <c r="UXJ16" s="26"/>
      <c r="UXK16" s="225"/>
      <c r="UXL16" s="26"/>
      <c r="UXN16" s="221"/>
      <c r="UXO16" s="221"/>
      <c r="UXP16" s="221"/>
      <c r="UXQ16" s="221"/>
      <c r="UXR16" s="221"/>
      <c r="UXS16" s="221"/>
      <c r="UXT16" s="221"/>
      <c r="UXU16" s="221"/>
      <c r="UXV16" s="226"/>
      <c r="UXW16" s="226"/>
      <c r="UXX16" s="26"/>
      <c r="UXY16" s="26"/>
      <c r="UXZ16" s="26"/>
      <c r="UYA16" s="225"/>
      <c r="UYB16" s="26"/>
      <c r="UYD16" s="221"/>
      <c r="UYE16" s="221"/>
      <c r="UYF16" s="221"/>
      <c r="UYG16" s="221"/>
      <c r="UYH16" s="221"/>
      <c r="UYI16" s="221"/>
      <c r="UYJ16" s="221"/>
      <c r="UYK16" s="221"/>
      <c r="UYL16" s="226"/>
      <c r="UYM16" s="226"/>
      <c r="UYN16" s="26"/>
      <c r="UYO16" s="26"/>
      <c r="UYP16" s="26"/>
      <c r="UYQ16" s="225"/>
      <c r="UYR16" s="26"/>
      <c r="UYT16" s="221"/>
      <c r="UYU16" s="221"/>
      <c r="UYV16" s="221"/>
      <c r="UYW16" s="221"/>
      <c r="UYX16" s="221"/>
      <c r="UYY16" s="221"/>
      <c r="UYZ16" s="221"/>
      <c r="UZA16" s="221"/>
      <c r="UZB16" s="226"/>
      <c r="UZC16" s="226"/>
      <c r="UZD16" s="26"/>
      <c r="UZE16" s="26"/>
      <c r="UZF16" s="26"/>
      <c r="UZG16" s="225"/>
      <c r="UZH16" s="26"/>
      <c r="UZJ16" s="221"/>
      <c r="UZK16" s="221"/>
      <c r="UZL16" s="221"/>
      <c r="UZM16" s="221"/>
      <c r="UZN16" s="221"/>
      <c r="UZO16" s="221"/>
      <c r="UZP16" s="221"/>
      <c r="UZQ16" s="221"/>
      <c r="UZR16" s="226"/>
      <c r="UZS16" s="226"/>
      <c r="UZT16" s="26"/>
      <c r="UZU16" s="26"/>
      <c r="UZV16" s="26"/>
      <c r="UZW16" s="225"/>
      <c r="UZX16" s="26"/>
      <c r="UZZ16" s="221"/>
      <c r="VAA16" s="221"/>
      <c r="VAB16" s="221"/>
      <c r="VAC16" s="221"/>
      <c r="VAD16" s="221"/>
      <c r="VAE16" s="221"/>
      <c r="VAF16" s="221"/>
      <c r="VAG16" s="221"/>
      <c r="VAH16" s="226"/>
      <c r="VAI16" s="226"/>
      <c r="VAJ16" s="26"/>
      <c r="VAK16" s="26"/>
      <c r="VAL16" s="26"/>
      <c r="VAM16" s="225"/>
      <c r="VAN16" s="26"/>
      <c r="VAP16" s="221"/>
      <c r="VAQ16" s="221"/>
      <c r="VAR16" s="221"/>
      <c r="VAS16" s="221"/>
      <c r="VAT16" s="221"/>
      <c r="VAU16" s="221"/>
      <c r="VAV16" s="221"/>
      <c r="VAW16" s="221"/>
      <c r="VAX16" s="226"/>
      <c r="VAY16" s="226"/>
      <c r="VAZ16" s="26"/>
      <c r="VBA16" s="26"/>
      <c r="VBB16" s="26"/>
      <c r="VBC16" s="225"/>
      <c r="VBD16" s="26"/>
      <c r="VBF16" s="221"/>
      <c r="VBG16" s="221"/>
      <c r="VBH16" s="221"/>
      <c r="VBI16" s="221"/>
      <c r="VBJ16" s="221"/>
      <c r="VBK16" s="221"/>
      <c r="VBL16" s="221"/>
      <c r="VBM16" s="221"/>
      <c r="VBN16" s="226"/>
      <c r="VBO16" s="226"/>
      <c r="VBP16" s="26"/>
      <c r="VBQ16" s="26"/>
      <c r="VBR16" s="26"/>
      <c r="VBS16" s="225"/>
      <c r="VBT16" s="26"/>
      <c r="VBV16" s="221"/>
      <c r="VBW16" s="221"/>
      <c r="VBX16" s="221"/>
      <c r="VBY16" s="221"/>
      <c r="VBZ16" s="221"/>
      <c r="VCA16" s="221"/>
      <c r="VCB16" s="221"/>
      <c r="VCC16" s="221"/>
      <c r="VCD16" s="226"/>
      <c r="VCE16" s="226"/>
      <c r="VCF16" s="26"/>
      <c r="VCG16" s="26"/>
      <c r="VCH16" s="26"/>
      <c r="VCI16" s="225"/>
      <c r="VCJ16" s="26"/>
      <c r="VCL16" s="221"/>
      <c r="VCM16" s="221"/>
      <c r="VCN16" s="221"/>
      <c r="VCO16" s="221"/>
      <c r="VCP16" s="221"/>
      <c r="VCQ16" s="221"/>
      <c r="VCR16" s="221"/>
      <c r="VCS16" s="221"/>
      <c r="VCT16" s="226"/>
      <c r="VCU16" s="226"/>
      <c r="VCV16" s="26"/>
      <c r="VCW16" s="26"/>
      <c r="VCX16" s="26"/>
      <c r="VCY16" s="225"/>
      <c r="VCZ16" s="26"/>
      <c r="VDB16" s="221"/>
      <c r="VDC16" s="221"/>
      <c r="VDD16" s="221"/>
      <c r="VDE16" s="221"/>
      <c r="VDF16" s="221"/>
      <c r="VDG16" s="221"/>
      <c r="VDH16" s="221"/>
      <c r="VDI16" s="221"/>
      <c r="VDJ16" s="226"/>
      <c r="VDK16" s="226"/>
      <c r="VDL16" s="26"/>
      <c r="VDM16" s="26"/>
      <c r="VDN16" s="26"/>
      <c r="VDO16" s="225"/>
      <c r="VDP16" s="26"/>
      <c r="VDR16" s="221"/>
      <c r="VDS16" s="221"/>
      <c r="VDT16" s="221"/>
      <c r="VDU16" s="221"/>
      <c r="VDV16" s="221"/>
      <c r="VDW16" s="221"/>
      <c r="VDX16" s="221"/>
      <c r="VDY16" s="221"/>
      <c r="VDZ16" s="226"/>
      <c r="VEA16" s="226"/>
      <c r="VEB16" s="26"/>
      <c r="VEC16" s="26"/>
      <c r="VED16" s="26"/>
      <c r="VEE16" s="225"/>
      <c r="VEF16" s="26"/>
      <c r="VEH16" s="221"/>
      <c r="VEI16" s="221"/>
      <c r="VEJ16" s="221"/>
      <c r="VEK16" s="221"/>
      <c r="VEL16" s="221"/>
      <c r="VEM16" s="221"/>
      <c r="VEN16" s="221"/>
      <c r="VEO16" s="221"/>
      <c r="VEP16" s="226"/>
      <c r="VEQ16" s="226"/>
      <c r="VER16" s="26"/>
      <c r="VES16" s="26"/>
      <c r="VET16" s="26"/>
      <c r="VEU16" s="225"/>
      <c r="VEV16" s="26"/>
      <c r="VEX16" s="221"/>
      <c r="VEY16" s="221"/>
      <c r="VEZ16" s="221"/>
      <c r="VFA16" s="221"/>
      <c r="VFB16" s="221"/>
      <c r="VFC16" s="221"/>
      <c r="VFD16" s="221"/>
      <c r="VFE16" s="221"/>
      <c r="VFF16" s="226"/>
      <c r="VFG16" s="226"/>
      <c r="VFH16" s="26"/>
      <c r="VFI16" s="26"/>
      <c r="VFJ16" s="26"/>
      <c r="VFK16" s="225"/>
      <c r="VFL16" s="26"/>
      <c r="VFN16" s="221"/>
      <c r="VFO16" s="221"/>
      <c r="VFP16" s="221"/>
      <c r="VFQ16" s="221"/>
      <c r="VFR16" s="221"/>
      <c r="VFS16" s="221"/>
      <c r="VFT16" s="221"/>
      <c r="VFU16" s="221"/>
      <c r="VFV16" s="226"/>
      <c r="VFW16" s="226"/>
      <c r="VFX16" s="26"/>
      <c r="VFY16" s="26"/>
      <c r="VFZ16" s="26"/>
      <c r="VGA16" s="225"/>
      <c r="VGB16" s="26"/>
      <c r="VGD16" s="221"/>
      <c r="VGE16" s="221"/>
      <c r="VGF16" s="221"/>
      <c r="VGG16" s="221"/>
      <c r="VGH16" s="221"/>
      <c r="VGI16" s="221"/>
      <c r="VGJ16" s="221"/>
      <c r="VGK16" s="221"/>
      <c r="VGL16" s="226"/>
      <c r="VGM16" s="226"/>
      <c r="VGN16" s="26"/>
      <c r="VGO16" s="26"/>
      <c r="VGP16" s="26"/>
      <c r="VGQ16" s="225"/>
      <c r="VGR16" s="26"/>
      <c r="VGT16" s="221"/>
      <c r="VGU16" s="221"/>
      <c r="VGV16" s="221"/>
      <c r="VGW16" s="221"/>
      <c r="VGX16" s="221"/>
      <c r="VGY16" s="221"/>
      <c r="VGZ16" s="221"/>
      <c r="VHA16" s="221"/>
      <c r="VHB16" s="226"/>
      <c r="VHC16" s="226"/>
      <c r="VHD16" s="26"/>
      <c r="VHE16" s="26"/>
      <c r="VHF16" s="26"/>
      <c r="VHG16" s="225"/>
      <c r="VHH16" s="26"/>
      <c r="VHJ16" s="221"/>
      <c r="VHK16" s="221"/>
      <c r="VHL16" s="221"/>
      <c r="VHM16" s="221"/>
      <c r="VHN16" s="221"/>
      <c r="VHO16" s="221"/>
      <c r="VHP16" s="221"/>
      <c r="VHQ16" s="221"/>
      <c r="VHR16" s="226"/>
      <c r="VHS16" s="226"/>
      <c r="VHT16" s="26"/>
      <c r="VHU16" s="26"/>
      <c r="VHV16" s="26"/>
      <c r="VHW16" s="225"/>
      <c r="VHX16" s="26"/>
      <c r="VHZ16" s="221"/>
      <c r="VIA16" s="221"/>
      <c r="VIB16" s="221"/>
      <c r="VIC16" s="221"/>
      <c r="VID16" s="221"/>
      <c r="VIE16" s="221"/>
      <c r="VIF16" s="221"/>
      <c r="VIG16" s="221"/>
      <c r="VIH16" s="226"/>
      <c r="VII16" s="226"/>
      <c r="VIJ16" s="26"/>
      <c r="VIK16" s="26"/>
      <c r="VIL16" s="26"/>
      <c r="VIM16" s="225"/>
      <c r="VIN16" s="26"/>
      <c r="VIP16" s="221"/>
      <c r="VIQ16" s="221"/>
      <c r="VIR16" s="221"/>
      <c r="VIS16" s="221"/>
      <c r="VIT16" s="221"/>
      <c r="VIU16" s="221"/>
      <c r="VIV16" s="221"/>
      <c r="VIW16" s="221"/>
      <c r="VIX16" s="226"/>
      <c r="VIY16" s="226"/>
      <c r="VIZ16" s="26"/>
      <c r="VJA16" s="26"/>
      <c r="VJB16" s="26"/>
      <c r="VJC16" s="225"/>
      <c r="VJD16" s="26"/>
      <c r="VJF16" s="221"/>
      <c r="VJG16" s="221"/>
      <c r="VJH16" s="221"/>
      <c r="VJI16" s="221"/>
      <c r="VJJ16" s="221"/>
      <c r="VJK16" s="221"/>
      <c r="VJL16" s="221"/>
      <c r="VJM16" s="221"/>
      <c r="VJN16" s="226"/>
      <c r="VJO16" s="226"/>
      <c r="VJP16" s="26"/>
      <c r="VJQ16" s="26"/>
      <c r="VJR16" s="26"/>
      <c r="VJS16" s="225"/>
      <c r="VJT16" s="26"/>
      <c r="VJV16" s="221"/>
      <c r="VJW16" s="221"/>
      <c r="VJX16" s="221"/>
      <c r="VJY16" s="221"/>
      <c r="VJZ16" s="221"/>
      <c r="VKA16" s="221"/>
      <c r="VKB16" s="221"/>
      <c r="VKC16" s="221"/>
      <c r="VKD16" s="226"/>
      <c r="VKE16" s="226"/>
      <c r="VKF16" s="26"/>
      <c r="VKG16" s="26"/>
      <c r="VKH16" s="26"/>
      <c r="VKI16" s="225"/>
      <c r="VKJ16" s="26"/>
      <c r="VKL16" s="221"/>
      <c r="VKM16" s="221"/>
      <c r="VKN16" s="221"/>
      <c r="VKO16" s="221"/>
      <c r="VKP16" s="221"/>
      <c r="VKQ16" s="221"/>
      <c r="VKR16" s="221"/>
      <c r="VKS16" s="221"/>
      <c r="VKT16" s="226"/>
      <c r="VKU16" s="226"/>
      <c r="VKV16" s="26"/>
      <c r="VKW16" s="26"/>
      <c r="VKX16" s="26"/>
      <c r="VKY16" s="225"/>
      <c r="VKZ16" s="26"/>
      <c r="VLB16" s="221"/>
      <c r="VLC16" s="221"/>
      <c r="VLD16" s="221"/>
      <c r="VLE16" s="221"/>
      <c r="VLF16" s="221"/>
      <c r="VLG16" s="221"/>
      <c r="VLH16" s="221"/>
      <c r="VLI16" s="221"/>
      <c r="VLJ16" s="226"/>
      <c r="VLK16" s="226"/>
      <c r="VLL16" s="26"/>
      <c r="VLM16" s="26"/>
      <c r="VLN16" s="26"/>
      <c r="VLO16" s="225"/>
      <c r="VLP16" s="26"/>
      <c r="VLR16" s="221"/>
      <c r="VLS16" s="221"/>
      <c r="VLT16" s="221"/>
      <c r="VLU16" s="221"/>
      <c r="VLV16" s="221"/>
      <c r="VLW16" s="221"/>
      <c r="VLX16" s="221"/>
      <c r="VLY16" s="221"/>
      <c r="VLZ16" s="226"/>
      <c r="VMA16" s="226"/>
      <c r="VMB16" s="26"/>
      <c r="VMC16" s="26"/>
      <c r="VMD16" s="26"/>
      <c r="VME16" s="225"/>
      <c r="VMF16" s="26"/>
      <c r="VMH16" s="221"/>
      <c r="VMI16" s="221"/>
      <c r="VMJ16" s="221"/>
      <c r="VMK16" s="221"/>
      <c r="VML16" s="221"/>
      <c r="VMM16" s="221"/>
      <c r="VMN16" s="221"/>
      <c r="VMO16" s="221"/>
      <c r="VMP16" s="226"/>
      <c r="VMQ16" s="226"/>
      <c r="VMR16" s="26"/>
      <c r="VMS16" s="26"/>
      <c r="VMT16" s="26"/>
      <c r="VMU16" s="225"/>
      <c r="VMV16" s="26"/>
      <c r="VMX16" s="221"/>
      <c r="VMY16" s="221"/>
      <c r="VMZ16" s="221"/>
      <c r="VNA16" s="221"/>
      <c r="VNB16" s="221"/>
      <c r="VNC16" s="221"/>
      <c r="VND16" s="221"/>
      <c r="VNE16" s="221"/>
      <c r="VNF16" s="226"/>
      <c r="VNG16" s="226"/>
      <c r="VNH16" s="26"/>
      <c r="VNI16" s="26"/>
      <c r="VNJ16" s="26"/>
      <c r="VNK16" s="225"/>
      <c r="VNL16" s="26"/>
      <c r="VNN16" s="221"/>
      <c r="VNO16" s="221"/>
      <c r="VNP16" s="221"/>
      <c r="VNQ16" s="221"/>
      <c r="VNR16" s="221"/>
      <c r="VNS16" s="221"/>
      <c r="VNT16" s="221"/>
      <c r="VNU16" s="221"/>
      <c r="VNV16" s="226"/>
      <c r="VNW16" s="226"/>
      <c r="VNX16" s="26"/>
      <c r="VNY16" s="26"/>
      <c r="VNZ16" s="26"/>
      <c r="VOA16" s="225"/>
      <c r="VOB16" s="26"/>
      <c r="VOD16" s="221"/>
      <c r="VOE16" s="221"/>
      <c r="VOF16" s="221"/>
      <c r="VOG16" s="221"/>
      <c r="VOH16" s="221"/>
      <c r="VOI16" s="221"/>
      <c r="VOJ16" s="221"/>
      <c r="VOK16" s="221"/>
      <c r="VOL16" s="226"/>
      <c r="VOM16" s="226"/>
      <c r="VON16" s="26"/>
      <c r="VOO16" s="26"/>
      <c r="VOP16" s="26"/>
      <c r="VOQ16" s="225"/>
      <c r="VOR16" s="26"/>
      <c r="VOT16" s="221"/>
      <c r="VOU16" s="221"/>
      <c r="VOV16" s="221"/>
      <c r="VOW16" s="221"/>
      <c r="VOX16" s="221"/>
      <c r="VOY16" s="221"/>
      <c r="VOZ16" s="221"/>
      <c r="VPA16" s="221"/>
      <c r="VPB16" s="226"/>
      <c r="VPC16" s="226"/>
      <c r="VPD16" s="26"/>
      <c r="VPE16" s="26"/>
      <c r="VPF16" s="26"/>
      <c r="VPG16" s="225"/>
      <c r="VPH16" s="26"/>
      <c r="VPJ16" s="221"/>
      <c r="VPK16" s="221"/>
      <c r="VPL16" s="221"/>
      <c r="VPM16" s="221"/>
      <c r="VPN16" s="221"/>
      <c r="VPO16" s="221"/>
      <c r="VPP16" s="221"/>
      <c r="VPQ16" s="221"/>
      <c r="VPR16" s="226"/>
      <c r="VPS16" s="226"/>
      <c r="VPT16" s="26"/>
      <c r="VPU16" s="26"/>
      <c r="VPV16" s="26"/>
      <c r="VPW16" s="225"/>
      <c r="VPX16" s="26"/>
      <c r="VPZ16" s="221"/>
      <c r="VQA16" s="221"/>
      <c r="VQB16" s="221"/>
      <c r="VQC16" s="221"/>
      <c r="VQD16" s="221"/>
      <c r="VQE16" s="221"/>
      <c r="VQF16" s="221"/>
      <c r="VQG16" s="221"/>
      <c r="VQH16" s="226"/>
      <c r="VQI16" s="226"/>
      <c r="VQJ16" s="26"/>
      <c r="VQK16" s="26"/>
      <c r="VQL16" s="26"/>
      <c r="VQM16" s="225"/>
      <c r="VQN16" s="26"/>
      <c r="VQP16" s="221"/>
      <c r="VQQ16" s="221"/>
      <c r="VQR16" s="221"/>
      <c r="VQS16" s="221"/>
      <c r="VQT16" s="221"/>
      <c r="VQU16" s="221"/>
      <c r="VQV16" s="221"/>
      <c r="VQW16" s="221"/>
      <c r="VQX16" s="226"/>
      <c r="VQY16" s="226"/>
      <c r="VQZ16" s="26"/>
      <c r="VRA16" s="26"/>
      <c r="VRB16" s="26"/>
      <c r="VRC16" s="225"/>
      <c r="VRD16" s="26"/>
      <c r="VRF16" s="221"/>
      <c r="VRG16" s="221"/>
      <c r="VRH16" s="221"/>
      <c r="VRI16" s="221"/>
      <c r="VRJ16" s="221"/>
      <c r="VRK16" s="221"/>
      <c r="VRL16" s="221"/>
      <c r="VRM16" s="221"/>
      <c r="VRN16" s="226"/>
      <c r="VRO16" s="226"/>
      <c r="VRP16" s="26"/>
      <c r="VRQ16" s="26"/>
      <c r="VRR16" s="26"/>
      <c r="VRS16" s="225"/>
      <c r="VRT16" s="26"/>
      <c r="VRV16" s="221"/>
      <c r="VRW16" s="221"/>
      <c r="VRX16" s="221"/>
      <c r="VRY16" s="221"/>
      <c r="VRZ16" s="221"/>
      <c r="VSA16" s="221"/>
      <c r="VSB16" s="221"/>
      <c r="VSC16" s="221"/>
      <c r="VSD16" s="226"/>
      <c r="VSE16" s="226"/>
      <c r="VSF16" s="26"/>
      <c r="VSG16" s="26"/>
      <c r="VSH16" s="26"/>
      <c r="VSI16" s="225"/>
      <c r="VSJ16" s="26"/>
      <c r="VSL16" s="221"/>
      <c r="VSM16" s="221"/>
      <c r="VSN16" s="221"/>
      <c r="VSO16" s="221"/>
      <c r="VSP16" s="221"/>
      <c r="VSQ16" s="221"/>
      <c r="VSR16" s="221"/>
      <c r="VSS16" s="221"/>
      <c r="VST16" s="226"/>
      <c r="VSU16" s="226"/>
      <c r="VSV16" s="26"/>
      <c r="VSW16" s="26"/>
      <c r="VSX16" s="26"/>
      <c r="VSY16" s="225"/>
      <c r="VSZ16" s="26"/>
      <c r="VTB16" s="221"/>
      <c r="VTC16" s="221"/>
      <c r="VTD16" s="221"/>
      <c r="VTE16" s="221"/>
      <c r="VTF16" s="221"/>
      <c r="VTG16" s="221"/>
      <c r="VTH16" s="221"/>
      <c r="VTI16" s="221"/>
      <c r="VTJ16" s="226"/>
      <c r="VTK16" s="226"/>
      <c r="VTL16" s="26"/>
      <c r="VTM16" s="26"/>
      <c r="VTN16" s="26"/>
      <c r="VTO16" s="225"/>
      <c r="VTP16" s="26"/>
      <c r="VTR16" s="221"/>
      <c r="VTS16" s="221"/>
      <c r="VTT16" s="221"/>
      <c r="VTU16" s="221"/>
      <c r="VTV16" s="221"/>
      <c r="VTW16" s="221"/>
      <c r="VTX16" s="221"/>
      <c r="VTY16" s="221"/>
      <c r="VTZ16" s="226"/>
      <c r="VUA16" s="226"/>
      <c r="VUB16" s="26"/>
      <c r="VUC16" s="26"/>
      <c r="VUD16" s="26"/>
      <c r="VUE16" s="225"/>
      <c r="VUF16" s="26"/>
      <c r="VUH16" s="221"/>
      <c r="VUI16" s="221"/>
      <c r="VUJ16" s="221"/>
      <c r="VUK16" s="221"/>
      <c r="VUL16" s="221"/>
      <c r="VUM16" s="221"/>
      <c r="VUN16" s="221"/>
      <c r="VUO16" s="221"/>
      <c r="VUP16" s="226"/>
      <c r="VUQ16" s="226"/>
      <c r="VUR16" s="26"/>
      <c r="VUS16" s="26"/>
      <c r="VUT16" s="26"/>
      <c r="VUU16" s="225"/>
      <c r="VUV16" s="26"/>
      <c r="VUX16" s="221"/>
      <c r="VUY16" s="221"/>
      <c r="VUZ16" s="221"/>
      <c r="VVA16" s="221"/>
      <c r="VVB16" s="221"/>
      <c r="VVC16" s="221"/>
      <c r="VVD16" s="221"/>
      <c r="VVE16" s="221"/>
      <c r="VVF16" s="226"/>
      <c r="VVG16" s="226"/>
      <c r="VVH16" s="26"/>
      <c r="VVI16" s="26"/>
      <c r="VVJ16" s="26"/>
      <c r="VVK16" s="225"/>
      <c r="VVL16" s="26"/>
      <c r="VVN16" s="221"/>
      <c r="VVO16" s="221"/>
      <c r="VVP16" s="221"/>
      <c r="VVQ16" s="221"/>
      <c r="VVR16" s="221"/>
      <c r="VVS16" s="221"/>
      <c r="VVT16" s="221"/>
      <c r="VVU16" s="221"/>
      <c r="VVV16" s="226"/>
      <c r="VVW16" s="226"/>
      <c r="VVX16" s="26"/>
      <c r="VVY16" s="26"/>
      <c r="VVZ16" s="26"/>
      <c r="VWA16" s="225"/>
      <c r="VWB16" s="26"/>
      <c r="VWD16" s="221"/>
      <c r="VWE16" s="221"/>
      <c r="VWF16" s="221"/>
      <c r="VWG16" s="221"/>
      <c r="VWH16" s="221"/>
      <c r="VWI16" s="221"/>
      <c r="VWJ16" s="221"/>
      <c r="VWK16" s="221"/>
      <c r="VWL16" s="226"/>
      <c r="VWM16" s="226"/>
      <c r="VWN16" s="26"/>
      <c r="VWO16" s="26"/>
      <c r="VWP16" s="26"/>
      <c r="VWQ16" s="225"/>
      <c r="VWR16" s="26"/>
      <c r="VWT16" s="221"/>
      <c r="VWU16" s="221"/>
      <c r="VWV16" s="221"/>
      <c r="VWW16" s="221"/>
      <c r="VWX16" s="221"/>
      <c r="VWY16" s="221"/>
      <c r="VWZ16" s="221"/>
      <c r="VXA16" s="221"/>
      <c r="VXB16" s="226"/>
      <c r="VXC16" s="226"/>
      <c r="VXD16" s="26"/>
      <c r="VXE16" s="26"/>
      <c r="VXF16" s="26"/>
      <c r="VXG16" s="225"/>
      <c r="VXH16" s="26"/>
      <c r="VXJ16" s="221"/>
      <c r="VXK16" s="221"/>
      <c r="VXL16" s="221"/>
      <c r="VXM16" s="221"/>
      <c r="VXN16" s="221"/>
      <c r="VXO16" s="221"/>
      <c r="VXP16" s="221"/>
      <c r="VXQ16" s="221"/>
      <c r="VXR16" s="226"/>
      <c r="VXS16" s="226"/>
      <c r="VXT16" s="26"/>
      <c r="VXU16" s="26"/>
      <c r="VXV16" s="26"/>
      <c r="VXW16" s="225"/>
      <c r="VXX16" s="26"/>
      <c r="VXZ16" s="221"/>
      <c r="VYA16" s="221"/>
      <c r="VYB16" s="221"/>
      <c r="VYC16" s="221"/>
      <c r="VYD16" s="221"/>
      <c r="VYE16" s="221"/>
      <c r="VYF16" s="221"/>
      <c r="VYG16" s="221"/>
      <c r="VYH16" s="226"/>
      <c r="VYI16" s="226"/>
      <c r="VYJ16" s="26"/>
      <c r="VYK16" s="26"/>
      <c r="VYL16" s="26"/>
      <c r="VYM16" s="225"/>
      <c r="VYN16" s="26"/>
      <c r="VYP16" s="221"/>
      <c r="VYQ16" s="221"/>
      <c r="VYR16" s="221"/>
      <c r="VYS16" s="221"/>
      <c r="VYT16" s="221"/>
      <c r="VYU16" s="221"/>
      <c r="VYV16" s="221"/>
      <c r="VYW16" s="221"/>
      <c r="VYX16" s="226"/>
      <c r="VYY16" s="226"/>
      <c r="VYZ16" s="26"/>
      <c r="VZA16" s="26"/>
      <c r="VZB16" s="26"/>
      <c r="VZC16" s="225"/>
      <c r="VZD16" s="26"/>
      <c r="VZF16" s="221"/>
      <c r="VZG16" s="221"/>
      <c r="VZH16" s="221"/>
      <c r="VZI16" s="221"/>
      <c r="VZJ16" s="221"/>
      <c r="VZK16" s="221"/>
      <c r="VZL16" s="221"/>
      <c r="VZM16" s="221"/>
      <c r="VZN16" s="226"/>
      <c r="VZO16" s="226"/>
      <c r="VZP16" s="26"/>
      <c r="VZQ16" s="26"/>
      <c r="VZR16" s="26"/>
      <c r="VZS16" s="225"/>
      <c r="VZT16" s="26"/>
      <c r="VZV16" s="221"/>
      <c r="VZW16" s="221"/>
      <c r="VZX16" s="221"/>
      <c r="VZY16" s="221"/>
      <c r="VZZ16" s="221"/>
      <c r="WAA16" s="221"/>
      <c r="WAB16" s="221"/>
      <c r="WAC16" s="221"/>
      <c r="WAD16" s="226"/>
      <c r="WAE16" s="226"/>
      <c r="WAF16" s="26"/>
      <c r="WAG16" s="26"/>
      <c r="WAH16" s="26"/>
      <c r="WAI16" s="225"/>
      <c r="WAJ16" s="26"/>
      <c r="WAL16" s="221"/>
      <c r="WAM16" s="221"/>
      <c r="WAN16" s="221"/>
      <c r="WAO16" s="221"/>
      <c r="WAP16" s="221"/>
      <c r="WAQ16" s="221"/>
      <c r="WAR16" s="221"/>
      <c r="WAS16" s="221"/>
      <c r="WAT16" s="226"/>
      <c r="WAU16" s="226"/>
      <c r="WAV16" s="26"/>
      <c r="WAW16" s="26"/>
      <c r="WAX16" s="26"/>
      <c r="WAY16" s="225"/>
      <c r="WAZ16" s="26"/>
      <c r="WBB16" s="221"/>
      <c r="WBC16" s="221"/>
      <c r="WBD16" s="221"/>
      <c r="WBE16" s="221"/>
      <c r="WBF16" s="221"/>
      <c r="WBG16" s="221"/>
      <c r="WBH16" s="221"/>
      <c r="WBI16" s="221"/>
      <c r="WBJ16" s="226"/>
      <c r="WBK16" s="226"/>
      <c r="WBL16" s="26"/>
      <c r="WBM16" s="26"/>
      <c r="WBN16" s="26"/>
      <c r="WBO16" s="225"/>
      <c r="WBP16" s="26"/>
      <c r="WBR16" s="221"/>
      <c r="WBS16" s="221"/>
      <c r="WBT16" s="221"/>
      <c r="WBU16" s="221"/>
      <c r="WBV16" s="221"/>
      <c r="WBW16" s="221"/>
      <c r="WBX16" s="221"/>
      <c r="WBY16" s="221"/>
      <c r="WBZ16" s="226"/>
      <c r="WCA16" s="226"/>
      <c r="WCB16" s="26"/>
      <c r="WCC16" s="26"/>
      <c r="WCD16" s="26"/>
      <c r="WCE16" s="225"/>
      <c r="WCF16" s="26"/>
      <c r="WCH16" s="221"/>
      <c r="WCI16" s="221"/>
      <c r="WCJ16" s="221"/>
      <c r="WCK16" s="221"/>
      <c r="WCL16" s="221"/>
      <c r="WCM16" s="221"/>
      <c r="WCN16" s="221"/>
      <c r="WCO16" s="221"/>
      <c r="WCP16" s="226"/>
      <c r="WCQ16" s="226"/>
      <c r="WCR16" s="26"/>
      <c r="WCS16" s="26"/>
      <c r="WCT16" s="26"/>
      <c r="WCU16" s="225"/>
      <c r="WCV16" s="26"/>
      <c r="WCX16" s="221"/>
      <c r="WCY16" s="221"/>
      <c r="WCZ16" s="221"/>
      <c r="WDA16" s="221"/>
      <c r="WDB16" s="221"/>
      <c r="WDC16" s="221"/>
      <c r="WDD16" s="221"/>
      <c r="WDE16" s="221"/>
      <c r="WDF16" s="226"/>
      <c r="WDG16" s="226"/>
      <c r="WDH16" s="26"/>
      <c r="WDI16" s="26"/>
      <c r="WDJ16" s="26"/>
      <c r="WDK16" s="225"/>
      <c r="WDL16" s="26"/>
      <c r="WDN16" s="221"/>
      <c r="WDO16" s="221"/>
      <c r="WDP16" s="221"/>
      <c r="WDQ16" s="221"/>
      <c r="WDR16" s="221"/>
      <c r="WDS16" s="221"/>
      <c r="WDT16" s="221"/>
      <c r="WDU16" s="221"/>
      <c r="WDV16" s="226"/>
      <c r="WDW16" s="226"/>
      <c r="WDX16" s="26"/>
      <c r="WDY16" s="26"/>
      <c r="WDZ16" s="26"/>
      <c r="WEA16" s="225"/>
      <c r="WEB16" s="26"/>
      <c r="WED16" s="221"/>
      <c r="WEE16" s="221"/>
      <c r="WEF16" s="221"/>
      <c r="WEG16" s="221"/>
      <c r="WEH16" s="221"/>
      <c r="WEI16" s="221"/>
      <c r="WEJ16" s="221"/>
      <c r="WEK16" s="221"/>
      <c r="WEL16" s="226"/>
      <c r="WEM16" s="226"/>
      <c r="WEN16" s="26"/>
      <c r="WEO16" s="26"/>
      <c r="WEP16" s="26"/>
      <c r="WEQ16" s="225"/>
      <c r="WER16" s="26"/>
      <c r="WET16" s="221"/>
      <c r="WEU16" s="221"/>
      <c r="WEV16" s="221"/>
      <c r="WEW16" s="221"/>
      <c r="WEX16" s="221"/>
      <c r="WEY16" s="221"/>
      <c r="WEZ16" s="221"/>
      <c r="WFA16" s="221"/>
      <c r="WFB16" s="226"/>
      <c r="WFC16" s="226"/>
      <c r="WFD16" s="26"/>
      <c r="WFE16" s="26"/>
      <c r="WFF16" s="26"/>
      <c r="WFG16" s="225"/>
      <c r="WFH16" s="26"/>
      <c r="WFJ16" s="221"/>
      <c r="WFK16" s="221"/>
      <c r="WFL16" s="221"/>
      <c r="WFM16" s="221"/>
      <c r="WFN16" s="221"/>
      <c r="WFO16" s="221"/>
      <c r="WFP16" s="221"/>
      <c r="WFQ16" s="221"/>
      <c r="WFR16" s="226"/>
      <c r="WFS16" s="226"/>
      <c r="WFT16" s="26"/>
      <c r="WFU16" s="26"/>
      <c r="WFV16" s="26"/>
      <c r="WFW16" s="225"/>
      <c r="WFX16" s="26"/>
      <c r="WFZ16" s="221"/>
      <c r="WGA16" s="221"/>
      <c r="WGB16" s="221"/>
      <c r="WGC16" s="221"/>
      <c r="WGD16" s="221"/>
      <c r="WGE16" s="221"/>
      <c r="WGF16" s="221"/>
      <c r="WGG16" s="221"/>
      <c r="WGH16" s="226"/>
      <c r="WGI16" s="226"/>
      <c r="WGJ16" s="26"/>
      <c r="WGK16" s="26"/>
      <c r="WGL16" s="26"/>
      <c r="WGM16" s="225"/>
      <c r="WGN16" s="26"/>
      <c r="WGP16" s="221"/>
      <c r="WGQ16" s="221"/>
      <c r="WGR16" s="221"/>
      <c r="WGS16" s="221"/>
      <c r="WGT16" s="221"/>
      <c r="WGU16" s="221"/>
      <c r="WGV16" s="221"/>
      <c r="WGW16" s="221"/>
      <c r="WGX16" s="226"/>
      <c r="WGY16" s="226"/>
      <c r="WGZ16" s="26"/>
      <c r="WHA16" s="26"/>
      <c r="WHB16" s="26"/>
      <c r="WHC16" s="225"/>
      <c r="WHD16" s="26"/>
      <c r="WHF16" s="221"/>
      <c r="WHG16" s="221"/>
      <c r="WHH16" s="221"/>
      <c r="WHI16" s="221"/>
      <c r="WHJ16" s="221"/>
      <c r="WHK16" s="221"/>
      <c r="WHL16" s="221"/>
      <c r="WHM16" s="221"/>
      <c r="WHN16" s="226"/>
      <c r="WHO16" s="226"/>
      <c r="WHP16" s="26"/>
      <c r="WHQ16" s="26"/>
      <c r="WHR16" s="26"/>
      <c r="WHS16" s="225"/>
      <c r="WHT16" s="26"/>
      <c r="WHV16" s="221"/>
      <c r="WHW16" s="221"/>
      <c r="WHX16" s="221"/>
      <c r="WHY16" s="221"/>
      <c r="WHZ16" s="221"/>
      <c r="WIA16" s="221"/>
      <c r="WIB16" s="221"/>
      <c r="WIC16" s="221"/>
      <c r="WID16" s="226"/>
      <c r="WIE16" s="226"/>
      <c r="WIF16" s="26"/>
      <c r="WIG16" s="26"/>
      <c r="WIH16" s="26"/>
      <c r="WII16" s="225"/>
      <c r="WIJ16" s="26"/>
      <c r="WIL16" s="221"/>
      <c r="WIM16" s="221"/>
      <c r="WIN16" s="221"/>
      <c r="WIO16" s="221"/>
      <c r="WIP16" s="221"/>
      <c r="WIQ16" s="221"/>
      <c r="WIR16" s="221"/>
      <c r="WIS16" s="221"/>
      <c r="WIT16" s="226"/>
      <c r="WIU16" s="226"/>
      <c r="WIV16" s="26"/>
      <c r="WIW16" s="26"/>
      <c r="WIX16" s="26"/>
      <c r="WIY16" s="225"/>
      <c r="WIZ16" s="26"/>
      <c r="WJB16" s="221"/>
      <c r="WJC16" s="221"/>
      <c r="WJD16" s="221"/>
      <c r="WJE16" s="221"/>
      <c r="WJF16" s="221"/>
      <c r="WJG16" s="221"/>
      <c r="WJH16" s="221"/>
      <c r="WJI16" s="221"/>
      <c r="WJJ16" s="226"/>
      <c r="WJK16" s="226"/>
      <c r="WJL16" s="26"/>
      <c r="WJM16" s="26"/>
      <c r="WJN16" s="26"/>
      <c r="WJO16" s="225"/>
      <c r="WJP16" s="26"/>
      <c r="WJR16" s="221"/>
      <c r="WJS16" s="221"/>
      <c r="WJT16" s="221"/>
      <c r="WJU16" s="221"/>
      <c r="WJV16" s="221"/>
      <c r="WJW16" s="221"/>
      <c r="WJX16" s="221"/>
      <c r="WJY16" s="221"/>
      <c r="WJZ16" s="226"/>
      <c r="WKA16" s="226"/>
      <c r="WKB16" s="26"/>
      <c r="WKC16" s="26"/>
      <c r="WKD16" s="26"/>
      <c r="WKE16" s="225"/>
      <c r="WKF16" s="26"/>
      <c r="WKH16" s="221"/>
      <c r="WKI16" s="221"/>
      <c r="WKJ16" s="221"/>
      <c r="WKK16" s="221"/>
      <c r="WKL16" s="221"/>
      <c r="WKM16" s="221"/>
      <c r="WKN16" s="221"/>
      <c r="WKO16" s="221"/>
      <c r="WKP16" s="226"/>
      <c r="WKQ16" s="226"/>
      <c r="WKR16" s="26"/>
      <c r="WKS16" s="26"/>
      <c r="WKT16" s="26"/>
      <c r="WKU16" s="225"/>
      <c r="WKV16" s="26"/>
      <c r="WKX16" s="221"/>
      <c r="WKY16" s="221"/>
      <c r="WKZ16" s="221"/>
      <c r="WLA16" s="221"/>
      <c r="WLB16" s="221"/>
      <c r="WLC16" s="221"/>
      <c r="WLD16" s="221"/>
      <c r="WLE16" s="221"/>
      <c r="WLF16" s="226"/>
      <c r="WLG16" s="226"/>
      <c r="WLH16" s="26"/>
      <c r="WLI16" s="26"/>
      <c r="WLJ16" s="26"/>
      <c r="WLK16" s="225"/>
      <c r="WLL16" s="26"/>
      <c r="WLN16" s="221"/>
      <c r="WLO16" s="221"/>
      <c r="WLP16" s="221"/>
      <c r="WLQ16" s="221"/>
      <c r="WLR16" s="221"/>
      <c r="WLS16" s="221"/>
      <c r="WLT16" s="221"/>
      <c r="WLU16" s="221"/>
      <c r="WLV16" s="226"/>
      <c r="WLW16" s="226"/>
      <c r="WLX16" s="26"/>
      <c r="WLY16" s="26"/>
      <c r="WLZ16" s="26"/>
      <c r="WMA16" s="225"/>
      <c r="WMB16" s="26"/>
      <c r="WMD16" s="221"/>
      <c r="WME16" s="221"/>
      <c r="WMF16" s="221"/>
      <c r="WMG16" s="221"/>
      <c r="WMH16" s="221"/>
      <c r="WMI16" s="221"/>
      <c r="WMJ16" s="221"/>
      <c r="WMK16" s="221"/>
      <c r="WML16" s="226"/>
      <c r="WMM16" s="226"/>
      <c r="WMN16" s="26"/>
      <c r="WMO16" s="26"/>
      <c r="WMP16" s="26"/>
      <c r="WMQ16" s="225"/>
      <c r="WMR16" s="26"/>
      <c r="WMT16" s="221"/>
      <c r="WMU16" s="221"/>
      <c r="WMV16" s="221"/>
      <c r="WMW16" s="221"/>
      <c r="WMX16" s="221"/>
      <c r="WMY16" s="221"/>
      <c r="WMZ16" s="221"/>
      <c r="WNA16" s="221"/>
      <c r="WNB16" s="226"/>
      <c r="WNC16" s="226"/>
      <c r="WND16" s="26"/>
      <c r="WNE16" s="26"/>
      <c r="WNF16" s="26"/>
      <c r="WNG16" s="225"/>
      <c r="WNH16" s="26"/>
      <c r="WNJ16" s="221"/>
      <c r="WNK16" s="221"/>
      <c r="WNL16" s="221"/>
      <c r="WNM16" s="221"/>
      <c r="WNN16" s="221"/>
      <c r="WNO16" s="221"/>
      <c r="WNP16" s="221"/>
      <c r="WNQ16" s="221"/>
      <c r="WNR16" s="226"/>
      <c r="WNS16" s="226"/>
      <c r="WNT16" s="26"/>
      <c r="WNU16" s="26"/>
      <c r="WNV16" s="26"/>
      <c r="WNW16" s="225"/>
      <c r="WNX16" s="26"/>
      <c r="WNZ16" s="221"/>
      <c r="WOA16" s="221"/>
      <c r="WOB16" s="221"/>
      <c r="WOC16" s="221"/>
      <c r="WOD16" s="221"/>
      <c r="WOE16" s="221"/>
      <c r="WOF16" s="221"/>
      <c r="WOG16" s="221"/>
      <c r="WOH16" s="226"/>
      <c r="WOI16" s="226"/>
      <c r="WOJ16" s="26"/>
      <c r="WOK16" s="26"/>
      <c r="WOL16" s="26"/>
      <c r="WOM16" s="225"/>
      <c r="WON16" s="26"/>
      <c r="WOP16" s="221"/>
      <c r="WOQ16" s="221"/>
      <c r="WOR16" s="221"/>
      <c r="WOS16" s="221"/>
      <c r="WOT16" s="221"/>
      <c r="WOU16" s="221"/>
      <c r="WOV16" s="221"/>
      <c r="WOW16" s="221"/>
      <c r="WOX16" s="226"/>
      <c r="WOY16" s="226"/>
      <c r="WOZ16" s="26"/>
      <c r="WPA16" s="26"/>
      <c r="WPB16" s="26"/>
      <c r="WPC16" s="225"/>
      <c r="WPD16" s="26"/>
      <c r="WPF16" s="221"/>
      <c r="WPG16" s="221"/>
      <c r="WPH16" s="221"/>
      <c r="WPI16" s="221"/>
      <c r="WPJ16" s="221"/>
      <c r="WPK16" s="221"/>
      <c r="WPL16" s="221"/>
      <c r="WPM16" s="221"/>
      <c r="WPN16" s="226"/>
      <c r="WPO16" s="226"/>
      <c r="WPP16" s="26"/>
      <c r="WPQ16" s="26"/>
      <c r="WPR16" s="26"/>
      <c r="WPS16" s="225"/>
      <c r="WPT16" s="26"/>
      <c r="WPV16" s="221"/>
      <c r="WPW16" s="221"/>
      <c r="WPX16" s="221"/>
      <c r="WPY16" s="221"/>
      <c r="WPZ16" s="221"/>
      <c r="WQA16" s="221"/>
      <c r="WQB16" s="221"/>
      <c r="WQC16" s="221"/>
      <c r="WQD16" s="226"/>
      <c r="WQE16" s="226"/>
      <c r="WQF16" s="26"/>
      <c r="WQG16" s="26"/>
      <c r="WQH16" s="26"/>
      <c r="WQI16" s="225"/>
      <c r="WQJ16" s="26"/>
      <c r="WQL16" s="221"/>
      <c r="WQM16" s="221"/>
      <c r="WQN16" s="221"/>
      <c r="WQO16" s="221"/>
      <c r="WQP16" s="221"/>
      <c r="WQQ16" s="221"/>
      <c r="WQR16" s="221"/>
      <c r="WQS16" s="221"/>
      <c r="WQT16" s="226"/>
      <c r="WQU16" s="226"/>
      <c r="WQV16" s="26"/>
      <c r="WQW16" s="26"/>
      <c r="WQX16" s="26"/>
      <c r="WQY16" s="225"/>
      <c r="WQZ16" s="26"/>
      <c r="WRB16" s="221"/>
      <c r="WRC16" s="221"/>
      <c r="WRD16" s="221"/>
      <c r="WRE16" s="221"/>
      <c r="WRF16" s="221"/>
      <c r="WRG16" s="221"/>
      <c r="WRH16" s="221"/>
      <c r="WRI16" s="221"/>
      <c r="WRJ16" s="226"/>
      <c r="WRK16" s="226"/>
      <c r="WRL16" s="26"/>
      <c r="WRM16" s="26"/>
      <c r="WRN16" s="26"/>
      <c r="WRO16" s="225"/>
      <c r="WRP16" s="26"/>
      <c r="WRR16" s="221"/>
      <c r="WRS16" s="221"/>
      <c r="WRT16" s="221"/>
      <c r="WRU16" s="221"/>
      <c r="WRV16" s="221"/>
      <c r="WRW16" s="221"/>
      <c r="WRX16" s="221"/>
      <c r="WRY16" s="221"/>
      <c r="WRZ16" s="226"/>
      <c r="WSA16" s="226"/>
      <c r="WSB16" s="26"/>
      <c r="WSC16" s="26"/>
      <c r="WSD16" s="26"/>
      <c r="WSE16" s="225"/>
      <c r="WSF16" s="26"/>
      <c r="WSH16" s="221"/>
      <c r="WSI16" s="221"/>
      <c r="WSJ16" s="221"/>
      <c r="WSK16" s="221"/>
      <c r="WSL16" s="221"/>
      <c r="WSM16" s="221"/>
      <c r="WSN16" s="221"/>
      <c r="WSO16" s="221"/>
      <c r="WSP16" s="226"/>
      <c r="WSQ16" s="226"/>
      <c r="WSR16" s="26"/>
      <c r="WSS16" s="26"/>
      <c r="WST16" s="26"/>
      <c r="WSU16" s="225"/>
      <c r="WSV16" s="26"/>
      <c r="WSX16" s="221"/>
      <c r="WSY16" s="221"/>
      <c r="WSZ16" s="221"/>
      <c r="WTA16" s="221"/>
      <c r="WTB16" s="221"/>
      <c r="WTC16" s="221"/>
      <c r="WTD16" s="221"/>
      <c r="WTE16" s="221"/>
      <c r="WTF16" s="226"/>
      <c r="WTG16" s="226"/>
      <c r="WTH16" s="26"/>
      <c r="WTI16" s="26"/>
      <c r="WTJ16" s="26"/>
      <c r="WTK16" s="225"/>
      <c r="WTL16" s="26"/>
      <c r="WTN16" s="221"/>
      <c r="WTO16" s="221"/>
      <c r="WTP16" s="221"/>
      <c r="WTQ16" s="221"/>
      <c r="WTR16" s="221"/>
      <c r="WTS16" s="221"/>
      <c r="WTT16" s="221"/>
      <c r="WTU16" s="221"/>
      <c r="WTV16" s="226"/>
      <c r="WTW16" s="226"/>
      <c r="WTX16" s="26"/>
      <c r="WTY16" s="26"/>
      <c r="WTZ16" s="26"/>
      <c r="WUA16" s="225"/>
      <c r="WUB16" s="26"/>
      <c r="WUD16" s="221"/>
      <c r="WUE16" s="221"/>
      <c r="WUF16" s="221"/>
      <c r="WUG16" s="221"/>
      <c r="WUH16" s="221"/>
      <c r="WUI16" s="221"/>
      <c r="WUJ16" s="221"/>
      <c r="WUK16" s="221"/>
      <c r="WUL16" s="226"/>
      <c r="WUM16" s="226"/>
      <c r="WUN16" s="26"/>
      <c r="WUO16" s="26"/>
      <c r="WUP16" s="26"/>
      <c r="WUQ16" s="225"/>
      <c r="WUR16" s="26"/>
      <c r="WUT16" s="221"/>
      <c r="WUU16" s="221"/>
      <c r="WUV16" s="221"/>
      <c r="WUW16" s="221"/>
      <c r="WUX16" s="221"/>
      <c r="WUY16" s="221"/>
      <c r="WUZ16" s="221"/>
      <c r="WVA16" s="221"/>
      <c r="WVB16" s="226"/>
      <c r="WVC16" s="226"/>
      <c r="WVD16" s="26"/>
      <c r="WVE16" s="26"/>
      <c r="WVF16" s="26"/>
      <c r="WVG16" s="225"/>
      <c r="WVH16" s="26"/>
      <c r="WVJ16" s="221"/>
      <c r="WVK16" s="221"/>
      <c r="WVL16" s="221"/>
      <c r="WVM16" s="221"/>
      <c r="WVN16" s="221"/>
      <c r="WVO16" s="221"/>
      <c r="WVP16" s="221"/>
      <c r="WVQ16" s="221"/>
      <c r="WVR16" s="226"/>
      <c r="WVS16" s="226"/>
      <c r="WVT16" s="26"/>
      <c r="WVU16" s="26"/>
      <c r="WVV16" s="26"/>
      <c r="WVW16" s="225"/>
      <c r="WVX16" s="26"/>
      <c r="WVZ16" s="221"/>
      <c r="WWA16" s="221"/>
      <c r="WWB16" s="221"/>
      <c r="WWC16" s="221"/>
      <c r="WWD16" s="221"/>
      <c r="WWE16" s="221"/>
      <c r="WWF16" s="221"/>
      <c r="WWG16" s="221"/>
      <c r="WWH16" s="226"/>
      <c r="WWI16" s="226"/>
      <c r="WWJ16" s="26"/>
      <c r="WWK16" s="26"/>
      <c r="WWL16" s="26"/>
      <c r="WWM16" s="225"/>
      <c r="WWN16" s="26"/>
      <c r="WWP16" s="221"/>
      <c r="WWQ16" s="221"/>
      <c r="WWR16" s="221"/>
      <c r="WWS16" s="221"/>
      <c r="WWT16" s="221"/>
      <c r="WWU16" s="221"/>
      <c r="WWV16" s="221"/>
      <c r="WWW16" s="221"/>
      <c r="WWX16" s="226"/>
      <c r="WWY16" s="226"/>
      <c r="WWZ16" s="26"/>
      <c r="WXA16" s="26"/>
      <c r="WXB16" s="26"/>
      <c r="WXC16" s="225"/>
      <c r="WXD16" s="26"/>
      <c r="WXF16" s="221"/>
      <c r="WXG16" s="221"/>
      <c r="WXH16" s="221"/>
      <c r="WXI16" s="221"/>
      <c r="WXJ16" s="221"/>
      <c r="WXK16" s="221"/>
      <c r="WXL16" s="221"/>
      <c r="WXM16" s="221"/>
      <c r="WXN16" s="226"/>
      <c r="WXO16" s="226"/>
      <c r="WXP16" s="26"/>
      <c r="WXQ16" s="26"/>
      <c r="WXR16" s="26"/>
      <c r="WXS16" s="225"/>
      <c r="WXT16" s="26"/>
      <c r="WXV16" s="221"/>
      <c r="WXW16" s="221"/>
      <c r="WXX16" s="221"/>
      <c r="WXY16" s="221"/>
      <c r="WXZ16" s="221"/>
      <c r="WYA16" s="221"/>
      <c r="WYB16" s="221"/>
      <c r="WYC16" s="221"/>
      <c r="WYD16" s="226"/>
      <c r="WYE16" s="226"/>
      <c r="WYF16" s="26"/>
      <c r="WYG16" s="26"/>
      <c r="WYH16" s="26"/>
      <c r="WYI16" s="225"/>
      <c r="WYJ16" s="26"/>
      <c r="WYL16" s="221"/>
      <c r="WYM16" s="221"/>
      <c r="WYN16" s="221"/>
      <c r="WYO16" s="221"/>
      <c r="WYP16" s="221"/>
      <c r="WYQ16" s="221"/>
      <c r="WYR16" s="221"/>
      <c r="WYS16" s="221"/>
      <c r="WYT16" s="226"/>
      <c r="WYU16" s="226"/>
      <c r="WYV16" s="26"/>
      <c r="WYW16" s="26"/>
      <c r="WYX16" s="26"/>
      <c r="WYY16" s="225"/>
      <c r="WYZ16" s="26"/>
      <c r="WZB16" s="221"/>
      <c r="WZC16" s="221"/>
      <c r="WZD16" s="221"/>
      <c r="WZE16" s="221"/>
      <c r="WZF16" s="221"/>
      <c r="WZG16" s="221"/>
      <c r="WZH16" s="221"/>
      <c r="WZI16" s="221"/>
      <c r="WZJ16" s="226"/>
      <c r="WZK16" s="226"/>
      <c r="WZL16" s="26"/>
      <c r="WZM16" s="26"/>
      <c r="WZN16" s="26"/>
      <c r="WZO16" s="225"/>
      <c r="WZP16" s="26"/>
      <c r="WZR16" s="221"/>
      <c r="WZS16" s="221"/>
      <c r="WZT16" s="221"/>
      <c r="WZU16" s="221"/>
      <c r="WZV16" s="221"/>
      <c r="WZW16" s="221"/>
      <c r="WZX16" s="221"/>
      <c r="WZY16" s="221"/>
      <c r="WZZ16" s="226"/>
      <c r="XAA16" s="226"/>
      <c r="XAB16" s="26"/>
      <c r="XAC16" s="26"/>
      <c r="XAD16" s="26"/>
      <c r="XAE16" s="225"/>
      <c r="XAF16" s="26"/>
      <c r="XAH16" s="221"/>
      <c r="XAI16" s="221"/>
      <c r="XAJ16" s="221"/>
      <c r="XAK16" s="221"/>
      <c r="XAL16" s="221"/>
      <c r="XAM16" s="221"/>
      <c r="XAN16" s="221"/>
      <c r="XAO16" s="221"/>
      <c r="XAP16" s="226"/>
      <c r="XAQ16" s="226"/>
      <c r="XAR16" s="26"/>
      <c r="XAS16" s="26"/>
      <c r="XAT16" s="26"/>
      <c r="XAU16" s="225"/>
      <c r="XAV16" s="26"/>
      <c r="XAX16" s="221"/>
      <c r="XAY16" s="221"/>
      <c r="XAZ16" s="221"/>
      <c r="XBA16" s="221"/>
      <c r="XBB16" s="221"/>
      <c r="XBC16" s="221"/>
      <c r="XBD16" s="221"/>
      <c r="XBE16" s="221"/>
      <c r="XBF16" s="226"/>
      <c r="XBG16" s="226"/>
      <c r="XBH16" s="26"/>
      <c r="XBI16" s="26"/>
      <c r="XBJ16" s="26"/>
      <c r="XBK16" s="225"/>
      <c r="XBL16" s="26"/>
      <c r="XBN16" s="221"/>
      <c r="XBO16" s="221"/>
      <c r="XBP16" s="221"/>
      <c r="XBQ16" s="221"/>
      <c r="XBR16" s="221"/>
      <c r="XBS16" s="221"/>
      <c r="XBT16" s="221"/>
      <c r="XBU16" s="221"/>
      <c r="XBV16" s="226"/>
      <c r="XBW16" s="226"/>
      <c r="XBX16" s="26"/>
      <c r="XBY16" s="26"/>
      <c r="XBZ16" s="26"/>
      <c r="XCA16" s="225"/>
      <c r="XCB16" s="26"/>
      <c r="XCD16" s="221"/>
      <c r="XCE16" s="221"/>
      <c r="XCF16" s="221"/>
      <c r="XCG16" s="221"/>
      <c r="XCH16" s="221"/>
      <c r="XCI16" s="221"/>
      <c r="XCJ16" s="221"/>
      <c r="XCK16" s="221"/>
      <c r="XCL16" s="226"/>
      <c r="XCM16" s="226"/>
      <c r="XCN16" s="26"/>
      <c r="XCO16" s="26"/>
      <c r="XCP16" s="26"/>
      <c r="XCQ16" s="225"/>
      <c r="XCR16" s="26"/>
      <c r="XCT16" s="221"/>
      <c r="XCU16" s="221"/>
      <c r="XCV16" s="221"/>
      <c r="XCW16" s="221"/>
      <c r="XCX16" s="221"/>
      <c r="XCY16" s="221"/>
      <c r="XCZ16" s="221"/>
      <c r="XDA16" s="221"/>
      <c r="XDB16" s="226"/>
      <c r="XDC16" s="226"/>
      <c r="XDD16" s="26"/>
      <c r="XDE16" s="26"/>
      <c r="XDF16" s="26"/>
      <c r="XDG16" s="225"/>
      <c r="XDH16" s="26"/>
      <c r="XDJ16" s="221"/>
      <c r="XDK16" s="221"/>
      <c r="XDL16" s="221"/>
      <c r="XDM16" s="221"/>
      <c r="XDN16" s="221"/>
      <c r="XDO16" s="221"/>
      <c r="XDP16" s="221"/>
      <c r="XDQ16" s="221"/>
      <c r="XDR16" s="226"/>
      <c r="XDS16" s="226"/>
      <c r="XDT16" s="26"/>
      <c r="XDU16" s="26"/>
      <c r="XDV16" s="26"/>
      <c r="XDW16" s="225"/>
      <c r="XDX16" s="26"/>
      <c r="XDZ16" s="221"/>
      <c r="XEA16" s="221"/>
      <c r="XEB16" s="221"/>
      <c r="XEC16" s="221"/>
      <c r="XED16" s="221"/>
      <c r="XEE16" s="221"/>
      <c r="XEF16" s="221"/>
      <c r="XEG16" s="221"/>
      <c r="XEH16" s="226"/>
      <c r="XEI16" s="226"/>
      <c r="XEJ16" s="26"/>
      <c r="XEK16" s="26"/>
      <c r="XEL16" s="26"/>
      <c r="XEM16" s="225"/>
      <c r="XEN16" s="26"/>
      <c r="XEP16" s="221"/>
      <c r="XEQ16" s="221"/>
      <c r="XER16" s="221"/>
      <c r="XES16" s="221"/>
      <c r="XET16" s="221"/>
      <c r="XEU16" s="221"/>
      <c r="XEV16" s="221"/>
      <c r="XEW16" s="221"/>
      <c r="XEX16" s="226"/>
      <c r="XEY16" s="226"/>
      <c r="XEZ16" s="26"/>
      <c r="XFA16" s="26"/>
      <c r="XFB16" s="26"/>
      <c r="XFC16" s="225"/>
      <c r="XFD16" s="26"/>
    </row>
    <row r="17" spans="2:1024 1026:2048 2050:3072 3074:4096 4098:5120 5122:6144 6146:7168 7170:8192 8194:9216 9218:10240 10242:11264 11266:12288 12290:13312 13314:14336 14338:15360 15362:16384" ht="22.7" customHeight="1">
      <c r="B17" s="511"/>
      <c r="C17" s="511"/>
      <c r="D17" s="511"/>
      <c r="E17" s="511"/>
      <c r="F17" s="511"/>
      <c r="G17" s="511"/>
      <c r="H17" s="511"/>
      <c r="I17" s="221"/>
      <c r="M17" s="288">
        <f>100-M15</f>
        <v>66.5</v>
      </c>
      <c r="N17" s="524" t="s">
        <v>856</v>
      </c>
      <c r="O17" s="524"/>
      <c r="P17" s="523" t="str">
        <f>IF(Y16="erreur","Introduire une adresse e-mail valide","Merci")</f>
        <v>Introduire une adresse e-mail valide</v>
      </c>
      <c r="Q17" s="523"/>
      <c r="R17" s="523"/>
      <c r="S17" s="523"/>
      <c r="T17" s="523"/>
      <c r="U17" s="523"/>
      <c r="V17" s="222"/>
      <c r="X17" s="222"/>
      <c r="Y17" s="374" t="str">
        <f>IF(P14=0,"ok",Y16)</f>
        <v>ok</v>
      </c>
      <c r="AB17" s="26"/>
      <c r="AC17" s="26"/>
      <c r="AD17" s="26"/>
      <c r="AE17" s="397"/>
      <c r="AF17" s="26"/>
      <c r="AH17" s="401"/>
      <c r="AI17" s="401"/>
      <c r="AJ17" s="401"/>
      <c r="AK17" s="401"/>
      <c r="AL17" s="401"/>
      <c r="AM17" s="401"/>
      <c r="AN17" s="401"/>
      <c r="AO17" s="401"/>
      <c r="AR17" s="26"/>
      <c r="AS17" s="26"/>
      <c r="AT17" s="26"/>
      <c r="AU17" s="225"/>
      <c r="AV17" s="26"/>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6"/>
      <c r="PR17" s="221"/>
      <c r="PS17" s="221"/>
      <c r="PT17" s="221"/>
      <c r="PU17" s="221"/>
      <c r="PV17" s="221"/>
      <c r="PW17" s="221"/>
      <c r="PX17" s="221"/>
      <c r="PY17" s="221"/>
      <c r="QB17" s="26"/>
      <c r="QC17" s="26"/>
      <c r="QD17" s="26"/>
      <c r="QE17" s="225"/>
      <c r="QF17" s="26"/>
      <c r="QH17" s="221"/>
      <c r="QI17" s="221"/>
      <c r="QJ17" s="221"/>
      <c r="QK17" s="221"/>
      <c r="QL17" s="221"/>
      <c r="QM17" s="221"/>
      <c r="QN17" s="221"/>
      <c r="QO17" s="221"/>
      <c r="QR17" s="26"/>
      <c r="QS17" s="26"/>
      <c r="QT17" s="26"/>
      <c r="QU17" s="225"/>
      <c r="QV17" s="26"/>
      <c r="QX17" s="221"/>
      <c r="QY17" s="221"/>
      <c r="QZ17" s="221"/>
      <c r="RA17" s="221"/>
      <c r="RB17" s="221"/>
      <c r="RC17" s="221"/>
      <c r="RD17" s="221"/>
      <c r="RE17" s="221"/>
      <c r="RH17" s="26"/>
      <c r="RI17" s="26"/>
      <c r="RJ17" s="26"/>
      <c r="RK17" s="225"/>
      <c r="RL17" s="26"/>
      <c r="RN17" s="221"/>
      <c r="RO17" s="221"/>
      <c r="RP17" s="221"/>
      <c r="RQ17" s="221"/>
      <c r="RR17" s="221"/>
      <c r="RS17" s="221"/>
      <c r="RT17" s="221"/>
      <c r="RU17" s="221"/>
      <c r="RX17" s="26"/>
      <c r="RY17" s="26"/>
      <c r="RZ17" s="26"/>
      <c r="SA17" s="225"/>
      <c r="SB17" s="26"/>
      <c r="SD17" s="221"/>
      <c r="SE17" s="221"/>
      <c r="SF17" s="221"/>
      <c r="SG17" s="221"/>
      <c r="SH17" s="221"/>
      <c r="SI17" s="221"/>
      <c r="SJ17" s="221"/>
      <c r="SK17" s="221"/>
      <c r="SN17" s="26"/>
      <c r="SO17" s="26"/>
      <c r="SP17" s="26"/>
      <c r="SQ17" s="225"/>
      <c r="SR17" s="26"/>
      <c r="ST17" s="221"/>
      <c r="SU17" s="221"/>
      <c r="SV17" s="221"/>
      <c r="SW17" s="221"/>
      <c r="SX17" s="221"/>
      <c r="SY17" s="221"/>
      <c r="SZ17" s="221"/>
      <c r="TA17" s="221"/>
      <c r="TD17" s="26"/>
      <c r="TE17" s="26"/>
      <c r="TF17" s="26"/>
      <c r="TG17" s="225"/>
      <c r="TH17" s="26"/>
      <c r="TJ17" s="221"/>
      <c r="TK17" s="221"/>
      <c r="TL17" s="221"/>
      <c r="TM17" s="221"/>
      <c r="TN17" s="221"/>
      <c r="TO17" s="221"/>
      <c r="TP17" s="221"/>
      <c r="TQ17" s="221"/>
      <c r="TT17" s="26"/>
      <c r="TU17" s="26"/>
      <c r="TV17" s="26"/>
      <c r="TW17" s="225"/>
      <c r="TX17" s="26"/>
      <c r="TZ17" s="221"/>
      <c r="UA17" s="221"/>
      <c r="UB17" s="221"/>
      <c r="UC17" s="221"/>
      <c r="UD17" s="221"/>
      <c r="UE17" s="221"/>
      <c r="UF17" s="221"/>
      <c r="UG17" s="221"/>
      <c r="UJ17" s="26"/>
      <c r="UK17" s="26"/>
      <c r="UL17" s="26"/>
      <c r="UM17" s="225"/>
      <c r="UN17" s="26"/>
      <c r="UP17" s="221"/>
      <c r="UQ17" s="221"/>
      <c r="UR17" s="221"/>
      <c r="US17" s="221"/>
      <c r="UT17" s="221"/>
      <c r="UU17" s="221"/>
      <c r="UV17" s="221"/>
      <c r="UW17" s="221"/>
      <c r="UZ17" s="26"/>
      <c r="VA17" s="26"/>
      <c r="VB17" s="26"/>
      <c r="VC17" s="225"/>
      <c r="VD17" s="26"/>
      <c r="VF17" s="221"/>
      <c r="VG17" s="221"/>
      <c r="VH17" s="221"/>
      <c r="VI17" s="221"/>
      <c r="VJ17" s="221"/>
      <c r="VK17" s="221"/>
      <c r="VL17" s="221"/>
      <c r="VM17" s="221"/>
      <c r="VP17" s="26"/>
      <c r="VQ17" s="26"/>
      <c r="VR17" s="26"/>
      <c r="VS17" s="225"/>
      <c r="VT17" s="26"/>
      <c r="VV17" s="221"/>
      <c r="VW17" s="221"/>
      <c r="VX17" s="221"/>
      <c r="VY17" s="221"/>
      <c r="VZ17" s="221"/>
      <c r="WA17" s="221"/>
      <c r="WB17" s="221"/>
      <c r="WC17" s="221"/>
      <c r="WF17" s="26"/>
      <c r="WG17" s="26"/>
      <c r="WH17" s="26"/>
      <c r="WI17" s="225"/>
      <c r="WJ17" s="26"/>
      <c r="WL17" s="221"/>
      <c r="WM17" s="221"/>
      <c r="WN17" s="221"/>
      <c r="WO17" s="221"/>
      <c r="WP17" s="221"/>
      <c r="WQ17" s="221"/>
      <c r="WR17" s="221"/>
      <c r="WS17" s="221"/>
      <c r="WV17" s="26"/>
      <c r="WW17" s="26"/>
      <c r="WX17" s="26"/>
      <c r="WY17" s="225"/>
      <c r="WZ17" s="26"/>
      <c r="XB17" s="221"/>
      <c r="XC17" s="221"/>
      <c r="XD17" s="221"/>
      <c r="XE17" s="221"/>
      <c r="XF17" s="221"/>
      <c r="XG17" s="221"/>
      <c r="XH17" s="221"/>
      <c r="XI17" s="221"/>
      <c r="XL17" s="26"/>
      <c r="XM17" s="26"/>
      <c r="XN17" s="26"/>
      <c r="XO17" s="225"/>
      <c r="XP17" s="26"/>
      <c r="XR17" s="221"/>
      <c r="XS17" s="221"/>
      <c r="XT17" s="221"/>
      <c r="XU17" s="221"/>
      <c r="XV17" s="221"/>
      <c r="XW17" s="221"/>
      <c r="XX17" s="221"/>
      <c r="XY17" s="221"/>
      <c r="YB17" s="26"/>
      <c r="YC17" s="26"/>
      <c r="YD17" s="26"/>
      <c r="YE17" s="225"/>
      <c r="YF17" s="26"/>
      <c r="YH17" s="221"/>
      <c r="YI17" s="221"/>
      <c r="YJ17" s="221"/>
      <c r="YK17" s="221"/>
      <c r="YL17" s="221"/>
      <c r="YM17" s="221"/>
      <c r="YN17" s="221"/>
      <c r="YO17" s="221"/>
      <c r="YR17" s="26"/>
      <c r="YS17" s="26"/>
      <c r="YT17" s="26"/>
      <c r="YU17" s="225"/>
      <c r="YV17" s="26"/>
      <c r="YX17" s="221"/>
      <c r="YY17" s="221"/>
      <c r="YZ17" s="221"/>
      <c r="ZA17" s="221"/>
      <c r="ZB17" s="221"/>
      <c r="ZC17" s="221"/>
      <c r="ZD17" s="221"/>
      <c r="ZE17" s="221"/>
      <c r="ZH17" s="26"/>
      <c r="ZI17" s="26"/>
      <c r="ZJ17" s="26"/>
      <c r="ZK17" s="225"/>
      <c r="ZL17" s="26"/>
      <c r="ZN17" s="221"/>
      <c r="ZO17" s="221"/>
      <c r="ZP17" s="221"/>
      <c r="ZQ17" s="221"/>
      <c r="ZR17" s="221"/>
      <c r="ZS17" s="221"/>
      <c r="ZT17" s="221"/>
      <c r="ZU17" s="221"/>
      <c r="ZX17" s="26"/>
      <c r="ZY17" s="26"/>
      <c r="ZZ17" s="26"/>
      <c r="AAA17" s="225"/>
      <c r="AAB17" s="26"/>
      <c r="AAD17" s="221"/>
      <c r="AAE17" s="221"/>
      <c r="AAF17" s="221"/>
      <c r="AAG17" s="221"/>
      <c r="AAH17" s="221"/>
      <c r="AAI17" s="221"/>
      <c r="AAJ17" s="221"/>
      <c r="AAK17" s="221"/>
      <c r="AAN17" s="26"/>
      <c r="AAO17" s="26"/>
      <c r="AAP17" s="26"/>
      <c r="AAQ17" s="225"/>
      <c r="AAR17" s="26"/>
      <c r="AAT17" s="221"/>
      <c r="AAU17" s="221"/>
      <c r="AAV17" s="221"/>
      <c r="AAW17" s="221"/>
      <c r="AAX17" s="221"/>
      <c r="AAY17" s="221"/>
      <c r="AAZ17" s="221"/>
      <c r="ABA17" s="221"/>
      <c r="ABD17" s="26"/>
      <c r="ABE17" s="26"/>
      <c r="ABF17" s="26"/>
      <c r="ABG17" s="225"/>
      <c r="ABH17" s="26"/>
      <c r="ABJ17" s="221"/>
      <c r="ABK17" s="221"/>
      <c r="ABL17" s="221"/>
      <c r="ABM17" s="221"/>
      <c r="ABN17" s="221"/>
      <c r="ABO17" s="221"/>
      <c r="ABP17" s="221"/>
      <c r="ABQ17" s="221"/>
      <c r="ABT17" s="26"/>
      <c r="ABU17" s="26"/>
      <c r="ABV17" s="26"/>
      <c r="ABW17" s="225"/>
      <c r="ABX17" s="26"/>
      <c r="ABZ17" s="221"/>
      <c r="ACA17" s="221"/>
      <c r="ACB17" s="221"/>
      <c r="ACC17" s="221"/>
      <c r="ACD17" s="221"/>
      <c r="ACE17" s="221"/>
      <c r="ACF17" s="221"/>
      <c r="ACG17" s="221"/>
      <c r="ACJ17" s="26"/>
      <c r="ACK17" s="26"/>
      <c r="ACL17" s="26"/>
      <c r="ACM17" s="225"/>
      <c r="ACN17" s="26"/>
      <c r="ACP17" s="221"/>
      <c r="ACQ17" s="221"/>
      <c r="ACR17" s="221"/>
      <c r="ACS17" s="221"/>
      <c r="ACT17" s="221"/>
      <c r="ACU17" s="221"/>
      <c r="ACV17" s="221"/>
      <c r="ACW17" s="221"/>
      <c r="ACZ17" s="26"/>
      <c r="ADA17" s="26"/>
      <c r="ADB17" s="26"/>
      <c r="ADC17" s="225"/>
      <c r="ADD17" s="26"/>
      <c r="ADF17" s="221"/>
      <c r="ADG17" s="221"/>
      <c r="ADH17" s="221"/>
      <c r="ADI17" s="221"/>
      <c r="ADJ17" s="221"/>
      <c r="ADK17" s="221"/>
      <c r="ADL17" s="221"/>
      <c r="ADM17" s="221"/>
      <c r="ADP17" s="26"/>
      <c r="ADQ17" s="26"/>
      <c r="ADR17" s="26"/>
      <c r="ADS17" s="225"/>
      <c r="ADT17" s="26"/>
      <c r="ADV17" s="221"/>
      <c r="ADW17" s="221"/>
      <c r="ADX17" s="221"/>
      <c r="ADY17" s="221"/>
      <c r="ADZ17" s="221"/>
      <c r="AEA17" s="221"/>
      <c r="AEB17" s="221"/>
      <c r="AEC17" s="221"/>
      <c r="AEF17" s="26"/>
      <c r="AEG17" s="26"/>
      <c r="AEH17" s="26"/>
      <c r="AEI17" s="225"/>
      <c r="AEJ17" s="26"/>
      <c r="AEL17" s="221"/>
      <c r="AEM17" s="221"/>
      <c r="AEN17" s="221"/>
      <c r="AEO17" s="221"/>
      <c r="AEP17" s="221"/>
      <c r="AEQ17" s="221"/>
      <c r="AER17" s="221"/>
      <c r="AES17" s="221"/>
      <c r="AEV17" s="26"/>
      <c r="AEW17" s="26"/>
      <c r="AEX17" s="26"/>
      <c r="AEY17" s="225"/>
      <c r="AEZ17" s="26"/>
      <c r="AFB17" s="221"/>
      <c r="AFC17" s="221"/>
      <c r="AFD17" s="221"/>
      <c r="AFE17" s="221"/>
      <c r="AFF17" s="221"/>
      <c r="AFG17" s="221"/>
      <c r="AFH17" s="221"/>
      <c r="AFI17" s="221"/>
      <c r="AFL17" s="26"/>
      <c r="AFM17" s="26"/>
      <c r="AFN17" s="26"/>
      <c r="AFO17" s="225"/>
      <c r="AFP17" s="26"/>
      <c r="AFR17" s="221"/>
      <c r="AFS17" s="221"/>
      <c r="AFT17" s="221"/>
      <c r="AFU17" s="221"/>
      <c r="AFV17" s="221"/>
      <c r="AFW17" s="221"/>
      <c r="AFX17" s="221"/>
      <c r="AFY17" s="221"/>
      <c r="AGB17" s="26"/>
      <c r="AGC17" s="26"/>
      <c r="AGD17" s="26"/>
      <c r="AGE17" s="225"/>
      <c r="AGF17" s="26"/>
      <c r="AGH17" s="221"/>
      <c r="AGI17" s="221"/>
      <c r="AGJ17" s="221"/>
      <c r="AGK17" s="221"/>
      <c r="AGL17" s="221"/>
      <c r="AGM17" s="221"/>
      <c r="AGN17" s="221"/>
      <c r="AGO17" s="221"/>
      <c r="AGR17" s="26"/>
      <c r="AGS17" s="26"/>
      <c r="AGT17" s="26"/>
      <c r="AGU17" s="225"/>
      <c r="AGV17" s="26"/>
      <c r="AGX17" s="221"/>
      <c r="AGY17" s="221"/>
      <c r="AGZ17" s="221"/>
      <c r="AHA17" s="221"/>
      <c r="AHB17" s="221"/>
      <c r="AHC17" s="221"/>
      <c r="AHD17" s="221"/>
      <c r="AHE17" s="221"/>
      <c r="AHH17" s="26"/>
      <c r="AHI17" s="26"/>
      <c r="AHJ17" s="26"/>
      <c r="AHK17" s="225"/>
      <c r="AHL17" s="26"/>
      <c r="AHN17" s="221"/>
      <c r="AHO17" s="221"/>
      <c r="AHP17" s="221"/>
      <c r="AHQ17" s="221"/>
      <c r="AHR17" s="221"/>
      <c r="AHS17" s="221"/>
      <c r="AHT17" s="221"/>
      <c r="AHU17" s="221"/>
      <c r="AHX17" s="26"/>
      <c r="AHY17" s="26"/>
      <c r="AHZ17" s="26"/>
      <c r="AIA17" s="225"/>
      <c r="AIB17" s="26"/>
      <c r="AID17" s="221"/>
      <c r="AIE17" s="221"/>
      <c r="AIF17" s="221"/>
      <c r="AIG17" s="221"/>
      <c r="AIH17" s="221"/>
      <c r="AII17" s="221"/>
      <c r="AIJ17" s="221"/>
      <c r="AIK17" s="221"/>
      <c r="AIN17" s="26"/>
      <c r="AIO17" s="26"/>
      <c r="AIP17" s="26"/>
      <c r="AIQ17" s="225"/>
      <c r="AIR17" s="26"/>
      <c r="AIT17" s="221"/>
      <c r="AIU17" s="221"/>
      <c r="AIV17" s="221"/>
      <c r="AIW17" s="221"/>
      <c r="AIX17" s="221"/>
      <c r="AIY17" s="221"/>
      <c r="AIZ17" s="221"/>
      <c r="AJA17" s="221"/>
      <c r="AJD17" s="26"/>
      <c r="AJE17" s="26"/>
      <c r="AJF17" s="26"/>
      <c r="AJG17" s="225"/>
      <c r="AJH17" s="26"/>
      <c r="AJJ17" s="221"/>
      <c r="AJK17" s="221"/>
      <c r="AJL17" s="221"/>
      <c r="AJM17" s="221"/>
      <c r="AJN17" s="221"/>
      <c r="AJO17" s="221"/>
      <c r="AJP17" s="221"/>
      <c r="AJQ17" s="221"/>
      <c r="AJT17" s="26"/>
      <c r="AJU17" s="26"/>
      <c r="AJV17" s="26"/>
      <c r="AJW17" s="225"/>
      <c r="AJX17" s="26"/>
      <c r="AJZ17" s="221"/>
      <c r="AKA17" s="221"/>
      <c r="AKB17" s="221"/>
      <c r="AKC17" s="221"/>
      <c r="AKD17" s="221"/>
      <c r="AKE17" s="221"/>
      <c r="AKF17" s="221"/>
      <c r="AKG17" s="221"/>
      <c r="AKJ17" s="26"/>
      <c r="AKK17" s="26"/>
      <c r="AKL17" s="26"/>
      <c r="AKM17" s="225"/>
      <c r="AKN17" s="26"/>
      <c r="AKP17" s="221"/>
      <c r="AKQ17" s="221"/>
      <c r="AKR17" s="221"/>
      <c r="AKS17" s="221"/>
      <c r="AKT17" s="221"/>
      <c r="AKU17" s="221"/>
      <c r="AKV17" s="221"/>
      <c r="AKW17" s="221"/>
      <c r="AKZ17" s="26"/>
      <c r="ALA17" s="26"/>
      <c r="ALB17" s="26"/>
      <c r="ALC17" s="225"/>
      <c r="ALD17" s="26"/>
      <c r="ALF17" s="221"/>
      <c r="ALG17" s="221"/>
      <c r="ALH17" s="221"/>
      <c r="ALI17" s="221"/>
      <c r="ALJ17" s="221"/>
      <c r="ALK17" s="221"/>
      <c r="ALL17" s="221"/>
      <c r="ALM17" s="221"/>
      <c r="ALP17" s="26"/>
      <c r="ALQ17" s="26"/>
      <c r="ALR17" s="26"/>
      <c r="ALS17" s="225"/>
      <c r="ALT17" s="26"/>
      <c r="ALV17" s="221"/>
      <c r="ALW17" s="221"/>
      <c r="ALX17" s="221"/>
      <c r="ALY17" s="221"/>
      <c r="ALZ17" s="221"/>
      <c r="AMA17" s="221"/>
      <c r="AMB17" s="221"/>
      <c r="AMC17" s="221"/>
      <c r="AMF17" s="26"/>
      <c r="AMG17" s="26"/>
      <c r="AMH17" s="26"/>
      <c r="AMI17" s="225"/>
      <c r="AMJ17" s="26"/>
      <c r="AML17" s="221"/>
      <c r="AMM17" s="221"/>
      <c r="AMN17" s="221"/>
      <c r="AMO17" s="221"/>
      <c r="AMP17" s="221"/>
      <c r="AMQ17" s="221"/>
      <c r="AMR17" s="221"/>
      <c r="AMS17" s="221"/>
      <c r="AMV17" s="26"/>
      <c r="AMW17" s="26"/>
      <c r="AMX17" s="26"/>
      <c r="AMY17" s="225"/>
      <c r="AMZ17" s="26"/>
      <c r="ANB17" s="221"/>
      <c r="ANC17" s="221"/>
      <c r="AND17" s="221"/>
      <c r="ANE17" s="221"/>
      <c r="ANF17" s="221"/>
      <c r="ANG17" s="221"/>
      <c r="ANH17" s="221"/>
      <c r="ANI17" s="221"/>
      <c r="ANL17" s="26"/>
      <c r="ANM17" s="26"/>
      <c r="ANN17" s="26"/>
      <c r="ANO17" s="225"/>
      <c r="ANP17" s="26"/>
      <c r="ANR17" s="221"/>
      <c r="ANS17" s="221"/>
      <c r="ANT17" s="221"/>
      <c r="ANU17" s="221"/>
      <c r="ANV17" s="221"/>
      <c r="ANW17" s="221"/>
      <c r="ANX17" s="221"/>
      <c r="ANY17" s="221"/>
      <c r="AOB17" s="26"/>
      <c r="AOC17" s="26"/>
      <c r="AOD17" s="26"/>
      <c r="AOE17" s="225"/>
      <c r="AOF17" s="26"/>
      <c r="AOH17" s="221"/>
      <c r="AOI17" s="221"/>
      <c r="AOJ17" s="221"/>
      <c r="AOK17" s="221"/>
      <c r="AOL17" s="221"/>
      <c r="AOM17" s="221"/>
      <c r="AON17" s="221"/>
      <c r="AOO17" s="221"/>
      <c r="AOR17" s="26"/>
      <c r="AOS17" s="26"/>
      <c r="AOT17" s="26"/>
      <c r="AOU17" s="225"/>
      <c r="AOV17" s="26"/>
      <c r="AOX17" s="221"/>
      <c r="AOY17" s="221"/>
      <c r="AOZ17" s="221"/>
      <c r="APA17" s="221"/>
      <c r="APB17" s="221"/>
      <c r="APC17" s="221"/>
      <c r="APD17" s="221"/>
      <c r="APE17" s="221"/>
      <c r="APH17" s="26"/>
      <c r="API17" s="26"/>
      <c r="APJ17" s="26"/>
      <c r="APK17" s="225"/>
      <c r="APL17" s="26"/>
      <c r="APN17" s="221"/>
      <c r="APO17" s="221"/>
      <c r="APP17" s="221"/>
      <c r="APQ17" s="221"/>
      <c r="APR17" s="221"/>
      <c r="APS17" s="221"/>
      <c r="APT17" s="221"/>
      <c r="APU17" s="221"/>
      <c r="APX17" s="26"/>
      <c r="APY17" s="26"/>
      <c r="APZ17" s="26"/>
      <c r="AQA17" s="225"/>
      <c r="AQB17" s="26"/>
      <c r="AQD17" s="221"/>
      <c r="AQE17" s="221"/>
      <c r="AQF17" s="221"/>
      <c r="AQG17" s="221"/>
      <c r="AQH17" s="221"/>
      <c r="AQI17" s="221"/>
      <c r="AQJ17" s="221"/>
      <c r="AQK17" s="221"/>
      <c r="AQN17" s="26"/>
      <c r="AQO17" s="26"/>
      <c r="AQP17" s="26"/>
      <c r="AQQ17" s="225"/>
      <c r="AQR17" s="26"/>
      <c r="AQT17" s="221"/>
      <c r="AQU17" s="221"/>
      <c r="AQV17" s="221"/>
      <c r="AQW17" s="221"/>
      <c r="AQX17" s="221"/>
      <c r="AQY17" s="221"/>
      <c r="AQZ17" s="221"/>
      <c r="ARA17" s="221"/>
      <c r="ARD17" s="26"/>
      <c r="ARE17" s="26"/>
      <c r="ARF17" s="26"/>
      <c r="ARG17" s="225"/>
      <c r="ARH17" s="26"/>
      <c r="ARJ17" s="221"/>
      <c r="ARK17" s="221"/>
      <c r="ARL17" s="221"/>
      <c r="ARM17" s="221"/>
      <c r="ARN17" s="221"/>
      <c r="ARO17" s="221"/>
      <c r="ARP17" s="221"/>
      <c r="ARQ17" s="221"/>
      <c r="ART17" s="26"/>
      <c r="ARU17" s="26"/>
      <c r="ARV17" s="26"/>
      <c r="ARW17" s="225"/>
      <c r="ARX17" s="26"/>
      <c r="ARZ17" s="221"/>
      <c r="ASA17" s="221"/>
      <c r="ASB17" s="221"/>
      <c r="ASC17" s="221"/>
      <c r="ASD17" s="221"/>
      <c r="ASE17" s="221"/>
      <c r="ASF17" s="221"/>
      <c r="ASG17" s="221"/>
      <c r="ASJ17" s="26"/>
      <c r="ASK17" s="26"/>
      <c r="ASL17" s="26"/>
      <c r="ASM17" s="225"/>
      <c r="ASN17" s="26"/>
      <c r="ASP17" s="221"/>
      <c r="ASQ17" s="221"/>
      <c r="ASR17" s="221"/>
      <c r="ASS17" s="221"/>
      <c r="AST17" s="221"/>
      <c r="ASU17" s="221"/>
      <c r="ASV17" s="221"/>
      <c r="ASW17" s="221"/>
      <c r="ASZ17" s="26"/>
      <c r="ATA17" s="26"/>
      <c r="ATB17" s="26"/>
      <c r="ATC17" s="225"/>
      <c r="ATD17" s="26"/>
      <c r="ATF17" s="221"/>
      <c r="ATG17" s="221"/>
      <c r="ATH17" s="221"/>
      <c r="ATI17" s="221"/>
      <c r="ATJ17" s="221"/>
      <c r="ATK17" s="221"/>
      <c r="ATL17" s="221"/>
      <c r="ATM17" s="221"/>
      <c r="ATP17" s="26"/>
      <c r="ATQ17" s="26"/>
      <c r="ATR17" s="26"/>
      <c r="ATS17" s="225"/>
      <c r="ATT17" s="26"/>
      <c r="ATV17" s="221"/>
      <c r="ATW17" s="221"/>
      <c r="ATX17" s="221"/>
      <c r="ATY17" s="221"/>
      <c r="ATZ17" s="221"/>
      <c r="AUA17" s="221"/>
      <c r="AUB17" s="221"/>
      <c r="AUC17" s="221"/>
      <c r="AUF17" s="26"/>
      <c r="AUG17" s="26"/>
      <c r="AUH17" s="26"/>
      <c r="AUI17" s="225"/>
      <c r="AUJ17" s="26"/>
      <c r="AUL17" s="221"/>
      <c r="AUM17" s="221"/>
      <c r="AUN17" s="221"/>
      <c r="AUO17" s="221"/>
      <c r="AUP17" s="221"/>
      <c r="AUQ17" s="221"/>
      <c r="AUR17" s="221"/>
      <c r="AUS17" s="221"/>
      <c r="AUV17" s="26"/>
      <c r="AUW17" s="26"/>
      <c r="AUX17" s="26"/>
      <c r="AUY17" s="225"/>
      <c r="AUZ17" s="26"/>
      <c r="AVB17" s="221"/>
      <c r="AVC17" s="221"/>
      <c r="AVD17" s="221"/>
      <c r="AVE17" s="221"/>
      <c r="AVF17" s="221"/>
      <c r="AVG17" s="221"/>
      <c r="AVH17" s="221"/>
      <c r="AVI17" s="221"/>
      <c r="AVL17" s="26"/>
      <c r="AVM17" s="26"/>
      <c r="AVN17" s="26"/>
      <c r="AVO17" s="225"/>
      <c r="AVP17" s="26"/>
      <c r="AVR17" s="221"/>
      <c r="AVS17" s="221"/>
      <c r="AVT17" s="221"/>
      <c r="AVU17" s="221"/>
      <c r="AVV17" s="221"/>
      <c r="AVW17" s="221"/>
      <c r="AVX17" s="221"/>
      <c r="AVY17" s="221"/>
      <c r="AWB17" s="26"/>
      <c r="AWC17" s="26"/>
      <c r="AWD17" s="26"/>
      <c r="AWE17" s="225"/>
      <c r="AWF17" s="26"/>
      <c r="AWH17" s="221"/>
      <c r="AWI17" s="221"/>
      <c r="AWJ17" s="221"/>
      <c r="AWK17" s="221"/>
      <c r="AWL17" s="221"/>
      <c r="AWM17" s="221"/>
      <c r="AWN17" s="221"/>
      <c r="AWO17" s="221"/>
      <c r="AWR17" s="26"/>
      <c r="AWS17" s="26"/>
      <c r="AWT17" s="26"/>
      <c r="AWU17" s="225"/>
      <c r="AWV17" s="26"/>
      <c r="AWX17" s="221"/>
      <c r="AWY17" s="221"/>
      <c r="AWZ17" s="221"/>
      <c r="AXA17" s="221"/>
      <c r="AXB17" s="221"/>
      <c r="AXC17" s="221"/>
      <c r="AXD17" s="221"/>
      <c r="AXE17" s="221"/>
      <c r="AXH17" s="26"/>
      <c r="AXI17" s="26"/>
      <c r="AXJ17" s="26"/>
      <c r="AXK17" s="225"/>
      <c r="AXL17" s="26"/>
      <c r="AXN17" s="221"/>
      <c r="AXO17" s="221"/>
      <c r="AXP17" s="221"/>
      <c r="AXQ17" s="221"/>
      <c r="AXR17" s="221"/>
      <c r="AXS17" s="221"/>
      <c r="AXT17" s="221"/>
      <c r="AXU17" s="221"/>
      <c r="AXX17" s="26"/>
      <c r="AXY17" s="26"/>
      <c r="AXZ17" s="26"/>
      <c r="AYA17" s="225"/>
      <c r="AYB17" s="26"/>
      <c r="AYD17" s="221"/>
      <c r="AYE17" s="221"/>
      <c r="AYF17" s="221"/>
      <c r="AYG17" s="221"/>
      <c r="AYH17" s="221"/>
      <c r="AYI17" s="221"/>
      <c r="AYJ17" s="221"/>
      <c r="AYK17" s="221"/>
      <c r="AYN17" s="26"/>
      <c r="AYO17" s="26"/>
      <c r="AYP17" s="26"/>
      <c r="AYQ17" s="225"/>
      <c r="AYR17" s="26"/>
      <c r="AYT17" s="221"/>
      <c r="AYU17" s="221"/>
      <c r="AYV17" s="221"/>
      <c r="AYW17" s="221"/>
      <c r="AYX17" s="221"/>
      <c r="AYY17" s="221"/>
      <c r="AYZ17" s="221"/>
      <c r="AZA17" s="221"/>
      <c r="AZD17" s="26"/>
      <c r="AZE17" s="26"/>
      <c r="AZF17" s="26"/>
      <c r="AZG17" s="225"/>
      <c r="AZH17" s="26"/>
      <c r="AZJ17" s="221"/>
      <c r="AZK17" s="221"/>
      <c r="AZL17" s="221"/>
      <c r="AZM17" s="221"/>
      <c r="AZN17" s="221"/>
      <c r="AZO17" s="221"/>
      <c r="AZP17" s="221"/>
      <c r="AZQ17" s="221"/>
      <c r="AZT17" s="26"/>
      <c r="AZU17" s="26"/>
      <c r="AZV17" s="26"/>
      <c r="AZW17" s="225"/>
      <c r="AZX17" s="26"/>
      <c r="AZZ17" s="221"/>
      <c r="BAA17" s="221"/>
      <c r="BAB17" s="221"/>
      <c r="BAC17" s="221"/>
      <c r="BAD17" s="221"/>
      <c r="BAE17" s="221"/>
      <c r="BAF17" s="221"/>
      <c r="BAG17" s="221"/>
      <c r="BAJ17" s="26"/>
      <c r="BAK17" s="26"/>
      <c r="BAL17" s="26"/>
      <c r="BAM17" s="225"/>
      <c r="BAN17" s="26"/>
      <c r="BAP17" s="221"/>
      <c r="BAQ17" s="221"/>
      <c r="BAR17" s="221"/>
      <c r="BAS17" s="221"/>
      <c r="BAT17" s="221"/>
      <c r="BAU17" s="221"/>
      <c r="BAV17" s="221"/>
      <c r="BAW17" s="221"/>
      <c r="BAZ17" s="26"/>
      <c r="BBA17" s="26"/>
      <c r="BBB17" s="26"/>
      <c r="BBC17" s="225"/>
      <c r="BBD17" s="26"/>
      <c r="BBF17" s="221"/>
      <c r="BBG17" s="221"/>
      <c r="BBH17" s="221"/>
      <c r="BBI17" s="221"/>
      <c r="BBJ17" s="221"/>
      <c r="BBK17" s="221"/>
      <c r="BBL17" s="221"/>
      <c r="BBM17" s="221"/>
      <c r="BBP17" s="26"/>
      <c r="BBQ17" s="26"/>
      <c r="BBR17" s="26"/>
      <c r="BBS17" s="225"/>
      <c r="BBT17" s="26"/>
      <c r="BBV17" s="221"/>
      <c r="BBW17" s="221"/>
      <c r="BBX17" s="221"/>
      <c r="BBY17" s="221"/>
      <c r="BBZ17" s="221"/>
      <c r="BCA17" s="221"/>
      <c r="BCB17" s="221"/>
      <c r="BCC17" s="221"/>
      <c r="BCF17" s="26"/>
      <c r="BCG17" s="26"/>
      <c r="BCH17" s="26"/>
      <c r="BCI17" s="225"/>
      <c r="BCJ17" s="26"/>
      <c r="BCL17" s="221"/>
      <c r="BCM17" s="221"/>
      <c r="BCN17" s="221"/>
      <c r="BCO17" s="221"/>
      <c r="BCP17" s="221"/>
      <c r="BCQ17" s="221"/>
      <c r="BCR17" s="221"/>
      <c r="BCS17" s="221"/>
      <c r="BCV17" s="26"/>
      <c r="BCW17" s="26"/>
      <c r="BCX17" s="26"/>
      <c r="BCY17" s="225"/>
      <c r="BCZ17" s="26"/>
      <c r="BDB17" s="221"/>
      <c r="BDC17" s="221"/>
      <c r="BDD17" s="221"/>
      <c r="BDE17" s="221"/>
      <c r="BDF17" s="221"/>
      <c r="BDG17" s="221"/>
      <c r="BDH17" s="221"/>
      <c r="BDI17" s="221"/>
      <c r="BDL17" s="26"/>
      <c r="BDM17" s="26"/>
      <c r="BDN17" s="26"/>
      <c r="BDO17" s="225"/>
      <c r="BDP17" s="26"/>
      <c r="BDR17" s="221"/>
      <c r="BDS17" s="221"/>
      <c r="BDT17" s="221"/>
      <c r="BDU17" s="221"/>
      <c r="BDV17" s="221"/>
      <c r="BDW17" s="221"/>
      <c r="BDX17" s="221"/>
      <c r="BDY17" s="221"/>
      <c r="BEB17" s="26"/>
      <c r="BEC17" s="26"/>
      <c r="BED17" s="26"/>
      <c r="BEE17" s="225"/>
      <c r="BEF17" s="26"/>
      <c r="BEH17" s="221"/>
      <c r="BEI17" s="221"/>
      <c r="BEJ17" s="221"/>
      <c r="BEK17" s="221"/>
      <c r="BEL17" s="221"/>
      <c r="BEM17" s="221"/>
      <c r="BEN17" s="221"/>
      <c r="BEO17" s="221"/>
      <c r="BER17" s="26"/>
      <c r="BES17" s="26"/>
      <c r="BET17" s="26"/>
      <c r="BEU17" s="225"/>
      <c r="BEV17" s="26"/>
      <c r="BEX17" s="221"/>
      <c r="BEY17" s="221"/>
      <c r="BEZ17" s="221"/>
      <c r="BFA17" s="221"/>
      <c r="BFB17" s="221"/>
      <c r="BFC17" s="221"/>
      <c r="BFD17" s="221"/>
      <c r="BFE17" s="221"/>
      <c r="BFH17" s="26"/>
      <c r="BFI17" s="26"/>
      <c r="BFJ17" s="26"/>
      <c r="BFK17" s="225"/>
      <c r="BFL17" s="26"/>
      <c r="BFN17" s="221"/>
      <c r="BFO17" s="221"/>
      <c r="BFP17" s="221"/>
      <c r="BFQ17" s="221"/>
      <c r="BFR17" s="221"/>
      <c r="BFS17" s="221"/>
      <c r="BFT17" s="221"/>
      <c r="BFU17" s="221"/>
      <c r="BFX17" s="26"/>
      <c r="BFY17" s="26"/>
      <c r="BFZ17" s="26"/>
      <c r="BGA17" s="225"/>
      <c r="BGB17" s="26"/>
      <c r="BGD17" s="221"/>
      <c r="BGE17" s="221"/>
      <c r="BGF17" s="221"/>
      <c r="BGG17" s="221"/>
      <c r="BGH17" s="221"/>
      <c r="BGI17" s="221"/>
      <c r="BGJ17" s="221"/>
      <c r="BGK17" s="221"/>
      <c r="BGN17" s="26"/>
      <c r="BGO17" s="26"/>
      <c r="BGP17" s="26"/>
      <c r="BGQ17" s="225"/>
      <c r="BGR17" s="26"/>
      <c r="BGT17" s="221"/>
      <c r="BGU17" s="221"/>
      <c r="BGV17" s="221"/>
      <c r="BGW17" s="221"/>
      <c r="BGX17" s="221"/>
      <c r="BGY17" s="221"/>
      <c r="BGZ17" s="221"/>
      <c r="BHA17" s="221"/>
      <c r="BHD17" s="26"/>
      <c r="BHE17" s="26"/>
      <c r="BHF17" s="26"/>
      <c r="BHG17" s="225"/>
      <c r="BHH17" s="26"/>
      <c r="BHJ17" s="221"/>
      <c r="BHK17" s="221"/>
      <c r="BHL17" s="221"/>
      <c r="BHM17" s="221"/>
      <c r="BHN17" s="221"/>
      <c r="BHO17" s="221"/>
      <c r="BHP17" s="221"/>
      <c r="BHQ17" s="221"/>
      <c r="BHT17" s="26"/>
      <c r="BHU17" s="26"/>
      <c r="BHV17" s="26"/>
      <c r="BHW17" s="225"/>
      <c r="BHX17" s="26"/>
      <c r="BHZ17" s="221"/>
      <c r="BIA17" s="221"/>
      <c r="BIB17" s="221"/>
      <c r="BIC17" s="221"/>
      <c r="BID17" s="221"/>
      <c r="BIE17" s="221"/>
      <c r="BIF17" s="221"/>
      <c r="BIG17" s="221"/>
      <c r="BIJ17" s="26"/>
      <c r="BIK17" s="26"/>
      <c r="BIL17" s="26"/>
      <c r="BIM17" s="225"/>
      <c r="BIN17" s="26"/>
      <c r="BIP17" s="221"/>
      <c r="BIQ17" s="221"/>
      <c r="BIR17" s="221"/>
      <c r="BIS17" s="221"/>
      <c r="BIT17" s="221"/>
      <c r="BIU17" s="221"/>
      <c r="BIV17" s="221"/>
      <c r="BIW17" s="221"/>
      <c r="BIZ17" s="26"/>
      <c r="BJA17" s="26"/>
      <c r="BJB17" s="26"/>
      <c r="BJC17" s="225"/>
      <c r="BJD17" s="26"/>
      <c r="BJF17" s="221"/>
      <c r="BJG17" s="221"/>
      <c r="BJH17" s="221"/>
      <c r="BJI17" s="221"/>
      <c r="BJJ17" s="221"/>
      <c r="BJK17" s="221"/>
      <c r="BJL17" s="221"/>
      <c r="BJM17" s="221"/>
      <c r="BJP17" s="26"/>
      <c r="BJQ17" s="26"/>
      <c r="BJR17" s="26"/>
      <c r="BJS17" s="225"/>
      <c r="BJT17" s="26"/>
      <c r="BJV17" s="221"/>
      <c r="BJW17" s="221"/>
      <c r="BJX17" s="221"/>
      <c r="BJY17" s="221"/>
      <c r="BJZ17" s="221"/>
      <c r="BKA17" s="221"/>
      <c r="BKB17" s="221"/>
      <c r="BKC17" s="221"/>
      <c r="BKF17" s="26"/>
      <c r="BKG17" s="26"/>
      <c r="BKH17" s="26"/>
      <c r="BKI17" s="225"/>
      <c r="BKJ17" s="26"/>
      <c r="BKL17" s="221"/>
      <c r="BKM17" s="221"/>
      <c r="BKN17" s="221"/>
      <c r="BKO17" s="221"/>
      <c r="BKP17" s="221"/>
      <c r="BKQ17" s="221"/>
      <c r="BKR17" s="221"/>
      <c r="BKS17" s="221"/>
      <c r="BKV17" s="26"/>
      <c r="BKW17" s="26"/>
      <c r="BKX17" s="26"/>
      <c r="BKY17" s="225"/>
      <c r="BKZ17" s="26"/>
      <c r="BLB17" s="221"/>
      <c r="BLC17" s="221"/>
      <c r="BLD17" s="221"/>
      <c r="BLE17" s="221"/>
      <c r="BLF17" s="221"/>
      <c r="BLG17" s="221"/>
      <c r="BLH17" s="221"/>
      <c r="BLI17" s="221"/>
      <c r="BLL17" s="26"/>
      <c r="BLM17" s="26"/>
      <c r="BLN17" s="26"/>
      <c r="BLO17" s="225"/>
      <c r="BLP17" s="26"/>
      <c r="BLR17" s="221"/>
      <c r="BLS17" s="221"/>
      <c r="BLT17" s="221"/>
      <c r="BLU17" s="221"/>
      <c r="BLV17" s="221"/>
      <c r="BLW17" s="221"/>
      <c r="BLX17" s="221"/>
      <c r="BLY17" s="221"/>
      <c r="BMB17" s="26"/>
      <c r="BMC17" s="26"/>
      <c r="BMD17" s="26"/>
      <c r="BME17" s="225"/>
      <c r="BMF17" s="26"/>
      <c r="BMH17" s="221"/>
      <c r="BMI17" s="221"/>
      <c r="BMJ17" s="221"/>
      <c r="BMK17" s="221"/>
      <c r="BML17" s="221"/>
      <c r="BMM17" s="221"/>
      <c r="BMN17" s="221"/>
      <c r="BMO17" s="221"/>
      <c r="BMR17" s="26"/>
      <c r="BMS17" s="26"/>
      <c r="BMT17" s="26"/>
      <c r="BMU17" s="225"/>
      <c r="BMV17" s="26"/>
      <c r="BMX17" s="221"/>
      <c r="BMY17" s="221"/>
      <c r="BMZ17" s="221"/>
      <c r="BNA17" s="221"/>
      <c r="BNB17" s="221"/>
      <c r="BNC17" s="221"/>
      <c r="BND17" s="221"/>
      <c r="BNE17" s="221"/>
      <c r="BNH17" s="26"/>
      <c r="BNI17" s="26"/>
      <c r="BNJ17" s="26"/>
      <c r="BNK17" s="225"/>
      <c r="BNL17" s="26"/>
      <c r="BNN17" s="221"/>
      <c r="BNO17" s="221"/>
      <c r="BNP17" s="221"/>
      <c r="BNQ17" s="221"/>
      <c r="BNR17" s="221"/>
      <c r="BNS17" s="221"/>
      <c r="BNT17" s="221"/>
      <c r="BNU17" s="221"/>
      <c r="BNX17" s="26"/>
      <c r="BNY17" s="26"/>
      <c r="BNZ17" s="26"/>
      <c r="BOA17" s="225"/>
      <c r="BOB17" s="26"/>
      <c r="BOD17" s="221"/>
      <c r="BOE17" s="221"/>
      <c r="BOF17" s="221"/>
      <c r="BOG17" s="221"/>
      <c r="BOH17" s="221"/>
      <c r="BOI17" s="221"/>
      <c r="BOJ17" s="221"/>
      <c r="BOK17" s="221"/>
      <c r="BON17" s="26"/>
      <c r="BOO17" s="26"/>
      <c r="BOP17" s="26"/>
      <c r="BOQ17" s="225"/>
      <c r="BOR17" s="26"/>
      <c r="BOT17" s="221"/>
      <c r="BOU17" s="221"/>
      <c r="BOV17" s="221"/>
      <c r="BOW17" s="221"/>
      <c r="BOX17" s="221"/>
      <c r="BOY17" s="221"/>
      <c r="BOZ17" s="221"/>
      <c r="BPA17" s="221"/>
      <c r="BPD17" s="26"/>
      <c r="BPE17" s="26"/>
      <c r="BPF17" s="26"/>
      <c r="BPG17" s="225"/>
      <c r="BPH17" s="26"/>
      <c r="BPJ17" s="221"/>
      <c r="BPK17" s="221"/>
      <c r="BPL17" s="221"/>
      <c r="BPM17" s="221"/>
      <c r="BPN17" s="221"/>
      <c r="BPO17" s="221"/>
      <c r="BPP17" s="221"/>
      <c r="BPQ17" s="221"/>
      <c r="BPT17" s="26"/>
      <c r="BPU17" s="26"/>
      <c r="BPV17" s="26"/>
      <c r="BPW17" s="225"/>
      <c r="BPX17" s="26"/>
      <c r="BPZ17" s="221"/>
      <c r="BQA17" s="221"/>
      <c r="BQB17" s="221"/>
      <c r="BQC17" s="221"/>
      <c r="BQD17" s="221"/>
      <c r="BQE17" s="221"/>
      <c r="BQF17" s="221"/>
      <c r="BQG17" s="221"/>
      <c r="BQJ17" s="26"/>
      <c r="BQK17" s="26"/>
      <c r="BQL17" s="26"/>
      <c r="BQM17" s="225"/>
      <c r="BQN17" s="26"/>
      <c r="BQP17" s="221"/>
      <c r="BQQ17" s="221"/>
      <c r="BQR17" s="221"/>
      <c r="BQS17" s="221"/>
      <c r="BQT17" s="221"/>
      <c r="BQU17" s="221"/>
      <c r="BQV17" s="221"/>
      <c r="BQW17" s="221"/>
      <c r="BQZ17" s="26"/>
      <c r="BRA17" s="26"/>
      <c r="BRB17" s="26"/>
      <c r="BRC17" s="225"/>
      <c r="BRD17" s="26"/>
      <c r="BRF17" s="221"/>
      <c r="BRG17" s="221"/>
      <c r="BRH17" s="221"/>
      <c r="BRI17" s="221"/>
      <c r="BRJ17" s="221"/>
      <c r="BRK17" s="221"/>
      <c r="BRL17" s="221"/>
      <c r="BRM17" s="221"/>
      <c r="BRP17" s="26"/>
      <c r="BRQ17" s="26"/>
      <c r="BRR17" s="26"/>
      <c r="BRS17" s="225"/>
      <c r="BRT17" s="26"/>
      <c r="BRV17" s="221"/>
      <c r="BRW17" s="221"/>
      <c r="BRX17" s="221"/>
      <c r="BRY17" s="221"/>
      <c r="BRZ17" s="221"/>
      <c r="BSA17" s="221"/>
      <c r="BSB17" s="221"/>
      <c r="BSC17" s="221"/>
      <c r="BSF17" s="26"/>
      <c r="BSG17" s="26"/>
      <c r="BSH17" s="26"/>
      <c r="BSI17" s="225"/>
      <c r="BSJ17" s="26"/>
      <c r="BSL17" s="221"/>
      <c r="BSM17" s="221"/>
      <c r="BSN17" s="221"/>
      <c r="BSO17" s="221"/>
      <c r="BSP17" s="221"/>
      <c r="BSQ17" s="221"/>
      <c r="BSR17" s="221"/>
      <c r="BSS17" s="221"/>
      <c r="BSV17" s="26"/>
      <c r="BSW17" s="26"/>
      <c r="BSX17" s="26"/>
      <c r="BSY17" s="225"/>
      <c r="BSZ17" s="26"/>
      <c r="BTB17" s="221"/>
      <c r="BTC17" s="221"/>
      <c r="BTD17" s="221"/>
      <c r="BTE17" s="221"/>
      <c r="BTF17" s="221"/>
      <c r="BTG17" s="221"/>
      <c r="BTH17" s="221"/>
      <c r="BTI17" s="221"/>
      <c r="BTL17" s="26"/>
      <c r="BTM17" s="26"/>
      <c r="BTN17" s="26"/>
      <c r="BTO17" s="225"/>
      <c r="BTP17" s="26"/>
      <c r="BTR17" s="221"/>
      <c r="BTS17" s="221"/>
      <c r="BTT17" s="221"/>
      <c r="BTU17" s="221"/>
      <c r="BTV17" s="221"/>
      <c r="BTW17" s="221"/>
      <c r="BTX17" s="221"/>
      <c r="BTY17" s="221"/>
      <c r="BUB17" s="26"/>
      <c r="BUC17" s="26"/>
      <c r="BUD17" s="26"/>
      <c r="BUE17" s="225"/>
      <c r="BUF17" s="26"/>
      <c r="BUH17" s="221"/>
      <c r="BUI17" s="221"/>
      <c r="BUJ17" s="221"/>
      <c r="BUK17" s="221"/>
      <c r="BUL17" s="221"/>
      <c r="BUM17" s="221"/>
      <c r="BUN17" s="221"/>
      <c r="BUO17" s="221"/>
      <c r="BUR17" s="26"/>
      <c r="BUS17" s="26"/>
      <c r="BUT17" s="26"/>
      <c r="BUU17" s="225"/>
      <c r="BUV17" s="26"/>
      <c r="BUX17" s="221"/>
      <c r="BUY17" s="221"/>
      <c r="BUZ17" s="221"/>
      <c r="BVA17" s="221"/>
      <c r="BVB17" s="221"/>
      <c r="BVC17" s="221"/>
      <c r="BVD17" s="221"/>
      <c r="BVE17" s="221"/>
      <c r="BVH17" s="26"/>
      <c r="BVI17" s="26"/>
      <c r="BVJ17" s="26"/>
      <c r="BVK17" s="225"/>
      <c r="BVL17" s="26"/>
      <c r="BVN17" s="221"/>
      <c r="BVO17" s="221"/>
      <c r="BVP17" s="221"/>
      <c r="BVQ17" s="221"/>
      <c r="BVR17" s="221"/>
      <c r="BVS17" s="221"/>
      <c r="BVT17" s="221"/>
      <c r="BVU17" s="221"/>
      <c r="BVX17" s="26"/>
      <c r="BVY17" s="26"/>
      <c r="BVZ17" s="26"/>
      <c r="BWA17" s="225"/>
      <c r="BWB17" s="26"/>
      <c r="BWD17" s="221"/>
      <c r="BWE17" s="221"/>
      <c r="BWF17" s="221"/>
      <c r="BWG17" s="221"/>
      <c r="BWH17" s="221"/>
      <c r="BWI17" s="221"/>
      <c r="BWJ17" s="221"/>
      <c r="BWK17" s="221"/>
      <c r="BWN17" s="26"/>
      <c r="BWO17" s="26"/>
      <c r="BWP17" s="26"/>
      <c r="BWQ17" s="225"/>
      <c r="BWR17" s="26"/>
      <c r="BWT17" s="221"/>
      <c r="BWU17" s="221"/>
      <c r="BWV17" s="221"/>
      <c r="BWW17" s="221"/>
      <c r="BWX17" s="221"/>
      <c r="BWY17" s="221"/>
      <c r="BWZ17" s="221"/>
      <c r="BXA17" s="221"/>
      <c r="BXD17" s="26"/>
      <c r="BXE17" s="26"/>
      <c r="BXF17" s="26"/>
      <c r="BXG17" s="225"/>
      <c r="BXH17" s="26"/>
      <c r="BXJ17" s="221"/>
      <c r="BXK17" s="221"/>
      <c r="BXL17" s="221"/>
      <c r="BXM17" s="221"/>
      <c r="BXN17" s="221"/>
      <c r="BXO17" s="221"/>
      <c r="BXP17" s="221"/>
      <c r="BXQ17" s="221"/>
      <c r="BXT17" s="26"/>
      <c r="BXU17" s="26"/>
      <c r="BXV17" s="26"/>
      <c r="BXW17" s="225"/>
      <c r="BXX17" s="26"/>
      <c r="BXZ17" s="221"/>
      <c r="BYA17" s="221"/>
      <c r="BYB17" s="221"/>
      <c r="BYC17" s="221"/>
      <c r="BYD17" s="221"/>
      <c r="BYE17" s="221"/>
      <c r="BYF17" s="221"/>
      <c r="BYG17" s="221"/>
      <c r="BYJ17" s="26"/>
      <c r="BYK17" s="26"/>
      <c r="BYL17" s="26"/>
      <c r="BYM17" s="225"/>
      <c r="BYN17" s="26"/>
      <c r="BYP17" s="221"/>
      <c r="BYQ17" s="221"/>
      <c r="BYR17" s="221"/>
      <c r="BYS17" s="221"/>
      <c r="BYT17" s="221"/>
      <c r="BYU17" s="221"/>
      <c r="BYV17" s="221"/>
      <c r="BYW17" s="221"/>
      <c r="BYZ17" s="26"/>
      <c r="BZA17" s="26"/>
      <c r="BZB17" s="26"/>
      <c r="BZC17" s="225"/>
      <c r="BZD17" s="26"/>
      <c r="BZF17" s="221"/>
      <c r="BZG17" s="221"/>
      <c r="BZH17" s="221"/>
      <c r="BZI17" s="221"/>
      <c r="BZJ17" s="221"/>
      <c r="BZK17" s="221"/>
      <c r="BZL17" s="221"/>
      <c r="BZM17" s="221"/>
      <c r="BZP17" s="26"/>
      <c r="BZQ17" s="26"/>
      <c r="BZR17" s="26"/>
      <c r="BZS17" s="225"/>
      <c r="BZT17" s="26"/>
      <c r="BZV17" s="221"/>
      <c r="BZW17" s="221"/>
      <c r="BZX17" s="221"/>
      <c r="BZY17" s="221"/>
      <c r="BZZ17" s="221"/>
      <c r="CAA17" s="221"/>
      <c r="CAB17" s="221"/>
      <c r="CAC17" s="221"/>
      <c r="CAF17" s="26"/>
      <c r="CAG17" s="26"/>
      <c r="CAH17" s="26"/>
      <c r="CAI17" s="225"/>
      <c r="CAJ17" s="26"/>
      <c r="CAL17" s="221"/>
      <c r="CAM17" s="221"/>
      <c r="CAN17" s="221"/>
      <c r="CAO17" s="221"/>
      <c r="CAP17" s="221"/>
      <c r="CAQ17" s="221"/>
      <c r="CAR17" s="221"/>
      <c r="CAS17" s="221"/>
      <c r="CAV17" s="26"/>
      <c r="CAW17" s="26"/>
      <c r="CAX17" s="26"/>
      <c r="CAY17" s="225"/>
      <c r="CAZ17" s="26"/>
      <c r="CBB17" s="221"/>
      <c r="CBC17" s="221"/>
      <c r="CBD17" s="221"/>
      <c r="CBE17" s="221"/>
      <c r="CBF17" s="221"/>
      <c r="CBG17" s="221"/>
      <c r="CBH17" s="221"/>
      <c r="CBI17" s="221"/>
      <c r="CBL17" s="26"/>
      <c r="CBM17" s="26"/>
      <c r="CBN17" s="26"/>
      <c r="CBO17" s="225"/>
      <c r="CBP17" s="26"/>
      <c r="CBR17" s="221"/>
      <c r="CBS17" s="221"/>
      <c r="CBT17" s="221"/>
      <c r="CBU17" s="221"/>
      <c r="CBV17" s="221"/>
      <c r="CBW17" s="221"/>
      <c r="CBX17" s="221"/>
      <c r="CBY17" s="221"/>
      <c r="CCB17" s="26"/>
      <c r="CCC17" s="26"/>
      <c r="CCD17" s="26"/>
      <c r="CCE17" s="225"/>
      <c r="CCF17" s="26"/>
      <c r="CCH17" s="221"/>
      <c r="CCI17" s="221"/>
      <c r="CCJ17" s="221"/>
      <c r="CCK17" s="221"/>
      <c r="CCL17" s="221"/>
      <c r="CCM17" s="221"/>
      <c r="CCN17" s="221"/>
      <c r="CCO17" s="221"/>
      <c r="CCR17" s="26"/>
      <c r="CCS17" s="26"/>
      <c r="CCT17" s="26"/>
      <c r="CCU17" s="225"/>
      <c r="CCV17" s="26"/>
      <c r="CCX17" s="221"/>
      <c r="CCY17" s="221"/>
      <c r="CCZ17" s="221"/>
      <c r="CDA17" s="221"/>
      <c r="CDB17" s="221"/>
      <c r="CDC17" s="221"/>
      <c r="CDD17" s="221"/>
      <c r="CDE17" s="221"/>
      <c r="CDH17" s="26"/>
      <c r="CDI17" s="26"/>
      <c r="CDJ17" s="26"/>
      <c r="CDK17" s="225"/>
      <c r="CDL17" s="26"/>
      <c r="CDN17" s="221"/>
      <c r="CDO17" s="221"/>
      <c r="CDP17" s="221"/>
      <c r="CDQ17" s="221"/>
      <c r="CDR17" s="221"/>
      <c r="CDS17" s="221"/>
      <c r="CDT17" s="221"/>
      <c r="CDU17" s="221"/>
      <c r="CDX17" s="26"/>
      <c r="CDY17" s="26"/>
      <c r="CDZ17" s="26"/>
      <c r="CEA17" s="225"/>
      <c r="CEB17" s="26"/>
      <c r="CED17" s="221"/>
      <c r="CEE17" s="221"/>
      <c r="CEF17" s="221"/>
      <c r="CEG17" s="221"/>
      <c r="CEH17" s="221"/>
      <c r="CEI17" s="221"/>
      <c r="CEJ17" s="221"/>
      <c r="CEK17" s="221"/>
      <c r="CEN17" s="26"/>
      <c r="CEO17" s="26"/>
      <c r="CEP17" s="26"/>
      <c r="CEQ17" s="225"/>
      <c r="CER17" s="26"/>
      <c r="CET17" s="221"/>
      <c r="CEU17" s="221"/>
      <c r="CEV17" s="221"/>
      <c r="CEW17" s="221"/>
      <c r="CEX17" s="221"/>
      <c r="CEY17" s="221"/>
      <c r="CEZ17" s="221"/>
      <c r="CFA17" s="221"/>
      <c r="CFD17" s="26"/>
      <c r="CFE17" s="26"/>
      <c r="CFF17" s="26"/>
      <c r="CFG17" s="225"/>
      <c r="CFH17" s="26"/>
      <c r="CFJ17" s="221"/>
      <c r="CFK17" s="221"/>
      <c r="CFL17" s="221"/>
      <c r="CFM17" s="221"/>
      <c r="CFN17" s="221"/>
      <c r="CFO17" s="221"/>
      <c r="CFP17" s="221"/>
      <c r="CFQ17" s="221"/>
      <c r="CFT17" s="26"/>
      <c r="CFU17" s="26"/>
      <c r="CFV17" s="26"/>
      <c r="CFW17" s="225"/>
      <c r="CFX17" s="26"/>
      <c r="CFZ17" s="221"/>
      <c r="CGA17" s="221"/>
      <c r="CGB17" s="221"/>
      <c r="CGC17" s="221"/>
      <c r="CGD17" s="221"/>
      <c r="CGE17" s="221"/>
      <c r="CGF17" s="221"/>
      <c r="CGG17" s="221"/>
      <c r="CGJ17" s="26"/>
      <c r="CGK17" s="26"/>
      <c r="CGL17" s="26"/>
      <c r="CGM17" s="225"/>
      <c r="CGN17" s="26"/>
      <c r="CGP17" s="221"/>
      <c r="CGQ17" s="221"/>
      <c r="CGR17" s="221"/>
      <c r="CGS17" s="221"/>
      <c r="CGT17" s="221"/>
      <c r="CGU17" s="221"/>
      <c r="CGV17" s="221"/>
      <c r="CGW17" s="221"/>
      <c r="CGZ17" s="26"/>
      <c r="CHA17" s="26"/>
      <c r="CHB17" s="26"/>
      <c r="CHC17" s="225"/>
      <c r="CHD17" s="26"/>
      <c r="CHF17" s="221"/>
      <c r="CHG17" s="221"/>
      <c r="CHH17" s="221"/>
      <c r="CHI17" s="221"/>
      <c r="CHJ17" s="221"/>
      <c r="CHK17" s="221"/>
      <c r="CHL17" s="221"/>
      <c r="CHM17" s="221"/>
      <c r="CHP17" s="26"/>
      <c r="CHQ17" s="26"/>
      <c r="CHR17" s="26"/>
      <c r="CHS17" s="225"/>
      <c r="CHT17" s="26"/>
      <c r="CHV17" s="221"/>
      <c r="CHW17" s="221"/>
      <c r="CHX17" s="221"/>
      <c r="CHY17" s="221"/>
      <c r="CHZ17" s="221"/>
      <c r="CIA17" s="221"/>
      <c r="CIB17" s="221"/>
      <c r="CIC17" s="221"/>
      <c r="CIF17" s="26"/>
      <c r="CIG17" s="26"/>
      <c r="CIH17" s="26"/>
      <c r="CII17" s="225"/>
      <c r="CIJ17" s="26"/>
      <c r="CIL17" s="221"/>
      <c r="CIM17" s="221"/>
      <c r="CIN17" s="221"/>
      <c r="CIO17" s="221"/>
      <c r="CIP17" s="221"/>
      <c r="CIQ17" s="221"/>
      <c r="CIR17" s="221"/>
      <c r="CIS17" s="221"/>
      <c r="CIV17" s="26"/>
      <c r="CIW17" s="26"/>
      <c r="CIX17" s="26"/>
      <c r="CIY17" s="225"/>
      <c r="CIZ17" s="26"/>
      <c r="CJB17" s="221"/>
      <c r="CJC17" s="221"/>
      <c r="CJD17" s="221"/>
      <c r="CJE17" s="221"/>
      <c r="CJF17" s="221"/>
      <c r="CJG17" s="221"/>
      <c r="CJH17" s="221"/>
      <c r="CJI17" s="221"/>
      <c r="CJL17" s="26"/>
      <c r="CJM17" s="26"/>
      <c r="CJN17" s="26"/>
      <c r="CJO17" s="225"/>
      <c r="CJP17" s="26"/>
      <c r="CJR17" s="221"/>
      <c r="CJS17" s="221"/>
      <c r="CJT17" s="221"/>
      <c r="CJU17" s="221"/>
      <c r="CJV17" s="221"/>
      <c r="CJW17" s="221"/>
      <c r="CJX17" s="221"/>
      <c r="CJY17" s="221"/>
      <c r="CKB17" s="26"/>
      <c r="CKC17" s="26"/>
      <c r="CKD17" s="26"/>
      <c r="CKE17" s="225"/>
      <c r="CKF17" s="26"/>
      <c r="CKH17" s="221"/>
      <c r="CKI17" s="221"/>
      <c r="CKJ17" s="221"/>
      <c r="CKK17" s="221"/>
      <c r="CKL17" s="221"/>
      <c r="CKM17" s="221"/>
      <c r="CKN17" s="221"/>
      <c r="CKO17" s="221"/>
      <c r="CKR17" s="26"/>
      <c r="CKS17" s="26"/>
      <c r="CKT17" s="26"/>
      <c r="CKU17" s="225"/>
      <c r="CKV17" s="26"/>
      <c r="CKX17" s="221"/>
      <c r="CKY17" s="221"/>
      <c r="CKZ17" s="221"/>
      <c r="CLA17" s="221"/>
      <c r="CLB17" s="221"/>
      <c r="CLC17" s="221"/>
      <c r="CLD17" s="221"/>
      <c r="CLE17" s="221"/>
      <c r="CLH17" s="26"/>
      <c r="CLI17" s="26"/>
      <c r="CLJ17" s="26"/>
      <c r="CLK17" s="225"/>
      <c r="CLL17" s="26"/>
      <c r="CLN17" s="221"/>
      <c r="CLO17" s="221"/>
      <c r="CLP17" s="221"/>
      <c r="CLQ17" s="221"/>
      <c r="CLR17" s="221"/>
      <c r="CLS17" s="221"/>
      <c r="CLT17" s="221"/>
      <c r="CLU17" s="221"/>
      <c r="CLX17" s="26"/>
      <c r="CLY17" s="26"/>
      <c r="CLZ17" s="26"/>
      <c r="CMA17" s="225"/>
      <c r="CMB17" s="26"/>
      <c r="CMD17" s="221"/>
      <c r="CME17" s="221"/>
      <c r="CMF17" s="221"/>
      <c r="CMG17" s="221"/>
      <c r="CMH17" s="221"/>
      <c r="CMI17" s="221"/>
      <c r="CMJ17" s="221"/>
      <c r="CMK17" s="221"/>
      <c r="CMN17" s="26"/>
      <c r="CMO17" s="26"/>
      <c r="CMP17" s="26"/>
      <c r="CMQ17" s="225"/>
      <c r="CMR17" s="26"/>
      <c r="CMT17" s="221"/>
      <c r="CMU17" s="221"/>
      <c r="CMV17" s="221"/>
      <c r="CMW17" s="221"/>
      <c r="CMX17" s="221"/>
      <c r="CMY17" s="221"/>
      <c r="CMZ17" s="221"/>
      <c r="CNA17" s="221"/>
      <c r="CND17" s="26"/>
      <c r="CNE17" s="26"/>
      <c r="CNF17" s="26"/>
      <c r="CNG17" s="225"/>
      <c r="CNH17" s="26"/>
      <c r="CNJ17" s="221"/>
      <c r="CNK17" s="221"/>
      <c r="CNL17" s="221"/>
      <c r="CNM17" s="221"/>
      <c r="CNN17" s="221"/>
      <c r="CNO17" s="221"/>
      <c r="CNP17" s="221"/>
      <c r="CNQ17" s="221"/>
      <c r="CNT17" s="26"/>
      <c r="CNU17" s="26"/>
      <c r="CNV17" s="26"/>
      <c r="CNW17" s="225"/>
      <c r="CNX17" s="26"/>
      <c r="CNZ17" s="221"/>
      <c r="COA17" s="221"/>
      <c r="COB17" s="221"/>
      <c r="COC17" s="221"/>
      <c r="COD17" s="221"/>
      <c r="COE17" s="221"/>
      <c r="COF17" s="221"/>
      <c r="COG17" s="221"/>
      <c r="COJ17" s="26"/>
      <c r="COK17" s="26"/>
      <c r="COL17" s="26"/>
      <c r="COM17" s="225"/>
      <c r="CON17" s="26"/>
      <c r="COP17" s="221"/>
      <c r="COQ17" s="221"/>
      <c r="COR17" s="221"/>
      <c r="COS17" s="221"/>
      <c r="COT17" s="221"/>
      <c r="COU17" s="221"/>
      <c r="COV17" s="221"/>
      <c r="COW17" s="221"/>
      <c r="COZ17" s="26"/>
      <c r="CPA17" s="26"/>
      <c r="CPB17" s="26"/>
      <c r="CPC17" s="225"/>
      <c r="CPD17" s="26"/>
      <c r="CPF17" s="221"/>
      <c r="CPG17" s="221"/>
      <c r="CPH17" s="221"/>
      <c r="CPI17" s="221"/>
      <c r="CPJ17" s="221"/>
      <c r="CPK17" s="221"/>
      <c r="CPL17" s="221"/>
      <c r="CPM17" s="221"/>
      <c r="CPP17" s="26"/>
      <c r="CPQ17" s="26"/>
      <c r="CPR17" s="26"/>
      <c r="CPS17" s="225"/>
      <c r="CPT17" s="26"/>
      <c r="CPV17" s="221"/>
      <c r="CPW17" s="221"/>
      <c r="CPX17" s="221"/>
      <c r="CPY17" s="221"/>
      <c r="CPZ17" s="221"/>
      <c r="CQA17" s="221"/>
      <c r="CQB17" s="221"/>
      <c r="CQC17" s="221"/>
      <c r="CQF17" s="26"/>
      <c r="CQG17" s="26"/>
      <c r="CQH17" s="26"/>
      <c r="CQI17" s="225"/>
      <c r="CQJ17" s="26"/>
      <c r="CQL17" s="221"/>
      <c r="CQM17" s="221"/>
      <c r="CQN17" s="221"/>
      <c r="CQO17" s="221"/>
      <c r="CQP17" s="221"/>
      <c r="CQQ17" s="221"/>
      <c r="CQR17" s="221"/>
      <c r="CQS17" s="221"/>
      <c r="CQV17" s="26"/>
      <c r="CQW17" s="26"/>
      <c r="CQX17" s="26"/>
      <c r="CQY17" s="225"/>
      <c r="CQZ17" s="26"/>
      <c r="CRB17" s="221"/>
      <c r="CRC17" s="221"/>
      <c r="CRD17" s="221"/>
      <c r="CRE17" s="221"/>
      <c r="CRF17" s="221"/>
      <c r="CRG17" s="221"/>
      <c r="CRH17" s="221"/>
      <c r="CRI17" s="221"/>
      <c r="CRL17" s="26"/>
      <c r="CRM17" s="26"/>
      <c r="CRN17" s="26"/>
      <c r="CRO17" s="225"/>
      <c r="CRP17" s="26"/>
      <c r="CRR17" s="221"/>
      <c r="CRS17" s="221"/>
      <c r="CRT17" s="221"/>
      <c r="CRU17" s="221"/>
      <c r="CRV17" s="221"/>
      <c r="CRW17" s="221"/>
      <c r="CRX17" s="221"/>
      <c r="CRY17" s="221"/>
      <c r="CSB17" s="26"/>
      <c r="CSC17" s="26"/>
      <c r="CSD17" s="26"/>
      <c r="CSE17" s="225"/>
      <c r="CSF17" s="26"/>
      <c r="CSH17" s="221"/>
      <c r="CSI17" s="221"/>
      <c r="CSJ17" s="221"/>
      <c r="CSK17" s="221"/>
      <c r="CSL17" s="221"/>
      <c r="CSM17" s="221"/>
      <c r="CSN17" s="221"/>
      <c r="CSO17" s="221"/>
      <c r="CSR17" s="26"/>
      <c r="CSS17" s="26"/>
      <c r="CST17" s="26"/>
      <c r="CSU17" s="225"/>
      <c r="CSV17" s="26"/>
      <c r="CSX17" s="221"/>
      <c r="CSY17" s="221"/>
      <c r="CSZ17" s="221"/>
      <c r="CTA17" s="221"/>
      <c r="CTB17" s="221"/>
      <c r="CTC17" s="221"/>
      <c r="CTD17" s="221"/>
      <c r="CTE17" s="221"/>
      <c r="CTH17" s="26"/>
      <c r="CTI17" s="26"/>
      <c r="CTJ17" s="26"/>
      <c r="CTK17" s="225"/>
      <c r="CTL17" s="26"/>
      <c r="CTN17" s="221"/>
      <c r="CTO17" s="221"/>
      <c r="CTP17" s="221"/>
      <c r="CTQ17" s="221"/>
      <c r="CTR17" s="221"/>
      <c r="CTS17" s="221"/>
      <c r="CTT17" s="221"/>
      <c r="CTU17" s="221"/>
      <c r="CTX17" s="26"/>
      <c r="CTY17" s="26"/>
      <c r="CTZ17" s="26"/>
      <c r="CUA17" s="225"/>
      <c r="CUB17" s="26"/>
      <c r="CUD17" s="221"/>
      <c r="CUE17" s="221"/>
      <c r="CUF17" s="221"/>
      <c r="CUG17" s="221"/>
      <c r="CUH17" s="221"/>
      <c r="CUI17" s="221"/>
      <c r="CUJ17" s="221"/>
      <c r="CUK17" s="221"/>
      <c r="CUN17" s="26"/>
      <c r="CUO17" s="26"/>
      <c r="CUP17" s="26"/>
      <c r="CUQ17" s="225"/>
      <c r="CUR17" s="26"/>
      <c r="CUT17" s="221"/>
      <c r="CUU17" s="221"/>
      <c r="CUV17" s="221"/>
      <c r="CUW17" s="221"/>
      <c r="CUX17" s="221"/>
      <c r="CUY17" s="221"/>
      <c r="CUZ17" s="221"/>
      <c r="CVA17" s="221"/>
      <c r="CVD17" s="26"/>
      <c r="CVE17" s="26"/>
      <c r="CVF17" s="26"/>
      <c r="CVG17" s="225"/>
      <c r="CVH17" s="26"/>
      <c r="CVJ17" s="221"/>
      <c r="CVK17" s="221"/>
      <c r="CVL17" s="221"/>
      <c r="CVM17" s="221"/>
      <c r="CVN17" s="221"/>
      <c r="CVO17" s="221"/>
      <c r="CVP17" s="221"/>
      <c r="CVQ17" s="221"/>
      <c r="CVT17" s="26"/>
      <c r="CVU17" s="26"/>
      <c r="CVV17" s="26"/>
      <c r="CVW17" s="225"/>
      <c r="CVX17" s="26"/>
      <c r="CVZ17" s="221"/>
      <c r="CWA17" s="221"/>
      <c r="CWB17" s="221"/>
      <c r="CWC17" s="221"/>
      <c r="CWD17" s="221"/>
      <c r="CWE17" s="221"/>
      <c r="CWF17" s="221"/>
      <c r="CWG17" s="221"/>
      <c r="CWJ17" s="26"/>
      <c r="CWK17" s="26"/>
      <c r="CWL17" s="26"/>
      <c r="CWM17" s="225"/>
      <c r="CWN17" s="26"/>
      <c r="CWP17" s="221"/>
      <c r="CWQ17" s="221"/>
      <c r="CWR17" s="221"/>
      <c r="CWS17" s="221"/>
      <c r="CWT17" s="221"/>
      <c r="CWU17" s="221"/>
      <c r="CWV17" s="221"/>
      <c r="CWW17" s="221"/>
      <c r="CWZ17" s="26"/>
      <c r="CXA17" s="26"/>
      <c r="CXB17" s="26"/>
      <c r="CXC17" s="225"/>
      <c r="CXD17" s="26"/>
      <c r="CXF17" s="221"/>
      <c r="CXG17" s="221"/>
      <c r="CXH17" s="221"/>
      <c r="CXI17" s="221"/>
      <c r="CXJ17" s="221"/>
      <c r="CXK17" s="221"/>
      <c r="CXL17" s="221"/>
      <c r="CXM17" s="221"/>
      <c r="CXP17" s="26"/>
      <c r="CXQ17" s="26"/>
      <c r="CXR17" s="26"/>
      <c r="CXS17" s="225"/>
      <c r="CXT17" s="26"/>
      <c r="CXV17" s="221"/>
      <c r="CXW17" s="221"/>
      <c r="CXX17" s="221"/>
      <c r="CXY17" s="221"/>
      <c r="CXZ17" s="221"/>
      <c r="CYA17" s="221"/>
      <c r="CYB17" s="221"/>
      <c r="CYC17" s="221"/>
      <c r="CYF17" s="26"/>
      <c r="CYG17" s="26"/>
      <c r="CYH17" s="26"/>
      <c r="CYI17" s="225"/>
      <c r="CYJ17" s="26"/>
      <c r="CYL17" s="221"/>
      <c r="CYM17" s="221"/>
      <c r="CYN17" s="221"/>
      <c r="CYO17" s="221"/>
      <c r="CYP17" s="221"/>
      <c r="CYQ17" s="221"/>
      <c r="CYR17" s="221"/>
      <c r="CYS17" s="221"/>
      <c r="CYV17" s="26"/>
      <c r="CYW17" s="26"/>
      <c r="CYX17" s="26"/>
      <c r="CYY17" s="225"/>
      <c r="CYZ17" s="26"/>
      <c r="CZB17" s="221"/>
      <c r="CZC17" s="221"/>
      <c r="CZD17" s="221"/>
      <c r="CZE17" s="221"/>
      <c r="CZF17" s="221"/>
      <c r="CZG17" s="221"/>
      <c r="CZH17" s="221"/>
      <c r="CZI17" s="221"/>
      <c r="CZL17" s="26"/>
      <c r="CZM17" s="26"/>
      <c r="CZN17" s="26"/>
      <c r="CZO17" s="225"/>
      <c r="CZP17" s="26"/>
      <c r="CZR17" s="221"/>
      <c r="CZS17" s="221"/>
      <c r="CZT17" s="221"/>
      <c r="CZU17" s="221"/>
      <c r="CZV17" s="221"/>
      <c r="CZW17" s="221"/>
      <c r="CZX17" s="221"/>
      <c r="CZY17" s="221"/>
      <c r="DAB17" s="26"/>
      <c r="DAC17" s="26"/>
      <c r="DAD17" s="26"/>
      <c r="DAE17" s="225"/>
      <c r="DAF17" s="26"/>
      <c r="DAH17" s="221"/>
      <c r="DAI17" s="221"/>
      <c r="DAJ17" s="221"/>
      <c r="DAK17" s="221"/>
      <c r="DAL17" s="221"/>
      <c r="DAM17" s="221"/>
      <c r="DAN17" s="221"/>
      <c r="DAO17" s="221"/>
      <c r="DAR17" s="26"/>
      <c r="DAS17" s="26"/>
      <c r="DAT17" s="26"/>
      <c r="DAU17" s="225"/>
      <c r="DAV17" s="26"/>
      <c r="DAX17" s="221"/>
      <c r="DAY17" s="221"/>
      <c r="DAZ17" s="221"/>
      <c r="DBA17" s="221"/>
      <c r="DBB17" s="221"/>
      <c r="DBC17" s="221"/>
      <c r="DBD17" s="221"/>
      <c r="DBE17" s="221"/>
      <c r="DBH17" s="26"/>
      <c r="DBI17" s="26"/>
      <c r="DBJ17" s="26"/>
      <c r="DBK17" s="225"/>
      <c r="DBL17" s="26"/>
      <c r="DBN17" s="221"/>
      <c r="DBO17" s="221"/>
      <c r="DBP17" s="221"/>
      <c r="DBQ17" s="221"/>
      <c r="DBR17" s="221"/>
      <c r="DBS17" s="221"/>
      <c r="DBT17" s="221"/>
      <c r="DBU17" s="221"/>
      <c r="DBX17" s="26"/>
      <c r="DBY17" s="26"/>
      <c r="DBZ17" s="26"/>
      <c r="DCA17" s="225"/>
      <c r="DCB17" s="26"/>
      <c r="DCD17" s="221"/>
      <c r="DCE17" s="221"/>
      <c r="DCF17" s="221"/>
      <c r="DCG17" s="221"/>
      <c r="DCH17" s="221"/>
      <c r="DCI17" s="221"/>
      <c r="DCJ17" s="221"/>
      <c r="DCK17" s="221"/>
      <c r="DCN17" s="26"/>
      <c r="DCO17" s="26"/>
      <c r="DCP17" s="26"/>
      <c r="DCQ17" s="225"/>
      <c r="DCR17" s="26"/>
      <c r="DCT17" s="221"/>
      <c r="DCU17" s="221"/>
      <c r="DCV17" s="221"/>
      <c r="DCW17" s="221"/>
      <c r="DCX17" s="221"/>
      <c r="DCY17" s="221"/>
      <c r="DCZ17" s="221"/>
      <c r="DDA17" s="221"/>
      <c r="DDD17" s="26"/>
      <c r="DDE17" s="26"/>
      <c r="DDF17" s="26"/>
      <c r="DDG17" s="225"/>
      <c r="DDH17" s="26"/>
      <c r="DDJ17" s="221"/>
      <c r="DDK17" s="221"/>
      <c r="DDL17" s="221"/>
      <c r="DDM17" s="221"/>
      <c r="DDN17" s="221"/>
      <c r="DDO17" s="221"/>
      <c r="DDP17" s="221"/>
      <c r="DDQ17" s="221"/>
      <c r="DDT17" s="26"/>
      <c r="DDU17" s="26"/>
      <c r="DDV17" s="26"/>
      <c r="DDW17" s="225"/>
      <c r="DDX17" s="26"/>
      <c r="DDZ17" s="221"/>
      <c r="DEA17" s="221"/>
      <c r="DEB17" s="221"/>
      <c r="DEC17" s="221"/>
      <c r="DED17" s="221"/>
      <c r="DEE17" s="221"/>
      <c r="DEF17" s="221"/>
      <c r="DEG17" s="221"/>
      <c r="DEJ17" s="26"/>
      <c r="DEK17" s="26"/>
      <c r="DEL17" s="26"/>
      <c r="DEM17" s="225"/>
      <c r="DEN17" s="26"/>
      <c r="DEP17" s="221"/>
      <c r="DEQ17" s="221"/>
      <c r="DER17" s="221"/>
      <c r="DES17" s="221"/>
      <c r="DET17" s="221"/>
      <c r="DEU17" s="221"/>
      <c r="DEV17" s="221"/>
      <c r="DEW17" s="221"/>
      <c r="DEZ17" s="26"/>
      <c r="DFA17" s="26"/>
      <c r="DFB17" s="26"/>
      <c r="DFC17" s="225"/>
      <c r="DFD17" s="26"/>
      <c r="DFF17" s="221"/>
      <c r="DFG17" s="221"/>
      <c r="DFH17" s="221"/>
      <c r="DFI17" s="221"/>
      <c r="DFJ17" s="221"/>
      <c r="DFK17" s="221"/>
      <c r="DFL17" s="221"/>
      <c r="DFM17" s="221"/>
      <c r="DFP17" s="26"/>
      <c r="DFQ17" s="26"/>
      <c r="DFR17" s="26"/>
      <c r="DFS17" s="225"/>
      <c r="DFT17" s="26"/>
      <c r="DFV17" s="221"/>
      <c r="DFW17" s="221"/>
      <c r="DFX17" s="221"/>
      <c r="DFY17" s="221"/>
      <c r="DFZ17" s="221"/>
      <c r="DGA17" s="221"/>
      <c r="DGB17" s="221"/>
      <c r="DGC17" s="221"/>
      <c r="DGF17" s="26"/>
      <c r="DGG17" s="26"/>
      <c r="DGH17" s="26"/>
      <c r="DGI17" s="225"/>
      <c r="DGJ17" s="26"/>
      <c r="DGL17" s="221"/>
      <c r="DGM17" s="221"/>
      <c r="DGN17" s="221"/>
      <c r="DGO17" s="221"/>
      <c r="DGP17" s="221"/>
      <c r="DGQ17" s="221"/>
      <c r="DGR17" s="221"/>
      <c r="DGS17" s="221"/>
      <c r="DGV17" s="26"/>
      <c r="DGW17" s="26"/>
      <c r="DGX17" s="26"/>
      <c r="DGY17" s="225"/>
      <c r="DGZ17" s="26"/>
      <c r="DHB17" s="221"/>
      <c r="DHC17" s="221"/>
      <c r="DHD17" s="221"/>
      <c r="DHE17" s="221"/>
      <c r="DHF17" s="221"/>
      <c r="DHG17" s="221"/>
      <c r="DHH17" s="221"/>
      <c r="DHI17" s="221"/>
      <c r="DHL17" s="26"/>
      <c r="DHM17" s="26"/>
      <c r="DHN17" s="26"/>
      <c r="DHO17" s="225"/>
      <c r="DHP17" s="26"/>
      <c r="DHR17" s="221"/>
      <c r="DHS17" s="221"/>
      <c r="DHT17" s="221"/>
      <c r="DHU17" s="221"/>
      <c r="DHV17" s="221"/>
      <c r="DHW17" s="221"/>
      <c r="DHX17" s="221"/>
      <c r="DHY17" s="221"/>
      <c r="DIB17" s="26"/>
      <c r="DIC17" s="26"/>
      <c r="DID17" s="26"/>
      <c r="DIE17" s="225"/>
      <c r="DIF17" s="26"/>
      <c r="DIH17" s="221"/>
      <c r="DII17" s="221"/>
      <c r="DIJ17" s="221"/>
      <c r="DIK17" s="221"/>
      <c r="DIL17" s="221"/>
      <c r="DIM17" s="221"/>
      <c r="DIN17" s="221"/>
      <c r="DIO17" s="221"/>
      <c r="DIR17" s="26"/>
      <c r="DIS17" s="26"/>
      <c r="DIT17" s="26"/>
      <c r="DIU17" s="225"/>
      <c r="DIV17" s="26"/>
      <c r="DIX17" s="221"/>
      <c r="DIY17" s="221"/>
      <c r="DIZ17" s="221"/>
      <c r="DJA17" s="221"/>
      <c r="DJB17" s="221"/>
      <c r="DJC17" s="221"/>
      <c r="DJD17" s="221"/>
      <c r="DJE17" s="221"/>
      <c r="DJH17" s="26"/>
      <c r="DJI17" s="26"/>
      <c r="DJJ17" s="26"/>
      <c r="DJK17" s="225"/>
      <c r="DJL17" s="26"/>
      <c r="DJN17" s="221"/>
      <c r="DJO17" s="221"/>
      <c r="DJP17" s="221"/>
      <c r="DJQ17" s="221"/>
      <c r="DJR17" s="221"/>
      <c r="DJS17" s="221"/>
      <c r="DJT17" s="221"/>
      <c r="DJU17" s="221"/>
      <c r="DJX17" s="26"/>
      <c r="DJY17" s="26"/>
      <c r="DJZ17" s="26"/>
      <c r="DKA17" s="225"/>
      <c r="DKB17" s="26"/>
      <c r="DKD17" s="221"/>
      <c r="DKE17" s="221"/>
      <c r="DKF17" s="221"/>
      <c r="DKG17" s="221"/>
      <c r="DKH17" s="221"/>
      <c r="DKI17" s="221"/>
      <c r="DKJ17" s="221"/>
      <c r="DKK17" s="221"/>
      <c r="DKN17" s="26"/>
      <c r="DKO17" s="26"/>
      <c r="DKP17" s="26"/>
      <c r="DKQ17" s="225"/>
      <c r="DKR17" s="26"/>
      <c r="DKT17" s="221"/>
      <c r="DKU17" s="221"/>
      <c r="DKV17" s="221"/>
      <c r="DKW17" s="221"/>
      <c r="DKX17" s="221"/>
      <c r="DKY17" s="221"/>
      <c r="DKZ17" s="221"/>
      <c r="DLA17" s="221"/>
      <c r="DLD17" s="26"/>
      <c r="DLE17" s="26"/>
      <c r="DLF17" s="26"/>
      <c r="DLG17" s="225"/>
      <c r="DLH17" s="26"/>
      <c r="DLJ17" s="221"/>
      <c r="DLK17" s="221"/>
      <c r="DLL17" s="221"/>
      <c r="DLM17" s="221"/>
      <c r="DLN17" s="221"/>
      <c r="DLO17" s="221"/>
      <c r="DLP17" s="221"/>
      <c r="DLQ17" s="221"/>
      <c r="DLT17" s="26"/>
      <c r="DLU17" s="26"/>
      <c r="DLV17" s="26"/>
      <c r="DLW17" s="225"/>
      <c r="DLX17" s="26"/>
      <c r="DLZ17" s="221"/>
      <c r="DMA17" s="221"/>
      <c r="DMB17" s="221"/>
      <c r="DMC17" s="221"/>
      <c r="DMD17" s="221"/>
      <c r="DME17" s="221"/>
      <c r="DMF17" s="221"/>
      <c r="DMG17" s="221"/>
      <c r="DMJ17" s="26"/>
      <c r="DMK17" s="26"/>
      <c r="DML17" s="26"/>
      <c r="DMM17" s="225"/>
      <c r="DMN17" s="26"/>
      <c r="DMP17" s="221"/>
      <c r="DMQ17" s="221"/>
      <c r="DMR17" s="221"/>
      <c r="DMS17" s="221"/>
      <c r="DMT17" s="221"/>
      <c r="DMU17" s="221"/>
      <c r="DMV17" s="221"/>
      <c r="DMW17" s="221"/>
      <c r="DMZ17" s="26"/>
      <c r="DNA17" s="26"/>
      <c r="DNB17" s="26"/>
      <c r="DNC17" s="225"/>
      <c r="DND17" s="26"/>
      <c r="DNF17" s="221"/>
      <c r="DNG17" s="221"/>
      <c r="DNH17" s="221"/>
      <c r="DNI17" s="221"/>
      <c r="DNJ17" s="221"/>
      <c r="DNK17" s="221"/>
      <c r="DNL17" s="221"/>
      <c r="DNM17" s="221"/>
      <c r="DNP17" s="26"/>
      <c r="DNQ17" s="26"/>
      <c r="DNR17" s="26"/>
      <c r="DNS17" s="225"/>
      <c r="DNT17" s="26"/>
      <c r="DNV17" s="221"/>
      <c r="DNW17" s="221"/>
      <c r="DNX17" s="221"/>
      <c r="DNY17" s="221"/>
      <c r="DNZ17" s="221"/>
      <c r="DOA17" s="221"/>
      <c r="DOB17" s="221"/>
      <c r="DOC17" s="221"/>
      <c r="DOF17" s="26"/>
      <c r="DOG17" s="26"/>
      <c r="DOH17" s="26"/>
      <c r="DOI17" s="225"/>
      <c r="DOJ17" s="26"/>
      <c r="DOL17" s="221"/>
      <c r="DOM17" s="221"/>
      <c r="DON17" s="221"/>
      <c r="DOO17" s="221"/>
      <c r="DOP17" s="221"/>
      <c r="DOQ17" s="221"/>
      <c r="DOR17" s="221"/>
      <c r="DOS17" s="221"/>
      <c r="DOV17" s="26"/>
      <c r="DOW17" s="26"/>
      <c r="DOX17" s="26"/>
      <c r="DOY17" s="225"/>
      <c r="DOZ17" s="26"/>
      <c r="DPB17" s="221"/>
      <c r="DPC17" s="221"/>
      <c r="DPD17" s="221"/>
      <c r="DPE17" s="221"/>
      <c r="DPF17" s="221"/>
      <c r="DPG17" s="221"/>
      <c r="DPH17" s="221"/>
      <c r="DPI17" s="221"/>
      <c r="DPL17" s="26"/>
      <c r="DPM17" s="26"/>
      <c r="DPN17" s="26"/>
      <c r="DPO17" s="225"/>
      <c r="DPP17" s="26"/>
      <c r="DPR17" s="221"/>
      <c r="DPS17" s="221"/>
      <c r="DPT17" s="221"/>
      <c r="DPU17" s="221"/>
      <c r="DPV17" s="221"/>
      <c r="DPW17" s="221"/>
      <c r="DPX17" s="221"/>
      <c r="DPY17" s="221"/>
      <c r="DQB17" s="26"/>
      <c r="DQC17" s="26"/>
      <c r="DQD17" s="26"/>
      <c r="DQE17" s="225"/>
      <c r="DQF17" s="26"/>
      <c r="DQH17" s="221"/>
      <c r="DQI17" s="221"/>
      <c r="DQJ17" s="221"/>
      <c r="DQK17" s="221"/>
      <c r="DQL17" s="221"/>
      <c r="DQM17" s="221"/>
      <c r="DQN17" s="221"/>
      <c r="DQO17" s="221"/>
      <c r="DQR17" s="26"/>
      <c r="DQS17" s="26"/>
      <c r="DQT17" s="26"/>
      <c r="DQU17" s="225"/>
      <c r="DQV17" s="26"/>
      <c r="DQX17" s="221"/>
      <c r="DQY17" s="221"/>
      <c r="DQZ17" s="221"/>
      <c r="DRA17" s="221"/>
      <c r="DRB17" s="221"/>
      <c r="DRC17" s="221"/>
      <c r="DRD17" s="221"/>
      <c r="DRE17" s="221"/>
      <c r="DRH17" s="26"/>
      <c r="DRI17" s="26"/>
      <c r="DRJ17" s="26"/>
      <c r="DRK17" s="225"/>
      <c r="DRL17" s="26"/>
      <c r="DRN17" s="221"/>
      <c r="DRO17" s="221"/>
      <c r="DRP17" s="221"/>
      <c r="DRQ17" s="221"/>
      <c r="DRR17" s="221"/>
      <c r="DRS17" s="221"/>
      <c r="DRT17" s="221"/>
      <c r="DRU17" s="221"/>
      <c r="DRX17" s="26"/>
      <c r="DRY17" s="26"/>
      <c r="DRZ17" s="26"/>
      <c r="DSA17" s="225"/>
      <c r="DSB17" s="26"/>
      <c r="DSD17" s="221"/>
      <c r="DSE17" s="221"/>
      <c r="DSF17" s="221"/>
      <c r="DSG17" s="221"/>
      <c r="DSH17" s="221"/>
      <c r="DSI17" s="221"/>
      <c r="DSJ17" s="221"/>
      <c r="DSK17" s="221"/>
      <c r="DSN17" s="26"/>
      <c r="DSO17" s="26"/>
      <c r="DSP17" s="26"/>
      <c r="DSQ17" s="225"/>
      <c r="DSR17" s="26"/>
      <c r="DST17" s="221"/>
      <c r="DSU17" s="221"/>
      <c r="DSV17" s="221"/>
      <c r="DSW17" s="221"/>
      <c r="DSX17" s="221"/>
      <c r="DSY17" s="221"/>
      <c r="DSZ17" s="221"/>
      <c r="DTA17" s="221"/>
      <c r="DTD17" s="26"/>
      <c r="DTE17" s="26"/>
      <c r="DTF17" s="26"/>
      <c r="DTG17" s="225"/>
      <c r="DTH17" s="26"/>
      <c r="DTJ17" s="221"/>
      <c r="DTK17" s="221"/>
      <c r="DTL17" s="221"/>
      <c r="DTM17" s="221"/>
      <c r="DTN17" s="221"/>
      <c r="DTO17" s="221"/>
      <c r="DTP17" s="221"/>
      <c r="DTQ17" s="221"/>
      <c r="DTT17" s="26"/>
      <c r="DTU17" s="26"/>
      <c r="DTV17" s="26"/>
      <c r="DTW17" s="225"/>
      <c r="DTX17" s="26"/>
      <c r="DTZ17" s="221"/>
      <c r="DUA17" s="221"/>
      <c r="DUB17" s="221"/>
      <c r="DUC17" s="221"/>
      <c r="DUD17" s="221"/>
      <c r="DUE17" s="221"/>
      <c r="DUF17" s="221"/>
      <c r="DUG17" s="221"/>
      <c r="DUJ17" s="26"/>
      <c r="DUK17" s="26"/>
      <c r="DUL17" s="26"/>
      <c r="DUM17" s="225"/>
      <c r="DUN17" s="26"/>
      <c r="DUP17" s="221"/>
      <c r="DUQ17" s="221"/>
      <c r="DUR17" s="221"/>
      <c r="DUS17" s="221"/>
      <c r="DUT17" s="221"/>
      <c r="DUU17" s="221"/>
      <c r="DUV17" s="221"/>
      <c r="DUW17" s="221"/>
      <c r="DUZ17" s="26"/>
      <c r="DVA17" s="26"/>
      <c r="DVB17" s="26"/>
      <c r="DVC17" s="225"/>
      <c r="DVD17" s="26"/>
      <c r="DVF17" s="221"/>
      <c r="DVG17" s="221"/>
      <c r="DVH17" s="221"/>
      <c r="DVI17" s="221"/>
      <c r="DVJ17" s="221"/>
      <c r="DVK17" s="221"/>
      <c r="DVL17" s="221"/>
      <c r="DVM17" s="221"/>
      <c r="DVP17" s="26"/>
      <c r="DVQ17" s="26"/>
      <c r="DVR17" s="26"/>
      <c r="DVS17" s="225"/>
      <c r="DVT17" s="26"/>
      <c r="DVV17" s="221"/>
      <c r="DVW17" s="221"/>
      <c r="DVX17" s="221"/>
      <c r="DVY17" s="221"/>
      <c r="DVZ17" s="221"/>
      <c r="DWA17" s="221"/>
      <c r="DWB17" s="221"/>
      <c r="DWC17" s="221"/>
      <c r="DWF17" s="26"/>
      <c r="DWG17" s="26"/>
      <c r="DWH17" s="26"/>
      <c r="DWI17" s="225"/>
      <c r="DWJ17" s="26"/>
      <c r="DWL17" s="221"/>
      <c r="DWM17" s="221"/>
      <c r="DWN17" s="221"/>
      <c r="DWO17" s="221"/>
      <c r="DWP17" s="221"/>
      <c r="DWQ17" s="221"/>
      <c r="DWR17" s="221"/>
      <c r="DWS17" s="221"/>
      <c r="DWV17" s="26"/>
      <c r="DWW17" s="26"/>
      <c r="DWX17" s="26"/>
      <c r="DWY17" s="225"/>
      <c r="DWZ17" s="26"/>
      <c r="DXB17" s="221"/>
      <c r="DXC17" s="221"/>
      <c r="DXD17" s="221"/>
      <c r="DXE17" s="221"/>
      <c r="DXF17" s="221"/>
      <c r="DXG17" s="221"/>
      <c r="DXH17" s="221"/>
      <c r="DXI17" s="221"/>
      <c r="DXL17" s="26"/>
      <c r="DXM17" s="26"/>
      <c r="DXN17" s="26"/>
      <c r="DXO17" s="225"/>
      <c r="DXP17" s="26"/>
      <c r="DXR17" s="221"/>
      <c r="DXS17" s="221"/>
      <c r="DXT17" s="221"/>
      <c r="DXU17" s="221"/>
      <c r="DXV17" s="221"/>
      <c r="DXW17" s="221"/>
      <c r="DXX17" s="221"/>
      <c r="DXY17" s="221"/>
      <c r="DYB17" s="26"/>
      <c r="DYC17" s="26"/>
      <c r="DYD17" s="26"/>
      <c r="DYE17" s="225"/>
      <c r="DYF17" s="26"/>
      <c r="DYH17" s="221"/>
      <c r="DYI17" s="221"/>
      <c r="DYJ17" s="221"/>
      <c r="DYK17" s="221"/>
      <c r="DYL17" s="221"/>
      <c r="DYM17" s="221"/>
      <c r="DYN17" s="221"/>
      <c r="DYO17" s="221"/>
      <c r="DYR17" s="26"/>
      <c r="DYS17" s="26"/>
      <c r="DYT17" s="26"/>
      <c r="DYU17" s="225"/>
      <c r="DYV17" s="26"/>
      <c r="DYX17" s="221"/>
      <c r="DYY17" s="221"/>
      <c r="DYZ17" s="221"/>
      <c r="DZA17" s="221"/>
      <c r="DZB17" s="221"/>
      <c r="DZC17" s="221"/>
      <c r="DZD17" s="221"/>
      <c r="DZE17" s="221"/>
      <c r="DZH17" s="26"/>
      <c r="DZI17" s="26"/>
      <c r="DZJ17" s="26"/>
      <c r="DZK17" s="225"/>
      <c r="DZL17" s="26"/>
      <c r="DZN17" s="221"/>
      <c r="DZO17" s="221"/>
      <c r="DZP17" s="221"/>
      <c r="DZQ17" s="221"/>
      <c r="DZR17" s="221"/>
      <c r="DZS17" s="221"/>
      <c r="DZT17" s="221"/>
      <c r="DZU17" s="221"/>
      <c r="DZX17" s="26"/>
      <c r="DZY17" s="26"/>
      <c r="DZZ17" s="26"/>
      <c r="EAA17" s="225"/>
      <c r="EAB17" s="26"/>
      <c r="EAD17" s="221"/>
      <c r="EAE17" s="221"/>
      <c r="EAF17" s="221"/>
      <c r="EAG17" s="221"/>
      <c r="EAH17" s="221"/>
      <c r="EAI17" s="221"/>
      <c r="EAJ17" s="221"/>
      <c r="EAK17" s="221"/>
      <c r="EAN17" s="26"/>
      <c r="EAO17" s="26"/>
      <c r="EAP17" s="26"/>
      <c r="EAQ17" s="225"/>
      <c r="EAR17" s="26"/>
      <c r="EAT17" s="221"/>
      <c r="EAU17" s="221"/>
      <c r="EAV17" s="221"/>
      <c r="EAW17" s="221"/>
      <c r="EAX17" s="221"/>
      <c r="EAY17" s="221"/>
      <c r="EAZ17" s="221"/>
      <c r="EBA17" s="221"/>
      <c r="EBD17" s="26"/>
      <c r="EBE17" s="26"/>
      <c r="EBF17" s="26"/>
      <c r="EBG17" s="225"/>
      <c r="EBH17" s="26"/>
      <c r="EBJ17" s="221"/>
      <c r="EBK17" s="221"/>
      <c r="EBL17" s="221"/>
      <c r="EBM17" s="221"/>
      <c r="EBN17" s="221"/>
      <c r="EBO17" s="221"/>
      <c r="EBP17" s="221"/>
      <c r="EBQ17" s="221"/>
      <c r="EBT17" s="26"/>
      <c r="EBU17" s="26"/>
      <c r="EBV17" s="26"/>
      <c r="EBW17" s="225"/>
      <c r="EBX17" s="26"/>
      <c r="EBZ17" s="221"/>
      <c r="ECA17" s="221"/>
      <c r="ECB17" s="221"/>
      <c r="ECC17" s="221"/>
      <c r="ECD17" s="221"/>
      <c r="ECE17" s="221"/>
      <c r="ECF17" s="221"/>
      <c r="ECG17" s="221"/>
      <c r="ECJ17" s="26"/>
      <c r="ECK17" s="26"/>
      <c r="ECL17" s="26"/>
      <c r="ECM17" s="225"/>
      <c r="ECN17" s="26"/>
      <c r="ECP17" s="221"/>
      <c r="ECQ17" s="221"/>
      <c r="ECR17" s="221"/>
      <c r="ECS17" s="221"/>
      <c r="ECT17" s="221"/>
      <c r="ECU17" s="221"/>
      <c r="ECV17" s="221"/>
      <c r="ECW17" s="221"/>
      <c r="ECZ17" s="26"/>
      <c r="EDA17" s="26"/>
      <c r="EDB17" s="26"/>
      <c r="EDC17" s="225"/>
      <c r="EDD17" s="26"/>
      <c r="EDF17" s="221"/>
      <c r="EDG17" s="221"/>
      <c r="EDH17" s="221"/>
      <c r="EDI17" s="221"/>
      <c r="EDJ17" s="221"/>
      <c r="EDK17" s="221"/>
      <c r="EDL17" s="221"/>
      <c r="EDM17" s="221"/>
      <c r="EDP17" s="26"/>
      <c r="EDQ17" s="26"/>
      <c r="EDR17" s="26"/>
      <c r="EDS17" s="225"/>
      <c r="EDT17" s="26"/>
      <c r="EDV17" s="221"/>
      <c r="EDW17" s="221"/>
      <c r="EDX17" s="221"/>
      <c r="EDY17" s="221"/>
      <c r="EDZ17" s="221"/>
      <c r="EEA17" s="221"/>
      <c r="EEB17" s="221"/>
      <c r="EEC17" s="221"/>
      <c r="EEF17" s="26"/>
      <c r="EEG17" s="26"/>
      <c r="EEH17" s="26"/>
      <c r="EEI17" s="225"/>
      <c r="EEJ17" s="26"/>
      <c r="EEL17" s="221"/>
      <c r="EEM17" s="221"/>
      <c r="EEN17" s="221"/>
      <c r="EEO17" s="221"/>
      <c r="EEP17" s="221"/>
      <c r="EEQ17" s="221"/>
      <c r="EER17" s="221"/>
      <c r="EES17" s="221"/>
      <c r="EEV17" s="26"/>
      <c r="EEW17" s="26"/>
      <c r="EEX17" s="26"/>
      <c r="EEY17" s="225"/>
      <c r="EEZ17" s="26"/>
      <c r="EFB17" s="221"/>
      <c r="EFC17" s="221"/>
      <c r="EFD17" s="221"/>
      <c r="EFE17" s="221"/>
      <c r="EFF17" s="221"/>
      <c r="EFG17" s="221"/>
      <c r="EFH17" s="221"/>
      <c r="EFI17" s="221"/>
      <c r="EFL17" s="26"/>
      <c r="EFM17" s="26"/>
      <c r="EFN17" s="26"/>
      <c r="EFO17" s="225"/>
      <c r="EFP17" s="26"/>
      <c r="EFR17" s="221"/>
      <c r="EFS17" s="221"/>
      <c r="EFT17" s="221"/>
      <c r="EFU17" s="221"/>
      <c r="EFV17" s="221"/>
      <c r="EFW17" s="221"/>
      <c r="EFX17" s="221"/>
      <c r="EFY17" s="221"/>
      <c r="EGB17" s="26"/>
      <c r="EGC17" s="26"/>
      <c r="EGD17" s="26"/>
      <c r="EGE17" s="225"/>
      <c r="EGF17" s="26"/>
      <c r="EGH17" s="221"/>
      <c r="EGI17" s="221"/>
      <c r="EGJ17" s="221"/>
      <c r="EGK17" s="221"/>
      <c r="EGL17" s="221"/>
      <c r="EGM17" s="221"/>
      <c r="EGN17" s="221"/>
      <c r="EGO17" s="221"/>
      <c r="EGR17" s="26"/>
      <c r="EGS17" s="26"/>
      <c r="EGT17" s="26"/>
      <c r="EGU17" s="225"/>
      <c r="EGV17" s="26"/>
      <c r="EGX17" s="221"/>
      <c r="EGY17" s="221"/>
      <c r="EGZ17" s="221"/>
      <c r="EHA17" s="221"/>
      <c r="EHB17" s="221"/>
      <c r="EHC17" s="221"/>
      <c r="EHD17" s="221"/>
      <c r="EHE17" s="221"/>
      <c r="EHH17" s="26"/>
      <c r="EHI17" s="26"/>
      <c r="EHJ17" s="26"/>
      <c r="EHK17" s="225"/>
      <c r="EHL17" s="26"/>
      <c r="EHN17" s="221"/>
      <c r="EHO17" s="221"/>
      <c r="EHP17" s="221"/>
      <c r="EHQ17" s="221"/>
      <c r="EHR17" s="221"/>
      <c r="EHS17" s="221"/>
      <c r="EHT17" s="221"/>
      <c r="EHU17" s="221"/>
      <c r="EHX17" s="26"/>
      <c r="EHY17" s="26"/>
      <c r="EHZ17" s="26"/>
      <c r="EIA17" s="225"/>
      <c r="EIB17" s="26"/>
      <c r="EID17" s="221"/>
      <c r="EIE17" s="221"/>
      <c r="EIF17" s="221"/>
      <c r="EIG17" s="221"/>
      <c r="EIH17" s="221"/>
      <c r="EII17" s="221"/>
      <c r="EIJ17" s="221"/>
      <c r="EIK17" s="221"/>
      <c r="EIN17" s="26"/>
      <c r="EIO17" s="26"/>
      <c r="EIP17" s="26"/>
      <c r="EIQ17" s="225"/>
      <c r="EIR17" s="26"/>
      <c r="EIT17" s="221"/>
      <c r="EIU17" s="221"/>
      <c r="EIV17" s="221"/>
      <c r="EIW17" s="221"/>
      <c r="EIX17" s="221"/>
      <c r="EIY17" s="221"/>
      <c r="EIZ17" s="221"/>
      <c r="EJA17" s="221"/>
      <c r="EJD17" s="26"/>
      <c r="EJE17" s="26"/>
      <c r="EJF17" s="26"/>
      <c r="EJG17" s="225"/>
      <c r="EJH17" s="26"/>
      <c r="EJJ17" s="221"/>
      <c r="EJK17" s="221"/>
      <c r="EJL17" s="221"/>
      <c r="EJM17" s="221"/>
      <c r="EJN17" s="221"/>
      <c r="EJO17" s="221"/>
      <c r="EJP17" s="221"/>
      <c r="EJQ17" s="221"/>
      <c r="EJT17" s="26"/>
      <c r="EJU17" s="26"/>
      <c r="EJV17" s="26"/>
      <c r="EJW17" s="225"/>
      <c r="EJX17" s="26"/>
      <c r="EJZ17" s="221"/>
      <c r="EKA17" s="221"/>
      <c r="EKB17" s="221"/>
      <c r="EKC17" s="221"/>
      <c r="EKD17" s="221"/>
      <c r="EKE17" s="221"/>
      <c r="EKF17" s="221"/>
      <c r="EKG17" s="221"/>
      <c r="EKJ17" s="26"/>
      <c r="EKK17" s="26"/>
      <c r="EKL17" s="26"/>
      <c r="EKM17" s="225"/>
      <c r="EKN17" s="26"/>
      <c r="EKP17" s="221"/>
      <c r="EKQ17" s="221"/>
      <c r="EKR17" s="221"/>
      <c r="EKS17" s="221"/>
      <c r="EKT17" s="221"/>
      <c r="EKU17" s="221"/>
      <c r="EKV17" s="221"/>
      <c r="EKW17" s="221"/>
      <c r="EKZ17" s="26"/>
      <c r="ELA17" s="26"/>
      <c r="ELB17" s="26"/>
      <c r="ELC17" s="225"/>
      <c r="ELD17" s="26"/>
      <c r="ELF17" s="221"/>
      <c r="ELG17" s="221"/>
      <c r="ELH17" s="221"/>
      <c r="ELI17" s="221"/>
      <c r="ELJ17" s="221"/>
      <c r="ELK17" s="221"/>
      <c r="ELL17" s="221"/>
      <c r="ELM17" s="221"/>
      <c r="ELP17" s="26"/>
      <c r="ELQ17" s="26"/>
      <c r="ELR17" s="26"/>
      <c r="ELS17" s="225"/>
      <c r="ELT17" s="26"/>
      <c r="ELV17" s="221"/>
      <c r="ELW17" s="221"/>
      <c r="ELX17" s="221"/>
      <c r="ELY17" s="221"/>
      <c r="ELZ17" s="221"/>
      <c r="EMA17" s="221"/>
      <c r="EMB17" s="221"/>
      <c r="EMC17" s="221"/>
      <c r="EMF17" s="26"/>
      <c r="EMG17" s="26"/>
      <c r="EMH17" s="26"/>
      <c r="EMI17" s="225"/>
      <c r="EMJ17" s="26"/>
      <c r="EML17" s="221"/>
      <c r="EMM17" s="221"/>
      <c r="EMN17" s="221"/>
      <c r="EMO17" s="221"/>
      <c r="EMP17" s="221"/>
      <c r="EMQ17" s="221"/>
      <c r="EMR17" s="221"/>
      <c r="EMS17" s="221"/>
      <c r="EMV17" s="26"/>
      <c r="EMW17" s="26"/>
      <c r="EMX17" s="26"/>
      <c r="EMY17" s="225"/>
      <c r="EMZ17" s="26"/>
      <c r="ENB17" s="221"/>
      <c r="ENC17" s="221"/>
      <c r="END17" s="221"/>
      <c r="ENE17" s="221"/>
      <c r="ENF17" s="221"/>
      <c r="ENG17" s="221"/>
      <c r="ENH17" s="221"/>
      <c r="ENI17" s="221"/>
      <c r="ENL17" s="26"/>
      <c r="ENM17" s="26"/>
      <c r="ENN17" s="26"/>
      <c r="ENO17" s="225"/>
      <c r="ENP17" s="26"/>
      <c r="ENR17" s="221"/>
      <c r="ENS17" s="221"/>
      <c r="ENT17" s="221"/>
      <c r="ENU17" s="221"/>
      <c r="ENV17" s="221"/>
      <c r="ENW17" s="221"/>
      <c r="ENX17" s="221"/>
      <c r="ENY17" s="221"/>
      <c r="EOB17" s="26"/>
      <c r="EOC17" s="26"/>
      <c r="EOD17" s="26"/>
      <c r="EOE17" s="225"/>
      <c r="EOF17" s="26"/>
      <c r="EOH17" s="221"/>
      <c r="EOI17" s="221"/>
      <c r="EOJ17" s="221"/>
      <c r="EOK17" s="221"/>
      <c r="EOL17" s="221"/>
      <c r="EOM17" s="221"/>
      <c r="EON17" s="221"/>
      <c r="EOO17" s="221"/>
      <c r="EOR17" s="26"/>
      <c r="EOS17" s="26"/>
      <c r="EOT17" s="26"/>
      <c r="EOU17" s="225"/>
      <c r="EOV17" s="26"/>
      <c r="EOX17" s="221"/>
      <c r="EOY17" s="221"/>
      <c r="EOZ17" s="221"/>
      <c r="EPA17" s="221"/>
      <c r="EPB17" s="221"/>
      <c r="EPC17" s="221"/>
      <c r="EPD17" s="221"/>
      <c r="EPE17" s="221"/>
      <c r="EPH17" s="26"/>
      <c r="EPI17" s="26"/>
      <c r="EPJ17" s="26"/>
      <c r="EPK17" s="225"/>
      <c r="EPL17" s="26"/>
      <c r="EPN17" s="221"/>
      <c r="EPO17" s="221"/>
      <c r="EPP17" s="221"/>
      <c r="EPQ17" s="221"/>
      <c r="EPR17" s="221"/>
      <c r="EPS17" s="221"/>
      <c r="EPT17" s="221"/>
      <c r="EPU17" s="221"/>
      <c r="EPX17" s="26"/>
      <c r="EPY17" s="26"/>
      <c r="EPZ17" s="26"/>
      <c r="EQA17" s="225"/>
      <c r="EQB17" s="26"/>
      <c r="EQD17" s="221"/>
      <c r="EQE17" s="221"/>
      <c r="EQF17" s="221"/>
      <c r="EQG17" s="221"/>
      <c r="EQH17" s="221"/>
      <c r="EQI17" s="221"/>
      <c r="EQJ17" s="221"/>
      <c r="EQK17" s="221"/>
      <c r="EQN17" s="26"/>
      <c r="EQO17" s="26"/>
      <c r="EQP17" s="26"/>
      <c r="EQQ17" s="225"/>
      <c r="EQR17" s="26"/>
      <c r="EQT17" s="221"/>
      <c r="EQU17" s="221"/>
      <c r="EQV17" s="221"/>
      <c r="EQW17" s="221"/>
      <c r="EQX17" s="221"/>
      <c r="EQY17" s="221"/>
      <c r="EQZ17" s="221"/>
      <c r="ERA17" s="221"/>
      <c r="ERD17" s="26"/>
      <c r="ERE17" s="26"/>
      <c r="ERF17" s="26"/>
      <c r="ERG17" s="225"/>
      <c r="ERH17" s="26"/>
      <c r="ERJ17" s="221"/>
      <c r="ERK17" s="221"/>
      <c r="ERL17" s="221"/>
      <c r="ERM17" s="221"/>
      <c r="ERN17" s="221"/>
      <c r="ERO17" s="221"/>
      <c r="ERP17" s="221"/>
      <c r="ERQ17" s="221"/>
      <c r="ERT17" s="26"/>
      <c r="ERU17" s="26"/>
      <c r="ERV17" s="26"/>
      <c r="ERW17" s="225"/>
      <c r="ERX17" s="26"/>
      <c r="ERZ17" s="221"/>
      <c r="ESA17" s="221"/>
      <c r="ESB17" s="221"/>
      <c r="ESC17" s="221"/>
      <c r="ESD17" s="221"/>
      <c r="ESE17" s="221"/>
      <c r="ESF17" s="221"/>
      <c r="ESG17" s="221"/>
      <c r="ESJ17" s="26"/>
      <c r="ESK17" s="26"/>
      <c r="ESL17" s="26"/>
      <c r="ESM17" s="225"/>
      <c r="ESN17" s="26"/>
      <c r="ESP17" s="221"/>
      <c r="ESQ17" s="221"/>
      <c r="ESR17" s="221"/>
      <c r="ESS17" s="221"/>
      <c r="EST17" s="221"/>
      <c r="ESU17" s="221"/>
      <c r="ESV17" s="221"/>
      <c r="ESW17" s="221"/>
      <c r="ESZ17" s="26"/>
      <c r="ETA17" s="26"/>
      <c r="ETB17" s="26"/>
      <c r="ETC17" s="225"/>
      <c r="ETD17" s="26"/>
      <c r="ETF17" s="221"/>
      <c r="ETG17" s="221"/>
      <c r="ETH17" s="221"/>
      <c r="ETI17" s="221"/>
      <c r="ETJ17" s="221"/>
      <c r="ETK17" s="221"/>
      <c r="ETL17" s="221"/>
      <c r="ETM17" s="221"/>
      <c r="ETP17" s="26"/>
      <c r="ETQ17" s="26"/>
      <c r="ETR17" s="26"/>
      <c r="ETS17" s="225"/>
      <c r="ETT17" s="26"/>
      <c r="ETV17" s="221"/>
      <c r="ETW17" s="221"/>
      <c r="ETX17" s="221"/>
      <c r="ETY17" s="221"/>
      <c r="ETZ17" s="221"/>
      <c r="EUA17" s="221"/>
      <c r="EUB17" s="221"/>
      <c r="EUC17" s="221"/>
      <c r="EUF17" s="26"/>
      <c r="EUG17" s="26"/>
      <c r="EUH17" s="26"/>
      <c r="EUI17" s="225"/>
      <c r="EUJ17" s="26"/>
      <c r="EUL17" s="221"/>
      <c r="EUM17" s="221"/>
      <c r="EUN17" s="221"/>
      <c r="EUO17" s="221"/>
      <c r="EUP17" s="221"/>
      <c r="EUQ17" s="221"/>
      <c r="EUR17" s="221"/>
      <c r="EUS17" s="221"/>
      <c r="EUV17" s="26"/>
      <c r="EUW17" s="26"/>
      <c r="EUX17" s="26"/>
      <c r="EUY17" s="225"/>
      <c r="EUZ17" s="26"/>
      <c r="EVB17" s="221"/>
      <c r="EVC17" s="221"/>
      <c r="EVD17" s="221"/>
      <c r="EVE17" s="221"/>
      <c r="EVF17" s="221"/>
      <c r="EVG17" s="221"/>
      <c r="EVH17" s="221"/>
      <c r="EVI17" s="221"/>
      <c r="EVL17" s="26"/>
      <c r="EVM17" s="26"/>
      <c r="EVN17" s="26"/>
      <c r="EVO17" s="225"/>
      <c r="EVP17" s="26"/>
      <c r="EVR17" s="221"/>
      <c r="EVS17" s="221"/>
      <c r="EVT17" s="221"/>
      <c r="EVU17" s="221"/>
      <c r="EVV17" s="221"/>
      <c r="EVW17" s="221"/>
      <c r="EVX17" s="221"/>
      <c r="EVY17" s="221"/>
      <c r="EWB17" s="26"/>
      <c r="EWC17" s="26"/>
      <c r="EWD17" s="26"/>
      <c r="EWE17" s="225"/>
      <c r="EWF17" s="26"/>
      <c r="EWH17" s="221"/>
      <c r="EWI17" s="221"/>
      <c r="EWJ17" s="221"/>
      <c r="EWK17" s="221"/>
      <c r="EWL17" s="221"/>
      <c r="EWM17" s="221"/>
      <c r="EWN17" s="221"/>
      <c r="EWO17" s="221"/>
      <c r="EWR17" s="26"/>
      <c r="EWS17" s="26"/>
      <c r="EWT17" s="26"/>
      <c r="EWU17" s="225"/>
      <c r="EWV17" s="26"/>
      <c r="EWX17" s="221"/>
      <c r="EWY17" s="221"/>
      <c r="EWZ17" s="221"/>
      <c r="EXA17" s="221"/>
      <c r="EXB17" s="221"/>
      <c r="EXC17" s="221"/>
      <c r="EXD17" s="221"/>
      <c r="EXE17" s="221"/>
      <c r="EXH17" s="26"/>
      <c r="EXI17" s="26"/>
      <c r="EXJ17" s="26"/>
      <c r="EXK17" s="225"/>
      <c r="EXL17" s="26"/>
      <c r="EXN17" s="221"/>
      <c r="EXO17" s="221"/>
      <c r="EXP17" s="221"/>
      <c r="EXQ17" s="221"/>
      <c r="EXR17" s="221"/>
      <c r="EXS17" s="221"/>
      <c r="EXT17" s="221"/>
      <c r="EXU17" s="221"/>
      <c r="EXX17" s="26"/>
      <c r="EXY17" s="26"/>
      <c r="EXZ17" s="26"/>
      <c r="EYA17" s="225"/>
      <c r="EYB17" s="26"/>
      <c r="EYD17" s="221"/>
      <c r="EYE17" s="221"/>
      <c r="EYF17" s="221"/>
      <c r="EYG17" s="221"/>
      <c r="EYH17" s="221"/>
      <c r="EYI17" s="221"/>
      <c r="EYJ17" s="221"/>
      <c r="EYK17" s="221"/>
      <c r="EYN17" s="26"/>
      <c r="EYO17" s="26"/>
      <c r="EYP17" s="26"/>
      <c r="EYQ17" s="225"/>
      <c r="EYR17" s="26"/>
      <c r="EYT17" s="221"/>
      <c r="EYU17" s="221"/>
      <c r="EYV17" s="221"/>
      <c r="EYW17" s="221"/>
      <c r="EYX17" s="221"/>
      <c r="EYY17" s="221"/>
      <c r="EYZ17" s="221"/>
      <c r="EZA17" s="221"/>
      <c r="EZD17" s="26"/>
      <c r="EZE17" s="26"/>
      <c r="EZF17" s="26"/>
      <c r="EZG17" s="225"/>
      <c r="EZH17" s="26"/>
      <c r="EZJ17" s="221"/>
      <c r="EZK17" s="221"/>
      <c r="EZL17" s="221"/>
      <c r="EZM17" s="221"/>
      <c r="EZN17" s="221"/>
      <c r="EZO17" s="221"/>
      <c r="EZP17" s="221"/>
      <c r="EZQ17" s="221"/>
      <c r="EZT17" s="26"/>
      <c r="EZU17" s="26"/>
      <c r="EZV17" s="26"/>
      <c r="EZW17" s="225"/>
      <c r="EZX17" s="26"/>
      <c r="EZZ17" s="221"/>
      <c r="FAA17" s="221"/>
      <c r="FAB17" s="221"/>
      <c r="FAC17" s="221"/>
      <c r="FAD17" s="221"/>
      <c r="FAE17" s="221"/>
      <c r="FAF17" s="221"/>
      <c r="FAG17" s="221"/>
      <c r="FAJ17" s="26"/>
      <c r="FAK17" s="26"/>
      <c r="FAL17" s="26"/>
      <c r="FAM17" s="225"/>
      <c r="FAN17" s="26"/>
      <c r="FAP17" s="221"/>
      <c r="FAQ17" s="221"/>
      <c r="FAR17" s="221"/>
      <c r="FAS17" s="221"/>
      <c r="FAT17" s="221"/>
      <c r="FAU17" s="221"/>
      <c r="FAV17" s="221"/>
      <c r="FAW17" s="221"/>
      <c r="FAZ17" s="26"/>
      <c r="FBA17" s="26"/>
      <c r="FBB17" s="26"/>
      <c r="FBC17" s="225"/>
      <c r="FBD17" s="26"/>
      <c r="FBF17" s="221"/>
      <c r="FBG17" s="221"/>
      <c r="FBH17" s="221"/>
      <c r="FBI17" s="221"/>
      <c r="FBJ17" s="221"/>
      <c r="FBK17" s="221"/>
      <c r="FBL17" s="221"/>
      <c r="FBM17" s="221"/>
      <c r="FBP17" s="26"/>
      <c r="FBQ17" s="26"/>
      <c r="FBR17" s="26"/>
      <c r="FBS17" s="225"/>
      <c r="FBT17" s="26"/>
      <c r="FBV17" s="221"/>
      <c r="FBW17" s="221"/>
      <c r="FBX17" s="221"/>
      <c r="FBY17" s="221"/>
      <c r="FBZ17" s="221"/>
      <c r="FCA17" s="221"/>
      <c r="FCB17" s="221"/>
      <c r="FCC17" s="221"/>
      <c r="FCF17" s="26"/>
      <c r="FCG17" s="26"/>
      <c r="FCH17" s="26"/>
      <c r="FCI17" s="225"/>
      <c r="FCJ17" s="26"/>
      <c r="FCL17" s="221"/>
      <c r="FCM17" s="221"/>
      <c r="FCN17" s="221"/>
      <c r="FCO17" s="221"/>
      <c r="FCP17" s="221"/>
      <c r="FCQ17" s="221"/>
      <c r="FCR17" s="221"/>
      <c r="FCS17" s="221"/>
      <c r="FCV17" s="26"/>
      <c r="FCW17" s="26"/>
      <c r="FCX17" s="26"/>
      <c r="FCY17" s="225"/>
      <c r="FCZ17" s="26"/>
      <c r="FDB17" s="221"/>
      <c r="FDC17" s="221"/>
      <c r="FDD17" s="221"/>
      <c r="FDE17" s="221"/>
      <c r="FDF17" s="221"/>
      <c r="FDG17" s="221"/>
      <c r="FDH17" s="221"/>
      <c r="FDI17" s="221"/>
      <c r="FDL17" s="26"/>
      <c r="FDM17" s="26"/>
      <c r="FDN17" s="26"/>
      <c r="FDO17" s="225"/>
      <c r="FDP17" s="26"/>
      <c r="FDR17" s="221"/>
      <c r="FDS17" s="221"/>
      <c r="FDT17" s="221"/>
      <c r="FDU17" s="221"/>
      <c r="FDV17" s="221"/>
      <c r="FDW17" s="221"/>
      <c r="FDX17" s="221"/>
      <c r="FDY17" s="221"/>
      <c r="FEB17" s="26"/>
      <c r="FEC17" s="26"/>
      <c r="FED17" s="26"/>
      <c r="FEE17" s="225"/>
      <c r="FEF17" s="26"/>
      <c r="FEH17" s="221"/>
      <c r="FEI17" s="221"/>
      <c r="FEJ17" s="221"/>
      <c r="FEK17" s="221"/>
      <c r="FEL17" s="221"/>
      <c r="FEM17" s="221"/>
      <c r="FEN17" s="221"/>
      <c r="FEO17" s="221"/>
      <c r="FER17" s="26"/>
      <c r="FES17" s="26"/>
      <c r="FET17" s="26"/>
      <c r="FEU17" s="225"/>
      <c r="FEV17" s="26"/>
      <c r="FEX17" s="221"/>
      <c r="FEY17" s="221"/>
      <c r="FEZ17" s="221"/>
      <c r="FFA17" s="221"/>
      <c r="FFB17" s="221"/>
      <c r="FFC17" s="221"/>
      <c r="FFD17" s="221"/>
      <c r="FFE17" s="221"/>
      <c r="FFH17" s="26"/>
      <c r="FFI17" s="26"/>
      <c r="FFJ17" s="26"/>
      <c r="FFK17" s="225"/>
      <c r="FFL17" s="26"/>
      <c r="FFN17" s="221"/>
      <c r="FFO17" s="221"/>
      <c r="FFP17" s="221"/>
      <c r="FFQ17" s="221"/>
      <c r="FFR17" s="221"/>
      <c r="FFS17" s="221"/>
      <c r="FFT17" s="221"/>
      <c r="FFU17" s="221"/>
      <c r="FFX17" s="26"/>
      <c r="FFY17" s="26"/>
      <c r="FFZ17" s="26"/>
      <c r="FGA17" s="225"/>
      <c r="FGB17" s="26"/>
      <c r="FGD17" s="221"/>
      <c r="FGE17" s="221"/>
      <c r="FGF17" s="221"/>
      <c r="FGG17" s="221"/>
      <c r="FGH17" s="221"/>
      <c r="FGI17" s="221"/>
      <c r="FGJ17" s="221"/>
      <c r="FGK17" s="221"/>
      <c r="FGN17" s="26"/>
      <c r="FGO17" s="26"/>
      <c r="FGP17" s="26"/>
      <c r="FGQ17" s="225"/>
      <c r="FGR17" s="26"/>
      <c r="FGT17" s="221"/>
      <c r="FGU17" s="221"/>
      <c r="FGV17" s="221"/>
      <c r="FGW17" s="221"/>
      <c r="FGX17" s="221"/>
      <c r="FGY17" s="221"/>
      <c r="FGZ17" s="221"/>
      <c r="FHA17" s="221"/>
      <c r="FHD17" s="26"/>
      <c r="FHE17" s="26"/>
      <c r="FHF17" s="26"/>
      <c r="FHG17" s="225"/>
      <c r="FHH17" s="26"/>
      <c r="FHJ17" s="221"/>
      <c r="FHK17" s="221"/>
      <c r="FHL17" s="221"/>
      <c r="FHM17" s="221"/>
      <c r="FHN17" s="221"/>
      <c r="FHO17" s="221"/>
      <c r="FHP17" s="221"/>
      <c r="FHQ17" s="221"/>
      <c r="FHT17" s="26"/>
      <c r="FHU17" s="26"/>
      <c r="FHV17" s="26"/>
      <c r="FHW17" s="225"/>
      <c r="FHX17" s="26"/>
      <c r="FHZ17" s="221"/>
      <c r="FIA17" s="221"/>
      <c r="FIB17" s="221"/>
      <c r="FIC17" s="221"/>
      <c r="FID17" s="221"/>
      <c r="FIE17" s="221"/>
      <c r="FIF17" s="221"/>
      <c r="FIG17" s="221"/>
      <c r="FIJ17" s="26"/>
      <c r="FIK17" s="26"/>
      <c r="FIL17" s="26"/>
      <c r="FIM17" s="225"/>
      <c r="FIN17" s="26"/>
      <c r="FIP17" s="221"/>
      <c r="FIQ17" s="221"/>
      <c r="FIR17" s="221"/>
      <c r="FIS17" s="221"/>
      <c r="FIT17" s="221"/>
      <c r="FIU17" s="221"/>
      <c r="FIV17" s="221"/>
      <c r="FIW17" s="221"/>
      <c r="FIZ17" s="26"/>
      <c r="FJA17" s="26"/>
      <c r="FJB17" s="26"/>
      <c r="FJC17" s="225"/>
      <c r="FJD17" s="26"/>
      <c r="FJF17" s="221"/>
      <c r="FJG17" s="221"/>
      <c r="FJH17" s="221"/>
      <c r="FJI17" s="221"/>
      <c r="FJJ17" s="221"/>
      <c r="FJK17" s="221"/>
      <c r="FJL17" s="221"/>
      <c r="FJM17" s="221"/>
      <c r="FJP17" s="26"/>
      <c r="FJQ17" s="26"/>
      <c r="FJR17" s="26"/>
      <c r="FJS17" s="225"/>
      <c r="FJT17" s="26"/>
      <c r="FJV17" s="221"/>
      <c r="FJW17" s="221"/>
      <c r="FJX17" s="221"/>
      <c r="FJY17" s="221"/>
      <c r="FJZ17" s="221"/>
      <c r="FKA17" s="221"/>
      <c r="FKB17" s="221"/>
      <c r="FKC17" s="221"/>
      <c r="FKF17" s="26"/>
      <c r="FKG17" s="26"/>
      <c r="FKH17" s="26"/>
      <c r="FKI17" s="225"/>
      <c r="FKJ17" s="26"/>
      <c r="FKL17" s="221"/>
      <c r="FKM17" s="221"/>
      <c r="FKN17" s="221"/>
      <c r="FKO17" s="221"/>
      <c r="FKP17" s="221"/>
      <c r="FKQ17" s="221"/>
      <c r="FKR17" s="221"/>
      <c r="FKS17" s="221"/>
      <c r="FKV17" s="26"/>
      <c r="FKW17" s="26"/>
      <c r="FKX17" s="26"/>
      <c r="FKY17" s="225"/>
      <c r="FKZ17" s="26"/>
      <c r="FLB17" s="221"/>
      <c r="FLC17" s="221"/>
      <c r="FLD17" s="221"/>
      <c r="FLE17" s="221"/>
      <c r="FLF17" s="221"/>
      <c r="FLG17" s="221"/>
      <c r="FLH17" s="221"/>
      <c r="FLI17" s="221"/>
      <c r="FLL17" s="26"/>
      <c r="FLM17" s="26"/>
      <c r="FLN17" s="26"/>
      <c r="FLO17" s="225"/>
      <c r="FLP17" s="26"/>
      <c r="FLR17" s="221"/>
      <c r="FLS17" s="221"/>
      <c r="FLT17" s="221"/>
      <c r="FLU17" s="221"/>
      <c r="FLV17" s="221"/>
      <c r="FLW17" s="221"/>
      <c r="FLX17" s="221"/>
      <c r="FLY17" s="221"/>
      <c r="FMB17" s="26"/>
      <c r="FMC17" s="26"/>
      <c r="FMD17" s="26"/>
      <c r="FME17" s="225"/>
      <c r="FMF17" s="26"/>
      <c r="FMH17" s="221"/>
      <c r="FMI17" s="221"/>
      <c r="FMJ17" s="221"/>
      <c r="FMK17" s="221"/>
      <c r="FML17" s="221"/>
      <c r="FMM17" s="221"/>
      <c r="FMN17" s="221"/>
      <c r="FMO17" s="221"/>
      <c r="FMR17" s="26"/>
      <c r="FMS17" s="26"/>
      <c r="FMT17" s="26"/>
      <c r="FMU17" s="225"/>
      <c r="FMV17" s="26"/>
      <c r="FMX17" s="221"/>
      <c r="FMY17" s="221"/>
      <c r="FMZ17" s="221"/>
      <c r="FNA17" s="221"/>
      <c r="FNB17" s="221"/>
      <c r="FNC17" s="221"/>
      <c r="FND17" s="221"/>
      <c r="FNE17" s="221"/>
      <c r="FNH17" s="26"/>
      <c r="FNI17" s="26"/>
      <c r="FNJ17" s="26"/>
      <c r="FNK17" s="225"/>
      <c r="FNL17" s="26"/>
      <c r="FNN17" s="221"/>
      <c r="FNO17" s="221"/>
      <c r="FNP17" s="221"/>
      <c r="FNQ17" s="221"/>
      <c r="FNR17" s="221"/>
      <c r="FNS17" s="221"/>
      <c r="FNT17" s="221"/>
      <c r="FNU17" s="221"/>
      <c r="FNX17" s="26"/>
      <c r="FNY17" s="26"/>
      <c r="FNZ17" s="26"/>
      <c r="FOA17" s="225"/>
      <c r="FOB17" s="26"/>
      <c r="FOD17" s="221"/>
      <c r="FOE17" s="221"/>
      <c r="FOF17" s="221"/>
      <c r="FOG17" s="221"/>
      <c r="FOH17" s="221"/>
      <c r="FOI17" s="221"/>
      <c r="FOJ17" s="221"/>
      <c r="FOK17" s="221"/>
      <c r="FON17" s="26"/>
      <c r="FOO17" s="26"/>
      <c r="FOP17" s="26"/>
      <c r="FOQ17" s="225"/>
      <c r="FOR17" s="26"/>
      <c r="FOT17" s="221"/>
      <c r="FOU17" s="221"/>
      <c r="FOV17" s="221"/>
      <c r="FOW17" s="221"/>
      <c r="FOX17" s="221"/>
      <c r="FOY17" s="221"/>
      <c r="FOZ17" s="221"/>
      <c r="FPA17" s="221"/>
      <c r="FPD17" s="26"/>
      <c r="FPE17" s="26"/>
      <c r="FPF17" s="26"/>
      <c r="FPG17" s="225"/>
      <c r="FPH17" s="26"/>
      <c r="FPJ17" s="221"/>
      <c r="FPK17" s="221"/>
      <c r="FPL17" s="221"/>
      <c r="FPM17" s="221"/>
      <c r="FPN17" s="221"/>
      <c r="FPO17" s="221"/>
      <c r="FPP17" s="221"/>
      <c r="FPQ17" s="221"/>
      <c r="FPT17" s="26"/>
      <c r="FPU17" s="26"/>
      <c r="FPV17" s="26"/>
      <c r="FPW17" s="225"/>
      <c r="FPX17" s="26"/>
      <c r="FPZ17" s="221"/>
      <c r="FQA17" s="221"/>
      <c r="FQB17" s="221"/>
      <c r="FQC17" s="221"/>
      <c r="FQD17" s="221"/>
      <c r="FQE17" s="221"/>
      <c r="FQF17" s="221"/>
      <c r="FQG17" s="221"/>
      <c r="FQJ17" s="26"/>
      <c r="FQK17" s="26"/>
      <c r="FQL17" s="26"/>
      <c r="FQM17" s="225"/>
      <c r="FQN17" s="26"/>
      <c r="FQP17" s="221"/>
      <c r="FQQ17" s="221"/>
      <c r="FQR17" s="221"/>
      <c r="FQS17" s="221"/>
      <c r="FQT17" s="221"/>
      <c r="FQU17" s="221"/>
      <c r="FQV17" s="221"/>
      <c r="FQW17" s="221"/>
      <c r="FQZ17" s="26"/>
      <c r="FRA17" s="26"/>
      <c r="FRB17" s="26"/>
      <c r="FRC17" s="225"/>
      <c r="FRD17" s="26"/>
      <c r="FRF17" s="221"/>
      <c r="FRG17" s="221"/>
      <c r="FRH17" s="221"/>
      <c r="FRI17" s="221"/>
      <c r="FRJ17" s="221"/>
      <c r="FRK17" s="221"/>
      <c r="FRL17" s="221"/>
      <c r="FRM17" s="221"/>
      <c r="FRP17" s="26"/>
      <c r="FRQ17" s="26"/>
      <c r="FRR17" s="26"/>
      <c r="FRS17" s="225"/>
      <c r="FRT17" s="26"/>
      <c r="FRV17" s="221"/>
      <c r="FRW17" s="221"/>
      <c r="FRX17" s="221"/>
      <c r="FRY17" s="221"/>
      <c r="FRZ17" s="221"/>
      <c r="FSA17" s="221"/>
      <c r="FSB17" s="221"/>
      <c r="FSC17" s="221"/>
      <c r="FSF17" s="26"/>
      <c r="FSG17" s="26"/>
      <c r="FSH17" s="26"/>
      <c r="FSI17" s="225"/>
      <c r="FSJ17" s="26"/>
      <c r="FSL17" s="221"/>
      <c r="FSM17" s="221"/>
      <c r="FSN17" s="221"/>
      <c r="FSO17" s="221"/>
      <c r="FSP17" s="221"/>
      <c r="FSQ17" s="221"/>
      <c r="FSR17" s="221"/>
      <c r="FSS17" s="221"/>
      <c r="FSV17" s="26"/>
      <c r="FSW17" s="26"/>
      <c r="FSX17" s="26"/>
      <c r="FSY17" s="225"/>
      <c r="FSZ17" s="26"/>
      <c r="FTB17" s="221"/>
      <c r="FTC17" s="221"/>
      <c r="FTD17" s="221"/>
      <c r="FTE17" s="221"/>
      <c r="FTF17" s="221"/>
      <c r="FTG17" s="221"/>
      <c r="FTH17" s="221"/>
      <c r="FTI17" s="221"/>
      <c r="FTL17" s="26"/>
      <c r="FTM17" s="26"/>
      <c r="FTN17" s="26"/>
      <c r="FTO17" s="225"/>
      <c r="FTP17" s="26"/>
      <c r="FTR17" s="221"/>
      <c r="FTS17" s="221"/>
      <c r="FTT17" s="221"/>
      <c r="FTU17" s="221"/>
      <c r="FTV17" s="221"/>
      <c r="FTW17" s="221"/>
      <c r="FTX17" s="221"/>
      <c r="FTY17" s="221"/>
      <c r="FUB17" s="26"/>
      <c r="FUC17" s="26"/>
      <c r="FUD17" s="26"/>
      <c r="FUE17" s="225"/>
      <c r="FUF17" s="26"/>
      <c r="FUH17" s="221"/>
      <c r="FUI17" s="221"/>
      <c r="FUJ17" s="221"/>
      <c r="FUK17" s="221"/>
      <c r="FUL17" s="221"/>
      <c r="FUM17" s="221"/>
      <c r="FUN17" s="221"/>
      <c r="FUO17" s="221"/>
      <c r="FUR17" s="26"/>
      <c r="FUS17" s="26"/>
      <c r="FUT17" s="26"/>
      <c r="FUU17" s="225"/>
      <c r="FUV17" s="26"/>
      <c r="FUX17" s="221"/>
      <c r="FUY17" s="221"/>
      <c r="FUZ17" s="221"/>
      <c r="FVA17" s="221"/>
      <c r="FVB17" s="221"/>
      <c r="FVC17" s="221"/>
      <c r="FVD17" s="221"/>
      <c r="FVE17" s="221"/>
      <c r="FVH17" s="26"/>
      <c r="FVI17" s="26"/>
      <c r="FVJ17" s="26"/>
      <c r="FVK17" s="225"/>
      <c r="FVL17" s="26"/>
      <c r="FVN17" s="221"/>
      <c r="FVO17" s="221"/>
      <c r="FVP17" s="221"/>
      <c r="FVQ17" s="221"/>
      <c r="FVR17" s="221"/>
      <c r="FVS17" s="221"/>
      <c r="FVT17" s="221"/>
      <c r="FVU17" s="221"/>
      <c r="FVX17" s="26"/>
      <c r="FVY17" s="26"/>
      <c r="FVZ17" s="26"/>
      <c r="FWA17" s="225"/>
      <c r="FWB17" s="26"/>
      <c r="FWD17" s="221"/>
      <c r="FWE17" s="221"/>
      <c r="FWF17" s="221"/>
      <c r="FWG17" s="221"/>
      <c r="FWH17" s="221"/>
      <c r="FWI17" s="221"/>
      <c r="FWJ17" s="221"/>
      <c r="FWK17" s="221"/>
      <c r="FWN17" s="26"/>
      <c r="FWO17" s="26"/>
      <c r="FWP17" s="26"/>
      <c r="FWQ17" s="225"/>
      <c r="FWR17" s="26"/>
      <c r="FWT17" s="221"/>
      <c r="FWU17" s="221"/>
      <c r="FWV17" s="221"/>
      <c r="FWW17" s="221"/>
      <c r="FWX17" s="221"/>
      <c r="FWY17" s="221"/>
      <c r="FWZ17" s="221"/>
      <c r="FXA17" s="221"/>
      <c r="FXD17" s="26"/>
      <c r="FXE17" s="26"/>
      <c r="FXF17" s="26"/>
      <c r="FXG17" s="225"/>
      <c r="FXH17" s="26"/>
      <c r="FXJ17" s="221"/>
      <c r="FXK17" s="221"/>
      <c r="FXL17" s="221"/>
      <c r="FXM17" s="221"/>
      <c r="FXN17" s="221"/>
      <c r="FXO17" s="221"/>
      <c r="FXP17" s="221"/>
      <c r="FXQ17" s="221"/>
      <c r="FXT17" s="26"/>
      <c r="FXU17" s="26"/>
      <c r="FXV17" s="26"/>
      <c r="FXW17" s="225"/>
      <c r="FXX17" s="26"/>
      <c r="FXZ17" s="221"/>
      <c r="FYA17" s="221"/>
      <c r="FYB17" s="221"/>
      <c r="FYC17" s="221"/>
      <c r="FYD17" s="221"/>
      <c r="FYE17" s="221"/>
      <c r="FYF17" s="221"/>
      <c r="FYG17" s="221"/>
      <c r="FYJ17" s="26"/>
      <c r="FYK17" s="26"/>
      <c r="FYL17" s="26"/>
      <c r="FYM17" s="225"/>
      <c r="FYN17" s="26"/>
      <c r="FYP17" s="221"/>
      <c r="FYQ17" s="221"/>
      <c r="FYR17" s="221"/>
      <c r="FYS17" s="221"/>
      <c r="FYT17" s="221"/>
      <c r="FYU17" s="221"/>
      <c r="FYV17" s="221"/>
      <c r="FYW17" s="221"/>
      <c r="FYZ17" s="26"/>
      <c r="FZA17" s="26"/>
      <c r="FZB17" s="26"/>
      <c r="FZC17" s="225"/>
      <c r="FZD17" s="26"/>
      <c r="FZF17" s="221"/>
      <c r="FZG17" s="221"/>
      <c r="FZH17" s="221"/>
      <c r="FZI17" s="221"/>
      <c r="FZJ17" s="221"/>
      <c r="FZK17" s="221"/>
      <c r="FZL17" s="221"/>
      <c r="FZM17" s="221"/>
      <c r="FZP17" s="26"/>
      <c r="FZQ17" s="26"/>
      <c r="FZR17" s="26"/>
      <c r="FZS17" s="225"/>
      <c r="FZT17" s="26"/>
      <c r="FZV17" s="221"/>
      <c r="FZW17" s="221"/>
      <c r="FZX17" s="221"/>
      <c r="FZY17" s="221"/>
      <c r="FZZ17" s="221"/>
      <c r="GAA17" s="221"/>
      <c r="GAB17" s="221"/>
      <c r="GAC17" s="221"/>
      <c r="GAF17" s="26"/>
      <c r="GAG17" s="26"/>
      <c r="GAH17" s="26"/>
      <c r="GAI17" s="225"/>
      <c r="GAJ17" s="26"/>
      <c r="GAL17" s="221"/>
      <c r="GAM17" s="221"/>
      <c r="GAN17" s="221"/>
      <c r="GAO17" s="221"/>
      <c r="GAP17" s="221"/>
      <c r="GAQ17" s="221"/>
      <c r="GAR17" s="221"/>
      <c r="GAS17" s="221"/>
      <c r="GAV17" s="26"/>
      <c r="GAW17" s="26"/>
      <c r="GAX17" s="26"/>
      <c r="GAY17" s="225"/>
      <c r="GAZ17" s="26"/>
      <c r="GBB17" s="221"/>
      <c r="GBC17" s="221"/>
      <c r="GBD17" s="221"/>
      <c r="GBE17" s="221"/>
      <c r="GBF17" s="221"/>
      <c r="GBG17" s="221"/>
      <c r="GBH17" s="221"/>
      <c r="GBI17" s="221"/>
      <c r="GBL17" s="26"/>
      <c r="GBM17" s="26"/>
      <c r="GBN17" s="26"/>
      <c r="GBO17" s="225"/>
      <c r="GBP17" s="26"/>
      <c r="GBR17" s="221"/>
      <c r="GBS17" s="221"/>
      <c r="GBT17" s="221"/>
      <c r="GBU17" s="221"/>
      <c r="GBV17" s="221"/>
      <c r="GBW17" s="221"/>
      <c r="GBX17" s="221"/>
      <c r="GBY17" s="221"/>
      <c r="GCB17" s="26"/>
      <c r="GCC17" s="26"/>
      <c r="GCD17" s="26"/>
      <c r="GCE17" s="225"/>
      <c r="GCF17" s="26"/>
      <c r="GCH17" s="221"/>
      <c r="GCI17" s="221"/>
      <c r="GCJ17" s="221"/>
      <c r="GCK17" s="221"/>
      <c r="GCL17" s="221"/>
      <c r="GCM17" s="221"/>
      <c r="GCN17" s="221"/>
      <c r="GCO17" s="221"/>
      <c r="GCR17" s="26"/>
      <c r="GCS17" s="26"/>
      <c r="GCT17" s="26"/>
      <c r="GCU17" s="225"/>
      <c r="GCV17" s="26"/>
      <c r="GCX17" s="221"/>
      <c r="GCY17" s="221"/>
      <c r="GCZ17" s="221"/>
      <c r="GDA17" s="221"/>
      <c r="GDB17" s="221"/>
      <c r="GDC17" s="221"/>
      <c r="GDD17" s="221"/>
      <c r="GDE17" s="221"/>
      <c r="GDH17" s="26"/>
      <c r="GDI17" s="26"/>
      <c r="GDJ17" s="26"/>
      <c r="GDK17" s="225"/>
      <c r="GDL17" s="26"/>
      <c r="GDN17" s="221"/>
      <c r="GDO17" s="221"/>
      <c r="GDP17" s="221"/>
      <c r="GDQ17" s="221"/>
      <c r="GDR17" s="221"/>
      <c r="GDS17" s="221"/>
      <c r="GDT17" s="221"/>
      <c r="GDU17" s="221"/>
      <c r="GDX17" s="26"/>
      <c r="GDY17" s="26"/>
      <c r="GDZ17" s="26"/>
      <c r="GEA17" s="225"/>
      <c r="GEB17" s="26"/>
      <c r="GED17" s="221"/>
      <c r="GEE17" s="221"/>
      <c r="GEF17" s="221"/>
      <c r="GEG17" s="221"/>
      <c r="GEH17" s="221"/>
      <c r="GEI17" s="221"/>
      <c r="GEJ17" s="221"/>
      <c r="GEK17" s="221"/>
      <c r="GEN17" s="26"/>
      <c r="GEO17" s="26"/>
      <c r="GEP17" s="26"/>
      <c r="GEQ17" s="225"/>
      <c r="GER17" s="26"/>
      <c r="GET17" s="221"/>
      <c r="GEU17" s="221"/>
      <c r="GEV17" s="221"/>
      <c r="GEW17" s="221"/>
      <c r="GEX17" s="221"/>
      <c r="GEY17" s="221"/>
      <c r="GEZ17" s="221"/>
      <c r="GFA17" s="221"/>
      <c r="GFD17" s="26"/>
      <c r="GFE17" s="26"/>
      <c r="GFF17" s="26"/>
      <c r="GFG17" s="225"/>
      <c r="GFH17" s="26"/>
      <c r="GFJ17" s="221"/>
      <c r="GFK17" s="221"/>
      <c r="GFL17" s="221"/>
      <c r="GFM17" s="221"/>
      <c r="GFN17" s="221"/>
      <c r="GFO17" s="221"/>
      <c r="GFP17" s="221"/>
      <c r="GFQ17" s="221"/>
      <c r="GFT17" s="26"/>
      <c r="GFU17" s="26"/>
      <c r="GFV17" s="26"/>
      <c r="GFW17" s="225"/>
      <c r="GFX17" s="26"/>
      <c r="GFZ17" s="221"/>
      <c r="GGA17" s="221"/>
      <c r="GGB17" s="221"/>
      <c r="GGC17" s="221"/>
      <c r="GGD17" s="221"/>
      <c r="GGE17" s="221"/>
      <c r="GGF17" s="221"/>
      <c r="GGG17" s="221"/>
      <c r="GGJ17" s="26"/>
      <c r="GGK17" s="26"/>
      <c r="GGL17" s="26"/>
      <c r="GGM17" s="225"/>
      <c r="GGN17" s="26"/>
      <c r="GGP17" s="221"/>
      <c r="GGQ17" s="221"/>
      <c r="GGR17" s="221"/>
      <c r="GGS17" s="221"/>
      <c r="GGT17" s="221"/>
      <c r="GGU17" s="221"/>
      <c r="GGV17" s="221"/>
      <c r="GGW17" s="221"/>
      <c r="GGZ17" s="26"/>
      <c r="GHA17" s="26"/>
      <c r="GHB17" s="26"/>
      <c r="GHC17" s="225"/>
      <c r="GHD17" s="26"/>
      <c r="GHF17" s="221"/>
      <c r="GHG17" s="221"/>
      <c r="GHH17" s="221"/>
      <c r="GHI17" s="221"/>
      <c r="GHJ17" s="221"/>
      <c r="GHK17" s="221"/>
      <c r="GHL17" s="221"/>
      <c r="GHM17" s="221"/>
      <c r="GHP17" s="26"/>
      <c r="GHQ17" s="26"/>
      <c r="GHR17" s="26"/>
      <c r="GHS17" s="225"/>
      <c r="GHT17" s="26"/>
      <c r="GHV17" s="221"/>
      <c r="GHW17" s="221"/>
      <c r="GHX17" s="221"/>
      <c r="GHY17" s="221"/>
      <c r="GHZ17" s="221"/>
      <c r="GIA17" s="221"/>
      <c r="GIB17" s="221"/>
      <c r="GIC17" s="221"/>
      <c r="GIF17" s="26"/>
      <c r="GIG17" s="26"/>
      <c r="GIH17" s="26"/>
      <c r="GII17" s="225"/>
      <c r="GIJ17" s="26"/>
      <c r="GIL17" s="221"/>
      <c r="GIM17" s="221"/>
      <c r="GIN17" s="221"/>
      <c r="GIO17" s="221"/>
      <c r="GIP17" s="221"/>
      <c r="GIQ17" s="221"/>
      <c r="GIR17" s="221"/>
      <c r="GIS17" s="221"/>
      <c r="GIV17" s="26"/>
      <c r="GIW17" s="26"/>
      <c r="GIX17" s="26"/>
      <c r="GIY17" s="225"/>
      <c r="GIZ17" s="26"/>
      <c r="GJB17" s="221"/>
      <c r="GJC17" s="221"/>
      <c r="GJD17" s="221"/>
      <c r="GJE17" s="221"/>
      <c r="GJF17" s="221"/>
      <c r="GJG17" s="221"/>
      <c r="GJH17" s="221"/>
      <c r="GJI17" s="221"/>
      <c r="GJL17" s="26"/>
      <c r="GJM17" s="26"/>
      <c r="GJN17" s="26"/>
      <c r="GJO17" s="225"/>
      <c r="GJP17" s="26"/>
      <c r="GJR17" s="221"/>
      <c r="GJS17" s="221"/>
      <c r="GJT17" s="221"/>
      <c r="GJU17" s="221"/>
      <c r="GJV17" s="221"/>
      <c r="GJW17" s="221"/>
      <c r="GJX17" s="221"/>
      <c r="GJY17" s="221"/>
      <c r="GKB17" s="26"/>
      <c r="GKC17" s="26"/>
      <c r="GKD17" s="26"/>
      <c r="GKE17" s="225"/>
      <c r="GKF17" s="26"/>
      <c r="GKH17" s="221"/>
      <c r="GKI17" s="221"/>
      <c r="GKJ17" s="221"/>
      <c r="GKK17" s="221"/>
      <c r="GKL17" s="221"/>
      <c r="GKM17" s="221"/>
      <c r="GKN17" s="221"/>
      <c r="GKO17" s="221"/>
      <c r="GKR17" s="26"/>
      <c r="GKS17" s="26"/>
      <c r="GKT17" s="26"/>
      <c r="GKU17" s="225"/>
      <c r="GKV17" s="26"/>
      <c r="GKX17" s="221"/>
      <c r="GKY17" s="221"/>
      <c r="GKZ17" s="221"/>
      <c r="GLA17" s="221"/>
      <c r="GLB17" s="221"/>
      <c r="GLC17" s="221"/>
      <c r="GLD17" s="221"/>
      <c r="GLE17" s="221"/>
      <c r="GLH17" s="26"/>
      <c r="GLI17" s="26"/>
      <c r="GLJ17" s="26"/>
      <c r="GLK17" s="225"/>
      <c r="GLL17" s="26"/>
      <c r="GLN17" s="221"/>
      <c r="GLO17" s="221"/>
      <c r="GLP17" s="221"/>
      <c r="GLQ17" s="221"/>
      <c r="GLR17" s="221"/>
      <c r="GLS17" s="221"/>
      <c r="GLT17" s="221"/>
      <c r="GLU17" s="221"/>
      <c r="GLX17" s="26"/>
      <c r="GLY17" s="26"/>
      <c r="GLZ17" s="26"/>
      <c r="GMA17" s="225"/>
      <c r="GMB17" s="26"/>
      <c r="GMD17" s="221"/>
      <c r="GME17" s="221"/>
      <c r="GMF17" s="221"/>
      <c r="GMG17" s="221"/>
      <c r="GMH17" s="221"/>
      <c r="GMI17" s="221"/>
      <c r="GMJ17" s="221"/>
      <c r="GMK17" s="221"/>
      <c r="GMN17" s="26"/>
      <c r="GMO17" s="26"/>
      <c r="GMP17" s="26"/>
      <c r="GMQ17" s="225"/>
      <c r="GMR17" s="26"/>
      <c r="GMT17" s="221"/>
      <c r="GMU17" s="221"/>
      <c r="GMV17" s="221"/>
      <c r="GMW17" s="221"/>
      <c r="GMX17" s="221"/>
      <c r="GMY17" s="221"/>
      <c r="GMZ17" s="221"/>
      <c r="GNA17" s="221"/>
      <c r="GND17" s="26"/>
      <c r="GNE17" s="26"/>
      <c r="GNF17" s="26"/>
      <c r="GNG17" s="225"/>
      <c r="GNH17" s="26"/>
      <c r="GNJ17" s="221"/>
      <c r="GNK17" s="221"/>
      <c r="GNL17" s="221"/>
      <c r="GNM17" s="221"/>
      <c r="GNN17" s="221"/>
      <c r="GNO17" s="221"/>
      <c r="GNP17" s="221"/>
      <c r="GNQ17" s="221"/>
      <c r="GNT17" s="26"/>
      <c r="GNU17" s="26"/>
      <c r="GNV17" s="26"/>
      <c r="GNW17" s="225"/>
      <c r="GNX17" s="26"/>
      <c r="GNZ17" s="221"/>
      <c r="GOA17" s="221"/>
      <c r="GOB17" s="221"/>
      <c r="GOC17" s="221"/>
      <c r="GOD17" s="221"/>
      <c r="GOE17" s="221"/>
      <c r="GOF17" s="221"/>
      <c r="GOG17" s="221"/>
      <c r="GOJ17" s="26"/>
      <c r="GOK17" s="26"/>
      <c r="GOL17" s="26"/>
      <c r="GOM17" s="225"/>
      <c r="GON17" s="26"/>
      <c r="GOP17" s="221"/>
      <c r="GOQ17" s="221"/>
      <c r="GOR17" s="221"/>
      <c r="GOS17" s="221"/>
      <c r="GOT17" s="221"/>
      <c r="GOU17" s="221"/>
      <c r="GOV17" s="221"/>
      <c r="GOW17" s="221"/>
      <c r="GOZ17" s="26"/>
      <c r="GPA17" s="26"/>
      <c r="GPB17" s="26"/>
      <c r="GPC17" s="225"/>
      <c r="GPD17" s="26"/>
      <c r="GPF17" s="221"/>
      <c r="GPG17" s="221"/>
      <c r="GPH17" s="221"/>
      <c r="GPI17" s="221"/>
      <c r="GPJ17" s="221"/>
      <c r="GPK17" s="221"/>
      <c r="GPL17" s="221"/>
      <c r="GPM17" s="221"/>
      <c r="GPP17" s="26"/>
      <c r="GPQ17" s="26"/>
      <c r="GPR17" s="26"/>
      <c r="GPS17" s="225"/>
      <c r="GPT17" s="26"/>
      <c r="GPV17" s="221"/>
      <c r="GPW17" s="221"/>
      <c r="GPX17" s="221"/>
      <c r="GPY17" s="221"/>
      <c r="GPZ17" s="221"/>
      <c r="GQA17" s="221"/>
      <c r="GQB17" s="221"/>
      <c r="GQC17" s="221"/>
      <c r="GQF17" s="26"/>
      <c r="GQG17" s="26"/>
      <c r="GQH17" s="26"/>
      <c r="GQI17" s="225"/>
      <c r="GQJ17" s="26"/>
      <c r="GQL17" s="221"/>
      <c r="GQM17" s="221"/>
      <c r="GQN17" s="221"/>
      <c r="GQO17" s="221"/>
      <c r="GQP17" s="221"/>
      <c r="GQQ17" s="221"/>
      <c r="GQR17" s="221"/>
      <c r="GQS17" s="221"/>
      <c r="GQV17" s="26"/>
      <c r="GQW17" s="26"/>
      <c r="GQX17" s="26"/>
      <c r="GQY17" s="225"/>
      <c r="GQZ17" s="26"/>
      <c r="GRB17" s="221"/>
      <c r="GRC17" s="221"/>
      <c r="GRD17" s="221"/>
      <c r="GRE17" s="221"/>
      <c r="GRF17" s="221"/>
      <c r="GRG17" s="221"/>
      <c r="GRH17" s="221"/>
      <c r="GRI17" s="221"/>
      <c r="GRL17" s="26"/>
      <c r="GRM17" s="26"/>
      <c r="GRN17" s="26"/>
      <c r="GRO17" s="225"/>
      <c r="GRP17" s="26"/>
      <c r="GRR17" s="221"/>
      <c r="GRS17" s="221"/>
      <c r="GRT17" s="221"/>
      <c r="GRU17" s="221"/>
      <c r="GRV17" s="221"/>
      <c r="GRW17" s="221"/>
      <c r="GRX17" s="221"/>
      <c r="GRY17" s="221"/>
      <c r="GSB17" s="26"/>
      <c r="GSC17" s="26"/>
      <c r="GSD17" s="26"/>
      <c r="GSE17" s="225"/>
      <c r="GSF17" s="26"/>
      <c r="GSH17" s="221"/>
      <c r="GSI17" s="221"/>
      <c r="GSJ17" s="221"/>
      <c r="GSK17" s="221"/>
      <c r="GSL17" s="221"/>
      <c r="GSM17" s="221"/>
      <c r="GSN17" s="221"/>
      <c r="GSO17" s="221"/>
      <c r="GSR17" s="26"/>
      <c r="GSS17" s="26"/>
      <c r="GST17" s="26"/>
      <c r="GSU17" s="225"/>
      <c r="GSV17" s="26"/>
      <c r="GSX17" s="221"/>
      <c r="GSY17" s="221"/>
      <c r="GSZ17" s="221"/>
      <c r="GTA17" s="221"/>
      <c r="GTB17" s="221"/>
      <c r="GTC17" s="221"/>
      <c r="GTD17" s="221"/>
      <c r="GTE17" s="221"/>
      <c r="GTH17" s="26"/>
      <c r="GTI17" s="26"/>
      <c r="GTJ17" s="26"/>
      <c r="GTK17" s="225"/>
      <c r="GTL17" s="26"/>
      <c r="GTN17" s="221"/>
      <c r="GTO17" s="221"/>
      <c r="GTP17" s="221"/>
      <c r="GTQ17" s="221"/>
      <c r="GTR17" s="221"/>
      <c r="GTS17" s="221"/>
      <c r="GTT17" s="221"/>
      <c r="GTU17" s="221"/>
      <c r="GTX17" s="26"/>
      <c r="GTY17" s="26"/>
      <c r="GTZ17" s="26"/>
      <c r="GUA17" s="225"/>
      <c r="GUB17" s="26"/>
      <c r="GUD17" s="221"/>
      <c r="GUE17" s="221"/>
      <c r="GUF17" s="221"/>
      <c r="GUG17" s="221"/>
      <c r="GUH17" s="221"/>
      <c r="GUI17" s="221"/>
      <c r="GUJ17" s="221"/>
      <c r="GUK17" s="221"/>
      <c r="GUN17" s="26"/>
      <c r="GUO17" s="26"/>
      <c r="GUP17" s="26"/>
      <c r="GUQ17" s="225"/>
      <c r="GUR17" s="26"/>
      <c r="GUT17" s="221"/>
      <c r="GUU17" s="221"/>
      <c r="GUV17" s="221"/>
      <c r="GUW17" s="221"/>
      <c r="GUX17" s="221"/>
      <c r="GUY17" s="221"/>
      <c r="GUZ17" s="221"/>
      <c r="GVA17" s="221"/>
      <c r="GVD17" s="26"/>
      <c r="GVE17" s="26"/>
      <c r="GVF17" s="26"/>
      <c r="GVG17" s="225"/>
      <c r="GVH17" s="26"/>
      <c r="GVJ17" s="221"/>
      <c r="GVK17" s="221"/>
      <c r="GVL17" s="221"/>
      <c r="GVM17" s="221"/>
      <c r="GVN17" s="221"/>
      <c r="GVO17" s="221"/>
      <c r="GVP17" s="221"/>
      <c r="GVQ17" s="221"/>
      <c r="GVT17" s="26"/>
      <c r="GVU17" s="26"/>
      <c r="GVV17" s="26"/>
      <c r="GVW17" s="225"/>
      <c r="GVX17" s="26"/>
      <c r="GVZ17" s="221"/>
      <c r="GWA17" s="221"/>
      <c r="GWB17" s="221"/>
      <c r="GWC17" s="221"/>
      <c r="GWD17" s="221"/>
      <c r="GWE17" s="221"/>
      <c r="GWF17" s="221"/>
      <c r="GWG17" s="221"/>
      <c r="GWJ17" s="26"/>
      <c r="GWK17" s="26"/>
      <c r="GWL17" s="26"/>
      <c r="GWM17" s="225"/>
      <c r="GWN17" s="26"/>
      <c r="GWP17" s="221"/>
      <c r="GWQ17" s="221"/>
      <c r="GWR17" s="221"/>
      <c r="GWS17" s="221"/>
      <c r="GWT17" s="221"/>
      <c r="GWU17" s="221"/>
      <c r="GWV17" s="221"/>
      <c r="GWW17" s="221"/>
      <c r="GWZ17" s="26"/>
      <c r="GXA17" s="26"/>
      <c r="GXB17" s="26"/>
      <c r="GXC17" s="225"/>
      <c r="GXD17" s="26"/>
      <c r="GXF17" s="221"/>
      <c r="GXG17" s="221"/>
      <c r="GXH17" s="221"/>
      <c r="GXI17" s="221"/>
      <c r="GXJ17" s="221"/>
      <c r="GXK17" s="221"/>
      <c r="GXL17" s="221"/>
      <c r="GXM17" s="221"/>
      <c r="GXP17" s="26"/>
      <c r="GXQ17" s="26"/>
      <c r="GXR17" s="26"/>
      <c r="GXS17" s="225"/>
      <c r="GXT17" s="26"/>
      <c r="GXV17" s="221"/>
      <c r="GXW17" s="221"/>
      <c r="GXX17" s="221"/>
      <c r="GXY17" s="221"/>
      <c r="GXZ17" s="221"/>
      <c r="GYA17" s="221"/>
      <c r="GYB17" s="221"/>
      <c r="GYC17" s="221"/>
      <c r="GYF17" s="26"/>
      <c r="GYG17" s="26"/>
      <c r="GYH17" s="26"/>
      <c r="GYI17" s="225"/>
      <c r="GYJ17" s="26"/>
      <c r="GYL17" s="221"/>
      <c r="GYM17" s="221"/>
      <c r="GYN17" s="221"/>
      <c r="GYO17" s="221"/>
      <c r="GYP17" s="221"/>
      <c r="GYQ17" s="221"/>
      <c r="GYR17" s="221"/>
      <c r="GYS17" s="221"/>
      <c r="GYV17" s="26"/>
      <c r="GYW17" s="26"/>
      <c r="GYX17" s="26"/>
      <c r="GYY17" s="225"/>
      <c r="GYZ17" s="26"/>
      <c r="GZB17" s="221"/>
      <c r="GZC17" s="221"/>
      <c r="GZD17" s="221"/>
      <c r="GZE17" s="221"/>
      <c r="GZF17" s="221"/>
      <c r="GZG17" s="221"/>
      <c r="GZH17" s="221"/>
      <c r="GZI17" s="221"/>
      <c r="GZL17" s="26"/>
      <c r="GZM17" s="26"/>
      <c r="GZN17" s="26"/>
      <c r="GZO17" s="225"/>
      <c r="GZP17" s="26"/>
      <c r="GZR17" s="221"/>
      <c r="GZS17" s="221"/>
      <c r="GZT17" s="221"/>
      <c r="GZU17" s="221"/>
      <c r="GZV17" s="221"/>
      <c r="GZW17" s="221"/>
      <c r="GZX17" s="221"/>
      <c r="GZY17" s="221"/>
      <c r="HAB17" s="26"/>
      <c r="HAC17" s="26"/>
      <c r="HAD17" s="26"/>
      <c r="HAE17" s="225"/>
      <c r="HAF17" s="26"/>
      <c r="HAH17" s="221"/>
      <c r="HAI17" s="221"/>
      <c r="HAJ17" s="221"/>
      <c r="HAK17" s="221"/>
      <c r="HAL17" s="221"/>
      <c r="HAM17" s="221"/>
      <c r="HAN17" s="221"/>
      <c r="HAO17" s="221"/>
      <c r="HAR17" s="26"/>
      <c r="HAS17" s="26"/>
      <c r="HAT17" s="26"/>
      <c r="HAU17" s="225"/>
      <c r="HAV17" s="26"/>
      <c r="HAX17" s="221"/>
      <c r="HAY17" s="221"/>
      <c r="HAZ17" s="221"/>
      <c r="HBA17" s="221"/>
      <c r="HBB17" s="221"/>
      <c r="HBC17" s="221"/>
      <c r="HBD17" s="221"/>
      <c r="HBE17" s="221"/>
      <c r="HBH17" s="26"/>
      <c r="HBI17" s="26"/>
      <c r="HBJ17" s="26"/>
      <c r="HBK17" s="225"/>
      <c r="HBL17" s="26"/>
      <c r="HBN17" s="221"/>
      <c r="HBO17" s="221"/>
      <c r="HBP17" s="221"/>
      <c r="HBQ17" s="221"/>
      <c r="HBR17" s="221"/>
      <c r="HBS17" s="221"/>
      <c r="HBT17" s="221"/>
      <c r="HBU17" s="221"/>
      <c r="HBX17" s="26"/>
      <c r="HBY17" s="26"/>
      <c r="HBZ17" s="26"/>
      <c r="HCA17" s="225"/>
      <c r="HCB17" s="26"/>
      <c r="HCD17" s="221"/>
      <c r="HCE17" s="221"/>
      <c r="HCF17" s="221"/>
      <c r="HCG17" s="221"/>
      <c r="HCH17" s="221"/>
      <c r="HCI17" s="221"/>
      <c r="HCJ17" s="221"/>
      <c r="HCK17" s="221"/>
      <c r="HCN17" s="26"/>
      <c r="HCO17" s="26"/>
      <c r="HCP17" s="26"/>
      <c r="HCQ17" s="225"/>
      <c r="HCR17" s="26"/>
      <c r="HCT17" s="221"/>
      <c r="HCU17" s="221"/>
      <c r="HCV17" s="221"/>
      <c r="HCW17" s="221"/>
      <c r="HCX17" s="221"/>
      <c r="HCY17" s="221"/>
      <c r="HCZ17" s="221"/>
      <c r="HDA17" s="221"/>
      <c r="HDD17" s="26"/>
      <c r="HDE17" s="26"/>
      <c r="HDF17" s="26"/>
      <c r="HDG17" s="225"/>
      <c r="HDH17" s="26"/>
      <c r="HDJ17" s="221"/>
      <c r="HDK17" s="221"/>
      <c r="HDL17" s="221"/>
      <c r="HDM17" s="221"/>
      <c r="HDN17" s="221"/>
      <c r="HDO17" s="221"/>
      <c r="HDP17" s="221"/>
      <c r="HDQ17" s="221"/>
      <c r="HDT17" s="26"/>
      <c r="HDU17" s="26"/>
      <c r="HDV17" s="26"/>
      <c r="HDW17" s="225"/>
      <c r="HDX17" s="26"/>
      <c r="HDZ17" s="221"/>
      <c r="HEA17" s="221"/>
      <c r="HEB17" s="221"/>
      <c r="HEC17" s="221"/>
      <c r="HED17" s="221"/>
      <c r="HEE17" s="221"/>
      <c r="HEF17" s="221"/>
      <c r="HEG17" s="221"/>
      <c r="HEJ17" s="26"/>
      <c r="HEK17" s="26"/>
      <c r="HEL17" s="26"/>
      <c r="HEM17" s="225"/>
      <c r="HEN17" s="26"/>
      <c r="HEP17" s="221"/>
      <c r="HEQ17" s="221"/>
      <c r="HER17" s="221"/>
      <c r="HES17" s="221"/>
      <c r="HET17" s="221"/>
      <c r="HEU17" s="221"/>
      <c r="HEV17" s="221"/>
      <c r="HEW17" s="221"/>
      <c r="HEZ17" s="26"/>
      <c r="HFA17" s="26"/>
      <c r="HFB17" s="26"/>
      <c r="HFC17" s="225"/>
      <c r="HFD17" s="26"/>
      <c r="HFF17" s="221"/>
      <c r="HFG17" s="221"/>
      <c r="HFH17" s="221"/>
      <c r="HFI17" s="221"/>
      <c r="HFJ17" s="221"/>
      <c r="HFK17" s="221"/>
      <c r="HFL17" s="221"/>
      <c r="HFM17" s="221"/>
      <c r="HFP17" s="26"/>
      <c r="HFQ17" s="26"/>
      <c r="HFR17" s="26"/>
      <c r="HFS17" s="225"/>
      <c r="HFT17" s="26"/>
      <c r="HFV17" s="221"/>
      <c r="HFW17" s="221"/>
      <c r="HFX17" s="221"/>
      <c r="HFY17" s="221"/>
      <c r="HFZ17" s="221"/>
      <c r="HGA17" s="221"/>
      <c r="HGB17" s="221"/>
      <c r="HGC17" s="221"/>
      <c r="HGF17" s="26"/>
      <c r="HGG17" s="26"/>
      <c r="HGH17" s="26"/>
      <c r="HGI17" s="225"/>
      <c r="HGJ17" s="26"/>
      <c r="HGL17" s="221"/>
      <c r="HGM17" s="221"/>
      <c r="HGN17" s="221"/>
      <c r="HGO17" s="221"/>
      <c r="HGP17" s="221"/>
      <c r="HGQ17" s="221"/>
      <c r="HGR17" s="221"/>
      <c r="HGS17" s="221"/>
      <c r="HGV17" s="26"/>
      <c r="HGW17" s="26"/>
      <c r="HGX17" s="26"/>
      <c r="HGY17" s="225"/>
      <c r="HGZ17" s="26"/>
      <c r="HHB17" s="221"/>
      <c r="HHC17" s="221"/>
      <c r="HHD17" s="221"/>
      <c r="HHE17" s="221"/>
      <c r="HHF17" s="221"/>
      <c r="HHG17" s="221"/>
      <c r="HHH17" s="221"/>
      <c r="HHI17" s="221"/>
      <c r="HHL17" s="26"/>
      <c r="HHM17" s="26"/>
      <c r="HHN17" s="26"/>
      <c r="HHO17" s="225"/>
      <c r="HHP17" s="26"/>
      <c r="HHR17" s="221"/>
      <c r="HHS17" s="221"/>
      <c r="HHT17" s="221"/>
      <c r="HHU17" s="221"/>
      <c r="HHV17" s="221"/>
      <c r="HHW17" s="221"/>
      <c r="HHX17" s="221"/>
      <c r="HHY17" s="221"/>
      <c r="HIB17" s="26"/>
      <c r="HIC17" s="26"/>
      <c r="HID17" s="26"/>
      <c r="HIE17" s="225"/>
      <c r="HIF17" s="26"/>
      <c r="HIH17" s="221"/>
      <c r="HII17" s="221"/>
      <c r="HIJ17" s="221"/>
      <c r="HIK17" s="221"/>
      <c r="HIL17" s="221"/>
      <c r="HIM17" s="221"/>
      <c r="HIN17" s="221"/>
      <c r="HIO17" s="221"/>
      <c r="HIR17" s="26"/>
      <c r="HIS17" s="26"/>
      <c r="HIT17" s="26"/>
      <c r="HIU17" s="225"/>
      <c r="HIV17" s="26"/>
      <c r="HIX17" s="221"/>
      <c r="HIY17" s="221"/>
      <c r="HIZ17" s="221"/>
      <c r="HJA17" s="221"/>
      <c r="HJB17" s="221"/>
      <c r="HJC17" s="221"/>
      <c r="HJD17" s="221"/>
      <c r="HJE17" s="221"/>
      <c r="HJH17" s="26"/>
      <c r="HJI17" s="26"/>
      <c r="HJJ17" s="26"/>
      <c r="HJK17" s="225"/>
      <c r="HJL17" s="26"/>
      <c r="HJN17" s="221"/>
      <c r="HJO17" s="221"/>
      <c r="HJP17" s="221"/>
      <c r="HJQ17" s="221"/>
      <c r="HJR17" s="221"/>
      <c r="HJS17" s="221"/>
      <c r="HJT17" s="221"/>
      <c r="HJU17" s="221"/>
      <c r="HJX17" s="26"/>
      <c r="HJY17" s="26"/>
      <c r="HJZ17" s="26"/>
      <c r="HKA17" s="225"/>
      <c r="HKB17" s="26"/>
      <c r="HKD17" s="221"/>
      <c r="HKE17" s="221"/>
      <c r="HKF17" s="221"/>
      <c r="HKG17" s="221"/>
      <c r="HKH17" s="221"/>
      <c r="HKI17" s="221"/>
      <c r="HKJ17" s="221"/>
      <c r="HKK17" s="221"/>
      <c r="HKN17" s="26"/>
      <c r="HKO17" s="26"/>
      <c r="HKP17" s="26"/>
      <c r="HKQ17" s="225"/>
      <c r="HKR17" s="26"/>
      <c r="HKT17" s="221"/>
      <c r="HKU17" s="221"/>
      <c r="HKV17" s="221"/>
      <c r="HKW17" s="221"/>
      <c r="HKX17" s="221"/>
      <c r="HKY17" s="221"/>
      <c r="HKZ17" s="221"/>
      <c r="HLA17" s="221"/>
      <c r="HLD17" s="26"/>
      <c r="HLE17" s="26"/>
      <c r="HLF17" s="26"/>
      <c r="HLG17" s="225"/>
      <c r="HLH17" s="26"/>
      <c r="HLJ17" s="221"/>
      <c r="HLK17" s="221"/>
      <c r="HLL17" s="221"/>
      <c r="HLM17" s="221"/>
      <c r="HLN17" s="221"/>
      <c r="HLO17" s="221"/>
      <c r="HLP17" s="221"/>
      <c r="HLQ17" s="221"/>
      <c r="HLT17" s="26"/>
      <c r="HLU17" s="26"/>
      <c r="HLV17" s="26"/>
      <c r="HLW17" s="225"/>
      <c r="HLX17" s="26"/>
      <c r="HLZ17" s="221"/>
      <c r="HMA17" s="221"/>
      <c r="HMB17" s="221"/>
      <c r="HMC17" s="221"/>
      <c r="HMD17" s="221"/>
      <c r="HME17" s="221"/>
      <c r="HMF17" s="221"/>
      <c r="HMG17" s="221"/>
      <c r="HMJ17" s="26"/>
      <c r="HMK17" s="26"/>
      <c r="HML17" s="26"/>
      <c r="HMM17" s="225"/>
      <c r="HMN17" s="26"/>
      <c r="HMP17" s="221"/>
      <c r="HMQ17" s="221"/>
      <c r="HMR17" s="221"/>
      <c r="HMS17" s="221"/>
      <c r="HMT17" s="221"/>
      <c r="HMU17" s="221"/>
      <c r="HMV17" s="221"/>
      <c r="HMW17" s="221"/>
      <c r="HMZ17" s="26"/>
      <c r="HNA17" s="26"/>
      <c r="HNB17" s="26"/>
      <c r="HNC17" s="225"/>
      <c r="HND17" s="26"/>
      <c r="HNF17" s="221"/>
      <c r="HNG17" s="221"/>
      <c r="HNH17" s="221"/>
      <c r="HNI17" s="221"/>
      <c r="HNJ17" s="221"/>
      <c r="HNK17" s="221"/>
      <c r="HNL17" s="221"/>
      <c r="HNM17" s="221"/>
      <c r="HNP17" s="26"/>
      <c r="HNQ17" s="26"/>
      <c r="HNR17" s="26"/>
      <c r="HNS17" s="225"/>
      <c r="HNT17" s="26"/>
      <c r="HNV17" s="221"/>
      <c r="HNW17" s="221"/>
      <c r="HNX17" s="221"/>
      <c r="HNY17" s="221"/>
      <c r="HNZ17" s="221"/>
      <c r="HOA17" s="221"/>
      <c r="HOB17" s="221"/>
      <c r="HOC17" s="221"/>
      <c r="HOF17" s="26"/>
      <c r="HOG17" s="26"/>
      <c r="HOH17" s="26"/>
      <c r="HOI17" s="225"/>
      <c r="HOJ17" s="26"/>
      <c r="HOL17" s="221"/>
      <c r="HOM17" s="221"/>
      <c r="HON17" s="221"/>
      <c r="HOO17" s="221"/>
      <c r="HOP17" s="221"/>
      <c r="HOQ17" s="221"/>
      <c r="HOR17" s="221"/>
      <c r="HOS17" s="221"/>
      <c r="HOV17" s="26"/>
      <c r="HOW17" s="26"/>
      <c r="HOX17" s="26"/>
      <c r="HOY17" s="225"/>
      <c r="HOZ17" s="26"/>
      <c r="HPB17" s="221"/>
      <c r="HPC17" s="221"/>
      <c r="HPD17" s="221"/>
      <c r="HPE17" s="221"/>
      <c r="HPF17" s="221"/>
      <c r="HPG17" s="221"/>
      <c r="HPH17" s="221"/>
      <c r="HPI17" s="221"/>
      <c r="HPL17" s="26"/>
      <c r="HPM17" s="26"/>
      <c r="HPN17" s="26"/>
      <c r="HPO17" s="225"/>
      <c r="HPP17" s="26"/>
      <c r="HPR17" s="221"/>
      <c r="HPS17" s="221"/>
      <c r="HPT17" s="221"/>
      <c r="HPU17" s="221"/>
      <c r="HPV17" s="221"/>
      <c r="HPW17" s="221"/>
      <c r="HPX17" s="221"/>
      <c r="HPY17" s="221"/>
      <c r="HQB17" s="26"/>
      <c r="HQC17" s="26"/>
      <c r="HQD17" s="26"/>
      <c r="HQE17" s="225"/>
      <c r="HQF17" s="26"/>
      <c r="HQH17" s="221"/>
      <c r="HQI17" s="221"/>
      <c r="HQJ17" s="221"/>
      <c r="HQK17" s="221"/>
      <c r="HQL17" s="221"/>
      <c r="HQM17" s="221"/>
      <c r="HQN17" s="221"/>
      <c r="HQO17" s="221"/>
      <c r="HQR17" s="26"/>
      <c r="HQS17" s="26"/>
      <c r="HQT17" s="26"/>
      <c r="HQU17" s="225"/>
      <c r="HQV17" s="26"/>
      <c r="HQX17" s="221"/>
      <c r="HQY17" s="221"/>
      <c r="HQZ17" s="221"/>
      <c r="HRA17" s="221"/>
      <c r="HRB17" s="221"/>
      <c r="HRC17" s="221"/>
      <c r="HRD17" s="221"/>
      <c r="HRE17" s="221"/>
      <c r="HRH17" s="26"/>
      <c r="HRI17" s="26"/>
      <c r="HRJ17" s="26"/>
      <c r="HRK17" s="225"/>
      <c r="HRL17" s="26"/>
      <c r="HRN17" s="221"/>
      <c r="HRO17" s="221"/>
      <c r="HRP17" s="221"/>
      <c r="HRQ17" s="221"/>
      <c r="HRR17" s="221"/>
      <c r="HRS17" s="221"/>
      <c r="HRT17" s="221"/>
      <c r="HRU17" s="221"/>
      <c r="HRX17" s="26"/>
      <c r="HRY17" s="26"/>
      <c r="HRZ17" s="26"/>
      <c r="HSA17" s="225"/>
      <c r="HSB17" s="26"/>
      <c r="HSD17" s="221"/>
      <c r="HSE17" s="221"/>
      <c r="HSF17" s="221"/>
      <c r="HSG17" s="221"/>
      <c r="HSH17" s="221"/>
      <c r="HSI17" s="221"/>
      <c r="HSJ17" s="221"/>
      <c r="HSK17" s="221"/>
      <c r="HSN17" s="26"/>
      <c r="HSO17" s="26"/>
      <c r="HSP17" s="26"/>
      <c r="HSQ17" s="225"/>
      <c r="HSR17" s="26"/>
      <c r="HST17" s="221"/>
      <c r="HSU17" s="221"/>
      <c r="HSV17" s="221"/>
      <c r="HSW17" s="221"/>
      <c r="HSX17" s="221"/>
      <c r="HSY17" s="221"/>
      <c r="HSZ17" s="221"/>
      <c r="HTA17" s="221"/>
      <c r="HTD17" s="26"/>
      <c r="HTE17" s="26"/>
      <c r="HTF17" s="26"/>
      <c r="HTG17" s="225"/>
      <c r="HTH17" s="26"/>
      <c r="HTJ17" s="221"/>
      <c r="HTK17" s="221"/>
      <c r="HTL17" s="221"/>
      <c r="HTM17" s="221"/>
      <c r="HTN17" s="221"/>
      <c r="HTO17" s="221"/>
      <c r="HTP17" s="221"/>
      <c r="HTQ17" s="221"/>
      <c r="HTT17" s="26"/>
      <c r="HTU17" s="26"/>
      <c r="HTV17" s="26"/>
      <c r="HTW17" s="225"/>
      <c r="HTX17" s="26"/>
      <c r="HTZ17" s="221"/>
      <c r="HUA17" s="221"/>
      <c r="HUB17" s="221"/>
      <c r="HUC17" s="221"/>
      <c r="HUD17" s="221"/>
      <c r="HUE17" s="221"/>
      <c r="HUF17" s="221"/>
      <c r="HUG17" s="221"/>
      <c r="HUJ17" s="26"/>
      <c r="HUK17" s="26"/>
      <c r="HUL17" s="26"/>
      <c r="HUM17" s="225"/>
      <c r="HUN17" s="26"/>
      <c r="HUP17" s="221"/>
      <c r="HUQ17" s="221"/>
      <c r="HUR17" s="221"/>
      <c r="HUS17" s="221"/>
      <c r="HUT17" s="221"/>
      <c r="HUU17" s="221"/>
      <c r="HUV17" s="221"/>
      <c r="HUW17" s="221"/>
      <c r="HUZ17" s="26"/>
      <c r="HVA17" s="26"/>
      <c r="HVB17" s="26"/>
      <c r="HVC17" s="225"/>
      <c r="HVD17" s="26"/>
      <c r="HVF17" s="221"/>
      <c r="HVG17" s="221"/>
      <c r="HVH17" s="221"/>
      <c r="HVI17" s="221"/>
      <c r="HVJ17" s="221"/>
      <c r="HVK17" s="221"/>
      <c r="HVL17" s="221"/>
      <c r="HVM17" s="221"/>
      <c r="HVP17" s="26"/>
      <c r="HVQ17" s="26"/>
      <c r="HVR17" s="26"/>
      <c r="HVS17" s="225"/>
      <c r="HVT17" s="26"/>
      <c r="HVV17" s="221"/>
      <c r="HVW17" s="221"/>
      <c r="HVX17" s="221"/>
      <c r="HVY17" s="221"/>
      <c r="HVZ17" s="221"/>
      <c r="HWA17" s="221"/>
      <c r="HWB17" s="221"/>
      <c r="HWC17" s="221"/>
      <c r="HWF17" s="26"/>
      <c r="HWG17" s="26"/>
      <c r="HWH17" s="26"/>
      <c r="HWI17" s="225"/>
      <c r="HWJ17" s="26"/>
      <c r="HWL17" s="221"/>
      <c r="HWM17" s="221"/>
      <c r="HWN17" s="221"/>
      <c r="HWO17" s="221"/>
      <c r="HWP17" s="221"/>
      <c r="HWQ17" s="221"/>
      <c r="HWR17" s="221"/>
      <c r="HWS17" s="221"/>
      <c r="HWV17" s="26"/>
      <c r="HWW17" s="26"/>
      <c r="HWX17" s="26"/>
      <c r="HWY17" s="225"/>
      <c r="HWZ17" s="26"/>
      <c r="HXB17" s="221"/>
      <c r="HXC17" s="221"/>
      <c r="HXD17" s="221"/>
      <c r="HXE17" s="221"/>
      <c r="HXF17" s="221"/>
      <c r="HXG17" s="221"/>
      <c r="HXH17" s="221"/>
      <c r="HXI17" s="221"/>
      <c r="HXL17" s="26"/>
      <c r="HXM17" s="26"/>
      <c r="HXN17" s="26"/>
      <c r="HXO17" s="225"/>
      <c r="HXP17" s="26"/>
      <c r="HXR17" s="221"/>
      <c r="HXS17" s="221"/>
      <c r="HXT17" s="221"/>
      <c r="HXU17" s="221"/>
      <c r="HXV17" s="221"/>
      <c r="HXW17" s="221"/>
      <c r="HXX17" s="221"/>
      <c r="HXY17" s="221"/>
      <c r="HYB17" s="26"/>
      <c r="HYC17" s="26"/>
      <c r="HYD17" s="26"/>
      <c r="HYE17" s="225"/>
      <c r="HYF17" s="26"/>
      <c r="HYH17" s="221"/>
      <c r="HYI17" s="221"/>
      <c r="HYJ17" s="221"/>
      <c r="HYK17" s="221"/>
      <c r="HYL17" s="221"/>
      <c r="HYM17" s="221"/>
      <c r="HYN17" s="221"/>
      <c r="HYO17" s="221"/>
      <c r="HYR17" s="26"/>
      <c r="HYS17" s="26"/>
      <c r="HYT17" s="26"/>
      <c r="HYU17" s="225"/>
      <c r="HYV17" s="26"/>
      <c r="HYX17" s="221"/>
      <c r="HYY17" s="221"/>
      <c r="HYZ17" s="221"/>
      <c r="HZA17" s="221"/>
      <c r="HZB17" s="221"/>
      <c r="HZC17" s="221"/>
      <c r="HZD17" s="221"/>
      <c r="HZE17" s="221"/>
      <c r="HZH17" s="26"/>
      <c r="HZI17" s="26"/>
      <c r="HZJ17" s="26"/>
      <c r="HZK17" s="225"/>
      <c r="HZL17" s="26"/>
      <c r="HZN17" s="221"/>
      <c r="HZO17" s="221"/>
      <c r="HZP17" s="221"/>
      <c r="HZQ17" s="221"/>
      <c r="HZR17" s="221"/>
      <c r="HZS17" s="221"/>
      <c r="HZT17" s="221"/>
      <c r="HZU17" s="221"/>
      <c r="HZX17" s="26"/>
      <c r="HZY17" s="26"/>
      <c r="HZZ17" s="26"/>
      <c r="IAA17" s="225"/>
      <c r="IAB17" s="26"/>
      <c r="IAD17" s="221"/>
      <c r="IAE17" s="221"/>
      <c r="IAF17" s="221"/>
      <c r="IAG17" s="221"/>
      <c r="IAH17" s="221"/>
      <c r="IAI17" s="221"/>
      <c r="IAJ17" s="221"/>
      <c r="IAK17" s="221"/>
      <c r="IAN17" s="26"/>
      <c r="IAO17" s="26"/>
      <c r="IAP17" s="26"/>
      <c r="IAQ17" s="225"/>
      <c r="IAR17" s="26"/>
      <c r="IAT17" s="221"/>
      <c r="IAU17" s="221"/>
      <c r="IAV17" s="221"/>
      <c r="IAW17" s="221"/>
      <c r="IAX17" s="221"/>
      <c r="IAY17" s="221"/>
      <c r="IAZ17" s="221"/>
      <c r="IBA17" s="221"/>
      <c r="IBD17" s="26"/>
      <c r="IBE17" s="26"/>
      <c r="IBF17" s="26"/>
      <c r="IBG17" s="225"/>
      <c r="IBH17" s="26"/>
      <c r="IBJ17" s="221"/>
      <c r="IBK17" s="221"/>
      <c r="IBL17" s="221"/>
      <c r="IBM17" s="221"/>
      <c r="IBN17" s="221"/>
      <c r="IBO17" s="221"/>
      <c r="IBP17" s="221"/>
      <c r="IBQ17" s="221"/>
      <c r="IBT17" s="26"/>
      <c r="IBU17" s="26"/>
      <c r="IBV17" s="26"/>
      <c r="IBW17" s="225"/>
      <c r="IBX17" s="26"/>
      <c r="IBZ17" s="221"/>
      <c r="ICA17" s="221"/>
      <c r="ICB17" s="221"/>
      <c r="ICC17" s="221"/>
      <c r="ICD17" s="221"/>
      <c r="ICE17" s="221"/>
      <c r="ICF17" s="221"/>
      <c r="ICG17" s="221"/>
      <c r="ICJ17" s="26"/>
      <c r="ICK17" s="26"/>
      <c r="ICL17" s="26"/>
      <c r="ICM17" s="225"/>
      <c r="ICN17" s="26"/>
      <c r="ICP17" s="221"/>
      <c r="ICQ17" s="221"/>
      <c r="ICR17" s="221"/>
      <c r="ICS17" s="221"/>
      <c r="ICT17" s="221"/>
      <c r="ICU17" s="221"/>
      <c r="ICV17" s="221"/>
      <c r="ICW17" s="221"/>
      <c r="ICZ17" s="26"/>
      <c r="IDA17" s="26"/>
      <c r="IDB17" s="26"/>
      <c r="IDC17" s="225"/>
      <c r="IDD17" s="26"/>
      <c r="IDF17" s="221"/>
      <c r="IDG17" s="221"/>
      <c r="IDH17" s="221"/>
      <c r="IDI17" s="221"/>
      <c r="IDJ17" s="221"/>
      <c r="IDK17" s="221"/>
      <c r="IDL17" s="221"/>
      <c r="IDM17" s="221"/>
      <c r="IDP17" s="26"/>
      <c r="IDQ17" s="26"/>
      <c r="IDR17" s="26"/>
      <c r="IDS17" s="225"/>
      <c r="IDT17" s="26"/>
      <c r="IDV17" s="221"/>
      <c r="IDW17" s="221"/>
      <c r="IDX17" s="221"/>
      <c r="IDY17" s="221"/>
      <c r="IDZ17" s="221"/>
      <c r="IEA17" s="221"/>
      <c r="IEB17" s="221"/>
      <c r="IEC17" s="221"/>
      <c r="IEF17" s="26"/>
      <c r="IEG17" s="26"/>
      <c r="IEH17" s="26"/>
      <c r="IEI17" s="225"/>
      <c r="IEJ17" s="26"/>
      <c r="IEL17" s="221"/>
      <c r="IEM17" s="221"/>
      <c r="IEN17" s="221"/>
      <c r="IEO17" s="221"/>
      <c r="IEP17" s="221"/>
      <c r="IEQ17" s="221"/>
      <c r="IER17" s="221"/>
      <c r="IES17" s="221"/>
      <c r="IEV17" s="26"/>
      <c r="IEW17" s="26"/>
      <c r="IEX17" s="26"/>
      <c r="IEY17" s="225"/>
      <c r="IEZ17" s="26"/>
      <c r="IFB17" s="221"/>
      <c r="IFC17" s="221"/>
      <c r="IFD17" s="221"/>
      <c r="IFE17" s="221"/>
      <c r="IFF17" s="221"/>
      <c r="IFG17" s="221"/>
      <c r="IFH17" s="221"/>
      <c r="IFI17" s="221"/>
      <c r="IFL17" s="26"/>
      <c r="IFM17" s="26"/>
      <c r="IFN17" s="26"/>
      <c r="IFO17" s="225"/>
      <c r="IFP17" s="26"/>
      <c r="IFR17" s="221"/>
      <c r="IFS17" s="221"/>
      <c r="IFT17" s="221"/>
      <c r="IFU17" s="221"/>
      <c r="IFV17" s="221"/>
      <c r="IFW17" s="221"/>
      <c r="IFX17" s="221"/>
      <c r="IFY17" s="221"/>
      <c r="IGB17" s="26"/>
      <c r="IGC17" s="26"/>
      <c r="IGD17" s="26"/>
      <c r="IGE17" s="225"/>
      <c r="IGF17" s="26"/>
      <c r="IGH17" s="221"/>
      <c r="IGI17" s="221"/>
      <c r="IGJ17" s="221"/>
      <c r="IGK17" s="221"/>
      <c r="IGL17" s="221"/>
      <c r="IGM17" s="221"/>
      <c r="IGN17" s="221"/>
      <c r="IGO17" s="221"/>
      <c r="IGR17" s="26"/>
      <c r="IGS17" s="26"/>
      <c r="IGT17" s="26"/>
      <c r="IGU17" s="225"/>
      <c r="IGV17" s="26"/>
      <c r="IGX17" s="221"/>
      <c r="IGY17" s="221"/>
      <c r="IGZ17" s="221"/>
      <c r="IHA17" s="221"/>
      <c r="IHB17" s="221"/>
      <c r="IHC17" s="221"/>
      <c r="IHD17" s="221"/>
      <c r="IHE17" s="221"/>
      <c r="IHH17" s="26"/>
      <c r="IHI17" s="26"/>
      <c r="IHJ17" s="26"/>
      <c r="IHK17" s="225"/>
      <c r="IHL17" s="26"/>
      <c r="IHN17" s="221"/>
      <c r="IHO17" s="221"/>
      <c r="IHP17" s="221"/>
      <c r="IHQ17" s="221"/>
      <c r="IHR17" s="221"/>
      <c r="IHS17" s="221"/>
      <c r="IHT17" s="221"/>
      <c r="IHU17" s="221"/>
      <c r="IHX17" s="26"/>
      <c r="IHY17" s="26"/>
      <c r="IHZ17" s="26"/>
      <c r="IIA17" s="225"/>
      <c r="IIB17" s="26"/>
      <c r="IID17" s="221"/>
      <c r="IIE17" s="221"/>
      <c r="IIF17" s="221"/>
      <c r="IIG17" s="221"/>
      <c r="IIH17" s="221"/>
      <c r="III17" s="221"/>
      <c r="IIJ17" s="221"/>
      <c r="IIK17" s="221"/>
      <c r="IIN17" s="26"/>
      <c r="IIO17" s="26"/>
      <c r="IIP17" s="26"/>
      <c r="IIQ17" s="225"/>
      <c r="IIR17" s="26"/>
      <c r="IIT17" s="221"/>
      <c r="IIU17" s="221"/>
      <c r="IIV17" s="221"/>
      <c r="IIW17" s="221"/>
      <c r="IIX17" s="221"/>
      <c r="IIY17" s="221"/>
      <c r="IIZ17" s="221"/>
      <c r="IJA17" s="221"/>
      <c r="IJD17" s="26"/>
      <c r="IJE17" s="26"/>
      <c r="IJF17" s="26"/>
      <c r="IJG17" s="225"/>
      <c r="IJH17" s="26"/>
      <c r="IJJ17" s="221"/>
      <c r="IJK17" s="221"/>
      <c r="IJL17" s="221"/>
      <c r="IJM17" s="221"/>
      <c r="IJN17" s="221"/>
      <c r="IJO17" s="221"/>
      <c r="IJP17" s="221"/>
      <c r="IJQ17" s="221"/>
      <c r="IJT17" s="26"/>
      <c r="IJU17" s="26"/>
      <c r="IJV17" s="26"/>
      <c r="IJW17" s="225"/>
      <c r="IJX17" s="26"/>
      <c r="IJZ17" s="221"/>
      <c r="IKA17" s="221"/>
      <c r="IKB17" s="221"/>
      <c r="IKC17" s="221"/>
      <c r="IKD17" s="221"/>
      <c r="IKE17" s="221"/>
      <c r="IKF17" s="221"/>
      <c r="IKG17" s="221"/>
      <c r="IKJ17" s="26"/>
      <c r="IKK17" s="26"/>
      <c r="IKL17" s="26"/>
      <c r="IKM17" s="225"/>
      <c r="IKN17" s="26"/>
      <c r="IKP17" s="221"/>
      <c r="IKQ17" s="221"/>
      <c r="IKR17" s="221"/>
      <c r="IKS17" s="221"/>
      <c r="IKT17" s="221"/>
      <c r="IKU17" s="221"/>
      <c r="IKV17" s="221"/>
      <c r="IKW17" s="221"/>
      <c r="IKZ17" s="26"/>
      <c r="ILA17" s="26"/>
      <c r="ILB17" s="26"/>
      <c r="ILC17" s="225"/>
      <c r="ILD17" s="26"/>
      <c r="ILF17" s="221"/>
      <c r="ILG17" s="221"/>
      <c r="ILH17" s="221"/>
      <c r="ILI17" s="221"/>
      <c r="ILJ17" s="221"/>
      <c r="ILK17" s="221"/>
      <c r="ILL17" s="221"/>
      <c r="ILM17" s="221"/>
      <c r="ILP17" s="26"/>
      <c r="ILQ17" s="26"/>
      <c r="ILR17" s="26"/>
      <c r="ILS17" s="225"/>
      <c r="ILT17" s="26"/>
      <c r="ILV17" s="221"/>
      <c r="ILW17" s="221"/>
      <c r="ILX17" s="221"/>
      <c r="ILY17" s="221"/>
      <c r="ILZ17" s="221"/>
      <c r="IMA17" s="221"/>
      <c r="IMB17" s="221"/>
      <c r="IMC17" s="221"/>
      <c r="IMF17" s="26"/>
      <c r="IMG17" s="26"/>
      <c r="IMH17" s="26"/>
      <c r="IMI17" s="225"/>
      <c r="IMJ17" s="26"/>
      <c r="IML17" s="221"/>
      <c r="IMM17" s="221"/>
      <c r="IMN17" s="221"/>
      <c r="IMO17" s="221"/>
      <c r="IMP17" s="221"/>
      <c r="IMQ17" s="221"/>
      <c r="IMR17" s="221"/>
      <c r="IMS17" s="221"/>
      <c r="IMV17" s="26"/>
      <c r="IMW17" s="26"/>
      <c r="IMX17" s="26"/>
      <c r="IMY17" s="225"/>
      <c r="IMZ17" s="26"/>
      <c r="INB17" s="221"/>
      <c r="INC17" s="221"/>
      <c r="IND17" s="221"/>
      <c r="INE17" s="221"/>
      <c r="INF17" s="221"/>
      <c r="ING17" s="221"/>
      <c r="INH17" s="221"/>
      <c r="INI17" s="221"/>
      <c r="INL17" s="26"/>
      <c r="INM17" s="26"/>
      <c r="INN17" s="26"/>
      <c r="INO17" s="225"/>
      <c r="INP17" s="26"/>
      <c r="INR17" s="221"/>
      <c r="INS17" s="221"/>
      <c r="INT17" s="221"/>
      <c r="INU17" s="221"/>
      <c r="INV17" s="221"/>
      <c r="INW17" s="221"/>
      <c r="INX17" s="221"/>
      <c r="INY17" s="221"/>
      <c r="IOB17" s="26"/>
      <c r="IOC17" s="26"/>
      <c r="IOD17" s="26"/>
      <c r="IOE17" s="225"/>
      <c r="IOF17" s="26"/>
      <c r="IOH17" s="221"/>
      <c r="IOI17" s="221"/>
      <c r="IOJ17" s="221"/>
      <c r="IOK17" s="221"/>
      <c r="IOL17" s="221"/>
      <c r="IOM17" s="221"/>
      <c r="ION17" s="221"/>
      <c r="IOO17" s="221"/>
      <c r="IOR17" s="26"/>
      <c r="IOS17" s="26"/>
      <c r="IOT17" s="26"/>
      <c r="IOU17" s="225"/>
      <c r="IOV17" s="26"/>
      <c r="IOX17" s="221"/>
      <c r="IOY17" s="221"/>
      <c r="IOZ17" s="221"/>
      <c r="IPA17" s="221"/>
      <c r="IPB17" s="221"/>
      <c r="IPC17" s="221"/>
      <c r="IPD17" s="221"/>
      <c r="IPE17" s="221"/>
      <c r="IPH17" s="26"/>
      <c r="IPI17" s="26"/>
      <c r="IPJ17" s="26"/>
      <c r="IPK17" s="225"/>
      <c r="IPL17" s="26"/>
      <c r="IPN17" s="221"/>
      <c r="IPO17" s="221"/>
      <c r="IPP17" s="221"/>
      <c r="IPQ17" s="221"/>
      <c r="IPR17" s="221"/>
      <c r="IPS17" s="221"/>
      <c r="IPT17" s="221"/>
      <c r="IPU17" s="221"/>
      <c r="IPX17" s="26"/>
      <c r="IPY17" s="26"/>
      <c r="IPZ17" s="26"/>
      <c r="IQA17" s="225"/>
      <c r="IQB17" s="26"/>
      <c r="IQD17" s="221"/>
      <c r="IQE17" s="221"/>
      <c r="IQF17" s="221"/>
      <c r="IQG17" s="221"/>
      <c r="IQH17" s="221"/>
      <c r="IQI17" s="221"/>
      <c r="IQJ17" s="221"/>
      <c r="IQK17" s="221"/>
      <c r="IQN17" s="26"/>
      <c r="IQO17" s="26"/>
      <c r="IQP17" s="26"/>
      <c r="IQQ17" s="225"/>
      <c r="IQR17" s="26"/>
      <c r="IQT17" s="221"/>
      <c r="IQU17" s="221"/>
      <c r="IQV17" s="221"/>
      <c r="IQW17" s="221"/>
      <c r="IQX17" s="221"/>
      <c r="IQY17" s="221"/>
      <c r="IQZ17" s="221"/>
      <c r="IRA17" s="221"/>
      <c r="IRD17" s="26"/>
      <c r="IRE17" s="26"/>
      <c r="IRF17" s="26"/>
      <c r="IRG17" s="225"/>
      <c r="IRH17" s="26"/>
      <c r="IRJ17" s="221"/>
      <c r="IRK17" s="221"/>
      <c r="IRL17" s="221"/>
      <c r="IRM17" s="221"/>
      <c r="IRN17" s="221"/>
      <c r="IRO17" s="221"/>
      <c r="IRP17" s="221"/>
      <c r="IRQ17" s="221"/>
      <c r="IRT17" s="26"/>
      <c r="IRU17" s="26"/>
      <c r="IRV17" s="26"/>
      <c r="IRW17" s="225"/>
      <c r="IRX17" s="26"/>
      <c r="IRZ17" s="221"/>
      <c r="ISA17" s="221"/>
      <c r="ISB17" s="221"/>
      <c r="ISC17" s="221"/>
      <c r="ISD17" s="221"/>
      <c r="ISE17" s="221"/>
      <c r="ISF17" s="221"/>
      <c r="ISG17" s="221"/>
      <c r="ISJ17" s="26"/>
      <c r="ISK17" s="26"/>
      <c r="ISL17" s="26"/>
      <c r="ISM17" s="225"/>
      <c r="ISN17" s="26"/>
      <c r="ISP17" s="221"/>
      <c r="ISQ17" s="221"/>
      <c r="ISR17" s="221"/>
      <c r="ISS17" s="221"/>
      <c r="IST17" s="221"/>
      <c r="ISU17" s="221"/>
      <c r="ISV17" s="221"/>
      <c r="ISW17" s="221"/>
      <c r="ISZ17" s="26"/>
      <c r="ITA17" s="26"/>
      <c r="ITB17" s="26"/>
      <c r="ITC17" s="225"/>
      <c r="ITD17" s="26"/>
      <c r="ITF17" s="221"/>
      <c r="ITG17" s="221"/>
      <c r="ITH17" s="221"/>
      <c r="ITI17" s="221"/>
      <c r="ITJ17" s="221"/>
      <c r="ITK17" s="221"/>
      <c r="ITL17" s="221"/>
      <c r="ITM17" s="221"/>
      <c r="ITP17" s="26"/>
      <c r="ITQ17" s="26"/>
      <c r="ITR17" s="26"/>
      <c r="ITS17" s="225"/>
      <c r="ITT17" s="26"/>
      <c r="ITV17" s="221"/>
      <c r="ITW17" s="221"/>
      <c r="ITX17" s="221"/>
      <c r="ITY17" s="221"/>
      <c r="ITZ17" s="221"/>
      <c r="IUA17" s="221"/>
      <c r="IUB17" s="221"/>
      <c r="IUC17" s="221"/>
      <c r="IUF17" s="26"/>
      <c r="IUG17" s="26"/>
      <c r="IUH17" s="26"/>
      <c r="IUI17" s="225"/>
      <c r="IUJ17" s="26"/>
      <c r="IUL17" s="221"/>
      <c r="IUM17" s="221"/>
      <c r="IUN17" s="221"/>
      <c r="IUO17" s="221"/>
      <c r="IUP17" s="221"/>
      <c r="IUQ17" s="221"/>
      <c r="IUR17" s="221"/>
      <c r="IUS17" s="221"/>
      <c r="IUV17" s="26"/>
      <c r="IUW17" s="26"/>
      <c r="IUX17" s="26"/>
      <c r="IUY17" s="225"/>
      <c r="IUZ17" s="26"/>
      <c r="IVB17" s="221"/>
      <c r="IVC17" s="221"/>
      <c r="IVD17" s="221"/>
      <c r="IVE17" s="221"/>
      <c r="IVF17" s="221"/>
      <c r="IVG17" s="221"/>
      <c r="IVH17" s="221"/>
      <c r="IVI17" s="221"/>
      <c r="IVL17" s="26"/>
      <c r="IVM17" s="26"/>
      <c r="IVN17" s="26"/>
      <c r="IVO17" s="225"/>
      <c r="IVP17" s="26"/>
      <c r="IVR17" s="221"/>
      <c r="IVS17" s="221"/>
      <c r="IVT17" s="221"/>
      <c r="IVU17" s="221"/>
      <c r="IVV17" s="221"/>
      <c r="IVW17" s="221"/>
      <c r="IVX17" s="221"/>
      <c r="IVY17" s="221"/>
      <c r="IWB17" s="26"/>
      <c r="IWC17" s="26"/>
      <c r="IWD17" s="26"/>
      <c r="IWE17" s="225"/>
      <c r="IWF17" s="26"/>
      <c r="IWH17" s="221"/>
      <c r="IWI17" s="221"/>
      <c r="IWJ17" s="221"/>
      <c r="IWK17" s="221"/>
      <c r="IWL17" s="221"/>
      <c r="IWM17" s="221"/>
      <c r="IWN17" s="221"/>
      <c r="IWO17" s="221"/>
      <c r="IWR17" s="26"/>
      <c r="IWS17" s="26"/>
      <c r="IWT17" s="26"/>
      <c r="IWU17" s="225"/>
      <c r="IWV17" s="26"/>
      <c r="IWX17" s="221"/>
      <c r="IWY17" s="221"/>
      <c r="IWZ17" s="221"/>
      <c r="IXA17" s="221"/>
      <c r="IXB17" s="221"/>
      <c r="IXC17" s="221"/>
      <c r="IXD17" s="221"/>
      <c r="IXE17" s="221"/>
      <c r="IXH17" s="26"/>
      <c r="IXI17" s="26"/>
      <c r="IXJ17" s="26"/>
      <c r="IXK17" s="225"/>
      <c r="IXL17" s="26"/>
      <c r="IXN17" s="221"/>
      <c r="IXO17" s="221"/>
      <c r="IXP17" s="221"/>
      <c r="IXQ17" s="221"/>
      <c r="IXR17" s="221"/>
      <c r="IXS17" s="221"/>
      <c r="IXT17" s="221"/>
      <c r="IXU17" s="221"/>
      <c r="IXX17" s="26"/>
      <c r="IXY17" s="26"/>
      <c r="IXZ17" s="26"/>
      <c r="IYA17" s="225"/>
      <c r="IYB17" s="26"/>
      <c r="IYD17" s="221"/>
      <c r="IYE17" s="221"/>
      <c r="IYF17" s="221"/>
      <c r="IYG17" s="221"/>
      <c r="IYH17" s="221"/>
      <c r="IYI17" s="221"/>
      <c r="IYJ17" s="221"/>
      <c r="IYK17" s="221"/>
      <c r="IYN17" s="26"/>
      <c r="IYO17" s="26"/>
      <c r="IYP17" s="26"/>
      <c r="IYQ17" s="225"/>
      <c r="IYR17" s="26"/>
      <c r="IYT17" s="221"/>
      <c r="IYU17" s="221"/>
      <c r="IYV17" s="221"/>
      <c r="IYW17" s="221"/>
      <c r="IYX17" s="221"/>
      <c r="IYY17" s="221"/>
      <c r="IYZ17" s="221"/>
      <c r="IZA17" s="221"/>
      <c r="IZD17" s="26"/>
      <c r="IZE17" s="26"/>
      <c r="IZF17" s="26"/>
      <c r="IZG17" s="225"/>
      <c r="IZH17" s="26"/>
      <c r="IZJ17" s="221"/>
      <c r="IZK17" s="221"/>
      <c r="IZL17" s="221"/>
      <c r="IZM17" s="221"/>
      <c r="IZN17" s="221"/>
      <c r="IZO17" s="221"/>
      <c r="IZP17" s="221"/>
      <c r="IZQ17" s="221"/>
      <c r="IZT17" s="26"/>
      <c r="IZU17" s="26"/>
      <c r="IZV17" s="26"/>
      <c r="IZW17" s="225"/>
      <c r="IZX17" s="26"/>
      <c r="IZZ17" s="221"/>
      <c r="JAA17" s="221"/>
      <c r="JAB17" s="221"/>
      <c r="JAC17" s="221"/>
      <c r="JAD17" s="221"/>
      <c r="JAE17" s="221"/>
      <c r="JAF17" s="221"/>
      <c r="JAG17" s="221"/>
      <c r="JAJ17" s="26"/>
      <c r="JAK17" s="26"/>
      <c r="JAL17" s="26"/>
      <c r="JAM17" s="225"/>
      <c r="JAN17" s="26"/>
      <c r="JAP17" s="221"/>
      <c r="JAQ17" s="221"/>
      <c r="JAR17" s="221"/>
      <c r="JAS17" s="221"/>
      <c r="JAT17" s="221"/>
      <c r="JAU17" s="221"/>
      <c r="JAV17" s="221"/>
      <c r="JAW17" s="221"/>
      <c r="JAZ17" s="26"/>
      <c r="JBA17" s="26"/>
      <c r="JBB17" s="26"/>
      <c r="JBC17" s="225"/>
      <c r="JBD17" s="26"/>
      <c r="JBF17" s="221"/>
      <c r="JBG17" s="221"/>
      <c r="JBH17" s="221"/>
      <c r="JBI17" s="221"/>
      <c r="JBJ17" s="221"/>
      <c r="JBK17" s="221"/>
      <c r="JBL17" s="221"/>
      <c r="JBM17" s="221"/>
      <c r="JBP17" s="26"/>
      <c r="JBQ17" s="26"/>
      <c r="JBR17" s="26"/>
      <c r="JBS17" s="225"/>
      <c r="JBT17" s="26"/>
      <c r="JBV17" s="221"/>
      <c r="JBW17" s="221"/>
      <c r="JBX17" s="221"/>
      <c r="JBY17" s="221"/>
      <c r="JBZ17" s="221"/>
      <c r="JCA17" s="221"/>
      <c r="JCB17" s="221"/>
      <c r="JCC17" s="221"/>
      <c r="JCF17" s="26"/>
      <c r="JCG17" s="26"/>
      <c r="JCH17" s="26"/>
      <c r="JCI17" s="225"/>
      <c r="JCJ17" s="26"/>
      <c r="JCL17" s="221"/>
      <c r="JCM17" s="221"/>
      <c r="JCN17" s="221"/>
      <c r="JCO17" s="221"/>
      <c r="JCP17" s="221"/>
      <c r="JCQ17" s="221"/>
      <c r="JCR17" s="221"/>
      <c r="JCS17" s="221"/>
      <c r="JCV17" s="26"/>
      <c r="JCW17" s="26"/>
      <c r="JCX17" s="26"/>
      <c r="JCY17" s="225"/>
      <c r="JCZ17" s="26"/>
      <c r="JDB17" s="221"/>
      <c r="JDC17" s="221"/>
      <c r="JDD17" s="221"/>
      <c r="JDE17" s="221"/>
      <c r="JDF17" s="221"/>
      <c r="JDG17" s="221"/>
      <c r="JDH17" s="221"/>
      <c r="JDI17" s="221"/>
      <c r="JDL17" s="26"/>
      <c r="JDM17" s="26"/>
      <c r="JDN17" s="26"/>
      <c r="JDO17" s="225"/>
      <c r="JDP17" s="26"/>
      <c r="JDR17" s="221"/>
      <c r="JDS17" s="221"/>
      <c r="JDT17" s="221"/>
      <c r="JDU17" s="221"/>
      <c r="JDV17" s="221"/>
      <c r="JDW17" s="221"/>
      <c r="JDX17" s="221"/>
      <c r="JDY17" s="221"/>
      <c r="JEB17" s="26"/>
      <c r="JEC17" s="26"/>
      <c r="JED17" s="26"/>
      <c r="JEE17" s="225"/>
      <c r="JEF17" s="26"/>
      <c r="JEH17" s="221"/>
      <c r="JEI17" s="221"/>
      <c r="JEJ17" s="221"/>
      <c r="JEK17" s="221"/>
      <c r="JEL17" s="221"/>
      <c r="JEM17" s="221"/>
      <c r="JEN17" s="221"/>
      <c r="JEO17" s="221"/>
      <c r="JER17" s="26"/>
      <c r="JES17" s="26"/>
      <c r="JET17" s="26"/>
      <c r="JEU17" s="225"/>
      <c r="JEV17" s="26"/>
      <c r="JEX17" s="221"/>
      <c r="JEY17" s="221"/>
      <c r="JEZ17" s="221"/>
      <c r="JFA17" s="221"/>
      <c r="JFB17" s="221"/>
      <c r="JFC17" s="221"/>
      <c r="JFD17" s="221"/>
      <c r="JFE17" s="221"/>
      <c r="JFH17" s="26"/>
      <c r="JFI17" s="26"/>
      <c r="JFJ17" s="26"/>
      <c r="JFK17" s="225"/>
      <c r="JFL17" s="26"/>
      <c r="JFN17" s="221"/>
      <c r="JFO17" s="221"/>
      <c r="JFP17" s="221"/>
      <c r="JFQ17" s="221"/>
      <c r="JFR17" s="221"/>
      <c r="JFS17" s="221"/>
      <c r="JFT17" s="221"/>
      <c r="JFU17" s="221"/>
      <c r="JFX17" s="26"/>
      <c r="JFY17" s="26"/>
      <c r="JFZ17" s="26"/>
      <c r="JGA17" s="225"/>
      <c r="JGB17" s="26"/>
      <c r="JGD17" s="221"/>
      <c r="JGE17" s="221"/>
      <c r="JGF17" s="221"/>
      <c r="JGG17" s="221"/>
      <c r="JGH17" s="221"/>
      <c r="JGI17" s="221"/>
      <c r="JGJ17" s="221"/>
      <c r="JGK17" s="221"/>
      <c r="JGN17" s="26"/>
      <c r="JGO17" s="26"/>
      <c r="JGP17" s="26"/>
      <c r="JGQ17" s="225"/>
      <c r="JGR17" s="26"/>
      <c r="JGT17" s="221"/>
      <c r="JGU17" s="221"/>
      <c r="JGV17" s="221"/>
      <c r="JGW17" s="221"/>
      <c r="JGX17" s="221"/>
      <c r="JGY17" s="221"/>
      <c r="JGZ17" s="221"/>
      <c r="JHA17" s="221"/>
      <c r="JHD17" s="26"/>
      <c r="JHE17" s="26"/>
      <c r="JHF17" s="26"/>
      <c r="JHG17" s="225"/>
      <c r="JHH17" s="26"/>
      <c r="JHJ17" s="221"/>
      <c r="JHK17" s="221"/>
      <c r="JHL17" s="221"/>
      <c r="JHM17" s="221"/>
      <c r="JHN17" s="221"/>
      <c r="JHO17" s="221"/>
      <c r="JHP17" s="221"/>
      <c r="JHQ17" s="221"/>
      <c r="JHT17" s="26"/>
      <c r="JHU17" s="26"/>
      <c r="JHV17" s="26"/>
      <c r="JHW17" s="225"/>
      <c r="JHX17" s="26"/>
      <c r="JHZ17" s="221"/>
      <c r="JIA17" s="221"/>
      <c r="JIB17" s="221"/>
      <c r="JIC17" s="221"/>
      <c r="JID17" s="221"/>
      <c r="JIE17" s="221"/>
      <c r="JIF17" s="221"/>
      <c r="JIG17" s="221"/>
      <c r="JIJ17" s="26"/>
      <c r="JIK17" s="26"/>
      <c r="JIL17" s="26"/>
      <c r="JIM17" s="225"/>
      <c r="JIN17" s="26"/>
      <c r="JIP17" s="221"/>
      <c r="JIQ17" s="221"/>
      <c r="JIR17" s="221"/>
      <c r="JIS17" s="221"/>
      <c r="JIT17" s="221"/>
      <c r="JIU17" s="221"/>
      <c r="JIV17" s="221"/>
      <c r="JIW17" s="221"/>
      <c r="JIZ17" s="26"/>
      <c r="JJA17" s="26"/>
      <c r="JJB17" s="26"/>
      <c r="JJC17" s="225"/>
      <c r="JJD17" s="26"/>
      <c r="JJF17" s="221"/>
      <c r="JJG17" s="221"/>
      <c r="JJH17" s="221"/>
      <c r="JJI17" s="221"/>
      <c r="JJJ17" s="221"/>
      <c r="JJK17" s="221"/>
      <c r="JJL17" s="221"/>
      <c r="JJM17" s="221"/>
      <c r="JJP17" s="26"/>
      <c r="JJQ17" s="26"/>
      <c r="JJR17" s="26"/>
      <c r="JJS17" s="225"/>
      <c r="JJT17" s="26"/>
      <c r="JJV17" s="221"/>
      <c r="JJW17" s="221"/>
      <c r="JJX17" s="221"/>
      <c r="JJY17" s="221"/>
      <c r="JJZ17" s="221"/>
      <c r="JKA17" s="221"/>
      <c r="JKB17" s="221"/>
      <c r="JKC17" s="221"/>
      <c r="JKF17" s="26"/>
      <c r="JKG17" s="26"/>
      <c r="JKH17" s="26"/>
      <c r="JKI17" s="225"/>
      <c r="JKJ17" s="26"/>
      <c r="JKL17" s="221"/>
      <c r="JKM17" s="221"/>
      <c r="JKN17" s="221"/>
      <c r="JKO17" s="221"/>
      <c r="JKP17" s="221"/>
      <c r="JKQ17" s="221"/>
      <c r="JKR17" s="221"/>
      <c r="JKS17" s="221"/>
      <c r="JKV17" s="26"/>
      <c r="JKW17" s="26"/>
      <c r="JKX17" s="26"/>
      <c r="JKY17" s="225"/>
      <c r="JKZ17" s="26"/>
      <c r="JLB17" s="221"/>
      <c r="JLC17" s="221"/>
      <c r="JLD17" s="221"/>
      <c r="JLE17" s="221"/>
      <c r="JLF17" s="221"/>
      <c r="JLG17" s="221"/>
      <c r="JLH17" s="221"/>
      <c r="JLI17" s="221"/>
      <c r="JLL17" s="26"/>
      <c r="JLM17" s="26"/>
      <c r="JLN17" s="26"/>
      <c r="JLO17" s="225"/>
      <c r="JLP17" s="26"/>
      <c r="JLR17" s="221"/>
      <c r="JLS17" s="221"/>
      <c r="JLT17" s="221"/>
      <c r="JLU17" s="221"/>
      <c r="JLV17" s="221"/>
      <c r="JLW17" s="221"/>
      <c r="JLX17" s="221"/>
      <c r="JLY17" s="221"/>
      <c r="JMB17" s="26"/>
      <c r="JMC17" s="26"/>
      <c r="JMD17" s="26"/>
      <c r="JME17" s="225"/>
      <c r="JMF17" s="26"/>
      <c r="JMH17" s="221"/>
      <c r="JMI17" s="221"/>
      <c r="JMJ17" s="221"/>
      <c r="JMK17" s="221"/>
      <c r="JML17" s="221"/>
      <c r="JMM17" s="221"/>
      <c r="JMN17" s="221"/>
      <c r="JMO17" s="221"/>
      <c r="JMR17" s="26"/>
      <c r="JMS17" s="26"/>
      <c r="JMT17" s="26"/>
      <c r="JMU17" s="225"/>
      <c r="JMV17" s="26"/>
      <c r="JMX17" s="221"/>
      <c r="JMY17" s="221"/>
      <c r="JMZ17" s="221"/>
      <c r="JNA17" s="221"/>
      <c r="JNB17" s="221"/>
      <c r="JNC17" s="221"/>
      <c r="JND17" s="221"/>
      <c r="JNE17" s="221"/>
      <c r="JNH17" s="26"/>
      <c r="JNI17" s="26"/>
      <c r="JNJ17" s="26"/>
      <c r="JNK17" s="225"/>
      <c r="JNL17" s="26"/>
      <c r="JNN17" s="221"/>
      <c r="JNO17" s="221"/>
      <c r="JNP17" s="221"/>
      <c r="JNQ17" s="221"/>
      <c r="JNR17" s="221"/>
      <c r="JNS17" s="221"/>
      <c r="JNT17" s="221"/>
      <c r="JNU17" s="221"/>
      <c r="JNX17" s="26"/>
      <c r="JNY17" s="26"/>
      <c r="JNZ17" s="26"/>
      <c r="JOA17" s="225"/>
      <c r="JOB17" s="26"/>
      <c r="JOD17" s="221"/>
      <c r="JOE17" s="221"/>
      <c r="JOF17" s="221"/>
      <c r="JOG17" s="221"/>
      <c r="JOH17" s="221"/>
      <c r="JOI17" s="221"/>
      <c r="JOJ17" s="221"/>
      <c r="JOK17" s="221"/>
      <c r="JON17" s="26"/>
      <c r="JOO17" s="26"/>
      <c r="JOP17" s="26"/>
      <c r="JOQ17" s="225"/>
      <c r="JOR17" s="26"/>
      <c r="JOT17" s="221"/>
      <c r="JOU17" s="221"/>
      <c r="JOV17" s="221"/>
      <c r="JOW17" s="221"/>
      <c r="JOX17" s="221"/>
      <c r="JOY17" s="221"/>
      <c r="JOZ17" s="221"/>
      <c r="JPA17" s="221"/>
      <c r="JPD17" s="26"/>
      <c r="JPE17" s="26"/>
      <c r="JPF17" s="26"/>
      <c r="JPG17" s="225"/>
      <c r="JPH17" s="26"/>
      <c r="JPJ17" s="221"/>
      <c r="JPK17" s="221"/>
      <c r="JPL17" s="221"/>
      <c r="JPM17" s="221"/>
      <c r="JPN17" s="221"/>
      <c r="JPO17" s="221"/>
      <c r="JPP17" s="221"/>
      <c r="JPQ17" s="221"/>
      <c r="JPT17" s="26"/>
      <c r="JPU17" s="26"/>
      <c r="JPV17" s="26"/>
      <c r="JPW17" s="225"/>
      <c r="JPX17" s="26"/>
      <c r="JPZ17" s="221"/>
      <c r="JQA17" s="221"/>
      <c r="JQB17" s="221"/>
      <c r="JQC17" s="221"/>
      <c r="JQD17" s="221"/>
      <c r="JQE17" s="221"/>
      <c r="JQF17" s="221"/>
      <c r="JQG17" s="221"/>
      <c r="JQJ17" s="26"/>
      <c r="JQK17" s="26"/>
      <c r="JQL17" s="26"/>
      <c r="JQM17" s="225"/>
      <c r="JQN17" s="26"/>
      <c r="JQP17" s="221"/>
      <c r="JQQ17" s="221"/>
      <c r="JQR17" s="221"/>
      <c r="JQS17" s="221"/>
      <c r="JQT17" s="221"/>
      <c r="JQU17" s="221"/>
      <c r="JQV17" s="221"/>
      <c r="JQW17" s="221"/>
      <c r="JQZ17" s="26"/>
      <c r="JRA17" s="26"/>
      <c r="JRB17" s="26"/>
      <c r="JRC17" s="225"/>
      <c r="JRD17" s="26"/>
      <c r="JRF17" s="221"/>
      <c r="JRG17" s="221"/>
      <c r="JRH17" s="221"/>
      <c r="JRI17" s="221"/>
      <c r="JRJ17" s="221"/>
      <c r="JRK17" s="221"/>
      <c r="JRL17" s="221"/>
      <c r="JRM17" s="221"/>
      <c r="JRP17" s="26"/>
      <c r="JRQ17" s="26"/>
      <c r="JRR17" s="26"/>
      <c r="JRS17" s="225"/>
      <c r="JRT17" s="26"/>
      <c r="JRV17" s="221"/>
      <c r="JRW17" s="221"/>
      <c r="JRX17" s="221"/>
      <c r="JRY17" s="221"/>
      <c r="JRZ17" s="221"/>
      <c r="JSA17" s="221"/>
      <c r="JSB17" s="221"/>
      <c r="JSC17" s="221"/>
      <c r="JSF17" s="26"/>
      <c r="JSG17" s="26"/>
      <c r="JSH17" s="26"/>
      <c r="JSI17" s="225"/>
      <c r="JSJ17" s="26"/>
      <c r="JSL17" s="221"/>
      <c r="JSM17" s="221"/>
      <c r="JSN17" s="221"/>
      <c r="JSO17" s="221"/>
      <c r="JSP17" s="221"/>
      <c r="JSQ17" s="221"/>
      <c r="JSR17" s="221"/>
      <c r="JSS17" s="221"/>
      <c r="JSV17" s="26"/>
      <c r="JSW17" s="26"/>
      <c r="JSX17" s="26"/>
      <c r="JSY17" s="225"/>
      <c r="JSZ17" s="26"/>
      <c r="JTB17" s="221"/>
      <c r="JTC17" s="221"/>
      <c r="JTD17" s="221"/>
      <c r="JTE17" s="221"/>
      <c r="JTF17" s="221"/>
      <c r="JTG17" s="221"/>
      <c r="JTH17" s="221"/>
      <c r="JTI17" s="221"/>
      <c r="JTL17" s="26"/>
      <c r="JTM17" s="26"/>
      <c r="JTN17" s="26"/>
      <c r="JTO17" s="225"/>
      <c r="JTP17" s="26"/>
      <c r="JTR17" s="221"/>
      <c r="JTS17" s="221"/>
      <c r="JTT17" s="221"/>
      <c r="JTU17" s="221"/>
      <c r="JTV17" s="221"/>
      <c r="JTW17" s="221"/>
      <c r="JTX17" s="221"/>
      <c r="JTY17" s="221"/>
      <c r="JUB17" s="26"/>
      <c r="JUC17" s="26"/>
      <c r="JUD17" s="26"/>
      <c r="JUE17" s="225"/>
      <c r="JUF17" s="26"/>
      <c r="JUH17" s="221"/>
      <c r="JUI17" s="221"/>
      <c r="JUJ17" s="221"/>
      <c r="JUK17" s="221"/>
      <c r="JUL17" s="221"/>
      <c r="JUM17" s="221"/>
      <c r="JUN17" s="221"/>
      <c r="JUO17" s="221"/>
      <c r="JUR17" s="26"/>
      <c r="JUS17" s="26"/>
      <c r="JUT17" s="26"/>
      <c r="JUU17" s="225"/>
      <c r="JUV17" s="26"/>
      <c r="JUX17" s="221"/>
      <c r="JUY17" s="221"/>
      <c r="JUZ17" s="221"/>
      <c r="JVA17" s="221"/>
      <c r="JVB17" s="221"/>
      <c r="JVC17" s="221"/>
      <c r="JVD17" s="221"/>
      <c r="JVE17" s="221"/>
      <c r="JVH17" s="26"/>
      <c r="JVI17" s="26"/>
      <c r="JVJ17" s="26"/>
      <c r="JVK17" s="225"/>
      <c r="JVL17" s="26"/>
      <c r="JVN17" s="221"/>
      <c r="JVO17" s="221"/>
      <c r="JVP17" s="221"/>
      <c r="JVQ17" s="221"/>
      <c r="JVR17" s="221"/>
      <c r="JVS17" s="221"/>
      <c r="JVT17" s="221"/>
      <c r="JVU17" s="221"/>
      <c r="JVX17" s="26"/>
      <c r="JVY17" s="26"/>
      <c r="JVZ17" s="26"/>
      <c r="JWA17" s="225"/>
      <c r="JWB17" s="26"/>
      <c r="JWD17" s="221"/>
      <c r="JWE17" s="221"/>
      <c r="JWF17" s="221"/>
      <c r="JWG17" s="221"/>
      <c r="JWH17" s="221"/>
      <c r="JWI17" s="221"/>
      <c r="JWJ17" s="221"/>
      <c r="JWK17" s="221"/>
      <c r="JWN17" s="26"/>
      <c r="JWO17" s="26"/>
      <c r="JWP17" s="26"/>
      <c r="JWQ17" s="225"/>
      <c r="JWR17" s="26"/>
      <c r="JWT17" s="221"/>
      <c r="JWU17" s="221"/>
      <c r="JWV17" s="221"/>
      <c r="JWW17" s="221"/>
      <c r="JWX17" s="221"/>
      <c r="JWY17" s="221"/>
      <c r="JWZ17" s="221"/>
      <c r="JXA17" s="221"/>
      <c r="JXD17" s="26"/>
      <c r="JXE17" s="26"/>
      <c r="JXF17" s="26"/>
      <c r="JXG17" s="225"/>
      <c r="JXH17" s="26"/>
      <c r="JXJ17" s="221"/>
      <c r="JXK17" s="221"/>
      <c r="JXL17" s="221"/>
      <c r="JXM17" s="221"/>
      <c r="JXN17" s="221"/>
      <c r="JXO17" s="221"/>
      <c r="JXP17" s="221"/>
      <c r="JXQ17" s="221"/>
      <c r="JXT17" s="26"/>
      <c r="JXU17" s="26"/>
      <c r="JXV17" s="26"/>
      <c r="JXW17" s="225"/>
      <c r="JXX17" s="26"/>
      <c r="JXZ17" s="221"/>
      <c r="JYA17" s="221"/>
      <c r="JYB17" s="221"/>
      <c r="JYC17" s="221"/>
      <c r="JYD17" s="221"/>
      <c r="JYE17" s="221"/>
      <c r="JYF17" s="221"/>
      <c r="JYG17" s="221"/>
      <c r="JYJ17" s="26"/>
      <c r="JYK17" s="26"/>
      <c r="JYL17" s="26"/>
      <c r="JYM17" s="225"/>
      <c r="JYN17" s="26"/>
      <c r="JYP17" s="221"/>
      <c r="JYQ17" s="221"/>
      <c r="JYR17" s="221"/>
      <c r="JYS17" s="221"/>
      <c r="JYT17" s="221"/>
      <c r="JYU17" s="221"/>
      <c r="JYV17" s="221"/>
      <c r="JYW17" s="221"/>
      <c r="JYZ17" s="26"/>
      <c r="JZA17" s="26"/>
      <c r="JZB17" s="26"/>
      <c r="JZC17" s="225"/>
      <c r="JZD17" s="26"/>
      <c r="JZF17" s="221"/>
      <c r="JZG17" s="221"/>
      <c r="JZH17" s="221"/>
      <c r="JZI17" s="221"/>
      <c r="JZJ17" s="221"/>
      <c r="JZK17" s="221"/>
      <c r="JZL17" s="221"/>
      <c r="JZM17" s="221"/>
      <c r="JZP17" s="26"/>
      <c r="JZQ17" s="26"/>
      <c r="JZR17" s="26"/>
      <c r="JZS17" s="225"/>
      <c r="JZT17" s="26"/>
      <c r="JZV17" s="221"/>
      <c r="JZW17" s="221"/>
      <c r="JZX17" s="221"/>
      <c r="JZY17" s="221"/>
      <c r="JZZ17" s="221"/>
      <c r="KAA17" s="221"/>
      <c r="KAB17" s="221"/>
      <c r="KAC17" s="221"/>
      <c r="KAF17" s="26"/>
      <c r="KAG17" s="26"/>
      <c r="KAH17" s="26"/>
      <c r="KAI17" s="225"/>
      <c r="KAJ17" s="26"/>
      <c r="KAL17" s="221"/>
      <c r="KAM17" s="221"/>
      <c r="KAN17" s="221"/>
      <c r="KAO17" s="221"/>
      <c r="KAP17" s="221"/>
      <c r="KAQ17" s="221"/>
      <c r="KAR17" s="221"/>
      <c r="KAS17" s="221"/>
      <c r="KAV17" s="26"/>
      <c r="KAW17" s="26"/>
      <c r="KAX17" s="26"/>
      <c r="KAY17" s="225"/>
      <c r="KAZ17" s="26"/>
      <c r="KBB17" s="221"/>
      <c r="KBC17" s="221"/>
      <c r="KBD17" s="221"/>
      <c r="KBE17" s="221"/>
      <c r="KBF17" s="221"/>
      <c r="KBG17" s="221"/>
      <c r="KBH17" s="221"/>
      <c r="KBI17" s="221"/>
      <c r="KBL17" s="26"/>
      <c r="KBM17" s="26"/>
      <c r="KBN17" s="26"/>
      <c r="KBO17" s="225"/>
      <c r="KBP17" s="26"/>
      <c r="KBR17" s="221"/>
      <c r="KBS17" s="221"/>
      <c r="KBT17" s="221"/>
      <c r="KBU17" s="221"/>
      <c r="KBV17" s="221"/>
      <c r="KBW17" s="221"/>
      <c r="KBX17" s="221"/>
      <c r="KBY17" s="221"/>
      <c r="KCB17" s="26"/>
      <c r="KCC17" s="26"/>
      <c r="KCD17" s="26"/>
      <c r="KCE17" s="225"/>
      <c r="KCF17" s="26"/>
      <c r="KCH17" s="221"/>
      <c r="KCI17" s="221"/>
      <c r="KCJ17" s="221"/>
      <c r="KCK17" s="221"/>
      <c r="KCL17" s="221"/>
      <c r="KCM17" s="221"/>
      <c r="KCN17" s="221"/>
      <c r="KCO17" s="221"/>
      <c r="KCR17" s="26"/>
      <c r="KCS17" s="26"/>
      <c r="KCT17" s="26"/>
      <c r="KCU17" s="225"/>
      <c r="KCV17" s="26"/>
      <c r="KCX17" s="221"/>
      <c r="KCY17" s="221"/>
      <c r="KCZ17" s="221"/>
      <c r="KDA17" s="221"/>
      <c r="KDB17" s="221"/>
      <c r="KDC17" s="221"/>
      <c r="KDD17" s="221"/>
      <c r="KDE17" s="221"/>
      <c r="KDH17" s="26"/>
      <c r="KDI17" s="26"/>
      <c r="KDJ17" s="26"/>
      <c r="KDK17" s="225"/>
      <c r="KDL17" s="26"/>
      <c r="KDN17" s="221"/>
      <c r="KDO17" s="221"/>
      <c r="KDP17" s="221"/>
      <c r="KDQ17" s="221"/>
      <c r="KDR17" s="221"/>
      <c r="KDS17" s="221"/>
      <c r="KDT17" s="221"/>
      <c r="KDU17" s="221"/>
      <c r="KDX17" s="26"/>
      <c r="KDY17" s="26"/>
      <c r="KDZ17" s="26"/>
      <c r="KEA17" s="225"/>
      <c r="KEB17" s="26"/>
      <c r="KED17" s="221"/>
      <c r="KEE17" s="221"/>
      <c r="KEF17" s="221"/>
      <c r="KEG17" s="221"/>
      <c r="KEH17" s="221"/>
      <c r="KEI17" s="221"/>
      <c r="KEJ17" s="221"/>
      <c r="KEK17" s="221"/>
      <c r="KEN17" s="26"/>
      <c r="KEO17" s="26"/>
      <c r="KEP17" s="26"/>
      <c r="KEQ17" s="225"/>
      <c r="KER17" s="26"/>
      <c r="KET17" s="221"/>
      <c r="KEU17" s="221"/>
      <c r="KEV17" s="221"/>
      <c r="KEW17" s="221"/>
      <c r="KEX17" s="221"/>
      <c r="KEY17" s="221"/>
      <c r="KEZ17" s="221"/>
      <c r="KFA17" s="221"/>
      <c r="KFD17" s="26"/>
      <c r="KFE17" s="26"/>
      <c r="KFF17" s="26"/>
      <c r="KFG17" s="225"/>
      <c r="KFH17" s="26"/>
      <c r="KFJ17" s="221"/>
      <c r="KFK17" s="221"/>
      <c r="KFL17" s="221"/>
      <c r="KFM17" s="221"/>
      <c r="KFN17" s="221"/>
      <c r="KFO17" s="221"/>
      <c r="KFP17" s="221"/>
      <c r="KFQ17" s="221"/>
      <c r="KFT17" s="26"/>
      <c r="KFU17" s="26"/>
      <c r="KFV17" s="26"/>
      <c r="KFW17" s="225"/>
      <c r="KFX17" s="26"/>
      <c r="KFZ17" s="221"/>
      <c r="KGA17" s="221"/>
      <c r="KGB17" s="221"/>
      <c r="KGC17" s="221"/>
      <c r="KGD17" s="221"/>
      <c r="KGE17" s="221"/>
      <c r="KGF17" s="221"/>
      <c r="KGG17" s="221"/>
      <c r="KGJ17" s="26"/>
      <c r="KGK17" s="26"/>
      <c r="KGL17" s="26"/>
      <c r="KGM17" s="225"/>
      <c r="KGN17" s="26"/>
      <c r="KGP17" s="221"/>
      <c r="KGQ17" s="221"/>
      <c r="KGR17" s="221"/>
      <c r="KGS17" s="221"/>
      <c r="KGT17" s="221"/>
      <c r="KGU17" s="221"/>
      <c r="KGV17" s="221"/>
      <c r="KGW17" s="221"/>
      <c r="KGZ17" s="26"/>
      <c r="KHA17" s="26"/>
      <c r="KHB17" s="26"/>
      <c r="KHC17" s="225"/>
      <c r="KHD17" s="26"/>
      <c r="KHF17" s="221"/>
      <c r="KHG17" s="221"/>
      <c r="KHH17" s="221"/>
      <c r="KHI17" s="221"/>
      <c r="KHJ17" s="221"/>
      <c r="KHK17" s="221"/>
      <c r="KHL17" s="221"/>
      <c r="KHM17" s="221"/>
      <c r="KHP17" s="26"/>
      <c r="KHQ17" s="26"/>
      <c r="KHR17" s="26"/>
      <c r="KHS17" s="225"/>
      <c r="KHT17" s="26"/>
      <c r="KHV17" s="221"/>
      <c r="KHW17" s="221"/>
      <c r="KHX17" s="221"/>
      <c r="KHY17" s="221"/>
      <c r="KHZ17" s="221"/>
      <c r="KIA17" s="221"/>
      <c r="KIB17" s="221"/>
      <c r="KIC17" s="221"/>
      <c r="KIF17" s="26"/>
      <c r="KIG17" s="26"/>
      <c r="KIH17" s="26"/>
      <c r="KII17" s="225"/>
      <c r="KIJ17" s="26"/>
      <c r="KIL17" s="221"/>
      <c r="KIM17" s="221"/>
      <c r="KIN17" s="221"/>
      <c r="KIO17" s="221"/>
      <c r="KIP17" s="221"/>
      <c r="KIQ17" s="221"/>
      <c r="KIR17" s="221"/>
      <c r="KIS17" s="221"/>
      <c r="KIV17" s="26"/>
      <c r="KIW17" s="26"/>
      <c r="KIX17" s="26"/>
      <c r="KIY17" s="225"/>
      <c r="KIZ17" s="26"/>
      <c r="KJB17" s="221"/>
      <c r="KJC17" s="221"/>
      <c r="KJD17" s="221"/>
      <c r="KJE17" s="221"/>
      <c r="KJF17" s="221"/>
      <c r="KJG17" s="221"/>
      <c r="KJH17" s="221"/>
      <c r="KJI17" s="221"/>
      <c r="KJL17" s="26"/>
      <c r="KJM17" s="26"/>
      <c r="KJN17" s="26"/>
      <c r="KJO17" s="225"/>
      <c r="KJP17" s="26"/>
      <c r="KJR17" s="221"/>
      <c r="KJS17" s="221"/>
      <c r="KJT17" s="221"/>
      <c r="KJU17" s="221"/>
      <c r="KJV17" s="221"/>
      <c r="KJW17" s="221"/>
      <c r="KJX17" s="221"/>
      <c r="KJY17" s="221"/>
      <c r="KKB17" s="26"/>
      <c r="KKC17" s="26"/>
      <c r="KKD17" s="26"/>
      <c r="KKE17" s="225"/>
      <c r="KKF17" s="26"/>
      <c r="KKH17" s="221"/>
      <c r="KKI17" s="221"/>
      <c r="KKJ17" s="221"/>
      <c r="KKK17" s="221"/>
      <c r="KKL17" s="221"/>
      <c r="KKM17" s="221"/>
      <c r="KKN17" s="221"/>
      <c r="KKO17" s="221"/>
      <c r="KKR17" s="26"/>
      <c r="KKS17" s="26"/>
      <c r="KKT17" s="26"/>
      <c r="KKU17" s="225"/>
      <c r="KKV17" s="26"/>
      <c r="KKX17" s="221"/>
      <c r="KKY17" s="221"/>
      <c r="KKZ17" s="221"/>
      <c r="KLA17" s="221"/>
      <c r="KLB17" s="221"/>
      <c r="KLC17" s="221"/>
      <c r="KLD17" s="221"/>
      <c r="KLE17" s="221"/>
      <c r="KLH17" s="26"/>
      <c r="KLI17" s="26"/>
      <c r="KLJ17" s="26"/>
      <c r="KLK17" s="225"/>
      <c r="KLL17" s="26"/>
      <c r="KLN17" s="221"/>
      <c r="KLO17" s="221"/>
      <c r="KLP17" s="221"/>
      <c r="KLQ17" s="221"/>
      <c r="KLR17" s="221"/>
      <c r="KLS17" s="221"/>
      <c r="KLT17" s="221"/>
      <c r="KLU17" s="221"/>
      <c r="KLX17" s="26"/>
      <c r="KLY17" s="26"/>
      <c r="KLZ17" s="26"/>
      <c r="KMA17" s="225"/>
      <c r="KMB17" s="26"/>
      <c r="KMD17" s="221"/>
      <c r="KME17" s="221"/>
      <c r="KMF17" s="221"/>
      <c r="KMG17" s="221"/>
      <c r="KMH17" s="221"/>
      <c r="KMI17" s="221"/>
      <c r="KMJ17" s="221"/>
      <c r="KMK17" s="221"/>
      <c r="KMN17" s="26"/>
      <c r="KMO17" s="26"/>
      <c r="KMP17" s="26"/>
      <c r="KMQ17" s="225"/>
      <c r="KMR17" s="26"/>
      <c r="KMT17" s="221"/>
      <c r="KMU17" s="221"/>
      <c r="KMV17" s="221"/>
      <c r="KMW17" s="221"/>
      <c r="KMX17" s="221"/>
      <c r="KMY17" s="221"/>
      <c r="KMZ17" s="221"/>
      <c r="KNA17" s="221"/>
      <c r="KND17" s="26"/>
      <c r="KNE17" s="26"/>
      <c r="KNF17" s="26"/>
      <c r="KNG17" s="225"/>
      <c r="KNH17" s="26"/>
      <c r="KNJ17" s="221"/>
      <c r="KNK17" s="221"/>
      <c r="KNL17" s="221"/>
      <c r="KNM17" s="221"/>
      <c r="KNN17" s="221"/>
      <c r="KNO17" s="221"/>
      <c r="KNP17" s="221"/>
      <c r="KNQ17" s="221"/>
      <c r="KNT17" s="26"/>
      <c r="KNU17" s="26"/>
      <c r="KNV17" s="26"/>
      <c r="KNW17" s="225"/>
      <c r="KNX17" s="26"/>
      <c r="KNZ17" s="221"/>
      <c r="KOA17" s="221"/>
      <c r="KOB17" s="221"/>
      <c r="KOC17" s="221"/>
      <c r="KOD17" s="221"/>
      <c r="KOE17" s="221"/>
      <c r="KOF17" s="221"/>
      <c r="KOG17" s="221"/>
      <c r="KOJ17" s="26"/>
      <c r="KOK17" s="26"/>
      <c r="KOL17" s="26"/>
      <c r="KOM17" s="225"/>
      <c r="KON17" s="26"/>
      <c r="KOP17" s="221"/>
      <c r="KOQ17" s="221"/>
      <c r="KOR17" s="221"/>
      <c r="KOS17" s="221"/>
      <c r="KOT17" s="221"/>
      <c r="KOU17" s="221"/>
      <c r="KOV17" s="221"/>
      <c r="KOW17" s="221"/>
      <c r="KOZ17" s="26"/>
      <c r="KPA17" s="26"/>
      <c r="KPB17" s="26"/>
      <c r="KPC17" s="225"/>
      <c r="KPD17" s="26"/>
      <c r="KPF17" s="221"/>
      <c r="KPG17" s="221"/>
      <c r="KPH17" s="221"/>
      <c r="KPI17" s="221"/>
      <c r="KPJ17" s="221"/>
      <c r="KPK17" s="221"/>
      <c r="KPL17" s="221"/>
      <c r="KPM17" s="221"/>
      <c r="KPP17" s="26"/>
      <c r="KPQ17" s="26"/>
      <c r="KPR17" s="26"/>
      <c r="KPS17" s="225"/>
      <c r="KPT17" s="26"/>
      <c r="KPV17" s="221"/>
      <c r="KPW17" s="221"/>
      <c r="KPX17" s="221"/>
      <c r="KPY17" s="221"/>
      <c r="KPZ17" s="221"/>
      <c r="KQA17" s="221"/>
      <c r="KQB17" s="221"/>
      <c r="KQC17" s="221"/>
      <c r="KQF17" s="26"/>
      <c r="KQG17" s="26"/>
      <c r="KQH17" s="26"/>
      <c r="KQI17" s="225"/>
      <c r="KQJ17" s="26"/>
      <c r="KQL17" s="221"/>
      <c r="KQM17" s="221"/>
      <c r="KQN17" s="221"/>
      <c r="KQO17" s="221"/>
      <c r="KQP17" s="221"/>
      <c r="KQQ17" s="221"/>
      <c r="KQR17" s="221"/>
      <c r="KQS17" s="221"/>
      <c r="KQV17" s="26"/>
      <c r="KQW17" s="26"/>
      <c r="KQX17" s="26"/>
      <c r="KQY17" s="225"/>
      <c r="KQZ17" s="26"/>
      <c r="KRB17" s="221"/>
      <c r="KRC17" s="221"/>
      <c r="KRD17" s="221"/>
      <c r="KRE17" s="221"/>
      <c r="KRF17" s="221"/>
      <c r="KRG17" s="221"/>
      <c r="KRH17" s="221"/>
      <c r="KRI17" s="221"/>
      <c r="KRL17" s="26"/>
      <c r="KRM17" s="26"/>
      <c r="KRN17" s="26"/>
      <c r="KRO17" s="225"/>
      <c r="KRP17" s="26"/>
      <c r="KRR17" s="221"/>
      <c r="KRS17" s="221"/>
      <c r="KRT17" s="221"/>
      <c r="KRU17" s="221"/>
      <c r="KRV17" s="221"/>
      <c r="KRW17" s="221"/>
      <c r="KRX17" s="221"/>
      <c r="KRY17" s="221"/>
      <c r="KSB17" s="26"/>
      <c r="KSC17" s="26"/>
      <c r="KSD17" s="26"/>
      <c r="KSE17" s="225"/>
      <c r="KSF17" s="26"/>
      <c r="KSH17" s="221"/>
      <c r="KSI17" s="221"/>
      <c r="KSJ17" s="221"/>
      <c r="KSK17" s="221"/>
      <c r="KSL17" s="221"/>
      <c r="KSM17" s="221"/>
      <c r="KSN17" s="221"/>
      <c r="KSO17" s="221"/>
      <c r="KSR17" s="26"/>
      <c r="KSS17" s="26"/>
      <c r="KST17" s="26"/>
      <c r="KSU17" s="225"/>
      <c r="KSV17" s="26"/>
      <c r="KSX17" s="221"/>
      <c r="KSY17" s="221"/>
      <c r="KSZ17" s="221"/>
      <c r="KTA17" s="221"/>
      <c r="KTB17" s="221"/>
      <c r="KTC17" s="221"/>
      <c r="KTD17" s="221"/>
      <c r="KTE17" s="221"/>
      <c r="KTH17" s="26"/>
      <c r="KTI17" s="26"/>
      <c r="KTJ17" s="26"/>
      <c r="KTK17" s="225"/>
      <c r="KTL17" s="26"/>
      <c r="KTN17" s="221"/>
      <c r="KTO17" s="221"/>
      <c r="KTP17" s="221"/>
      <c r="KTQ17" s="221"/>
      <c r="KTR17" s="221"/>
      <c r="KTS17" s="221"/>
      <c r="KTT17" s="221"/>
      <c r="KTU17" s="221"/>
      <c r="KTX17" s="26"/>
      <c r="KTY17" s="26"/>
      <c r="KTZ17" s="26"/>
      <c r="KUA17" s="225"/>
      <c r="KUB17" s="26"/>
      <c r="KUD17" s="221"/>
      <c r="KUE17" s="221"/>
      <c r="KUF17" s="221"/>
      <c r="KUG17" s="221"/>
      <c r="KUH17" s="221"/>
      <c r="KUI17" s="221"/>
      <c r="KUJ17" s="221"/>
      <c r="KUK17" s="221"/>
      <c r="KUN17" s="26"/>
      <c r="KUO17" s="26"/>
      <c r="KUP17" s="26"/>
      <c r="KUQ17" s="225"/>
      <c r="KUR17" s="26"/>
      <c r="KUT17" s="221"/>
      <c r="KUU17" s="221"/>
      <c r="KUV17" s="221"/>
      <c r="KUW17" s="221"/>
      <c r="KUX17" s="221"/>
      <c r="KUY17" s="221"/>
      <c r="KUZ17" s="221"/>
      <c r="KVA17" s="221"/>
      <c r="KVD17" s="26"/>
      <c r="KVE17" s="26"/>
      <c r="KVF17" s="26"/>
      <c r="KVG17" s="225"/>
      <c r="KVH17" s="26"/>
      <c r="KVJ17" s="221"/>
      <c r="KVK17" s="221"/>
      <c r="KVL17" s="221"/>
      <c r="KVM17" s="221"/>
      <c r="KVN17" s="221"/>
      <c r="KVO17" s="221"/>
      <c r="KVP17" s="221"/>
      <c r="KVQ17" s="221"/>
      <c r="KVT17" s="26"/>
      <c r="KVU17" s="26"/>
      <c r="KVV17" s="26"/>
      <c r="KVW17" s="225"/>
      <c r="KVX17" s="26"/>
      <c r="KVZ17" s="221"/>
      <c r="KWA17" s="221"/>
      <c r="KWB17" s="221"/>
      <c r="KWC17" s="221"/>
      <c r="KWD17" s="221"/>
      <c r="KWE17" s="221"/>
      <c r="KWF17" s="221"/>
      <c r="KWG17" s="221"/>
      <c r="KWJ17" s="26"/>
      <c r="KWK17" s="26"/>
      <c r="KWL17" s="26"/>
      <c r="KWM17" s="225"/>
      <c r="KWN17" s="26"/>
      <c r="KWP17" s="221"/>
      <c r="KWQ17" s="221"/>
      <c r="KWR17" s="221"/>
      <c r="KWS17" s="221"/>
      <c r="KWT17" s="221"/>
      <c r="KWU17" s="221"/>
      <c r="KWV17" s="221"/>
      <c r="KWW17" s="221"/>
      <c r="KWZ17" s="26"/>
      <c r="KXA17" s="26"/>
      <c r="KXB17" s="26"/>
      <c r="KXC17" s="225"/>
      <c r="KXD17" s="26"/>
      <c r="KXF17" s="221"/>
      <c r="KXG17" s="221"/>
      <c r="KXH17" s="221"/>
      <c r="KXI17" s="221"/>
      <c r="KXJ17" s="221"/>
      <c r="KXK17" s="221"/>
      <c r="KXL17" s="221"/>
      <c r="KXM17" s="221"/>
      <c r="KXP17" s="26"/>
      <c r="KXQ17" s="26"/>
      <c r="KXR17" s="26"/>
      <c r="KXS17" s="225"/>
      <c r="KXT17" s="26"/>
      <c r="KXV17" s="221"/>
      <c r="KXW17" s="221"/>
      <c r="KXX17" s="221"/>
      <c r="KXY17" s="221"/>
      <c r="KXZ17" s="221"/>
      <c r="KYA17" s="221"/>
      <c r="KYB17" s="221"/>
      <c r="KYC17" s="221"/>
      <c r="KYF17" s="26"/>
      <c r="KYG17" s="26"/>
      <c r="KYH17" s="26"/>
      <c r="KYI17" s="225"/>
      <c r="KYJ17" s="26"/>
      <c r="KYL17" s="221"/>
      <c r="KYM17" s="221"/>
      <c r="KYN17" s="221"/>
      <c r="KYO17" s="221"/>
      <c r="KYP17" s="221"/>
      <c r="KYQ17" s="221"/>
      <c r="KYR17" s="221"/>
      <c r="KYS17" s="221"/>
      <c r="KYV17" s="26"/>
      <c r="KYW17" s="26"/>
      <c r="KYX17" s="26"/>
      <c r="KYY17" s="225"/>
      <c r="KYZ17" s="26"/>
      <c r="KZB17" s="221"/>
      <c r="KZC17" s="221"/>
      <c r="KZD17" s="221"/>
      <c r="KZE17" s="221"/>
      <c r="KZF17" s="221"/>
      <c r="KZG17" s="221"/>
      <c r="KZH17" s="221"/>
      <c r="KZI17" s="221"/>
      <c r="KZL17" s="26"/>
      <c r="KZM17" s="26"/>
      <c r="KZN17" s="26"/>
      <c r="KZO17" s="225"/>
      <c r="KZP17" s="26"/>
      <c r="KZR17" s="221"/>
      <c r="KZS17" s="221"/>
      <c r="KZT17" s="221"/>
      <c r="KZU17" s="221"/>
      <c r="KZV17" s="221"/>
      <c r="KZW17" s="221"/>
      <c r="KZX17" s="221"/>
      <c r="KZY17" s="221"/>
      <c r="LAB17" s="26"/>
      <c r="LAC17" s="26"/>
      <c r="LAD17" s="26"/>
      <c r="LAE17" s="225"/>
      <c r="LAF17" s="26"/>
      <c r="LAH17" s="221"/>
      <c r="LAI17" s="221"/>
      <c r="LAJ17" s="221"/>
      <c r="LAK17" s="221"/>
      <c r="LAL17" s="221"/>
      <c r="LAM17" s="221"/>
      <c r="LAN17" s="221"/>
      <c r="LAO17" s="221"/>
      <c r="LAR17" s="26"/>
      <c r="LAS17" s="26"/>
      <c r="LAT17" s="26"/>
      <c r="LAU17" s="225"/>
      <c r="LAV17" s="26"/>
      <c r="LAX17" s="221"/>
      <c r="LAY17" s="221"/>
      <c r="LAZ17" s="221"/>
      <c r="LBA17" s="221"/>
      <c r="LBB17" s="221"/>
      <c r="LBC17" s="221"/>
      <c r="LBD17" s="221"/>
      <c r="LBE17" s="221"/>
      <c r="LBH17" s="26"/>
      <c r="LBI17" s="26"/>
      <c r="LBJ17" s="26"/>
      <c r="LBK17" s="225"/>
      <c r="LBL17" s="26"/>
      <c r="LBN17" s="221"/>
      <c r="LBO17" s="221"/>
      <c r="LBP17" s="221"/>
      <c r="LBQ17" s="221"/>
      <c r="LBR17" s="221"/>
      <c r="LBS17" s="221"/>
      <c r="LBT17" s="221"/>
      <c r="LBU17" s="221"/>
      <c r="LBX17" s="26"/>
      <c r="LBY17" s="26"/>
      <c r="LBZ17" s="26"/>
      <c r="LCA17" s="225"/>
      <c r="LCB17" s="26"/>
      <c r="LCD17" s="221"/>
      <c r="LCE17" s="221"/>
      <c r="LCF17" s="221"/>
      <c r="LCG17" s="221"/>
      <c r="LCH17" s="221"/>
      <c r="LCI17" s="221"/>
      <c r="LCJ17" s="221"/>
      <c r="LCK17" s="221"/>
      <c r="LCN17" s="26"/>
      <c r="LCO17" s="26"/>
      <c r="LCP17" s="26"/>
      <c r="LCQ17" s="225"/>
      <c r="LCR17" s="26"/>
      <c r="LCT17" s="221"/>
      <c r="LCU17" s="221"/>
      <c r="LCV17" s="221"/>
      <c r="LCW17" s="221"/>
      <c r="LCX17" s="221"/>
      <c r="LCY17" s="221"/>
      <c r="LCZ17" s="221"/>
      <c r="LDA17" s="221"/>
      <c r="LDD17" s="26"/>
      <c r="LDE17" s="26"/>
      <c r="LDF17" s="26"/>
      <c r="LDG17" s="225"/>
      <c r="LDH17" s="26"/>
      <c r="LDJ17" s="221"/>
      <c r="LDK17" s="221"/>
      <c r="LDL17" s="221"/>
      <c r="LDM17" s="221"/>
      <c r="LDN17" s="221"/>
      <c r="LDO17" s="221"/>
      <c r="LDP17" s="221"/>
      <c r="LDQ17" s="221"/>
      <c r="LDT17" s="26"/>
      <c r="LDU17" s="26"/>
      <c r="LDV17" s="26"/>
      <c r="LDW17" s="225"/>
      <c r="LDX17" s="26"/>
      <c r="LDZ17" s="221"/>
      <c r="LEA17" s="221"/>
      <c r="LEB17" s="221"/>
      <c r="LEC17" s="221"/>
      <c r="LED17" s="221"/>
      <c r="LEE17" s="221"/>
      <c r="LEF17" s="221"/>
      <c r="LEG17" s="221"/>
      <c r="LEJ17" s="26"/>
      <c r="LEK17" s="26"/>
      <c r="LEL17" s="26"/>
      <c r="LEM17" s="225"/>
      <c r="LEN17" s="26"/>
      <c r="LEP17" s="221"/>
      <c r="LEQ17" s="221"/>
      <c r="LER17" s="221"/>
      <c r="LES17" s="221"/>
      <c r="LET17" s="221"/>
      <c r="LEU17" s="221"/>
      <c r="LEV17" s="221"/>
      <c r="LEW17" s="221"/>
      <c r="LEZ17" s="26"/>
      <c r="LFA17" s="26"/>
      <c r="LFB17" s="26"/>
      <c r="LFC17" s="225"/>
      <c r="LFD17" s="26"/>
      <c r="LFF17" s="221"/>
      <c r="LFG17" s="221"/>
      <c r="LFH17" s="221"/>
      <c r="LFI17" s="221"/>
      <c r="LFJ17" s="221"/>
      <c r="LFK17" s="221"/>
      <c r="LFL17" s="221"/>
      <c r="LFM17" s="221"/>
      <c r="LFP17" s="26"/>
      <c r="LFQ17" s="26"/>
      <c r="LFR17" s="26"/>
      <c r="LFS17" s="225"/>
      <c r="LFT17" s="26"/>
      <c r="LFV17" s="221"/>
      <c r="LFW17" s="221"/>
      <c r="LFX17" s="221"/>
      <c r="LFY17" s="221"/>
      <c r="LFZ17" s="221"/>
      <c r="LGA17" s="221"/>
      <c r="LGB17" s="221"/>
      <c r="LGC17" s="221"/>
      <c r="LGF17" s="26"/>
      <c r="LGG17" s="26"/>
      <c r="LGH17" s="26"/>
      <c r="LGI17" s="225"/>
      <c r="LGJ17" s="26"/>
      <c r="LGL17" s="221"/>
      <c r="LGM17" s="221"/>
      <c r="LGN17" s="221"/>
      <c r="LGO17" s="221"/>
      <c r="LGP17" s="221"/>
      <c r="LGQ17" s="221"/>
      <c r="LGR17" s="221"/>
      <c r="LGS17" s="221"/>
      <c r="LGV17" s="26"/>
      <c r="LGW17" s="26"/>
      <c r="LGX17" s="26"/>
      <c r="LGY17" s="225"/>
      <c r="LGZ17" s="26"/>
      <c r="LHB17" s="221"/>
      <c r="LHC17" s="221"/>
      <c r="LHD17" s="221"/>
      <c r="LHE17" s="221"/>
      <c r="LHF17" s="221"/>
      <c r="LHG17" s="221"/>
      <c r="LHH17" s="221"/>
      <c r="LHI17" s="221"/>
      <c r="LHL17" s="26"/>
      <c r="LHM17" s="26"/>
      <c r="LHN17" s="26"/>
      <c r="LHO17" s="225"/>
      <c r="LHP17" s="26"/>
      <c r="LHR17" s="221"/>
      <c r="LHS17" s="221"/>
      <c r="LHT17" s="221"/>
      <c r="LHU17" s="221"/>
      <c r="LHV17" s="221"/>
      <c r="LHW17" s="221"/>
      <c r="LHX17" s="221"/>
      <c r="LHY17" s="221"/>
      <c r="LIB17" s="26"/>
      <c r="LIC17" s="26"/>
      <c r="LID17" s="26"/>
      <c r="LIE17" s="225"/>
      <c r="LIF17" s="26"/>
      <c r="LIH17" s="221"/>
      <c r="LII17" s="221"/>
      <c r="LIJ17" s="221"/>
      <c r="LIK17" s="221"/>
      <c r="LIL17" s="221"/>
      <c r="LIM17" s="221"/>
      <c r="LIN17" s="221"/>
      <c r="LIO17" s="221"/>
      <c r="LIR17" s="26"/>
      <c r="LIS17" s="26"/>
      <c r="LIT17" s="26"/>
      <c r="LIU17" s="225"/>
      <c r="LIV17" s="26"/>
      <c r="LIX17" s="221"/>
      <c r="LIY17" s="221"/>
      <c r="LIZ17" s="221"/>
      <c r="LJA17" s="221"/>
      <c r="LJB17" s="221"/>
      <c r="LJC17" s="221"/>
      <c r="LJD17" s="221"/>
      <c r="LJE17" s="221"/>
      <c r="LJH17" s="26"/>
      <c r="LJI17" s="26"/>
      <c r="LJJ17" s="26"/>
      <c r="LJK17" s="225"/>
      <c r="LJL17" s="26"/>
      <c r="LJN17" s="221"/>
      <c r="LJO17" s="221"/>
      <c r="LJP17" s="221"/>
      <c r="LJQ17" s="221"/>
      <c r="LJR17" s="221"/>
      <c r="LJS17" s="221"/>
      <c r="LJT17" s="221"/>
      <c r="LJU17" s="221"/>
      <c r="LJX17" s="26"/>
      <c r="LJY17" s="26"/>
      <c r="LJZ17" s="26"/>
      <c r="LKA17" s="225"/>
      <c r="LKB17" s="26"/>
      <c r="LKD17" s="221"/>
      <c r="LKE17" s="221"/>
      <c r="LKF17" s="221"/>
      <c r="LKG17" s="221"/>
      <c r="LKH17" s="221"/>
      <c r="LKI17" s="221"/>
      <c r="LKJ17" s="221"/>
      <c r="LKK17" s="221"/>
      <c r="LKN17" s="26"/>
      <c r="LKO17" s="26"/>
      <c r="LKP17" s="26"/>
      <c r="LKQ17" s="225"/>
      <c r="LKR17" s="26"/>
      <c r="LKT17" s="221"/>
      <c r="LKU17" s="221"/>
      <c r="LKV17" s="221"/>
      <c r="LKW17" s="221"/>
      <c r="LKX17" s="221"/>
      <c r="LKY17" s="221"/>
      <c r="LKZ17" s="221"/>
      <c r="LLA17" s="221"/>
      <c r="LLD17" s="26"/>
      <c r="LLE17" s="26"/>
      <c r="LLF17" s="26"/>
      <c r="LLG17" s="225"/>
      <c r="LLH17" s="26"/>
      <c r="LLJ17" s="221"/>
      <c r="LLK17" s="221"/>
      <c r="LLL17" s="221"/>
      <c r="LLM17" s="221"/>
      <c r="LLN17" s="221"/>
      <c r="LLO17" s="221"/>
      <c r="LLP17" s="221"/>
      <c r="LLQ17" s="221"/>
      <c r="LLT17" s="26"/>
      <c r="LLU17" s="26"/>
      <c r="LLV17" s="26"/>
      <c r="LLW17" s="225"/>
      <c r="LLX17" s="26"/>
      <c r="LLZ17" s="221"/>
      <c r="LMA17" s="221"/>
      <c r="LMB17" s="221"/>
      <c r="LMC17" s="221"/>
      <c r="LMD17" s="221"/>
      <c r="LME17" s="221"/>
      <c r="LMF17" s="221"/>
      <c r="LMG17" s="221"/>
      <c r="LMJ17" s="26"/>
      <c r="LMK17" s="26"/>
      <c r="LML17" s="26"/>
      <c r="LMM17" s="225"/>
      <c r="LMN17" s="26"/>
      <c r="LMP17" s="221"/>
      <c r="LMQ17" s="221"/>
      <c r="LMR17" s="221"/>
      <c r="LMS17" s="221"/>
      <c r="LMT17" s="221"/>
      <c r="LMU17" s="221"/>
      <c r="LMV17" s="221"/>
      <c r="LMW17" s="221"/>
      <c r="LMZ17" s="26"/>
      <c r="LNA17" s="26"/>
      <c r="LNB17" s="26"/>
      <c r="LNC17" s="225"/>
      <c r="LND17" s="26"/>
      <c r="LNF17" s="221"/>
      <c r="LNG17" s="221"/>
      <c r="LNH17" s="221"/>
      <c r="LNI17" s="221"/>
      <c r="LNJ17" s="221"/>
      <c r="LNK17" s="221"/>
      <c r="LNL17" s="221"/>
      <c r="LNM17" s="221"/>
      <c r="LNP17" s="26"/>
      <c r="LNQ17" s="26"/>
      <c r="LNR17" s="26"/>
      <c r="LNS17" s="225"/>
      <c r="LNT17" s="26"/>
      <c r="LNV17" s="221"/>
      <c r="LNW17" s="221"/>
      <c r="LNX17" s="221"/>
      <c r="LNY17" s="221"/>
      <c r="LNZ17" s="221"/>
      <c r="LOA17" s="221"/>
      <c r="LOB17" s="221"/>
      <c r="LOC17" s="221"/>
      <c r="LOF17" s="26"/>
      <c r="LOG17" s="26"/>
      <c r="LOH17" s="26"/>
      <c r="LOI17" s="225"/>
      <c r="LOJ17" s="26"/>
      <c r="LOL17" s="221"/>
      <c r="LOM17" s="221"/>
      <c r="LON17" s="221"/>
      <c r="LOO17" s="221"/>
      <c r="LOP17" s="221"/>
      <c r="LOQ17" s="221"/>
      <c r="LOR17" s="221"/>
      <c r="LOS17" s="221"/>
      <c r="LOV17" s="26"/>
      <c r="LOW17" s="26"/>
      <c r="LOX17" s="26"/>
      <c r="LOY17" s="225"/>
      <c r="LOZ17" s="26"/>
      <c r="LPB17" s="221"/>
      <c r="LPC17" s="221"/>
      <c r="LPD17" s="221"/>
      <c r="LPE17" s="221"/>
      <c r="LPF17" s="221"/>
      <c r="LPG17" s="221"/>
      <c r="LPH17" s="221"/>
      <c r="LPI17" s="221"/>
      <c r="LPL17" s="26"/>
      <c r="LPM17" s="26"/>
      <c r="LPN17" s="26"/>
      <c r="LPO17" s="225"/>
      <c r="LPP17" s="26"/>
      <c r="LPR17" s="221"/>
      <c r="LPS17" s="221"/>
      <c r="LPT17" s="221"/>
      <c r="LPU17" s="221"/>
      <c r="LPV17" s="221"/>
      <c r="LPW17" s="221"/>
      <c r="LPX17" s="221"/>
      <c r="LPY17" s="221"/>
      <c r="LQB17" s="26"/>
      <c r="LQC17" s="26"/>
      <c r="LQD17" s="26"/>
      <c r="LQE17" s="225"/>
      <c r="LQF17" s="26"/>
      <c r="LQH17" s="221"/>
      <c r="LQI17" s="221"/>
      <c r="LQJ17" s="221"/>
      <c r="LQK17" s="221"/>
      <c r="LQL17" s="221"/>
      <c r="LQM17" s="221"/>
      <c r="LQN17" s="221"/>
      <c r="LQO17" s="221"/>
      <c r="LQR17" s="26"/>
      <c r="LQS17" s="26"/>
      <c r="LQT17" s="26"/>
      <c r="LQU17" s="225"/>
      <c r="LQV17" s="26"/>
      <c r="LQX17" s="221"/>
      <c r="LQY17" s="221"/>
      <c r="LQZ17" s="221"/>
      <c r="LRA17" s="221"/>
      <c r="LRB17" s="221"/>
      <c r="LRC17" s="221"/>
      <c r="LRD17" s="221"/>
      <c r="LRE17" s="221"/>
      <c r="LRH17" s="26"/>
      <c r="LRI17" s="26"/>
      <c r="LRJ17" s="26"/>
      <c r="LRK17" s="225"/>
      <c r="LRL17" s="26"/>
      <c r="LRN17" s="221"/>
      <c r="LRO17" s="221"/>
      <c r="LRP17" s="221"/>
      <c r="LRQ17" s="221"/>
      <c r="LRR17" s="221"/>
      <c r="LRS17" s="221"/>
      <c r="LRT17" s="221"/>
      <c r="LRU17" s="221"/>
      <c r="LRX17" s="26"/>
      <c r="LRY17" s="26"/>
      <c r="LRZ17" s="26"/>
      <c r="LSA17" s="225"/>
      <c r="LSB17" s="26"/>
      <c r="LSD17" s="221"/>
      <c r="LSE17" s="221"/>
      <c r="LSF17" s="221"/>
      <c r="LSG17" s="221"/>
      <c r="LSH17" s="221"/>
      <c r="LSI17" s="221"/>
      <c r="LSJ17" s="221"/>
      <c r="LSK17" s="221"/>
      <c r="LSN17" s="26"/>
      <c r="LSO17" s="26"/>
      <c r="LSP17" s="26"/>
      <c r="LSQ17" s="225"/>
      <c r="LSR17" s="26"/>
      <c r="LST17" s="221"/>
      <c r="LSU17" s="221"/>
      <c r="LSV17" s="221"/>
      <c r="LSW17" s="221"/>
      <c r="LSX17" s="221"/>
      <c r="LSY17" s="221"/>
      <c r="LSZ17" s="221"/>
      <c r="LTA17" s="221"/>
      <c r="LTD17" s="26"/>
      <c r="LTE17" s="26"/>
      <c r="LTF17" s="26"/>
      <c r="LTG17" s="225"/>
      <c r="LTH17" s="26"/>
      <c r="LTJ17" s="221"/>
      <c r="LTK17" s="221"/>
      <c r="LTL17" s="221"/>
      <c r="LTM17" s="221"/>
      <c r="LTN17" s="221"/>
      <c r="LTO17" s="221"/>
      <c r="LTP17" s="221"/>
      <c r="LTQ17" s="221"/>
      <c r="LTT17" s="26"/>
      <c r="LTU17" s="26"/>
      <c r="LTV17" s="26"/>
      <c r="LTW17" s="225"/>
      <c r="LTX17" s="26"/>
      <c r="LTZ17" s="221"/>
      <c r="LUA17" s="221"/>
      <c r="LUB17" s="221"/>
      <c r="LUC17" s="221"/>
      <c r="LUD17" s="221"/>
      <c r="LUE17" s="221"/>
      <c r="LUF17" s="221"/>
      <c r="LUG17" s="221"/>
      <c r="LUJ17" s="26"/>
      <c r="LUK17" s="26"/>
      <c r="LUL17" s="26"/>
      <c r="LUM17" s="225"/>
      <c r="LUN17" s="26"/>
      <c r="LUP17" s="221"/>
      <c r="LUQ17" s="221"/>
      <c r="LUR17" s="221"/>
      <c r="LUS17" s="221"/>
      <c r="LUT17" s="221"/>
      <c r="LUU17" s="221"/>
      <c r="LUV17" s="221"/>
      <c r="LUW17" s="221"/>
      <c r="LUZ17" s="26"/>
      <c r="LVA17" s="26"/>
      <c r="LVB17" s="26"/>
      <c r="LVC17" s="225"/>
      <c r="LVD17" s="26"/>
      <c r="LVF17" s="221"/>
      <c r="LVG17" s="221"/>
      <c r="LVH17" s="221"/>
      <c r="LVI17" s="221"/>
      <c r="LVJ17" s="221"/>
      <c r="LVK17" s="221"/>
      <c r="LVL17" s="221"/>
      <c r="LVM17" s="221"/>
      <c r="LVP17" s="26"/>
      <c r="LVQ17" s="26"/>
      <c r="LVR17" s="26"/>
      <c r="LVS17" s="225"/>
      <c r="LVT17" s="26"/>
      <c r="LVV17" s="221"/>
      <c r="LVW17" s="221"/>
      <c r="LVX17" s="221"/>
      <c r="LVY17" s="221"/>
      <c r="LVZ17" s="221"/>
      <c r="LWA17" s="221"/>
      <c r="LWB17" s="221"/>
      <c r="LWC17" s="221"/>
      <c r="LWF17" s="26"/>
      <c r="LWG17" s="26"/>
      <c r="LWH17" s="26"/>
      <c r="LWI17" s="225"/>
      <c r="LWJ17" s="26"/>
      <c r="LWL17" s="221"/>
      <c r="LWM17" s="221"/>
      <c r="LWN17" s="221"/>
      <c r="LWO17" s="221"/>
      <c r="LWP17" s="221"/>
      <c r="LWQ17" s="221"/>
      <c r="LWR17" s="221"/>
      <c r="LWS17" s="221"/>
      <c r="LWV17" s="26"/>
      <c r="LWW17" s="26"/>
      <c r="LWX17" s="26"/>
      <c r="LWY17" s="225"/>
      <c r="LWZ17" s="26"/>
      <c r="LXB17" s="221"/>
      <c r="LXC17" s="221"/>
      <c r="LXD17" s="221"/>
      <c r="LXE17" s="221"/>
      <c r="LXF17" s="221"/>
      <c r="LXG17" s="221"/>
      <c r="LXH17" s="221"/>
      <c r="LXI17" s="221"/>
      <c r="LXL17" s="26"/>
      <c r="LXM17" s="26"/>
      <c r="LXN17" s="26"/>
      <c r="LXO17" s="225"/>
      <c r="LXP17" s="26"/>
      <c r="LXR17" s="221"/>
      <c r="LXS17" s="221"/>
      <c r="LXT17" s="221"/>
      <c r="LXU17" s="221"/>
      <c r="LXV17" s="221"/>
      <c r="LXW17" s="221"/>
      <c r="LXX17" s="221"/>
      <c r="LXY17" s="221"/>
      <c r="LYB17" s="26"/>
      <c r="LYC17" s="26"/>
      <c r="LYD17" s="26"/>
      <c r="LYE17" s="225"/>
      <c r="LYF17" s="26"/>
      <c r="LYH17" s="221"/>
      <c r="LYI17" s="221"/>
      <c r="LYJ17" s="221"/>
      <c r="LYK17" s="221"/>
      <c r="LYL17" s="221"/>
      <c r="LYM17" s="221"/>
      <c r="LYN17" s="221"/>
      <c r="LYO17" s="221"/>
      <c r="LYR17" s="26"/>
      <c r="LYS17" s="26"/>
      <c r="LYT17" s="26"/>
      <c r="LYU17" s="225"/>
      <c r="LYV17" s="26"/>
      <c r="LYX17" s="221"/>
      <c r="LYY17" s="221"/>
      <c r="LYZ17" s="221"/>
      <c r="LZA17" s="221"/>
      <c r="LZB17" s="221"/>
      <c r="LZC17" s="221"/>
      <c r="LZD17" s="221"/>
      <c r="LZE17" s="221"/>
      <c r="LZH17" s="26"/>
      <c r="LZI17" s="26"/>
      <c r="LZJ17" s="26"/>
      <c r="LZK17" s="225"/>
      <c r="LZL17" s="26"/>
      <c r="LZN17" s="221"/>
      <c r="LZO17" s="221"/>
      <c r="LZP17" s="221"/>
      <c r="LZQ17" s="221"/>
      <c r="LZR17" s="221"/>
      <c r="LZS17" s="221"/>
      <c r="LZT17" s="221"/>
      <c r="LZU17" s="221"/>
      <c r="LZX17" s="26"/>
      <c r="LZY17" s="26"/>
      <c r="LZZ17" s="26"/>
      <c r="MAA17" s="225"/>
      <c r="MAB17" s="26"/>
      <c r="MAD17" s="221"/>
      <c r="MAE17" s="221"/>
      <c r="MAF17" s="221"/>
      <c r="MAG17" s="221"/>
      <c r="MAH17" s="221"/>
      <c r="MAI17" s="221"/>
      <c r="MAJ17" s="221"/>
      <c r="MAK17" s="221"/>
      <c r="MAN17" s="26"/>
      <c r="MAO17" s="26"/>
      <c r="MAP17" s="26"/>
      <c r="MAQ17" s="225"/>
      <c r="MAR17" s="26"/>
      <c r="MAT17" s="221"/>
      <c r="MAU17" s="221"/>
      <c r="MAV17" s="221"/>
      <c r="MAW17" s="221"/>
      <c r="MAX17" s="221"/>
      <c r="MAY17" s="221"/>
      <c r="MAZ17" s="221"/>
      <c r="MBA17" s="221"/>
      <c r="MBD17" s="26"/>
      <c r="MBE17" s="26"/>
      <c r="MBF17" s="26"/>
      <c r="MBG17" s="225"/>
      <c r="MBH17" s="26"/>
      <c r="MBJ17" s="221"/>
      <c r="MBK17" s="221"/>
      <c r="MBL17" s="221"/>
      <c r="MBM17" s="221"/>
      <c r="MBN17" s="221"/>
      <c r="MBO17" s="221"/>
      <c r="MBP17" s="221"/>
      <c r="MBQ17" s="221"/>
      <c r="MBT17" s="26"/>
      <c r="MBU17" s="26"/>
      <c r="MBV17" s="26"/>
      <c r="MBW17" s="225"/>
      <c r="MBX17" s="26"/>
      <c r="MBZ17" s="221"/>
      <c r="MCA17" s="221"/>
      <c r="MCB17" s="221"/>
      <c r="MCC17" s="221"/>
      <c r="MCD17" s="221"/>
      <c r="MCE17" s="221"/>
      <c r="MCF17" s="221"/>
      <c r="MCG17" s="221"/>
      <c r="MCJ17" s="26"/>
      <c r="MCK17" s="26"/>
      <c r="MCL17" s="26"/>
      <c r="MCM17" s="225"/>
      <c r="MCN17" s="26"/>
      <c r="MCP17" s="221"/>
      <c r="MCQ17" s="221"/>
      <c r="MCR17" s="221"/>
      <c r="MCS17" s="221"/>
      <c r="MCT17" s="221"/>
      <c r="MCU17" s="221"/>
      <c r="MCV17" s="221"/>
      <c r="MCW17" s="221"/>
      <c r="MCZ17" s="26"/>
      <c r="MDA17" s="26"/>
      <c r="MDB17" s="26"/>
      <c r="MDC17" s="225"/>
      <c r="MDD17" s="26"/>
      <c r="MDF17" s="221"/>
      <c r="MDG17" s="221"/>
      <c r="MDH17" s="221"/>
      <c r="MDI17" s="221"/>
      <c r="MDJ17" s="221"/>
      <c r="MDK17" s="221"/>
      <c r="MDL17" s="221"/>
      <c r="MDM17" s="221"/>
      <c r="MDP17" s="26"/>
      <c r="MDQ17" s="26"/>
      <c r="MDR17" s="26"/>
      <c r="MDS17" s="225"/>
      <c r="MDT17" s="26"/>
      <c r="MDV17" s="221"/>
      <c r="MDW17" s="221"/>
      <c r="MDX17" s="221"/>
      <c r="MDY17" s="221"/>
      <c r="MDZ17" s="221"/>
      <c r="MEA17" s="221"/>
      <c r="MEB17" s="221"/>
      <c r="MEC17" s="221"/>
      <c r="MEF17" s="26"/>
      <c r="MEG17" s="26"/>
      <c r="MEH17" s="26"/>
      <c r="MEI17" s="225"/>
      <c r="MEJ17" s="26"/>
      <c r="MEL17" s="221"/>
      <c r="MEM17" s="221"/>
      <c r="MEN17" s="221"/>
      <c r="MEO17" s="221"/>
      <c r="MEP17" s="221"/>
      <c r="MEQ17" s="221"/>
      <c r="MER17" s="221"/>
      <c r="MES17" s="221"/>
      <c r="MEV17" s="26"/>
      <c r="MEW17" s="26"/>
      <c r="MEX17" s="26"/>
      <c r="MEY17" s="225"/>
      <c r="MEZ17" s="26"/>
      <c r="MFB17" s="221"/>
      <c r="MFC17" s="221"/>
      <c r="MFD17" s="221"/>
      <c r="MFE17" s="221"/>
      <c r="MFF17" s="221"/>
      <c r="MFG17" s="221"/>
      <c r="MFH17" s="221"/>
      <c r="MFI17" s="221"/>
      <c r="MFL17" s="26"/>
      <c r="MFM17" s="26"/>
      <c r="MFN17" s="26"/>
      <c r="MFO17" s="225"/>
      <c r="MFP17" s="26"/>
      <c r="MFR17" s="221"/>
      <c r="MFS17" s="221"/>
      <c r="MFT17" s="221"/>
      <c r="MFU17" s="221"/>
      <c r="MFV17" s="221"/>
      <c r="MFW17" s="221"/>
      <c r="MFX17" s="221"/>
      <c r="MFY17" s="221"/>
      <c r="MGB17" s="26"/>
      <c r="MGC17" s="26"/>
      <c r="MGD17" s="26"/>
      <c r="MGE17" s="225"/>
      <c r="MGF17" s="26"/>
      <c r="MGH17" s="221"/>
      <c r="MGI17" s="221"/>
      <c r="MGJ17" s="221"/>
      <c r="MGK17" s="221"/>
      <c r="MGL17" s="221"/>
      <c r="MGM17" s="221"/>
      <c r="MGN17" s="221"/>
      <c r="MGO17" s="221"/>
      <c r="MGR17" s="26"/>
      <c r="MGS17" s="26"/>
      <c r="MGT17" s="26"/>
      <c r="MGU17" s="225"/>
      <c r="MGV17" s="26"/>
      <c r="MGX17" s="221"/>
      <c r="MGY17" s="221"/>
      <c r="MGZ17" s="221"/>
      <c r="MHA17" s="221"/>
      <c r="MHB17" s="221"/>
      <c r="MHC17" s="221"/>
      <c r="MHD17" s="221"/>
      <c r="MHE17" s="221"/>
      <c r="MHH17" s="26"/>
      <c r="MHI17" s="26"/>
      <c r="MHJ17" s="26"/>
      <c r="MHK17" s="225"/>
      <c r="MHL17" s="26"/>
      <c r="MHN17" s="221"/>
      <c r="MHO17" s="221"/>
      <c r="MHP17" s="221"/>
      <c r="MHQ17" s="221"/>
      <c r="MHR17" s="221"/>
      <c r="MHS17" s="221"/>
      <c r="MHT17" s="221"/>
      <c r="MHU17" s="221"/>
      <c r="MHX17" s="26"/>
      <c r="MHY17" s="26"/>
      <c r="MHZ17" s="26"/>
      <c r="MIA17" s="225"/>
      <c r="MIB17" s="26"/>
      <c r="MID17" s="221"/>
      <c r="MIE17" s="221"/>
      <c r="MIF17" s="221"/>
      <c r="MIG17" s="221"/>
      <c r="MIH17" s="221"/>
      <c r="MII17" s="221"/>
      <c r="MIJ17" s="221"/>
      <c r="MIK17" s="221"/>
      <c r="MIN17" s="26"/>
      <c r="MIO17" s="26"/>
      <c r="MIP17" s="26"/>
      <c r="MIQ17" s="225"/>
      <c r="MIR17" s="26"/>
      <c r="MIT17" s="221"/>
      <c r="MIU17" s="221"/>
      <c r="MIV17" s="221"/>
      <c r="MIW17" s="221"/>
      <c r="MIX17" s="221"/>
      <c r="MIY17" s="221"/>
      <c r="MIZ17" s="221"/>
      <c r="MJA17" s="221"/>
      <c r="MJD17" s="26"/>
      <c r="MJE17" s="26"/>
      <c r="MJF17" s="26"/>
      <c r="MJG17" s="225"/>
      <c r="MJH17" s="26"/>
      <c r="MJJ17" s="221"/>
      <c r="MJK17" s="221"/>
      <c r="MJL17" s="221"/>
      <c r="MJM17" s="221"/>
      <c r="MJN17" s="221"/>
      <c r="MJO17" s="221"/>
      <c r="MJP17" s="221"/>
      <c r="MJQ17" s="221"/>
      <c r="MJT17" s="26"/>
      <c r="MJU17" s="26"/>
      <c r="MJV17" s="26"/>
      <c r="MJW17" s="225"/>
      <c r="MJX17" s="26"/>
      <c r="MJZ17" s="221"/>
      <c r="MKA17" s="221"/>
      <c r="MKB17" s="221"/>
      <c r="MKC17" s="221"/>
      <c r="MKD17" s="221"/>
      <c r="MKE17" s="221"/>
      <c r="MKF17" s="221"/>
      <c r="MKG17" s="221"/>
      <c r="MKJ17" s="26"/>
      <c r="MKK17" s="26"/>
      <c r="MKL17" s="26"/>
      <c r="MKM17" s="225"/>
      <c r="MKN17" s="26"/>
      <c r="MKP17" s="221"/>
      <c r="MKQ17" s="221"/>
      <c r="MKR17" s="221"/>
      <c r="MKS17" s="221"/>
      <c r="MKT17" s="221"/>
      <c r="MKU17" s="221"/>
      <c r="MKV17" s="221"/>
      <c r="MKW17" s="221"/>
      <c r="MKZ17" s="26"/>
      <c r="MLA17" s="26"/>
      <c r="MLB17" s="26"/>
      <c r="MLC17" s="225"/>
      <c r="MLD17" s="26"/>
      <c r="MLF17" s="221"/>
      <c r="MLG17" s="221"/>
      <c r="MLH17" s="221"/>
      <c r="MLI17" s="221"/>
      <c r="MLJ17" s="221"/>
      <c r="MLK17" s="221"/>
      <c r="MLL17" s="221"/>
      <c r="MLM17" s="221"/>
      <c r="MLP17" s="26"/>
      <c r="MLQ17" s="26"/>
      <c r="MLR17" s="26"/>
      <c r="MLS17" s="225"/>
      <c r="MLT17" s="26"/>
      <c r="MLV17" s="221"/>
      <c r="MLW17" s="221"/>
      <c r="MLX17" s="221"/>
      <c r="MLY17" s="221"/>
      <c r="MLZ17" s="221"/>
      <c r="MMA17" s="221"/>
      <c r="MMB17" s="221"/>
      <c r="MMC17" s="221"/>
      <c r="MMF17" s="26"/>
      <c r="MMG17" s="26"/>
      <c r="MMH17" s="26"/>
      <c r="MMI17" s="225"/>
      <c r="MMJ17" s="26"/>
      <c r="MML17" s="221"/>
      <c r="MMM17" s="221"/>
      <c r="MMN17" s="221"/>
      <c r="MMO17" s="221"/>
      <c r="MMP17" s="221"/>
      <c r="MMQ17" s="221"/>
      <c r="MMR17" s="221"/>
      <c r="MMS17" s="221"/>
      <c r="MMV17" s="26"/>
      <c r="MMW17" s="26"/>
      <c r="MMX17" s="26"/>
      <c r="MMY17" s="225"/>
      <c r="MMZ17" s="26"/>
      <c r="MNB17" s="221"/>
      <c r="MNC17" s="221"/>
      <c r="MND17" s="221"/>
      <c r="MNE17" s="221"/>
      <c r="MNF17" s="221"/>
      <c r="MNG17" s="221"/>
      <c r="MNH17" s="221"/>
      <c r="MNI17" s="221"/>
      <c r="MNL17" s="26"/>
      <c r="MNM17" s="26"/>
      <c r="MNN17" s="26"/>
      <c r="MNO17" s="225"/>
      <c r="MNP17" s="26"/>
      <c r="MNR17" s="221"/>
      <c r="MNS17" s="221"/>
      <c r="MNT17" s="221"/>
      <c r="MNU17" s="221"/>
      <c r="MNV17" s="221"/>
      <c r="MNW17" s="221"/>
      <c r="MNX17" s="221"/>
      <c r="MNY17" s="221"/>
      <c r="MOB17" s="26"/>
      <c r="MOC17" s="26"/>
      <c r="MOD17" s="26"/>
      <c r="MOE17" s="225"/>
      <c r="MOF17" s="26"/>
      <c r="MOH17" s="221"/>
      <c r="MOI17" s="221"/>
      <c r="MOJ17" s="221"/>
      <c r="MOK17" s="221"/>
      <c r="MOL17" s="221"/>
      <c r="MOM17" s="221"/>
      <c r="MON17" s="221"/>
      <c r="MOO17" s="221"/>
      <c r="MOR17" s="26"/>
      <c r="MOS17" s="26"/>
      <c r="MOT17" s="26"/>
      <c r="MOU17" s="225"/>
      <c r="MOV17" s="26"/>
      <c r="MOX17" s="221"/>
      <c r="MOY17" s="221"/>
      <c r="MOZ17" s="221"/>
      <c r="MPA17" s="221"/>
      <c r="MPB17" s="221"/>
      <c r="MPC17" s="221"/>
      <c r="MPD17" s="221"/>
      <c r="MPE17" s="221"/>
      <c r="MPH17" s="26"/>
      <c r="MPI17" s="26"/>
      <c r="MPJ17" s="26"/>
      <c r="MPK17" s="225"/>
      <c r="MPL17" s="26"/>
      <c r="MPN17" s="221"/>
      <c r="MPO17" s="221"/>
      <c r="MPP17" s="221"/>
      <c r="MPQ17" s="221"/>
      <c r="MPR17" s="221"/>
      <c r="MPS17" s="221"/>
      <c r="MPT17" s="221"/>
      <c r="MPU17" s="221"/>
      <c r="MPX17" s="26"/>
      <c r="MPY17" s="26"/>
      <c r="MPZ17" s="26"/>
      <c r="MQA17" s="225"/>
      <c r="MQB17" s="26"/>
      <c r="MQD17" s="221"/>
      <c r="MQE17" s="221"/>
      <c r="MQF17" s="221"/>
      <c r="MQG17" s="221"/>
      <c r="MQH17" s="221"/>
      <c r="MQI17" s="221"/>
      <c r="MQJ17" s="221"/>
      <c r="MQK17" s="221"/>
      <c r="MQN17" s="26"/>
      <c r="MQO17" s="26"/>
      <c r="MQP17" s="26"/>
      <c r="MQQ17" s="225"/>
      <c r="MQR17" s="26"/>
      <c r="MQT17" s="221"/>
      <c r="MQU17" s="221"/>
      <c r="MQV17" s="221"/>
      <c r="MQW17" s="221"/>
      <c r="MQX17" s="221"/>
      <c r="MQY17" s="221"/>
      <c r="MQZ17" s="221"/>
      <c r="MRA17" s="221"/>
      <c r="MRD17" s="26"/>
      <c r="MRE17" s="26"/>
      <c r="MRF17" s="26"/>
      <c r="MRG17" s="225"/>
      <c r="MRH17" s="26"/>
      <c r="MRJ17" s="221"/>
      <c r="MRK17" s="221"/>
      <c r="MRL17" s="221"/>
      <c r="MRM17" s="221"/>
      <c r="MRN17" s="221"/>
      <c r="MRO17" s="221"/>
      <c r="MRP17" s="221"/>
      <c r="MRQ17" s="221"/>
      <c r="MRT17" s="26"/>
      <c r="MRU17" s="26"/>
      <c r="MRV17" s="26"/>
      <c r="MRW17" s="225"/>
      <c r="MRX17" s="26"/>
      <c r="MRZ17" s="221"/>
      <c r="MSA17" s="221"/>
      <c r="MSB17" s="221"/>
      <c r="MSC17" s="221"/>
      <c r="MSD17" s="221"/>
      <c r="MSE17" s="221"/>
      <c r="MSF17" s="221"/>
      <c r="MSG17" s="221"/>
      <c r="MSJ17" s="26"/>
      <c r="MSK17" s="26"/>
      <c r="MSL17" s="26"/>
      <c r="MSM17" s="225"/>
      <c r="MSN17" s="26"/>
      <c r="MSP17" s="221"/>
      <c r="MSQ17" s="221"/>
      <c r="MSR17" s="221"/>
      <c r="MSS17" s="221"/>
      <c r="MST17" s="221"/>
      <c r="MSU17" s="221"/>
      <c r="MSV17" s="221"/>
      <c r="MSW17" s="221"/>
      <c r="MSZ17" s="26"/>
      <c r="MTA17" s="26"/>
      <c r="MTB17" s="26"/>
      <c r="MTC17" s="225"/>
      <c r="MTD17" s="26"/>
      <c r="MTF17" s="221"/>
      <c r="MTG17" s="221"/>
      <c r="MTH17" s="221"/>
      <c r="MTI17" s="221"/>
      <c r="MTJ17" s="221"/>
      <c r="MTK17" s="221"/>
      <c r="MTL17" s="221"/>
      <c r="MTM17" s="221"/>
      <c r="MTP17" s="26"/>
      <c r="MTQ17" s="26"/>
      <c r="MTR17" s="26"/>
      <c r="MTS17" s="225"/>
      <c r="MTT17" s="26"/>
      <c r="MTV17" s="221"/>
      <c r="MTW17" s="221"/>
      <c r="MTX17" s="221"/>
      <c r="MTY17" s="221"/>
      <c r="MTZ17" s="221"/>
      <c r="MUA17" s="221"/>
      <c r="MUB17" s="221"/>
      <c r="MUC17" s="221"/>
      <c r="MUF17" s="26"/>
      <c r="MUG17" s="26"/>
      <c r="MUH17" s="26"/>
      <c r="MUI17" s="225"/>
      <c r="MUJ17" s="26"/>
      <c r="MUL17" s="221"/>
      <c r="MUM17" s="221"/>
      <c r="MUN17" s="221"/>
      <c r="MUO17" s="221"/>
      <c r="MUP17" s="221"/>
      <c r="MUQ17" s="221"/>
      <c r="MUR17" s="221"/>
      <c r="MUS17" s="221"/>
      <c r="MUV17" s="26"/>
      <c r="MUW17" s="26"/>
      <c r="MUX17" s="26"/>
      <c r="MUY17" s="225"/>
      <c r="MUZ17" s="26"/>
      <c r="MVB17" s="221"/>
      <c r="MVC17" s="221"/>
      <c r="MVD17" s="221"/>
      <c r="MVE17" s="221"/>
      <c r="MVF17" s="221"/>
      <c r="MVG17" s="221"/>
      <c r="MVH17" s="221"/>
      <c r="MVI17" s="221"/>
      <c r="MVL17" s="26"/>
      <c r="MVM17" s="26"/>
      <c r="MVN17" s="26"/>
      <c r="MVO17" s="225"/>
      <c r="MVP17" s="26"/>
      <c r="MVR17" s="221"/>
      <c r="MVS17" s="221"/>
      <c r="MVT17" s="221"/>
      <c r="MVU17" s="221"/>
      <c r="MVV17" s="221"/>
      <c r="MVW17" s="221"/>
      <c r="MVX17" s="221"/>
      <c r="MVY17" s="221"/>
      <c r="MWB17" s="26"/>
      <c r="MWC17" s="26"/>
      <c r="MWD17" s="26"/>
      <c r="MWE17" s="225"/>
      <c r="MWF17" s="26"/>
      <c r="MWH17" s="221"/>
      <c r="MWI17" s="221"/>
      <c r="MWJ17" s="221"/>
      <c r="MWK17" s="221"/>
      <c r="MWL17" s="221"/>
      <c r="MWM17" s="221"/>
      <c r="MWN17" s="221"/>
      <c r="MWO17" s="221"/>
      <c r="MWR17" s="26"/>
      <c r="MWS17" s="26"/>
      <c r="MWT17" s="26"/>
      <c r="MWU17" s="225"/>
      <c r="MWV17" s="26"/>
      <c r="MWX17" s="221"/>
      <c r="MWY17" s="221"/>
      <c r="MWZ17" s="221"/>
      <c r="MXA17" s="221"/>
      <c r="MXB17" s="221"/>
      <c r="MXC17" s="221"/>
      <c r="MXD17" s="221"/>
      <c r="MXE17" s="221"/>
      <c r="MXH17" s="26"/>
      <c r="MXI17" s="26"/>
      <c r="MXJ17" s="26"/>
      <c r="MXK17" s="225"/>
      <c r="MXL17" s="26"/>
      <c r="MXN17" s="221"/>
      <c r="MXO17" s="221"/>
      <c r="MXP17" s="221"/>
      <c r="MXQ17" s="221"/>
      <c r="MXR17" s="221"/>
      <c r="MXS17" s="221"/>
      <c r="MXT17" s="221"/>
      <c r="MXU17" s="221"/>
      <c r="MXX17" s="26"/>
      <c r="MXY17" s="26"/>
      <c r="MXZ17" s="26"/>
      <c r="MYA17" s="225"/>
      <c r="MYB17" s="26"/>
      <c r="MYD17" s="221"/>
      <c r="MYE17" s="221"/>
      <c r="MYF17" s="221"/>
      <c r="MYG17" s="221"/>
      <c r="MYH17" s="221"/>
      <c r="MYI17" s="221"/>
      <c r="MYJ17" s="221"/>
      <c r="MYK17" s="221"/>
      <c r="MYN17" s="26"/>
      <c r="MYO17" s="26"/>
      <c r="MYP17" s="26"/>
      <c r="MYQ17" s="225"/>
      <c r="MYR17" s="26"/>
      <c r="MYT17" s="221"/>
      <c r="MYU17" s="221"/>
      <c r="MYV17" s="221"/>
      <c r="MYW17" s="221"/>
      <c r="MYX17" s="221"/>
      <c r="MYY17" s="221"/>
      <c r="MYZ17" s="221"/>
      <c r="MZA17" s="221"/>
      <c r="MZD17" s="26"/>
      <c r="MZE17" s="26"/>
      <c r="MZF17" s="26"/>
      <c r="MZG17" s="225"/>
      <c r="MZH17" s="26"/>
      <c r="MZJ17" s="221"/>
      <c r="MZK17" s="221"/>
      <c r="MZL17" s="221"/>
      <c r="MZM17" s="221"/>
      <c r="MZN17" s="221"/>
      <c r="MZO17" s="221"/>
      <c r="MZP17" s="221"/>
      <c r="MZQ17" s="221"/>
      <c r="MZT17" s="26"/>
      <c r="MZU17" s="26"/>
      <c r="MZV17" s="26"/>
      <c r="MZW17" s="225"/>
      <c r="MZX17" s="26"/>
      <c r="MZZ17" s="221"/>
      <c r="NAA17" s="221"/>
      <c r="NAB17" s="221"/>
      <c r="NAC17" s="221"/>
      <c r="NAD17" s="221"/>
      <c r="NAE17" s="221"/>
      <c r="NAF17" s="221"/>
      <c r="NAG17" s="221"/>
      <c r="NAJ17" s="26"/>
      <c r="NAK17" s="26"/>
      <c r="NAL17" s="26"/>
      <c r="NAM17" s="225"/>
      <c r="NAN17" s="26"/>
      <c r="NAP17" s="221"/>
      <c r="NAQ17" s="221"/>
      <c r="NAR17" s="221"/>
      <c r="NAS17" s="221"/>
      <c r="NAT17" s="221"/>
      <c r="NAU17" s="221"/>
      <c r="NAV17" s="221"/>
      <c r="NAW17" s="221"/>
      <c r="NAZ17" s="26"/>
      <c r="NBA17" s="26"/>
      <c r="NBB17" s="26"/>
      <c r="NBC17" s="225"/>
      <c r="NBD17" s="26"/>
      <c r="NBF17" s="221"/>
      <c r="NBG17" s="221"/>
      <c r="NBH17" s="221"/>
      <c r="NBI17" s="221"/>
      <c r="NBJ17" s="221"/>
      <c r="NBK17" s="221"/>
      <c r="NBL17" s="221"/>
      <c r="NBM17" s="221"/>
      <c r="NBP17" s="26"/>
      <c r="NBQ17" s="26"/>
      <c r="NBR17" s="26"/>
      <c r="NBS17" s="225"/>
      <c r="NBT17" s="26"/>
      <c r="NBV17" s="221"/>
      <c r="NBW17" s="221"/>
      <c r="NBX17" s="221"/>
      <c r="NBY17" s="221"/>
      <c r="NBZ17" s="221"/>
      <c r="NCA17" s="221"/>
      <c r="NCB17" s="221"/>
      <c r="NCC17" s="221"/>
      <c r="NCF17" s="26"/>
      <c r="NCG17" s="26"/>
      <c r="NCH17" s="26"/>
      <c r="NCI17" s="225"/>
      <c r="NCJ17" s="26"/>
      <c r="NCL17" s="221"/>
      <c r="NCM17" s="221"/>
      <c r="NCN17" s="221"/>
      <c r="NCO17" s="221"/>
      <c r="NCP17" s="221"/>
      <c r="NCQ17" s="221"/>
      <c r="NCR17" s="221"/>
      <c r="NCS17" s="221"/>
      <c r="NCV17" s="26"/>
      <c r="NCW17" s="26"/>
      <c r="NCX17" s="26"/>
      <c r="NCY17" s="225"/>
      <c r="NCZ17" s="26"/>
      <c r="NDB17" s="221"/>
      <c r="NDC17" s="221"/>
      <c r="NDD17" s="221"/>
      <c r="NDE17" s="221"/>
      <c r="NDF17" s="221"/>
      <c r="NDG17" s="221"/>
      <c r="NDH17" s="221"/>
      <c r="NDI17" s="221"/>
      <c r="NDL17" s="26"/>
      <c r="NDM17" s="26"/>
      <c r="NDN17" s="26"/>
      <c r="NDO17" s="225"/>
      <c r="NDP17" s="26"/>
      <c r="NDR17" s="221"/>
      <c r="NDS17" s="221"/>
      <c r="NDT17" s="221"/>
      <c r="NDU17" s="221"/>
      <c r="NDV17" s="221"/>
      <c r="NDW17" s="221"/>
      <c r="NDX17" s="221"/>
      <c r="NDY17" s="221"/>
      <c r="NEB17" s="26"/>
      <c r="NEC17" s="26"/>
      <c r="NED17" s="26"/>
      <c r="NEE17" s="225"/>
      <c r="NEF17" s="26"/>
      <c r="NEH17" s="221"/>
      <c r="NEI17" s="221"/>
      <c r="NEJ17" s="221"/>
      <c r="NEK17" s="221"/>
      <c r="NEL17" s="221"/>
      <c r="NEM17" s="221"/>
      <c r="NEN17" s="221"/>
      <c r="NEO17" s="221"/>
      <c r="NER17" s="26"/>
      <c r="NES17" s="26"/>
      <c r="NET17" s="26"/>
      <c r="NEU17" s="225"/>
      <c r="NEV17" s="26"/>
      <c r="NEX17" s="221"/>
      <c r="NEY17" s="221"/>
      <c r="NEZ17" s="221"/>
      <c r="NFA17" s="221"/>
      <c r="NFB17" s="221"/>
      <c r="NFC17" s="221"/>
      <c r="NFD17" s="221"/>
      <c r="NFE17" s="221"/>
      <c r="NFH17" s="26"/>
      <c r="NFI17" s="26"/>
      <c r="NFJ17" s="26"/>
      <c r="NFK17" s="225"/>
      <c r="NFL17" s="26"/>
      <c r="NFN17" s="221"/>
      <c r="NFO17" s="221"/>
      <c r="NFP17" s="221"/>
      <c r="NFQ17" s="221"/>
      <c r="NFR17" s="221"/>
      <c r="NFS17" s="221"/>
      <c r="NFT17" s="221"/>
      <c r="NFU17" s="221"/>
      <c r="NFX17" s="26"/>
      <c r="NFY17" s="26"/>
      <c r="NFZ17" s="26"/>
      <c r="NGA17" s="225"/>
      <c r="NGB17" s="26"/>
      <c r="NGD17" s="221"/>
      <c r="NGE17" s="221"/>
      <c r="NGF17" s="221"/>
      <c r="NGG17" s="221"/>
      <c r="NGH17" s="221"/>
      <c r="NGI17" s="221"/>
      <c r="NGJ17" s="221"/>
      <c r="NGK17" s="221"/>
      <c r="NGN17" s="26"/>
      <c r="NGO17" s="26"/>
      <c r="NGP17" s="26"/>
      <c r="NGQ17" s="225"/>
      <c r="NGR17" s="26"/>
      <c r="NGT17" s="221"/>
      <c r="NGU17" s="221"/>
      <c r="NGV17" s="221"/>
      <c r="NGW17" s="221"/>
      <c r="NGX17" s="221"/>
      <c r="NGY17" s="221"/>
      <c r="NGZ17" s="221"/>
      <c r="NHA17" s="221"/>
      <c r="NHD17" s="26"/>
      <c r="NHE17" s="26"/>
      <c r="NHF17" s="26"/>
      <c r="NHG17" s="225"/>
      <c r="NHH17" s="26"/>
      <c r="NHJ17" s="221"/>
      <c r="NHK17" s="221"/>
      <c r="NHL17" s="221"/>
      <c r="NHM17" s="221"/>
      <c r="NHN17" s="221"/>
      <c r="NHO17" s="221"/>
      <c r="NHP17" s="221"/>
      <c r="NHQ17" s="221"/>
      <c r="NHT17" s="26"/>
      <c r="NHU17" s="26"/>
      <c r="NHV17" s="26"/>
      <c r="NHW17" s="225"/>
      <c r="NHX17" s="26"/>
      <c r="NHZ17" s="221"/>
      <c r="NIA17" s="221"/>
      <c r="NIB17" s="221"/>
      <c r="NIC17" s="221"/>
      <c r="NID17" s="221"/>
      <c r="NIE17" s="221"/>
      <c r="NIF17" s="221"/>
      <c r="NIG17" s="221"/>
      <c r="NIJ17" s="26"/>
      <c r="NIK17" s="26"/>
      <c r="NIL17" s="26"/>
      <c r="NIM17" s="225"/>
      <c r="NIN17" s="26"/>
      <c r="NIP17" s="221"/>
      <c r="NIQ17" s="221"/>
      <c r="NIR17" s="221"/>
      <c r="NIS17" s="221"/>
      <c r="NIT17" s="221"/>
      <c r="NIU17" s="221"/>
      <c r="NIV17" s="221"/>
      <c r="NIW17" s="221"/>
      <c r="NIZ17" s="26"/>
      <c r="NJA17" s="26"/>
      <c r="NJB17" s="26"/>
      <c r="NJC17" s="225"/>
      <c r="NJD17" s="26"/>
      <c r="NJF17" s="221"/>
      <c r="NJG17" s="221"/>
      <c r="NJH17" s="221"/>
      <c r="NJI17" s="221"/>
      <c r="NJJ17" s="221"/>
      <c r="NJK17" s="221"/>
      <c r="NJL17" s="221"/>
      <c r="NJM17" s="221"/>
      <c r="NJP17" s="26"/>
      <c r="NJQ17" s="26"/>
      <c r="NJR17" s="26"/>
      <c r="NJS17" s="225"/>
      <c r="NJT17" s="26"/>
      <c r="NJV17" s="221"/>
      <c r="NJW17" s="221"/>
      <c r="NJX17" s="221"/>
      <c r="NJY17" s="221"/>
      <c r="NJZ17" s="221"/>
      <c r="NKA17" s="221"/>
      <c r="NKB17" s="221"/>
      <c r="NKC17" s="221"/>
      <c r="NKF17" s="26"/>
      <c r="NKG17" s="26"/>
      <c r="NKH17" s="26"/>
      <c r="NKI17" s="225"/>
      <c r="NKJ17" s="26"/>
      <c r="NKL17" s="221"/>
      <c r="NKM17" s="221"/>
      <c r="NKN17" s="221"/>
      <c r="NKO17" s="221"/>
      <c r="NKP17" s="221"/>
      <c r="NKQ17" s="221"/>
      <c r="NKR17" s="221"/>
      <c r="NKS17" s="221"/>
      <c r="NKV17" s="26"/>
      <c r="NKW17" s="26"/>
      <c r="NKX17" s="26"/>
      <c r="NKY17" s="225"/>
      <c r="NKZ17" s="26"/>
      <c r="NLB17" s="221"/>
      <c r="NLC17" s="221"/>
      <c r="NLD17" s="221"/>
      <c r="NLE17" s="221"/>
      <c r="NLF17" s="221"/>
      <c r="NLG17" s="221"/>
      <c r="NLH17" s="221"/>
      <c r="NLI17" s="221"/>
      <c r="NLL17" s="26"/>
      <c r="NLM17" s="26"/>
      <c r="NLN17" s="26"/>
      <c r="NLO17" s="225"/>
      <c r="NLP17" s="26"/>
      <c r="NLR17" s="221"/>
      <c r="NLS17" s="221"/>
      <c r="NLT17" s="221"/>
      <c r="NLU17" s="221"/>
      <c r="NLV17" s="221"/>
      <c r="NLW17" s="221"/>
      <c r="NLX17" s="221"/>
      <c r="NLY17" s="221"/>
      <c r="NMB17" s="26"/>
      <c r="NMC17" s="26"/>
      <c r="NMD17" s="26"/>
      <c r="NME17" s="225"/>
      <c r="NMF17" s="26"/>
      <c r="NMH17" s="221"/>
      <c r="NMI17" s="221"/>
      <c r="NMJ17" s="221"/>
      <c r="NMK17" s="221"/>
      <c r="NML17" s="221"/>
      <c r="NMM17" s="221"/>
      <c r="NMN17" s="221"/>
      <c r="NMO17" s="221"/>
      <c r="NMR17" s="26"/>
      <c r="NMS17" s="26"/>
      <c r="NMT17" s="26"/>
      <c r="NMU17" s="225"/>
      <c r="NMV17" s="26"/>
      <c r="NMX17" s="221"/>
      <c r="NMY17" s="221"/>
      <c r="NMZ17" s="221"/>
      <c r="NNA17" s="221"/>
      <c r="NNB17" s="221"/>
      <c r="NNC17" s="221"/>
      <c r="NND17" s="221"/>
      <c r="NNE17" s="221"/>
      <c r="NNH17" s="26"/>
      <c r="NNI17" s="26"/>
      <c r="NNJ17" s="26"/>
      <c r="NNK17" s="225"/>
      <c r="NNL17" s="26"/>
      <c r="NNN17" s="221"/>
      <c r="NNO17" s="221"/>
      <c r="NNP17" s="221"/>
      <c r="NNQ17" s="221"/>
      <c r="NNR17" s="221"/>
      <c r="NNS17" s="221"/>
      <c r="NNT17" s="221"/>
      <c r="NNU17" s="221"/>
      <c r="NNX17" s="26"/>
      <c r="NNY17" s="26"/>
      <c r="NNZ17" s="26"/>
      <c r="NOA17" s="225"/>
      <c r="NOB17" s="26"/>
      <c r="NOD17" s="221"/>
      <c r="NOE17" s="221"/>
      <c r="NOF17" s="221"/>
      <c r="NOG17" s="221"/>
      <c r="NOH17" s="221"/>
      <c r="NOI17" s="221"/>
      <c r="NOJ17" s="221"/>
      <c r="NOK17" s="221"/>
      <c r="NON17" s="26"/>
      <c r="NOO17" s="26"/>
      <c r="NOP17" s="26"/>
      <c r="NOQ17" s="225"/>
      <c r="NOR17" s="26"/>
      <c r="NOT17" s="221"/>
      <c r="NOU17" s="221"/>
      <c r="NOV17" s="221"/>
      <c r="NOW17" s="221"/>
      <c r="NOX17" s="221"/>
      <c r="NOY17" s="221"/>
      <c r="NOZ17" s="221"/>
      <c r="NPA17" s="221"/>
      <c r="NPD17" s="26"/>
      <c r="NPE17" s="26"/>
      <c r="NPF17" s="26"/>
      <c r="NPG17" s="225"/>
      <c r="NPH17" s="26"/>
      <c r="NPJ17" s="221"/>
      <c r="NPK17" s="221"/>
      <c r="NPL17" s="221"/>
      <c r="NPM17" s="221"/>
      <c r="NPN17" s="221"/>
      <c r="NPO17" s="221"/>
      <c r="NPP17" s="221"/>
      <c r="NPQ17" s="221"/>
      <c r="NPT17" s="26"/>
      <c r="NPU17" s="26"/>
      <c r="NPV17" s="26"/>
      <c r="NPW17" s="225"/>
      <c r="NPX17" s="26"/>
      <c r="NPZ17" s="221"/>
      <c r="NQA17" s="221"/>
      <c r="NQB17" s="221"/>
      <c r="NQC17" s="221"/>
      <c r="NQD17" s="221"/>
      <c r="NQE17" s="221"/>
      <c r="NQF17" s="221"/>
      <c r="NQG17" s="221"/>
      <c r="NQJ17" s="26"/>
      <c r="NQK17" s="26"/>
      <c r="NQL17" s="26"/>
      <c r="NQM17" s="225"/>
      <c r="NQN17" s="26"/>
      <c r="NQP17" s="221"/>
      <c r="NQQ17" s="221"/>
      <c r="NQR17" s="221"/>
      <c r="NQS17" s="221"/>
      <c r="NQT17" s="221"/>
      <c r="NQU17" s="221"/>
      <c r="NQV17" s="221"/>
      <c r="NQW17" s="221"/>
      <c r="NQZ17" s="26"/>
      <c r="NRA17" s="26"/>
      <c r="NRB17" s="26"/>
      <c r="NRC17" s="225"/>
      <c r="NRD17" s="26"/>
      <c r="NRF17" s="221"/>
      <c r="NRG17" s="221"/>
      <c r="NRH17" s="221"/>
      <c r="NRI17" s="221"/>
      <c r="NRJ17" s="221"/>
      <c r="NRK17" s="221"/>
      <c r="NRL17" s="221"/>
      <c r="NRM17" s="221"/>
      <c r="NRP17" s="26"/>
      <c r="NRQ17" s="26"/>
      <c r="NRR17" s="26"/>
      <c r="NRS17" s="225"/>
      <c r="NRT17" s="26"/>
      <c r="NRV17" s="221"/>
      <c r="NRW17" s="221"/>
      <c r="NRX17" s="221"/>
      <c r="NRY17" s="221"/>
      <c r="NRZ17" s="221"/>
      <c r="NSA17" s="221"/>
      <c r="NSB17" s="221"/>
      <c r="NSC17" s="221"/>
      <c r="NSF17" s="26"/>
      <c r="NSG17" s="26"/>
      <c r="NSH17" s="26"/>
      <c r="NSI17" s="225"/>
      <c r="NSJ17" s="26"/>
      <c r="NSL17" s="221"/>
      <c r="NSM17" s="221"/>
      <c r="NSN17" s="221"/>
      <c r="NSO17" s="221"/>
      <c r="NSP17" s="221"/>
      <c r="NSQ17" s="221"/>
      <c r="NSR17" s="221"/>
      <c r="NSS17" s="221"/>
      <c r="NSV17" s="26"/>
      <c r="NSW17" s="26"/>
      <c r="NSX17" s="26"/>
      <c r="NSY17" s="225"/>
      <c r="NSZ17" s="26"/>
      <c r="NTB17" s="221"/>
      <c r="NTC17" s="221"/>
      <c r="NTD17" s="221"/>
      <c r="NTE17" s="221"/>
      <c r="NTF17" s="221"/>
      <c r="NTG17" s="221"/>
      <c r="NTH17" s="221"/>
      <c r="NTI17" s="221"/>
      <c r="NTL17" s="26"/>
      <c r="NTM17" s="26"/>
      <c r="NTN17" s="26"/>
      <c r="NTO17" s="225"/>
      <c r="NTP17" s="26"/>
      <c r="NTR17" s="221"/>
      <c r="NTS17" s="221"/>
      <c r="NTT17" s="221"/>
      <c r="NTU17" s="221"/>
      <c r="NTV17" s="221"/>
      <c r="NTW17" s="221"/>
      <c r="NTX17" s="221"/>
      <c r="NTY17" s="221"/>
      <c r="NUB17" s="26"/>
      <c r="NUC17" s="26"/>
      <c r="NUD17" s="26"/>
      <c r="NUE17" s="225"/>
      <c r="NUF17" s="26"/>
      <c r="NUH17" s="221"/>
      <c r="NUI17" s="221"/>
      <c r="NUJ17" s="221"/>
      <c r="NUK17" s="221"/>
      <c r="NUL17" s="221"/>
      <c r="NUM17" s="221"/>
      <c r="NUN17" s="221"/>
      <c r="NUO17" s="221"/>
      <c r="NUR17" s="26"/>
      <c r="NUS17" s="26"/>
      <c r="NUT17" s="26"/>
      <c r="NUU17" s="225"/>
      <c r="NUV17" s="26"/>
      <c r="NUX17" s="221"/>
      <c r="NUY17" s="221"/>
      <c r="NUZ17" s="221"/>
      <c r="NVA17" s="221"/>
      <c r="NVB17" s="221"/>
      <c r="NVC17" s="221"/>
      <c r="NVD17" s="221"/>
      <c r="NVE17" s="221"/>
      <c r="NVH17" s="26"/>
      <c r="NVI17" s="26"/>
      <c r="NVJ17" s="26"/>
      <c r="NVK17" s="225"/>
      <c r="NVL17" s="26"/>
      <c r="NVN17" s="221"/>
      <c r="NVO17" s="221"/>
      <c r="NVP17" s="221"/>
      <c r="NVQ17" s="221"/>
      <c r="NVR17" s="221"/>
      <c r="NVS17" s="221"/>
      <c r="NVT17" s="221"/>
      <c r="NVU17" s="221"/>
      <c r="NVX17" s="26"/>
      <c r="NVY17" s="26"/>
      <c r="NVZ17" s="26"/>
      <c r="NWA17" s="225"/>
      <c r="NWB17" s="26"/>
      <c r="NWD17" s="221"/>
      <c r="NWE17" s="221"/>
      <c r="NWF17" s="221"/>
      <c r="NWG17" s="221"/>
      <c r="NWH17" s="221"/>
      <c r="NWI17" s="221"/>
      <c r="NWJ17" s="221"/>
      <c r="NWK17" s="221"/>
      <c r="NWN17" s="26"/>
      <c r="NWO17" s="26"/>
      <c r="NWP17" s="26"/>
      <c r="NWQ17" s="225"/>
      <c r="NWR17" s="26"/>
      <c r="NWT17" s="221"/>
      <c r="NWU17" s="221"/>
      <c r="NWV17" s="221"/>
      <c r="NWW17" s="221"/>
      <c r="NWX17" s="221"/>
      <c r="NWY17" s="221"/>
      <c r="NWZ17" s="221"/>
      <c r="NXA17" s="221"/>
      <c r="NXD17" s="26"/>
      <c r="NXE17" s="26"/>
      <c r="NXF17" s="26"/>
      <c r="NXG17" s="225"/>
      <c r="NXH17" s="26"/>
      <c r="NXJ17" s="221"/>
      <c r="NXK17" s="221"/>
      <c r="NXL17" s="221"/>
      <c r="NXM17" s="221"/>
      <c r="NXN17" s="221"/>
      <c r="NXO17" s="221"/>
      <c r="NXP17" s="221"/>
      <c r="NXQ17" s="221"/>
      <c r="NXT17" s="26"/>
      <c r="NXU17" s="26"/>
      <c r="NXV17" s="26"/>
      <c r="NXW17" s="225"/>
      <c r="NXX17" s="26"/>
      <c r="NXZ17" s="221"/>
      <c r="NYA17" s="221"/>
      <c r="NYB17" s="221"/>
      <c r="NYC17" s="221"/>
      <c r="NYD17" s="221"/>
      <c r="NYE17" s="221"/>
      <c r="NYF17" s="221"/>
      <c r="NYG17" s="221"/>
      <c r="NYJ17" s="26"/>
      <c r="NYK17" s="26"/>
      <c r="NYL17" s="26"/>
      <c r="NYM17" s="225"/>
      <c r="NYN17" s="26"/>
      <c r="NYP17" s="221"/>
      <c r="NYQ17" s="221"/>
      <c r="NYR17" s="221"/>
      <c r="NYS17" s="221"/>
      <c r="NYT17" s="221"/>
      <c r="NYU17" s="221"/>
      <c r="NYV17" s="221"/>
      <c r="NYW17" s="221"/>
      <c r="NYZ17" s="26"/>
      <c r="NZA17" s="26"/>
      <c r="NZB17" s="26"/>
      <c r="NZC17" s="225"/>
      <c r="NZD17" s="26"/>
      <c r="NZF17" s="221"/>
      <c r="NZG17" s="221"/>
      <c r="NZH17" s="221"/>
      <c r="NZI17" s="221"/>
      <c r="NZJ17" s="221"/>
      <c r="NZK17" s="221"/>
      <c r="NZL17" s="221"/>
      <c r="NZM17" s="221"/>
      <c r="NZP17" s="26"/>
      <c r="NZQ17" s="26"/>
      <c r="NZR17" s="26"/>
      <c r="NZS17" s="225"/>
      <c r="NZT17" s="26"/>
      <c r="NZV17" s="221"/>
      <c r="NZW17" s="221"/>
      <c r="NZX17" s="221"/>
      <c r="NZY17" s="221"/>
      <c r="NZZ17" s="221"/>
      <c r="OAA17" s="221"/>
      <c r="OAB17" s="221"/>
      <c r="OAC17" s="221"/>
      <c r="OAF17" s="26"/>
      <c r="OAG17" s="26"/>
      <c r="OAH17" s="26"/>
      <c r="OAI17" s="225"/>
      <c r="OAJ17" s="26"/>
      <c r="OAL17" s="221"/>
      <c r="OAM17" s="221"/>
      <c r="OAN17" s="221"/>
      <c r="OAO17" s="221"/>
      <c r="OAP17" s="221"/>
      <c r="OAQ17" s="221"/>
      <c r="OAR17" s="221"/>
      <c r="OAS17" s="221"/>
      <c r="OAV17" s="26"/>
      <c r="OAW17" s="26"/>
      <c r="OAX17" s="26"/>
      <c r="OAY17" s="225"/>
      <c r="OAZ17" s="26"/>
      <c r="OBB17" s="221"/>
      <c r="OBC17" s="221"/>
      <c r="OBD17" s="221"/>
      <c r="OBE17" s="221"/>
      <c r="OBF17" s="221"/>
      <c r="OBG17" s="221"/>
      <c r="OBH17" s="221"/>
      <c r="OBI17" s="221"/>
      <c r="OBL17" s="26"/>
      <c r="OBM17" s="26"/>
      <c r="OBN17" s="26"/>
      <c r="OBO17" s="225"/>
      <c r="OBP17" s="26"/>
      <c r="OBR17" s="221"/>
      <c r="OBS17" s="221"/>
      <c r="OBT17" s="221"/>
      <c r="OBU17" s="221"/>
      <c r="OBV17" s="221"/>
      <c r="OBW17" s="221"/>
      <c r="OBX17" s="221"/>
      <c r="OBY17" s="221"/>
      <c r="OCB17" s="26"/>
      <c r="OCC17" s="26"/>
      <c r="OCD17" s="26"/>
      <c r="OCE17" s="225"/>
      <c r="OCF17" s="26"/>
      <c r="OCH17" s="221"/>
      <c r="OCI17" s="221"/>
      <c r="OCJ17" s="221"/>
      <c r="OCK17" s="221"/>
      <c r="OCL17" s="221"/>
      <c r="OCM17" s="221"/>
      <c r="OCN17" s="221"/>
      <c r="OCO17" s="221"/>
      <c r="OCR17" s="26"/>
      <c r="OCS17" s="26"/>
      <c r="OCT17" s="26"/>
      <c r="OCU17" s="225"/>
      <c r="OCV17" s="26"/>
      <c r="OCX17" s="221"/>
      <c r="OCY17" s="221"/>
      <c r="OCZ17" s="221"/>
      <c r="ODA17" s="221"/>
      <c r="ODB17" s="221"/>
      <c r="ODC17" s="221"/>
      <c r="ODD17" s="221"/>
      <c r="ODE17" s="221"/>
      <c r="ODH17" s="26"/>
      <c r="ODI17" s="26"/>
      <c r="ODJ17" s="26"/>
      <c r="ODK17" s="225"/>
      <c r="ODL17" s="26"/>
      <c r="ODN17" s="221"/>
      <c r="ODO17" s="221"/>
      <c r="ODP17" s="221"/>
      <c r="ODQ17" s="221"/>
      <c r="ODR17" s="221"/>
      <c r="ODS17" s="221"/>
      <c r="ODT17" s="221"/>
      <c r="ODU17" s="221"/>
      <c r="ODX17" s="26"/>
      <c r="ODY17" s="26"/>
      <c r="ODZ17" s="26"/>
      <c r="OEA17" s="225"/>
      <c r="OEB17" s="26"/>
      <c r="OED17" s="221"/>
      <c r="OEE17" s="221"/>
      <c r="OEF17" s="221"/>
      <c r="OEG17" s="221"/>
      <c r="OEH17" s="221"/>
      <c r="OEI17" s="221"/>
      <c r="OEJ17" s="221"/>
      <c r="OEK17" s="221"/>
      <c r="OEN17" s="26"/>
      <c r="OEO17" s="26"/>
      <c r="OEP17" s="26"/>
      <c r="OEQ17" s="225"/>
      <c r="OER17" s="26"/>
      <c r="OET17" s="221"/>
      <c r="OEU17" s="221"/>
      <c r="OEV17" s="221"/>
      <c r="OEW17" s="221"/>
      <c r="OEX17" s="221"/>
      <c r="OEY17" s="221"/>
      <c r="OEZ17" s="221"/>
      <c r="OFA17" s="221"/>
      <c r="OFD17" s="26"/>
      <c r="OFE17" s="26"/>
      <c r="OFF17" s="26"/>
      <c r="OFG17" s="225"/>
      <c r="OFH17" s="26"/>
      <c r="OFJ17" s="221"/>
      <c r="OFK17" s="221"/>
      <c r="OFL17" s="221"/>
      <c r="OFM17" s="221"/>
      <c r="OFN17" s="221"/>
      <c r="OFO17" s="221"/>
      <c r="OFP17" s="221"/>
      <c r="OFQ17" s="221"/>
      <c r="OFT17" s="26"/>
      <c r="OFU17" s="26"/>
      <c r="OFV17" s="26"/>
      <c r="OFW17" s="225"/>
      <c r="OFX17" s="26"/>
      <c r="OFZ17" s="221"/>
      <c r="OGA17" s="221"/>
      <c r="OGB17" s="221"/>
      <c r="OGC17" s="221"/>
      <c r="OGD17" s="221"/>
      <c r="OGE17" s="221"/>
      <c r="OGF17" s="221"/>
      <c r="OGG17" s="221"/>
      <c r="OGJ17" s="26"/>
      <c r="OGK17" s="26"/>
      <c r="OGL17" s="26"/>
      <c r="OGM17" s="225"/>
      <c r="OGN17" s="26"/>
      <c r="OGP17" s="221"/>
      <c r="OGQ17" s="221"/>
      <c r="OGR17" s="221"/>
      <c r="OGS17" s="221"/>
      <c r="OGT17" s="221"/>
      <c r="OGU17" s="221"/>
      <c r="OGV17" s="221"/>
      <c r="OGW17" s="221"/>
      <c r="OGZ17" s="26"/>
      <c r="OHA17" s="26"/>
      <c r="OHB17" s="26"/>
      <c r="OHC17" s="225"/>
      <c r="OHD17" s="26"/>
      <c r="OHF17" s="221"/>
      <c r="OHG17" s="221"/>
      <c r="OHH17" s="221"/>
      <c r="OHI17" s="221"/>
      <c r="OHJ17" s="221"/>
      <c r="OHK17" s="221"/>
      <c r="OHL17" s="221"/>
      <c r="OHM17" s="221"/>
      <c r="OHP17" s="26"/>
      <c r="OHQ17" s="26"/>
      <c r="OHR17" s="26"/>
      <c r="OHS17" s="225"/>
      <c r="OHT17" s="26"/>
      <c r="OHV17" s="221"/>
      <c r="OHW17" s="221"/>
      <c r="OHX17" s="221"/>
      <c r="OHY17" s="221"/>
      <c r="OHZ17" s="221"/>
      <c r="OIA17" s="221"/>
      <c r="OIB17" s="221"/>
      <c r="OIC17" s="221"/>
      <c r="OIF17" s="26"/>
      <c r="OIG17" s="26"/>
      <c r="OIH17" s="26"/>
      <c r="OII17" s="225"/>
      <c r="OIJ17" s="26"/>
      <c r="OIL17" s="221"/>
      <c r="OIM17" s="221"/>
      <c r="OIN17" s="221"/>
      <c r="OIO17" s="221"/>
      <c r="OIP17" s="221"/>
      <c r="OIQ17" s="221"/>
      <c r="OIR17" s="221"/>
      <c r="OIS17" s="221"/>
      <c r="OIV17" s="26"/>
      <c r="OIW17" s="26"/>
      <c r="OIX17" s="26"/>
      <c r="OIY17" s="225"/>
      <c r="OIZ17" s="26"/>
      <c r="OJB17" s="221"/>
      <c r="OJC17" s="221"/>
      <c r="OJD17" s="221"/>
      <c r="OJE17" s="221"/>
      <c r="OJF17" s="221"/>
      <c r="OJG17" s="221"/>
      <c r="OJH17" s="221"/>
      <c r="OJI17" s="221"/>
      <c r="OJL17" s="26"/>
      <c r="OJM17" s="26"/>
      <c r="OJN17" s="26"/>
      <c r="OJO17" s="225"/>
      <c r="OJP17" s="26"/>
      <c r="OJR17" s="221"/>
      <c r="OJS17" s="221"/>
      <c r="OJT17" s="221"/>
      <c r="OJU17" s="221"/>
      <c r="OJV17" s="221"/>
      <c r="OJW17" s="221"/>
      <c r="OJX17" s="221"/>
      <c r="OJY17" s="221"/>
      <c r="OKB17" s="26"/>
      <c r="OKC17" s="26"/>
      <c r="OKD17" s="26"/>
      <c r="OKE17" s="225"/>
      <c r="OKF17" s="26"/>
      <c r="OKH17" s="221"/>
      <c r="OKI17" s="221"/>
      <c r="OKJ17" s="221"/>
      <c r="OKK17" s="221"/>
      <c r="OKL17" s="221"/>
      <c r="OKM17" s="221"/>
      <c r="OKN17" s="221"/>
      <c r="OKO17" s="221"/>
      <c r="OKR17" s="26"/>
      <c r="OKS17" s="26"/>
      <c r="OKT17" s="26"/>
      <c r="OKU17" s="225"/>
      <c r="OKV17" s="26"/>
      <c r="OKX17" s="221"/>
      <c r="OKY17" s="221"/>
      <c r="OKZ17" s="221"/>
      <c r="OLA17" s="221"/>
      <c r="OLB17" s="221"/>
      <c r="OLC17" s="221"/>
      <c r="OLD17" s="221"/>
      <c r="OLE17" s="221"/>
      <c r="OLH17" s="26"/>
      <c r="OLI17" s="26"/>
      <c r="OLJ17" s="26"/>
      <c r="OLK17" s="225"/>
      <c r="OLL17" s="26"/>
      <c r="OLN17" s="221"/>
      <c r="OLO17" s="221"/>
      <c r="OLP17" s="221"/>
      <c r="OLQ17" s="221"/>
      <c r="OLR17" s="221"/>
      <c r="OLS17" s="221"/>
      <c r="OLT17" s="221"/>
      <c r="OLU17" s="221"/>
      <c r="OLX17" s="26"/>
      <c r="OLY17" s="26"/>
      <c r="OLZ17" s="26"/>
      <c r="OMA17" s="225"/>
      <c r="OMB17" s="26"/>
      <c r="OMD17" s="221"/>
      <c r="OME17" s="221"/>
      <c r="OMF17" s="221"/>
      <c r="OMG17" s="221"/>
      <c r="OMH17" s="221"/>
      <c r="OMI17" s="221"/>
      <c r="OMJ17" s="221"/>
      <c r="OMK17" s="221"/>
      <c r="OMN17" s="26"/>
      <c r="OMO17" s="26"/>
      <c r="OMP17" s="26"/>
      <c r="OMQ17" s="225"/>
      <c r="OMR17" s="26"/>
      <c r="OMT17" s="221"/>
      <c r="OMU17" s="221"/>
      <c r="OMV17" s="221"/>
      <c r="OMW17" s="221"/>
      <c r="OMX17" s="221"/>
      <c r="OMY17" s="221"/>
      <c r="OMZ17" s="221"/>
      <c r="ONA17" s="221"/>
      <c r="OND17" s="26"/>
      <c r="ONE17" s="26"/>
      <c r="ONF17" s="26"/>
      <c r="ONG17" s="225"/>
      <c r="ONH17" s="26"/>
      <c r="ONJ17" s="221"/>
      <c r="ONK17" s="221"/>
      <c r="ONL17" s="221"/>
      <c r="ONM17" s="221"/>
      <c r="ONN17" s="221"/>
      <c r="ONO17" s="221"/>
      <c r="ONP17" s="221"/>
      <c r="ONQ17" s="221"/>
      <c r="ONT17" s="26"/>
      <c r="ONU17" s="26"/>
      <c r="ONV17" s="26"/>
      <c r="ONW17" s="225"/>
      <c r="ONX17" s="26"/>
      <c r="ONZ17" s="221"/>
      <c r="OOA17" s="221"/>
      <c r="OOB17" s="221"/>
      <c r="OOC17" s="221"/>
      <c r="OOD17" s="221"/>
      <c r="OOE17" s="221"/>
      <c r="OOF17" s="221"/>
      <c r="OOG17" s="221"/>
      <c r="OOJ17" s="26"/>
      <c r="OOK17" s="26"/>
      <c r="OOL17" s="26"/>
      <c r="OOM17" s="225"/>
      <c r="OON17" s="26"/>
      <c r="OOP17" s="221"/>
      <c r="OOQ17" s="221"/>
      <c r="OOR17" s="221"/>
      <c r="OOS17" s="221"/>
      <c r="OOT17" s="221"/>
      <c r="OOU17" s="221"/>
      <c r="OOV17" s="221"/>
      <c r="OOW17" s="221"/>
      <c r="OOZ17" s="26"/>
      <c r="OPA17" s="26"/>
      <c r="OPB17" s="26"/>
      <c r="OPC17" s="225"/>
      <c r="OPD17" s="26"/>
      <c r="OPF17" s="221"/>
      <c r="OPG17" s="221"/>
      <c r="OPH17" s="221"/>
      <c r="OPI17" s="221"/>
      <c r="OPJ17" s="221"/>
      <c r="OPK17" s="221"/>
      <c r="OPL17" s="221"/>
      <c r="OPM17" s="221"/>
      <c r="OPP17" s="26"/>
      <c r="OPQ17" s="26"/>
      <c r="OPR17" s="26"/>
      <c r="OPS17" s="225"/>
      <c r="OPT17" s="26"/>
      <c r="OPV17" s="221"/>
      <c r="OPW17" s="221"/>
      <c r="OPX17" s="221"/>
      <c r="OPY17" s="221"/>
      <c r="OPZ17" s="221"/>
      <c r="OQA17" s="221"/>
      <c r="OQB17" s="221"/>
      <c r="OQC17" s="221"/>
      <c r="OQF17" s="26"/>
      <c r="OQG17" s="26"/>
      <c r="OQH17" s="26"/>
      <c r="OQI17" s="225"/>
      <c r="OQJ17" s="26"/>
      <c r="OQL17" s="221"/>
      <c r="OQM17" s="221"/>
      <c r="OQN17" s="221"/>
      <c r="OQO17" s="221"/>
      <c r="OQP17" s="221"/>
      <c r="OQQ17" s="221"/>
      <c r="OQR17" s="221"/>
      <c r="OQS17" s="221"/>
      <c r="OQV17" s="26"/>
      <c r="OQW17" s="26"/>
      <c r="OQX17" s="26"/>
      <c r="OQY17" s="225"/>
      <c r="OQZ17" s="26"/>
      <c r="ORB17" s="221"/>
      <c r="ORC17" s="221"/>
      <c r="ORD17" s="221"/>
      <c r="ORE17" s="221"/>
      <c r="ORF17" s="221"/>
      <c r="ORG17" s="221"/>
      <c r="ORH17" s="221"/>
      <c r="ORI17" s="221"/>
      <c r="ORL17" s="26"/>
      <c r="ORM17" s="26"/>
      <c r="ORN17" s="26"/>
      <c r="ORO17" s="225"/>
      <c r="ORP17" s="26"/>
      <c r="ORR17" s="221"/>
      <c r="ORS17" s="221"/>
      <c r="ORT17" s="221"/>
      <c r="ORU17" s="221"/>
      <c r="ORV17" s="221"/>
      <c r="ORW17" s="221"/>
      <c r="ORX17" s="221"/>
      <c r="ORY17" s="221"/>
      <c r="OSB17" s="26"/>
      <c r="OSC17" s="26"/>
      <c r="OSD17" s="26"/>
      <c r="OSE17" s="225"/>
      <c r="OSF17" s="26"/>
      <c r="OSH17" s="221"/>
      <c r="OSI17" s="221"/>
      <c r="OSJ17" s="221"/>
      <c r="OSK17" s="221"/>
      <c r="OSL17" s="221"/>
      <c r="OSM17" s="221"/>
      <c r="OSN17" s="221"/>
      <c r="OSO17" s="221"/>
      <c r="OSR17" s="26"/>
      <c r="OSS17" s="26"/>
      <c r="OST17" s="26"/>
      <c r="OSU17" s="225"/>
      <c r="OSV17" s="26"/>
      <c r="OSX17" s="221"/>
      <c r="OSY17" s="221"/>
      <c r="OSZ17" s="221"/>
      <c r="OTA17" s="221"/>
      <c r="OTB17" s="221"/>
      <c r="OTC17" s="221"/>
      <c r="OTD17" s="221"/>
      <c r="OTE17" s="221"/>
      <c r="OTH17" s="26"/>
      <c r="OTI17" s="26"/>
      <c r="OTJ17" s="26"/>
      <c r="OTK17" s="225"/>
      <c r="OTL17" s="26"/>
      <c r="OTN17" s="221"/>
      <c r="OTO17" s="221"/>
      <c r="OTP17" s="221"/>
      <c r="OTQ17" s="221"/>
      <c r="OTR17" s="221"/>
      <c r="OTS17" s="221"/>
      <c r="OTT17" s="221"/>
      <c r="OTU17" s="221"/>
      <c r="OTX17" s="26"/>
      <c r="OTY17" s="26"/>
      <c r="OTZ17" s="26"/>
      <c r="OUA17" s="225"/>
      <c r="OUB17" s="26"/>
      <c r="OUD17" s="221"/>
      <c r="OUE17" s="221"/>
      <c r="OUF17" s="221"/>
      <c r="OUG17" s="221"/>
      <c r="OUH17" s="221"/>
      <c r="OUI17" s="221"/>
      <c r="OUJ17" s="221"/>
      <c r="OUK17" s="221"/>
      <c r="OUN17" s="26"/>
      <c r="OUO17" s="26"/>
      <c r="OUP17" s="26"/>
      <c r="OUQ17" s="225"/>
      <c r="OUR17" s="26"/>
      <c r="OUT17" s="221"/>
      <c r="OUU17" s="221"/>
      <c r="OUV17" s="221"/>
      <c r="OUW17" s="221"/>
      <c r="OUX17" s="221"/>
      <c r="OUY17" s="221"/>
      <c r="OUZ17" s="221"/>
      <c r="OVA17" s="221"/>
      <c r="OVD17" s="26"/>
      <c r="OVE17" s="26"/>
      <c r="OVF17" s="26"/>
      <c r="OVG17" s="225"/>
      <c r="OVH17" s="26"/>
      <c r="OVJ17" s="221"/>
      <c r="OVK17" s="221"/>
      <c r="OVL17" s="221"/>
      <c r="OVM17" s="221"/>
      <c r="OVN17" s="221"/>
      <c r="OVO17" s="221"/>
      <c r="OVP17" s="221"/>
      <c r="OVQ17" s="221"/>
      <c r="OVT17" s="26"/>
      <c r="OVU17" s="26"/>
      <c r="OVV17" s="26"/>
      <c r="OVW17" s="225"/>
      <c r="OVX17" s="26"/>
      <c r="OVZ17" s="221"/>
      <c r="OWA17" s="221"/>
      <c r="OWB17" s="221"/>
      <c r="OWC17" s="221"/>
      <c r="OWD17" s="221"/>
      <c r="OWE17" s="221"/>
      <c r="OWF17" s="221"/>
      <c r="OWG17" s="221"/>
      <c r="OWJ17" s="26"/>
      <c r="OWK17" s="26"/>
      <c r="OWL17" s="26"/>
      <c r="OWM17" s="225"/>
      <c r="OWN17" s="26"/>
      <c r="OWP17" s="221"/>
      <c r="OWQ17" s="221"/>
      <c r="OWR17" s="221"/>
      <c r="OWS17" s="221"/>
      <c r="OWT17" s="221"/>
      <c r="OWU17" s="221"/>
      <c r="OWV17" s="221"/>
      <c r="OWW17" s="221"/>
      <c r="OWZ17" s="26"/>
      <c r="OXA17" s="26"/>
      <c r="OXB17" s="26"/>
      <c r="OXC17" s="225"/>
      <c r="OXD17" s="26"/>
      <c r="OXF17" s="221"/>
      <c r="OXG17" s="221"/>
      <c r="OXH17" s="221"/>
      <c r="OXI17" s="221"/>
      <c r="OXJ17" s="221"/>
      <c r="OXK17" s="221"/>
      <c r="OXL17" s="221"/>
      <c r="OXM17" s="221"/>
      <c r="OXP17" s="26"/>
      <c r="OXQ17" s="26"/>
      <c r="OXR17" s="26"/>
      <c r="OXS17" s="225"/>
      <c r="OXT17" s="26"/>
      <c r="OXV17" s="221"/>
      <c r="OXW17" s="221"/>
      <c r="OXX17" s="221"/>
      <c r="OXY17" s="221"/>
      <c r="OXZ17" s="221"/>
      <c r="OYA17" s="221"/>
      <c r="OYB17" s="221"/>
      <c r="OYC17" s="221"/>
      <c r="OYF17" s="26"/>
      <c r="OYG17" s="26"/>
      <c r="OYH17" s="26"/>
      <c r="OYI17" s="225"/>
      <c r="OYJ17" s="26"/>
      <c r="OYL17" s="221"/>
      <c r="OYM17" s="221"/>
      <c r="OYN17" s="221"/>
      <c r="OYO17" s="221"/>
      <c r="OYP17" s="221"/>
      <c r="OYQ17" s="221"/>
      <c r="OYR17" s="221"/>
      <c r="OYS17" s="221"/>
      <c r="OYV17" s="26"/>
      <c r="OYW17" s="26"/>
      <c r="OYX17" s="26"/>
      <c r="OYY17" s="225"/>
      <c r="OYZ17" s="26"/>
      <c r="OZB17" s="221"/>
      <c r="OZC17" s="221"/>
      <c r="OZD17" s="221"/>
      <c r="OZE17" s="221"/>
      <c r="OZF17" s="221"/>
      <c r="OZG17" s="221"/>
      <c r="OZH17" s="221"/>
      <c r="OZI17" s="221"/>
      <c r="OZL17" s="26"/>
      <c r="OZM17" s="26"/>
      <c r="OZN17" s="26"/>
      <c r="OZO17" s="225"/>
      <c r="OZP17" s="26"/>
      <c r="OZR17" s="221"/>
      <c r="OZS17" s="221"/>
      <c r="OZT17" s="221"/>
      <c r="OZU17" s="221"/>
      <c r="OZV17" s="221"/>
      <c r="OZW17" s="221"/>
      <c r="OZX17" s="221"/>
      <c r="OZY17" s="221"/>
      <c r="PAB17" s="26"/>
      <c r="PAC17" s="26"/>
      <c r="PAD17" s="26"/>
      <c r="PAE17" s="225"/>
      <c r="PAF17" s="26"/>
      <c r="PAH17" s="221"/>
      <c r="PAI17" s="221"/>
      <c r="PAJ17" s="221"/>
      <c r="PAK17" s="221"/>
      <c r="PAL17" s="221"/>
      <c r="PAM17" s="221"/>
      <c r="PAN17" s="221"/>
      <c r="PAO17" s="221"/>
      <c r="PAR17" s="26"/>
      <c r="PAS17" s="26"/>
      <c r="PAT17" s="26"/>
      <c r="PAU17" s="225"/>
      <c r="PAV17" s="26"/>
      <c r="PAX17" s="221"/>
      <c r="PAY17" s="221"/>
      <c r="PAZ17" s="221"/>
      <c r="PBA17" s="221"/>
      <c r="PBB17" s="221"/>
      <c r="PBC17" s="221"/>
      <c r="PBD17" s="221"/>
      <c r="PBE17" s="221"/>
      <c r="PBH17" s="26"/>
      <c r="PBI17" s="26"/>
      <c r="PBJ17" s="26"/>
      <c r="PBK17" s="225"/>
      <c r="PBL17" s="26"/>
      <c r="PBN17" s="221"/>
      <c r="PBO17" s="221"/>
      <c r="PBP17" s="221"/>
      <c r="PBQ17" s="221"/>
      <c r="PBR17" s="221"/>
      <c r="PBS17" s="221"/>
      <c r="PBT17" s="221"/>
      <c r="PBU17" s="221"/>
      <c r="PBX17" s="26"/>
      <c r="PBY17" s="26"/>
      <c r="PBZ17" s="26"/>
      <c r="PCA17" s="225"/>
      <c r="PCB17" s="26"/>
      <c r="PCD17" s="221"/>
      <c r="PCE17" s="221"/>
      <c r="PCF17" s="221"/>
      <c r="PCG17" s="221"/>
      <c r="PCH17" s="221"/>
      <c r="PCI17" s="221"/>
      <c r="PCJ17" s="221"/>
      <c r="PCK17" s="221"/>
      <c r="PCN17" s="26"/>
      <c r="PCO17" s="26"/>
      <c r="PCP17" s="26"/>
      <c r="PCQ17" s="225"/>
      <c r="PCR17" s="26"/>
      <c r="PCT17" s="221"/>
      <c r="PCU17" s="221"/>
      <c r="PCV17" s="221"/>
      <c r="PCW17" s="221"/>
      <c r="PCX17" s="221"/>
      <c r="PCY17" s="221"/>
      <c r="PCZ17" s="221"/>
      <c r="PDA17" s="221"/>
      <c r="PDD17" s="26"/>
      <c r="PDE17" s="26"/>
      <c r="PDF17" s="26"/>
      <c r="PDG17" s="225"/>
      <c r="PDH17" s="26"/>
      <c r="PDJ17" s="221"/>
      <c r="PDK17" s="221"/>
      <c r="PDL17" s="221"/>
      <c r="PDM17" s="221"/>
      <c r="PDN17" s="221"/>
      <c r="PDO17" s="221"/>
      <c r="PDP17" s="221"/>
      <c r="PDQ17" s="221"/>
      <c r="PDT17" s="26"/>
      <c r="PDU17" s="26"/>
      <c r="PDV17" s="26"/>
      <c r="PDW17" s="225"/>
      <c r="PDX17" s="26"/>
      <c r="PDZ17" s="221"/>
      <c r="PEA17" s="221"/>
      <c r="PEB17" s="221"/>
      <c r="PEC17" s="221"/>
      <c r="PED17" s="221"/>
      <c r="PEE17" s="221"/>
      <c r="PEF17" s="221"/>
      <c r="PEG17" s="221"/>
      <c r="PEJ17" s="26"/>
      <c r="PEK17" s="26"/>
      <c r="PEL17" s="26"/>
      <c r="PEM17" s="225"/>
      <c r="PEN17" s="26"/>
      <c r="PEP17" s="221"/>
      <c r="PEQ17" s="221"/>
      <c r="PER17" s="221"/>
      <c r="PES17" s="221"/>
      <c r="PET17" s="221"/>
      <c r="PEU17" s="221"/>
      <c r="PEV17" s="221"/>
      <c r="PEW17" s="221"/>
      <c r="PEZ17" s="26"/>
      <c r="PFA17" s="26"/>
      <c r="PFB17" s="26"/>
      <c r="PFC17" s="225"/>
      <c r="PFD17" s="26"/>
      <c r="PFF17" s="221"/>
      <c r="PFG17" s="221"/>
      <c r="PFH17" s="221"/>
      <c r="PFI17" s="221"/>
      <c r="PFJ17" s="221"/>
      <c r="PFK17" s="221"/>
      <c r="PFL17" s="221"/>
      <c r="PFM17" s="221"/>
      <c r="PFP17" s="26"/>
      <c r="PFQ17" s="26"/>
      <c r="PFR17" s="26"/>
      <c r="PFS17" s="225"/>
      <c r="PFT17" s="26"/>
      <c r="PFV17" s="221"/>
      <c r="PFW17" s="221"/>
      <c r="PFX17" s="221"/>
      <c r="PFY17" s="221"/>
      <c r="PFZ17" s="221"/>
      <c r="PGA17" s="221"/>
      <c r="PGB17" s="221"/>
      <c r="PGC17" s="221"/>
      <c r="PGF17" s="26"/>
      <c r="PGG17" s="26"/>
      <c r="PGH17" s="26"/>
      <c r="PGI17" s="225"/>
      <c r="PGJ17" s="26"/>
      <c r="PGL17" s="221"/>
      <c r="PGM17" s="221"/>
      <c r="PGN17" s="221"/>
      <c r="PGO17" s="221"/>
      <c r="PGP17" s="221"/>
      <c r="PGQ17" s="221"/>
      <c r="PGR17" s="221"/>
      <c r="PGS17" s="221"/>
      <c r="PGV17" s="26"/>
      <c r="PGW17" s="26"/>
      <c r="PGX17" s="26"/>
      <c r="PGY17" s="225"/>
      <c r="PGZ17" s="26"/>
      <c r="PHB17" s="221"/>
      <c r="PHC17" s="221"/>
      <c r="PHD17" s="221"/>
      <c r="PHE17" s="221"/>
      <c r="PHF17" s="221"/>
      <c r="PHG17" s="221"/>
      <c r="PHH17" s="221"/>
      <c r="PHI17" s="221"/>
      <c r="PHL17" s="26"/>
      <c r="PHM17" s="26"/>
      <c r="PHN17" s="26"/>
      <c r="PHO17" s="225"/>
      <c r="PHP17" s="26"/>
      <c r="PHR17" s="221"/>
      <c r="PHS17" s="221"/>
      <c r="PHT17" s="221"/>
      <c r="PHU17" s="221"/>
      <c r="PHV17" s="221"/>
      <c r="PHW17" s="221"/>
      <c r="PHX17" s="221"/>
      <c r="PHY17" s="221"/>
      <c r="PIB17" s="26"/>
      <c r="PIC17" s="26"/>
      <c r="PID17" s="26"/>
      <c r="PIE17" s="225"/>
      <c r="PIF17" s="26"/>
      <c r="PIH17" s="221"/>
      <c r="PII17" s="221"/>
      <c r="PIJ17" s="221"/>
      <c r="PIK17" s="221"/>
      <c r="PIL17" s="221"/>
      <c r="PIM17" s="221"/>
      <c r="PIN17" s="221"/>
      <c r="PIO17" s="221"/>
      <c r="PIR17" s="26"/>
      <c r="PIS17" s="26"/>
      <c r="PIT17" s="26"/>
      <c r="PIU17" s="225"/>
      <c r="PIV17" s="26"/>
      <c r="PIX17" s="221"/>
      <c r="PIY17" s="221"/>
      <c r="PIZ17" s="221"/>
      <c r="PJA17" s="221"/>
      <c r="PJB17" s="221"/>
      <c r="PJC17" s="221"/>
      <c r="PJD17" s="221"/>
      <c r="PJE17" s="221"/>
      <c r="PJH17" s="26"/>
      <c r="PJI17" s="26"/>
      <c r="PJJ17" s="26"/>
      <c r="PJK17" s="225"/>
      <c r="PJL17" s="26"/>
      <c r="PJN17" s="221"/>
      <c r="PJO17" s="221"/>
      <c r="PJP17" s="221"/>
      <c r="PJQ17" s="221"/>
      <c r="PJR17" s="221"/>
      <c r="PJS17" s="221"/>
      <c r="PJT17" s="221"/>
      <c r="PJU17" s="221"/>
      <c r="PJX17" s="26"/>
      <c r="PJY17" s="26"/>
      <c r="PJZ17" s="26"/>
      <c r="PKA17" s="225"/>
      <c r="PKB17" s="26"/>
      <c r="PKD17" s="221"/>
      <c r="PKE17" s="221"/>
      <c r="PKF17" s="221"/>
      <c r="PKG17" s="221"/>
      <c r="PKH17" s="221"/>
      <c r="PKI17" s="221"/>
      <c r="PKJ17" s="221"/>
      <c r="PKK17" s="221"/>
      <c r="PKN17" s="26"/>
      <c r="PKO17" s="26"/>
      <c r="PKP17" s="26"/>
      <c r="PKQ17" s="225"/>
      <c r="PKR17" s="26"/>
      <c r="PKT17" s="221"/>
      <c r="PKU17" s="221"/>
      <c r="PKV17" s="221"/>
      <c r="PKW17" s="221"/>
      <c r="PKX17" s="221"/>
      <c r="PKY17" s="221"/>
      <c r="PKZ17" s="221"/>
      <c r="PLA17" s="221"/>
      <c r="PLD17" s="26"/>
      <c r="PLE17" s="26"/>
      <c r="PLF17" s="26"/>
      <c r="PLG17" s="225"/>
      <c r="PLH17" s="26"/>
      <c r="PLJ17" s="221"/>
      <c r="PLK17" s="221"/>
      <c r="PLL17" s="221"/>
      <c r="PLM17" s="221"/>
      <c r="PLN17" s="221"/>
      <c r="PLO17" s="221"/>
      <c r="PLP17" s="221"/>
      <c r="PLQ17" s="221"/>
      <c r="PLT17" s="26"/>
      <c r="PLU17" s="26"/>
      <c r="PLV17" s="26"/>
      <c r="PLW17" s="225"/>
      <c r="PLX17" s="26"/>
      <c r="PLZ17" s="221"/>
      <c r="PMA17" s="221"/>
      <c r="PMB17" s="221"/>
      <c r="PMC17" s="221"/>
      <c r="PMD17" s="221"/>
      <c r="PME17" s="221"/>
      <c r="PMF17" s="221"/>
      <c r="PMG17" s="221"/>
      <c r="PMJ17" s="26"/>
      <c r="PMK17" s="26"/>
      <c r="PML17" s="26"/>
      <c r="PMM17" s="225"/>
      <c r="PMN17" s="26"/>
      <c r="PMP17" s="221"/>
      <c r="PMQ17" s="221"/>
      <c r="PMR17" s="221"/>
      <c r="PMS17" s="221"/>
      <c r="PMT17" s="221"/>
      <c r="PMU17" s="221"/>
      <c r="PMV17" s="221"/>
      <c r="PMW17" s="221"/>
      <c r="PMZ17" s="26"/>
      <c r="PNA17" s="26"/>
      <c r="PNB17" s="26"/>
      <c r="PNC17" s="225"/>
      <c r="PND17" s="26"/>
      <c r="PNF17" s="221"/>
      <c r="PNG17" s="221"/>
      <c r="PNH17" s="221"/>
      <c r="PNI17" s="221"/>
      <c r="PNJ17" s="221"/>
      <c r="PNK17" s="221"/>
      <c r="PNL17" s="221"/>
      <c r="PNM17" s="221"/>
      <c r="PNP17" s="26"/>
      <c r="PNQ17" s="26"/>
      <c r="PNR17" s="26"/>
      <c r="PNS17" s="225"/>
      <c r="PNT17" s="26"/>
      <c r="PNV17" s="221"/>
      <c r="PNW17" s="221"/>
      <c r="PNX17" s="221"/>
      <c r="PNY17" s="221"/>
      <c r="PNZ17" s="221"/>
      <c r="POA17" s="221"/>
      <c r="POB17" s="221"/>
      <c r="POC17" s="221"/>
      <c r="POF17" s="26"/>
      <c r="POG17" s="26"/>
      <c r="POH17" s="26"/>
      <c r="POI17" s="225"/>
      <c r="POJ17" s="26"/>
      <c r="POL17" s="221"/>
      <c r="POM17" s="221"/>
      <c r="PON17" s="221"/>
      <c r="POO17" s="221"/>
      <c r="POP17" s="221"/>
      <c r="POQ17" s="221"/>
      <c r="POR17" s="221"/>
      <c r="POS17" s="221"/>
      <c r="POV17" s="26"/>
      <c r="POW17" s="26"/>
      <c r="POX17" s="26"/>
      <c r="POY17" s="225"/>
      <c r="POZ17" s="26"/>
      <c r="PPB17" s="221"/>
      <c r="PPC17" s="221"/>
      <c r="PPD17" s="221"/>
      <c r="PPE17" s="221"/>
      <c r="PPF17" s="221"/>
      <c r="PPG17" s="221"/>
      <c r="PPH17" s="221"/>
      <c r="PPI17" s="221"/>
      <c r="PPL17" s="26"/>
      <c r="PPM17" s="26"/>
      <c r="PPN17" s="26"/>
      <c r="PPO17" s="225"/>
      <c r="PPP17" s="26"/>
      <c r="PPR17" s="221"/>
      <c r="PPS17" s="221"/>
      <c r="PPT17" s="221"/>
      <c r="PPU17" s="221"/>
      <c r="PPV17" s="221"/>
      <c r="PPW17" s="221"/>
      <c r="PPX17" s="221"/>
      <c r="PPY17" s="221"/>
      <c r="PQB17" s="26"/>
      <c r="PQC17" s="26"/>
      <c r="PQD17" s="26"/>
      <c r="PQE17" s="225"/>
      <c r="PQF17" s="26"/>
      <c r="PQH17" s="221"/>
      <c r="PQI17" s="221"/>
      <c r="PQJ17" s="221"/>
      <c r="PQK17" s="221"/>
      <c r="PQL17" s="221"/>
      <c r="PQM17" s="221"/>
      <c r="PQN17" s="221"/>
      <c r="PQO17" s="221"/>
      <c r="PQR17" s="26"/>
      <c r="PQS17" s="26"/>
      <c r="PQT17" s="26"/>
      <c r="PQU17" s="225"/>
      <c r="PQV17" s="26"/>
      <c r="PQX17" s="221"/>
      <c r="PQY17" s="221"/>
      <c r="PQZ17" s="221"/>
      <c r="PRA17" s="221"/>
      <c r="PRB17" s="221"/>
      <c r="PRC17" s="221"/>
      <c r="PRD17" s="221"/>
      <c r="PRE17" s="221"/>
      <c r="PRH17" s="26"/>
      <c r="PRI17" s="26"/>
      <c r="PRJ17" s="26"/>
      <c r="PRK17" s="225"/>
      <c r="PRL17" s="26"/>
      <c r="PRN17" s="221"/>
      <c r="PRO17" s="221"/>
      <c r="PRP17" s="221"/>
      <c r="PRQ17" s="221"/>
      <c r="PRR17" s="221"/>
      <c r="PRS17" s="221"/>
      <c r="PRT17" s="221"/>
      <c r="PRU17" s="221"/>
      <c r="PRX17" s="26"/>
      <c r="PRY17" s="26"/>
      <c r="PRZ17" s="26"/>
      <c r="PSA17" s="225"/>
      <c r="PSB17" s="26"/>
      <c r="PSD17" s="221"/>
      <c r="PSE17" s="221"/>
      <c r="PSF17" s="221"/>
      <c r="PSG17" s="221"/>
      <c r="PSH17" s="221"/>
      <c r="PSI17" s="221"/>
      <c r="PSJ17" s="221"/>
      <c r="PSK17" s="221"/>
      <c r="PSN17" s="26"/>
      <c r="PSO17" s="26"/>
      <c r="PSP17" s="26"/>
      <c r="PSQ17" s="225"/>
      <c r="PSR17" s="26"/>
      <c r="PST17" s="221"/>
      <c r="PSU17" s="221"/>
      <c r="PSV17" s="221"/>
      <c r="PSW17" s="221"/>
      <c r="PSX17" s="221"/>
      <c r="PSY17" s="221"/>
      <c r="PSZ17" s="221"/>
      <c r="PTA17" s="221"/>
      <c r="PTD17" s="26"/>
      <c r="PTE17" s="26"/>
      <c r="PTF17" s="26"/>
      <c r="PTG17" s="225"/>
      <c r="PTH17" s="26"/>
      <c r="PTJ17" s="221"/>
      <c r="PTK17" s="221"/>
      <c r="PTL17" s="221"/>
      <c r="PTM17" s="221"/>
      <c r="PTN17" s="221"/>
      <c r="PTO17" s="221"/>
      <c r="PTP17" s="221"/>
      <c r="PTQ17" s="221"/>
      <c r="PTT17" s="26"/>
      <c r="PTU17" s="26"/>
      <c r="PTV17" s="26"/>
      <c r="PTW17" s="225"/>
      <c r="PTX17" s="26"/>
      <c r="PTZ17" s="221"/>
      <c r="PUA17" s="221"/>
      <c r="PUB17" s="221"/>
      <c r="PUC17" s="221"/>
      <c r="PUD17" s="221"/>
      <c r="PUE17" s="221"/>
      <c r="PUF17" s="221"/>
      <c r="PUG17" s="221"/>
      <c r="PUJ17" s="26"/>
      <c r="PUK17" s="26"/>
      <c r="PUL17" s="26"/>
      <c r="PUM17" s="225"/>
      <c r="PUN17" s="26"/>
      <c r="PUP17" s="221"/>
      <c r="PUQ17" s="221"/>
      <c r="PUR17" s="221"/>
      <c r="PUS17" s="221"/>
      <c r="PUT17" s="221"/>
      <c r="PUU17" s="221"/>
      <c r="PUV17" s="221"/>
      <c r="PUW17" s="221"/>
      <c r="PUZ17" s="26"/>
      <c r="PVA17" s="26"/>
      <c r="PVB17" s="26"/>
      <c r="PVC17" s="225"/>
      <c r="PVD17" s="26"/>
      <c r="PVF17" s="221"/>
      <c r="PVG17" s="221"/>
      <c r="PVH17" s="221"/>
      <c r="PVI17" s="221"/>
      <c r="PVJ17" s="221"/>
      <c r="PVK17" s="221"/>
      <c r="PVL17" s="221"/>
      <c r="PVM17" s="221"/>
      <c r="PVP17" s="26"/>
      <c r="PVQ17" s="26"/>
      <c r="PVR17" s="26"/>
      <c r="PVS17" s="225"/>
      <c r="PVT17" s="26"/>
      <c r="PVV17" s="221"/>
      <c r="PVW17" s="221"/>
      <c r="PVX17" s="221"/>
      <c r="PVY17" s="221"/>
      <c r="PVZ17" s="221"/>
      <c r="PWA17" s="221"/>
      <c r="PWB17" s="221"/>
      <c r="PWC17" s="221"/>
      <c r="PWF17" s="26"/>
      <c r="PWG17" s="26"/>
      <c r="PWH17" s="26"/>
      <c r="PWI17" s="225"/>
      <c r="PWJ17" s="26"/>
      <c r="PWL17" s="221"/>
      <c r="PWM17" s="221"/>
      <c r="PWN17" s="221"/>
      <c r="PWO17" s="221"/>
      <c r="PWP17" s="221"/>
      <c r="PWQ17" s="221"/>
      <c r="PWR17" s="221"/>
      <c r="PWS17" s="221"/>
      <c r="PWV17" s="26"/>
      <c r="PWW17" s="26"/>
      <c r="PWX17" s="26"/>
      <c r="PWY17" s="225"/>
      <c r="PWZ17" s="26"/>
      <c r="PXB17" s="221"/>
      <c r="PXC17" s="221"/>
      <c r="PXD17" s="221"/>
      <c r="PXE17" s="221"/>
      <c r="PXF17" s="221"/>
      <c r="PXG17" s="221"/>
      <c r="PXH17" s="221"/>
      <c r="PXI17" s="221"/>
      <c r="PXL17" s="26"/>
      <c r="PXM17" s="26"/>
      <c r="PXN17" s="26"/>
      <c r="PXO17" s="225"/>
      <c r="PXP17" s="26"/>
      <c r="PXR17" s="221"/>
      <c r="PXS17" s="221"/>
      <c r="PXT17" s="221"/>
      <c r="PXU17" s="221"/>
      <c r="PXV17" s="221"/>
      <c r="PXW17" s="221"/>
      <c r="PXX17" s="221"/>
      <c r="PXY17" s="221"/>
      <c r="PYB17" s="26"/>
      <c r="PYC17" s="26"/>
      <c r="PYD17" s="26"/>
      <c r="PYE17" s="225"/>
      <c r="PYF17" s="26"/>
      <c r="PYH17" s="221"/>
      <c r="PYI17" s="221"/>
      <c r="PYJ17" s="221"/>
      <c r="PYK17" s="221"/>
      <c r="PYL17" s="221"/>
      <c r="PYM17" s="221"/>
      <c r="PYN17" s="221"/>
      <c r="PYO17" s="221"/>
      <c r="PYR17" s="26"/>
      <c r="PYS17" s="26"/>
      <c r="PYT17" s="26"/>
      <c r="PYU17" s="225"/>
      <c r="PYV17" s="26"/>
      <c r="PYX17" s="221"/>
      <c r="PYY17" s="221"/>
      <c r="PYZ17" s="221"/>
      <c r="PZA17" s="221"/>
      <c r="PZB17" s="221"/>
      <c r="PZC17" s="221"/>
      <c r="PZD17" s="221"/>
      <c r="PZE17" s="221"/>
      <c r="PZH17" s="26"/>
      <c r="PZI17" s="26"/>
      <c r="PZJ17" s="26"/>
      <c r="PZK17" s="225"/>
      <c r="PZL17" s="26"/>
      <c r="PZN17" s="221"/>
      <c r="PZO17" s="221"/>
      <c r="PZP17" s="221"/>
      <c r="PZQ17" s="221"/>
      <c r="PZR17" s="221"/>
      <c r="PZS17" s="221"/>
      <c r="PZT17" s="221"/>
      <c r="PZU17" s="221"/>
      <c r="PZX17" s="26"/>
      <c r="PZY17" s="26"/>
      <c r="PZZ17" s="26"/>
      <c r="QAA17" s="225"/>
      <c r="QAB17" s="26"/>
      <c r="QAD17" s="221"/>
      <c r="QAE17" s="221"/>
      <c r="QAF17" s="221"/>
      <c r="QAG17" s="221"/>
      <c r="QAH17" s="221"/>
      <c r="QAI17" s="221"/>
      <c r="QAJ17" s="221"/>
      <c r="QAK17" s="221"/>
      <c r="QAN17" s="26"/>
      <c r="QAO17" s="26"/>
      <c r="QAP17" s="26"/>
      <c r="QAQ17" s="225"/>
      <c r="QAR17" s="26"/>
      <c r="QAT17" s="221"/>
      <c r="QAU17" s="221"/>
      <c r="QAV17" s="221"/>
      <c r="QAW17" s="221"/>
      <c r="QAX17" s="221"/>
      <c r="QAY17" s="221"/>
      <c r="QAZ17" s="221"/>
      <c r="QBA17" s="221"/>
      <c r="QBD17" s="26"/>
      <c r="QBE17" s="26"/>
      <c r="QBF17" s="26"/>
      <c r="QBG17" s="225"/>
      <c r="QBH17" s="26"/>
      <c r="QBJ17" s="221"/>
      <c r="QBK17" s="221"/>
      <c r="QBL17" s="221"/>
      <c r="QBM17" s="221"/>
      <c r="QBN17" s="221"/>
      <c r="QBO17" s="221"/>
      <c r="QBP17" s="221"/>
      <c r="QBQ17" s="221"/>
      <c r="QBT17" s="26"/>
      <c r="QBU17" s="26"/>
      <c r="QBV17" s="26"/>
      <c r="QBW17" s="225"/>
      <c r="QBX17" s="26"/>
      <c r="QBZ17" s="221"/>
      <c r="QCA17" s="221"/>
      <c r="QCB17" s="221"/>
      <c r="QCC17" s="221"/>
      <c r="QCD17" s="221"/>
      <c r="QCE17" s="221"/>
      <c r="QCF17" s="221"/>
      <c r="QCG17" s="221"/>
      <c r="QCJ17" s="26"/>
      <c r="QCK17" s="26"/>
      <c r="QCL17" s="26"/>
      <c r="QCM17" s="225"/>
      <c r="QCN17" s="26"/>
      <c r="QCP17" s="221"/>
      <c r="QCQ17" s="221"/>
      <c r="QCR17" s="221"/>
      <c r="QCS17" s="221"/>
      <c r="QCT17" s="221"/>
      <c r="QCU17" s="221"/>
      <c r="QCV17" s="221"/>
      <c r="QCW17" s="221"/>
      <c r="QCZ17" s="26"/>
      <c r="QDA17" s="26"/>
      <c r="QDB17" s="26"/>
      <c r="QDC17" s="225"/>
      <c r="QDD17" s="26"/>
      <c r="QDF17" s="221"/>
      <c r="QDG17" s="221"/>
      <c r="QDH17" s="221"/>
      <c r="QDI17" s="221"/>
      <c r="QDJ17" s="221"/>
      <c r="QDK17" s="221"/>
      <c r="QDL17" s="221"/>
      <c r="QDM17" s="221"/>
      <c r="QDP17" s="26"/>
      <c r="QDQ17" s="26"/>
      <c r="QDR17" s="26"/>
      <c r="QDS17" s="225"/>
      <c r="QDT17" s="26"/>
      <c r="QDV17" s="221"/>
      <c r="QDW17" s="221"/>
      <c r="QDX17" s="221"/>
      <c r="QDY17" s="221"/>
      <c r="QDZ17" s="221"/>
      <c r="QEA17" s="221"/>
      <c r="QEB17" s="221"/>
      <c r="QEC17" s="221"/>
      <c r="QEF17" s="26"/>
      <c r="QEG17" s="26"/>
      <c r="QEH17" s="26"/>
      <c r="QEI17" s="225"/>
      <c r="QEJ17" s="26"/>
      <c r="QEL17" s="221"/>
      <c r="QEM17" s="221"/>
      <c r="QEN17" s="221"/>
      <c r="QEO17" s="221"/>
      <c r="QEP17" s="221"/>
      <c r="QEQ17" s="221"/>
      <c r="QER17" s="221"/>
      <c r="QES17" s="221"/>
      <c r="QEV17" s="26"/>
      <c r="QEW17" s="26"/>
      <c r="QEX17" s="26"/>
      <c r="QEY17" s="225"/>
      <c r="QEZ17" s="26"/>
      <c r="QFB17" s="221"/>
      <c r="QFC17" s="221"/>
      <c r="QFD17" s="221"/>
      <c r="QFE17" s="221"/>
      <c r="QFF17" s="221"/>
      <c r="QFG17" s="221"/>
      <c r="QFH17" s="221"/>
      <c r="QFI17" s="221"/>
      <c r="QFL17" s="26"/>
      <c r="QFM17" s="26"/>
      <c r="QFN17" s="26"/>
      <c r="QFO17" s="225"/>
      <c r="QFP17" s="26"/>
      <c r="QFR17" s="221"/>
      <c r="QFS17" s="221"/>
      <c r="QFT17" s="221"/>
      <c r="QFU17" s="221"/>
      <c r="QFV17" s="221"/>
      <c r="QFW17" s="221"/>
      <c r="QFX17" s="221"/>
      <c r="QFY17" s="221"/>
      <c r="QGB17" s="26"/>
      <c r="QGC17" s="26"/>
      <c r="QGD17" s="26"/>
      <c r="QGE17" s="225"/>
      <c r="QGF17" s="26"/>
      <c r="QGH17" s="221"/>
      <c r="QGI17" s="221"/>
      <c r="QGJ17" s="221"/>
      <c r="QGK17" s="221"/>
      <c r="QGL17" s="221"/>
      <c r="QGM17" s="221"/>
      <c r="QGN17" s="221"/>
      <c r="QGO17" s="221"/>
      <c r="QGR17" s="26"/>
      <c r="QGS17" s="26"/>
      <c r="QGT17" s="26"/>
      <c r="QGU17" s="225"/>
      <c r="QGV17" s="26"/>
      <c r="QGX17" s="221"/>
      <c r="QGY17" s="221"/>
      <c r="QGZ17" s="221"/>
      <c r="QHA17" s="221"/>
      <c r="QHB17" s="221"/>
      <c r="QHC17" s="221"/>
      <c r="QHD17" s="221"/>
      <c r="QHE17" s="221"/>
      <c r="QHH17" s="26"/>
      <c r="QHI17" s="26"/>
      <c r="QHJ17" s="26"/>
      <c r="QHK17" s="225"/>
      <c r="QHL17" s="26"/>
      <c r="QHN17" s="221"/>
      <c r="QHO17" s="221"/>
      <c r="QHP17" s="221"/>
      <c r="QHQ17" s="221"/>
      <c r="QHR17" s="221"/>
      <c r="QHS17" s="221"/>
      <c r="QHT17" s="221"/>
      <c r="QHU17" s="221"/>
      <c r="QHX17" s="26"/>
      <c r="QHY17" s="26"/>
      <c r="QHZ17" s="26"/>
      <c r="QIA17" s="225"/>
      <c r="QIB17" s="26"/>
      <c r="QID17" s="221"/>
      <c r="QIE17" s="221"/>
      <c r="QIF17" s="221"/>
      <c r="QIG17" s="221"/>
      <c r="QIH17" s="221"/>
      <c r="QII17" s="221"/>
      <c r="QIJ17" s="221"/>
      <c r="QIK17" s="221"/>
      <c r="QIN17" s="26"/>
      <c r="QIO17" s="26"/>
      <c r="QIP17" s="26"/>
      <c r="QIQ17" s="225"/>
      <c r="QIR17" s="26"/>
      <c r="QIT17" s="221"/>
      <c r="QIU17" s="221"/>
      <c r="QIV17" s="221"/>
      <c r="QIW17" s="221"/>
      <c r="QIX17" s="221"/>
      <c r="QIY17" s="221"/>
      <c r="QIZ17" s="221"/>
      <c r="QJA17" s="221"/>
      <c r="QJD17" s="26"/>
      <c r="QJE17" s="26"/>
      <c r="QJF17" s="26"/>
      <c r="QJG17" s="225"/>
      <c r="QJH17" s="26"/>
      <c r="QJJ17" s="221"/>
      <c r="QJK17" s="221"/>
      <c r="QJL17" s="221"/>
      <c r="QJM17" s="221"/>
      <c r="QJN17" s="221"/>
      <c r="QJO17" s="221"/>
      <c r="QJP17" s="221"/>
      <c r="QJQ17" s="221"/>
      <c r="QJT17" s="26"/>
      <c r="QJU17" s="26"/>
      <c r="QJV17" s="26"/>
      <c r="QJW17" s="225"/>
      <c r="QJX17" s="26"/>
      <c r="QJZ17" s="221"/>
      <c r="QKA17" s="221"/>
      <c r="QKB17" s="221"/>
      <c r="QKC17" s="221"/>
      <c r="QKD17" s="221"/>
      <c r="QKE17" s="221"/>
      <c r="QKF17" s="221"/>
      <c r="QKG17" s="221"/>
      <c r="QKJ17" s="26"/>
      <c r="QKK17" s="26"/>
      <c r="QKL17" s="26"/>
      <c r="QKM17" s="225"/>
      <c r="QKN17" s="26"/>
      <c r="QKP17" s="221"/>
      <c r="QKQ17" s="221"/>
      <c r="QKR17" s="221"/>
      <c r="QKS17" s="221"/>
      <c r="QKT17" s="221"/>
      <c r="QKU17" s="221"/>
      <c r="QKV17" s="221"/>
      <c r="QKW17" s="221"/>
      <c r="QKZ17" s="26"/>
      <c r="QLA17" s="26"/>
      <c r="QLB17" s="26"/>
      <c r="QLC17" s="225"/>
      <c r="QLD17" s="26"/>
      <c r="QLF17" s="221"/>
      <c r="QLG17" s="221"/>
      <c r="QLH17" s="221"/>
      <c r="QLI17" s="221"/>
      <c r="QLJ17" s="221"/>
      <c r="QLK17" s="221"/>
      <c r="QLL17" s="221"/>
      <c r="QLM17" s="221"/>
      <c r="QLP17" s="26"/>
      <c r="QLQ17" s="26"/>
      <c r="QLR17" s="26"/>
      <c r="QLS17" s="225"/>
      <c r="QLT17" s="26"/>
      <c r="QLV17" s="221"/>
      <c r="QLW17" s="221"/>
      <c r="QLX17" s="221"/>
      <c r="QLY17" s="221"/>
      <c r="QLZ17" s="221"/>
      <c r="QMA17" s="221"/>
      <c r="QMB17" s="221"/>
      <c r="QMC17" s="221"/>
      <c r="QMF17" s="26"/>
      <c r="QMG17" s="26"/>
      <c r="QMH17" s="26"/>
      <c r="QMI17" s="225"/>
      <c r="QMJ17" s="26"/>
      <c r="QML17" s="221"/>
      <c r="QMM17" s="221"/>
      <c r="QMN17" s="221"/>
      <c r="QMO17" s="221"/>
      <c r="QMP17" s="221"/>
      <c r="QMQ17" s="221"/>
      <c r="QMR17" s="221"/>
      <c r="QMS17" s="221"/>
      <c r="QMV17" s="26"/>
      <c r="QMW17" s="26"/>
      <c r="QMX17" s="26"/>
      <c r="QMY17" s="225"/>
      <c r="QMZ17" s="26"/>
      <c r="QNB17" s="221"/>
      <c r="QNC17" s="221"/>
      <c r="QND17" s="221"/>
      <c r="QNE17" s="221"/>
      <c r="QNF17" s="221"/>
      <c r="QNG17" s="221"/>
      <c r="QNH17" s="221"/>
      <c r="QNI17" s="221"/>
      <c r="QNL17" s="26"/>
      <c r="QNM17" s="26"/>
      <c r="QNN17" s="26"/>
      <c r="QNO17" s="225"/>
      <c r="QNP17" s="26"/>
      <c r="QNR17" s="221"/>
      <c r="QNS17" s="221"/>
      <c r="QNT17" s="221"/>
      <c r="QNU17" s="221"/>
      <c r="QNV17" s="221"/>
      <c r="QNW17" s="221"/>
      <c r="QNX17" s="221"/>
      <c r="QNY17" s="221"/>
      <c r="QOB17" s="26"/>
      <c r="QOC17" s="26"/>
      <c r="QOD17" s="26"/>
      <c r="QOE17" s="225"/>
      <c r="QOF17" s="26"/>
      <c r="QOH17" s="221"/>
      <c r="QOI17" s="221"/>
      <c r="QOJ17" s="221"/>
      <c r="QOK17" s="221"/>
      <c r="QOL17" s="221"/>
      <c r="QOM17" s="221"/>
      <c r="QON17" s="221"/>
      <c r="QOO17" s="221"/>
      <c r="QOR17" s="26"/>
      <c r="QOS17" s="26"/>
      <c r="QOT17" s="26"/>
      <c r="QOU17" s="225"/>
      <c r="QOV17" s="26"/>
      <c r="QOX17" s="221"/>
      <c r="QOY17" s="221"/>
      <c r="QOZ17" s="221"/>
      <c r="QPA17" s="221"/>
      <c r="QPB17" s="221"/>
      <c r="QPC17" s="221"/>
      <c r="QPD17" s="221"/>
      <c r="QPE17" s="221"/>
      <c r="QPH17" s="26"/>
      <c r="QPI17" s="26"/>
      <c r="QPJ17" s="26"/>
      <c r="QPK17" s="225"/>
      <c r="QPL17" s="26"/>
      <c r="QPN17" s="221"/>
      <c r="QPO17" s="221"/>
      <c r="QPP17" s="221"/>
      <c r="QPQ17" s="221"/>
      <c r="QPR17" s="221"/>
      <c r="QPS17" s="221"/>
      <c r="QPT17" s="221"/>
      <c r="QPU17" s="221"/>
      <c r="QPX17" s="26"/>
      <c r="QPY17" s="26"/>
      <c r="QPZ17" s="26"/>
      <c r="QQA17" s="225"/>
      <c r="QQB17" s="26"/>
      <c r="QQD17" s="221"/>
      <c r="QQE17" s="221"/>
      <c r="QQF17" s="221"/>
      <c r="QQG17" s="221"/>
      <c r="QQH17" s="221"/>
      <c r="QQI17" s="221"/>
      <c r="QQJ17" s="221"/>
      <c r="QQK17" s="221"/>
      <c r="QQN17" s="26"/>
      <c r="QQO17" s="26"/>
      <c r="QQP17" s="26"/>
      <c r="QQQ17" s="225"/>
      <c r="QQR17" s="26"/>
      <c r="QQT17" s="221"/>
      <c r="QQU17" s="221"/>
      <c r="QQV17" s="221"/>
      <c r="QQW17" s="221"/>
      <c r="QQX17" s="221"/>
      <c r="QQY17" s="221"/>
      <c r="QQZ17" s="221"/>
      <c r="QRA17" s="221"/>
      <c r="QRD17" s="26"/>
      <c r="QRE17" s="26"/>
      <c r="QRF17" s="26"/>
      <c r="QRG17" s="225"/>
      <c r="QRH17" s="26"/>
      <c r="QRJ17" s="221"/>
      <c r="QRK17" s="221"/>
      <c r="QRL17" s="221"/>
      <c r="QRM17" s="221"/>
      <c r="QRN17" s="221"/>
      <c r="QRO17" s="221"/>
      <c r="QRP17" s="221"/>
      <c r="QRQ17" s="221"/>
      <c r="QRT17" s="26"/>
      <c r="QRU17" s="26"/>
      <c r="QRV17" s="26"/>
      <c r="QRW17" s="225"/>
      <c r="QRX17" s="26"/>
      <c r="QRZ17" s="221"/>
      <c r="QSA17" s="221"/>
      <c r="QSB17" s="221"/>
      <c r="QSC17" s="221"/>
      <c r="QSD17" s="221"/>
      <c r="QSE17" s="221"/>
      <c r="QSF17" s="221"/>
      <c r="QSG17" s="221"/>
      <c r="QSJ17" s="26"/>
      <c r="QSK17" s="26"/>
      <c r="QSL17" s="26"/>
      <c r="QSM17" s="225"/>
      <c r="QSN17" s="26"/>
      <c r="QSP17" s="221"/>
      <c r="QSQ17" s="221"/>
      <c r="QSR17" s="221"/>
      <c r="QSS17" s="221"/>
      <c r="QST17" s="221"/>
      <c r="QSU17" s="221"/>
      <c r="QSV17" s="221"/>
      <c r="QSW17" s="221"/>
      <c r="QSZ17" s="26"/>
      <c r="QTA17" s="26"/>
      <c r="QTB17" s="26"/>
      <c r="QTC17" s="225"/>
      <c r="QTD17" s="26"/>
      <c r="QTF17" s="221"/>
      <c r="QTG17" s="221"/>
      <c r="QTH17" s="221"/>
      <c r="QTI17" s="221"/>
      <c r="QTJ17" s="221"/>
      <c r="QTK17" s="221"/>
      <c r="QTL17" s="221"/>
      <c r="QTM17" s="221"/>
      <c r="QTP17" s="26"/>
      <c r="QTQ17" s="26"/>
      <c r="QTR17" s="26"/>
      <c r="QTS17" s="225"/>
      <c r="QTT17" s="26"/>
      <c r="QTV17" s="221"/>
      <c r="QTW17" s="221"/>
      <c r="QTX17" s="221"/>
      <c r="QTY17" s="221"/>
      <c r="QTZ17" s="221"/>
      <c r="QUA17" s="221"/>
      <c r="QUB17" s="221"/>
      <c r="QUC17" s="221"/>
      <c r="QUF17" s="26"/>
      <c r="QUG17" s="26"/>
      <c r="QUH17" s="26"/>
      <c r="QUI17" s="225"/>
      <c r="QUJ17" s="26"/>
      <c r="QUL17" s="221"/>
      <c r="QUM17" s="221"/>
      <c r="QUN17" s="221"/>
      <c r="QUO17" s="221"/>
      <c r="QUP17" s="221"/>
      <c r="QUQ17" s="221"/>
      <c r="QUR17" s="221"/>
      <c r="QUS17" s="221"/>
      <c r="QUV17" s="26"/>
      <c r="QUW17" s="26"/>
      <c r="QUX17" s="26"/>
      <c r="QUY17" s="225"/>
      <c r="QUZ17" s="26"/>
      <c r="QVB17" s="221"/>
      <c r="QVC17" s="221"/>
      <c r="QVD17" s="221"/>
      <c r="QVE17" s="221"/>
      <c r="QVF17" s="221"/>
      <c r="QVG17" s="221"/>
      <c r="QVH17" s="221"/>
      <c r="QVI17" s="221"/>
      <c r="QVL17" s="26"/>
      <c r="QVM17" s="26"/>
      <c r="QVN17" s="26"/>
      <c r="QVO17" s="225"/>
      <c r="QVP17" s="26"/>
      <c r="QVR17" s="221"/>
      <c r="QVS17" s="221"/>
      <c r="QVT17" s="221"/>
      <c r="QVU17" s="221"/>
      <c r="QVV17" s="221"/>
      <c r="QVW17" s="221"/>
      <c r="QVX17" s="221"/>
      <c r="QVY17" s="221"/>
      <c r="QWB17" s="26"/>
      <c r="QWC17" s="26"/>
      <c r="QWD17" s="26"/>
      <c r="QWE17" s="225"/>
      <c r="QWF17" s="26"/>
      <c r="QWH17" s="221"/>
      <c r="QWI17" s="221"/>
      <c r="QWJ17" s="221"/>
      <c r="QWK17" s="221"/>
      <c r="QWL17" s="221"/>
      <c r="QWM17" s="221"/>
      <c r="QWN17" s="221"/>
      <c r="QWO17" s="221"/>
      <c r="QWR17" s="26"/>
      <c r="QWS17" s="26"/>
      <c r="QWT17" s="26"/>
      <c r="QWU17" s="225"/>
      <c r="QWV17" s="26"/>
      <c r="QWX17" s="221"/>
      <c r="QWY17" s="221"/>
      <c r="QWZ17" s="221"/>
      <c r="QXA17" s="221"/>
      <c r="QXB17" s="221"/>
      <c r="QXC17" s="221"/>
      <c r="QXD17" s="221"/>
      <c r="QXE17" s="221"/>
      <c r="QXH17" s="26"/>
      <c r="QXI17" s="26"/>
      <c r="QXJ17" s="26"/>
      <c r="QXK17" s="225"/>
      <c r="QXL17" s="26"/>
      <c r="QXN17" s="221"/>
      <c r="QXO17" s="221"/>
      <c r="QXP17" s="221"/>
      <c r="QXQ17" s="221"/>
      <c r="QXR17" s="221"/>
      <c r="QXS17" s="221"/>
      <c r="QXT17" s="221"/>
      <c r="QXU17" s="221"/>
      <c r="QXX17" s="26"/>
      <c r="QXY17" s="26"/>
      <c r="QXZ17" s="26"/>
      <c r="QYA17" s="225"/>
      <c r="QYB17" s="26"/>
      <c r="QYD17" s="221"/>
      <c r="QYE17" s="221"/>
      <c r="QYF17" s="221"/>
      <c r="QYG17" s="221"/>
      <c r="QYH17" s="221"/>
      <c r="QYI17" s="221"/>
      <c r="QYJ17" s="221"/>
      <c r="QYK17" s="221"/>
      <c r="QYN17" s="26"/>
      <c r="QYO17" s="26"/>
      <c r="QYP17" s="26"/>
      <c r="QYQ17" s="225"/>
      <c r="QYR17" s="26"/>
      <c r="QYT17" s="221"/>
      <c r="QYU17" s="221"/>
      <c r="QYV17" s="221"/>
      <c r="QYW17" s="221"/>
      <c r="QYX17" s="221"/>
      <c r="QYY17" s="221"/>
      <c r="QYZ17" s="221"/>
      <c r="QZA17" s="221"/>
      <c r="QZD17" s="26"/>
      <c r="QZE17" s="26"/>
      <c r="QZF17" s="26"/>
      <c r="QZG17" s="225"/>
      <c r="QZH17" s="26"/>
      <c r="QZJ17" s="221"/>
      <c r="QZK17" s="221"/>
      <c r="QZL17" s="221"/>
      <c r="QZM17" s="221"/>
      <c r="QZN17" s="221"/>
      <c r="QZO17" s="221"/>
      <c r="QZP17" s="221"/>
      <c r="QZQ17" s="221"/>
      <c r="QZT17" s="26"/>
      <c r="QZU17" s="26"/>
      <c r="QZV17" s="26"/>
      <c r="QZW17" s="225"/>
      <c r="QZX17" s="26"/>
      <c r="QZZ17" s="221"/>
      <c r="RAA17" s="221"/>
      <c r="RAB17" s="221"/>
      <c r="RAC17" s="221"/>
      <c r="RAD17" s="221"/>
      <c r="RAE17" s="221"/>
      <c r="RAF17" s="221"/>
      <c r="RAG17" s="221"/>
      <c r="RAJ17" s="26"/>
      <c r="RAK17" s="26"/>
      <c r="RAL17" s="26"/>
      <c r="RAM17" s="225"/>
      <c r="RAN17" s="26"/>
      <c r="RAP17" s="221"/>
      <c r="RAQ17" s="221"/>
      <c r="RAR17" s="221"/>
      <c r="RAS17" s="221"/>
      <c r="RAT17" s="221"/>
      <c r="RAU17" s="221"/>
      <c r="RAV17" s="221"/>
      <c r="RAW17" s="221"/>
      <c r="RAZ17" s="26"/>
      <c r="RBA17" s="26"/>
      <c r="RBB17" s="26"/>
      <c r="RBC17" s="225"/>
      <c r="RBD17" s="26"/>
      <c r="RBF17" s="221"/>
      <c r="RBG17" s="221"/>
      <c r="RBH17" s="221"/>
      <c r="RBI17" s="221"/>
      <c r="RBJ17" s="221"/>
      <c r="RBK17" s="221"/>
      <c r="RBL17" s="221"/>
      <c r="RBM17" s="221"/>
      <c r="RBP17" s="26"/>
      <c r="RBQ17" s="26"/>
      <c r="RBR17" s="26"/>
      <c r="RBS17" s="225"/>
      <c r="RBT17" s="26"/>
      <c r="RBV17" s="221"/>
      <c r="RBW17" s="221"/>
      <c r="RBX17" s="221"/>
      <c r="RBY17" s="221"/>
      <c r="RBZ17" s="221"/>
      <c r="RCA17" s="221"/>
      <c r="RCB17" s="221"/>
      <c r="RCC17" s="221"/>
      <c r="RCF17" s="26"/>
      <c r="RCG17" s="26"/>
      <c r="RCH17" s="26"/>
      <c r="RCI17" s="225"/>
      <c r="RCJ17" s="26"/>
      <c r="RCL17" s="221"/>
      <c r="RCM17" s="221"/>
      <c r="RCN17" s="221"/>
      <c r="RCO17" s="221"/>
      <c r="RCP17" s="221"/>
      <c r="RCQ17" s="221"/>
      <c r="RCR17" s="221"/>
      <c r="RCS17" s="221"/>
      <c r="RCV17" s="26"/>
      <c r="RCW17" s="26"/>
      <c r="RCX17" s="26"/>
      <c r="RCY17" s="225"/>
      <c r="RCZ17" s="26"/>
      <c r="RDB17" s="221"/>
      <c r="RDC17" s="221"/>
      <c r="RDD17" s="221"/>
      <c r="RDE17" s="221"/>
      <c r="RDF17" s="221"/>
      <c r="RDG17" s="221"/>
      <c r="RDH17" s="221"/>
      <c r="RDI17" s="221"/>
      <c r="RDL17" s="26"/>
      <c r="RDM17" s="26"/>
      <c r="RDN17" s="26"/>
      <c r="RDO17" s="225"/>
      <c r="RDP17" s="26"/>
      <c r="RDR17" s="221"/>
      <c r="RDS17" s="221"/>
      <c r="RDT17" s="221"/>
      <c r="RDU17" s="221"/>
      <c r="RDV17" s="221"/>
      <c r="RDW17" s="221"/>
      <c r="RDX17" s="221"/>
      <c r="RDY17" s="221"/>
      <c r="REB17" s="26"/>
      <c r="REC17" s="26"/>
      <c r="RED17" s="26"/>
      <c r="REE17" s="225"/>
      <c r="REF17" s="26"/>
      <c r="REH17" s="221"/>
      <c r="REI17" s="221"/>
      <c r="REJ17" s="221"/>
      <c r="REK17" s="221"/>
      <c r="REL17" s="221"/>
      <c r="REM17" s="221"/>
      <c r="REN17" s="221"/>
      <c r="REO17" s="221"/>
      <c r="RER17" s="26"/>
      <c r="RES17" s="26"/>
      <c r="RET17" s="26"/>
      <c r="REU17" s="225"/>
      <c r="REV17" s="26"/>
      <c r="REX17" s="221"/>
      <c r="REY17" s="221"/>
      <c r="REZ17" s="221"/>
      <c r="RFA17" s="221"/>
      <c r="RFB17" s="221"/>
      <c r="RFC17" s="221"/>
      <c r="RFD17" s="221"/>
      <c r="RFE17" s="221"/>
      <c r="RFH17" s="26"/>
      <c r="RFI17" s="26"/>
      <c r="RFJ17" s="26"/>
      <c r="RFK17" s="225"/>
      <c r="RFL17" s="26"/>
      <c r="RFN17" s="221"/>
      <c r="RFO17" s="221"/>
      <c r="RFP17" s="221"/>
      <c r="RFQ17" s="221"/>
      <c r="RFR17" s="221"/>
      <c r="RFS17" s="221"/>
      <c r="RFT17" s="221"/>
      <c r="RFU17" s="221"/>
      <c r="RFX17" s="26"/>
      <c r="RFY17" s="26"/>
      <c r="RFZ17" s="26"/>
      <c r="RGA17" s="225"/>
      <c r="RGB17" s="26"/>
      <c r="RGD17" s="221"/>
      <c r="RGE17" s="221"/>
      <c r="RGF17" s="221"/>
      <c r="RGG17" s="221"/>
      <c r="RGH17" s="221"/>
      <c r="RGI17" s="221"/>
      <c r="RGJ17" s="221"/>
      <c r="RGK17" s="221"/>
      <c r="RGN17" s="26"/>
      <c r="RGO17" s="26"/>
      <c r="RGP17" s="26"/>
      <c r="RGQ17" s="225"/>
      <c r="RGR17" s="26"/>
      <c r="RGT17" s="221"/>
      <c r="RGU17" s="221"/>
      <c r="RGV17" s="221"/>
      <c r="RGW17" s="221"/>
      <c r="RGX17" s="221"/>
      <c r="RGY17" s="221"/>
      <c r="RGZ17" s="221"/>
      <c r="RHA17" s="221"/>
      <c r="RHD17" s="26"/>
      <c r="RHE17" s="26"/>
      <c r="RHF17" s="26"/>
      <c r="RHG17" s="225"/>
      <c r="RHH17" s="26"/>
      <c r="RHJ17" s="221"/>
      <c r="RHK17" s="221"/>
      <c r="RHL17" s="221"/>
      <c r="RHM17" s="221"/>
      <c r="RHN17" s="221"/>
      <c r="RHO17" s="221"/>
      <c r="RHP17" s="221"/>
      <c r="RHQ17" s="221"/>
      <c r="RHT17" s="26"/>
      <c r="RHU17" s="26"/>
      <c r="RHV17" s="26"/>
      <c r="RHW17" s="225"/>
      <c r="RHX17" s="26"/>
      <c r="RHZ17" s="221"/>
      <c r="RIA17" s="221"/>
      <c r="RIB17" s="221"/>
      <c r="RIC17" s="221"/>
      <c r="RID17" s="221"/>
      <c r="RIE17" s="221"/>
      <c r="RIF17" s="221"/>
      <c r="RIG17" s="221"/>
      <c r="RIJ17" s="26"/>
      <c r="RIK17" s="26"/>
      <c r="RIL17" s="26"/>
      <c r="RIM17" s="225"/>
      <c r="RIN17" s="26"/>
      <c r="RIP17" s="221"/>
      <c r="RIQ17" s="221"/>
      <c r="RIR17" s="221"/>
      <c r="RIS17" s="221"/>
      <c r="RIT17" s="221"/>
      <c r="RIU17" s="221"/>
      <c r="RIV17" s="221"/>
      <c r="RIW17" s="221"/>
      <c r="RIZ17" s="26"/>
      <c r="RJA17" s="26"/>
      <c r="RJB17" s="26"/>
      <c r="RJC17" s="225"/>
      <c r="RJD17" s="26"/>
      <c r="RJF17" s="221"/>
      <c r="RJG17" s="221"/>
      <c r="RJH17" s="221"/>
      <c r="RJI17" s="221"/>
      <c r="RJJ17" s="221"/>
      <c r="RJK17" s="221"/>
      <c r="RJL17" s="221"/>
      <c r="RJM17" s="221"/>
      <c r="RJP17" s="26"/>
      <c r="RJQ17" s="26"/>
      <c r="RJR17" s="26"/>
      <c r="RJS17" s="225"/>
      <c r="RJT17" s="26"/>
      <c r="RJV17" s="221"/>
      <c r="RJW17" s="221"/>
      <c r="RJX17" s="221"/>
      <c r="RJY17" s="221"/>
      <c r="RJZ17" s="221"/>
      <c r="RKA17" s="221"/>
      <c r="RKB17" s="221"/>
      <c r="RKC17" s="221"/>
      <c r="RKF17" s="26"/>
      <c r="RKG17" s="26"/>
      <c r="RKH17" s="26"/>
      <c r="RKI17" s="225"/>
      <c r="RKJ17" s="26"/>
      <c r="RKL17" s="221"/>
      <c r="RKM17" s="221"/>
      <c r="RKN17" s="221"/>
      <c r="RKO17" s="221"/>
      <c r="RKP17" s="221"/>
      <c r="RKQ17" s="221"/>
      <c r="RKR17" s="221"/>
      <c r="RKS17" s="221"/>
      <c r="RKV17" s="26"/>
      <c r="RKW17" s="26"/>
      <c r="RKX17" s="26"/>
      <c r="RKY17" s="225"/>
      <c r="RKZ17" s="26"/>
      <c r="RLB17" s="221"/>
      <c r="RLC17" s="221"/>
      <c r="RLD17" s="221"/>
      <c r="RLE17" s="221"/>
      <c r="RLF17" s="221"/>
      <c r="RLG17" s="221"/>
      <c r="RLH17" s="221"/>
      <c r="RLI17" s="221"/>
      <c r="RLL17" s="26"/>
      <c r="RLM17" s="26"/>
      <c r="RLN17" s="26"/>
      <c r="RLO17" s="225"/>
      <c r="RLP17" s="26"/>
      <c r="RLR17" s="221"/>
      <c r="RLS17" s="221"/>
      <c r="RLT17" s="221"/>
      <c r="RLU17" s="221"/>
      <c r="RLV17" s="221"/>
      <c r="RLW17" s="221"/>
      <c r="RLX17" s="221"/>
      <c r="RLY17" s="221"/>
      <c r="RMB17" s="26"/>
      <c r="RMC17" s="26"/>
      <c r="RMD17" s="26"/>
      <c r="RME17" s="225"/>
      <c r="RMF17" s="26"/>
      <c r="RMH17" s="221"/>
      <c r="RMI17" s="221"/>
      <c r="RMJ17" s="221"/>
      <c r="RMK17" s="221"/>
      <c r="RML17" s="221"/>
      <c r="RMM17" s="221"/>
      <c r="RMN17" s="221"/>
      <c r="RMO17" s="221"/>
      <c r="RMR17" s="26"/>
      <c r="RMS17" s="26"/>
      <c r="RMT17" s="26"/>
      <c r="RMU17" s="225"/>
      <c r="RMV17" s="26"/>
      <c r="RMX17" s="221"/>
      <c r="RMY17" s="221"/>
      <c r="RMZ17" s="221"/>
      <c r="RNA17" s="221"/>
      <c r="RNB17" s="221"/>
      <c r="RNC17" s="221"/>
      <c r="RND17" s="221"/>
      <c r="RNE17" s="221"/>
      <c r="RNH17" s="26"/>
      <c r="RNI17" s="26"/>
      <c r="RNJ17" s="26"/>
      <c r="RNK17" s="225"/>
      <c r="RNL17" s="26"/>
      <c r="RNN17" s="221"/>
      <c r="RNO17" s="221"/>
      <c r="RNP17" s="221"/>
      <c r="RNQ17" s="221"/>
      <c r="RNR17" s="221"/>
      <c r="RNS17" s="221"/>
      <c r="RNT17" s="221"/>
      <c r="RNU17" s="221"/>
      <c r="RNX17" s="26"/>
      <c r="RNY17" s="26"/>
      <c r="RNZ17" s="26"/>
      <c r="ROA17" s="225"/>
      <c r="ROB17" s="26"/>
      <c r="ROD17" s="221"/>
      <c r="ROE17" s="221"/>
      <c r="ROF17" s="221"/>
      <c r="ROG17" s="221"/>
      <c r="ROH17" s="221"/>
      <c r="ROI17" s="221"/>
      <c r="ROJ17" s="221"/>
      <c r="ROK17" s="221"/>
      <c r="RON17" s="26"/>
      <c r="ROO17" s="26"/>
      <c r="ROP17" s="26"/>
      <c r="ROQ17" s="225"/>
      <c r="ROR17" s="26"/>
      <c r="ROT17" s="221"/>
      <c r="ROU17" s="221"/>
      <c r="ROV17" s="221"/>
      <c r="ROW17" s="221"/>
      <c r="ROX17" s="221"/>
      <c r="ROY17" s="221"/>
      <c r="ROZ17" s="221"/>
      <c r="RPA17" s="221"/>
      <c r="RPD17" s="26"/>
      <c r="RPE17" s="26"/>
      <c r="RPF17" s="26"/>
      <c r="RPG17" s="225"/>
      <c r="RPH17" s="26"/>
      <c r="RPJ17" s="221"/>
      <c r="RPK17" s="221"/>
      <c r="RPL17" s="221"/>
      <c r="RPM17" s="221"/>
      <c r="RPN17" s="221"/>
      <c r="RPO17" s="221"/>
      <c r="RPP17" s="221"/>
      <c r="RPQ17" s="221"/>
      <c r="RPT17" s="26"/>
      <c r="RPU17" s="26"/>
      <c r="RPV17" s="26"/>
      <c r="RPW17" s="225"/>
      <c r="RPX17" s="26"/>
      <c r="RPZ17" s="221"/>
      <c r="RQA17" s="221"/>
      <c r="RQB17" s="221"/>
      <c r="RQC17" s="221"/>
      <c r="RQD17" s="221"/>
      <c r="RQE17" s="221"/>
      <c r="RQF17" s="221"/>
      <c r="RQG17" s="221"/>
      <c r="RQJ17" s="26"/>
      <c r="RQK17" s="26"/>
      <c r="RQL17" s="26"/>
      <c r="RQM17" s="225"/>
      <c r="RQN17" s="26"/>
      <c r="RQP17" s="221"/>
      <c r="RQQ17" s="221"/>
      <c r="RQR17" s="221"/>
      <c r="RQS17" s="221"/>
      <c r="RQT17" s="221"/>
      <c r="RQU17" s="221"/>
      <c r="RQV17" s="221"/>
      <c r="RQW17" s="221"/>
      <c r="RQZ17" s="26"/>
      <c r="RRA17" s="26"/>
      <c r="RRB17" s="26"/>
      <c r="RRC17" s="225"/>
      <c r="RRD17" s="26"/>
      <c r="RRF17" s="221"/>
      <c r="RRG17" s="221"/>
      <c r="RRH17" s="221"/>
      <c r="RRI17" s="221"/>
      <c r="RRJ17" s="221"/>
      <c r="RRK17" s="221"/>
      <c r="RRL17" s="221"/>
      <c r="RRM17" s="221"/>
      <c r="RRP17" s="26"/>
      <c r="RRQ17" s="26"/>
      <c r="RRR17" s="26"/>
      <c r="RRS17" s="225"/>
      <c r="RRT17" s="26"/>
      <c r="RRV17" s="221"/>
      <c r="RRW17" s="221"/>
      <c r="RRX17" s="221"/>
      <c r="RRY17" s="221"/>
      <c r="RRZ17" s="221"/>
      <c r="RSA17" s="221"/>
      <c r="RSB17" s="221"/>
      <c r="RSC17" s="221"/>
      <c r="RSF17" s="26"/>
      <c r="RSG17" s="26"/>
      <c r="RSH17" s="26"/>
      <c r="RSI17" s="225"/>
      <c r="RSJ17" s="26"/>
      <c r="RSL17" s="221"/>
      <c r="RSM17" s="221"/>
      <c r="RSN17" s="221"/>
      <c r="RSO17" s="221"/>
      <c r="RSP17" s="221"/>
      <c r="RSQ17" s="221"/>
      <c r="RSR17" s="221"/>
      <c r="RSS17" s="221"/>
      <c r="RSV17" s="26"/>
      <c r="RSW17" s="26"/>
      <c r="RSX17" s="26"/>
      <c r="RSY17" s="225"/>
      <c r="RSZ17" s="26"/>
      <c r="RTB17" s="221"/>
      <c r="RTC17" s="221"/>
      <c r="RTD17" s="221"/>
      <c r="RTE17" s="221"/>
      <c r="RTF17" s="221"/>
      <c r="RTG17" s="221"/>
      <c r="RTH17" s="221"/>
      <c r="RTI17" s="221"/>
      <c r="RTL17" s="26"/>
      <c r="RTM17" s="26"/>
      <c r="RTN17" s="26"/>
      <c r="RTO17" s="225"/>
      <c r="RTP17" s="26"/>
      <c r="RTR17" s="221"/>
      <c r="RTS17" s="221"/>
      <c r="RTT17" s="221"/>
      <c r="RTU17" s="221"/>
      <c r="RTV17" s="221"/>
      <c r="RTW17" s="221"/>
      <c r="RTX17" s="221"/>
      <c r="RTY17" s="221"/>
      <c r="RUB17" s="26"/>
      <c r="RUC17" s="26"/>
      <c r="RUD17" s="26"/>
      <c r="RUE17" s="225"/>
      <c r="RUF17" s="26"/>
      <c r="RUH17" s="221"/>
      <c r="RUI17" s="221"/>
      <c r="RUJ17" s="221"/>
      <c r="RUK17" s="221"/>
      <c r="RUL17" s="221"/>
      <c r="RUM17" s="221"/>
      <c r="RUN17" s="221"/>
      <c r="RUO17" s="221"/>
      <c r="RUR17" s="26"/>
      <c r="RUS17" s="26"/>
      <c r="RUT17" s="26"/>
      <c r="RUU17" s="225"/>
      <c r="RUV17" s="26"/>
      <c r="RUX17" s="221"/>
      <c r="RUY17" s="221"/>
      <c r="RUZ17" s="221"/>
      <c r="RVA17" s="221"/>
      <c r="RVB17" s="221"/>
      <c r="RVC17" s="221"/>
      <c r="RVD17" s="221"/>
      <c r="RVE17" s="221"/>
      <c r="RVH17" s="26"/>
      <c r="RVI17" s="26"/>
      <c r="RVJ17" s="26"/>
      <c r="RVK17" s="225"/>
      <c r="RVL17" s="26"/>
      <c r="RVN17" s="221"/>
      <c r="RVO17" s="221"/>
      <c r="RVP17" s="221"/>
      <c r="RVQ17" s="221"/>
      <c r="RVR17" s="221"/>
      <c r="RVS17" s="221"/>
      <c r="RVT17" s="221"/>
      <c r="RVU17" s="221"/>
      <c r="RVX17" s="26"/>
      <c r="RVY17" s="26"/>
      <c r="RVZ17" s="26"/>
      <c r="RWA17" s="225"/>
      <c r="RWB17" s="26"/>
      <c r="RWD17" s="221"/>
      <c r="RWE17" s="221"/>
      <c r="RWF17" s="221"/>
      <c r="RWG17" s="221"/>
      <c r="RWH17" s="221"/>
      <c r="RWI17" s="221"/>
      <c r="RWJ17" s="221"/>
      <c r="RWK17" s="221"/>
      <c r="RWN17" s="26"/>
      <c r="RWO17" s="26"/>
      <c r="RWP17" s="26"/>
      <c r="RWQ17" s="225"/>
      <c r="RWR17" s="26"/>
      <c r="RWT17" s="221"/>
      <c r="RWU17" s="221"/>
      <c r="RWV17" s="221"/>
      <c r="RWW17" s="221"/>
      <c r="RWX17" s="221"/>
      <c r="RWY17" s="221"/>
      <c r="RWZ17" s="221"/>
      <c r="RXA17" s="221"/>
      <c r="RXD17" s="26"/>
      <c r="RXE17" s="26"/>
      <c r="RXF17" s="26"/>
      <c r="RXG17" s="225"/>
      <c r="RXH17" s="26"/>
      <c r="RXJ17" s="221"/>
      <c r="RXK17" s="221"/>
      <c r="RXL17" s="221"/>
      <c r="RXM17" s="221"/>
      <c r="RXN17" s="221"/>
      <c r="RXO17" s="221"/>
      <c r="RXP17" s="221"/>
      <c r="RXQ17" s="221"/>
      <c r="RXT17" s="26"/>
      <c r="RXU17" s="26"/>
      <c r="RXV17" s="26"/>
      <c r="RXW17" s="225"/>
      <c r="RXX17" s="26"/>
      <c r="RXZ17" s="221"/>
      <c r="RYA17" s="221"/>
      <c r="RYB17" s="221"/>
      <c r="RYC17" s="221"/>
      <c r="RYD17" s="221"/>
      <c r="RYE17" s="221"/>
      <c r="RYF17" s="221"/>
      <c r="RYG17" s="221"/>
      <c r="RYJ17" s="26"/>
      <c r="RYK17" s="26"/>
      <c r="RYL17" s="26"/>
      <c r="RYM17" s="225"/>
      <c r="RYN17" s="26"/>
      <c r="RYP17" s="221"/>
      <c r="RYQ17" s="221"/>
      <c r="RYR17" s="221"/>
      <c r="RYS17" s="221"/>
      <c r="RYT17" s="221"/>
      <c r="RYU17" s="221"/>
      <c r="RYV17" s="221"/>
      <c r="RYW17" s="221"/>
      <c r="RYZ17" s="26"/>
      <c r="RZA17" s="26"/>
      <c r="RZB17" s="26"/>
      <c r="RZC17" s="225"/>
      <c r="RZD17" s="26"/>
      <c r="RZF17" s="221"/>
      <c r="RZG17" s="221"/>
      <c r="RZH17" s="221"/>
      <c r="RZI17" s="221"/>
      <c r="RZJ17" s="221"/>
      <c r="RZK17" s="221"/>
      <c r="RZL17" s="221"/>
      <c r="RZM17" s="221"/>
      <c r="RZP17" s="26"/>
      <c r="RZQ17" s="26"/>
      <c r="RZR17" s="26"/>
      <c r="RZS17" s="225"/>
      <c r="RZT17" s="26"/>
      <c r="RZV17" s="221"/>
      <c r="RZW17" s="221"/>
      <c r="RZX17" s="221"/>
      <c r="RZY17" s="221"/>
      <c r="RZZ17" s="221"/>
      <c r="SAA17" s="221"/>
      <c r="SAB17" s="221"/>
      <c r="SAC17" s="221"/>
      <c r="SAF17" s="26"/>
      <c r="SAG17" s="26"/>
      <c r="SAH17" s="26"/>
      <c r="SAI17" s="225"/>
      <c r="SAJ17" s="26"/>
      <c r="SAL17" s="221"/>
      <c r="SAM17" s="221"/>
      <c r="SAN17" s="221"/>
      <c r="SAO17" s="221"/>
      <c r="SAP17" s="221"/>
      <c r="SAQ17" s="221"/>
      <c r="SAR17" s="221"/>
      <c r="SAS17" s="221"/>
      <c r="SAV17" s="26"/>
      <c r="SAW17" s="26"/>
      <c r="SAX17" s="26"/>
      <c r="SAY17" s="225"/>
      <c r="SAZ17" s="26"/>
      <c r="SBB17" s="221"/>
      <c r="SBC17" s="221"/>
      <c r="SBD17" s="221"/>
      <c r="SBE17" s="221"/>
      <c r="SBF17" s="221"/>
      <c r="SBG17" s="221"/>
      <c r="SBH17" s="221"/>
      <c r="SBI17" s="221"/>
      <c r="SBL17" s="26"/>
      <c r="SBM17" s="26"/>
      <c r="SBN17" s="26"/>
      <c r="SBO17" s="225"/>
      <c r="SBP17" s="26"/>
      <c r="SBR17" s="221"/>
      <c r="SBS17" s="221"/>
      <c r="SBT17" s="221"/>
      <c r="SBU17" s="221"/>
      <c r="SBV17" s="221"/>
      <c r="SBW17" s="221"/>
      <c r="SBX17" s="221"/>
      <c r="SBY17" s="221"/>
      <c r="SCB17" s="26"/>
      <c r="SCC17" s="26"/>
      <c r="SCD17" s="26"/>
      <c r="SCE17" s="225"/>
      <c r="SCF17" s="26"/>
      <c r="SCH17" s="221"/>
      <c r="SCI17" s="221"/>
      <c r="SCJ17" s="221"/>
      <c r="SCK17" s="221"/>
      <c r="SCL17" s="221"/>
      <c r="SCM17" s="221"/>
      <c r="SCN17" s="221"/>
      <c r="SCO17" s="221"/>
      <c r="SCR17" s="26"/>
      <c r="SCS17" s="26"/>
      <c r="SCT17" s="26"/>
      <c r="SCU17" s="225"/>
      <c r="SCV17" s="26"/>
      <c r="SCX17" s="221"/>
      <c r="SCY17" s="221"/>
      <c r="SCZ17" s="221"/>
      <c r="SDA17" s="221"/>
      <c r="SDB17" s="221"/>
      <c r="SDC17" s="221"/>
      <c r="SDD17" s="221"/>
      <c r="SDE17" s="221"/>
      <c r="SDH17" s="26"/>
      <c r="SDI17" s="26"/>
      <c r="SDJ17" s="26"/>
      <c r="SDK17" s="225"/>
      <c r="SDL17" s="26"/>
      <c r="SDN17" s="221"/>
      <c r="SDO17" s="221"/>
      <c r="SDP17" s="221"/>
      <c r="SDQ17" s="221"/>
      <c r="SDR17" s="221"/>
      <c r="SDS17" s="221"/>
      <c r="SDT17" s="221"/>
      <c r="SDU17" s="221"/>
      <c r="SDX17" s="26"/>
      <c r="SDY17" s="26"/>
      <c r="SDZ17" s="26"/>
      <c r="SEA17" s="225"/>
      <c r="SEB17" s="26"/>
      <c r="SED17" s="221"/>
      <c r="SEE17" s="221"/>
      <c r="SEF17" s="221"/>
      <c r="SEG17" s="221"/>
      <c r="SEH17" s="221"/>
      <c r="SEI17" s="221"/>
      <c r="SEJ17" s="221"/>
      <c r="SEK17" s="221"/>
      <c r="SEN17" s="26"/>
      <c r="SEO17" s="26"/>
      <c r="SEP17" s="26"/>
      <c r="SEQ17" s="225"/>
      <c r="SER17" s="26"/>
      <c r="SET17" s="221"/>
      <c r="SEU17" s="221"/>
      <c r="SEV17" s="221"/>
      <c r="SEW17" s="221"/>
      <c r="SEX17" s="221"/>
      <c r="SEY17" s="221"/>
      <c r="SEZ17" s="221"/>
      <c r="SFA17" s="221"/>
      <c r="SFD17" s="26"/>
      <c r="SFE17" s="26"/>
      <c r="SFF17" s="26"/>
      <c r="SFG17" s="225"/>
      <c r="SFH17" s="26"/>
      <c r="SFJ17" s="221"/>
      <c r="SFK17" s="221"/>
      <c r="SFL17" s="221"/>
      <c r="SFM17" s="221"/>
      <c r="SFN17" s="221"/>
      <c r="SFO17" s="221"/>
      <c r="SFP17" s="221"/>
      <c r="SFQ17" s="221"/>
      <c r="SFT17" s="26"/>
      <c r="SFU17" s="26"/>
      <c r="SFV17" s="26"/>
      <c r="SFW17" s="225"/>
      <c r="SFX17" s="26"/>
      <c r="SFZ17" s="221"/>
      <c r="SGA17" s="221"/>
      <c r="SGB17" s="221"/>
      <c r="SGC17" s="221"/>
      <c r="SGD17" s="221"/>
      <c r="SGE17" s="221"/>
      <c r="SGF17" s="221"/>
      <c r="SGG17" s="221"/>
      <c r="SGJ17" s="26"/>
      <c r="SGK17" s="26"/>
      <c r="SGL17" s="26"/>
      <c r="SGM17" s="225"/>
      <c r="SGN17" s="26"/>
      <c r="SGP17" s="221"/>
      <c r="SGQ17" s="221"/>
      <c r="SGR17" s="221"/>
      <c r="SGS17" s="221"/>
      <c r="SGT17" s="221"/>
      <c r="SGU17" s="221"/>
      <c r="SGV17" s="221"/>
      <c r="SGW17" s="221"/>
      <c r="SGZ17" s="26"/>
      <c r="SHA17" s="26"/>
      <c r="SHB17" s="26"/>
      <c r="SHC17" s="225"/>
      <c r="SHD17" s="26"/>
      <c r="SHF17" s="221"/>
      <c r="SHG17" s="221"/>
      <c r="SHH17" s="221"/>
      <c r="SHI17" s="221"/>
      <c r="SHJ17" s="221"/>
      <c r="SHK17" s="221"/>
      <c r="SHL17" s="221"/>
      <c r="SHM17" s="221"/>
      <c r="SHP17" s="26"/>
      <c r="SHQ17" s="26"/>
      <c r="SHR17" s="26"/>
      <c r="SHS17" s="225"/>
      <c r="SHT17" s="26"/>
      <c r="SHV17" s="221"/>
      <c r="SHW17" s="221"/>
      <c r="SHX17" s="221"/>
      <c r="SHY17" s="221"/>
      <c r="SHZ17" s="221"/>
      <c r="SIA17" s="221"/>
      <c r="SIB17" s="221"/>
      <c r="SIC17" s="221"/>
      <c r="SIF17" s="26"/>
      <c r="SIG17" s="26"/>
      <c r="SIH17" s="26"/>
      <c r="SII17" s="225"/>
      <c r="SIJ17" s="26"/>
      <c r="SIL17" s="221"/>
      <c r="SIM17" s="221"/>
      <c r="SIN17" s="221"/>
      <c r="SIO17" s="221"/>
      <c r="SIP17" s="221"/>
      <c r="SIQ17" s="221"/>
      <c r="SIR17" s="221"/>
      <c r="SIS17" s="221"/>
      <c r="SIV17" s="26"/>
      <c r="SIW17" s="26"/>
      <c r="SIX17" s="26"/>
      <c r="SIY17" s="225"/>
      <c r="SIZ17" s="26"/>
      <c r="SJB17" s="221"/>
      <c r="SJC17" s="221"/>
      <c r="SJD17" s="221"/>
      <c r="SJE17" s="221"/>
      <c r="SJF17" s="221"/>
      <c r="SJG17" s="221"/>
      <c r="SJH17" s="221"/>
      <c r="SJI17" s="221"/>
      <c r="SJL17" s="26"/>
      <c r="SJM17" s="26"/>
      <c r="SJN17" s="26"/>
      <c r="SJO17" s="225"/>
      <c r="SJP17" s="26"/>
      <c r="SJR17" s="221"/>
      <c r="SJS17" s="221"/>
      <c r="SJT17" s="221"/>
      <c r="SJU17" s="221"/>
      <c r="SJV17" s="221"/>
      <c r="SJW17" s="221"/>
      <c r="SJX17" s="221"/>
      <c r="SJY17" s="221"/>
      <c r="SKB17" s="26"/>
      <c r="SKC17" s="26"/>
      <c r="SKD17" s="26"/>
      <c r="SKE17" s="225"/>
      <c r="SKF17" s="26"/>
      <c r="SKH17" s="221"/>
      <c r="SKI17" s="221"/>
      <c r="SKJ17" s="221"/>
      <c r="SKK17" s="221"/>
      <c r="SKL17" s="221"/>
      <c r="SKM17" s="221"/>
      <c r="SKN17" s="221"/>
      <c r="SKO17" s="221"/>
      <c r="SKR17" s="26"/>
      <c r="SKS17" s="26"/>
      <c r="SKT17" s="26"/>
      <c r="SKU17" s="225"/>
      <c r="SKV17" s="26"/>
      <c r="SKX17" s="221"/>
      <c r="SKY17" s="221"/>
      <c r="SKZ17" s="221"/>
      <c r="SLA17" s="221"/>
      <c r="SLB17" s="221"/>
      <c r="SLC17" s="221"/>
      <c r="SLD17" s="221"/>
      <c r="SLE17" s="221"/>
      <c r="SLH17" s="26"/>
      <c r="SLI17" s="26"/>
      <c r="SLJ17" s="26"/>
      <c r="SLK17" s="225"/>
      <c r="SLL17" s="26"/>
      <c r="SLN17" s="221"/>
      <c r="SLO17" s="221"/>
      <c r="SLP17" s="221"/>
      <c r="SLQ17" s="221"/>
      <c r="SLR17" s="221"/>
      <c r="SLS17" s="221"/>
      <c r="SLT17" s="221"/>
      <c r="SLU17" s="221"/>
      <c r="SLX17" s="26"/>
      <c r="SLY17" s="26"/>
      <c r="SLZ17" s="26"/>
      <c r="SMA17" s="225"/>
      <c r="SMB17" s="26"/>
      <c r="SMD17" s="221"/>
      <c r="SME17" s="221"/>
      <c r="SMF17" s="221"/>
      <c r="SMG17" s="221"/>
      <c r="SMH17" s="221"/>
      <c r="SMI17" s="221"/>
      <c r="SMJ17" s="221"/>
      <c r="SMK17" s="221"/>
      <c r="SMN17" s="26"/>
      <c r="SMO17" s="26"/>
      <c r="SMP17" s="26"/>
      <c r="SMQ17" s="225"/>
      <c r="SMR17" s="26"/>
      <c r="SMT17" s="221"/>
      <c r="SMU17" s="221"/>
      <c r="SMV17" s="221"/>
      <c r="SMW17" s="221"/>
      <c r="SMX17" s="221"/>
      <c r="SMY17" s="221"/>
      <c r="SMZ17" s="221"/>
      <c r="SNA17" s="221"/>
      <c r="SND17" s="26"/>
      <c r="SNE17" s="26"/>
      <c r="SNF17" s="26"/>
      <c r="SNG17" s="225"/>
      <c r="SNH17" s="26"/>
      <c r="SNJ17" s="221"/>
      <c r="SNK17" s="221"/>
      <c r="SNL17" s="221"/>
      <c r="SNM17" s="221"/>
      <c r="SNN17" s="221"/>
      <c r="SNO17" s="221"/>
      <c r="SNP17" s="221"/>
      <c r="SNQ17" s="221"/>
      <c r="SNT17" s="26"/>
      <c r="SNU17" s="26"/>
      <c r="SNV17" s="26"/>
      <c r="SNW17" s="225"/>
      <c r="SNX17" s="26"/>
      <c r="SNZ17" s="221"/>
      <c r="SOA17" s="221"/>
      <c r="SOB17" s="221"/>
      <c r="SOC17" s="221"/>
      <c r="SOD17" s="221"/>
      <c r="SOE17" s="221"/>
      <c r="SOF17" s="221"/>
      <c r="SOG17" s="221"/>
      <c r="SOJ17" s="26"/>
      <c r="SOK17" s="26"/>
      <c r="SOL17" s="26"/>
      <c r="SOM17" s="225"/>
      <c r="SON17" s="26"/>
      <c r="SOP17" s="221"/>
      <c r="SOQ17" s="221"/>
      <c r="SOR17" s="221"/>
      <c r="SOS17" s="221"/>
      <c r="SOT17" s="221"/>
      <c r="SOU17" s="221"/>
      <c r="SOV17" s="221"/>
      <c r="SOW17" s="221"/>
      <c r="SOZ17" s="26"/>
      <c r="SPA17" s="26"/>
      <c r="SPB17" s="26"/>
      <c r="SPC17" s="225"/>
      <c r="SPD17" s="26"/>
      <c r="SPF17" s="221"/>
      <c r="SPG17" s="221"/>
      <c r="SPH17" s="221"/>
      <c r="SPI17" s="221"/>
      <c r="SPJ17" s="221"/>
      <c r="SPK17" s="221"/>
      <c r="SPL17" s="221"/>
      <c r="SPM17" s="221"/>
      <c r="SPP17" s="26"/>
      <c r="SPQ17" s="26"/>
      <c r="SPR17" s="26"/>
      <c r="SPS17" s="225"/>
      <c r="SPT17" s="26"/>
      <c r="SPV17" s="221"/>
      <c r="SPW17" s="221"/>
      <c r="SPX17" s="221"/>
      <c r="SPY17" s="221"/>
      <c r="SPZ17" s="221"/>
      <c r="SQA17" s="221"/>
      <c r="SQB17" s="221"/>
      <c r="SQC17" s="221"/>
      <c r="SQF17" s="26"/>
      <c r="SQG17" s="26"/>
      <c r="SQH17" s="26"/>
      <c r="SQI17" s="225"/>
      <c r="SQJ17" s="26"/>
      <c r="SQL17" s="221"/>
      <c r="SQM17" s="221"/>
      <c r="SQN17" s="221"/>
      <c r="SQO17" s="221"/>
      <c r="SQP17" s="221"/>
      <c r="SQQ17" s="221"/>
      <c r="SQR17" s="221"/>
      <c r="SQS17" s="221"/>
      <c r="SQV17" s="26"/>
      <c r="SQW17" s="26"/>
      <c r="SQX17" s="26"/>
      <c r="SQY17" s="225"/>
      <c r="SQZ17" s="26"/>
      <c r="SRB17" s="221"/>
      <c r="SRC17" s="221"/>
      <c r="SRD17" s="221"/>
      <c r="SRE17" s="221"/>
      <c r="SRF17" s="221"/>
      <c r="SRG17" s="221"/>
      <c r="SRH17" s="221"/>
      <c r="SRI17" s="221"/>
      <c r="SRL17" s="26"/>
      <c r="SRM17" s="26"/>
      <c r="SRN17" s="26"/>
      <c r="SRO17" s="225"/>
      <c r="SRP17" s="26"/>
      <c r="SRR17" s="221"/>
      <c r="SRS17" s="221"/>
      <c r="SRT17" s="221"/>
      <c r="SRU17" s="221"/>
      <c r="SRV17" s="221"/>
      <c r="SRW17" s="221"/>
      <c r="SRX17" s="221"/>
      <c r="SRY17" s="221"/>
      <c r="SSB17" s="26"/>
      <c r="SSC17" s="26"/>
      <c r="SSD17" s="26"/>
      <c r="SSE17" s="225"/>
      <c r="SSF17" s="26"/>
      <c r="SSH17" s="221"/>
      <c r="SSI17" s="221"/>
      <c r="SSJ17" s="221"/>
      <c r="SSK17" s="221"/>
      <c r="SSL17" s="221"/>
      <c r="SSM17" s="221"/>
      <c r="SSN17" s="221"/>
      <c r="SSO17" s="221"/>
      <c r="SSR17" s="26"/>
      <c r="SSS17" s="26"/>
      <c r="SST17" s="26"/>
      <c r="SSU17" s="225"/>
      <c r="SSV17" s="26"/>
      <c r="SSX17" s="221"/>
      <c r="SSY17" s="221"/>
      <c r="SSZ17" s="221"/>
      <c r="STA17" s="221"/>
      <c r="STB17" s="221"/>
      <c r="STC17" s="221"/>
      <c r="STD17" s="221"/>
      <c r="STE17" s="221"/>
      <c r="STH17" s="26"/>
      <c r="STI17" s="26"/>
      <c r="STJ17" s="26"/>
      <c r="STK17" s="225"/>
      <c r="STL17" s="26"/>
      <c r="STN17" s="221"/>
      <c r="STO17" s="221"/>
      <c r="STP17" s="221"/>
      <c r="STQ17" s="221"/>
      <c r="STR17" s="221"/>
      <c r="STS17" s="221"/>
      <c r="STT17" s="221"/>
      <c r="STU17" s="221"/>
      <c r="STX17" s="26"/>
      <c r="STY17" s="26"/>
      <c r="STZ17" s="26"/>
      <c r="SUA17" s="225"/>
      <c r="SUB17" s="26"/>
      <c r="SUD17" s="221"/>
      <c r="SUE17" s="221"/>
      <c r="SUF17" s="221"/>
      <c r="SUG17" s="221"/>
      <c r="SUH17" s="221"/>
      <c r="SUI17" s="221"/>
      <c r="SUJ17" s="221"/>
      <c r="SUK17" s="221"/>
      <c r="SUN17" s="26"/>
      <c r="SUO17" s="26"/>
      <c r="SUP17" s="26"/>
      <c r="SUQ17" s="225"/>
      <c r="SUR17" s="26"/>
      <c r="SUT17" s="221"/>
      <c r="SUU17" s="221"/>
      <c r="SUV17" s="221"/>
      <c r="SUW17" s="221"/>
      <c r="SUX17" s="221"/>
      <c r="SUY17" s="221"/>
      <c r="SUZ17" s="221"/>
      <c r="SVA17" s="221"/>
      <c r="SVD17" s="26"/>
      <c r="SVE17" s="26"/>
      <c r="SVF17" s="26"/>
      <c r="SVG17" s="225"/>
      <c r="SVH17" s="26"/>
      <c r="SVJ17" s="221"/>
      <c r="SVK17" s="221"/>
      <c r="SVL17" s="221"/>
      <c r="SVM17" s="221"/>
      <c r="SVN17" s="221"/>
      <c r="SVO17" s="221"/>
      <c r="SVP17" s="221"/>
      <c r="SVQ17" s="221"/>
      <c r="SVT17" s="26"/>
      <c r="SVU17" s="26"/>
      <c r="SVV17" s="26"/>
      <c r="SVW17" s="225"/>
      <c r="SVX17" s="26"/>
      <c r="SVZ17" s="221"/>
      <c r="SWA17" s="221"/>
      <c r="SWB17" s="221"/>
      <c r="SWC17" s="221"/>
      <c r="SWD17" s="221"/>
      <c r="SWE17" s="221"/>
      <c r="SWF17" s="221"/>
      <c r="SWG17" s="221"/>
      <c r="SWJ17" s="26"/>
      <c r="SWK17" s="26"/>
      <c r="SWL17" s="26"/>
      <c r="SWM17" s="225"/>
      <c r="SWN17" s="26"/>
      <c r="SWP17" s="221"/>
      <c r="SWQ17" s="221"/>
      <c r="SWR17" s="221"/>
      <c r="SWS17" s="221"/>
      <c r="SWT17" s="221"/>
      <c r="SWU17" s="221"/>
      <c r="SWV17" s="221"/>
      <c r="SWW17" s="221"/>
      <c r="SWZ17" s="26"/>
      <c r="SXA17" s="26"/>
      <c r="SXB17" s="26"/>
      <c r="SXC17" s="225"/>
      <c r="SXD17" s="26"/>
      <c r="SXF17" s="221"/>
      <c r="SXG17" s="221"/>
      <c r="SXH17" s="221"/>
      <c r="SXI17" s="221"/>
      <c r="SXJ17" s="221"/>
      <c r="SXK17" s="221"/>
      <c r="SXL17" s="221"/>
      <c r="SXM17" s="221"/>
      <c r="SXP17" s="26"/>
      <c r="SXQ17" s="26"/>
      <c r="SXR17" s="26"/>
      <c r="SXS17" s="225"/>
      <c r="SXT17" s="26"/>
      <c r="SXV17" s="221"/>
      <c r="SXW17" s="221"/>
      <c r="SXX17" s="221"/>
      <c r="SXY17" s="221"/>
      <c r="SXZ17" s="221"/>
      <c r="SYA17" s="221"/>
      <c r="SYB17" s="221"/>
      <c r="SYC17" s="221"/>
      <c r="SYF17" s="26"/>
      <c r="SYG17" s="26"/>
      <c r="SYH17" s="26"/>
      <c r="SYI17" s="225"/>
      <c r="SYJ17" s="26"/>
      <c r="SYL17" s="221"/>
      <c r="SYM17" s="221"/>
      <c r="SYN17" s="221"/>
      <c r="SYO17" s="221"/>
      <c r="SYP17" s="221"/>
      <c r="SYQ17" s="221"/>
      <c r="SYR17" s="221"/>
      <c r="SYS17" s="221"/>
      <c r="SYV17" s="26"/>
      <c r="SYW17" s="26"/>
      <c r="SYX17" s="26"/>
      <c r="SYY17" s="225"/>
      <c r="SYZ17" s="26"/>
      <c r="SZB17" s="221"/>
      <c r="SZC17" s="221"/>
      <c r="SZD17" s="221"/>
      <c r="SZE17" s="221"/>
      <c r="SZF17" s="221"/>
      <c r="SZG17" s="221"/>
      <c r="SZH17" s="221"/>
      <c r="SZI17" s="221"/>
      <c r="SZL17" s="26"/>
      <c r="SZM17" s="26"/>
      <c r="SZN17" s="26"/>
      <c r="SZO17" s="225"/>
      <c r="SZP17" s="26"/>
      <c r="SZR17" s="221"/>
      <c r="SZS17" s="221"/>
      <c r="SZT17" s="221"/>
      <c r="SZU17" s="221"/>
      <c r="SZV17" s="221"/>
      <c r="SZW17" s="221"/>
      <c r="SZX17" s="221"/>
      <c r="SZY17" s="221"/>
      <c r="TAB17" s="26"/>
      <c r="TAC17" s="26"/>
      <c r="TAD17" s="26"/>
      <c r="TAE17" s="225"/>
      <c r="TAF17" s="26"/>
      <c r="TAH17" s="221"/>
      <c r="TAI17" s="221"/>
      <c r="TAJ17" s="221"/>
      <c r="TAK17" s="221"/>
      <c r="TAL17" s="221"/>
      <c r="TAM17" s="221"/>
      <c r="TAN17" s="221"/>
      <c r="TAO17" s="221"/>
      <c r="TAR17" s="26"/>
      <c r="TAS17" s="26"/>
      <c r="TAT17" s="26"/>
      <c r="TAU17" s="225"/>
      <c r="TAV17" s="26"/>
      <c r="TAX17" s="221"/>
      <c r="TAY17" s="221"/>
      <c r="TAZ17" s="221"/>
      <c r="TBA17" s="221"/>
      <c r="TBB17" s="221"/>
      <c r="TBC17" s="221"/>
      <c r="TBD17" s="221"/>
      <c r="TBE17" s="221"/>
      <c r="TBH17" s="26"/>
      <c r="TBI17" s="26"/>
      <c r="TBJ17" s="26"/>
      <c r="TBK17" s="225"/>
      <c r="TBL17" s="26"/>
      <c r="TBN17" s="221"/>
      <c r="TBO17" s="221"/>
      <c r="TBP17" s="221"/>
      <c r="TBQ17" s="221"/>
      <c r="TBR17" s="221"/>
      <c r="TBS17" s="221"/>
      <c r="TBT17" s="221"/>
      <c r="TBU17" s="221"/>
      <c r="TBX17" s="26"/>
      <c r="TBY17" s="26"/>
      <c r="TBZ17" s="26"/>
      <c r="TCA17" s="225"/>
      <c r="TCB17" s="26"/>
      <c r="TCD17" s="221"/>
      <c r="TCE17" s="221"/>
      <c r="TCF17" s="221"/>
      <c r="TCG17" s="221"/>
      <c r="TCH17" s="221"/>
      <c r="TCI17" s="221"/>
      <c r="TCJ17" s="221"/>
      <c r="TCK17" s="221"/>
      <c r="TCN17" s="26"/>
      <c r="TCO17" s="26"/>
      <c r="TCP17" s="26"/>
      <c r="TCQ17" s="225"/>
      <c r="TCR17" s="26"/>
      <c r="TCT17" s="221"/>
      <c r="TCU17" s="221"/>
      <c r="TCV17" s="221"/>
      <c r="TCW17" s="221"/>
      <c r="TCX17" s="221"/>
      <c r="TCY17" s="221"/>
      <c r="TCZ17" s="221"/>
      <c r="TDA17" s="221"/>
      <c r="TDD17" s="26"/>
      <c r="TDE17" s="26"/>
      <c r="TDF17" s="26"/>
      <c r="TDG17" s="225"/>
      <c r="TDH17" s="26"/>
      <c r="TDJ17" s="221"/>
      <c r="TDK17" s="221"/>
      <c r="TDL17" s="221"/>
      <c r="TDM17" s="221"/>
      <c r="TDN17" s="221"/>
      <c r="TDO17" s="221"/>
      <c r="TDP17" s="221"/>
      <c r="TDQ17" s="221"/>
      <c r="TDT17" s="26"/>
      <c r="TDU17" s="26"/>
      <c r="TDV17" s="26"/>
      <c r="TDW17" s="225"/>
      <c r="TDX17" s="26"/>
      <c r="TDZ17" s="221"/>
      <c r="TEA17" s="221"/>
      <c r="TEB17" s="221"/>
      <c r="TEC17" s="221"/>
      <c r="TED17" s="221"/>
      <c r="TEE17" s="221"/>
      <c r="TEF17" s="221"/>
      <c r="TEG17" s="221"/>
      <c r="TEJ17" s="26"/>
      <c r="TEK17" s="26"/>
      <c r="TEL17" s="26"/>
      <c r="TEM17" s="225"/>
      <c r="TEN17" s="26"/>
      <c r="TEP17" s="221"/>
      <c r="TEQ17" s="221"/>
      <c r="TER17" s="221"/>
      <c r="TES17" s="221"/>
      <c r="TET17" s="221"/>
      <c r="TEU17" s="221"/>
      <c r="TEV17" s="221"/>
      <c r="TEW17" s="221"/>
      <c r="TEZ17" s="26"/>
      <c r="TFA17" s="26"/>
      <c r="TFB17" s="26"/>
      <c r="TFC17" s="225"/>
      <c r="TFD17" s="26"/>
      <c r="TFF17" s="221"/>
      <c r="TFG17" s="221"/>
      <c r="TFH17" s="221"/>
      <c r="TFI17" s="221"/>
      <c r="TFJ17" s="221"/>
      <c r="TFK17" s="221"/>
      <c r="TFL17" s="221"/>
      <c r="TFM17" s="221"/>
      <c r="TFP17" s="26"/>
      <c r="TFQ17" s="26"/>
      <c r="TFR17" s="26"/>
      <c r="TFS17" s="225"/>
      <c r="TFT17" s="26"/>
      <c r="TFV17" s="221"/>
      <c r="TFW17" s="221"/>
      <c r="TFX17" s="221"/>
      <c r="TFY17" s="221"/>
      <c r="TFZ17" s="221"/>
      <c r="TGA17" s="221"/>
      <c r="TGB17" s="221"/>
      <c r="TGC17" s="221"/>
      <c r="TGF17" s="26"/>
      <c r="TGG17" s="26"/>
      <c r="TGH17" s="26"/>
      <c r="TGI17" s="225"/>
      <c r="TGJ17" s="26"/>
      <c r="TGL17" s="221"/>
      <c r="TGM17" s="221"/>
      <c r="TGN17" s="221"/>
      <c r="TGO17" s="221"/>
      <c r="TGP17" s="221"/>
      <c r="TGQ17" s="221"/>
      <c r="TGR17" s="221"/>
      <c r="TGS17" s="221"/>
      <c r="TGV17" s="26"/>
      <c r="TGW17" s="26"/>
      <c r="TGX17" s="26"/>
      <c r="TGY17" s="225"/>
      <c r="TGZ17" s="26"/>
      <c r="THB17" s="221"/>
      <c r="THC17" s="221"/>
      <c r="THD17" s="221"/>
      <c r="THE17" s="221"/>
      <c r="THF17" s="221"/>
      <c r="THG17" s="221"/>
      <c r="THH17" s="221"/>
      <c r="THI17" s="221"/>
      <c r="THL17" s="26"/>
      <c r="THM17" s="26"/>
      <c r="THN17" s="26"/>
      <c r="THO17" s="225"/>
      <c r="THP17" s="26"/>
      <c r="THR17" s="221"/>
      <c r="THS17" s="221"/>
      <c r="THT17" s="221"/>
      <c r="THU17" s="221"/>
      <c r="THV17" s="221"/>
      <c r="THW17" s="221"/>
      <c r="THX17" s="221"/>
      <c r="THY17" s="221"/>
      <c r="TIB17" s="26"/>
      <c r="TIC17" s="26"/>
      <c r="TID17" s="26"/>
      <c r="TIE17" s="225"/>
      <c r="TIF17" s="26"/>
      <c r="TIH17" s="221"/>
      <c r="TII17" s="221"/>
      <c r="TIJ17" s="221"/>
      <c r="TIK17" s="221"/>
      <c r="TIL17" s="221"/>
      <c r="TIM17" s="221"/>
      <c r="TIN17" s="221"/>
      <c r="TIO17" s="221"/>
      <c r="TIR17" s="26"/>
      <c r="TIS17" s="26"/>
      <c r="TIT17" s="26"/>
      <c r="TIU17" s="225"/>
      <c r="TIV17" s="26"/>
      <c r="TIX17" s="221"/>
      <c r="TIY17" s="221"/>
      <c r="TIZ17" s="221"/>
      <c r="TJA17" s="221"/>
      <c r="TJB17" s="221"/>
      <c r="TJC17" s="221"/>
      <c r="TJD17" s="221"/>
      <c r="TJE17" s="221"/>
      <c r="TJH17" s="26"/>
      <c r="TJI17" s="26"/>
      <c r="TJJ17" s="26"/>
      <c r="TJK17" s="225"/>
      <c r="TJL17" s="26"/>
      <c r="TJN17" s="221"/>
      <c r="TJO17" s="221"/>
      <c r="TJP17" s="221"/>
      <c r="TJQ17" s="221"/>
      <c r="TJR17" s="221"/>
      <c r="TJS17" s="221"/>
      <c r="TJT17" s="221"/>
      <c r="TJU17" s="221"/>
      <c r="TJX17" s="26"/>
      <c r="TJY17" s="26"/>
      <c r="TJZ17" s="26"/>
      <c r="TKA17" s="225"/>
      <c r="TKB17" s="26"/>
      <c r="TKD17" s="221"/>
      <c r="TKE17" s="221"/>
      <c r="TKF17" s="221"/>
      <c r="TKG17" s="221"/>
      <c r="TKH17" s="221"/>
      <c r="TKI17" s="221"/>
      <c r="TKJ17" s="221"/>
      <c r="TKK17" s="221"/>
      <c r="TKN17" s="26"/>
      <c r="TKO17" s="26"/>
      <c r="TKP17" s="26"/>
      <c r="TKQ17" s="225"/>
      <c r="TKR17" s="26"/>
      <c r="TKT17" s="221"/>
      <c r="TKU17" s="221"/>
      <c r="TKV17" s="221"/>
      <c r="TKW17" s="221"/>
      <c r="TKX17" s="221"/>
      <c r="TKY17" s="221"/>
      <c r="TKZ17" s="221"/>
      <c r="TLA17" s="221"/>
      <c r="TLD17" s="26"/>
      <c r="TLE17" s="26"/>
      <c r="TLF17" s="26"/>
      <c r="TLG17" s="225"/>
      <c r="TLH17" s="26"/>
      <c r="TLJ17" s="221"/>
      <c r="TLK17" s="221"/>
      <c r="TLL17" s="221"/>
      <c r="TLM17" s="221"/>
      <c r="TLN17" s="221"/>
      <c r="TLO17" s="221"/>
      <c r="TLP17" s="221"/>
      <c r="TLQ17" s="221"/>
      <c r="TLT17" s="26"/>
      <c r="TLU17" s="26"/>
      <c r="TLV17" s="26"/>
      <c r="TLW17" s="225"/>
      <c r="TLX17" s="26"/>
      <c r="TLZ17" s="221"/>
      <c r="TMA17" s="221"/>
      <c r="TMB17" s="221"/>
      <c r="TMC17" s="221"/>
      <c r="TMD17" s="221"/>
      <c r="TME17" s="221"/>
      <c r="TMF17" s="221"/>
      <c r="TMG17" s="221"/>
      <c r="TMJ17" s="26"/>
      <c r="TMK17" s="26"/>
      <c r="TML17" s="26"/>
      <c r="TMM17" s="225"/>
      <c r="TMN17" s="26"/>
      <c r="TMP17" s="221"/>
      <c r="TMQ17" s="221"/>
      <c r="TMR17" s="221"/>
      <c r="TMS17" s="221"/>
      <c r="TMT17" s="221"/>
      <c r="TMU17" s="221"/>
      <c r="TMV17" s="221"/>
      <c r="TMW17" s="221"/>
      <c r="TMZ17" s="26"/>
      <c r="TNA17" s="26"/>
      <c r="TNB17" s="26"/>
      <c r="TNC17" s="225"/>
      <c r="TND17" s="26"/>
      <c r="TNF17" s="221"/>
      <c r="TNG17" s="221"/>
      <c r="TNH17" s="221"/>
      <c r="TNI17" s="221"/>
      <c r="TNJ17" s="221"/>
      <c r="TNK17" s="221"/>
      <c r="TNL17" s="221"/>
      <c r="TNM17" s="221"/>
      <c r="TNP17" s="26"/>
      <c r="TNQ17" s="26"/>
      <c r="TNR17" s="26"/>
      <c r="TNS17" s="225"/>
      <c r="TNT17" s="26"/>
      <c r="TNV17" s="221"/>
      <c r="TNW17" s="221"/>
      <c r="TNX17" s="221"/>
      <c r="TNY17" s="221"/>
      <c r="TNZ17" s="221"/>
      <c r="TOA17" s="221"/>
      <c r="TOB17" s="221"/>
      <c r="TOC17" s="221"/>
      <c r="TOF17" s="26"/>
      <c r="TOG17" s="26"/>
      <c r="TOH17" s="26"/>
      <c r="TOI17" s="225"/>
      <c r="TOJ17" s="26"/>
      <c r="TOL17" s="221"/>
      <c r="TOM17" s="221"/>
      <c r="TON17" s="221"/>
      <c r="TOO17" s="221"/>
      <c r="TOP17" s="221"/>
      <c r="TOQ17" s="221"/>
      <c r="TOR17" s="221"/>
      <c r="TOS17" s="221"/>
      <c r="TOV17" s="26"/>
      <c r="TOW17" s="26"/>
      <c r="TOX17" s="26"/>
      <c r="TOY17" s="225"/>
      <c r="TOZ17" s="26"/>
      <c r="TPB17" s="221"/>
      <c r="TPC17" s="221"/>
      <c r="TPD17" s="221"/>
      <c r="TPE17" s="221"/>
      <c r="TPF17" s="221"/>
      <c r="TPG17" s="221"/>
      <c r="TPH17" s="221"/>
      <c r="TPI17" s="221"/>
      <c r="TPL17" s="26"/>
      <c r="TPM17" s="26"/>
      <c r="TPN17" s="26"/>
      <c r="TPO17" s="225"/>
      <c r="TPP17" s="26"/>
      <c r="TPR17" s="221"/>
      <c r="TPS17" s="221"/>
      <c r="TPT17" s="221"/>
      <c r="TPU17" s="221"/>
      <c r="TPV17" s="221"/>
      <c r="TPW17" s="221"/>
      <c r="TPX17" s="221"/>
      <c r="TPY17" s="221"/>
      <c r="TQB17" s="26"/>
      <c r="TQC17" s="26"/>
      <c r="TQD17" s="26"/>
      <c r="TQE17" s="225"/>
      <c r="TQF17" s="26"/>
      <c r="TQH17" s="221"/>
      <c r="TQI17" s="221"/>
      <c r="TQJ17" s="221"/>
      <c r="TQK17" s="221"/>
      <c r="TQL17" s="221"/>
      <c r="TQM17" s="221"/>
      <c r="TQN17" s="221"/>
      <c r="TQO17" s="221"/>
      <c r="TQR17" s="26"/>
      <c r="TQS17" s="26"/>
      <c r="TQT17" s="26"/>
      <c r="TQU17" s="225"/>
      <c r="TQV17" s="26"/>
      <c r="TQX17" s="221"/>
      <c r="TQY17" s="221"/>
      <c r="TQZ17" s="221"/>
      <c r="TRA17" s="221"/>
      <c r="TRB17" s="221"/>
      <c r="TRC17" s="221"/>
      <c r="TRD17" s="221"/>
      <c r="TRE17" s="221"/>
      <c r="TRH17" s="26"/>
      <c r="TRI17" s="26"/>
      <c r="TRJ17" s="26"/>
      <c r="TRK17" s="225"/>
      <c r="TRL17" s="26"/>
      <c r="TRN17" s="221"/>
      <c r="TRO17" s="221"/>
      <c r="TRP17" s="221"/>
      <c r="TRQ17" s="221"/>
      <c r="TRR17" s="221"/>
      <c r="TRS17" s="221"/>
      <c r="TRT17" s="221"/>
      <c r="TRU17" s="221"/>
      <c r="TRX17" s="26"/>
      <c r="TRY17" s="26"/>
      <c r="TRZ17" s="26"/>
      <c r="TSA17" s="225"/>
      <c r="TSB17" s="26"/>
      <c r="TSD17" s="221"/>
      <c r="TSE17" s="221"/>
      <c r="TSF17" s="221"/>
      <c r="TSG17" s="221"/>
      <c r="TSH17" s="221"/>
      <c r="TSI17" s="221"/>
      <c r="TSJ17" s="221"/>
      <c r="TSK17" s="221"/>
      <c r="TSN17" s="26"/>
      <c r="TSO17" s="26"/>
      <c r="TSP17" s="26"/>
      <c r="TSQ17" s="225"/>
      <c r="TSR17" s="26"/>
      <c r="TST17" s="221"/>
      <c r="TSU17" s="221"/>
      <c r="TSV17" s="221"/>
      <c r="TSW17" s="221"/>
      <c r="TSX17" s="221"/>
      <c r="TSY17" s="221"/>
      <c r="TSZ17" s="221"/>
      <c r="TTA17" s="221"/>
      <c r="TTD17" s="26"/>
      <c r="TTE17" s="26"/>
      <c r="TTF17" s="26"/>
      <c r="TTG17" s="225"/>
      <c r="TTH17" s="26"/>
      <c r="TTJ17" s="221"/>
      <c r="TTK17" s="221"/>
      <c r="TTL17" s="221"/>
      <c r="TTM17" s="221"/>
      <c r="TTN17" s="221"/>
      <c r="TTO17" s="221"/>
      <c r="TTP17" s="221"/>
      <c r="TTQ17" s="221"/>
      <c r="TTT17" s="26"/>
      <c r="TTU17" s="26"/>
      <c r="TTV17" s="26"/>
      <c r="TTW17" s="225"/>
      <c r="TTX17" s="26"/>
      <c r="TTZ17" s="221"/>
      <c r="TUA17" s="221"/>
      <c r="TUB17" s="221"/>
      <c r="TUC17" s="221"/>
      <c r="TUD17" s="221"/>
      <c r="TUE17" s="221"/>
      <c r="TUF17" s="221"/>
      <c r="TUG17" s="221"/>
      <c r="TUJ17" s="26"/>
      <c r="TUK17" s="26"/>
      <c r="TUL17" s="26"/>
      <c r="TUM17" s="225"/>
      <c r="TUN17" s="26"/>
      <c r="TUP17" s="221"/>
      <c r="TUQ17" s="221"/>
      <c r="TUR17" s="221"/>
      <c r="TUS17" s="221"/>
      <c r="TUT17" s="221"/>
      <c r="TUU17" s="221"/>
      <c r="TUV17" s="221"/>
      <c r="TUW17" s="221"/>
      <c r="TUZ17" s="26"/>
      <c r="TVA17" s="26"/>
      <c r="TVB17" s="26"/>
      <c r="TVC17" s="225"/>
      <c r="TVD17" s="26"/>
      <c r="TVF17" s="221"/>
      <c r="TVG17" s="221"/>
      <c r="TVH17" s="221"/>
      <c r="TVI17" s="221"/>
      <c r="TVJ17" s="221"/>
      <c r="TVK17" s="221"/>
      <c r="TVL17" s="221"/>
      <c r="TVM17" s="221"/>
      <c r="TVP17" s="26"/>
      <c r="TVQ17" s="26"/>
      <c r="TVR17" s="26"/>
      <c r="TVS17" s="225"/>
      <c r="TVT17" s="26"/>
      <c r="TVV17" s="221"/>
      <c r="TVW17" s="221"/>
      <c r="TVX17" s="221"/>
      <c r="TVY17" s="221"/>
      <c r="TVZ17" s="221"/>
      <c r="TWA17" s="221"/>
      <c r="TWB17" s="221"/>
      <c r="TWC17" s="221"/>
      <c r="TWF17" s="26"/>
      <c r="TWG17" s="26"/>
      <c r="TWH17" s="26"/>
      <c r="TWI17" s="225"/>
      <c r="TWJ17" s="26"/>
      <c r="TWL17" s="221"/>
      <c r="TWM17" s="221"/>
      <c r="TWN17" s="221"/>
      <c r="TWO17" s="221"/>
      <c r="TWP17" s="221"/>
      <c r="TWQ17" s="221"/>
      <c r="TWR17" s="221"/>
      <c r="TWS17" s="221"/>
      <c r="TWV17" s="26"/>
      <c r="TWW17" s="26"/>
      <c r="TWX17" s="26"/>
      <c r="TWY17" s="225"/>
      <c r="TWZ17" s="26"/>
      <c r="TXB17" s="221"/>
      <c r="TXC17" s="221"/>
      <c r="TXD17" s="221"/>
      <c r="TXE17" s="221"/>
      <c r="TXF17" s="221"/>
      <c r="TXG17" s="221"/>
      <c r="TXH17" s="221"/>
      <c r="TXI17" s="221"/>
      <c r="TXL17" s="26"/>
      <c r="TXM17" s="26"/>
      <c r="TXN17" s="26"/>
      <c r="TXO17" s="225"/>
      <c r="TXP17" s="26"/>
      <c r="TXR17" s="221"/>
      <c r="TXS17" s="221"/>
      <c r="TXT17" s="221"/>
      <c r="TXU17" s="221"/>
      <c r="TXV17" s="221"/>
      <c r="TXW17" s="221"/>
      <c r="TXX17" s="221"/>
      <c r="TXY17" s="221"/>
      <c r="TYB17" s="26"/>
      <c r="TYC17" s="26"/>
      <c r="TYD17" s="26"/>
      <c r="TYE17" s="225"/>
      <c r="TYF17" s="26"/>
      <c r="TYH17" s="221"/>
      <c r="TYI17" s="221"/>
      <c r="TYJ17" s="221"/>
      <c r="TYK17" s="221"/>
      <c r="TYL17" s="221"/>
      <c r="TYM17" s="221"/>
      <c r="TYN17" s="221"/>
      <c r="TYO17" s="221"/>
      <c r="TYR17" s="26"/>
      <c r="TYS17" s="26"/>
      <c r="TYT17" s="26"/>
      <c r="TYU17" s="225"/>
      <c r="TYV17" s="26"/>
      <c r="TYX17" s="221"/>
      <c r="TYY17" s="221"/>
      <c r="TYZ17" s="221"/>
      <c r="TZA17" s="221"/>
      <c r="TZB17" s="221"/>
      <c r="TZC17" s="221"/>
      <c r="TZD17" s="221"/>
      <c r="TZE17" s="221"/>
      <c r="TZH17" s="26"/>
      <c r="TZI17" s="26"/>
      <c r="TZJ17" s="26"/>
      <c r="TZK17" s="225"/>
      <c r="TZL17" s="26"/>
      <c r="TZN17" s="221"/>
      <c r="TZO17" s="221"/>
      <c r="TZP17" s="221"/>
      <c r="TZQ17" s="221"/>
      <c r="TZR17" s="221"/>
      <c r="TZS17" s="221"/>
      <c r="TZT17" s="221"/>
      <c r="TZU17" s="221"/>
      <c r="TZX17" s="26"/>
      <c r="TZY17" s="26"/>
      <c r="TZZ17" s="26"/>
      <c r="UAA17" s="225"/>
      <c r="UAB17" s="26"/>
      <c r="UAD17" s="221"/>
      <c r="UAE17" s="221"/>
      <c r="UAF17" s="221"/>
      <c r="UAG17" s="221"/>
      <c r="UAH17" s="221"/>
      <c r="UAI17" s="221"/>
      <c r="UAJ17" s="221"/>
      <c r="UAK17" s="221"/>
      <c r="UAN17" s="26"/>
      <c r="UAO17" s="26"/>
      <c r="UAP17" s="26"/>
      <c r="UAQ17" s="225"/>
      <c r="UAR17" s="26"/>
      <c r="UAT17" s="221"/>
      <c r="UAU17" s="221"/>
      <c r="UAV17" s="221"/>
      <c r="UAW17" s="221"/>
      <c r="UAX17" s="221"/>
      <c r="UAY17" s="221"/>
      <c r="UAZ17" s="221"/>
      <c r="UBA17" s="221"/>
      <c r="UBD17" s="26"/>
      <c r="UBE17" s="26"/>
      <c r="UBF17" s="26"/>
      <c r="UBG17" s="225"/>
      <c r="UBH17" s="26"/>
      <c r="UBJ17" s="221"/>
      <c r="UBK17" s="221"/>
      <c r="UBL17" s="221"/>
      <c r="UBM17" s="221"/>
      <c r="UBN17" s="221"/>
      <c r="UBO17" s="221"/>
      <c r="UBP17" s="221"/>
      <c r="UBQ17" s="221"/>
      <c r="UBT17" s="26"/>
      <c r="UBU17" s="26"/>
      <c r="UBV17" s="26"/>
      <c r="UBW17" s="225"/>
      <c r="UBX17" s="26"/>
      <c r="UBZ17" s="221"/>
      <c r="UCA17" s="221"/>
      <c r="UCB17" s="221"/>
      <c r="UCC17" s="221"/>
      <c r="UCD17" s="221"/>
      <c r="UCE17" s="221"/>
      <c r="UCF17" s="221"/>
      <c r="UCG17" s="221"/>
      <c r="UCJ17" s="26"/>
      <c r="UCK17" s="26"/>
      <c r="UCL17" s="26"/>
      <c r="UCM17" s="225"/>
      <c r="UCN17" s="26"/>
      <c r="UCP17" s="221"/>
      <c r="UCQ17" s="221"/>
      <c r="UCR17" s="221"/>
      <c r="UCS17" s="221"/>
      <c r="UCT17" s="221"/>
      <c r="UCU17" s="221"/>
      <c r="UCV17" s="221"/>
      <c r="UCW17" s="221"/>
      <c r="UCZ17" s="26"/>
      <c r="UDA17" s="26"/>
      <c r="UDB17" s="26"/>
      <c r="UDC17" s="225"/>
      <c r="UDD17" s="26"/>
      <c r="UDF17" s="221"/>
      <c r="UDG17" s="221"/>
      <c r="UDH17" s="221"/>
      <c r="UDI17" s="221"/>
      <c r="UDJ17" s="221"/>
      <c r="UDK17" s="221"/>
      <c r="UDL17" s="221"/>
      <c r="UDM17" s="221"/>
      <c r="UDP17" s="26"/>
      <c r="UDQ17" s="26"/>
      <c r="UDR17" s="26"/>
      <c r="UDS17" s="225"/>
      <c r="UDT17" s="26"/>
      <c r="UDV17" s="221"/>
      <c r="UDW17" s="221"/>
      <c r="UDX17" s="221"/>
      <c r="UDY17" s="221"/>
      <c r="UDZ17" s="221"/>
      <c r="UEA17" s="221"/>
      <c r="UEB17" s="221"/>
      <c r="UEC17" s="221"/>
      <c r="UEF17" s="26"/>
      <c r="UEG17" s="26"/>
      <c r="UEH17" s="26"/>
      <c r="UEI17" s="225"/>
      <c r="UEJ17" s="26"/>
      <c r="UEL17" s="221"/>
      <c r="UEM17" s="221"/>
      <c r="UEN17" s="221"/>
      <c r="UEO17" s="221"/>
      <c r="UEP17" s="221"/>
      <c r="UEQ17" s="221"/>
      <c r="UER17" s="221"/>
      <c r="UES17" s="221"/>
      <c r="UEV17" s="26"/>
      <c r="UEW17" s="26"/>
      <c r="UEX17" s="26"/>
      <c r="UEY17" s="225"/>
      <c r="UEZ17" s="26"/>
      <c r="UFB17" s="221"/>
      <c r="UFC17" s="221"/>
      <c r="UFD17" s="221"/>
      <c r="UFE17" s="221"/>
      <c r="UFF17" s="221"/>
      <c r="UFG17" s="221"/>
      <c r="UFH17" s="221"/>
      <c r="UFI17" s="221"/>
      <c r="UFL17" s="26"/>
      <c r="UFM17" s="26"/>
      <c r="UFN17" s="26"/>
      <c r="UFO17" s="225"/>
      <c r="UFP17" s="26"/>
      <c r="UFR17" s="221"/>
      <c r="UFS17" s="221"/>
      <c r="UFT17" s="221"/>
      <c r="UFU17" s="221"/>
      <c r="UFV17" s="221"/>
      <c r="UFW17" s="221"/>
      <c r="UFX17" s="221"/>
      <c r="UFY17" s="221"/>
      <c r="UGB17" s="26"/>
      <c r="UGC17" s="26"/>
      <c r="UGD17" s="26"/>
      <c r="UGE17" s="225"/>
      <c r="UGF17" s="26"/>
      <c r="UGH17" s="221"/>
      <c r="UGI17" s="221"/>
      <c r="UGJ17" s="221"/>
      <c r="UGK17" s="221"/>
      <c r="UGL17" s="221"/>
      <c r="UGM17" s="221"/>
      <c r="UGN17" s="221"/>
      <c r="UGO17" s="221"/>
      <c r="UGR17" s="26"/>
      <c r="UGS17" s="26"/>
      <c r="UGT17" s="26"/>
      <c r="UGU17" s="225"/>
      <c r="UGV17" s="26"/>
      <c r="UGX17" s="221"/>
      <c r="UGY17" s="221"/>
      <c r="UGZ17" s="221"/>
      <c r="UHA17" s="221"/>
      <c r="UHB17" s="221"/>
      <c r="UHC17" s="221"/>
      <c r="UHD17" s="221"/>
      <c r="UHE17" s="221"/>
      <c r="UHH17" s="26"/>
      <c r="UHI17" s="26"/>
      <c r="UHJ17" s="26"/>
      <c r="UHK17" s="225"/>
      <c r="UHL17" s="26"/>
      <c r="UHN17" s="221"/>
      <c r="UHO17" s="221"/>
      <c r="UHP17" s="221"/>
      <c r="UHQ17" s="221"/>
      <c r="UHR17" s="221"/>
      <c r="UHS17" s="221"/>
      <c r="UHT17" s="221"/>
      <c r="UHU17" s="221"/>
      <c r="UHX17" s="26"/>
      <c r="UHY17" s="26"/>
      <c r="UHZ17" s="26"/>
      <c r="UIA17" s="225"/>
      <c r="UIB17" s="26"/>
      <c r="UID17" s="221"/>
      <c r="UIE17" s="221"/>
      <c r="UIF17" s="221"/>
      <c r="UIG17" s="221"/>
      <c r="UIH17" s="221"/>
      <c r="UII17" s="221"/>
      <c r="UIJ17" s="221"/>
      <c r="UIK17" s="221"/>
      <c r="UIN17" s="26"/>
      <c r="UIO17" s="26"/>
      <c r="UIP17" s="26"/>
      <c r="UIQ17" s="225"/>
      <c r="UIR17" s="26"/>
      <c r="UIT17" s="221"/>
      <c r="UIU17" s="221"/>
      <c r="UIV17" s="221"/>
      <c r="UIW17" s="221"/>
      <c r="UIX17" s="221"/>
      <c r="UIY17" s="221"/>
      <c r="UIZ17" s="221"/>
      <c r="UJA17" s="221"/>
      <c r="UJD17" s="26"/>
      <c r="UJE17" s="26"/>
      <c r="UJF17" s="26"/>
      <c r="UJG17" s="225"/>
      <c r="UJH17" s="26"/>
      <c r="UJJ17" s="221"/>
      <c r="UJK17" s="221"/>
      <c r="UJL17" s="221"/>
      <c r="UJM17" s="221"/>
      <c r="UJN17" s="221"/>
      <c r="UJO17" s="221"/>
      <c r="UJP17" s="221"/>
      <c r="UJQ17" s="221"/>
      <c r="UJT17" s="26"/>
      <c r="UJU17" s="26"/>
      <c r="UJV17" s="26"/>
      <c r="UJW17" s="225"/>
      <c r="UJX17" s="26"/>
      <c r="UJZ17" s="221"/>
      <c r="UKA17" s="221"/>
      <c r="UKB17" s="221"/>
      <c r="UKC17" s="221"/>
      <c r="UKD17" s="221"/>
      <c r="UKE17" s="221"/>
      <c r="UKF17" s="221"/>
      <c r="UKG17" s="221"/>
      <c r="UKJ17" s="26"/>
      <c r="UKK17" s="26"/>
      <c r="UKL17" s="26"/>
      <c r="UKM17" s="225"/>
      <c r="UKN17" s="26"/>
      <c r="UKP17" s="221"/>
      <c r="UKQ17" s="221"/>
      <c r="UKR17" s="221"/>
      <c r="UKS17" s="221"/>
      <c r="UKT17" s="221"/>
      <c r="UKU17" s="221"/>
      <c r="UKV17" s="221"/>
      <c r="UKW17" s="221"/>
      <c r="UKZ17" s="26"/>
      <c r="ULA17" s="26"/>
      <c r="ULB17" s="26"/>
      <c r="ULC17" s="225"/>
      <c r="ULD17" s="26"/>
      <c r="ULF17" s="221"/>
      <c r="ULG17" s="221"/>
      <c r="ULH17" s="221"/>
      <c r="ULI17" s="221"/>
      <c r="ULJ17" s="221"/>
      <c r="ULK17" s="221"/>
      <c r="ULL17" s="221"/>
      <c r="ULM17" s="221"/>
      <c r="ULP17" s="26"/>
      <c r="ULQ17" s="26"/>
      <c r="ULR17" s="26"/>
      <c r="ULS17" s="225"/>
      <c r="ULT17" s="26"/>
      <c r="ULV17" s="221"/>
      <c r="ULW17" s="221"/>
      <c r="ULX17" s="221"/>
      <c r="ULY17" s="221"/>
      <c r="ULZ17" s="221"/>
      <c r="UMA17" s="221"/>
      <c r="UMB17" s="221"/>
      <c r="UMC17" s="221"/>
      <c r="UMF17" s="26"/>
      <c r="UMG17" s="26"/>
      <c r="UMH17" s="26"/>
      <c r="UMI17" s="225"/>
      <c r="UMJ17" s="26"/>
      <c r="UML17" s="221"/>
      <c r="UMM17" s="221"/>
      <c r="UMN17" s="221"/>
      <c r="UMO17" s="221"/>
      <c r="UMP17" s="221"/>
      <c r="UMQ17" s="221"/>
      <c r="UMR17" s="221"/>
      <c r="UMS17" s="221"/>
      <c r="UMV17" s="26"/>
      <c r="UMW17" s="26"/>
      <c r="UMX17" s="26"/>
      <c r="UMY17" s="225"/>
      <c r="UMZ17" s="26"/>
      <c r="UNB17" s="221"/>
      <c r="UNC17" s="221"/>
      <c r="UND17" s="221"/>
      <c r="UNE17" s="221"/>
      <c r="UNF17" s="221"/>
      <c r="UNG17" s="221"/>
      <c r="UNH17" s="221"/>
      <c r="UNI17" s="221"/>
      <c r="UNL17" s="26"/>
      <c r="UNM17" s="26"/>
      <c r="UNN17" s="26"/>
      <c r="UNO17" s="225"/>
      <c r="UNP17" s="26"/>
      <c r="UNR17" s="221"/>
      <c r="UNS17" s="221"/>
      <c r="UNT17" s="221"/>
      <c r="UNU17" s="221"/>
      <c r="UNV17" s="221"/>
      <c r="UNW17" s="221"/>
      <c r="UNX17" s="221"/>
      <c r="UNY17" s="221"/>
      <c r="UOB17" s="26"/>
      <c r="UOC17" s="26"/>
      <c r="UOD17" s="26"/>
      <c r="UOE17" s="225"/>
      <c r="UOF17" s="26"/>
      <c r="UOH17" s="221"/>
      <c r="UOI17" s="221"/>
      <c r="UOJ17" s="221"/>
      <c r="UOK17" s="221"/>
      <c r="UOL17" s="221"/>
      <c r="UOM17" s="221"/>
      <c r="UON17" s="221"/>
      <c r="UOO17" s="221"/>
      <c r="UOR17" s="26"/>
      <c r="UOS17" s="26"/>
      <c r="UOT17" s="26"/>
      <c r="UOU17" s="225"/>
      <c r="UOV17" s="26"/>
      <c r="UOX17" s="221"/>
      <c r="UOY17" s="221"/>
      <c r="UOZ17" s="221"/>
      <c r="UPA17" s="221"/>
      <c r="UPB17" s="221"/>
      <c r="UPC17" s="221"/>
      <c r="UPD17" s="221"/>
      <c r="UPE17" s="221"/>
      <c r="UPH17" s="26"/>
      <c r="UPI17" s="26"/>
      <c r="UPJ17" s="26"/>
      <c r="UPK17" s="225"/>
      <c r="UPL17" s="26"/>
      <c r="UPN17" s="221"/>
      <c r="UPO17" s="221"/>
      <c r="UPP17" s="221"/>
      <c r="UPQ17" s="221"/>
      <c r="UPR17" s="221"/>
      <c r="UPS17" s="221"/>
      <c r="UPT17" s="221"/>
      <c r="UPU17" s="221"/>
      <c r="UPX17" s="26"/>
      <c r="UPY17" s="26"/>
      <c r="UPZ17" s="26"/>
      <c r="UQA17" s="225"/>
      <c r="UQB17" s="26"/>
      <c r="UQD17" s="221"/>
      <c r="UQE17" s="221"/>
      <c r="UQF17" s="221"/>
      <c r="UQG17" s="221"/>
      <c r="UQH17" s="221"/>
      <c r="UQI17" s="221"/>
      <c r="UQJ17" s="221"/>
      <c r="UQK17" s="221"/>
      <c r="UQN17" s="26"/>
      <c r="UQO17" s="26"/>
      <c r="UQP17" s="26"/>
      <c r="UQQ17" s="225"/>
      <c r="UQR17" s="26"/>
      <c r="UQT17" s="221"/>
      <c r="UQU17" s="221"/>
      <c r="UQV17" s="221"/>
      <c r="UQW17" s="221"/>
      <c r="UQX17" s="221"/>
      <c r="UQY17" s="221"/>
      <c r="UQZ17" s="221"/>
      <c r="URA17" s="221"/>
      <c r="URD17" s="26"/>
      <c r="URE17" s="26"/>
      <c r="URF17" s="26"/>
      <c r="URG17" s="225"/>
      <c r="URH17" s="26"/>
      <c r="URJ17" s="221"/>
      <c r="URK17" s="221"/>
      <c r="URL17" s="221"/>
      <c r="URM17" s="221"/>
      <c r="URN17" s="221"/>
      <c r="URO17" s="221"/>
      <c r="URP17" s="221"/>
      <c r="URQ17" s="221"/>
      <c r="URT17" s="26"/>
      <c r="URU17" s="26"/>
      <c r="URV17" s="26"/>
      <c r="URW17" s="225"/>
      <c r="URX17" s="26"/>
      <c r="URZ17" s="221"/>
      <c r="USA17" s="221"/>
      <c r="USB17" s="221"/>
      <c r="USC17" s="221"/>
      <c r="USD17" s="221"/>
      <c r="USE17" s="221"/>
      <c r="USF17" s="221"/>
      <c r="USG17" s="221"/>
      <c r="USJ17" s="26"/>
      <c r="USK17" s="26"/>
      <c r="USL17" s="26"/>
      <c r="USM17" s="225"/>
      <c r="USN17" s="26"/>
      <c r="USP17" s="221"/>
      <c r="USQ17" s="221"/>
      <c r="USR17" s="221"/>
      <c r="USS17" s="221"/>
      <c r="UST17" s="221"/>
      <c r="USU17" s="221"/>
      <c r="USV17" s="221"/>
      <c r="USW17" s="221"/>
      <c r="USZ17" s="26"/>
      <c r="UTA17" s="26"/>
      <c r="UTB17" s="26"/>
      <c r="UTC17" s="225"/>
      <c r="UTD17" s="26"/>
      <c r="UTF17" s="221"/>
      <c r="UTG17" s="221"/>
      <c r="UTH17" s="221"/>
      <c r="UTI17" s="221"/>
      <c r="UTJ17" s="221"/>
      <c r="UTK17" s="221"/>
      <c r="UTL17" s="221"/>
      <c r="UTM17" s="221"/>
      <c r="UTP17" s="26"/>
      <c r="UTQ17" s="26"/>
      <c r="UTR17" s="26"/>
      <c r="UTS17" s="225"/>
      <c r="UTT17" s="26"/>
      <c r="UTV17" s="221"/>
      <c r="UTW17" s="221"/>
      <c r="UTX17" s="221"/>
      <c r="UTY17" s="221"/>
      <c r="UTZ17" s="221"/>
      <c r="UUA17" s="221"/>
      <c r="UUB17" s="221"/>
      <c r="UUC17" s="221"/>
      <c r="UUF17" s="26"/>
      <c r="UUG17" s="26"/>
      <c r="UUH17" s="26"/>
      <c r="UUI17" s="225"/>
      <c r="UUJ17" s="26"/>
      <c r="UUL17" s="221"/>
      <c r="UUM17" s="221"/>
      <c r="UUN17" s="221"/>
      <c r="UUO17" s="221"/>
      <c r="UUP17" s="221"/>
      <c r="UUQ17" s="221"/>
      <c r="UUR17" s="221"/>
      <c r="UUS17" s="221"/>
      <c r="UUV17" s="26"/>
      <c r="UUW17" s="26"/>
      <c r="UUX17" s="26"/>
      <c r="UUY17" s="225"/>
      <c r="UUZ17" s="26"/>
      <c r="UVB17" s="221"/>
      <c r="UVC17" s="221"/>
      <c r="UVD17" s="221"/>
      <c r="UVE17" s="221"/>
      <c r="UVF17" s="221"/>
      <c r="UVG17" s="221"/>
      <c r="UVH17" s="221"/>
      <c r="UVI17" s="221"/>
      <c r="UVL17" s="26"/>
      <c r="UVM17" s="26"/>
      <c r="UVN17" s="26"/>
      <c r="UVO17" s="225"/>
      <c r="UVP17" s="26"/>
      <c r="UVR17" s="221"/>
      <c r="UVS17" s="221"/>
      <c r="UVT17" s="221"/>
      <c r="UVU17" s="221"/>
      <c r="UVV17" s="221"/>
      <c r="UVW17" s="221"/>
      <c r="UVX17" s="221"/>
      <c r="UVY17" s="221"/>
      <c r="UWB17" s="26"/>
      <c r="UWC17" s="26"/>
      <c r="UWD17" s="26"/>
      <c r="UWE17" s="225"/>
      <c r="UWF17" s="26"/>
      <c r="UWH17" s="221"/>
      <c r="UWI17" s="221"/>
      <c r="UWJ17" s="221"/>
      <c r="UWK17" s="221"/>
      <c r="UWL17" s="221"/>
      <c r="UWM17" s="221"/>
      <c r="UWN17" s="221"/>
      <c r="UWO17" s="221"/>
      <c r="UWR17" s="26"/>
      <c r="UWS17" s="26"/>
      <c r="UWT17" s="26"/>
      <c r="UWU17" s="225"/>
      <c r="UWV17" s="26"/>
      <c r="UWX17" s="221"/>
      <c r="UWY17" s="221"/>
      <c r="UWZ17" s="221"/>
      <c r="UXA17" s="221"/>
      <c r="UXB17" s="221"/>
      <c r="UXC17" s="221"/>
      <c r="UXD17" s="221"/>
      <c r="UXE17" s="221"/>
      <c r="UXH17" s="26"/>
      <c r="UXI17" s="26"/>
      <c r="UXJ17" s="26"/>
      <c r="UXK17" s="225"/>
      <c r="UXL17" s="26"/>
      <c r="UXN17" s="221"/>
      <c r="UXO17" s="221"/>
      <c r="UXP17" s="221"/>
      <c r="UXQ17" s="221"/>
      <c r="UXR17" s="221"/>
      <c r="UXS17" s="221"/>
      <c r="UXT17" s="221"/>
      <c r="UXU17" s="221"/>
      <c r="UXX17" s="26"/>
      <c r="UXY17" s="26"/>
      <c r="UXZ17" s="26"/>
      <c r="UYA17" s="225"/>
      <c r="UYB17" s="26"/>
      <c r="UYD17" s="221"/>
      <c r="UYE17" s="221"/>
      <c r="UYF17" s="221"/>
      <c r="UYG17" s="221"/>
      <c r="UYH17" s="221"/>
      <c r="UYI17" s="221"/>
      <c r="UYJ17" s="221"/>
      <c r="UYK17" s="221"/>
      <c r="UYN17" s="26"/>
      <c r="UYO17" s="26"/>
      <c r="UYP17" s="26"/>
      <c r="UYQ17" s="225"/>
      <c r="UYR17" s="26"/>
      <c r="UYT17" s="221"/>
      <c r="UYU17" s="221"/>
      <c r="UYV17" s="221"/>
      <c r="UYW17" s="221"/>
      <c r="UYX17" s="221"/>
      <c r="UYY17" s="221"/>
      <c r="UYZ17" s="221"/>
      <c r="UZA17" s="221"/>
      <c r="UZD17" s="26"/>
      <c r="UZE17" s="26"/>
      <c r="UZF17" s="26"/>
      <c r="UZG17" s="225"/>
      <c r="UZH17" s="26"/>
      <c r="UZJ17" s="221"/>
      <c r="UZK17" s="221"/>
      <c r="UZL17" s="221"/>
      <c r="UZM17" s="221"/>
      <c r="UZN17" s="221"/>
      <c r="UZO17" s="221"/>
      <c r="UZP17" s="221"/>
      <c r="UZQ17" s="221"/>
      <c r="UZT17" s="26"/>
      <c r="UZU17" s="26"/>
      <c r="UZV17" s="26"/>
      <c r="UZW17" s="225"/>
      <c r="UZX17" s="26"/>
      <c r="UZZ17" s="221"/>
      <c r="VAA17" s="221"/>
      <c r="VAB17" s="221"/>
      <c r="VAC17" s="221"/>
      <c r="VAD17" s="221"/>
      <c r="VAE17" s="221"/>
      <c r="VAF17" s="221"/>
      <c r="VAG17" s="221"/>
      <c r="VAJ17" s="26"/>
      <c r="VAK17" s="26"/>
      <c r="VAL17" s="26"/>
      <c r="VAM17" s="225"/>
      <c r="VAN17" s="26"/>
      <c r="VAP17" s="221"/>
      <c r="VAQ17" s="221"/>
      <c r="VAR17" s="221"/>
      <c r="VAS17" s="221"/>
      <c r="VAT17" s="221"/>
      <c r="VAU17" s="221"/>
      <c r="VAV17" s="221"/>
      <c r="VAW17" s="221"/>
      <c r="VAZ17" s="26"/>
      <c r="VBA17" s="26"/>
      <c r="VBB17" s="26"/>
      <c r="VBC17" s="225"/>
      <c r="VBD17" s="26"/>
      <c r="VBF17" s="221"/>
      <c r="VBG17" s="221"/>
      <c r="VBH17" s="221"/>
      <c r="VBI17" s="221"/>
      <c r="VBJ17" s="221"/>
      <c r="VBK17" s="221"/>
      <c r="VBL17" s="221"/>
      <c r="VBM17" s="221"/>
      <c r="VBP17" s="26"/>
      <c r="VBQ17" s="26"/>
      <c r="VBR17" s="26"/>
      <c r="VBS17" s="225"/>
      <c r="VBT17" s="26"/>
      <c r="VBV17" s="221"/>
      <c r="VBW17" s="221"/>
      <c r="VBX17" s="221"/>
      <c r="VBY17" s="221"/>
      <c r="VBZ17" s="221"/>
      <c r="VCA17" s="221"/>
      <c r="VCB17" s="221"/>
      <c r="VCC17" s="221"/>
      <c r="VCF17" s="26"/>
      <c r="VCG17" s="26"/>
      <c r="VCH17" s="26"/>
      <c r="VCI17" s="225"/>
      <c r="VCJ17" s="26"/>
      <c r="VCL17" s="221"/>
      <c r="VCM17" s="221"/>
      <c r="VCN17" s="221"/>
      <c r="VCO17" s="221"/>
      <c r="VCP17" s="221"/>
      <c r="VCQ17" s="221"/>
      <c r="VCR17" s="221"/>
      <c r="VCS17" s="221"/>
      <c r="VCV17" s="26"/>
      <c r="VCW17" s="26"/>
      <c r="VCX17" s="26"/>
      <c r="VCY17" s="225"/>
      <c r="VCZ17" s="26"/>
      <c r="VDB17" s="221"/>
      <c r="VDC17" s="221"/>
      <c r="VDD17" s="221"/>
      <c r="VDE17" s="221"/>
      <c r="VDF17" s="221"/>
      <c r="VDG17" s="221"/>
      <c r="VDH17" s="221"/>
      <c r="VDI17" s="221"/>
      <c r="VDL17" s="26"/>
      <c r="VDM17" s="26"/>
      <c r="VDN17" s="26"/>
      <c r="VDO17" s="225"/>
      <c r="VDP17" s="26"/>
      <c r="VDR17" s="221"/>
      <c r="VDS17" s="221"/>
      <c r="VDT17" s="221"/>
      <c r="VDU17" s="221"/>
      <c r="VDV17" s="221"/>
      <c r="VDW17" s="221"/>
      <c r="VDX17" s="221"/>
      <c r="VDY17" s="221"/>
      <c r="VEB17" s="26"/>
      <c r="VEC17" s="26"/>
      <c r="VED17" s="26"/>
      <c r="VEE17" s="225"/>
      <c r="VEF17" s="26"/>
      <c r="VEH17" s="221"/>
      <c r="VEI17" s="221"/>
      <c r="VEJ17" s="221"/>
      <c r="VEK17" s="221"/>
      <c r="VEL17" s="221"/>
      <c r="VEM17" s="221"/>
      <c r="VEN17" s="221"/>
      <c r="VEO17" s="221"/>
      <c r="VER17" s="26"/>
      <c r="VES17" s="26"/>
      <c r="VET17" s="26"/>
      <c r="VEU17" s="225"/>
      <c r="VEV17" s="26"/>
      <c r="VEX17" s="221"/>
      <c r="VEY17" s="221"/>
      <c r="VEZ17" s="221"/>
      <c r="VFA17" s="221"/>
      <c r="VFB17" s="221"/>
      <c r="VFC17" s="221"/>
      <c r="VFD17" s="221"/>
      <c r="VFE17" s="221"/>
      <c r="VFH17" s="26"/>
      <c r="VFI17" s="26"/>
      <c r="VFJ17" s="26"/>
      <c r="VFK17" s="225"/>
      <c r="VFL17" s="26"/>
      <c r="VFN17" s="221"/>
      <c r="VFO17" s="221"/>
      <c r="VFP17" s="221"/>
      <c r="VFQ17" s="221"/>
      <c r="VFR17" s="221"/>
      <c r="VFS17" s="221"/>
      <c r="VFT17" s="221"/>
      <c r="VFU17" s="221"/>
      <c r="VFX17" s="26"/>
      <c r="VFY17" s="26"/>
      <c r="VFZ17" s="26"/>
      <c r="VGA17" s="225"/>
      <c r="VGB17" s="26"/>
      <c r="VGD17" s="221"/>
      <c r="VGE17" s="221"/>
      <c r="VGF17" s="221"/>
      <c r="VGG17" s="221"/>
      <c r="VGH17" s="221"/>
      <c r="VGI17" s="221"/>
      <c r="VGJ17" s="221"/>
      <c r="VGK17" s="221"/>
      <c r="VGN17" s="26"/>
      <c r="VGO17" s="26"/>
      <c r="VGP17" s="26"/>
      <c r="VGQ17" s="225"/>
      <c r="VGR17" s="26"/>
      <c r="VGT17" s="221"/>
      <c r="VGU17" s="221"/>
      <c r="VGV17" s="221"/>
      <c r="VGW17" s="221"/>
      <c r="VGX17" s="221"/>
      <c r="VGY17" s="221"/>
      <c r="VGZ17" s="221"/>
      <c r="VHA17" s="221"/>
      <c r="VHD17" s="26"/>
      <c r="VHE17" s="26"/>
      <c r="VHF17" s="26"/>
      <c r="VHG17" s="225"/>
      <c r="VHH17" s="26"/>
      <c r="VHJ17" s="221"/>
      <c r="VHK17" s="221"/>
      <c r="VHL17" s="221"/>
      <c r="VHM17" s="221"/>
      <c r="VHN17" s="221"/>
      <c r="VHO17" s="221"/>
      <c r="VHP17" s="221"/>
      <c r="VHQ17" s="221"/>
      <c r="VHT17" s="26"/>
      <c r="VHU17" s="26"/>
      <c r="VHV17" s="26"/>
      <c r="VHW17" s="225"/>
      <c r="VHX17" s="26"/>
      <c r="VHZ17" s="221"/>
      <c r="VIA17" s="221"/>
      <c r="VIB17" s="221"/>
      <c r="VIC17" s="221"/>
      <c r="VID17" s="221"/>
      <c r="VIE17" s="221"/>
      <c r="VIF17" s="221"/>
      <c r="VIG17" s="221"/>
      <c r="VIJ17" s="26"/>
      <c r="VIK17" s="26"/>
      <c r="VIL17" s="26"/>
      <c r="VIM17" s="225"/>
      <c r="VIN17" s="26"/>
      <c r="VIP17" s="221"/>
      <c r="VIQ17" s="221"/>
      <c r="VIR17" s="221"/>
      <c r="VIS17" s="221"/>
      <c r="VIT17" s="221"/>
      <c r="VIU17" s="221"/>
      <c r="VIV17" s="221"/>
      <c r="VIW17" s="221"/>
      <c r="VIZ17" s="26"/>
      <c r="VJA17" s="26"/>
      <c r="VJB17" s="26"/>
      <c r="VJC17" s="225"/>
      <c r="VJD17" s="26"/>
      <c r="VJF17" s="221"/>
      <c r="VJG17" s="221"/>
      <c r="VJH17" s="221"/>
      <c r="VJI17" s="221"/>
      <c r="VJJ17" s="221"/>
      <c r="VJK17" s="221"/>
      <c r="VJL17" s="221"/>
      <c r="VJM17" s="221"/>
      <c r="VJP17" s="26"/>
      <c r="VJQ17" s="26"/>
      <c r="VJR17" s="26"/>
      <c r="VJS17" s="225"/>
      <c r="VJT17" s="26"/>
      <c r="VJV17" s="221"/>
      <c r="VJW17" s="221"/>
      <c r="VJX17" s="221"/>
      <c r="VJY17" s="221"/>
      <c r="VJZ17" s="221"/>
      <c r="VKA17" s="221"/>
      <c r="VKB17" s="221"/>
      <c r="VKC17" s="221"/>
      <c r="VKF17" s="26"/>
      <c r="VKG17" s="26"/>
      <c r="VKH17" s="26"/>
      <c r="VKI17" s="225"/>
      <c r="VKJ17" s="26"/>
      <c r="VKL17" s="221"/>
      <c r="VKM17" s="221"/>
      <c r="VKN17" s="221"/>
      <c r="VKO17" s="221"/>
      <c r="VKP17" s="221"/>
      <c r="VKQ17" s="221"/>
      <c r="VKR17" s="221"/>
      <c r="VKS17" s="221"/>
      <c r="VKV17" s="26"/>
      <c r="VKW17" s="26"/>
      <c r="VKX17" s="26"/>
      <c r="VKY17" s="225"/>
      <c r="VKZ17" s="26"/>
      <c r="VLB17" s="221"/>
      <c r="VLC17" s="221"/>
      <c r="VLD17" s="221"/>
      <c r="VLE17" s="221"/>
      <c r="VLF17" s="221"/>
      <c r="VLG17" s="221"/>
      <c r="VLH17" s="221"/>
      <c r="VLI17" s="221"/>
      <c r="VLL17" s="26"/>
      <c r="VLM17" s="26"/>
      <c r="VLN17" s="26"/>
      <c r="VLO17" s="225"/>
      <c r="VLP17" s="26"/>
      <c r="VLR17" s="221"/>
      <c r="VLS17" s="221"/>
      <c r="VLT17" s="221"/>
      <c r="VLU17" s="221"/>
      <c r="VLV17" s="221"/>
      <c r="VLW17" s="221"/>
      <c r="VLX17" s="221"/>
      <c r="VLY17" s="221"/>
      <c r="VMB17" s="26"/>
      <c r="VMC17" s="26"/>
      <c r="VMD17" s="26"/>
      <c r="VME17" s="225"/>
      <c r="VMF17" s="26"/>
      <c r="VMH17" s="221"/>
      <c r="VMI17" s="221"/>
      <c r="VMJ17" s="221"/>
      <c r="VMK17" s="221"/>
      <c r="VML17" s="221"/>
      <c r="VMM17" s="221"/>
      <c r="VMN17" s="221"/>
      <c r="VMO17" s="221"/>
      <c r="VMR17" s="26"/>
      <c r="VMS17" s="26"/>
      <c r="VMT17" s="26"/>
      <c r="VMU17" s="225"/>
      <c r="VMV17" s="26"/>
      <c r="VMX17" s="221"/>
      <c r="VMY17" s="221"/>
      <c r="VMZ17" s="221"/>
      <c r="VNA17" s="221"/>
      <c r="VNB17" s="221"/>
      <c r="VNC17" s="221"/>
      <c r="VND17" s="221"/>
      <c r="VNE17" s="221"/>
      <c r="VNH17" s="26"/>
      <c r="VNI17" s="26"/>
      <c r="VNJ17" s="26"/>
      <c r="VNK17" s="225"/>
      <c r="VNL17" s="26"/>
      <c r="VNN17" s="221"/>
      <c r="VNO17" s="221"/>
      <c r="VNP17" s="221"/>
      <c r="VNQ17" s="221"/>
      <c r="VNR17" s="221"/>
      <c r="VNS17" s="221"/>
      <c r="VNT17" s="221"/>
      <c r="VNU17" s="221"/>
      <c r="VNX17" s="26"/>
      <c r="VNY17" s="26"/>
      <c r="VNZ17" s="26"/>
      <c r="VOA17" s="225"/>
      <c r="VOB17" s="26"/>
      <c r="VOD17" s="221"/>
      <c r="VOE17" s="221"/>
      <c r="VOF17" s="221"/>
      <c r="VOG17" s="221"/>
      <c r="VOH17" s="221"/>
      <c r="VOI17" s="221"/>
      <c r="VOJ17" s="221"/>
      <c r="VOK17" s="221"/>
      <c r="VON17" s="26"/>
      <c r="VOO17" s="26"/>
      <c r="VOP17" s="26"/>
      <c r="VOQ17" s="225"/>
      <c r="VOR17" s="26"/>
      <c r="VOT17" s="221"/>
      <c r="VOU17" s="221"/>
      <c r="VOV17" s="221"/>
      <c r="VOW17" s="221"/>
      <c r="VOX17" s="221"/>
      <c r="VOY17" s="221"/>
      <c r="VOZ17" s="221"/>
      <c r="VPA17" s="221"/>
      <c r="VPD17" s="26"/>
      <c r="VPE17" s="26"/>
      <c r="VPF17" s="26"/>
      <c r="VPG17" s="225"/>
      <c r="VPH17" s="26"/>
      <c r="VPJ17" s="221"/>
      <c r="VPK17" s="221"/>
      <c r="VPL17" s="221"/>
      <c r="VPM17" s="221"/>
      <c r="VPN17" s="221"/>
      <c r="VPO17" s="221"/>
      <c r="VPP17" s="221"/>
      <c r="VPQ17" s="221"/>
      <c r="VPT17" s="26"/>
      <c r="VPU17" s="26"/>
      <c r="VPV17" s="26"/>
      <c r="VPW17" s="225"/>
      <c r="VPX17" s="26"/>
      <c r="VPZ17" s="221"/>
      <c r="VQA17" s="221"/>
      <c r="VQB17" s="221"/>
      <c r="VQC17" s="221"/>
      <c r="VQD17" s="221"/>
      <c r="VQE17" s="221"/>
      <c r="VQF17" s="221"/>
      <c r="VQG17" s="221"/>
      <c r="VQJ17" s="26"/>
      <c r="VQK17" s="26"/>
      <c r="VQL17" s="26"/>
      <c r="VQM17" s="225"/>
      <c r="VQN17" s="26"/>
      <c r="VQP17" s="221"/>
      <c r="VQQ17" s="221"/>
      <c r="VQR17" s="221"/>
      <c r="VQS17" s="221"/>
      <c r="VQT17" s="221"/>
      <c r="VQU17" s="221"/>
      <c r="VQV17" s="221"/>
      <c r="VQW17" s="221"/>
      <c r="VQZ17" s="26"/>
      <c r="VRA17" s="26"/>
      <c r="VRB17" s="26"/>
      <c r="VRC17" s="225"/>
      <c r="VRD17" s="26"/>
      <c r="VRF17" s="221"/>
      <c r="VRG17" s="221"/>
      <c r="VRH17" s="221"/>
      <c r="VRI17" s="221"/>
      <c r="VRJ17" s="221"/>
      <c r="VRK17" s="221"/>
      <c r="VRL17" s="221"/>
      <c r="VRM17" s="221"/>
      <c r="VRP17" s="26"/>
      <c r="VRQ17" s="26"/>
      <c r="VRR17" s="26"/>
      <c r="VRS17" s="225"/>
      <c r="VRT17" s="26"/>
      <c r="VRV17" s="221"/>
      <c r="VRW17" s="221"/>
      <c r="VRX17" s="221"/>
      <c r="VRY17" s="221"/>
      <c r="VRZ17" s="221"/>
      <c r="VSA17" s="221"/>
      <c r="VSB17" s="221"/>
      <c r="VSC17" s="221"/>
      <c r="VSF17" s="26"/>
      <c r="VSG17" s="26"/>
      <c r="VSH17" s="26"/>
      <c r="VSI17" s="225"/>
      <c r="VSJ17" s="26"/>
      <c r="VSL17" s="221"/>
      <c r="VSM17" s="221"/>
      <c r="VSN17" s="221"/>
      <c r="VSO17" s="221"/>
      <c r="VSP17" s="221"/>
      <c r="VSQ17" s="221"/>
      <c r="VSR17" s="221"/>
      <c r="VSS17" s="221"/>
      <c r="VSV17" s="26"/>
      <c r="VSW17" s="26"/>
      <c r="VSX17" s="26"/>
      <c r="VSY17" s="225"/>
      <c r="VSZ17" s="26"/>
      <c r="VTB17" s="221"/>
      <c r="VTC17" s="221"/>
      <c r="VTD17" s="221"/>
      <c r="VTE17" s="221"/>
      <c r="VTF17" s="221"/>
      <c r="VTG17" s="221"/>
      <c r="VTH17" s="221"/>
      <c r="VTI17" s="221"/>
      <c r="VTL17" s="26"/>
      <c r="VTM17" s="26"/>
      <c r="VTN17" s="26"/>
      <c r="VTO17" s="225"/>
      <c r="VTP17" s="26"/>
      <c r="VTR17" s="221"/>
      <c r="VTS17" s="221"/>
      <c r="VTT17" s="221"/>
      <c r="VTU17" s="221"/>
      <c r="VTV17" s="221"/>
      <c r="VTW17" s="221"/>
      <c r="VTX17" s="221"/>
      <c r="VTY17" s="221"/>
      <c r="VUB17" s="26"/>
      <c r="VUC17" s="26"/>
      <c r="VUD17" s="26"/>
      <c r="VUE17" s="225"/>
      <c r="VUF17" s="26"/>
      <c r="VUH17" s="221"/>
      <c r="VUI17" s="221"/>
      <c r="VUJ17" s="221"/>
      <c r="VUK17" s="221"/>
      <c r="VUL17" s="221"/>
      <c r="VUM17" s="221"/>
      <c r="VUN17" s="221"/>
      <c r="VUO17" s="221"/>
      <c r="VUR17" s="26"/>
      <c r="VUS17" s="26"/>
      <c r="VUT17" s="26"/>
      <c r="VUU17" s="225"/>
      <c r="VUV17" s="26"/>
      <c r="VUX17" s="221"/>
      <c r="VUY17" s="221"/>
      <c r="VUZ17" s="221"/>
      <c r="VVA17" s="221"/>
      <c r="VVB17" s="221"/>
      <c r="VVC17" s="221"/>
      <c r="VVD17" s="221"/>
      <c r="VVE17" s="221"/>
      <c r="VVH17" s="26"/>
      <c r="VVI17" s="26"/>
      <c r="VVJ17" s="26"/>
      <c r="VVK17" s="225"/>
      <c r="VVL17" s="26"/>
      <c r="VVN17" s="221"/>
      <c r="VVO17" s="221"/>
      <c r="VVP17" s="221"/>
      <c r="VVQ17" s="221"/>
      <c r="VVR17" s="221"/>
      <c r="VVS17" s="221"/>
      <c r="VVT17" s="221"/>
      <c r="VVU17" s="221"/>
      <c r="VVX17" s="26"/>
      <c r="VVY17" s="26"/>
      <c r="VVZ17" s="26"/>
      <c r="VWA17" s="225"/>
      <c r="VWB17" s="26"/>
      <c r="VWD17" s="221"/>
      <c r="VWE17" s="221"/>
      <c r="VWF17" s="221"/>
      <c r="VWG17" s="221"/>
      <c r="VWH17" s="221"/>
      <c r="VWI17" s="221"/>
      <c r="VWJ17" s="221"/>
      <c r="VWK17" s="221"/>
      <c r="VWN17" s="26"/>
      <c r="VWO17" s="26"/>
      <c r="VWP17" s="26"/>
      <c r="VWQ17" s="225"/>
      <c r="VWR17" s="26"/>
      <c r="VWT17" s="221"/>
      <c r="VWU17" s="221"/>
      <c r="VWV17" s="221"/>
      <c r="VWW17" s="221"/>
      <c r="VWX17" s="221"/>
      <c r="VWY17" s="221"/>
      <c r="VWZ17" s="221"/>
      <c r="VXA17" s="221"/>
      <c r="VXD17" s="26"/>
      <c r="VXE17" s="26"/>
      <c r="VXF17" s="26"/>
      <c r="VXG17" s="225"/>
      <c r="VXH17" s="26"/>
      <c r="VXJ17" s="221"/>
      <c r="VXK17" s="221"/>
      <c r="VXL17" s="221"/>
      <c r="VXM17" s="221"/>
      <c r="VXN17" s="221"/>
      <c r="VXO17" s="221"/>
      <c r="VXP17" s="221"/>
      <c r="VXQ17" s="221"/>
      <c r="VXT17" s="26"/>
      <c r="VXU17" s="26"/>
      <c r="VXV17" s="26"/>
      <c r="VXW17" s="225"/>
      <c r="VXX17" s="26"/>
      <c r="VXZ17" s="221"/>
      <c r="VYA17" s="221"/>
      <c r="VYB17" s="221"/>
      <c r="VYC17" s="221"/>
      <c r="VYD17" s="221"/>
      <c r="VYE17" s="221"/>
      <c r="VYF17" s="221"/>
      <c r="VYG17" s="221"/>
      <c r="VYJ17" s="26"/>
      <c r="VYK17" s="26"/>
      <c r="VYL17" s="26"/>
      <c r="VYM17" s="225"/>
      <c r="VYN17" s="26"/>
      <c r="VYP17" s="221"/>
      <c r="VYQ17" s="221"/>
      <c r="VYR17" s="221"/>
      <c r="VYS17" s="221"/>
      <c r="VYT17" s="221"/>
      <c r="VYU17" s="221"/>
      <c r="VYV17" s="221"/>
      <c r="VYW17" s="221"/>
      <c r="VYZ17" s="26"/>
      <c r="VZA17" s="26"/>
      <c r="VZB17" s="26"/>
      <c r="VZC17" s="225"/>
      <c r="VZD17" s="26"/>
      <c r="VZF17" s="221"/>
      <c r="VZG17" s="221"/>
      <c r="VZH17" s="221"/>
      <c r="VZI17" s="221"/>
      <c r="VZJ17" s="221"/>
      <c r="VZK17" s="221"/>
      <c r="VZL17" s="221"/>
      <c r="VZM17" s="221"/>
      <c r="VZP17" s="26"/>
      <c r="VZQ17" s="26"/>
      <c r="VZR17" s="26"/>
      <c r="VZS17" s="225"/>
      <c r="VZT17" s="26"/>
      <c r="VZV17" s="221"/>
      <c r="VZW17" s="221"/>
      <c r="VZX17" s="221"/>
      <c r="VZY17" s="221"/>
      <c r="VZZ17" s="221"/>
      <c r="WAA17" s="221"/>
      <c r="WAB17" s="221"/>
      <c r="WAC17" s="221"/>
      <c r="WAF17" s="26"/>
      <c r="WAG17" s="26"/>
      <c r="WAH17" s="26"/>
      <c r="WAI17" s="225"/>
      <c r="WAJ17" s="26"/>
      <c r="WAL17" s="221"/>
      <c r="WAM17" s="221"/>
      <c r="WAN17" s="221"/>
      <c r="WAO17" s="221"/>
      <c r="WAP17" s="221"/>
      <c r="WAQ17" s="221"/>
      <c r="WAR17" s="221"/>
      <c r="WAS17" s="221"/>
      <c r="WAV17" s="26"/>
      <c r="WAW17" s="26"/>
      <c r="WAX17" s="26"/>
      <c r="WAY17" s="225"/>
      <c r="WAZ17" s="26"/>
      <c r="WBB17" s="221"/>
      <c r="WBC17" s="221"/>
      <c r="WBD17" s="221"/>
      <c r="WBE17" s="221"/>
      <c r="WBF17" s="221"/>
      <c r="WBG17" s="221"/>
      <c r="WBH17" s="221"/>
      <c r="WBI17" s="221"/>
      <c r="WBL17" s="26"/>
      <c r="WBM17" s="26"/>
      <c r="WBN17" s="26"/>
      <c r="WBO17" s="225"/>
      <c r="WBP17" s="26"/>
      <c r="WBR17" s="221"/>
      <c r="WBS17" s="221"/>
      <c r="WBT17" s="221"/>
      <c r="WBU17" s="221"/>
      <c r="WBV17" s="221"/>
      <c r="WBW17" s="221"/>
      <c r="WBX17" s="221"/>
      <c r="WBY17" s="221"/>
      <c r="WCB17" s="26"/>
      <c r="WCC17" s="26"/>
      <c r="WCD17" s="26"/>
      <c r="WCE17" s="225"/>
      <c r="WCF17" s="26"/>
      <c r="WCH17" s="221"/>
      <c r="WCI17" s="221"/>
      <c r="WCJ17" s="221"/>
      <c r="WCK17" s="221"/>
      <c r="WCL17" s="221"/>
      <c r="WCM17" s="221"/>
      <c r="WCN17" s="221"/>
      <c r="WCO17" s="221"/>
      <c r="WCR17" s="26"/>
      <c r="WCS17" s="26"/>
      <c r="WCT17" s="26"/>
      <c r="WCU17" s="225"/>
      <c r="WCV17" s="26"/>
      <c r="WCX17" s="221"/>
      <c r="WCY17" s="221"/>
      <c r="WCZ17" s="221"/>
      <c r="WDA17" s="221"/>
      <c r="WDB17" s="221"/>
      <c r="WDC17" s="221"/>
      <c r="WDD17" s="221"/>
      <c r="WDE17" s="221"/>
      <c r="WDH17" s="26"/>
      <c r="WDI17" s="26"/>
      <c r="WDJ17" s="26"/>
      <c r="WDK17" s="225"/>
      <c r="WDL17" s="26"/>
      <c r="WDN17" s="221"/>
      <c r="WDO17" s="221"/>
      <c r="WDP17" s="221"/>
      <c r="WDQ17" s="221"/>
      <c r="WDR17" s="221"/>
      <c r="WDS17" s="221"/>
      <c r="WDT17" s="221"/>
      <c r="WDU17" s="221"/>
      <c r="WDX17" s="26"/>
      <c r="WDY17" s="26"/>
      <c r="WDZ17" s="26"/>
      <c r="WEA17" s="225"/>
      <c r="WEB17" s="26"/>
      <c r="WED17" s="221"/>
      <c r="WEE17" s="221"/>
      <c r="WEF17" s="221"/>
      <c r="WEG17" s="221"/>
      <c r="WEH17" s="221"/>
      <c r="WEI17" s="221"/>
      <c r="WEJ17" s="221"/>
      <c r="WEK17" s="221"/>
      <c r="WEN17" s="26"/>
      <c r="WEO17" s="26"/>
      <c r="WEP17" s="26"/>
      <c r="WEQ17" s="225"/>
      <c r="WER17" s="26"/>
      <c r="WET17" s="221"/>
      <c r="WEU17" s="221"/>
      <c r="WEV17" s="221"/>
      <c r="WEW17" s="221"/>
      <c r="WEX17" s="221"/>
      <c r="WEY17" s="221"/>
      <c r="WEZ17" s="221"/>
      <c r="WFA17" s="221"/>
      <c r="WFD17" s="26"/>
      <c r="WFE17" s="26"/>
      <c r="WFF17" s="26"/>
      <c r="WFG17" s="225"/>
      <c r="WFH17" s="26"/>
      <c r="WFJ17" s="221"/>
      <c r="WFK17" s="221"/>
      <c r="WFL17" s="221"/>
      <c r="WFM17" s="221"/>
      <c r="WFN17" s="221"/>
      <c r="WFO17" s="221"/>
      <c r="WFP17" s="221"/>
      <c r="WFQ17" s="221"/>
      <c r="WFT17" s="26"/>
      <c r="WFU17" s="26"/>
      <c r="WFV17" s="26"/>
      <c r="WFW17" s="225"/>
      <c r="WFX17" s="26"/>
      <c r="WFZ17" s="221"/>
      <c r="WGA17" s="221"/>
      <c r="WGB17" s="221"/>
      <c r="WGC17" s="221"/>
      <c r="WGD17" s="221"/>
      <c r="WGE17" s="221"/>
      <c r="WGF17" s="221"/>
      <c r="WGG17" s="221"/>
      <c r="WGJ17" s="26"/>
      <c r="WGK17" s="26"/>
      <c r="WGL17" s="26"/>
      <c r="WGM17" s="225"/>
      <c r="WGN17" s="26"/>
      <c r="WGP17" s="221"/>
      <c r="WGQ17" s="221"/>
      <c r="WGR17" s="221"/>
      <c r="WGS17" s="221"/>
      <c r="WGT17" s="221"/>
      <c r="WGU17" s="221"/>
      <c r="WGV17" s="221"/>
      <c r="WGW17" s="221"/>
      <c r="WGZ17" s="26"/>
      <c r="WHA17" s="26"/>
      <c r="WHB17" s="26"/>
      <c r="WHC17" s="225"/>
      <c r="WHD17" s="26"/>
      <c r="WHF17" s="221"/>
      <c r="WHG17" s="221"/>
      <c r="WHH17" s="221"/>
      <c r="WHI17" s="221"/>
      <c r="WHJ17" s="221"/>
      <c r="WHK17" s="221"/>
      <c r="WHL17" s="221"/>
      <c r="WHM17" s="221"/>
      <c r="WHP17" s="26"/>
      <c r="WHQ17" s="26"/>
      <c r="WHR17" s="26"/>
      <c r="WHS17" s="225"/>
      <c r="WHT17" s="26"/>
      <c r="WHV17" s="221"/>
      <c r="WHW17" s="221"/>
      <c r="WHX17" s="221"/>
      <c r="WHY17" s="221"/>
      <c r="WHZ17" s="221"/>
      <c r="WIA17" s="221"/>
      <c r="WIB17" s="221"/>
      <c r="WIC17" s="221"/>
      <c r="WIF17" s="26"/>
      <c r="WIG17" s="26"/>
      <c r="WIH17" s="26"/>
      <c r="WII17" s="225"/>
      <c r="WIJ17" s="26"/>
      <c r="WIL17" s="221"/>
      <c r="WIM17" s="221"/>
      <c r="WIN17" s="221"/>
      <c r="WIO17" s="221"/>
      <c r="WIP17" s="221"/>
      <c r="WIQ17" s="221"/>
      <c r="WIR17" s="221"/>
      <c r="WIS17" s="221"/>
      <c r="WIV17" s="26"/>
      <c r="WIW17" s="26"/>
      <c r="WIX17" s="26"/>
      <c r="WIY17" s="225"/>
      <c r="WIZ17" s="26"/>
      <c r="WJB17" s="221"/>
      <c r="WJC17" s="221"/>
      <c r="WJD17" s="221"/>
      <c r="WJE17" s="221"/>
      <c r="WJF17" s="221"/>
      <c r="WJG17" s="221"/>
      <c r="WJH17" s="221"/>
      <c r="WJI17" s="221"/>
      <c r="WJL17" s="26"/>
      <c r="WJM17" s="26"/>
      <c r="WJN17" s="26"/>
      <c r="WJO17" s="225"/>
      <c r="WJP17" s="26"/>
      <c r="WJR17" s="221"/>
      <c r="WJS17" s="221"/>
      <c r="WJT17" s="221"/>
      <c r="WJU17" s="221"/>
      <c r="WJV17" s="221"/>
      <c r="WJW17" s="221"/>
      <c r="WJX17" s="221"/>
      <c r="WJY17" s="221"/>
      <c r="WKB17" s="26"/>
      <c r="WKC17" s="26"/>
      <c r="WKD17" s="26"/>
      <c r="WKE17" s="225"/>
      <c r="WKF17" s="26"/>
      <c r="WKH17" s="221"/>
      <c r="WKI17" s="221"/>
      <c r="WKJ17" s="221"/>
      <c r="WKK17" s="221"/>
      <c r="WKL17" s="221"/>
      <c r="WKM17" s="221"/>
      <c r="WKN17" s="221"/>
      <c r="WKO17" s="221"/>
      <c r="WKR17" s="26"/>
      <c r="WKS17" s="26"/>
      <c r="WKT17" s="26"/>
      <c r="WKU17" s="225"/>
      <c r="WKV17" s="26"/>
      <c r="WKX17" s="221"/>
      <c r="WKY17" s="221"/>
      <c r="WKZ17" s="221"/>
      <c r="WLA17" s="221"/>
      <c r="WLB17" s="221"/>
      <c r="WLC17" s="221"/>
      <c r="WLD17" s="221"/>
      <c r="WLE17" s="221"/>
      <c r="WLH17" s="26"/>
      <c r="WLI17" s="26"/>
      <c r="WLJ17" s="26"/>
      <c r="WLK17" s="225"/>
      <c r="WLL17" s="26"/>
      <c r="WLN17" s="221"/>
      <c r="WLO17" s="221"/>
      <c r="WLP17" s="221"/>
      <c r="WLQ17" s="221"/>
      <c r="WLR17" s="221"/>
      <c r="WLS17" s="221"/>
      <c r="WLT17" s="221"/>
      <c r="WLU17" s="221"/>
      <c r="WLX17" s="26"/>
      <c r="WLY17" s="26"/>
      <c r="WLZ17" s="26"/>
      <c r="WMA17" s="225"/>
      <c r="WMB17" s="26"/>
      <c r="WMD17" s="221"/>
      <c r="WME17" s="221"/>
      <c r="WMF17" s="221"/>
      <c r="WMG17" s="221"/>
      <c r="WMH17" s="221"/>
      <c r="WMI17" s="221"/>
      <c r="WMJ17" s="221"/>
      <c r="WMK17" s="221"/>
      <c r="WMN17" s="26"/>
      <c r="WMO17" s="26"/>
      <c r="WMP17" s="26"/>
      <c r="WMQ17" s="225"/>
      <c r="WMR17" s="26"/>
      <c r="WMT17" s="221"/>
      <c r="WMU17" s="221"/>
      <c r="WMV17" s="221"/>
      <c r="WMW17" s="221"/>
      <c r="WMX17" s="221"/>
      <c r="WMY17" s="221"/>
      <c r="WMZ17" s="221"/>
      <c r="WNA17" s="221"/>
      <c r="WND17" s="26"/>
      <c r="WNE17" s="26"/>
      <c r="WNF17" s="26"/>
      <c r="WNG17" s="225"/>
      <c r="WNH17" s="26"/>
      <c r="WNJ17" s="221"/>
      <c r="WNK17" s="221"/>
      <c r="WNL17" s="221"/>
      <c r="WNM17" s="221"/>
      <c r="WNN17" s="221"/>
      <c r="WNO17" s="221"/>
      <c r="WNP17" s="221"/>
      <c r="WNQ17" s="221"/>
      <c r="WNT17" s="26"/>
      <c r="WNU17" s="26"/>
      <c r="WNV17" s="26"/>
      <c r="WNW17" s="225"/>
      <c r="WNX17" s="26"/>
      <c r="WNZ17" s="221"/>
      <c r="WOA17" s="221"/>
      <c r="WOB17" s="221"/>
      <c r="WOC17" s="221"/>
      <c r="WOD17" s="221"/>
      <c r="WOE17" s="221"/>
      <c r="WOF17" s="221"/>
      <c r="WOG17" s="221"/>
      <c r="WOJ17" s="26"/>
      <c r="WOK17" s="26"/>
      <c r="WOL17" s="26"/>
      <c r="WOM17" s="225"/>
      <c r="WON17" s="26"/>
      <c r="WOP17" s="221"/>
      <c r="WOQ17" s="221"/>
      <c r="WOR17" s="221"/>
      <c r="WOS17" s="221"/>
      <c r="WOT17" s="221"/>
      <c r="WOU17" s="221"/>
      <c r="WOV17" s="221"/>
      <c r="WOW17" s="221"/>
      <c r="WOZ17" s="26"/>
      <c r="WPA17" s="26"/>
      <c r="WPB17" s="26"/>
      <c r="WPC17" s="225"/>
      <c r="WPD17" s="26"/>
      <c r="WPF17" s="221"/>
      <c r="WPG17" s="221"/>
      <c r="WPH17" s="221"/>
      <c r="WPI17" s="221"/>
      <c r="WPJ17" s="221"/>
      <c r="WPK17" s="221"/>
      <c r="WPL17" s="221"/>
      <c r="WPM17" s="221"/>
      <c r="WPP17" s="26"/>
      <c r="WPQ17" s="26"/>
      <c r="WPR17" s="26"/>
      <c r="WPS17" s="225"/>
      <c r="WPT17" s="26"/>
      <c r="WPV17" s="221"/>
      <c r="WPW17" s="221"/>
      <c r="WPX17" s="221"/>
      <c r="WPY17" s="221"/>
      <c r="WPZ17" s="221"/>
      <c r="WQA17" s="221"/>
      <c r="WQB17" s="221"/>
      <c r="WQC17" s="221"/>
      <c r="WQF17" s="26"/>
      <c r="WQG17" s="26"/>
      <c r="WQH17" s="26"/>
      <c r="WQI17" s="225"/>
      <c r="WQJ17" s="26"/>
      <c r="WQL17" s="221"/>
      <c r="WQM17" s="221"/>
      <c r="WQN17" s="221"/>
      <c r="WQO17" s="221"/>
      <c r="WQP17" s="221"/>
      <c r="WQQ17" s="221"/>
      <c r="WQR17" s="221"/>
      <c r="WQS17" s="221"/>
      <c r="WQV17" s="26"/>
      <c r="WQW17" s="26"/>
      <c r="WQX17" s="26"/>
      <c r="WQY17" s="225"/>
      <c r="WQZ17" s="26"/>
      <c r="WRB17" s="221"/>
      <c r="WRC17" s="221"/>
      <c r="WRD17" s="221"/>
      <c r="WRE17" s="221"/>
      <c r="WRF17" s="221"/>
      <c r="WRG17" s="221"/>
      <c r="WRH17" s="221"/>
      <c r="WRI17" s="221"/>
      <c r="WRL17" s="26"/>
      <c r="WRM17" s="26"/>
      <c r="WRN17" s="26"/>
      <c r="WRO17" s="225"/>
      <c r="WRP17" s="26"/>
      <c r="WRR17" s="221"/>
      <c r="WRS17" s="221"/>
      <c r="WRT17" s="221"/>
      <c r="WRU17" s="221"/>
      <c r="WRV17" s="221"/>
      <c r="WRW17" s="221"/>
      <c r="WRX17" s="221"/>
      <c r="WRY17" s="221"/>
      <c r="WSB17" s="26"/>
      <c r="WSC17" s="26"/>
      <c r="WSD17" s="26"/>
      <c r="WSE17" s="225"/>
      <c r="WSF17" s="26"/>
      <c r="WSH17" s="221"/>
      <c r="WSI17" s="221"/>
      <c r="WSJ17" s="221"/>
      <c r="WSK17" s="221"/>
      <c r="WSL17" s="221"/>
      <c r="WSM17" s="221"/>
      <c r="WSN17" s="221"/>
      <c r="WSO17" s="221"/>
      <c r="WSR17" s="26"/>
      <c r="WSS17" s="26"/>
      <c r="WST17" s="26"/>
      <c r="WSU17" s="225"/>
      <c r="WSV17" s="26"/>
      <c r="WSX17" s="221"/>
      <c r="WSY17" s="221"/>
      <c r="WSZ17" s="221"/>
      <c r="WTA17" s="221"/>
      <c r="WTB17" s="221"/>
      <c r="WTC17" s="221"/>
      <c r="WTD17" s="221"/>
      <c r="WTE17" s="221"/>
      <c r="WTH17" s="26"/>
      <c r="WTI17" s="26"/>
      <c r="WTJ17" s="26"/>
      <c r="WTK17" s="225"/>
      <c r="WTL17" s="26"/>
      <c r="WTN17" s="221"/>
      <c r="WTO17" s="221"/>
      <c r="WTP17" s="221"/>
      <c r="WTQ17" s="221"/>
      <c r="WTR17" s="221"/>
      <c r="WTS17" s="221"/>
      <c r="WTT17" s="221"/>
      <c r="WTU17" s="221"/>
      <c r="WTX17" s="26"/>
      <c r="WTY17" s="26"/>
      <c r="WTZ17" s="26"/>
      <c r="WUA17" s="225"/>
      <c r="WUB17" s="26"/>
      <c r="WUD17" s="221"/>
      <c r="WUE17" s="221"/>
      <c r="WUF17" s="221"/>
      <c r="WUG17" s="221"/>
      <c r="WUH17" s="221"/>
      <c r="WUI17" s="221"/>
      <c r="WUJ17" s="221"/>
      <c r="WUK17" s="221"/>
      <c r="WUN17" s="26"/>
      <c r="WUO17" s="26"/>
      <c r="WUP17" s="26"/>
      <c r="WUQ17" s="225"/>
      <c r="WUR17" s="26"/>
      <c r="WUT17" s="221"/>
      <c r="WUU17" s="221"/>
      <c r="WUV17" s="221"/>
      <c r="WUW17" s="221"/>
      <c r="WUX17" s="221"/>
      <c r="WUY17" s="221"/>
      <c r="WUZ17" s="221"/>
      <c r="WVA17" s="221"/>
      <c r="WVD17" s="26"/>
      <c r="WVE17" s="26"/>
      <c r="WVF17" s="26"/>
      <c r="WVG17" s="225"/>
      <c r="WVH17" s="26"/>
      <c r="WVJ17" s="221"/>
      <c r="WVK17" s="221"/>
      <c r="WVL17" s="221"/>
      <c r="WVM17" s="221"/>
      <c r="WVN17" s="221"/>
      <c r="WVO17" s="221"/>
      <c r="WVP17" s="221"/>
      <c r="WVQ17" s="221"/>
      <c r="WVT17" s="26"/>
      <c r="WVU17" s="26"/>
      <c r="WVV17" s="26"/>
      <c r="WVW17" s="225"/>
      <c r="WVX17" s="26"/>
      <c r="WVZ17" s="221"/>
      <c r="WWA17" s="221"/>
      <c r="WWB17" s="221"/>
      <c r="WWC17" s="221"/>
      <c r="WWD17" s="221"/>
      <c r="WWE17" s="221"/>
      <c r="WWF17" s="221"/>
      <c r="WWG17" s="221"/>
      <c r="WWJ17" s="26"/>
      <c r="WWK17" s="26"/>
      <c r="WWL17" s="26"/>
      <c r="WWM17" s="225"/>
      <c r="WWN17" s="26"/>
      <c r="WWP17" s="221"/>
      <c r="WWQ17" s="221"/>
      <c r="WWR17" s="221"/>
      <c r="WWS17" s="221"/>
      <c r="WWT17" s="221"/>
      <c r="WWU17" s="221"/>
      <c r="WWV17" s="221"/>
      <c r="WWW17" s="221"/>
      <c r="WWZ17" s="26"/>
      <c r="WXA17" s="26"/>
      <c r="WXB17" s="26"/>
      <c r="WXC17" s="225"/>
      <c r="WXD17" s="26"/>
      <c r="WXF17" s="221"/>
      <c r="WXG17" s="221"/>
      <c r="WXH17" s="221"/>
      <c r="WXI17" s="221"/>
      <c r="WXJ17" s="221"/>
      <c r="WXK17" s="221"/>
      <c r="WXL17" s="221"/>
      <c r="WXM17" s="221"/>
      <c r="WXP17" s="26"/>
      <c r="WXQ17" s="26"/>
      <c r="WXR17" s="26"/>
      <c r="WXS17" s="225"/>
      <c r="WXT17" s="26"/>
      <c r="WXV17" s="221"/>
      <c r="WXW17" s="221"/>
      <c r="WXX17" s="221"/>
      <c r="WXY17" s="221"/>
      <c r="WXZ17" s="221"/>
      <c r="WYA17" s="221"/>
      <c r="WYB17" s="221"/>
      <c r="WYC17" s="221"/>
      <c r="WYF17" s="26"/>
      <c r="WYG17" s="26"/>
      <c r="WYH17" s="26"/>
      <c r="WYI17" s="225"/>
      <c r="WYJ17" s="26"/>
      <c r="WYL17" s="221"/>
      <c r="WYM17" s="221"/>
      <c r="WYN17" s="221"/>
      <c r="WYO17" s="221"/>
      <c r="WYP17" s="221"/>
      <c r="WYQ17" s="221"/>
      <c r="WYR17" s="221"/>
      <c r="WYS17" s="221"/>
      <c r="WYV17" s="26"/>
      <c r="WYW17" s="26"/>
      <c r="WYX17" s="26"/>
      <c r="WYY17" s="225"/>
      <c r="WYZ17" s="26"/>
      <c r="WZB17" s="221"/>
      <c r="WZC17" s="221"/>
      <c r="WZD17" s="221"/>
      <c r="WZE17" s="221"/>
      <c r="WZF17" s="221"/>
      <c r="WZG17" s="221"/>
      <c r="WZH17" s="221"/>
      <c r="WZI17" s="221"/>
      <c r="WZL17" s="26"/>
      <c r="WZM17" s="26"/>
      <c r="WZN17" s="26"/>
      <c r="WZO17" s="225"/>
      <c r="WZP17" s="26"/>
      <c r="WZR17" s="221"/>
      <c r="WZS17" s="221"/>
      <c r="WZT17" s="221"/>
      <c r="WZU17" s="221"/>
      <c r="WZV17" s="221"/>
      <c r="WZW17" s="221"/>
      <c r="WZX17" s="221"/>
      <c r="WZY17" s="221"/>
      <c r="XAB17" s="26"/>
      <c r="XAC17" s="26"/>
      <c r="XAD17" s="26"/>
      <c r="XAE17" s="225"/>
      <c r="XAF17" s="26"/>
      <c r="XAH17" s="221"/>
      <c r="XAI17" s="221"/>
      <c r="XAJ17" s="221"/>
      <c r="XAK17" s="221"/>
      <c r="XAL17" s="221"/>
      <c r="XAM17" s="221"/>
      <c r="XAN17" s="221"/>
      <c r="XAO17" s="221"/>
      <c r="XAR17" s="26"/>
      <c r="XAS17" s="26"/>
      <c r="XAT17" s="26"/>
      <c r="XAU17" s="225"/>
      <c r="XAV17" s="26"/>
      <c r="XAX17" s="221"/>
      <c r="XAY17" s="221"/>
      <c r="XAZ17" s="221"/>
      <c r="XBA17" s="221"/>
      <c r="XBB17" s="221"/>
      <c r="XBC17" s="221"/>
      <c r="XBD17" s="221"/>
      <c r="XBE17" s="221"/>
      <c r="XBH17" s="26"/>
      <c r="XBI17" s="26"/>
      <c r="XBJ17" s="26"/>
      <c r="XBK17" s="225"/>
      <c r="XBL17" s="26"/>
      <c r="XBN17" s="221"/>
      <c r="XBO17" s="221"/>
      <c r="XBP17" s="221"/>
      <c r="XBQ17" s="221"/>
      <c r="XBR17" s="221"/>
      <c r="XBS17" s="221"/>
      <c r="XBT17" s="221"/>
      <c r="XBU17" s="221"/>
      <c r="XBX17" s="26"/>
      <c r="XBY17" s="26"/>
      <c r="XBZ17" s="26"/>
      <c r="XCA17" s="225"/>
      <c r="XCB17" s="26"/>
      <c r="XCD17" s="221"/>
      <c r="XCE17" s="221"/>
      <c r="XCF17" s="221"/>
      <c r="XCG17" s="221"/>
      <c r="XCH17" s="221"/>
      <c r="XCI17" s="221"/>
      <c r="XCJ17" s="221"/>
      <c r="XCK17" s="221"/>
      <c r="XCN17" s="26"/>
      <c r="XCO17" s="26"/>
      <c r="XCP17" s="26"/>
      <c r="XCQ17" s="225"/>
      <c r="XCR17" s="26"/>
      <c r="XCT17" s="221"/>
      <c r="XCU17" s="221"/>
      <c r="XCV17" s="221"/>
      <c r="XCW17" s="221"/>
      <c r="XCX17" s="221"/>
      <c r="XCY17" s="221"/>
      <c r="XCZ17" s="221"/>
      <c r="XDA17" s="221"/>
      <c r="XDD17" s="26"/>
      <c r="XDE17" s="26"/>
      <c r="XDF17" s="26"/>
      <c r="XDG17" s="225"/>
      <c r="XDH17" s="26"/>
      <c r="XDJ17" s="221"/>
      <c r="XDK17" s="221"/>
      <c r="XDL17" s="221"/>
      <c r="XDM17" s="221"/>
      <c r="XDN17" s="221"/>
      <c r="XDO17" s="221"/>
      <c r="XDP17" s="221"/>
      <c r="XDQ17" s="221"/>
      <c r="XDT17" s="26"/>
      <c r="XDU17" s="26"/>
      <c r="XDV17" s="26"/>
      <c r="XDW17" s="225"/>
      <c r="XDX17" s="26"/>
      <c r="XDZ17" s="221"/>
      <c r="XEA17" s="221"/>
      <c r="XEB17" s="221"/>
      <c r="XEC17" s="221"/>
      <c r="XED17" s="221"/>
      <c r="XEE17" s="221"/>
      <c r="XEF17" s="221"/>
      <c r="XEG17" s="221"/>
      <c r="XEJ17" s="26"/>
      <c r="XEK17" s="26"/>
      <c r="XEL17" s="26"/>
      <c r="XEM17" s="225"/>
      <c r="XEN17" s="26"/>
      <c r="XEP17" s="221"/>
      <c r="XEQ17" s="221"/>
      <c r="XER17" s="221"/>
      <c r="XES17" s="221"/>
      <c r="XET17" s="221"/>
      <c r="XEU17" s="221"/>
      <c r="XEV17" s="221"/>
      <c r="XEW17" s="221"/>
      <c r="XEZ17" s="26"/>
      <c r="XFA17" s="26"/>
      <c r="XFB17" s="26"/>
      <c r="XFC17" s="225"/>
      <c r="XFD17" s="26"/>
    </row>
    <row r="18" spans="2:1024 1026:2048 2050:3072 3074:4096 4098:5120 5122:6144 6146:7168 7170:8192 8194:9216 9218:10240 10242:11264 11266:12288 12290:13312 13314:14336 14338:15360 15362:16384" ht="15" customHeight="1">
      <c r="B18" s="511"/>
      <c r="C18" s="511"/>
      <c r="D18" s="511"/>
      <c r="E18" s="511"/>
      <c r="F18" s="511"/>
      <c r="G18" s="511"/>
      <c r="H18" s="511"/>
      <c r="M18" s="228" t="e">
        <f>#REF!/2</f>
        <v>#REF!</v>
      </c>
      <c r="N18" s="524"/>
      <c r="O18" s="524"/>
      <c r="P18" s="523"/>
      <c r="Q18" s="523"/>
      <c r="R18" s="523"/>
      <c r="S18" s="523"/>
      <c r="T18" s="523"/>
      <c r="U18" s="523"/>
      <c r="V18" s="371"/>
      <c r="W18" s="398" t="str">
        <f>IF(Y15&gt;98,"   erreur","OK")</f>
        <v>OK</v>
      </c>
      <c r="X18" s="371"/>
      <c r="Y18" s="371"/>
      <c r="AA18" s="227" t="str">
        <f ca="1">MID(W22,1,1)</f>
        <v>5</v>
      </c>
      <c r="AB18" s="26" t="str">
        <f ca="1">CONCATENATE(AA19,AA18)</f>
        <v>45</v>
      </c>
      <c r="AC18" s="26"/>
      <c r="AD18" s="26"/>
      <c r="AE18" s="397"/>
      <c r="AF18" s="26"/>
      <c r="AH18" s="403"/>
      <c r="AI18" s="403"/>
      <c r="AJ18" s="403"/>
      <c r="AK18" s="403"/>
      <c r="AL18" s="403"/>
      <c r="AM18" s="403"/>
      <c r="AN18" s="403"/>
      <c r="AO18" s="403"/>
      <c r="AQ18" s="227"/>
      <c r="AR18" s="26"/>
      <c r="AS18" s="26"/>
      <c r="AT18" s="26"/>
      <c r="AU18" s="225"/>
      <c r="AV18" s="26"/>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c r="IW18" s="229"/>
      <c r="IX18" s="229"/>
      <c r="IY18" s="229"/>
      <c r="IZ18" s="229"/>
      <c r="JA18" s="229"/>
      <c r="JB18" s="229"/>
      <c r="JC18" s="229"/>
      <c r="JD18" s="229"/>
      <c r="JE18" s="229"/>
      <c r="JF18" s="229"/>
      <c r="JG18" s="229"/>
      <c r="JH18" s="229"/>
      <c r="JI18" s="229"/>
      <c r="JJ18" s="229"/>
      <c r="JK18" s="229"/>
      <c r="JL18" s="229"/>
      <c r="JM18" s="229"/>
      <c r="JN18" s="229"/>
      <c r="JO18" s="229"/>
      <c r="JP18" s="229"/>
      <c r="JQ18" s="229"/>
      <c r="JR18" s="229"/>
      <c r="JS18" s="229"/>
      <c r="JT18" s="229"/>
      <c r="JU18" s="229"/>
      <c r="JV18" s="229"/>
      <c r="JW18" s="229"/>
      <c r="JX18" s="229"/>
      <c r="JY18" s="229"/>
      <c r="JZ18" s="229"/>
      <c r="KA18" s="229"/>
      <c r="KB18" s="229"/>
      <c r="KC18" s="229"/>
      <c r="KD18" s="229"/>
      <c r="KE18" s="229"/>
      <c r="KF18" s="229"/>
      <c r="KG18" s="229"/>
      <c r="KH18" s="229"/>
      <c r="KI18" s="229"/>
      <c r="KJ18" s="229"/>
      <c r="KK18" s="229"/>
      <c r="KL18" s="229"/>
      <c r="KM18" s="229"/>
      <c r="KN18" s="229"/>
      <c r="KO18" s="229"/>
      <c r="KP18" s="229"/>
      <c r="KQ18" s="229"/>
      <c r="KR18" s="229"/>
      <c r="KS18" s="229"/>
      <c r="KT18" s="229"/>
      <c r="KU18" s="229"/>
      <c r="KV18" s="229"/>
      <c r="KW18" s="229"/>
      <c r="KX18" s="229"/>
      <c r="KY18" s="229"/>
      <c r="KZ18" s="229"/>
      <c r="LA18" s="229"/>
      <c r="LB18" s="229"/>
      <c r="LC18" s="229"/>
      <c r="LD18" s="229"/>
      <c r="LE18" s="229"/>
      <c r="LF18" s="229"/>
      <c r="LG18" s="229"/>
      <c r="LH18" s="229"/>
      <c r="LI18" s="229"/>
      <c r="LJ18" s="229"/>
      <c r="LK18" s="229"/>
      <c r="LL18" s="229"/>
      <c r="LM18" s="229"/>
      <c r="LN18" s="229"/>
      <c r="LO18" s="229"/>
      <c r="LP18" s="229"/>
      <c r="LQ18" s="229"/>
      <c r="LR18" s="229"/>
      <c r="LS18" s="229"/>
      <c r="LT18" s="229"/>
      <c r="LU18" s="229"/>
      <c r="LV18" s="229"/>
      <c r="LW18" s="229"/>
      <c r="LX18" s="229"/>
      <c r="LY18" s="229"/>
      <c r="LZ18" s="229"/>
      <c r="MA18" s="229"/>
      <c r="MB18" s="229"/>
      <c r="MC18" s="229"/>
      <c r="MD18" s="229"/>
      <c r="ME18" s="229"/>
      <c r="MF18" s="229"/>
      <c r="MG18" s="229"/>
      <c r="MH18" s="229"/>
      <c r="MI18" s="229"/>
      <c r="MJ18" s="229"/>
      <c r="MK18" s="229"/>
      <c r="ML18" s="229"/>
      <c r="MM18" s="229"/>
      <c r="MN18" s="229"/>
      <c r="MO18" s="229"/>
      <c r="MP18" s="229"/>
      <c r="MQ18" s="229"/>
      <c r="MR18" s="229"/>
      <c r="MS18" s="229"/>
      <c r="MT18" s="229"/>
      <c r="MU18" s="229"/>
      <c r="MV18" s="229"/>
      <c r="MW18" s="229"/>
      <c r="MX18" s="229"/>
      <c r="MY18" s="229"/>
      <c r="MZ18" s="229"/>
      <c r="NA18" s="229"/>
      <c r="NB18" s="229"/>
      <c r="NC18" s="229"/>
      <c r="ND18" s="229"/>
      <c r="NE18" s="229"/>
      <c r="NF18" s="229"/>
      <c r="NG18" s="229"/>
      <c r="NH18" s="229"/>
      <c r="NI18" s="229"/>
      <c r="NJ18" s="229"/>
      <c r="NK18" s="229"/>
      <c r="NL18" s="229"/>
      <c r="NM18" s="229"/>
      <c r="NN18" s="229"/>
      <c r="NO18" s="229"/>
      <c r="NP18" s="229"/>
      <c r="NQ18" s="229"/>
      <c r="NR18" s="229"/>
      <c r="NS18" s="229"/>
      <c r="NT18" s="229"/>
      <c r="NU18" s="229"/>
      <c r="NV18" s="229"/>
      <c r="NW18" s="229"/>
      <c r="NX18" s="229"/>
      <c r="NY18" s="229"/>
      <c r="NZ18" s="229"/>
      <c r="OA18" s="229"/>
      <c r="OB18" s="229"/>
      <c r="OC18" s="229"/>
      <c r="OD18" s="229"/>
      <c r="OE18" s="229"/>
      <c r="OF18" s="229"/>
      <c r="OG18" s="229"/>
      <c r="OH18" s="229"/>
      <c r="OI18" s="229"/>
      <c r="OJ18" s="229"/>
      <c r="OK18" s="229"/>
      <c r="OL18" s="229"/>
      <c r="OM18" s="229"/>
      <c r="ON18" s="229"/>
      <c r="OO18" s="229"/>
      <c r="OP18" s="229"/>
      <c r="OQ18" s="229"/>
      <c r="OR18" s="229"/>
      <c r="OS18" s="229"/>
      <c r="OT18" s="229"/>
      <c r="OU18" s="229"/>
      <c r="OV18" s="229"/>
      <c r="OW18" s="229"/>
      <c r="OX18" s="229"/>
      <c r="OY18" s="229"/>
      <c r="OZ18" s="229"/>
      <c r="PA18" s="229"/>
      <c r="PB18" s="229"/>
      <c r="PC18" s="229"/>
      <c r="PD18" s="229"/>
      <c r="PE18" s="229"/>
      <c r="PF18" s="229"/>
      <c r="PG18" s="229"/>
      <c r="PH18" s="229"/>
      <c r="PI18" s="229"/>
      <c r="PJ18" s="229"/>
      <c r="PK18" s="229"/>
      <c r="PL18" s="229"/>
      <c r="PM18" s="229"/>
      <c r="PN18" s="229"/>
      <c r="PO18" s="229"/>
      <c r="PP18" s="26"/>
      <c r="PR18" s="229"/>
      <c r="PS18" s="229"/>
      <c r="PT18" s="229"/>
      <c r="PU18" s="229"/>
      <c r="PV18" s="229"/>
      <c r="PW18" s="229"/>
      <c r="PX18" s="229"/>
      <c r="PY18" s="229"/>
      <c r="QA18" s="227"/>
      <c r="QB18" s="26"/>
      <c r="QC18" s="26"/>
      <c r="QD18" s="26"/>
      <c r="QE18" s="225"/>
      <c r="QF18" s="26"/>
      <c r="QH18" s="229"/>
      <c r="QI18" s="229"/>
      <c r="QJ18" s="229"/>
      <c r="QK18" s="229"/>
      <c r="QL18" s="229"/>
      <c r="QM18" s="229"/>
      <c r="QN18" s="229"/>
      <c r="QO18" s="229"/>
      <c r="QQ18" s="227"/>
      <c r="QR18" s="26"/>
      <c r="QS18" s="26"/>
      <c r="QT18" s="26"/>
      <c r="QU18" s="225"/>
      <c r="QV18" s="26"/>
      <c r="QX18" s="229"/>
      <c r="QY18" s="229"/>
      <c r="QZ18" s="229"/>
      <c r="RA18" s="229"/>
      <c r="RB18" s="229"/>
      <c r="RC18" s="229"/>
      <c r="RD18" s="229"/>
      <c r="RE18" s="229"/>
      <c r="RG18" s="227"/>
      <c r="RH18" s="26"/>
      <c r="RI18" s="26"/>
      <c r="RJ18" s="26"/>
      <c r="RK18" s="225"/>
      <c r="RL18" s="26"/>
      <c r="RN18" s="229"/>
      <c r="RO18" s="229"/>
      <c r="RP18" s="229"/>
      <c r="RQ18" s="229"/>
      <c r="RR18" s="229"/>
      <c r="RS18" s="229"/>
      <c r="RT18" s="229"/>
      <c r="RU18" s="229"/>
      <c r="RW18" s="227"/>
      <c r="RX18" s="26"/>
      <c r="RY18" s="26"/>
      <c r="RZ18" s="26"/>
      <c r="SA18" s="225"/>
      <c r="SB18" s="26"/>
      <c r="SD18" s="229"/>
      <c r="SE18" s="229"/>
      <c r="SF18" s="229"/>
      <c r="SG18" s="229"/>
      <c r="SH18" s="229"/>
      <c r="SI18" s="229"/>
      <c r="SJ18" s="229"/>
      <c r="SK18" s="229"/>
      <c r="SM18" s="227"/>
      <c r="SN18" s="26"/>
      <c r="SO18" s="26"/>
      <c r="SP18" s="26"/>
      <c r="SQ18" s="225"/>
      <c r="SR18" s="26"/>
      <c r="ST18" s="229"/>
      <c r="SU18" s="229"/>
      <c r="SV18" s="229"/>
      <c r="SW18" s="229"/>
      <c r="SX18" s="229"/>
      <c r="SY18" s="229"/>
      <c r="SZ18" s="229"/>
      <c r="TA18" s="229"/>
      <c r="TC18" s="227"/>
      <c r="TD18" s="26"/>
      <c r="TE18" s="26"/>
      <c r="TF18" s="26"/>
      <c r="TG18" s="225"/>
      <c r="TH18" s="26"/>
      <c r="TJ18" s="229"/>
      <c r="TK18" s="229"/>
      <c r="TL18" s="229"/>
      <c r="TM18" s="229"/>
      <c r="TN18" s="229"/>
      <c r="TO18" s="229"/>
      <c r="TP18" s="229"/>
      <c r="TQ18" s="229"/>
      <c r="TS18" s="227"/>
      <c r="TT18" s="26"/>
      <c r="TU18" s="26"/>
      <c r="TV18" s="26"/>
      <c r="TW18" s="225"/>
      <c r="TX18" s="26"/>
      <c r="TZ18" s="229"/>
      <c r="UA18" s="229"/>
      <c r="UB18" s="229"/>
      <c r="UC18" s="229"/>
      <c r="UD18" s="229"/>
      <c r="UE18" s="229"/>
      <c r="UF18" s="229"/>
      <c r="UG18" s="229"/>
      <c r="UI18" s="227"/>
      <c r="UJ18" s="26"/>
      <c r="UK18" s="26"/>
      <c r="UL18" s="26"/>
      <c r="UM18" s="225"/>
      <c r="UN18" s="26"/>
      <c r="UP18" s="229"/>
      <c r="UQ18" s="229"/>
      <c r="UR18" s="229"/>
      <c r="US18" s="229"/>
      <c r="UT18" s="229"/>
      <c r="UU18" s="229"/>
      <c r="UV18" s="229"/>
      <c r="UW18" s="229"/>
      <c r="UY18" s="227"/>
      <c r="UZ18" s="26"/>
      <c r="VA18" s="26"/>
      <c r="VB18" s="26"/>
      <c r="VC18" s="225"/>
      <c r="VD18" s="26"/>
      <c r="VF18" s="229"/>
      <c r="VG18" s="229"/>
      <c r="VH18" s="229"/>
      <c r="VI18" s="229"/>
      <c r="VJ18" s="229"/>
      <c r="VK18" s="229"/>
      <c r="VL18" s="229"/>
      <c r="VM18" s="229"/>
      <c r="VO18" s="227"/>
      <c r="VP18" s="26"/>
      <c r="VQ18" s="26"/>
      <c r="VR18" s="26"/>
      <c r="VS18" s="225"/>
      <c r="VT18" s="26"/>
      <c r="VV18" s="229"/>
      <c r="VW18" s="229"/>
      <c r="VX18" s="229"/>
      <c r="VY18" s="229"/>
      <c r="VZ18" s="229"/>
      <c r="WA18" s="229"/>
      <c r="WB18" s="229"/>
      <c r="WC18" s="229"/>
      <c r="WE18" s="227"/>
      <c r="WF18" s="26"/>
      <c r="WG18" s="26"/>
      <c r="WH18" s="26"/>
      <c r="WI18" s="225"/>
      <c r="WJ18" s="26"/>
      <c r="WL18" s="229"/>
      <c r="WM18" s="229"/>
      <c r="WN18" s="229"/>
      <c r="WO18" s="229"/>
      <c r="WP18" s="229"/>
      <c r="WQ18" s="229"/>
      <c r="WR18" s="229"/>
      <c r="WS18" s="229"/>
      <c r="WU18" s="227"/>
      <c r="WV18" s="26"/>
      <c r="WW18" s="26"/>
      <c r="WX18" s="26"/>
      <c r="WY18" s="225"/>
      <c r="WZ18" s="26"/>
      <c r="XB18" s="229"/>
      <c r="XC18" s="229"/>
      <c r="XD18" s="229"/>
      <c r="XE18" s="229"/>
      <c r="XF18" s="229"/>
      <c r="XG18" s="229"/>
      <c r="XH18" s="229"/>
      <c r="XI18" s="229"/>
      <c r="XK18" s="227"/>
      <c r="XL18" s="26"/>
      <c r="XM18" s="26"/>
      <c r="XN18" s="26"/>
      <c r="XO18" s="225"/>
      <c r="XP18" s="26"/>
      <c r="XR18" s="229"/>
      <c r="XS18" s="229"/>
      <c r="XT18" s="229"/>
      <c r="XU18" s="229"/>
      <c r="XV18" s="229"/>
      <c r="XW18" s="229"/>
      <c r="XX18" s="229"/>
      <c r="XY18" s="229"/>
      <c r="YA18" s="227"/>
      <c r="YB18" s="26"/>
      <c r="YC18" s="26"/>
      <c r="YD18" s="26"/>
      <c r="YE18" s="225"/>
      <c r="YF18" s="26"/>
      <c r="YH18" s="229"/>
      <c r="YI18" s="229"/>
      <c r="YJ18" s="229"/>
      <c r="YK18" s="229"/>
      <c r="YL18" s="229"/>
      <c r="YM18" s="229"/>
      <c r="YN18" s="229"/>
      <c r="YO18" s="229"/>
      <c r="YQ18" s="227"/>
      <c r="YR18" s="26"/>
      <c r="YS18" s="26"/>
      <c r="YT18" s="26"/>
      <c r="YU18" s="225"/>
      <c r="YV18" s="26"/>
      <c r="YX18" s="229"/>
      <c r="YY18" s="229"/>
      <c r="YZ18" s="229"/>
      <c r="ZA18" s="229"/>
      <c r="ZB18" s="229"/>
      <c r="ZC18" s="229"/>
      <c r="ZD18" s="229"/>
      <c r="ZE18" s="229"/>
      <c r="ZG18" s="227"/>
      <c r="ZH18" s="26"/>
      <c r="ZI18" s="26"/>
      <c r="ZJ18" s="26"/>
      <c r="ZK18" s="225"/>
      <c r="ZL18" s="26"/>
      <c r="ZN18" s="229"/>
      <c r="ZO18" s="229"/>
      <c r="ZP18" s="229"/>
      <c r="ZQ18" s="229"/>
      <c r="ZR18" s="229"/>
      <c r="ZS18" s="229"/>
      <c r="ZT18" s="229"/>
      <c r="ZU18" s="229"/>
      <c r="ZW18" s="227"/>
      <c r="ZX18" s="26"/>
      <c r="ZY18" s="26"/>
      <c r="ZZ18" s="26"/>
      <c r="AAA18" s="225"/>
      <c r="AAB18" s="26"/>
      <c r="AAD18" s="229"/>
      <c r="AAE18" s="229"/>
      <c r="AAF18" s="229"/>
      <c r="AAG18" s="229"/>
      <c r="AAH18" s="229"/>
      <c r="AAI18" s="229"/>
      <c r="AAJ18" s="229"/>
      <c r="AAK18" s="229"/>
      <c r="AAM18" s="227"/>
      <c r="AAN18" s="26"/>
      <c r="AAO18" s="26"/>
      <c r="AAP18" s="26"/>
      <c r="AAQ18" s="225"/>
      <c r="AAR18" s="26"/>
      <c r="AAT18" s="229"/>
      <c r="AAU18" s="229"/>
      <c r="AAV18" s="229"/>
      <c r="AAW18" s="229"/>
      <c r="AAX18" s="229"/>
      <c r="AAY18" s="229"/>
      <c r="AAZ18" s="229"/>
      <c r="ABA18" s="229"/>
      <c r="ABC18" s="227"/>
      <c r="ABD18" s="26"/>
      <c r="ABE18" s="26"/>
      <c r="ABF18" s="26"/>
      <c r="ABG18" s="225"/>
      <c r="ABH18" s="26"/>
      <c r="ABJ18" s="229"/>
      <c r="ABK18" s="229"/>
      <c r="ABL18" s="229"/>
      <c r="ABM18" s="229"/>
      <c r="ABN18" s="229"/>
      <c r="ABO18" s="229"/>
      <c r="ABP18" s="229"/>
      <c r="ABQ18" s="229"/>
      <c r="ABS18" s="227"/>
      <c r="ABT18" s="26"/>
      <c r="ABU18" s="26"/>
      <c r="ABV18" s="26"/>
      <c r="ABW18" s="225"/>
      <c r="ABX18" s="26"/>
      <c r="ABZ18" s="229"/>
      <c r="ACA18" s="229"/>
      <c r="ACB18" s="229"/>
      <c r="ACC18" s="229"/>
      <c r="ACD18" s="229"/>
      <c r="ACE18" s="229"/>
      <c r="ACF18" s="229"/>
      <c r="ACG18" s="229"/>
      <c r="ACI18" s="227"/>
      <c r="ACJ18" s="26"/>
      <c r="ACK18" s="26"/>
      <c r="ACL18" s="26"/>
      <c r="ACM18" s="225"/>
      <c r="ACN18" s="26"/>
      <c r="ACP18" s="229"/>
      <c r="ACQ18" s="229"/>
      <c r="ACR18" s="229"/>
      <c r="ACS18" s="229"/>
      <c r="ACT18" s="229"/>
      <c r="ACU18" s="229"/>
      <c r="ACV18" s="229"/>
      <c r="ACW18" s="229"/>
      <c r="ACY18" s="227"/>
      <c r="ACZ18" s="26"/>
      <c r="ADA18" s="26"/>
      <c r="ADB18" s="26"/>
      <c r="ADC18" s="225"/>
      <c r="ADD18" s="26"/>
      <c r="ADF18" s="229"/>
      <c r="ADG18" s="229"/>
      <c r="ADH18" s="229"/>
      <c r="ADI18" s="229"/>
      <c r="ADJ18" s="229"/>
      <c r="ADK18" s="229"/>
      <c r="ADL18" s="229"/>
      <c r="ADM18" s="229"/>
      <c r="ADO18" s="227"/>
      <c r="ADP18" s="26"/>
      <c r="ADQ18" s="26"/>
      <c r="ADR18" s="26"/>
      <c r="ADS18" s="225"/>
      <c r="ADT18" s="26"/>
      <c r="ADV18" s="229"/>
      <c r="ADW18" s="229"/>
      <c r="ADX18" s="229"/>
      <c r="ADY18" s="229"/>
      <c r="ADZ18" s="229"/>
      <c r="AEA18" s="229"/>
      <c r="AEB18" s="229"/>
      <c r="AEC18" s="229"/>
      <c r="AEE18" s="227"/>
      <c r="AEF18" s="26"/>
      <c r="AEG18" s="26"/>
      <c r="AEH18" s="26"/>
      <c r="AEI18" s="225"/>
      <c r="AEJ18" s="26"/>
      <c r="AEL18" s="229"/>
      <c r="AEM18" s="229"/>
      <c r="AEN18" s="229"/>
      <c r="AEO18" s="229"/>
      <c r="AEP18" s="229"/>
      <c r="AEQ18" s="229"/>
      <c r="AER18" s="229"/>
      <c r="AES18" s="229"/>
      <c r="AEU18" s="227"/>
      <c r="AEV18" s="26"/>
      <c r="AEW18" s="26"/>
      <c r="AEX18" s="26"/>
      <c r="AEY18" s="225"/>
      <c r="AEZ18" s="26"/>
      <c r="AFB18" s="229"/>
      <c r="AFC18" s="229"/>
      <c r="AFD18" s="229"/>
      <c r="AFE18" s="229"/>
      <c r="AFF18" s="229"/>
      <c r="AFG18" s="229"/>
      <c r="AFH18" s="229"/>
      <c r="AFI18" s="229"/>
      <c r="AFK18" s="227"/>
      <c r="AFL18" s="26"/>
      <c r="AFM18" s="26"/>
      <c r="AFN18" s="26"/>
      <c r="AFO18" s="225"/>
      <c r="AFP18" s="26"/>
      <c r="AFR18" s="229"/>
      <c r="AFS18" s="229"/>
      <c r="AFT18" s="229"/>
      <c r="AFU18" s="229"/>
      <c r="AFV18" s="229"/>
      <c r="AFW18" s="229"/>
      <c r="AFX18" s="229"/>
      <c r="AFY18" s="229"/>
      <c r="AGA18" s="227"/>
      <c r="AGB18" s="26"/>
      <c r="AGC18" s="26"/>
      <c r="AGD18" s="26"/>
      <c r="AGE18" s="225"/>
      <c r="AGF18" s="26"/>
      <c r="AGH18" s="229"/>
      <c r="AGI18" s="229"/>
      <c r="AGJ18" s="229"/>
      <c r="AGK18" s="229"/>
      <c r="AGL18" s="229"/>
      <c r="AGM18" s="229"/>
      <c r="AGN18" s="229"/>
      <c r="AGO18" s="229"/>
      <c r="AGQ18" s="227"/>
      <c r="AGR18" s="26"/>
      <c r="AGS18" s="26"/>
      <c r="AGT18" s="26"/>
      <c r="AGU18" s="225"/>
      <c r="AGV18" s="26"/>
      <c r="AGX18" s="229"/>
      <c r="AGY18" s="229"/>
      <c r="AGZ18" s="229"/>
      <c r="AHA18" s="229"/>
      <c r="AHB18" s="229"/>
      <c r="AHC18" s="229"/>
      <c r="AHD18" s="229"/>
      <c r="AHE18" s="229"/>
      <c r="AHG18" s="227"/>
      <c r="AHH18" s="26"/>
      <c r="AHI18" s="26"/>
      <c r="AHJ18" s="26"/>
      <c r="AHK18" s="225"/>
      <c r="AHL18" s="26"/>
      <c r="AHN18" s="229"/>
      <c r="AHO18" s="229"/>
      <c r="AHP18" s="229"/>
      <c r="AHQ18" s="229"/>
      <c r="AHR18" s="229"/>
      <c r="AHS18" s="229"/>
      <c r="AHT18" s="229"/>
      <c r="AHU18" s="229"/>
      <c r="AHW18" s="227"/>
      <c r="AHX18" s="26"/>
      <c r="AHY18" s="26"/>
      <c r="AHZ18" s="26"/>
      <c r="AIA18" s="225"/>
      <c r="AIB18" s="26"/>
      <c r="AID18" s="229"/>
      <c r="AIE18" s="229"/>
      <c r="AIF18" s="229"/>
      <c r="AIG18" s="229"/>
      <c r="AIH18" s="229"/>
      <c r="AII18" s="229"/>
      <c r="AIJ18" s="229"/>
      <c r="AIK18" s="229"/>
      <c r="AIM18" s="227"/>
      <c r="AIN18" s="26"/>
      <c r="AIO18" s="26"/>
      <c r="AIP18" s="26"/>
      <c r="AIQ18" s="225"/>
      <c r="AIR18" s="26"/>
      <c r="AIT18" s="229"/>
      <c r="AIU18" s="229"/>
      <c r="AIV18" s="229"/>
      <c r="AIW18" s="229"/>
      <c r="AIX18" s="229"/>
      <c r="AIY18" s="229"/>
      <c r="AIZ18" s="229"/>
      <c r="AJA18" s="229"/>
      <c r="AJC18" s="227"/>
      <c r="AJD18" s="26"/>
      <c r="AJE18" s="26"/>
      <c r="AJF18" s="26"/>
      <c r="AJG18" s="225"/>
      <c r="AJH18" s="26"/>
      <c r="AJJ18" s="229"/>
      <c r="AJK18" s="229"/>
      <c r="AJL18" s="229"/>
      <c r="AJM18" s="229"/>
      <c r="AJN18" s="229"/>
      <c r="AJO18" s="229"/>
      <c r="AJP18" s="229"/>
      <c r="AJQ18" s="229"/>
      <c r="AJS18" s="227"/>
      <c r="AJT18" s="26"/>
      <c r="AJU18" s="26"/>
      <c r="AJV18" s="26"/>
      <c r="AJW18" s="225"/>
      <c r="AJX18" s="26"/>
      <c r="AJZ18" s="229"/>
      <c r="AKA18" s="229"/>
      <c r="AKB18" s="229"/>
      <c r="AKC18" s="229"/>
      <c r="AKD18" s="229"/>
      <c r="AKE18" s="229"/>
      <c r="AKF18" s="229"/>
      <c r="AKG18" s="229"/>
      <c r="AKI18" s="227"/>
      <c r="AKJ18" s="26"/>
      <c r="AKK18" s="26"/>
      <c r="AKL18" s="26"/>
      <c r="AKM18" s="225"/>
      <c r="AKN18" s="26"/>
      <c r="AKP18" s="229"/>
      <c r="AKQ18" s="229"/>
      <c r="AKR18" s="229"/>
      <c r="AKS18" s="229"/>
      <c r="AKT18" s="229"/>
      <c r="AKU18" s="229"/>
      <c r="AKV18" s="229"/>
      <c r="AKW18" s="229"/>
      <c r="AKY18" s="227"/>
      <c r="AKZ18" s="26"/>
      <c r="ALA18" s="26"/>
      <c r="ALB18" s="26"/>
      <c r="ALC18" s="225"/>
      <c r="ALD18" s="26"/>
      <c r="ALF18" s="229"/>
      <c r="ALG18" s="229"/>
      <c r="ALH18" s="229"/>
      <c r="ALI18" s="229"/>
      <c r="ALJ18" s="229"/>
      <c r="ALK18" s="229"/>
      <c r="ALL18" s="229"/>
      <c r="ALM18" s="229"/>
      <c r="ALO18" s="227"/>
      <c r="ALP18" s="26"/>
      <c r="ALQ18" s="26"/>
      <c r="ALR18" s="26"/>
      <c r="ALS18" s="225"/>
      <c r="ALT18" s="26"/>
      <c r="ALV18" s="229"/>
      <c r="ALW18" s="229"/>
      <c r="ALX18" s="229"/>
      <c r="ALY18" s="229"/>
      <c r="ALZ18" s="229"/>
      <c r="AMA18" s="229"/>
      <c r="AMB18" s="229"/>
      <c r="AMC18" s="229"/>
      <c r="AME18" s="227"/>
      <c r="AMF18" s="26"/>
      <c r="AMG18" s="26"/>
      <c r="AMH18" s="26"/>
      <c r="AMI18" s="225"/>
      <c r="AMJ18" s="26"/>
      <c r="AML18" s="229"/>
      <c r="AMM18" s="229"/>
      <c r="AMN18" s="229"/>
      <c r="AMO18" s="229"/>
      <c r="AMP18" s="229"/>
      <c r="AMQ18" s="229"/>
      <c r="AMR18" s="229"/>
      <c r="AMS18" s="229"/>
      <c r="AMU18" s="227"/>
      <c r="AMV18" s="26"/>
      <c r="AMW18" s="26"/>
      <c r="AMX18" s="26"/>
      <c r="AMY18" s="225"/>
      <c r="AMZ18" s="26"/>
      <c r="ANB18" s="229"/>
      <c r="ANC18" s="229"/>
      <c r="AND18" s="229"/>
      <c r="ANE18" s="229"/>
      <c r="ANF18" s="229"/>
      <c r="ANG18" s="229"/>
      <c r="ANH18" s="229"/>
      <c r="ANI18" s="229"/>
      <c r="ANK18" s="227"/>
      <c r="ANL18" s="26"/>
      <c r="ANM18" s="26"/>
      <c r="ANN18" s="26"/>
      <c r="ANO18" s="225"/>
      <c r="ANP18" s="26"/>
      <c r="ANR18" s="229"/>
      <c r="ANS18" s="229"/>
      <c r="ANT18" s="229"/>
      <c r="ANU18" s="229"/>
      <c r="ANV18" s="229"/>
      <c r="ANW18" s="229"/>
      <c r="ANX18" s="229"/>
      <c r="ANY18" s="229"/>
      <c r="AOA18" s="227"/>
      <c r="AOB18" s="26"/>
      <c r="AOC18" s="26"/>
      <c r="AOD18" s="26"/>
      <c r="AOE18" s="225"/>
      <c r="AOF18" s="26"/>
      <c r="AOH18" s="229"/>
      <c r="AOI18" s="229"/>
      <c r="AOJ18" s="229"/>
      <c r="AOK18" s="229"/>
      <c r="AOL18" s="229"/>
      <c r="AOM18" s="229"/>
      <c r="AON18" s="229"/>
      <c r="AOO18" s="229"/>
      <c r="AOQ18" s="227"/>
      <c r="AOR18" s="26"/>
      <c r="AOS18" s="26"/>
      <c r="AOT18" s="26"/>
      <c r="AOU18" s="225"/>
      <c r="AOV18" s="26"/>
      <c r="AOX18" s="229"/>
      <c r="AOY18" s="229"/>
      <c r="AOZ18" s="229"/>
      <c r="APA18" s="229"/>
      <c r="APB18" s="229"/>
      <c r="APC18" s="229"/>
      <c r="APD18" s="229"/>
      <c r="APE18" s="229"/>
      <c r="APG18" s="227"/>
      <c r="APH18" s="26"/>
      <c r="API18" s="26"/>
      <c r="APJ18" s="26"/>
      <c r="APK18" s="225"/>
      <c r="APL18" s="26"/>
      <c r="APN18" s="229"/>
      <c r="APO18" s="229"/>
      <c r="APP18" s="229"/>
      <c r="APQ18" s="229"/>
      <c r="APR18" s="229"/>
      <c r="APS18" s="229"/>
      <c r="APT18" s="229"/>
      <c r="APU18" s="229"/>
      <c r="APW18" s="227"/>
      <c r="APX18" s="26"/>
      <c r="APY18" s="26"/>
      <c r="APZ18" s="26"/>
      <c r="AQA18" s="225"/>
      <c r="AQB18" s="26"/>
      <c r="AQD18" s="229"/>
      <c r="AQE18" s="229"/>
      <c r="AQF18" s="229"/>
      <c r="AQG18" s="229"/>
      <c r="AQH18" s="229"/>
      <c r="AQI18" s="229"/>
      <c r="AQJ18" s="229"/>
      <c r="AQK18" s="229"/>
      <c r="AQM18" s="227"/>
      <c r="AQN18" s="26"/>
      <c r="AQO18" s="26"/>
      <c r="AQP18" s="26"/>
      <c r="AQQ18" s="225"/>
      <c r="AQR18" s="26"/>
      <c r="AQT18" s="229"/>
      <c r="AQU18" s="229"/>
      <c r="AQV18" s="229"/>
      <c r="AQW18" s="229"/>
      <c r="AQX18" s="229"/>
      <c r="AQY18" s="229"/>
      <c r="AQZ18" s="229"/>
      <c r="ARA18" s="229"/>
      <c r="ARC18" s="227"/>
      <c r="ARD18" s="26"/>
      <c r="ARE18" s="26"/>
      <c r="ARF18" s="26"/>
      <c r="ARG18" s="225"/>
      <c r="ARH18" s="26"/>
      <c r="ARJ18" s="229"/>
      <c r="ARK18" s="229"/>
      <c r="ARL18" s="229"/>
      <c r="ARM18" s="229"/>
      <c r="ARN18" s="229"/>
      <c r="ARO18" s="229"/>
      <c r="ARP18" s="229"/>
      <c r="ARQ18" s="229"/>
      <c r="ARS18" s="227"/>
      <c r="ART18" s="26"/>
      <c r="ARU18" s="26"/>
      <c r="ARV18" s="26"/>
      <c r="ARW18" s="225"/>
      <c r="ARX18" s="26"/>
      <c r="ARZ18" s="229"/>
      <c r="ASA18" s="229"/>
      <c r="ASB18" s="229"/>
      <c r="ASC18" s="229"/>
      <c r="ASD18" s="229"/>
      <c r="ASE18" s="229"/>
      <c r="ASF18" s="229"/>
      <c r="ASG18" s="229"/>
      <c r="ASI18" s="227"/>
      <c r="ASJ18" s="26"/>
      <c r="ASK18" s="26"/>
      <c r="ASL18" s="26"/>
      <c r="ASM18" s="225"/>
      <c r="ASN18" s="26"/>
      <c r="ASP18" s="229"/>
      <c r="ASQ18" s="229"/>
      <c r="ASR18" s="229"/>
      <c r="ASS18" s="229"/>
      <c r="AST18" s="229"/>
      <c r="ASU18" s="229"/>
      <c r="ASV18" s="229"/>
      <c r="ASW18" s="229"/>
      <c r="ASY18" s="227"/>
      <c r="ASZ18" s="26"/>
      <c r="ATA18" s="26"/>
      <c r="ATB18" s="26"/>
      <c r="ATC18" s="225"/>
      <c r="ATD18" s="26"/>
      <c r="ATF18" s="229"/>
      <c r="ATG18" s="229"/>
      <c r="ATH18" s="229"/>
      <c r="ATI18" s="229"/>
      <c r="ATJ18" s="229"/>
      <c r="ATK18" s="229"/>
      <c r="ATL18" s="229"/>
      <c r="ATM18" s="229"/>
      <c r="ATO18" s="227"/>
      <c r="ATP18" s="26"/>
      <c r="ATQ18" s="26"/>
      <c r="ATR18" s="26"/>
      <c r="ATS18" s="225"/>
      <c r="ATT18" s="26"/>
      <c r="ATV18" s="229"/>
      <c r="ATW18" s="229"/>
      <c r="ATX18" s="229"/>
      <c r="ATY18" s="229"/>
      <c r="ATZ18" s="229"/>
      <c r="AUA18" s="229"/>
      <c r="AUB18" s="229"/>
      <c r="AUC18" s="229"/>
      <c r="AUE18" s="227"/>
      <c r="AUF18" s="26"/>
      <c r="AUG18" s="26"/>
      <c r="AUH18" s="26"/>
      <c r="AUI18" s="225"/>
      <c r="AUJ18" s="26"/>
      <c r="AUL18" s="229"/>
      <c r="AUM18" s="229"/>
      <c r="AUN18" s="229"/>
      <c r="AUO18" s="229"/>
      <c r="AUP18" s="229"/>
      <c r="AUQ18" s="229"/>
      <c r="AUR18" s="229"/>
      <c r="AUS18" s="229"/>
      <c r="AUU18" s="227"/>
      <c r="AUV18" s="26"/>
      <c r="AUW18" s="26"/>
      <c r="AUX18" s="26"/>
      <c r="AUY18" s="225"/>
      <c r="AUZ18" s="26"/>
      <c r="AVB18" s="229"/>
      <c r="AVC18" s="229"/>
      <c r="AVD18" s="229"/>
      <c r="AVE18" s="229"/>
      <c r="AVF18" s="229"/>
      <c r="AVG18" s="229"/>
      <c r="AVH18" s="229"/>
      <c r="AVI18" s="229"/>
      <c r="AVK18" s="227"/>
      <c r="AVL18" s="26"/>
      <c r="AVM18" s="26"/>
      <c r="AVN18" s="26"/>
      <c r="AVO18" s="225"/>
      <c r="AVP18" s="26"/>
      <c r="AVR18" s="229"/>
      <c r="AVS18" s="229"/>
      <c r="AVT18" s="229"/>
      <c r="AVU18" s="229"/>
      <c r="AVV18" s="229"/>
      <c r="AVW18" s="229"/>
      <c r="AVX18" s="229"/>
      <c r="AVY18" s="229"/>
      <c r="AWA18" s="227"/>
      <c r="AWB18" s="26"/>
      <c r="AWC18" s="26"/>
      <c r="AWD18" s="26"/>
      <c r="AWE18" s="225"/>
      <c r="AWF18" s="26"/>
      <c r="AWH18" s="229"/>
      <c r="AWI18" s="229"/>
      <c r="AWJ18" s="229"/>
      <c r="AWK18" s="229"/>
      <c r="AWL18" s="229"/>
      <c r="AWM18" s="229"/>
      <c r="AWN18" s="229"/>
      <c r="AWO18" s="229"/>
      <c r="AWQ18" s="227"/>
      <c r="AWR18" s="26"/>
      <c r="AWS18" s="26"/>
      <c r="AWT18" s="26"/>
      <c r="AWU18" s="225"/>
      <c r="AWV18" s="26"/>
      <c r="AWX18" s="229"/>
      <c r="AWY18" s="229"/>
      <c r="AWZ18" s="229"/>
      <c r="AXA18" s="229"/>
      <c r="AXB18" s="229"/>
      <c r="AXC18" s="229"/>
      <c r="AXD18" s="229"/>
      <c r="AXE18" s="229"/>
      <c r="AXG18" s="227"/>
      <c r="AXH18" s="26"/>
      <c r="AXI18" s="26"/>
      <c r="AXJ18" s="26"/>
      <c r="AXK18" s="225"/>
      <c r="AXL18" s="26"/>
      <c r="AXN18" s="229"/>
      <c r="AXO18" s="229"/>
      <c r="AXP18" s="229"/>
      <c r="AXQ18" s="229"/>
      <c r="AXR18" s="229"/>
      <c r="AXS18" s="229"/>
      <c r="AXT18" s="229"/>
      <c r="AXU18" s="229"/>
      <c r="AXW18" s="227"/>
      <c r="AXX18" s="26"/>
      <c r="AXY18" s="26"/>
      <c r="AXZ18" s="26"/>
      <c r="AYA18" s="225"/>
      <c r="AYB18" s="26"/>
      <c r="AYD18" s="229"/>
      <c r="AYE18" s="229"/>
      <c r="AYF18" s="229"/>
      <c r="AYG18" s="229"/>
      <c r="AYH18" s="229"/>
      <c r="AYI18" s="229"/>
      <c r="AYJ18" s="229"/>
      <c r="AYK18" s="229"/>
      <c r="AYM18" s="227"/>
      <c r="AYN18" s="26"/>
      <c r="AYO18" s="26"/>
      <c r="AYP18" s="26"/>
      <c r="AYQ18" s="225"/>
      <c r="AYR18" s="26"/>
      <c r="AYT18" s="229"/>
      <c r="AYU18" s="229"/>
      <c r="AYV18" s="229"/>
      <c r="AYW18" s="229"/>
      <c r="AYX18" s="229"/>
      <c r="AYY18" s="229"/>
      <c r="AYZ18" s="229"/>
      <c r="AZA18" s="229"/>
      <c r="AZC18" s="227"/>
      <c r="AZD18" s="26"/>
      <c r="AZE18" s="26"/>
      <c r="AZF18" s="26"/>
      <c r="AZG18" s="225"/>
      <c r="AZH18" s="26"/>
      <c r="AZJ18" s="229"/>
      <c r="AZK18" s="229"/>
      <c r="AZL18" s="229"/>
      <c r="AZM18" s="229"/>
      <c r="AZN18" s="229"/>
      <c r="AZO18" s="229"/>
      <c r="AZP18" s="229"/>
      <c r="AZQ18" s="229"/>
      <c r="AZS18" s="227"/>
      <c r="AZT18" s="26"/>
      <c r="AZU18" s="26"/>
      <c r="AZV18" s="26"/>
      <c r="AZW18" s="225"/>
      <c r="AZX18" s="26"/>
      <c r="AZZ18" s="229"/>
      <c r="BAA18" s="229"/>
      <c r="BAB18" s="229"/>
      <c r="BAC18" s="229"/>
      <c r="BAD18" s="229"/>
      <c r="BAE18" s="229"/>
      <c r="BAF18" s="229"/>
      <c r="BAG18" s="229"/>
      <c r="BAI18" s="227"/>
      <c r="BAJ18" s="26"/>
      <c r="BAK18" s="26"/>
      <c r="BAL18" s="26"/>
      <c r="BAM18" s="225"/>
      <c r="BAN18" s="26"/>
      <c r="BAP18" s="229"/>
      <c r="BAQ18" s="229"/>
      <c r="BAR18" s="229"/>
      <c r="BAS18" s="229"/>
      <c r="BAT18" s="229"/>
      <c r="BAU18" s="229"/>
      <c r="BAV18" s="229"/>
      <c r="BAW18" s="229"/>
      <c r="BAY18" s="227"/>
      <c r="BAZ18" s="26"/>
      <c r="BBA18" s="26"/>
      <c r="BBB18" s="26"/>
      <c r="BBC18" s="225"/>
      <c r="BBD18" s="26"/>
      <c r="BBF18" s="229"/>
      <c r="BBG18" s="229"/>
      <c r="BBH18" s="229"/>
      <c r="BBI18" s="229"/>
      <c r="BBJ18" s="229"/>
      <c r="BBK18" s="229"/>
      <c r="BBL18" s="229"/>
      <c r="BBM18" s="229"/>
      <c r="BBO18" s="227"/>
      <c r="BBP18" s="26"/>
      <c r="BBQ18" s="26"/>
      <c r="BBR18" s="26"/>
      <c r="BBS18" s="225"/>
      <c r="BBT18" s="26"/>
      <c r="BBV18" s="229"/>
      <c r="BBW18" s="229"/>
      <c r="BBX18" s="229"/>
      <c r="BBY18" s="229"/>
      <c r="BBZ18" s="229"/>
      <c r="BCA18" s="229"/>
      <c r="BCB18" s="229"/>
      <c r="BCC18" s="229"/>
      <c r="BCE18" s="227"/>
      <c r="BCF18" s="26"/>
      <c r="BCG18" s="26"/>
      <c r="BCH18" s="26"/>
      <c r="BCI18" s="225"/>
      <c r="BCJ18" s="26"/>
      <c r="BCL18" s="229"/>
      <c r="BCM18" s="229"/>
      <c r="BCN18" s="229"/>
      <c r="BCO18" s="229"/>
      <c r="BCP18" s="229"/>
      <c r="BCQ18" s="229"/>
      <c r="BCR18" s="229"/>
      <c r="BCS18" s="229"/>
      <c r="BCU18" s="227"/>
      <c r="BCV18" s="26"/>
      <c r="BCW18" s="26"/>
      <c r="BCX18" s="26"/>
      <c r="BCY18" s="225"/>
      <c r="BCZ18" s="26"/>
      <c r="BDB18" s="229"/>
      <c r="BDC18" s="229"/>
      <c r="BDD18" s="229"/>
      <c r="BDE18" s="229"/>
      <c r="BDF18" s="229"/>
      <c r="BDG18" s="229"/>
      <c r="BDH18" s="229"/>
      <c r="BDI18" s="229"/>
      <c r="BDK18" s="227"/>
      <c r="BDL18" s="26"/>
      <c r="BDM18" s="26"/>
      <c r="BDN18" s="26"/>
      <c r="BDO18" s="225"/>
      <c r="BDP18" s="26"/>
      <c r="BDR18" s="229"/>
      <c r="BDS18" s="229"/>
      <c r="BDT18" s="229"/>
      <c r="BDU18" s="229"/>
      <c r="BDV18" s="229"/>
      <c r="BDW18" s="229"/>
      <c r="BDX18" s="229"/>
      <c r="BDY18" s="229"/>
      <c r="BEA18" s="227"/>
      <c r="BEB18" s="26"/>
      <c r="BEC18" s="26"/>
      <c r="BED18" s="26"/>
      <c r="BEE18" s="225"/>
      <c r="BEF18" s="26"/>
      <c r="BEH18" s="229"/>
      <c r="BEI18" s="229"/>
      <c r="BEJ18" s="229"/>
      <c r="BEK18" s="229"/>
      <c r="BEL18" s="229"/>
      <c r="BEM18" s="229"/>
      <c r="BEN18" s="229"/>
      <c r="BEO18" s="229"/>
      <c r="BEQ18" s="227"/>
      <c r="BER18" s="26"/>
      <c r="BES18" s="26"/>
      <c r="BET18" s="26"/>
      <c r="BEU18" s="225"/>
      <c r="BEV18" s="26"/>
      <c r="BEX18" s="229"/>
      <c r="BEY18" s="229"/>
      <c r="BEZ18" s="229"/>
      <c r="BFA18" s="229"/>
      <c r="BFB18" s="229"/>
      <c r="BFC18" s="229"/>
      <c r="BFD18" s="229"/>
      <c r="BFE18" s="229"/>
      <c r="BFG18" s="227"/>
      <c r="BFH18" s="26"/>
      <c r="BFI18" s="26"/>
      <c r="BFJ18" s="26"/>
      <c r="BFK18" s="225"/>
      <c r="BFL18" s="26"/>
      <c r="BFN18" s="229"/>
      <c r="BFO18" s="229"/>
      <c r="BFP18" s="229"/>
      <c r="BFQ18" s="229"/>
      <c r="BFR18" s="229"/>
      <c r="BFS18" s="229"/>
      <c r="BFT18" s="229"/>
      <c r="BFU18" s="229"/>
      <c r="BFW18" s="227"/>
      <c r="BFX18" s="26"/>
      <c r="BFY18" s="26"/>
      <c r="BFZ18" s="26"/>
      <c r="BGA18" s="225"/>
      <c r="BGB18" s="26"/>
      <c r="BGD18" s="229"/>
      <c r="BGE18" s="229"/>
      <c r="BGF18" s="229"/>
      <c r="BGG18" s="229"/>
      <c r="BGH18" s="229"/>
      <c r="BGI18" s="229"/>
      <c r="BGJ18" s="229"/>
      <c r="BGK18" s="229"/>
      <c r="BGM18" s="227"/>
      <c r="BGN18" s="26"/>
      <c r="BGO18" s="26"/>
      <c r="BGP18" s="26"/>
      <c r="BGQ18" s="225"/>
      <c r="BGR18" s="26"/>
      <c r="BGT18" s="229"/>
      <c r="BGU18" s="229"/>
      <c r="BGV18" s="229"/>
      <c r="BGW18" s="229"/>
      <c r="BGX18" s="229"/>
      <c r="BGY18" s="229"/>
      <c r="BGZ18" s="229"/>
      <c r="BHA18" s="229"/>
      <c r="BHC18" s="227"/>
      <c r="BHD18" s="26"/>
      <c r="BHE18" s="26"/>
      <c r="BHF18" s="26"/>
      <c r="BHG18" s="225"/>
      <c r="BHH18" s="26"/>
      <c r="BHJ18" s="229"/>
      <c r="BHK18" s="229"/>
      <c r="BHL18" s="229"/>
      <c r="BHM18" s="229"/>
      <c r="BHN18" s="229"/>
      <c r="BHO18" s="229"/>
      <c r="BHP18" s="229"/>
      <c r="BHQ18" s="229"/>
      <c r="BHS18" s="227"/>
      <c r="BHT18" s="26"/>
      <c r="BHU18" s="26"/>
      <c r="BHV18" s="26"/>
      <c r="BHW18" s="225"/>
      <c r="BHX18" s="26"/>
      <c r="BHZ18" s="229"/>
      <c r="BIA18" s="229"/>
      <c r="BIB18" s="229"/>
      <c r="BIC18" s="229"/>
      <c r="BID18" s="229"/>
      <c r="BIE18" s="229"/>
      <c r="BIF18" s="229"/>
      <c r="BIG18" s="229"/>
      <c r="BII18" s="227"/>
      <c r="BIJ18" s="26"/>
      <c r="BIK18" s="26"/>
      <c r="BIL18" s="26"/>
      <c r="BIM18" s="225"/>
      <c r="BIN18" s="26"/>
      <c r="BIP18" s="229"/>
      <c r="BIQ18" s="229"/>
      <c r="BIR18" s="229"/>
      <c r="BIS18" s="229"/>
      <c r="BIT18" s="229"/>
      <c r="BIU18" s="229"/>
      <c r="BIV18" s="229"/>
      <c r="BIW18" s="229"/>
      <c r="BIY18" s="227"/>
      <c r="BIZ18" s="26"/>
      <c r="BJA18" s="26"/>
      <c r="BJB18" s="26"/>
      <c r="BJC18" s="225"/>
      <c r="BJD18" s="26"/>
      <c r="BJF18" s="229"/>
      <c r="BJG18" s="229"/>
      <c r="BJH18" s="229"/>
      <c r="BJI18" s="229"/>
      <c r="BJJ18" s="229"/>
      <c r="BJK18" s="229"/>
      <c r="BJL18" s="229"/>
      <c r="BJM18" s="229"/>
      <c r="BJO18" s="227"/>
      <c r="BJP18" s="26"/>
      <c r="BJQ18" s="26"/>
      <c r="BJR18" s="26"/>
      <c r="BJS18" s="225"/>
      <c r="BJT18" s="26"/>
      <c r="BJV18" s="229"/>
      <c r="BJW18" s="229"/>
      <c r="BJX18" s="229"/>
      <c r="BJY18" s="229"/>
      <c r="BJZ18" s="229"/>
      <c r="BKA18" s="229"/>
      <c r="BKB18" s="229"/>
      <c r="BKC18" s="229"/>
      <c r="BKE18" s="227"/>
      <c r="BKF18" s="26"/>
      <c r="BKG18" s="26"/>
      <c r="BKH18" s="26"/>
      <c r="BKI18" s="225"/>
      <c r="BKJ18" s="26"/>
      <c r="BKL18" s="229"/>
      <c r="BKM18" s="229"/>
      <c r="BKN18" s="229"/>
      <c r="BKO18" s="229"/>
      <c r="BKP18" s="229"/>
      <c r="BKQ18" s="229"/>
      <c r="BKR18" s="229"/>
      <c r="BKS18" s="229"/>
      <c r="BKU18" s="227"/>
      <c r="BKV18" s="26"/>
      <c r="BKW18" s="26"/>
      <c r="BKX18" s="26"/>
      <c r="BKY18" s="225"/>
      <c r="BKZ18" s="26"/>
      <c r="BLB18" s="229"/>
      <c r="BLC18" s="229"/>
      <c r="BLD18" s="229"/>
      <c r="BLE18" s="229"/>
      <c r="BLF18" s="229"/>
      <c r="BLG18" s="229"/>
      <c r="BLH18" s="229"/>
      <c r="BLI18" s="229"/>
      <c r="BLK18" s="227"/>
      <c r="BLL18" s="26"/>
      <c r="BLM18" s="26"/>
      <c r="BLN18" s="26"/>
      <c r="BLO18" s="225"/>
      <c r="BLP18" s="26"/>
      <c r="BLR18" s="229"/>
      <c r="BLS18" s="229"/>
      <c r="BLT18" s="229"/>
      <c r="BLU18" s="229"/>
      <c r="BLV18" s="229"/>
      <c r="BLW18" s="229"/>
      <c r="BLX18" s="229"/>
      <c r="BLY18" s="229"/>
      <c r="BMA18" s="227"/>
      <c r="BMB18" s="26"/>
      <c r="BMC18" s="26"/>
      <c r="BMD18" s="26"/>
      <c r="BME18" s="225"/>
      <c r="BMF18" s="26"/>
      <c r="BMH18" s="229"/>
      <c r="BMI18" s="229"/>
      <c r="BMJ18" s="229"/>
      <c r="BMK18" s="229"/>
      <c r="BML18" s="229"/>
      <c r="BMM18" s="229"/>
      <c r="BMN18" s="229"/>
      <c r="BMO18" s="229"/>
      <c r="BMQ18" s="227"/>
      <c r="BMR18" s="26"/>
      <c r="BMS18" s="26"/>
      <c r="BMT18" s="26"/>
      <c r="BMU18" s="225"/>
      <c r="BMV18" s="26"/>
      <c r="BMX18" s="229"/>
      <c r="BMY18" s="229"/>
      <c r="BMZ18" s="229"/>
      <c r="BNA18" s="229"/>
      <c r="BNB18" s="229"/>
      <c r="BNC18" s="229"/>
      <c r="BND18" s="229"/>
      <c r="BNE18" s="229"/>
      <c r="BNG18" s="227"/>
      <c r="BNH18" s="26"/>
      <c r="BNI18" s="26"/>
      <c r="BNJ18" s="26"/>
      <c r="BNK18" s="225"/>
      <c r="BNL18" s="26"/>
      <c r="BNN18" s="229"/>
      <c r="BNO18" s="229"/>
      <c r="BNP18" s="229"/>
      <c r="BNQ18" s="229"/>
      <c r="BNR18" s="229"/>
      <c r="BNS18" s="229"/>
      <c r="BNT18" s="229"/>
      <c r="BNU18" s="229"/>
      <c r="BNW18" s="227"/>
      <c r="BNX18" s="26"/>
      <c r="BNY18" s="26"/>
      <c r="BNZ18" s="26"/>
      <c r="BOA18" s="225"/>
      <c r="BOB18" s="26"/>
      <c r="BOD18" s="229"/>
      <c r="BOE18" s="229"/>
      <c r="BOF18" s="229"/>
      <c r="BOG18" s="229"/>
      <c r="BOH18" s="229"/>
      <c r="BOI18" s="229"/>
      <c r="BOJ18" s="229"/>
      <c r="BOK18" s="229"/>
      <c r="BOM18" s="227"/>
      <c r="BON18" s="26"/>
      <c r="BOO18" s="26"/>
      <c r="BOP18" s="26"/>
      <c r="BOQ18" s="225"/>
      <c r="BOR18" s="26"/>
      <c r="BOT18" s="229"/>
      <c r="BOU18" s="229"/>
      <c r="BOV18" s="229"/>
      <c r="BOW18" s="229"/>
      <c r="BOX18" s="229"/>
      <c r="BOY18" s="229"/>
      <c r="BOZ18" s="229"/>
      <c r="BPA18" s="229"/>
      <c r="BPC18" s="227"/>
      <c r="BPD18" s="26"/>
      <c r="BPE18" s="26"/>
      <c r="BPF18" s="26"/>
      <c r="BPG18" s="225"/>
      <c r="BPH18" s="26"/>
      <c r="BPJ18" s="229"/>
      <c r="BPK18" s="229"/>
      <c r="BPL18" s="229"/>
      <c r="BPM18" s="229"/>
      <c r="BPN18" s="229"/>
      <c r="BPO18" s="229"/>
      <c r="BPP18" s="229"/>
      <c r="BPQ18" s="229"/>
      <c r="BPS18" s="227"/>
      <c r="BPT18" s="26"/>
      <c r="BPU18" s="26"/>
      <c r="BPV18" s="26"/>
      <c r="BPW18" s="225"/>
      <c r="BPX18" s="26"/>
      <c r="BPZ18" s="229"/>
      <c r="BQA18" s="229"/>
      <c r="BQB18" s="229"/>
      <c r="BQC18" s="229"/>
      <c r="BQD18" s="229"/>
      <c r="BQE18" s="229"/>
      <c r="BQF18" s="229"/>
      <c r="BQG18" s="229"/>
      <c r="BQI18" s="227"/>
      <c r="BQJ18" s="26"/>
      <c r="BQK18" s="26"/>
      <c r="BQL18" s="26"/>
      <c r="BQM18" s="225"/>
      <c r="BQN18" s="26"/>
      <c r="BQP18" s="229"/>
      <c r="BQQ18" s="229"/>
      <c r="BQR18" s="229"/>
      <c r="BQS18" s="229"/>
      <c r="BQT18" s="229"/>
      <c r="BQU18" s="229"/>
      <c r="BQV18" s="229"/>
      <c r="BQW18" s="229"/>
      <c r="BQY18" s="227"/>
      <c r="BQZ18" s="26"/>
      <c r="BRA18" s="26"/>
      <c r="BRB18" s="26"/>
      <c r="BRC18" s="225"/>
      <c r="BRD18" s="26"/>
      <c r="BRF18" s="229"/>
      <c r="BRG18" s="229"/>
      <c r="BRH18" s="229"/>
      <c r="BRI18" s="229"/>
      <c r="BRJ18" s="229"/>
      <c r="BRK18" s="229"/>
      <c r="BRL18" s="229"/>
      <c r="BRM18" s="229"/>
      <c r="BRO18" s="227"/>
      <c r="BRP18" s="26"/>
      <c r="BRQ18" s="26"/>
      <c r="BRR18" s="26"/>
      <c r="BRS18" s="225"/>
      <c r="BRT18" s="26"/>
      <c r="BRV18" s="229"/>
      <c r="BRW18" s="229"/>
      <c r="BRX18" s="229"/>
      <c r="BRY18" s="229"/>
      <c r="BRZ18" s="229"/>
      <c r="BSA18" s="229"/>
      <c r="BSB18" s="229"/>
      <c r="BSC18" s="229"/>
      <c r="BSE18" s="227"/>
      <c r="BSF18" s="26"/>
      <c r="BSG18" s="26"/>
      <c r="BSH18" s="26"/>
      <c r="BSI18" s="225"/>
      <c r="BSJ18" s="26"/>
      <c r="BSL18" s="229"/>
      <c r="BSM18" s="229"/>
      <c r="BSN18" s="229"/>
      <c r="BSO18" s="229"/>
      <c r="BSP18" s="229"/>
      <c r="BSQ18" s="229"/>
      <c r="BSR18" s="229"/>
      <c r="BSS18" s="229"/>
      <c r="BSU18" s="227"/>
      <c r="BSV18" s="26"/>
      <c r="BSW18" s="26"/>
      <c r="BSX18" s="26"/>
      <c r="BSY18" s="225"/>
      <c r="BSZ18" s="26"/>
      <c r="BTB18" s="229"/>
      <c r="BTC18" s="229"/>
      <c r="BTD18" s="229"/>
      <c r="BTE18" s="229"/>
      <c r="BTF18" s="229"/>
      <c r="BTG18" s="229"/>
      <c r="BTH18" s="229"/>
      <c r="BTI18" s="229"/>
      <c r="BTK18" s="227"/>
      <c r="BTL18" s="26"/>
      <c r="BTM18" s="26"/>
      <c r="BTN18" s="26"/>
      <c r="BTO18" s="225"/>
      <c r="BTP18" s="26"/>
      <c r="BTR18" s="229"/>
      <c r="BTS18" s="229"/>
      <c r="BTT18" s="229"/>
      <c r="BTU18" s="229"/>
      <c r="BTV18" s="229"/>
      <c r="BTW18" s="229"/>
      <c r="BTX18" s="229"/>
      <c r="BTY18" s="229"/>
      <c r="BUA18" s="227"/>
      <c r="BUB18" s="26"/>
      <c r="BUC18" s="26"/>
      <c r="BUD18" s="26"/>
      <c r="BUE18" s="225"/>
      <c r="BUF18" s="26"/>
      <c r="BUH18" s="229"/>
      <c r="BUI18" s="229"/>
      <c r="BUJ18" s="229"/>
      <c r="BUK18" s="229"/>
      <c r="BUL18" s="229"/>
      <c r="BUM18" s="229"/>
      <c r="BUN18" s="229"/>
      <c r="BUO18" s="229"/>
      <c r="BUQ18" s="227"/>
      <c r="BUR18" s="26"/>
      <c r="BUS18" s="26"/>
      <c r="BUT18" s="26"/>
      <c r="BUU18" s="225"/>
      <c r="BUV18" s="26"/>
      <c r="BUX18" s="229"/>
      <c r="BUY18" s="229"/>
      <c r="BUZ18" s="229"/>
      <c r="BVA18" s="229"/>
      <c r="BVB18" s="229"/>
      <c r="BVC18" s="229"/>
      <c r="BVD18" s="229"/>
      <c r="BVE18" s="229"/>
      <c r="BVG18" s="227"/>
      <c r="BVH18" s="26"/>
      <c r="BVI18" s="26"/>
      <c r="BVJ18" s="26"/>
      <c r="BVK18" s="225"/>
      <c r="BVL18" s="26"/>
      <c r="BVN18" s="229"/>
      <c r="BVO18" s="229"/>
      <c r="BVP18" s="229"/>
      <c r="BVQ18" s="229"/>
      <c r="BVR18" s="229"/>
      <c r="BVS18" s="229"/>
      <c r="BVT18" s="229"/>
      <c r="BVU18" s="229"/>
      <c r="BVW18" s="227"/>
      <c r="BVX18" s="26"/>
      <c r="BVY18" s="26"/>
      <c r="BVZ18" s="26"/>
      <c r="BWA18" s="225"/>
      <c r="BWB18" s="26"/>
      <c r="BWD18" s="229"/>
      <c r="BWE18" s="229"/>
      <c r="BWF18" s="229"/>
      <c r="BWG18" s="229"/>
      <c r="BWH18" s="229"/>
      <c r="BWI18" s="229"/>
      <c r="BWJ18" s="229"/>
      <c r="BWK18" s="229"/>
      <c r="BWM18" s="227"/>
      <c r="BWN18" s="26"/>
      <c r="BWO18" s="26"/>
      <c r="BWP18" s="26"/>
      <c r="BWQ18" s="225"/>
      <c r="BWR18" s="26"/>
      <c r="BWT18" s="229"/>
      <c r="BWU18" s="229"/>
      <c r="BWV18" s="229"/>
      <c r="BWW18" s="229"/>
      <c r="BWX18" s="229"/>
      <c r="BWY18" s="229"/>
      <c r="BWZ18" s="229"/>
      <c r="BXA18" s="229"/>
      <c r="BXC18" s="227"/>
      <c r="BXD18" s="26"/>
      <c r="BXE18" s="26"/>
      <c r="BXF18" s="26"/>
      <c r="BXG18" s="225"/>
      <c r="BXH18" s="26"/>
      <c r="BXJ18" s="229"/>
      <c r="BXK18" s="229"/>
      <c r="BXL18" s="229"/>
      <c r="BXM18" s="229"/>
      <c r="BXN18" s="229"/>
      <c r="BXO18" s="229"/>
      <c r="BXP18" s="229"/>
      <c r="BXQ18" s="229"/>
      <c r="BXS18" s="227"/>
      <c r="BXT18" s="26"/>
      <c r="BXU18" s="26"/>
      <c r="BXV18" s="26"/>
      <c r="BXW18" s="225"/>
      <c r="BXX18" s="26"/>
      <c r="BXZ18" s="229"/>
      <c r="BYA18" s="229"/>
      <c r="BYB18" s="229"/>
      <c r="BYC18" s="229"/>
      <c r="BYD18" s="229"/>
      <c r="BYE18" s="229"/>
      <c r="BYF18" s="229"/>
      <c r="BYG18" s="229"/>
      <c r="BYI18" s="227"/>
      <c r="BYJ18" s="26"/>
      <c r="BYK18" s="26"/>
      <c r="BYL18" s="26"/>
      <c r="BYM18" s="225"/>
      <c r="BYN18" s="26"/>
      <c r="BYP18" s="229"/>
      <c r="BYQ18" s="229"/>
      <c r="BYR18" s="229"/>
      <c r="BYS18" s="229"/>
      <c r="BYT18" s="229"/>
      <c r="BYU18" s="229"/>
      <c r="BYV18" s="229"/>
      <c r="BYW18" s="229"/>
      <c r="BYY18" s="227"/>
      <c r="BYZ18" s="26"/>
      <c r="BZA18" s="26"/>
      <c r="BZB18" s="26"/>
      <c r="BZC18" s="225"/>
      <c r="BZD18" s="26"/>
      <c r="BZF18" s="229"/>
      <c r="BZG18" s="229"/>
      <c r="BZH18" s="229"/>
      <c r="BZI18" s="229"/>
      <c r="BZJ18" s="229"/>
      <c r="BZK18" s="229"/>
      <c r="BZL18" s="229"/>
      <c r="BZM18" s="229"/>
      <c r="BZO18" s="227"/>
      <c r="BZP18" s="26"/>
      <c r="BZQ18" s="26"/>
      <c r="BZR18" s="26"/>
      <c r="BZS18" s="225"/>
      <c r="BZT18" s="26"/>
      <c r="BZV18" s="229"/>
      <c r="BZW18" s="229"/>
      <c r="BZX18" s="229"/>
      <c r="BZY18" s="229"/>
      <c r="BZZ18" s="229"/>
      <c r="CAA18" s="229"/>
      <c r="CAB18" s="229"/>
      <c r="CAC18" s="229"/>
      <c r="CAE18" s="227"/>
      <c r="CAF18" s="26"/>
      <c r="CAG18" s="26"/>
      <c r="CAH18" s="26"/>
      <c r="CAI18" s="225"/>
      <c r="CAJ18" s="26"/>
      <c r="CAL18" s="229"/>
      <c r="CAM18" s="229"/>
      <c r="CAN18" s="229"/>
      <c r="CAO18" s="229"/>
      <c r="CAP18" s="229"/>
      <c r="CAQ18" s="229"/>
      <c r="CAR18" s="229"/>
      <c r="CAS18" s="229"/>
      <c r="CAU18" s="227"/>
      <c r="CAV18" s="26"/>
      <c r="CAW18" s="26"/>
      <c r="CAX18" s="26"/>
      <c r="CAY18" s="225"/>
      <c r="CAZ18" s="26"/>
      <c r="CBB18" s="229"/>
      <c r="CBC18" s="229"/>
      <c r="CBD18" s="229"/>
      <c r="CBE18" s="229"/>
      <c r="CBF18" s="229"/>
      <c r="CBG18" s="229"/>
      <c r="CBH18" s="229"/>
      <c r="CBI18" s="229"/>
      <c r="CBK18" s="227"/>
      <c r="CBL18" s="26"/>
      <c r="CBM18" s="26"/>
      <c r="CBN18" s="26"/>
      <c r="CBO18" s="225"/>
      <c r="CBP18" s="26"/>
      <c r="CBR18" s="229"/>
      <c r="CBS18" s="229"/>
      <c r="CBT18" s="229"/>
      <c r="CBU18" s="229"/>
      <c r="CBV18" s="229"/>
      <c r="CBW18" s="229"/>
      <c r="CBX18" s="229"/>
      <c r="CBY18" s="229"/>
      <c r="CCA18" s="227"/>
      <c r="CCB18" s="26"/>
      <c r="CCC18" s="26"/>
      <c r="CCD18" s="26"/>
      <c r="CCE18" s="225"/>
      <c r="CCF18" s="26"/>
      <c r="CCH18" s="229"/>
      <c r="CCI18" s="229"/>
      <c r="CCJ18" s="229"/>
      <c r="CCK18" s="229"/>
      <c r="CCL18" s="229"/>
      <c r="CCM18" s="229"/>
      <c r="CCN18" s="229"/>
      <c r="CCO18" s="229"/>
      <c r="CCQ18" s="227"/>
      <c r="CCR18" s="26"/>
      <c r="CCS18" s="26"/>
      <c r="CCT18" s="26"/>
      <c r="CCU18" s="225"/>
      <c r="CCV18" s="26"/>
      <c r="CCX18" s="229"/>
      <c r="CCY18" s="229"/>
      <c r="CCZ18" s="229"/>
      <c r="CDA18" s="229"/>
      <c r="CDB18" s="229"/>
      <c r="CDC18" s="229"/>
      <c r="CDD18" s="229"/>
      <c r="CDE18" s="229"/>
      <c r="CDG18" s="227"/>
      <c r="CDH18" s="26"/>
      <c r="CDI18" s="26"/>
      <c r="CDJ18" s="26"/>
      <c r="CDK18" s="225"/>
      <c r="CDL18" s="26"/>
      <c r="CDN18" s="229"/>
      <c r="CDO18" s="229"/>
      <c r="CDP18" s="229"/>
      <c r="CDQ18" s="229"/>
      <c r="CDR18" s="229"/>
      <c r="CDS18" s="229"/>
      <c r="CDT18" s="229"/>
      <c r="CDU18" s="229"/>
      <c r="CDW18" s="227"/>
      <c r="CDX18" s="26"/>
      <c r="CDY18" s="26"/>
      <c r="CDZ18" s="26"/>
      <c r="CEA18" s="225"/>
      <c r="CEB18" s="26"/>
      <c r="CED18" s="229"/>
      <c r="CEE18" s="229"/>
      <c r="CEF18" s="229"/>
      <c r="CEG18" s="229"/>
      <c r="CEH18" s="229"/>
      <c r="CEI18" s="229"/>
      <c r="CEJ18" s="229"/>
      <c r="CEK18" s="229"/>
      <c r="CEM18" s="227"/>
      <c r="CEN18" s="26"/>
      <c r="CEO18" s="26"/>
      <c r="CEP18" s="26"/>
      <c r="CEQ18" s="225"/>
      <c r="CER18" s="26"/>
      <c r="CET18" s="229"/>
      <c r="CEU18" s="229"/>
      <c r="CEV18" s="229"/>
      <c r="CEW18" s="229"/>
      <c r="CEX18" s="229"/>
      <c r="CEY18" s="229"/>
      <c r="CEZ18" s="229"/>
      <c r="CFA18" s="229"/>
      <c r="CFC18" s="227"/>
      <c r="CFD18" s="26"/>
      <c r="CFE18" s="26"/>
      <c r="CFF18" s="26"/>
      <c r="CFG18" s="225"/>
      <c r="CFH18" s="26"/>
      <c r="CFJ18" s="229"/>
      <c r="CFK18" s="229"/>
      <c r="CFL18" s="229"/>
      <c r="CFM18" s="229"/>
      <c r="CFN18" s="229"/>
      <c r="CFO18" s="229"/>
      <c r="CFP18" s="229"/>
      <c r="CFQ18" s="229"/>
      <c r="CFS18" s="227"/>
      <c r="CFT18" s="26"/>
      <c r="CFU18" s="26"/>
      <c r="CFV18" s="26"/>
      <c r="CFW18" s="225"/>
      <c r="CFX18" s="26"/>
      <c r="CFZ18" s="229"/>
      <c r="CGA18" s="229"/>
      <c r="CGB18" s="229"/>
      <c r="CGC18" s="229"/>
      <c r="CGD18" s="229"/>
      <c r="CGE18" s="229"/>
      <c r="CGF18" s="229"/>
      <c r="CGG18" s="229"/>
      <c r="CGI18" s="227"/>
      <c r="CGJ18" s="26"/>
      <c r="CGK18" s="26"/>
      <c r="CGL18" s="26"/>
      <c r="CGM18" s="225"/>
      <c r="CGN18" s="26"/>
      <c r="CGP18" s="229"/>
      <c r="CGQ18" s="229"/>
      <c r="CGR18" s="229"/>
      <c r="CGS18" s="229"/>
      <c r="CGT18" s="229"/>
      <c r="CGU18" s="229"/>
      <c r="CGV18" s="229"/>
      <c r="CGW18" s="229"/>
      <c r="CGY18" s="227"/>
      <c r="CGZ18" s="26"/>
      <c r="CHA18" s="26"/>
      <c r="CHB18" s="26"/>
      <c r="CHC18" s="225"/>
      <c r="CHD18" s="26"/>
      <c r="CHF18" s="229"/>
      <c r="CHG18" s="229"/>
      <c r="CHH18" s="229"/>
      <c r="CHI18" s="229"/>
      <c r="CHJ18" s="229"/>
      <c r="CHK18" s="229"/>
      <c r="CHL18" s="229"/>
      <c r="CHM18" s="229"/>
      <c r="CHO18" s="227"/>
      <c r="CHP18" s="26"/>
      <c r="CHQ18" s="26"/>
      <c r="CHR18" s="26"/>
      <c r="CHS18" s="225"/>
      <c r="CHT18" s="26"/>
      <c r="CHV18" s="229"/>
      <c r="CHW18" s="229"/>
      <c r="CHX18" s="229"/>
      <c r="CHY18" s="229"/>
      <c r="CHZ18" s="229"/>
      <c r="CIA18" s="229"/>
      <c r="CIB18" s="229"/>
      <c r="CIC18" s="229"/>
      <c r="CIE18" s="227"/>
      <c r="CIF18" s="26"/>
      <c r="CIG18" s="26"/>
      <c r="CIH18" s="26"/>
      <c r="CII18" s="225"/>
      <c r="CIJ18" s="26"/>
      <c r="CIL18" s="229"/>
      <c r="CIM18" s="229"/>
      <c r="CIN18" s="229"/>
      <c r="CIO18" s="229"/>
      <c r="CIP18" s="229"/>
      <c r="CIQ18" s="229"/>
      <c r="CIR18" s="229"/>
      <c r="CIS18" s="229"/>
      <c r="CIU18" s="227"/>
      <c r="CIV18" s="26"/>
      <c r="CIW18" s="26"/>
      <c r="CIX18" s="26"/>
      <c r="CIY18" s="225"/>
      <c r="CIZ18" s="26"/>
      <c r="CJB18" s="229"/>
      <c r="CJC18" s="229"/>
      <c r="CJD18" s="229"/>
      <c r="CJE18" s="229"/>
      <c r="CJF18" s="229"/>
      <c r="CJG18" s="229"/>
      <c r="CJH18" s="229"/>
      <c r="CJI18" s="229"/>
      <c r="CJK18" s="227"/>
      <c r="CJL18" s="26"/>
      <c r="CJM18" s="26"/>
      <c r="CJN18" s="26"/>
      <c r="CJO18" s="225"/>
      <c r="CJP18" s="26"/>
      <c r="CJR18" s="229"/>
      <c r="CJS18" s="229"/>
      <c r="CJT18" s="229"/>
      <c r="CJU18" s="229"/>
      <c r="CJV18" s="229"/>
      <c r="CJW18" s="229"/>
      <c r="CJX18" s="229"/>
      <c r="CJY18" s="229"/>
      <c r="CKA18" s="227"/>
      <c r="CKB18" s="26"/>
      <c r="CKC18" s="26"/>
      <c r="CKD18" s="26"/>
      <c r="CKE18" s="225"/>
      <c r="CKF18" s="26"/>
      <c r="CKH18" s="229"/>
      <c r="CKI18" s="229"/>
      <c r="CKJ18" s="229"/>
      <c r="CKK18" s="229"/>
      <c r="CKL18" s="229"/>
      <c r="CKM18" s="229"/>
      <c r="CKN18" s="229"/>
      <c r="CKO18" s="229"/>
      <c r="CKQ18" s="227"/>
      <c r="CKR18" s="26"/>
      <c r="CKS18" s="26"/>
      <c r="CKT18" s="26"/>
      <c r="CKU18" s="225"/>
      <c r="CKV18" s="26"/>
      <c r="CKX18" s="229"/>
      <c r="CKY18" s="229"/>
      <c r="CKZ18" s="229"/>
      <c r="CLA18" s="229"/>
      <c r="CLB18" s="229"/>
      <c r="CLC18" s="229"/>
      <c r="CLD18" s="229"/>
      <c r="CLE18" s="229"/>
      <c r="CLG18" s="227"/>
      <c r="CLH18" s="26"/>
      <c r="CLI18" s="26"/>
      <c r="CLJ18" s="26"/>
      <c r="CLK18" s="225"/>
      <c r="CLL18" s="26"/>
      <c r="CLN18" s="229"/>
      <c r="CLO18" s="229"/>
      <c r="CLP18" s="229"/>
      <c r="CLQ18" s="229"/>
      <c r="CLR18" s="229"/>
      <c r="CLS18" s="229"/>
      <c r="CLT18" s="229"/>
      <c r="CLU18" s="229"/>
      <c r="CLW18" s="227"/>
      <c r="CLX18" s="26"/>
      <c r="CLY18" s="26"/>
      <c r="CLZ18" s="26"/>
      <c r="CMA18" s="225"/>
      <c r="CMB18" s="26"/>
      <c r="CMD18" s="229"/>
      <c r="CME18" s="229"/>
      <c r="CMF18" s="229"/>
      <c r="CMG18" s="229"/>
      <c r="CMH18" s="229"/>
      <c r="CMI18" s="229"/>
      <c r="CMJ18" s="229"/>
      <c r="CMK18" s="229"/>
      <c r="CMM18" s="227"/>
      <c r="CMN18" s="26"/>
      <c r="CMO18" s="26"/>
      <c r="CMP18" s="26"/>
      <c r="CMQ18" s="225"/>
      <c r="CMR18" s="26"/>
      <c r="CMT18" s="229"/>
      <c r="CMU18" s="229"/>
      <c r="CMV18" s="229"/>
      <c r="CMW18" s="229"/>
      <c r="CMX18" s="229"/>
      <c r="CMY18" s="229"/>
      <c r="CMZ18" s="229"/>
      <c r="CNA18" s="229"/>
      <c r="CNC18" s="227"/>
      <c r="CND18" s="26"/>
      <c r="CNE18" s="26"/>
      <c r="CNF18" s="26"/>
      <c r="CNG18" s="225"/>
      <c r="CNH18" s="26"/>
      <c r="CNJ18" s="229"/>
      <c r="CNK18" s="229"/>
      <c r="CNL18" s="229"/>
      <c r="CNM18" s="229"/>
      <c r="CNN18" s="229"/>
      <c r="CNO18" s="229"/>
      <c r="CNP18" s="229"/>
      <c r="CNQ18" s="229"/>
      <c r="CNS18" s="227"/>
      <c r="CNT18" s="26"/>
      <c r="CNU18" s="26"/>
      <c r="CNV18" s="26"/>
      <c r="CNW18" s="225"/>
      <c r="CNX18" s="26"/>
      <c r="CNZ18" s="229"/>
      <c r="COA18" s="229"/>
      <c r="COB18" s="229"/>
      <c r="COC18" s="229"/>
      <c r="COD18" s="229"/>
      <c r="COE18" s="229"/>
      <c r="COF18" s="229"/>
      <c r="COG18" s="229"/>
      <c r="COI18" s="227"/>
      <c r="COJ18" s="26"/>
      <c r="COK18" s="26"/>
      <c r="COL18" s="26"/>
      <c r="COM18" s="225"/>
      <c r="CON18" s="26"/>
      <c r="COP18" s="229"/>
      <c r="COQ18" s="229"/>
      <c r="COR18" s="229"/>
      <c r="COS18" s="229"/>
      <c r="COT18" s="229"/>
      <c r="COU18" s="229"/>
      <c r="COV18" s="229"/>
      <c r="COW18" s="229"/>
      <c r="COY18" s="227"/>
      <c r="COZ18" s="26"/>
      <c r="CPA18" s="26"/>
      <c r="CPB18" s="26"/>
      <c r="CPC18" s="225"/>
      <c r="CPD18" s="26"/>
      <c r="CPF18" s="229"/>
      <c r="CPG18" s="229"/>
      <c r="CPH18" s="229"/>
      <c r="CPI18" s="229"/>
      <c r="CPJ18" s="229"/>
      <c r="CPK18" s="229"/>
      <c r="CPL18" s="229"/>
      <c r="CPM18" s="229"/>
      <c r="CPO18" s="227"/>
      <c r="CPP18" s="26"/>
      <c r="CPQ18" s="26"/>
      <c r="CPR18" s="26"/>
      <c r="CPS18" s="225"/>
      <c r="CPT18" s="26"/>
      <c r="CPV18" s="229"/>
      <c r="CPW18" s="229"/>
      <c r="CPX18" s="229"/>
      <c r="CPY18" s="229"/>
      <c r="CPZ18" s="229"/>
      <c r="CQA18" s="229"/>
      <c r="CQB18" s="229"/>
      <c r="CQC18" s="229"/>
      <c r="CQE18" s="227"/>
      <c r="CQF18" s="26"/>
      <c r="CQG18" s="26"/>
      <c r="CQH18" s="26"/>
      <c r="CQI18" s="225"/>
      <c r="CQJ18" s="26"/>
      <c r="CQL18" s="229"/>
      <c r="CQM18" s="229"/>
      <c r="CQN18" s="229"/>
      <c r="CQO18" s="229"/>
      <c r="CQP18" s="229"/>
      <c r="CQQ18" s="229"/>
      <c r="CQR18" s="229"/>
      <c r="CQS18" s="229"/>
      <c r="CQU18" s="227"/>
      <c r="CQV18" s="26"/>
      <c r="CQW18" s="26"/>
      <c r="CQX18" s="26"/>
      <c r="CQY18" s="225"/>
      <c r="CQZ18" s="26"/>
      <c r="CRB18" s="229"/>
      <c r="CRC18" s="229"/>
      <c r="CRD18" s="229"/>
      <c r="CRE18" s="229"/>
      <c r="CRF18" s="229"/>
      <c r="CRG18" s="229"/>
      <c r="CRH18" s="229"/>
      <c r="CRI18" s="229"/>
      <c r="CRK18" s="227"/>
      <c r="CRL18" s="26"/>
      <c r="CRM18" s="26"/>
      <c r="CRN18" s="26"/>
      <c r="CRO18" s="225"/>
      <c r="CRP18" s="26"/>
      <c r="CRR18" s="229"/>
      <c r="CRS18" s="229"/>
      <c r="CRT18" s="229"/>
      <c r="CRU18" s="229"/>
      <c r="CRV18" s="229"/>
      <c r="CRW18" s="229"/>
      <c r="CRX18" s="229"/>
      <c r="CRY18" s="229"/>
      <c r="CSA18" s="227"/>
      <c r="CSB18" s="26"/>
      <c r="CSC18" s="26"/>
      <c r="CSD18" s="26"/>
      <c r="CSE18" s="225"/>
      <c r="CSF18" s="26"/>
      <c r="CSH18" s="229"/>
      <c r="CSI18" s="229"/>
      <c r="CSJ18" s="229"/>
      <c r="CSK18" s="229"/>
      <c r="CSL18" s="229"/>
      <c r="CSM18" s="229"/>
      <c r="CSN18" s="229"/>
      <c r="CSO18" s="229"/>
      <c r="CSQ18" s="227"/>
      <c r="CSR18" s="26"/>
      <c r="CSS18" s="26"/>
      <c r="CST18" s="26"/>
      <c r="CSU18" s="225"/>
      <c r="CSV18" s="26"/>
      <c r="CSX18" s="229"/>
      <c r="CSY18" s="229"/>
      <c r="CSZ18" s="229"/>
      <c r="CTA18" s="229"/>
      <c r="CTB18" s="229"/>
      <c r="CTC18" s="229"/>
      <c r="CTD18" s="229"/>
      <c r="CTE18" s="229"/>
      <c r="CTG18" s="227"/>
      <c r="CTH18" s="26"/>
      <c r="CTI18" s="26"/>
      <c r="CTJ18" s="26"/>
      <c r="CTK18" s="225"/>
      <c r="CTL18" s="26"/>
      <c r="CTN18" s="229"/>
      <c r="CTO18" s="229"/>
      <c r="CTP18" s="229"/>
      <c r="CTQ18" s="229"/>
      <c r="CTR18" s="229"/>
      <c r="CTS18" s="229"/>
      <c r="CTT18" s="229"/>
      <c r="CTU18" s="229"/>
      <c r="CTW18" s="227"/>
      <c r="CTX18" s="26"/>
      <c r="CTY18" s="26"/>
      <c r="CTZ18" s="26"/>
      <c r="CUA18" s="225"/>
      <c r="CUB18" s="26"/>
      <c r="CUD18" s="229"/>
      <c r="CUE18" s="229"/>
      <c r="CUF18" s="229"/>
      <c r="CUG18" s="229"/>
      <c r="CUH18" s="229"/>
      <c r="CUI18" s="229"/>
      <c r="CUJ18" s="229"/>
      <c r="CUK18" s="229"/>
      <c r="CUM18" s="227"/>
      <c r="CUN18" s="26"/>
      <c r="CUO18" s="26"/>
      <c r="CUP18" s="26"/>
      <c r="CUQ18" s="225"/>
      <c r="CUR18" s="26"/>
      <c r="CUT18" s="229"/>
      <c r="CUU18" s="229"/>
      <c r="CUV18" s="229"/>
      <c r="CUW18" s="229"/>
      <c r="CUX18" s="229"/>
      <c r="CUY18" s="229"/>
      <c r="CUZ18" s="229"/>
      <c r="CVA18" s="229"/>
      <c r="CVC18" s="227"/>
      <c r="CVD18" s="26"/>
      <c r="CVE18" s="26"/>
      <c r="CVF18" s="26"/>
      <c r="CVG18" s="225"/>
      <c r="CVH18" s="26"/>
      <c r="CVJ18" s="229"/>
      <c r="CVK18" s="229"/>
      <c r="CVL18" s="229"/>
      <c r="CVM18" s="229"/>
      <c r="CVN18" s="229"/>
      <c r="CVO18" s="229"/>
      <c r="CVP18" s="229"/>
      <c r="CVQ18" s="229"/>
      <c r="CVS18" s="227"/>
      <c r="CVT18" s="26"/>
      <c r="CVU18" s="26"/>
      <c r="CVV18" s="26"/>
      <c r="CVW18" s="225"/>
      <c r="CVX18" s="26"/>
      <c r="CVZ18" s="229"/>
      <c r="CWA18" s="229"/>
      <c r="CWB18" s="229"/>
      <c r="CWC18" s="229"/>
      <c r="CWD18" s="229"/>
      <c r="CWE18" s="229"/>
      <c r="CWF18" s="229"/>
      <c r="CWG18" s="229"/>
      <c r="CWI18" s="227"/>
      <c r="CWJ18" s="26"/>
      <c r="CWK18" s="26"/>
      <c r="CWL18" s="26"/>
      <c r="CWM18" s="225"/>
      <c r="CWN18" s="26"/>
      <c r="CWP18" s="229"/>
      <c r="CWQ18" s="229"/>
      <c r="CWR18" s="229"/>
      <c r="CWS18" s="229"/>
      <c r="CWT18" s="229"/>
      <c r="CWU18" s="229"/>
      <c r="CWV18" s="229"/>
      <c r="CWW18" s="229"/>
      <c r="CWY18" s="227"/>
      <c r="CWZ18" s="26"/>
      <c r="CXA18" s="26"/>
      <c r="CXB18" s="26"/>
      <c r="CXC18" s="225"/>
      <c r="CXD18" s="26"/>
      <c r="CXF18" s="229"/>
      <c r="CXG18" s="229"/>
      <c r="CXH18" s="229"/>
      <c r="CXI18" s="229"/>
      <c r="CXJ18" s="229"/>
      <c r="CXK18" s="229"/>
      <c r="CXL18" s="229"/>
      <c r="CXM18" s="229"/>
      <c r="CXO18" s="227"/>
      <c r="CXP18" s="26"/>
      <c r="CXQ18" s="26"/>
      <c r="CXR18" s="26"/>
      <c r="CXS18" s="225"/>
      <c r="CXT18" s="26"/>
      <c r="CXV18" s="229"/>
      <c r="CXW18" s="229"/>
      <c r="CXX18" s="229"/>
      <c r="CXY18" s="229"/>
      <c r="CXZ18" s="229"/>
      <c r="CYA18" s="229"/>
      <c r="CYB18" s="229"/>
      <c r="CYC18" s="229"/>
      <c r="CYE18" s="227"/>
      <c r="CYF18" s="26"/>
      <c r="CYG18" s="26"/>
      <c r="CYH18" s="26"/>
      <c r="CYI18" s="225"/>
      <c r="CYJ18" s="26"/>
      <c r="CYL18" s="229"/>
      <c r="CYM18" s="229"/>
      <c r="CYN18" s="229"/>
      <c r="CYO18" s="229"/>
      <c r="CYP18" s="229"/>
      <c r="CYQ18" s="229"/>
      <c r="CYR18" s="229"/>
      <c r="CYS18" s="229"/>
      <c r="CYU18" s="227"/>
      <c r="CYV18" s="26"/>
      <c r="CYW18" s="26"/>
      <c r="CYX18" s="26"/>
      <c r="CYY18" s="225"/>
      <c r="CYZ18" s="26"/>
      <c r="CZB18" s="229"/>
      <c r="CZC18" s="229"/>
      <c r="CZD18" s="229"/>
      <c r="CZE18" s="229"/>
      <c r="CZF18" s="229"/>
      <c r="CZG18" s="229"/>
      <c r="CZH18" s="229"/>
      <c r="CZI18" s="229"/>
      <c r="CZK18" s="227"/>
      <c r="CZL18" s="26"/>
      <c r="CZM18" s="26"/>
      <c r="CZN18" s="26"/>
      <c r="CZO18" s="225"/>
      <c r="CZP18" s="26"/>
      <c r="CZR18" s="229"/>
      <c r="CZS18" s="229"/>
      <c r="CZT18" s="229"/>
      <c r="CZU18" s="229"/>
      <c r="CZV18" s="229"/>
      <c r="CZW18" s="229"/>
      <c r="CZX18" s="229"/>
      <c r="CZY18" s="229"/>
      <c r="DAA18" s="227"/>
      <c r="DAB18" s="26"/>
      <c r="DAC18" s="26"/>
      <c r="DAD18" s="26"/>
      <c r="DAE18" s="225"/>
      <c r="DAF18" s="26"/>
      <c r="DAH18" s="229"/>
      <c r="DAI18" s="229"/>
      <c r="DAJ18" s="229"/>
      <c r="DAK18" s="229"/>
      <c r="DAL18" s="229"/>
      <c r="DAM18" s="229"/>
      <c r="DAN18" s="229"/>
      <c r="DAO18" s="229"/>
      <c r="DAQ18" s="227"/>
      <c r="DAR18" s="26"/>
      <c r="DAS18" s="26"/>
      <c r="DAT18" s="26"/>
      <c r="DAU18" s="225"/>
      <c r="DAV18" s="26"/>
      <c r="DAX18" s="229"/>
      <c r="DAY18" s="229"/>
      <c r="DAZ18" s="229"/>
      <c r="DBA18" s="229"/>
      <c r="DBB18" s="229"/>
      <c r="DBC18" s="229"/>
      <c r="DBD18" s="229"/>
      <c r="DBE18" s="229"/>
      <c r="DBG18" s="227"/>
      <c r="DBH18" s="26"/>
      <c r="DBI18" s="26"/>
      <c r="DBJ18" s="26"/>
      <c r="DBK18" s="225"/>
      <c r="DBL18" s="26"/>
      <c r="DBN18" s="229"/>
      <c r="DBO18" s="229"/>
      <c r="DBP18" s="229"/>
      <c r="DBQ18" s="229"/>
      <c r="DBR18" s="229"/>
      <c r="DBS18" s="229"/>
      <c r="DBT18" s="229"/>
      <c r="DBU18" s="229"/>
      <c r="DBW18" s="227"/>
      <c r="DBX18" s="26"/>
      <c r="DBY18" s="26"/>
      <c r="DBZ18" s="26"/>
      <c r="DCA18" s="225"/>
      <c r="DCB18" s="26"/>
      <c r="DCD18" s="229"/>
      <c r="DCE18" s="229"/>
      <c r="DCF18" s="229"/>
      <c r="DCG18" s="229"/>
      <c r="DCH18" s="229"/>
      <c r="DCI18" s="229"/>
      <c r="DCJ18" s="229"/>
      <c r="DCK18" s="229"/>
      <c r="DCM18" s="227"/>
      <c r="DCN18" s="26"/>
      <c r="DCO18" s="26"/>
      <c r="DCP18" s="26"/>
      <c r="DCQ18" s="225"/>
      <c r="DCR18" s="26"/>
      <c r="DCT18" s="229"/>
      <c r="DCU18" s="229"/>
      <c r="DCV18" s="229"/>
      <c r="DCW18" s="229"/>
      <c r="DCX18" s="229"/>
      <c r="DCY18" s="229"/>
      <c r="DCZ18" s="229"/>
      <c r="DDA18" s="229"/>
      <c r="DDC18" s="227"/>
      <c r="DDD18" s="26"/>
      <c r="DDE18" s="26"/>
      <c r="DDF18" s="26"/>
      <c r="DDG18" s="225"/>
      <c r="DDH18" s="26"/>
      <c r="DDJ18" s="229"/>
      <c r="DDK18" s="229"/>
      <c r="DDL18" s="229"/>
      <c r="DDM18" s="229"/>
      <c r="DDN18" s="229"/>
      <c r="DDO18" s="229"/>
      <c r="DDP18" s="229"/>
      <c r="DDQ18" s="229"/>
      <c r="DDS18" s="227"/>
      <c r="DDT18" s="26"/>
      <c r="DDU18" s="26"/>
      <c r="DDV18" s="26"/>
      <c r="DDW18" s="225"/>
      <c r="DDX18" s="26"/>
      <c r="DDZ18" s="229"/>
      <c r="DEA18" s="229"/>
      <c r="DEB18" s="229"/>
      <c r="DEC18" s="229"/>
      <c r="DED18" s="229"/>
      <c r="DEE18" s="229"/>
      <c r="DEF18" s="229"/>
      <c r="DEG18" s="229"/>
      <c r="DEI18" s="227"/>
      <c r="DEJ18" s="26"/>
      <c r="DEK18" s="26"/>
      <c r="DEL18" s="26"/>
      <c r="DEM18" s="225"/>
      <c r="DEN18" s="26"/>
      <c r="DEP18" s="229"/>
      <c r="DEQ18" s="229"/>
      <c r="DER18" s="229"/>
      <c r="DES18" s="229"/>
      <c r="DET18" s="229"/>
      <c r="DEU18" s="229"/>
      <c r="DEV18" s="229"/>
      <c r="DEW18" s="229"/>
      <c r="DEY18" s="227"/>
      <c r="DEZ18" s="26"/>
      <c r="DFA18" s="26"/>
      <c r="DFB18" s="26"/>
      <c r="DFC18" s="225"/>
      <c r="DFD18" s="26"/>
      <c r="DFF18" s="229"/>
      <c r="DFG18" s="229"/>
      <c r="DFH18" s="229"/>
      <c r="DFI18" s="229"/>
      <c r="DFJ18" s="229"/>
      <c r="DFK18" s="229"/>
      <c r="DFL18" s="229"/>
      <c r="DFM18" s="229"/>
      <c r="DFO18" s="227"/>
      <c r="DFP18" s="26"/>
      <c r="DFQ18" s="26"/>
      <c r="DFR18" s="26"/>
      <c r="DFS18" s="225"/>
      <c r="DFT18" s="26"/>
      <c r="DFV18" s="229"/>
      <c r="DFW18" s="229"/>
      <c r="DFX18" s="229"/>
      <c r="DFY18" s="229"/>
      <c r="DFZ18" s="229"/>
      <c r="DGA18" s="229"/>
      <c r="DGB18" s="229"/>
      <c r="DGC18" s="229"/>
      <c r="DGE18" s="227"/>
      <c r="DGF18" s="26"/>
      <c r="DGG18" s="26"/>
      <c r="DGH18" s="26"/>
      <c r="DGI18" s="225"/>
      <c r="DGJ18" s="26"/>
      <c r="DGL18" s="229"/>
      <c r="DGM18" s="229"/>
      <c r="DGN18" s="229"/>
      <c r="DGO18" s="229"/>
      <c r="DGP18" s="229"/>
      <c r="DGQ18" s="229"/>
      <c r="DGR18" s="229"/>
      <c r="DGS18" s="229"/>
      <c r="DGU18" s="227"/>
      <c r="DGV18" s="26"/>
      <c r="DGW18" s="26"/>
      <c r="DGX18" s="26"/>
      <c r="DGY18" s="225"/>
      <c r="DGZ18" s="26"/>
      <c r="DHB18" s="229"/>
      <c r="DHC18" s="229"/>
      <c r="DHD18" s="229"/>
      <c r="DHE18" s="229"/>
      <c r="DHF18" s="229"/>
      <c r="DHG18" s="229"/>
      <c r="DHH18" s="229"/>
      <c r="DHI18" s="229"/>
      <c r="DHK18" s="227"/>
      <c r="DHL18" s="26"/>
      <c r="DHM18" s="26"/>
      <c r="DHN18" s="26"/>
      <c r="DHO18" s="225"/>
      <c r="DHP18" s="26"/>
      <c r="DHR18" s="229"/>
      <c r="DHS18" s="229"/>
      <c r="DHT18" s="229"/>
      <c r="DHU18" s="229"/>
      <c r="DHV18" s="229"/>
      <c r="DHW18" s="229"/>
      <c r="DHX18" s="229"/>
      <c r="DHY18" s="229"/>
      <c r="DIA18" s="227"/>
      <c r="DIB18" s="26"/>
      <c r="DIC18" s="26"/>
      <c r="DID18" s="26"/>
      <c r="DIE18" s="225"/>
      <c r="DIF18" s="26"/>
      <c r="DIH18" s="229"/>
      <c r="DII18" s="229"/>
      <c r="DIJ18" s="229"/>
      <c r="DIK18" s="229"/>
      <c r="DIL18" s="229"/>
      <c r="DIM18" s="229"/>
      <c r="DIN18" s="229"/>
      <c r="DIO18" s="229"/>
      <c r="DIQ18" s="227"/>
      <c r="DIR18" s="26"/>
      <c r="DIS18" s="26"/>
      <c r="DIT18" s="26"/>
      <c r="DIU18" s="225"/>
      <c r="DIV18" s="26"/>
      <c r="DIX18" s="229"/>
      <c r="DIY18" s="229"/>
      <c r="DIZ18" s="229"/>
      <c r="DJA18" s="229"/>
      <c r="DJB18" s="229"/>
      <c r="DJC18" s="229"/>
      <c r="DJD18" s="229"/>
      <c r="DJE18" s="229"/>
      <c r="DJG18" s="227"/>
      <c r="DJH18" s="26"/>
      <c r="DJI18" s="26"/>
      <c r="DJJ18" s="26"/>
      <c r="DJK18" s="225"/>
      <c r="DJL18" s="26"/>
      <c r="DJN18" s="229"/>
      <c r="DJO18" s="229"/>
      <c r="DJP18" s="229"/>
      <c r="DJQ18" s="229"/>
      <c r="DJR18" s="229"/>
      <c r="DJS18" s="229"/>
      <c r="DJT18" s="229"/>
      <c r="DJU18" s="229"/>
      <c r="DJW18" s="227"/>
      <c r="DJX18" s="26"/>
      <c r="DJY18" s="26"/>
      <c r="DJZ18" s="26"/>
      <c r="DKA18" s="225"/>
      <c r="DKB18" s="26"/>
      <c r="DKD18" s="229"/>
      <c r="DKE18" s="229"/>
      <c r="DKF18" s="229"/>
      <c r="DKG18" s="229"/>
      <c r="DKH18" s="229"/>
      <c r="DKI18" s="229"/>
      <c r="DKJ18" s="229"/>
      <c r="DKK18" s="229"/>
      <c r="DKM18" s="227"/>
      <c r="DKN18" s="26"/>
      <c r="DKO18" s="26"/>
      <c r="DKP18" s="26"/>
      <c r="DKQ18" s="225"/>
      <c r="DKR18" s="26"/>
      <c r="DKT18" s="229"/>
      <c r="DKU18" s="229"/>
      <c r="DKV18" s="229"/>
      <c r="DKW18" s="229"/>
      <c r="DKX18" s="229"/>
      <c r="DKY18" s="229"/>
      <c r="DKZ18" s="229"/>
      <c r="DLA18" s="229"/>
      <c r="DLC18" s="227"/>
      <c r="DLD18" s="26"/>
      <c r="DLE18" s="26"/>
      <c r="DLF18" s="26"/>
      <c r="DLG18" s="225"/>
      <c r="DLH18" s="26"/>
      <c r="DLJ18" s="229"/>
      <c r="DLK18" s="229"/>
      <c r="DLL18" s="229"/>
      <c r="DLM18" s="229"/>
      <c r="DLN18" s="229"/>
      <c r="DLO18" s="229"/>
      <c r="DLP18" s="229"/>
      <c r="DLQ18" s="229"/>
      <c r="DLS18" s="227"/>
      <c r="DLT18" s="26"/>
      <c r="DLU18" s="26"/>
      <c r="DLV18" s="26"/>
      <c r="DLW18" s="225"/>
      <c r="DLX18" s="26"/>
      <c r="DLZ18" s="229"/>
      <c r="DMA18" s="229"/>
      <c r="DMB18" s="229"/>
      <c r="DMC18" s="229"/>
      <c r="DMD18" s="229"/>
      <c r="DME18" s="229"/>
      <c r="DMF18" s="229"/>
      <c r="DMG18" s="229"/>
      <c r="DMI18" s="227"/>
      <c r="DMJ18" s="26"/>
      <c r="DMK18" s="26"/>
      <c r="DML18" s="26"/>
      <c r="DMM18" s="225"/>
      <c r="DMN18" s="26"/>
      <c r="DMP18" s="229"/>
      <c r="DMQ18" s="229"/>
      <c r="DMR18" s="229"/>
      <c r="DMS18" s="229"/>
      <c r="DMT18" s="229"/>
      <c r="DMU18" s="229"/>
      <c r="DMV18" s="229"/>
      <c r="DMW18" s="229"/>
      <c r="DMY18" s="227"/>
      <c r="DMZ18" s="26"/>
      <c r="DNA18" s="26"/>
      <c r="DNB18" s="26"/>
      <c r="DNC18" s="225"/>
      <c r="DND18" s="26"/>
      <c r="DNF18" s="229"/>
      <c r="DNG18" s="229"/>
      <c r="DNH18" s="229"/>
      <c r="DNI18" s="229"/>
      <c r="DNJ18" s="229"/>
      <c r="DNK18" s="229"/>
      <c r="DNL18" s="229"/>
      <c r="DNM18" s="229"/>
      <c r="DNO18" s="227"/>
      <c r="DNP18" s="26"/>
      <c r="DNQ18" s="26"/>
      <c r="DNR18" s="26"/>
      <c r="DNS18" s="225"/>
      <c r="DNT18" s="26"/>
      <c r="DNV18" s="229"/>
      <c r="DNW18" s="229"/>
      <c r="DNX18" s="229"/>
      <c r="DNY18" s="229"/>
      <c r="DNZ18" s="229"/>
      <c r="DOA18" s="229"/>
      <c r="DOB18" s="229"/>
      <c r="DOC18" s="229"/>
      <c r="DOE18" s="227"/>
      <c r="DOF18" s="26"/>
      <c r="DOG18" s="26"/>
      <c r="DOH18" s="26"/>
      <c r="DOI18" s="225"/>
      <c r="DOJ18" s="26"/>
      <c r="DOL18" s="229"/>
      <c r="DOM18" s="229"/>
      <c r="DON18" s="229"/>
      <c r="DOO18" s="229"/>
      <c r="DOP18" s="229"/>
      <c r="DOQ18" s="229"/>
      <c r="DOR18" s="229"/>
      <c r="DOS18" s="229"/>
      <c r="DOU18" s="227"/>
      <c r="DOV18" s="26"/>
      <c r="DOW18" s="26"/>
      <c r="DOX18" s="26"/>
      <c r="DOY18" s="225"/>
      <c r="DOZ18" s="26"/>
      <c r="DPB18" s="229"/>
      <c r="DPC18" s="229"/>
      <c r="DPD18" s="229"/>
      <c r="DPE18" s="229"/>
      <c r="DPF18" s="229"/>
      <c r="DPG18" s="229"/>
      <c r="DPH18" s="229"/>
      <c r="DPI18" s="229"/>
      <c r="DPK18" s="227"/>
      <c r="DPL18" s="26"/>
      <c r="DPM18" s="26"/>
      <c r="DPN18" s="26"/>
      <c r="DPO18" s="225"/>
      <c r="DPP18" s="26"/>
      <c r="DPR18" s="229"/>
      <c r="DPS18" s="229"/>
      <c r="DPT18" s="229"/>
      <c r="DPU18" s="229"/>
      <c r="DPV18" s="229"/>
      <c r="DPW18" s="229"/>
      <c r="DPX18" s="229"/>
      <c r="DPY18" s="229"/>
      <c r="DQA18" s="227"/>
      <c r="DQB18" s="26"/>
      <c r="DQC18" s="26"/>
      <c r="DQD18" s="26"/>
      <c r="DQE18" s="225"/>
      <c r="DQF18" s="26"/>
      <c r="DQH18" s="229"/>
      <c r="DQI18" s="229"/>
      <c r="DQJ18" s="229"/>
      <c r="DQK18" s="229"/>
      <c r="DQL18" s="229"/>
      <c r="DQM18" s="229"/>
      <c r="DQN18" s="229"/>
      <c r="DQO18" s="229"/>
      <c r="DQQ18" s="227"/>
      <c r="DQR18" s="26"/>
      <c r="DQS18" s="26"/>
      <c r="DQT18" s="26"/>
      <c r="DQU18" s="225"/>
      <c r="DQV18" s="26"/>
      <c r="DQX18" s="229"/>
      <c r="DQY18" s="229"/>
      <c r="DQZ18" s="229"/>
      <c r="DRA18" s="229"/>
      <c r="DRB18" s="229"/>
      <c r="DRC18" s="229"/>
      <c r="DRD18" s="229"/>
      <c r="DRE18" s="229"/>
      <c r="DRG18" s="227"/>
      <c r="DRH18" s="26"/>
      <c r="DRI18" s="26"/>
      <c r="DRJ18" s="26"/>
      <c r="DRK18" s="225"/>
      <c r="DRL18" s="26"/>
      <c r="DRN18" s="229"/>
      <c r="DRO18" s="229"/>
      <c r="DRP18" s="229"/>
      <c r="DRQ18" s="229"/>
      <c r="DRR18" s="229"/>
      <c r="DRS18" s="229"/>
      <c r="DRT18" s="229"/>
      <c r="DRU18" s="229"/>
      <c r="DRW18" s="227"/>
      <c r="DRX18" s="26"/>
      <c r="DRY18" s="26"/>
      <c r="DRZ18" s="26"/>
      <c r="DSA18" s="225"/>
      <c r="DSB18" s="26"/>
      <c r="DSD18" s="229"/>
      <c r="DSE18" s="229"/>
      <c r="DSF18" s="229"/>
      <c r="DSG18" s="229"/>
      <c r="DSH18" s="229"/>
      <c r="DSI18" s="229"/>
      <c r="DSJ18" s="229"/>
      <c r="DSK18" s="229"/>
      <c r="DSM18" s="227"/>
      <c r="DSN18" s="26"/>
      <c r="DSO18" s="26"/>
      <c r="DSP18" s="26"/>
      <c r="DSQ18" s="225"/>
      <c r="DSR18" s="26"/>
      <c r="DST18" s="229"/>
      <c r="DSU18" s="229"/>
      <c r="DSV18" s="229"/>
      <c r="DSW18" s="229"/>
      <c r="DSX18" s="229"/>
      <c r="DSY18" s="229"/>
      <c r="DSZ18" s="229"/>
      <c r="DTA18" s="229"/>
      <c r="DTC18" s="227"/>
      <c r="DTD18" s="26"/>
      <c r="DTE18" s="26"/>
      <c r="DTF18" s="26"/>
      <c r="DTG18" s="225"/>
      <c r="DTH18" s="26"/>
      <c r="DTJ18" s="229"/>
      <c r="DTK18" s="229"/>
      <c r="DTL18" s="229"/>
      <c r="DTM18" s="229"/>
      <c r="DTN18" s="229"/>
      <c r="DTO18" s="229"/>
      <c r="DTP18" s="229"/>
      <c r="DTQ18" s="229"/>
      <c r="DTS18" s="227"/>
      <c r="DTT18" s="26"/>
      <c r="DTU18" s="26"/>
      <c r="DTV18" s="26"/>
      <c r="DTW18" s="225"/>
      <c r="DTX18" s="26"/>
      <c r="DTZ18" s="229"/>
      <c r="DUA18" s="229"/>
      <c r="DUB18" s="229"/>
      <c r="DUC18" s="229"/>
      <c r="DUD18" s="229"/>
      <c r="DUE18" s="229"/>
      <c r="DUF18" s="229"/>
      <c r="DUG18" s="229"/>
      <c r="DUI18" s="227"/>
      <c r="DUJ18" s="26"/>
      <c r="DUK18" s="26"/>
      <c r="DUL18" s="26"/>
      <c r="DUM18" s="225"/>
      <c r="DUN18" s="26"/>
      <c r="DUP18" s="229"/>
      <c r="DUQ18" s="229"/>
      <c r="DUR18" s="229"/>
      <c r="DUS18" s="229"/>
      <c r="DUT18" s="229"/>
      <c r="DUU18" s="229"/>
      <c r="DUV18" s="229"/>
      <c r="DUW18" s="229"/>
      <c r="DUY18" s="227"/>
      <c r="DUZ18" s="26"/>
      <c r="DVA18" s="26"/>
      <c r="DVB18" s="26"/>
      <c r="DVC18" s="225"/>
      <c r="DVD18" s="26"/>
      <c r="DVF18" s="229"/>
      <c r="DVG18" s="229"/>
      <c r="DVH18" s="229"/>
      <c r="DVI18" s="229"/>
      <c r="DVJ18" s="229"/>
      <c r="DVK18" s="229"/>
      <c r="DVL18" s="229"/>
      <c r="DVM18" s="229"/>
      <c r="DVO18" s="227"/>
      <c r="DVP18" s="26"/>
      <c r="DVQ18" s="26"/>
      <c r="DVR18" s="26"/>
      <c r="DVS18" s="225"/>
      <c r="DVT18" s="26"/>
      <c r="DVV18" s="229"/>
      <c r="DVW18" s="229"/>
      <c r="DVX18" s="229"/>
      <c r="DVY18" s="229"/>
      <c r="DVZ18" s="229"/>
      <c r="DWA18" s="229"/>
      <c r="DWB18" s="229"/>
      <c r="DWC18" s="229"/>
      <c r="DWE18" s="227"/>
      <c r="DWF18" s="26"/>
      <c r="DWG18" s="26"/>
      <c r="DWH18" s="26"/>
      <c r="DWI18" s="225"/>
      <c r="DWJ18" s="26"/>
      <c r="DWL18" s="229"/>
      <c r="DWM18" s="229"/>
      <c r="DWN18" s="229"/>
      <c r="DWO18" s="229"/>
      <c r="DWP18" s="229"/>
      <c r="DWQ18" s="229"/>
      <c r="DWR18" s="229"/>
      <c r="DWS18" s="229"/>
      <c r="DWU18" s="227"/>
      <c r="DWV18" s="26"/>
      <c r="DWW18" s="26"/>
      <c r="DWX18" s="26"/>
      <c r="DWY18" s="225"/>
      <c r="DWZ18" s="26"/>
      <c r="DXB18" s="229"/>
      <c r="DXC18" s="229"/>
      <c r="DXD18" s="229"/>
      <c r="DXE18" s="229"/>
      <c r="DXF18" s="229"/>
      <c r="DXG18" s="229"/>
      <c r="DXH18" s="229"/>
      <c r="DXI18" s="229"/>
      <c r="DXK18" s="227"/>
      <c r="DXL18" s="26"/>
      <c r="DXM18" s="26"/>
      <c r="DXN18" s="26"/>
      <c r="DXO18" s="225"/>
      <c r="DXP18" s="26"/>
      <c r="DXR18" s="229"/>
      <c r="DXS18" s="229"/>
      <c r="DXT18" s="229"/>
      <c r="DXU18" s="229"/>
      <c r="DXV18" s="229"/>
      <c r="DXW18" s="229"/>
      <c r="DXX18" s="229"/>
      <c r="DXY18" s="229"/>
      <c r="DYA18" s="227"/>
      <c r="DYB18" s="26"/>
      <c r="DYC18" s="26"/>
      <c r="DYD18" s="26"/>
      <c r="DYE18" s="225"/>
      <c r="DYF18" s="26"/>
      <c r="DYH18" s="229"/>
      <c r="DYI18" s="229"/>
      <c r="DYJ18" s="229"/>
      <c r="DYK18" s="229"/>
      <c r="DYL18" s="229"/>
      <c r="DYM18" s="229"/>
      <c r="DYN18" s="229"/>
      <c r="DYO18" s="229"/>
      <c r="DYQ18" s="227"/>
      <c r="DYR18" s="26"/>
      <c r="DYS18" s="26"/>
      <c r="DYT18" s="26"/>
      <c r="DYU18" s="225"/>
      <c r="DYV18" s="26"/>
      <c r="DYX18" s="229"/>
      <c r="DYY18" s="229"/>
      <c r="DYZ18" s="229"/>
      <c r="DZA18" s="229"/>
      <c r="DZB18" s="229"/>
      <c r="DZC18" s="229"/>
      <c r="DZD18" s="229"/>
      <c r="DZE18" s="229"/>
      <c r="DZG18" s="227"/>
      <c r="DZH18" s="26"/>
      <c r="DZI18" s="26"/>
      <c r="DZJ18" s="26"/>
      <c r="DZK18" s="225"/>
      <c r="DZL18" s="26"/>
      <c r="DZN18" s="229"/>
      <c r="DZO18" s="229"/>
      <c r="DZP18" s="229"/>
      <c r="DZQ18" s="229"/>
      <c r="DZR18" s="229"/>
      <c r="DZS18" s="229"/>
      <c r="DZT18" s="229"/>
      <c r="DZU18" s="229"/>
      <c r="DZW18" s="227"/>
      <c r="DZX18" s="26"/>
      <c r="DZY18" s="26"/>
      <c r="DZZ18" s="26"/>
      <c r="EAA18" s="225"/>
      <c r="EAB18" s="26"/>
      <c r="EAD18" s="229"/>
      <c r="EAE18" s="229"/>
      <c r="EAF18" s="229"/>
      <c r="EAG18" s="229"/>
      <c r="EAH18" s="229"/>
      <c r="EAI18" s="229"/>
      <c r="EAJ18" s="229"/>
      <c r="EAK18" s="229"/>
      <c r="EAM18" s="227"/>
      <c r="EAN18" s="26"/>
      <c r="EAO18" s="26"/>
      <c r="EAP18" s="26"/>
      <c r="EAQ18" s="225"/>
      <c r="EAR18" s="26"/>
      <c r="EAT18" s="229"/>
      <c r="EAU18" s="229"/>
      <c r="EAV18" s="229"/>
      <c r="EAW18" s="229"/>
      <c r="EAX18" s="229"/>
      <c r="EAY18" s="229"/>
      <c r="EAZ18" s="229"/>
      <c r="EBA18" s="229"/>
      <c r="EBC18" s="227"/>
      <c r="EBD18" s="26"/>
      <c r="EBE18" s="26"/>
      <c r="EBF18" s="26"/>
      <c r="EBG18" s="225"/>
      <c r="EBH18" s="26"/>
      <c r="EBJ18" s="229"/>
      <c r="EBK18" s="229"/>
      <c r="EBL18" s="229"/>
      <c r="EBM18" s="229"/>
      <c r="EBN18" s="229"/>
      <c r="EBO18" s="229"/>
      <c r="EBP18" s="229"/>
      <c r="EBQ18" s="229"/>
      <c r="EBS18" s="227"/>
      <c r="EBT18" s="26"/>
      <c r="EBU18" s="26"/>
      <c r="EBV18" s="26"/>
      <c r="EBW18" s="225"/>
      <c r="EBX18" s="26"/>
      <c r="EBZ18" s="229"/>
      <c r="ECA18" s="229"/>
      <c r="ECB18" s="229"/>
      <c r="ECC18" s="229"/>
      <c r="ECD18" s="229"/>
      <c r="ECE18" s="229"/>
      <c r="ECF18" s="229"/>
      <c r="ECG18" s="229"/>
      <c r="ECI18" s="227"/>
      <c r="ECJ18" s="26"/>
      <c r="ECK18" s="26"/>
      <c r="ECL18" s="26"/>
      <c r="ECM18" s="225"/>
      <c r="ECN18" s="26"/>
      <c r="ECP18" s="229"/>
      <c r="ECQ18" s="229"/>
      <c r="ECR18" s="229"/>
      <c r="ECS18" s="229"/>
      <c r="ECT18" s="229"/>
      <c r="ECU18" s="229"/>
      <c r="ECV18" s="229"/>
      <c r="ECW18" s="229"/>
      <c r="ECY18" s="227"/>
      <c r="ECZ18" s="26"/>
      <c r="EDA18" s="26"/>
      <c r="EDB18" s="26"/>
      <c r="EDC18" s="225"/>
      <c r="EDD18" s="26"/>
      <c r="EDF18" s="229"/>
      <c r="EDG18" s="229"/>
      <c r="EDH18" s="229"/>
      <c r="EDI18" s="229"/>
      <c r="EDJ18" s="229"/>
      <c r="EDK18" s="229"/>
      <c r="EDL18" s="229"/>
      <c r="EDM18" s="229"/>
      <c r="EDO18" s="227"/>
      <c r="EDP18" s="26"/>
      <c r="EDQ18" s="26"/>
      <c r="EDR18" s="26"/>
      <c r="EDS18" s="225"/>
      <c r="EDT18" s="26"/>
      <c r="EDV18" s="229"/>
      <c r="EDW18" s="229"/>
      <c r="EDX18" s="229"/>
      <c r="EDY18" s="229"/>
      <c r="EDZ18" s="229"/>
      <c r="EEA18" s="229"/>
      <c r="EEB18" s="229"/>
      <c r="EEC18" s="229"/>
      <c r="EEE18" s="227"/>
      <c r="EEF18" s="26"/>
      <c r="EEG18" s="26"/>
      <c r="EEH18" s="26"/>
      <c r="EEI18" s="225"/>
      <c r="EEJ18" s="26"/>
      <c r="EEL18" s="229"/>
      <c r="EEM18" s="229"/>
      <c r="EEN18" s="229"/>
      <c r="EEO18" s="229"/>
      <c r="EEP18" s="229"/>
      <c r="EEQ18" s="229"/>
      <c r="EER18" s="229"/>
      <c r="EES18" s="229"/>
      <c r="EEU18" s="227"/>
      <c r="EEV18" s="26"/>
      <c r="EEW18" s="26"/>
      <c r="EEX18" s="26"/>
      <c r="EEY18" s="225"/>
      <c r="EEZ18" s="26"/>
      <c r="EFB18" s="229"/>
      <c r="EFC18" s="229"/>
      <c r="EFD18" s="229"/>
      <c r="EFE18" s="229"/>
      <c r="EFF18" s="229"/>
      <c r="EFG18" s="229"/>
      <c r="EFH18" s="229"/>
      <c r="EFI18" s="229"/>
      <c r="EFK18" s="227"/>
      <c r="EFL18" s="26"/>
      <c r="EFM18" s="26"/>
      <c r="EFN18" s="26"/>
      <c r="EFO18" s="225"/>
      <c r="EFP18" s="26"/>
      <c r="EFR18" s="229"/>
      <c r="EFS18" s="229"/>
      <c r="EFT18" s="229"/>
      <c r="EFU18" s="229"/>
      <c r="EFV18" s="229"/>
      <c r="EFW18" s="229"/>
      <c r="EFX18" s="229"/>
      <c r="EFY18" s="229"/>
      <c r="EGA18" s="227"/>
      <c r="EGB18" s="26"/>
      <c r="EGC18" s="26"/>
      <c r="EGD18" s="26"/>
      <c r="EGE18" s="225"/>
      <c r="EGF18" s="26"/>
      <c r="EGH18" s="229"/>
      <c r="EGI18" s="229"/>
      <c r="EGJ18" s="229"/>
      <c r="EGK18" s="229"/>
      <c r="EGL18" s="229"/>
      <c r="EGM18" s="229"/>
      <c r="EGN18" s="229"/>
      <c r="EGO18" s="229"/>
      <c r="EGQ18" s="227"/>
      <c r="EGR18" s="26"/>
      <c r="EGS18" s="26"/>
      <c r="EGT18" s="26"/>
      <c r="EGU18" s="225"/>
      <c r="EGV18" s="26"/>
      <c r="EGX18" s="229"/>
      <c r="EGY18" s="229"/>
      <c r="EGZ18" s="229"/>
      <c r="EHA18" s="229"/>
      <c r="EHB18" s="229"/>
      <c r="EHC18" s="229"/>
      <c r="EHD18" s="229"/>
      <c r="EHE18" s="229"/>
      <c r="EHG18" s="227"/>
      <c r="EHH18" s="26"/>
      <c r="EHI18" s="26"/>
      <c r="EHJ18" s="26"/>
      <c r="EHK18" s="225"/>
      <c r="EHL18" s="26"/>
      <c r="EHN18" s="229"/>
      <c r="EHO18" s="229"/>
      <c r="EHP18" s="229"/>
      <c r="EHQ18" s="229"/>
      <c r="EHR18" s="229"/>
      <c r="EHS18" s="229"/>
      <c r="EHT18" s="229"/>
      <c r="EHU18" s="229"/>
      <c r="EHW18" s="227"/>
      <c r="EHX18" s="26"/>
      <c r="EHY18" s="26"/>
      <c r="EHZ18" s="26"/>
      <c r="EIA18" s="225"/>
      <c r="EIB18" s="26"/>
      <c r="EID18" s="229"/>
      <c r="EIE18" s="229"/>
      <c r="EIF18" s="229"/>
      <c r="EIG18" s="229"/>
      <c r="EIH18" s="229"/>
      <c r="EII18" s="229"/>
      <c r="EIJ18" s="229"/>
      <c r="EIK18" s="229"/>
      <c r="EIM18" s="227"/>
      <c r="EIN18" s="26"/>
      <c r="EIO18" s="26"/>
      <c r="EIP18" s="26"/>
      <c r="EIQ18" s="225"/>
      <c r="EIR18" s="26"/>
      <c r="EIT18" s="229"/>
      <c r="EIU18" s="229"/>
      <c r="EIV18" s="229"/>
      <c r="EIW18" s="229"/>
      <c r="EIX18" s="229"/>
      <c r="EIY18" s="229"/>
      <c r="EIZ18" s="229"/>
      <c r="EJA18" s="229"/>
      <c r="EJC18" s="227"/>
      <c r="EJD18" s="26"/>
      <c r="EJE18" s="26"/>
      <c r="EJF18" s="26"/>
      <c r="EJG18" s="225"/>
      <c r="EJH18" s="26"/>
      <c r="EJJ18" s="229"/>
      <c r="EJK18" s="229"/>
      <c r="EJL18" s="229"/>
      <c r="EJM18" s="229"/>
      <c r="EJN18" s="229"/>
      <c r="EJO18" s="229"/>
      <c r="EJP18" s="229"/>
      <c r="EJQ18" s="229"/>
      <c r="EJS18" s="227"/>
      <c r="EJT18" s="26"/>
      <c r="EJU18" s="26"/>
      <c r="EJV18" s="26"/>
      <c r="EJW18" s="225"/>
      <c r="EJX18" s="26"/>
      <c r="EJZ18" s="229"/>
      <c r="EKA18" s="229"/>
      <c r="EKB18" s="229"/>
      <c r="EKC18" s="229"/>
      <c r="EKD18" s="229"/>
      <c r="EKE18" s="229"/>
      <c r="EKF18" s="229"/>
      <c r="EKG18" s="229"/>
      <c r="EKI18" s="227"/>
      <c r="EKJ18" s="26"/>
      <c r="EKK18" s="26"/>
      <c r="EKL18" s="26"/>
      <c r="EKM18" s="225"/>
      <c r="EKN18" s="26"/>
      <c r="EKP18" s="229"/>
      <c r="EKQ18" s="229"/>
      <c r="EKR18" s="229"/>
      <c r="EKS18" s="229"/>
      <c r="EKT18" s="229"/>
      <c r="EKU18" s="229"/>
      <c r="EKV18" s="229"/>
      <c r="EKW18" s="229"/>
      <c r="EKY18" s="227"/>
      <c r="EKZ18" s="26"/>
      <c r="ELA18" s="26"/>
      <c r="ELB18" s="26"/>
      <c r="ELC18" s="225"/>
      <c r="ELD18" s="26"/>
      <c r="ELF18" s="229"/>
      <c r="ELG18" s="229"/>
      <c r="ELH18" s="229"/>
      <c r="ELI18" s="229"/>
      <c r="ELJ18" s="229"/>
      <c r="ELK18" s="229"/>
      <c r="ELL18" s="229"/>
      <c r="ELM18" s="229"/>
      <c r="ELO18" s="227"/>
      <c r="ELP18" s="26"/>
      <c r="ELQ18" s="26"/>
      <c r="ELR18" s="26"/>
      <c r="ELS18" s="225"/>
      <c r="ELT18" s="26"/>
      <c r="ELV18" s="229"/>
      <c r="ELW18" s="229"/>
      <c r="ELX18" s="229"/>
      <c r="ELY18" s="229"/>
      <c r="ELZ18" s="229"/>
      <c r="EMA18" s="229"/>
      <c r="EMB18" s="229"/>
      <c r="EMC18" s="229"/>
      <c r="EME18" s="227"/>
      <c r="EMF18" s="26"/>
      <c r="EMG18" s="26"/>
      <c r="EMH18" s="26"/>
      <c r="EMI18" s="225"/>
      <c r="EMJ18" s="26"/>
      <c r="EML18" s="229"/>
      <c r="EMM18" s="229"/>
      <c r="EMN18" s="229"/>
      <c r="EMO18" s="229"/>
      <c r="EMP18" s="229"/>
      <c r="EMQ18" s="229"/>
      <c r="EMR18" s="229"/>
      <c r="EMS18" s="229"/>
      <c r="EMU18" s="227"/>
      <c r="EMV18" s="26"/>
      <c r="EMW18" s="26"/>
      <c r="EMX18" s="26"/>
      <c r="EMY18" s="225"/>
      <c r="EMZ18" s="26"/>
      <c r="ENB18" s="229"/>
      <c r="ENC18" s="229"/>
      <c r="END18" s="229"/>
      <c r="ENE18" s="229"/>
      <c r="ENF18" s="229"/>
      <c r="ENG18" s="229"/>
      <c r="ENH18" s="229"/>
      <c r="ENI18" s="229"/>
      <c r="ENK18" s="227"/>
      <c r="ENL18" s="26"/>
      <c r="ENM18" s="26"/>
      <c r="ENN18" s="26"/>
      <c r="ENO18" s="225"/>
      <c r="ENP18" s="26"/>
      <c r="ENR18" s="229"/>
      <c r="ENS18" s="229"/>
      <c r="ENT18" s="229"/>
      <c r="ENU18" s="229"/>
      <c r="ENV18" s="229"/>
      <c r="ENW18" s="229"/>
      <c r="ENX18" s="229"/>
      <c r="ENY18" s="229"/>
      <c r="EOA18" s="227"/>
      <c r="EOB18" s="26"/>
      <c r="EOC18" s="26"/>
      <c r="EOD18" s="26"/>
      <c r="EOE18" s="225"/>
      <c r="EOF18" s="26"/>
      <c r="EOH18" s="229"/>
      <c r="EOI18" s="229"/>
      <c r="EOJ18" s="229"/>
      <c r="EOK18" s="229"/>
      <c r="EOL18" s="229"/>
      <c r="EOM18" s="229"/>
      <c r="EON18" s="229"/>
      <c r="EOO18" s="229"/>
      <c r="EOQ18" s="227"/>
      <c r="EOR18" s="26"/>
      <c r="EOS18" s="26"/>
      <c r="EOT18" s="26"/>
      <c r="EOU18" s="225"/>
      <c r="EOV18" s="26"/>
      <c r="EOX18" s="229"/>
      <c r="EOY18" s="229"/>
      <c r="EOZ18" s="229"/>
      <c r="EPA18" s="229"/>
      <c r="EPB18" s="229"/>
      <c r="EPC18" s="229"/>
      <c r="EPD18" s="229"/>
      <c r="EPE18" s="229"/>
      <c r="EPG18" s="227"/>
      <c r="EPH18" s="26"/>
      <c r="EPI18" s="26"/>
      <c r="EPJ18" s="26"/>
      <c r="EPK18" s="225"/>
      <c r="EPL18" s="26"/>
      <c r="EPN18" s="229"/>
      <c r="EPO18" s="229"/>
      <c r="EPP18" s="229"/>
      <c r="EPQ18" s="229"/>
      <c r="EPR18" s="229"/>
      <c r="EPS18" s="229"/>
      <c r="EPT18" s="229"/>
      <c r="EPU18" s="229"/>
      <c r="EPW18" s="227"/>
      <c r="EPX18" s="26"/>
      <c r="EPY18" s="26"/>
      <c r="EPZ18" s="26"/>
      <c r="EQA18" s="225"/>
      <c r="EQB18" s="26"/>
      <c r="EQD18" s="229"/>
      <c r="EQE18" s="229"/>
      <c r="EQF18" s="229"/>
      <c r="EQG18" s="229"/>
      <c r="EQH18" s="229"/>
      <c r="EQI18" s="229"/>
      <c r="EQJ18" s="229"/>
      <c r="EQK18" s="229"/>
      <c r="EQM18" s="227"/>
      <c r="EQN18" s="26"/>
      <c r="EQO18" s="26"/>
      <c r="EQP18" s="26"/>
      <c r="EQQ18" s="225"/>
      <c r="EQR18" s="26"/>
      <c r="EQT18" s="229"/>
      <c r="EQU18" s="229"/>
      <c r="EQV18" s="229"/>
      <c r="EQW18" s="229"/>
      <c r="EQX18" s="229"/>
      <c r="EQY18" s="229"/>
      <c r="EQZ18" s="229"/>
      <c r="ERA18" s="229"/>
      <c r="ERC18" s="227"/>
      <c r="ERD18" s="26"/>
      <c r="ERE18" s="26"/>
      <c r="ERF18" s="26"/>
      <c r="ERG18" s="225"/>
      <c r="ERH18" s="26"/>
      <c r="ERJ18" s="229"/>
      <c r="ERK18" s="229"/>
      <c r="ERL18" s="229"/>
      <c r="ERM18" s="229"/>
      <c r="ERN18" s="229"/>
      <c r="ERO18" s="229"/>
      <c r="ERP18" s="229"/>
      <c r="ERQ18" s="229"/>
      <c r="ERS18" s="227"/>
      <c r="ERT18" s="26"/>
      <c r="ERU18" s="26"/>
      <c r="ERV18" s="26"/>
      <c r="ERW18" s="225"/>
      <c r="ERX18" s="26"/>
      <c r="ERZ18" s="229"/>
      <c r="ESA18" s="229"/>
      <c r="ESB18" s="229"/>
      <c r="ESC18" s="229"/>
      <c r="ESD18" s="229"/>
      <c r="ESE18" s="229"/>
      <c r="ESF18" s="229"/>
      <c r="ESG18" s="229"/>
      <c r="ESI18" s="227"/>
      <c r="ESJ18" s="26"/>
      <c r="ESK18" s="26"/>
      <c r="ESL18" s="26"/>
      <c r="ESM18" s="225"/>
      <c r="ESN18" s="26"/>
      <c r="ESP18" s="229"/>
      <c r="ESQ18" s="229"/>
      <c r="ESR18" s="229"/>
      <c r="ESS18" s="229"/>
      <c r="EST18" s="229"/>
      <c r="ESU18" s="229"/>
      <c r="ESV18" s="229"/>
      <c r="ESW18" s="229"/>
      <c r="ESY18" s="227"/>
      <c r="ESZ18" s="26"/>
      <c r="ETA18" s="26"/>
      <c r="ETB18" s="26"/>
      <c r="ETC18" s="225"/>
      <c r="ETD18" s="26"/>
      <c r="ETF18" s="229"/>
      <c r="ETG18" s="229"/>
      <c r="ETH18" s="229"/>
      <c r="ETI18" s="229"/>
      <c r="ETJ18" s="229"/>
      <c r="ETK18" s="229"/>
      <c r="ETL18" s="229"/>
      <c r="ETM18" s="229"/>
      <c r="ETO18" s="227"/>
      <c r="ETP18" s="26"/>
      <c r="ETQ18" s="26"/>
      <c r="ETR18" s="26"/>
      <c r="ETS18" s="225"/>
      <c r="ETT18" s="26"/>
      <c r="ETV18" s="229"/>
      <c r="ETW18" s="229"/>
      <c r="ETX18" s="229"/>
      <c r="ETY18" s="229"/>
      <c r="ETZ18" s="229"/>
      <c r="EUA18" s="229"/>
      <c r="EUB18" s="229"/>
      <c r="EUC18" s="229"/>
      <c r="EUE18" s="227"/>
      <c r="EUF18" s="26"/>
      <c r="EUG18" s="26"/>
      <c r="EUH18" s="26"/>
      <c r="EUI18" s="225"/>
      <c r="EUJ18" s="26"/>
      <c r="EUL18" s="229"/>
      <c r="EUM18" s="229"/>
      <c r="EUN18" s="229"/>
      <c r="EUO18" s="229"/>
      <c r="EUP18" s="229"/>
      <c r="EUQ18" s="229"/>
      <c r="EUR18" s="229"/>
      <c r="EUS18" s="229"/>
      <c r="EUU18" s="227"/>
      <c r="EUV18" s="26"/>
      <c r="EUW18" s="26"/>
      <c r="EUX18" s="26"/>
      <c r="EUY18" s="225"/>
      <c r="EUZ18" s="26"/>
      <c r="EVB18" s="229"/>
      <c r="EVC18" s="229"/>
      <c r="EVD18" s="229"/>
      <c r="EVE18" s="229"/>
      <c r="EVF18" s="229"/>
      <c r="EVG18" s="229"/>
      <c r="EVH18" s="229"/>
      <c r="EVI18" s="229"/>
      <c r="EVK18" s="227"/>
      <c r="EVL18" s="26"/>
      <c r="EVM18" s="26"/>
      <c r="EVN18" s="26"/>
      <c r="EVO18" s="225"/>
      <c r="EVP18" s="26"/>
      <c r="EVR18" s="229"/>
      <c r="EVS18" s="229"/>
      <c r="EVT18" s="229"/>
      <c r="EVU18" s="229"/>
      <c r="EVV18" s="229"/>
      <c r="EVW18" s="229"/>
      <c r="EVX18" s="229"/>
      <c r="EVY18" s="229"/>
      <c r="EWA18" s="227"/>
      <c r="EWB18" s="26"/>
      <c r="EWC18" s="26"/>
      <c r="EWD18" s="26"/>
      <c r="EWE18" s="225"/>
      <c r="EWF18" s="26"/>
      <c r="EWH18" s="229"/>
      <c r="EWI18" s="229"/>
      <c r="EWJ18" s="229"/>
      <c r="EWK18" s="229"/>
      <c r="EWL18" s="229"/>
      <c r="EWM18" s="229"/>
      <c r="EWN18" s="229"/>
      <c r="EWO18" s="229"/>
      <c r="EWQ18" s="227"/>
      <c r="EWR18" s="26"/>
      <c r="EWS18" s="26"/>
      <c r="EWT18" s="26"/>
      <c r="EWU18" s="225"/>
      <c r="EWV18" s="26"/>
      <c r="EWX18" s="229"/>
      <c r="EWY18" s="229"/>
      <c r="EWZ18" s="229"/>
      <c r="EXA18" s="229"/>
      <c r="EXB18" s="229"/>
      <c r="EXC18" s="229"/>
      <c r="EXD18" s="229"/>
      <c r="EXE18" s="229"/>
      <c r="EXG18" s="227"/>
      <c r="EXH18" s="26"/>
      <c r="EXI18" s="26"/>
      <c r="EXJ18" s="26"/>
      <c r="EXK18" s="225"/>
      <c r="EXL18" s="26"/>
      <c r="EXN18" s="229"/>
      <c r="EXO18" s="229"/>
      <c r="EXP18" s="229"/>
      <c r="EXQ18" s="229"/>
      <c r="EXR18" s="229"/>
      <c r="EXS18" s="229"/>
      <c r="EXT18" s="229"/>
      <c r="EXU18" s="229"/>
      <c r="EXW18" s="227"/>
      <c r="EXX18" s="26"/>
      <c r="EXY18" s="26"/>
      <c r="EXZ18" s="26"/>
      <c r="EYA18" s="225"/>
      <c r="EYB18" s="26"/>
      <c r="EYD18" s="229"/>
      <c r="EYE18" s="229"/>
      <c r="EYF18" s="229"/>
      <c r="EYG18" s="229"/>
      <c r="EYH18" s="229"/>
      <c r="EYI18" s="229"/>
      <c r="EYJ18" s="229"/>
      <c r="EYK18" s="229"/>
      <c r="EYM18" s="227"/>
      <c r="EYN18" s="26"/>
      <c r="EYO18" s="26"/>
      <c r="EYP18" s="26"/>
      <c r="EYQ18" s="225"/>
      <c r="EYR18" s="26"/>
      <c r="EYT18" s="229"/>
      <c r="EYU18" s="229"/>
      <c r="EYV18" s="229"/>
      <c r="EYW18" s="229"/>
      <c r="EYX18" s="229"/>
      <c r="EYY18" s="229"/>
      <c r="EYZ18" s="229"/>
      <c r="EZA18" s="229"/>
      <c r="EZC18" s="227"/>
      <c r="EZD18" s="26"/>
      <c r="EZE18" s="26"/>
      <c r="EZF18" s="26"/>
      <c r="EZG18" s="225"/>
      <c r="EZH18" s="26"/>
      <c r="EZJ18" s="229"/>
      <c r="EZK18" s="229"/>
      <c r="EZL18" s="229"/>
      <c r="EZM18" s="229"/>
      <c r="EZN18" s="229"/>
      <c r="EZO18" s="229"/>
      <c r="EZP18" s="229"/>
      <c r="EZQ18" s="229"/>
      <c r="EZS18" s="227"/>
      <c r="EZT18" s="26"/>
      <c r="EZU18" s="26"/>
      <c r="EZV18" s="26"/>
      <c r="EZW18" s="225"/>
      <c r="EZX18" s="26"/>
      <c r="EZZ18" s="229"/>
      <c r="FAA18" s="229"/>
      <c r="FAB18" s="229"/>
      <c r="FAC18" s="229"/>
      <c r="FAD18" s="229"/>
      <c r="FAE18" s="229"/>
      <c r="FAF18" s="229"/>
      <c r="FAG18" s="229"/>
      <c r="FAI18" s="227"/>
      <c r="FAJ18" s="26"/>
      <c r="FAK18" s="26"/>
      <c r="FAL18" s="26"/>
      <c r="FAM18" s="225"/>
      <c r="FAN18" s="26"/>
      <c r="FAP18" s="229"/>
      <c r="FAQ18" s="229"/>
      <c r="FAR18" s="229"/>
      <c r="FAS18" s="229"/>
      <c r="FAT18" s="229"/>
      <c r="FAU18" s="229"/>
      <c r="FAV18" s="229"/>
      <c r="FAW18" s="229"/>
      <c r="FAY18" s="227"/>
      <c r="FAZ18" s="26"/>
      <c r="FBA18" s="26"/>
      <c r="FBB18" s="26"/>
      <c r="FBC18" s="225"/>
      <c r="FBD18" s="26"/>
      <c r="FBF18" s="229"/>
      <c r="FBG18" s="229"/>
      <c r="FBH18" s="229"/>
      <c r="FBI18" s="229"/>
      <c r="FBJ18" s="229"/>
      <c r="FBK18" s="229"/>
      <c r="FBL18" s="229"/>
      <c r="FBM18" s="229"/>
      <c r="FBO18" s="227"/>
      <c r="FBP18" s="26"/>
      <c r="FBQ18" s="26"/>
      <c r="FBR18" s="26"/>
      <c r="FBS18" s="225"/>
      <c r="FBT18" s="26"/>
      <c r="FBV18" s="229"/>
      <c r="FBW18" s="229"/>
      <c r="FBX18" s="229"/>
      <c r="FBY18" s="229"/>
      <c r="FBZ18" s="229"/>
      <c r="FCA18" s="229"/>
      <c r="FCB18" s="229"/>
      <c r="FCC18" s="229"/>
      <c r="FCE18" s="227"/>
      <c r="FCF18" s="26"/>
      <c r="FCG18" s="26"/>
      <c r="FCH18" s="26"/>
      <c r="FCI18" s="225"/>
      <c r="FCJ18" s="26"/>
      <c r="FCL18" s="229"/>
      <c r="FCM18" s="229"/>
      <c r="FCN18" s="229"/>
      <c r="FCO18" s="229"/>
      <c r="FCP18" s="229"/>
      <c r="FCQ18" s="229"/>
      <c r="FCR18" s="229"/>
      <c r="FCS18" s="229"/>
      <c r="FCU18" s="227"/>
      <c r="FCV18" s="26"/>
      <c r="FCW18" s="26"/>
      <c r="FCX18" s="26"/>
      <c r="FCY18" s="225"/>
      <c r="FCZ18" s="26"/>
      <c r="FDB18" s="229"/>
      <c r="FDC18" s="229"/>
      <c r="FDD18" s="229"/>
      <c r="FDE18" s="229"/>
      <c r="FDF18" s="229"/>
      <c r="FDG18" s="229"/>
      <c r="FDH18" s="229"/>
      <c r="FDI18" s="229"/>
      <c r="FDK18" s="227"/>
      <c r="FDL18" s="26"/>
      <c r="FDM18" s="26"/>
      <c r="FDN18" s="26"/>
      <c r="FDO18" s="225"/>
      <c r="FDP18" s="26"/>
      <c r="FDR18" s="229"/>
      <c r="FDS18" s="229"/>
      <c r="FDT18" s="229"/>
      <c r="FDU18" s="229"/>
      <c r="FDV18" s="229"/>
      <c r="FDW18" s="229"/>
      <c r="FDX18" s="229"/>
      <c r="FDY18" s="229"/>
      <c r="FEA18" s="227"/>
      <c r="FEB18" s="26"/>
      <c r="FEC18" s="26"/>
      <c r="FED18" s="26"/>
      <c r="FEE18" s="225"/>
      <c r="FEF18" s="26"/>
      <c r="FEH18" s="229"/>
      <c r="FEI18" s="229"/>
      <c r="FEJ18" s="229"/>
      <c r="FEK18" s="229"/>
      <c r="FEL18" s="229"/>
      <c r="FEM18" s="229"/>
      <c r="FEN18" s="229"/>
      <c r="FEO18" s="229"/>
      <c r="FEQ18" s="227"/>
      <c r="FER18" s="26"/>
      <c r="FES18" s="26"/>
      <c r="FET18" s="26"/>
      <c r="FEU18" s="225"/>
      <c r="FEV18" s="26"/>
      <c r="FEX18" s="229"/>
      <c r="FEY18" s="229"/>
      <c r="FEZ18" s="229"/>
      <c r="FFA18" s="229"/>
      <c r="FFB18" s="229"/>
      <c r="FFC18" s="229"/>
      <c r="FFD18" s="229"/>
      <c r="FFE18" s="229"/>
      <c r="FFG18" s="227"/>
      <c r="FFH18" s="26"/>
      <c r="FFI18" s="26"/>
      <c r="FFJ18" s="26"/>
      <c r="FFK18" s="225"/>
      <c r="FFL18" s="26"/>
      <c r="FFN18" s="229"/>
      <c r="FFO18" s="229"/>
      <c r="FFP18" s="229"/>
      <c r="FFQ18" s="229"/>
      <c r="FFR18" s="229"/>
      <c r="FFS18" s="229"/>
      <c r="FFT18" s="229"/>
      <c r="FFU18" s="229"/>
      <c r="FFW18" s="227"/>
      <c r="FFX18" s="26"/>
      <c r="FFY18" s="26"/>
      <c r="FFZ18" s="26"/>
      <c r="FGA18" s="225"/>
      <c r="FGB18" s="26"/>
      <c r="FGD18" s="229"/>
      <c r="FGE18" s="229"/>
      <c r="FGF18" s="229"/>
      <c r="FGG18" s="229"/>
      <c r="FGH18" s="229"/>
      <c r="FGI18" s="229"/>
      <c r="FGJ18" s="229"/>
      <c r="FGK18" s="229"/>
      <c r="FGM18" s="227"/>
      <c r="FGN18" s="26"/>
      <c r="FGO18" s="26"/>
      <c r="FGP18" s="26"/>
      <c r="FGQ18" s="225"/>
      <c r="FGR18" s="26"/>
      <c r="FGT18" s="229"/>
      <c r="FGU18" s="229"/>
      <c r="FGV18" s="229"/>
      <c r="FGW18" s="229"/>
      <c r="FGX18" s="229"/>
      <c r="FGY18" s="229"/>
      <c r="FGZ18" s="229"/>
      <c r="FHA18" s="229"/>
      <c r="FHC18" s="227"/>
      <c r="FHD18" s="26"/>
      <c r="FHE18" s="26"/>
      <c r="FHF18" s="26"/>
      <c r="FHG18" s="225"/>
      <c r="FHH18" s="26"/>
      <c r="FHJ18" s="229"/>
      <c r="FHK18" s="229"/>
      <c r="FHL18" s="229"/>
      <c r="FHM18" s="229"/>
      <c r="FHN18" s="229"/>
      <c r="FHO18" s="229"/>
      <c r="FHP18" s="229"/>
      <c r="FHQ18" s="229"/>
      <c r="FHS18" s="227"/>
      <c r="FHT18" s="26"/>
      <c r="FHU18" s="26"/>
      <c r="FHV18" s="26"/>
      <c r="FHW18" s="225"/>
      <c r="FHX18" s="26"/>
      <c r="FHZ18" s="229"/>
      <c r="FIA18" s="229"/>
      <c r="FIB18" s="229"/>
      <c r="FIC18" s="229"/>
      <c r="FID18" s="229"/>
      <c r="FIE18" s="229"/>
      <c r="FIF18" s="229"/>
      <c r="FIG18" s="229"/>
      <c r="FII18" s="227"/>
      <c r="FIJ18" s="26"/>
      <c r="FIK18" s="26"/>
      <c r="FIL18" s="26"/>
      <c r="FIM18" s="225"/>
      <c r="FIN18" s="26"/>
      <c r="FIP18" s="229"/>
      <c r="FIQ18" s="229"/>
      <c r="FIR18" s="229"/>
      <c r="FIS18" s="229"/>
      <c r="FIT18" s="229"/>
      <c r="FIU18" s="229"/>
      <c r="FIV18" s="229"/>
      <c r="FIW18" s="229"/>
      <c r="FIY18" s="227"/>
      <c r="FIZ18" s="26"/>
      <c r="FJA18" s="26"/>
      <c r="FJB18" s="26"/>
      <c r="FJC18" s="225"/>
      <c r="FJD18" s="26"/>
      <c r="FJF18" s="229"/>
      <c r="FJG18" s="229"/>
      <c r="FJH18" s="229"/>
      <c r="FJI18" s="229"/>
      <c r="FJJ18" s="229"/>
      <c r="FJK18" s="229"/>
      <c r="FJL18" s="229"/>
      <c r="FJM18" s="229"/>
      <c r="FJO18" s="227"/>
      <c r="FJP18" s="26"/>
      <c r="FJQ18" s="26"/>
      <c r="FJR18" s="26"/>
      <c r="FJS18" s="225"/>
      <c r="FJT18" s="26"/>
      <c r="FJV18" s="229"/>
      <c r="FJW18" s="229"/>
      <c r="FJX18" s="229"/>
      <c r="FJY18" s="229"/>
      <c r="FJZ18" s="229"/>
      <c r="FKA18" s="229"/>
      <c r="FKB18" s="229"/>
      <c r="FKC18" s="229"/>
      <c r="FKE18" s="227"/>
      <c r="FKF18" s="26"/>
      <c r="FKG18" s="26"/>
      <c r="FKH18" s="26"/>
      <c r="FKI18" s="225"/>
      <c r="FKJ18" s="26"/>
      <c r="FKL18" s="229"/>
      <c r="FKM18" s="229"/>
      <c r="FKN18" s="229"/>
      <c r="FKO18" s="229"/>
      <c r="FKP18" s="229"/>
      <c r="FKQ18" s="229"/>
      <c r="FKR18" s="229"/>
      <c r="FKS18" s="229"/>
      <c r="FKU18" s="227"/>
      <c r="FKV18" s="26"/>
      <c r="FKW18" s="26"/>
      <c r="FKX18" s="26"/>
      <c r="FKY18" s="225"/>
      <c r="FKZ18" s="26"/>
      <c r="FLB18" s="229"/>
      <c r="FLC18" s="229"/>
      <c r="FLD18" s="229"/>
      <c r="FLE18" s="229"/>
      <c r="FLF18" s="229"/>
      <c r="FLG18" s="229"/>
      <c r="FLH18" s="229"/>
      <c r="FLI18" s="229"/>
      <c r="FLK18" s="227"/>
      <c r="FLL18" s="26"/>
      <c r="FLM18" s="26"/>
      <c r="FLN18" s="26"/>
      <c r="FLO18" s="225"/>
      <c r="FLP18" s="26"/>
      <c r="FLR18" s="229"/>
      <c r="FLS18" s="229"/>
      <c r="FLT18" s="229"/>
      <c r="FLU18" s="229"/>
      <c r="FLV18" s="229"/>
      <c r="FLW18" s="229"/>
      <c r="FLX18" s="229"/>
      <c r="FLY18" s="229"/>
      <c r="FMA18" s="227"/>
      <c r="FMB18" s="26"/>
      <c r="FMC18" s="26"/>
      <c r="FMD18" s="26"/>
      <c r="FME18" s="225"/>
      <c r="FMF18" s="26"/>
      <c r="FMH18" s="229"/>
      <c r="FMI18" s="229"/>
      <c r="FMJ18" s="229"/>
      <c r="FMK18" s="229"/>
      <c r="FML18" s="229"/>
      <c r="FMM18" s="229"/>
      <c r="FMN18" s="229"/>
      <c r="FMO18" s="229"/>
      <c r="FMQ18" s="227"/>
      <c r="FMR18" s="26"/>
      <c r="FMS18" s="26"/>
      <c r="FMT18" s="26"/>
      <c r="FMU18" s="225"/>
      <c r="FMV18" s="26"/>
      <c r="FMX18" s="229"/>
      <c r="FMY18" s="229"/>
      <c r="FMZ18" s="229"/>
      <c r="FNA18" s="229"/>
      <c r="FNB18" s="229"/>
      <c r="FNC18" s="229"/>
      <c r="FND18" s="229"/>
      <c r="FNE18" s="229"/>
      <c r="FNG18" s="227"/>
      <c r="FNH18" s="26"/>
      <c r="FNI18" s="26"/>
      <c r="FNJ18" s="26"/>
      <c r="FNK18" s="225"/>
      <c r="FNL18" s="26"/>
      <c r="FNN18" s="229"/>
      <c r="FNO18" s="229"/>
      <c r="FNP18" s="229"/>
      <c r="FNQ18" s="229"/>
      <c r="FNR18" s="229"/>
      <c r="FNS18" s="229"/>
      <c r="FNT18" s="229"/>
      <c r="FNU18" s="229"/>
      <c r="FNW18" s="227"/>
      <c r="FNX18" s="26"/>
      <c r="FNY18" s="26"/>
      <c r="FNZ18" s="26"/>
      <c r="FOA18" s="225"/>
      <c r="FOB18" s="26"/>
      <c r="FOD18" s="229"/>
      <c r="FOE18" s="229"/>
      <c r="FOF18" s="229"/>
      <c r="FOG18" s="229"/>
      <c r="FOH18" s="229"/>
      <c r="FOI18" s="229"/>
      <c r="FOJ18" s="229"/>
      <c r="FOK18" s="229"/>
      <c r="FOM18" s="227"/>
      <c r="FON18" s="26"/>
      <c r="FOO18" s="26"/>
      <c r="FOP18" s="26"/>
      <c r="FOQ18" s="225"/>
      <c r="FOR18" s="26"/>
      <c r="FOT18" s="229"/>
      <c r="FOU18" s="229"/>
      <c r="FOV18" s="229"/>
      <c r="FOW18" s="229"/>
      <c r="FOX18" s="229"/>
      <c r="FOY18" s="229"/>
      <c r="FOZ18" s="229"/>
      <c r="FPA18" s="229"/>
      <c r="FPC18" s="227"/>
      <c r="FPD18" s="26"/>
      <c r="FPE18" s="26"/>
      <c r="FPF18" s="26"/>
      <c r="FPG18" s="225"/>
      <c r="FPH18" s="26"/>
      <c r="FPJ18" s="229"/>
      <c r="FPK18" s="229"/>
      <c r="FPL18" s="229"/>
      <c r="FPM18" s="229"/>
      <c r="FPN18" s="229"/>
      <c r="FPO18" s="229"/>
      <c r="FPP18" s="229"/>
      <c r="FPQ18" s="229"/>
      <c r="FPS18" s="227"/>
      <c r="FPT18" s="26"/>
      <c r="FPU18" s="26"/>
      <c r="FPV18" s="26"/>
      <c r="FPW18" s="225"/>
      <c r="FPX18" s="26"/>
      <c r="FPZ18" s="229"/>
      <c r="FQA18" s="229"/>
      <c r="FQB18" s="229"/>
      <c r="FQC18" s="229"/>
      <c r="FQD18" s="229"/>
      <c r="FQE18" s="229"/>
      <c r="FQF18" s="229"/>
      <c r="FQG18" s="229"/>
      <c r="FQI18" s="227"/>
      <c r="FQJ18" s="26"/>
      <c r="FQK18" s="26"/>
      <c r="FQL18" s="26"/>
      <c r="FQM18" s="225"/>
      <c r="FQN18" s="26"/>
      <c r="FQP18" s="229"/>
      <c r="FQQ18" s="229"/>
      <c r="FQR18" s="229"/>
      <c r="FQS18" s="229"/>
      <c r="FQT18" s="229"/>
      <c r="FQU18" s="229"/>
      <c r="FQV18" s="229"/>
      <c r="FQW18" s="229"/>
      <c r="FQY18" s="227"/>
      <c r="FQZ18" s="26"/>
      <c r="FRA18" s="26"/>
      <c r="FRB18" s="26"/>
      <c r="FRC18" s="225"/>
      <c r="FRD18" s="26"/>
      <c r="FRF18" s="229"/>
      <c r="FRG18" s="229"/>
      <c r="FRH18" s="229"/>
      <c r="FRI18" s="229"/>
      <c r="FRJ18" s="229"/>
      <c r="FRK18" s="229"/>
      <c r="FRL18" s="229"/>
      <c r="FRM18" s="229"/>
      <c r="FRO18" s="227"/>
      <c r="FRP18" s="26"/>
      <c r="FRQ18" s="26"/>
      <c r="FRR18" s="26"/>
      <c r="FRS18" s="225"/>
      <c r="FRT18" s="26"/>
      <c r="FRV18" s="229"/>
      <c r="FRW18" s="229"/>
      <c r="FRX18" s="229"/>
      <c r="FRY18" s="229"/>
      <c r="FRZ18" s="229"/>
      <c r="FSA18" s="229"/>
      <c r="FSB18" s="229"/>
      <c r="FSC18" s="229"/>
      <c r="FSE18" s="227"/>
      <c r="FSF18" s="26"/>
      <c r="FSG18" s="26"/>
      <c r="FSH18" s="26"/>
      <c r="FSI18" s="225"/>
      <c r="FSJ18" s="26"/>
      <c r="FSL18" s="229"/>
      <c r="FSM18" s="229"/>
      <c r="FSN18" s="229"/>
      <c r="FSO18" s="229"/>
      <c r="FSP18" s="229"/>
      <c r="FSQ18" s="229"/>
      <c r="FSR18" s="229"/>
      <c r="FSS18" s="229"/>
      <c r="FSU18" s="227"/>
      <c r="FSV18" s="26"/>
      <c r="FSW18" s="26"/>
      <c r="FSX18" s="26"/>
      <c r="FSY18" s="225"/>
      <c r="FSZ18" s="26"/>
      <c r="FTB18" s="229"/>
      <c r="FTC18" s="229"/>
      <c r="FTD18" s="229"/>
      <c r="FTE18" s="229"/>
      <c r="FTF18" s="229"/>
      <c r="FTG18" s="229"/>
      <c r="FTH18" s="229"/>
      <c r="FTI18" s="229"/>
      <c r="FTK18" s="227"/>
      <c r="FTL18" s="26"/>
      <c r="FTM18" s="26"/>
      <c r="FTN18" s="26"/>
      <c r="FTO18" s="225"/>
      <c r="FTP18" s="26"/>
      <c r="FTR18" s="229"/>
      <c r="FTS18" s="229"/>
      <c r="FTT18" s="229"/>
      <c r="FTU18" s="229"/>
      <c r="FTV18" s="229"/>
      <c r="FTW18" s="229"/>
      <c r="FTX18" s="229"/>
      <c r="FTY18" s="229"/>
      <c r="FUA18" s="227"/>
      <c r="FUB18" s="26"/>
      <c r="FUC18" s="26"/>
      <c r="FUD18" s="26"/>
      <c r="FUE18" s="225"/>
      <c r="FUF18" s="26"/>
      <c r="FUH18" s="229"/>
      <c r="FUI18" s="229"/>
      <c r="FUJ18" s="229"/>
      <c r="FUK18" s="229"/>
      <c r="FUL18" s="229"/>
      <c r="FUM18" s="229"/>
      <c r="FUN18" s="229"/>
      <c r="FUO18" s="229"/>
      <c r="FUQ18" s="227"/>
      <c r="FUR18" s="26"/>
      <c r="FUS18" s="26"/>
      <c r="FUT18" s="26"/>
      <c r="FUU18" s="225"/>
      <c r="FUV18" s="26"/>
      <c r="FUX18" s="229"/>
      <c r="FUY18" s="229"/>
      <c r="FUZ18" s="229"/>
      <c r="FVA18" s="229"/>
      <c r="FVB18" s="229"/>
      <c r="FVC18" s="229"/>
      <c r="FVD18" s="229"/>
      <c r="FVE18" s="229"/>
      <c r="FVG18" s="227"/>
      <c r="FVH18" s="26"/>
      <c r="FVI18" s="26"/>
      <c r="FVJ18" s="26"/>
      <c r="FVK18" s="225"/>
      <c r="FVL18" s="26"/>
      <c r="FVN18" s="229"/>
      <c r="FVO18" s="229"/>
      <c r="FVP18" s="229"/>
      <c r="FVQ18" s="229"/>
      <c r="FVR18" s="229"/>
      <c r="FVS18" s="229"/>
      <c r="FVT18" s="229"/>
      <c r="FVU18" s="229"/>
      <c r="FVW18" s="227"/>
      <c r="FVX18" s="26"/>
      <c r="FVY18" s="26"/>
      <c r="FVZ18" s="26"/>
      <c r="FWA18" s="225"/>
      <c r="FWB18" s="26"/>
      <c r="FWD18" s="229"/>
      <c r="FWE18" s="229"/>
      <c r="FWF18" s="229"/>
      <c r="FWG18" s="229"/>
      <c r="FWH18" s="229"/>
      <c r="FWI18" s="229"/>
      <c r="FWJ18" s="229"/>
      <c r="FWK18" s="229"/>
      <c r="FWM18" s="227"/>
      <c r="FWN18" s="26"/>
      <c r="FWO18" s="26"/>
      <c r="FWP18" s="26"/>
      <c r="FWQ18" s="225"/>
      <c r="FWR18" s="26"/>
      <c r="FWT18" s="229"/>
      <c r="FWU18" s="229"/>
      <c r="FWV18" s="229"/>
      <c r="FWW18" s="229"/>
      <c r="FWX18" s="229"/>
      <c r="FWY18" s="229"/>
      <c r="FWZ18" s="229"/>
      <c r="FXA18" s="229"/>
      <c r="FXC18" s="227"/>
      <c r="FXD18" s="26"/>
      <c r="FXE18" s="26"/>
      <c r="FXF18" s="26"/>
      <c r="FXG18" s="225"/>
      <c r="FXH18" s="26"/>
      <c r="FXJ18" s="229"/>
      <c r="FXK18" s="229"/>
      <c r="FXL18" s="229"/>
      <c r="FXM18" s="229"/>
      <c r="FXN18" s="229"/>
      <c r="FXO18" s="229"/>
      <c r="FXP18" s="229"/>
      <c r="FXQ18" s="229"/>
      <c r="FXS18" s="227"/>
      <c r="FXT18" s="26"/>
      <c r="FXU18" s="26"/>
      <c r="FXV18" s="26"/>
      <c r="FXW18" s="225"/>
      <c r="FXX18" s="26"/>
      <c r="FXZ18" s="229"/>
      <c r="FYA18" s="229"/>
      <c r="FYB18" s="229"/>
      <c r="FYC18" s="229"/>
      <c r="FYD18" s="229"/>
      <c r="FYE18" s="229"/>
      <c r="FYF18" s="229"/>
      <c r="FYG18" s="229"/>
      <c r="FYI18" s="227"/>
      <c r="FYJ18" s="26"/>
      <c r="FYK18" s="26"/>
      <c r="FYL18" s="26"/>
      <c r="FYM18" s="225"/>
      <c r="FYN18" s="26"/>
      <c r="FYP18" s="229"/>
      <c r="FYQ18" s="229"/>
      <c r="FYR18" s="229"/>
      <c r="FYS18" s="229"/>
      <c r="FYT18" s="229"/>
      <c r="FYU18" s="229"/>
      <c r="FYV18" s="229"/>
      <c r="FYW18" s="229"/>
      <c r="FYY18" s="227"/>
      <c r="FYZ18" s="26"/>
      <c r="FZA18" s="26"/>
      <c r="FZB18" s="26"/>
      <c r="FZC18" s="225"/>
      <c r="FZD18" s="26"/>
      <c r="FZF18" s="229"/>
      <c r="FZG18" s="229"/>
      <c r="FZH18" s="229"/>
      <c r="FZI18" s="229"/>
      <c r="FZJ18" s="229"/>
      <c r="FZK18" s="229"/>
      <c r="FZL18" s="229"/>
      <c r="FZM18" s="229"/>
      <c r="FZO18" s="227"/>
      <c r="FZP18" s="26"/>
      <c r="FZQ18" s="26"/>
      <c r="FZR18" s="26"/>
      <c r="FZS18" s="225"/>
      <c r="FZT18" s="26"/>
      <c r="FZV18" s="229"/>
      <c r="FZW18" s="229"/>
      <c r="FZX18" s="229"/>
      <c r="FZY18" s="229"/>
      <c r="FZZ18" s="229"/>
      <c r="GAA18" s="229"/>
      <c r="GAB18" s="229"/>
      <c r="GAC18" s="229"/>
      <c r="GAE18" s="227"/>
      <c r="GAF18" s="26"/>
      <c r="GAG18" s="26"/>
      <c r="GAH18" s="26"/>
      <c r="GAI18" s="225"/>
      <c r="GAJ18" s="26"/>
      <c r="GAL18" s="229"/>
      <c r="GAM18" s="229"/>
      <c r="GAN18" s="229"/>
      <c r="GAO18" s="229"/>
      <c r="GAP18" s="229"/>
      <c r="GAQ18" s="229"/>
      <c r="GAR18" s="229"/>
      <c r="GAS18" s="229"/>
      <c r="GAU18" s="227"/>
      <c r="GAV18" s="26"/>
      <c r="GAW18" s="26"/>
      <c r="GAX18" s="26"/>
      <c r="GAY18" s="225"/>
      <c r="GAZ18" s="26"/>
      <c r="GBB18" s="229"/>
      <c r="GBC18" s="229"/>
      <c r="GBD18" s="229"/>
      <c r="GBE18" s="229"/>
      <c r="GBF18" s="229"/>
      <c r="GBG18" s="229"/>
      <c r="GBH18" s="229"/>
      <c r="GBI18" s="229"/>
      <c r="GBK18" s="227"/>
      <c r="GBL18" s="26"/>
      <c r="GBM18" s="26"/>
      <c r="GBN18" s="26"/>
      <c r="GBO18" s="225"/>
      <c r="GBP18" s="26"/>
      <c r="GBR18" s="229"/>
      <c r="GBS18" s="229"/>
      <c r="GBT18" s="229"/>
      <c r="GBU18" s="229"/>
      <c r="GBV18" s="229"/>
      <c r="GBW18" s="229"/>
      <c r="GBX18" s="229"/>
      <c r="GBY18" s="229"/>
      <c r="GCA18" s="227"/>
      <c r="GCB18" s="26"/>
      <c r="GCC18" s="26"/>
      <c r="GCD18" s="26"/>
      <c r="GCE18" s="225"/>
      <c r="GCF18" s="26"/>
      <c r="GCH18" s="229"/>
      <c r="GCI18" s="229"/>
      <c r="GCJ18" s="229"/>
      <c r="GCK18" s="229"/>
      <c r="GCL18" s="229"/>
      <c r="GCM18" s="229"/>
      <c r="GCN18" s="229"/>
      <c r="GCO18" s="229"/>
      <c r="GCQ18" s="227"/>
      <c r="GCR18" s="26"/>
      <c r="GCS18" s="26"/>
      <c r="GCT18" s="26"/>
      <c r="GCU18" s="225"/>
      <c r="GCV18" s="26"/>
      <c r="GCX18" s="229"/>
      <c r="GCY18" s="229"/>
      <c r="GCZ18" s="229"/>
      <c r="GDA18" s="229"/>
      <c r="GDB18" s="229"/>
      <c r="GDC18" s="229"/>
      <c r="GDD18" s="229"/>
      <c r="GDE18" s="229"/>
      <c r="GDG18" s="227"/>
      <c r="GDH18" s="26"/>
      <c r="GDI18" s="26"/>
      <c r="GDJ18" s="26"/>
      <c r="GDK18" s="225"/>
      <c r="GDL18" s="26"/>
      <c r="GDN18" s="229"/>
      <c r="GDO18" s="229"/>
      <c r="GDP18" s="229"/>
      <c r="GDQ18" s="229"/>
      <c r="GDR18" s="229"/>
      <c r="GDS18" s="229"/>
      <c r="GDT18" s="229"/>
      <c r="GDU18" s="229"/>
      <c r="GDW18" s="227"/>
      <c r="GDX18" s="26"/>
      <c r="GDY18" s="26"/>
      <c r="GDZ18" s="26"/>
      <c r="GEA18" s="225"/>
      <c r="GEB18" s="26"/>
      <c r="GED18" s="229"/>
      <c r="GEE18" s="229"/>
      <c r="GEF18" s="229"/>
      <c r="GEG18" s="229"/>
      <c r="GEH18" s="229"/>
      <c r="GEI18" s="229"/>
      <c r="GEJ18" s="229"/>
      <c r="GEK18" s="229"/>
      <c r="GEM18" s="227"/>
      <c r="GEN18" s="26"/>
      <c r="GEO18" s="26"/>
      <c r="GEP18" s="26"/>
      <c r="GEQ18" s="225"/>
      <c r="GER18" s="26"/>
      <c r="GET18" s="229"/>
      <c r="GEU18" s="229"/>
      <c r="GEV18" s="229"/>
      <c r="GEW18" s="229"/>
      <c r="GEX18" s="229"/>
      <c r="GEY18" s="229"/>
      <c r="GEZ18" s="229"/>
      <c r="GFA18" s="229"/>
      <c r="GFC18" s="227"/>
      <c r="GFD18" s="26"/>
      <c r="GFE18" s="26"/>
      <c r="GFF18" s="26"/>
      <c r="GFG18" s="225"/>
      <c r="GFH18" s="26"/>
      <c r="GFJ18" s="229"/>
      <c r="GFK18" s="229"/>
      <c r="GFL18" s="229"/>
      <c r="GFM18" s="229"/>
      <c r="GFN18" s="229"/>
      <c r="GFO18" s="229"/>
      <c r="GFP18" s="229"/>
      <c r="GFQ18" s="229"/>
      <c r="GFS18" s="227"/>
      <c r="GFT18" s="26"/>
      <c r="GFU18" s="26"/>
      <c r="GFV18" s="26"/>
      <c r="GFW18" s="225"/>
      <c r="GFX18" s="26"/>
      <c r="GFZ18" s="229"/>
      <c r="GGA18" s="229"/>
      <c r="GGB18" s="229"/>
      <c r="GGC18" s="229"/>
      <c r="GGD18" s="229"/>
      <c r="GGE18" s="229"/>
      <c r="GGF18" s="229"/>
      <c r="GGG18" s="229"/>
      <c r="GGI18" s="227"/>
      <c r="GGJ18" s="26"/>
      <c r="GGK18" s="26"/>
      <c r="GGL18" s="26"/>
      <c r="GGM18" s="225"/>
      <c r="GGN18" s="26"/>
      <c r="GGP18" s="229"/>
      <c r="GGQ18" s="229"/>
      <c r="GGR18" s="229"/>
      <c r="GGS18" s="229"/>
      <c r="GGT18" s="229"/>
      <c r="GGU18" s="229"/>
      <c r="GGV18" s="229"/>
      <c r="GGW18" s="229"/>
      <c r="GGY18" s="227"/>
      <c r="GGZ18" s="26"/>
      <c r="GHA18" s="26"/>
      <c r="GHB18" s="26"/>
      <c r="GHC18" s="225"/>
      <c r="GHD18" s="26"/>
      <c r="GHF18" s="229"/>
      <c r="GHG18" s="229"/>
      <c r="GHH18" s="229"/>
      <c r="GHI18" s="229"/>
      <c r="GHJ18" s="229"/>
      <c r="GHK18" s="229"/>
      <c r="GHL18" s="229"/>
      <c r="GHM18" s="229"/>
      <c r="GHO18" s="227"/>
      <c r="GHP18" s="26"/>
      <c r="GHQ18" s="26"/>
      <c r="GHR18" s="26"/>
      <c r="GHS18" s="225"/>
      <c r="GHT18" s="26"/>
      <c r="GHV18" s="229"/>
      <c r="GHW18" s="229"/>
      <c r="GHX18" s="229"/>
      <c r="GHY18" s="229"/>
      <c r="GHZ18" s="229"/>
      <c r="GIA18" s="229"/>
      <c r="GIB18" s="229"/>
      <c r="GIC18" s="229"/>
      <c r="GIE18" s="227"/>
      <c r="GIF18" s="26"/>
      <c r="GIG18" s="26"/>
      <c r="GIH18" s="26"/>
      <c r="GII18" s="225"/>
      <c r="GIJ18" s="26"/>
      <c r="GIL18" s="229"/>
      <c r="GIM18" s="229"/>
      <c r="GIN18" s="229"/>
      <c r="GIO18" s="229"/>
      <c r="GIP18" s="229"/>
      <c r="GIQ18" s="229"/>
      <c r="GIR18" s="229"/>
      <c r="GIS18" s="229"/>
      <c r="GIU18" s="227"/>
      <c r="GIV18" s="26"/>
      <c r="GIW18" s="26"/>
      <c r="GIX18" s="26"/>
      <c r="GIY18" s="225"/>
      <c r="GIZ18" s="26"/>
      <c r="GJB18" s="229"/>
      <c r="GJC18" s="229"/>
      <c r="GJD18" s="229"/>
      <c r="GJE18" s="229"/>
      <c r="GJF18" s="229"/>
      <c r="GJG18" s="229"/>
      <c r="GJH18" s="229"/>
      <c r="GJI18" s="229"/>
      <c r="GJK18" s="227"/>
      <c r="GJL18" s="26"/>
      <c r="GJM18" s="26"/>
      <c r="GJN18" s="26"/>
      <c r="GJO18" s="225"/>
      <c r="GJP18" s="26"/>
      <c r="GJR18" s="229"/>
      <c r="GJS18" s="229"/>
      <c r="GJT18" s="229"/>
      <c r="GJU18" s="229"/>
      <c r="GJV18" s="229"/>
      <c r="GJW18" s="229"/>
      <c r="GJX18" s="229"/>
      <c r="GJY18" s="229"/>
      <c r="GKA18" s="227"/>
      <c r="GKB18" s="26"/>
      <c r="GKC18" s="26"/>
      <c r="GKD18" s="26"/>
      <c r="GKE18" s="225"/>
      <c r="GKF18" s="26"/>
      <c r="GKH18" s="229"/>
      <c r="GKI18" s="229"/>
      <c r="GKJ18" s="229"/>
      <c r="GKK18" s="229"/>
      <c r="GKL18" s="229"/>
      <c r="GKM18" s="229"/>
      <c r="GKN18" s="229"/>
      <c r="GKO18" s="229"/>
      <c r="GKQ18" s="227"/>
      <c r="GKR18" s="26"/>
      <c r="GKS18" s="26"/>
      <c r="GKT18" s="26"/>
      <c r="GKU18" s="225"/>
      <c r="GKV18" s="26"/>
      <c r="GKX18" s="229"/>
      <c r="GKY18" s="229"/>
      <c r="GKZ18" s="229"/>
      <c r="GLA18" s="229"/>
      <c r="GLB18" s="229"/>
      <c r="GLC18" s="229"/>
      <c r="GLD18" s="229"/>
      <c r="GLE18" s="229"/>
      <c r="GLG18" s="227"/>
      <c r="GLH18" s="26"/>
      <c r="GLI18" s="26"/>
      <c r="GLJ18" s="26"/>
      <c r="GLK18" s="225"/>
      <c r="GLL18" s="26"/>
      <c r="GLN18" s="229"/>
      <c r="GLO18" s="229"/>
      <c r="GLP18" s="229"/>
      <c r="GLQ18" s="229"/>
      <c r="GLR18" s="229"/>
      <c r="GLS18" s="229"/>
      <c r="GLT18" s="229"/>
      <c r="GLU18" s="229"/>
      <c r="GLW18" s="227"/>
      <c r="GLX18" s="26"/>
      <c r="GLY18" s="26"/>
      <c r="GLZ18" s="26"/>
      <c r="GMA18" s="225"/>
      <c r="GMB18" s="26"/>
      <c r="GMD18" s="229"/>
      <c r="GME18" s="229"/>
      <c r="GMF18" s="229"/>
      <c r="GMG18" s="229"/>
      <c r="GMH18" s="229"/>
      <c r="GMI18" s="229"/>
      <c r="GMJ18" s="229"/>
      <c r="GMK18" s="229"/>
      <c r="GMM18" s="227"/>
      <c r="GMN18" s="26"/>
      <c r="GMO18" s="26"/>
      <c r="GMP18" s="26"/>
      <c r="GMQ18" s="225"/>
      <c r="GMR18" s="26"/>
      <c r="GMT18" s="229"/>
      <c r="GMU18" s="229"/>
      <c r="GMV18" s="229"/>
      <c r="GMW18" s="229"/>
      <c r="GMX18" s="229"/>
      <c r="GMY18" s="229"/>
      <c r="GMZ18" s="229"/>
      <c r="GNA18" s="229"/>
      <c r="GNC18" s="227"/>
      <c r="GND18" s="26"/>
      <c r="GNE18" s="26"/>
      <c r="GNF18" s="26"/>
      <c r="GNG18" s="225"/>
      <c r="GNH18" s="26"/>
      <c r="GNJ18" s="229"/>
      <c r="GNK18" s="229"/>
      <c r="GNL18" s="229"/>
      <c r="GNM18" s="229"/>
      <c r="GNN18" s="229"/>
      <c r="GNO18" s="229"/>
      <c r="GNP18" s="229"/>
      <c r="GNQ18" s="229"/>
      <c r="GNS18" s="227"/>
      <c r="GNT18" s="26"/>
      <c r="GNU18" s="26"/>
      <c r="GNV18" s="26"/>
      <c r="GNW18" s="225"/>
      <c r="GNX18" s="26"/>
      <c r="GNZ18" s="229"/>
      <c r="GOA18" s="229"/>
      <c r="GOB18" s="229"/>
      <c r="GOC18" s="229"/>
      <c r="GOD18" s="229"/>
      <c r="GOE18" s="229"/>
      <c r="GOF18" s="229"/>
      <c r="GOG18" s="229"/>
      <c r="GOI18" s="227"/>
      <c r="GOJ18" s="26"/>
      <c r="GOK18" s="26"/>
      <c r="GOL18" s="26"/>
      <c r="GOM18" s="225"/>
      <c r="GON18" s="26"/>
      <c r="GOP18" s="229"/>
      <c r="GOQ18" s="229"/>
      <c r="GOR18" s="229"/>
      <c r="GOS18" s="229"/>
      <c r="GOT18" s="229"/>
      <c r="GOU18" s="229"/>
      <c r="GOV18" s="229"/>
      <c r="GOW18" s="229"/>
      <c r="GOY18" s="227"/>
      <c r="GOZ18" s="26"/>
      <c r="GPA18" s="26"/>
      <c r="GPB18" s="26"/>
      <c r="GPC18" s="225"/>
      <c r="GPD18" s="26"/>
      <c r="GPF18" s="229"/>
      <c r="GPG18" s="229"/>
      <c r="GPH18" s="229"/>
      <c r="GPI18" s="229"/>
      <c r="GPJ18" s="229"/>
      <c r="GPK18" s="229"/>
      <c r="GPL18" s="229"/>
      <c r="GPM18" s="229"/>
      <c r="GPO18" s="227"/>
      <c r="GPP18" s="26"/>
      <c r="GPQ18" s="26"/>
      <c r="GPR18" s="26"/>
      <c r="GPS18" s="225"/>
      <c r="GPT18" s="26"/>
      <c r="GPV18" s="229"/>
      <c r="GPW18" s="229"/>
      <c r="GPX18" s="229"/>
      <c r="GPY18" s="229"/>
      <c r="GPZ18" s="229"/>
      <c r="GQA18" s="229"/>
      <c r="GQB18" s="229"/>
      <c r="GQC18" s="229"/>
      <c r="GQE18" s="227"/>
      <c r="GQF18" s="26"/>
      <c r="GQG18" s="26"/>
      <c r="GQH18" s="26"/>
      <c r="GQI18" s="225"/>
      <c r="GQJ18" s="26"/>
      <c r="GQL18" s="229"/>
      <c r="GQM18" s="229"/>
      <c r="GQN18" s="229"/>
      <c r="GQO18" s="229"/>
      <c r="GQP18" s="229"/>
      <c r="GQQ18" s="229"/>
      <c r="GQR18" s="229"/>
      <c r="GQS18" s="229"/>
      <c r="GQU18" s="227"/>
      <c r="GQV18" s="26"/>
      <c r="GQW18" s="26"/>
      <c r="GQX18" s="26"/>
      <c r="GQY18" s="225"/>
      <c r="GQZ18" s="26"/>
      <c r="GRB18" s="229"/>
      <c r="GRC18" s="229"/>
      <c r="GRD18" s="229"/>
      <c r="GRE18" s="229"/>
      <c r="GRF18" s="229"/>
      <c r="GRG18" s="229"/>
      <c r="GRH18" s="229"/>
      <c r="GRI18" s="229"/>
      <c r="GRK18" s="227"/>
      <c r="GRL18" s="26"/>
      <c r="GRM18" s="26"/>
      <c r="GRN18" s="26"/>
      <c r="GRO18" s="225"/>
      <c r="GRP18" s="26"/>
      <c r="GRR18" s="229"/>
      <c r="GRS18" s="229"/>
      <c r="GRT18" s="229"/>
      <c r="GRU18" s="229"/>
      <c r="GRV18" s="229"/>
      <c r="GRW18" s="229"/>
      <c r="GRX18" s="229"/>
      <c r="GRY18" s="229"/>
      <c r="GSA18" s="227"/>
      <c r="GSB18" s="26"/>
      <c r="GSC18" s="26"/>
      <c r="GSD18" s="26"/>
      <c r="GSE18" s="225"/>
      <c r="GSF18" s="26"/>
      <c r="GSH18" s="229"/>
      <c r="GSI18" s="229"/>
      <c r="GSJ18" s="229"/>
      <c r="GSK18" s="229"/>
      <c r="GSL18" s="229"/>
      <c r="GSM18" s="229"/>
      <c r="GSN18" s="229"/>
      <c r="GSO18" s="229"/>
      <c r="GSQ18" s="227"/>
      <c r="GSR18" s="26"/>
      <c r="GSS18" s="26"/>
      <c r="GST18" s="26"/>
      <c r="GSU18" s="225"/>
      <c r="GSV18" s="26"/>
      <c r="GSX18" s="229"/>
      <c r="GSY18" s="229"/>
      <c r="GSZ18" s="229"/>
      <c r="GTA18" s="229"/>
      <c r="GTB18" s="229"/>
      <c r="GTC18" s="229"/>
      <c r="GTD18" s="229"/>
      <c r="GTE18" s="229"/>
      <c r="GTG18" s="227"/>
      <c r="GTH18" s="26"/>
      <c r="GTI18" s="26"/>
      <c r="GTJ18" s="26"/>
      <c r="GTK18" s="225"/>
      <c r="GTL18" s="26"/>
      <c r="GTN18" s="229"/>
      <c r="GTO18" s="229"/>
      <c r="GTP18" s="229"/>
      <c r="GTQ18" s="229"/>
      <c r="GTR18" s="229"/>
      <c r="GTS18" s="229"/>
      <c r="GTT18" s="229"/>
      <c r="GTU18" s="229"/>
      <c r="GTW18" s="227"/>
      <c r="GTX18" s="26"/>
      <c r="GTY18" s="26"/>
      <c r="GTZ18" s="26"/>
      <c r="GUA18" s="225"/>
      <c r="GUB18" s="26"/>
      <c r="GUD18" s="229"/>
      <c r="GUE18" s="229"/>
      <c r="GUF18" s="229"/>
      <c r="GUG18" s="229"/>
      <c r="GUH18" s="229"/>
      <c r="GUI18" s="229"/>
      <c r="GUJ18" s="229"/>
      <c r="GUK18" s="229"/>
      <c r="GUM18" s="227"/>
      <c r="GUN18" s="26"/>
      <c r="GUO18" s="26"/>
      <c r="GUP18" s="26"/>
      <c r="GUQ18" s="225"/>
      <c r="GUR18" s="26"/>
      <c r="GUT18" s="229"/>
      <c r="GUU18" s="229"/>
      <c r="GUV18" s="229"/>
      <c r="GUW18" s="229"/>
      <c r="GUX18" s="229"/>
      <c r="GUY18" s="229"/>
      <c r="GUZ18" s="229"/>
      <c r="GVA18" s="229"/>
      <c r="GVC18" s="227"/>
      <c r="GVD18" s="26"/>
      <c r="GVE18" s="26"/>
      <c r="GVF18" s="26"/>
      <c r="GVG18" s="225"/>
      <c r="GVH18" s="26"/>
      <c r="GVJ18" s="229"/>
      <c r="GVK18" s="229"/>
      <c r="GVL18" s="229"/>
      <c r="GVM18" s="229"/>
      <c r="GVN18" s="229"/>
      <c r="GVO18" s="229"/>
      <c r="GVP18" s="229"/>
      <c r="GVQ18" s="229"/>
      <c r="GVS18" s="227"/>
      <c r="GVT18" s="26"/>
      <c r="GVU18" s="26"/>
      <c r="GVV18" s="26"/>
      <c r="GVW18" s="225"/>
      <c r="GVX18" s="26"/>
      <c r="GVZ18" s="229"/>
      <c r="GWA18" s="229"/>
      <c r="GWB18" s="229"/>
      <c r="GWC18" s="229"/>
      <c r="GWD18" s="229"/>
      <c r="GWE18" s="229"/>
      <c r="GWF18" s="229"/>
      <c r="GWG18" s="229"/>
      <c r="GWI18" s="227"/>
      <c r="GWJ18" s="26"/>
      <c r="GWK18" s="26"/>
      <c r="GWL18" s="26"/>
      <c r="GWM18" s="225"/>
      <c r="GWN18" s="26"/>
      <c r="GWP18" s="229"/>
      <c r="GWQ18" s="229"/>
      <c r="GWR18" s="229"/>
      <c r="GWS18" s="229"/>
      <c r="GWT18" s="229"/>
      <c r="GWU18" s="229"/>
      <c r="GWV18" s="229"/>
      <c r="GWW18" s="229"/>
      <c r="GWY18" s="227"/>
      <c r="GWZ18" s="26"/>
      <c r="GXA18" s="26"/>
      <c r="GXB18" s="26"/>
      <c r="GXC18" s="225"/>
      <c r="GXD18" s="26"/>
      <c r="GXF18" s="229"/>
      <c r="GXG18" s="229"/>
      <c r="GXH18" s="229"/>
      <c r="GXI18" s="229"/>
      <c r="GXJ18" s="229"/>
      <c r="GXK18" s="229"/>
      <c r="GXL18" s="229"/>
      <c r="GXM18" s="229"/>
      <c r="GXO18" s="227"/>
      <c r="GXP18" s="26"/>
      <c r="GXQ18" s="26"/>
      <c r="GXR18" s="26"/>
      <c r="GXS18" s="225"/>
      <c r="GXT18" s="26"/>
      <c r="GXV18" s="229"/>
      <c r="GXW18" s="229"/>
      <c r="GXX18" s="229"/>
      <c r="GXY18" s="229"/>
      <c r="GXZ18" s="229"/>
      <c r="GYA18" s="229"/>
      <c r="GYB18" s="229"/>
      <c r="GYC18" s="229"/>
      <c r="GYE18" s="227"/>
      <c r="GYF18" s="26"/>
      <c r="GYG18" s="26"/>
      <c r="GYH18" s="26"/>
      <c r="GYI18" s="225"/>
      <c r="GYJ18" s="26"/>
      <c r="GYL18" s="229"/>
      <c r="GYM18" s="229"/>
      <c r="GYN18" s="229"/>
      <c r="GYO18" s="229"/>
      <c r="GYP18" s="229"/>
      <c r="GYQ18" s="229"/>
      <c r="GYR18" s="229"/>
      <c r="GYS18" s="229"/>
      <c r="GYU18" s="227"/>
      <c r="GYV18" s="26"/>
      <c r="GYW18" s="26"/>
      <c r="GYX18" s="26"/>
      <c r="GYY18" s="225"/>
      <c r="GYZ18" s="26"/>
      <c r="GZB18" s="229"/>
      <c r="GZC18" s="229"/>
      <c r="GZD18" s="229"/>
      <c r="GZE18" s="229"/>
      <c r="GZF18" s="229"/>
      <c r="GZG18" s="229"/>
      <c r="GZH18" s="229"/>
      <c r="GZI18" s="229"/>
      <c r="GZK18" s="227"/>
      <c r="GZL18" s="26"/>
      <c r="GZM18" s="26"/>
      <c r="GZN18" s="26"/>
      <c r="GZO18" s="225"/>
      <c r="GZP18" s="26"/>
      <c r="GZR18" s="229"/>
      <c r="GZS18" s="229"/>
      <c r="GZT18" s="229"/>
      <c r="GZU18" s="229"/>
      <c r="GZV18" s="229"/>
      <c r="GZW18" s="229"/>
      <c r="GZX18" s="229"/>
      <c r="GZY18" s="229"/>
      <c r="HAA18" s="227"/>
      <c r="HAB18" s="26"/>
      <c r="HAC18" s="26"/>
      <c r="HAD18" s="26"/>
      <c r="HAE18" s="225"/>
      <c r="HAF18" s="26"/>
      <c r="HAH18" s="229"/>
      <c r="HAI18" s="229"/>
      <c r="HAJ18" s="229"/>
      <c r="HAK18" s="229"/>
      <c r="HAL18" s="229"/>
      <c r="HAM18" s="229"/>
      <c r="HAN18" s="229"/>
      <c r="HAO18" s="229"/>
      <c r="HAQ18" s="227"/>
      <c r="HAR18" s="26"/>
      <c r="HAS18" s="26"/>
      <c r="HAT18" s="26"/>
      <c r="HAU18" s="225"/>
      <c r="HAV18" s="26"/>
      <c r="HAX18" s="229"/>
      <c r="HAY18" s="229"/>
      <c r="HAZ18" s="229"/>
      <c r="HBA18" s="229"/>
      <c r="HBB18" s="229"/>
      <c r="HBC18" s="229"/>
      <c r="HBD18" s="229"/>
      <c r="HBE18" s="229"/>
      <c r="HBG18" s="227"/>
      <c r="HBH18" s="26"/>
      <c r="HBI18" s="26"/>
      <c r="HBJ18" s="26"/>
      <c r="HBK18" s="225"/>
      <c r="HBL18" s="26"/>
      <c r="HBN18" s="229"/>
      <c r="HBO18" s="229"/>
      <c r="HBP18" s="229"/>
      <c r="HBQ18" s="229"/>
      <c r="HBR18" s="229"/>
      <c r="HBS18" s="229"/>
      <c r="HBT18" s="229"/>
      <c r="HBU18" s="229"/>
      <c r="HBW18" s="227"/>
      <c r="HBX18" s="26"/>
      <c r="HBY18" s="26"/>
      <c r="HBZ18" s="26"/>
      <c r="HCA18" s="225"/>
      <c r="HCB18" s="26"/>
      <c r="HCD18" s="229"/>
      <c r="HCE18" s="229"/>
      <c r="HCF18" s="229"/>
      <c r="HCG18" s="229"/>
      <c r="HCH18" s="229"/>
      <c r="HCI18" s="229"/>
      <c r="HCJ18" s="229"/>
      <c r="HCK18" s="229"/>
      <c r="HCM18" s="227"/>
      <c r="HCN18" s="26"/>
      <c r="HCO18" s="26"/>
      <c r="HCP18" s="26"/>
      <c r="HCQ18" s="225"/>
      <c r="HCR18" s="26"/>
      <c r="HCT18" s="229"/>
      <c r="HCU18" s="229"/>
      <c r="HCV18" s="229"/>
      <c r="HCW18" s="229"/>
      <c r="HCX18" s="229"/>
      <c r="HCY18" s="229"/>
      <c r="HCZ18" s="229"/>
      <c r="HDA18" s="229"/>
      <c r="HDC18" s="227"/>
      <c r="HDD18" s="26"/>
      <c r="HDE18" s="26"/>
      <c r="HDF18" s="26"/>
      <c r="HDG18" s="225"/>
      <c r="HDH18" s="26"/>
      <c r="HDJ18" s="229"/>
      <c r="HDK18" s="229"/>
      <c r="HDL18" s="229"/>
      <c r="HDM18" s="229"/>
      <c r="HDN18" s="229"/>
      <c r="HDO18" s="229"/>
      <c r="HDP18" s="229"/>
      <c r="HDQ18" s="229"/>
      <c r="HDS18" s="227"/>
      <c r="HDT18" s="26"/>
      <c r="HDU18" s="26"/>
      <c r="HDV18" s="26"/>
      <c r="HDW18" s="225"/>
      <c r="HDX18" s="26"/>
      <c r="HDZ18" s="229"/>
      <c r="HEA18" s="229"/>
      <c r="HEB18" s="229"/>
      <c r="HEC18" s="229"/>
      <c r="HED18" s="229"/>
      <c r="HEE18" s="229"/>
      <c r="HEF18" s="229"/>
      <c r="HEG18" s="229"/>
      <c r="HEI18" s="227"/>
      <c r="HEJ18" s="26"/>
      <c r="HEK18" s="26"/>
      <c r="HEL18" s="26"/>
      <c r="HEM18" s="225"/>
      <c r="HEN18" s="26"/>
      <c r="HEP18" s="229"/>
      <c r="HEQ18" s="229"/>
      <c r="HER18" s="229"/>
      <c r="HES18" s="229"/>
      <c r="HET18" s="229"/>
      <c r="HEU18" s="229"/>
      <c r="HEV18" s="229"/>
      <c r="HEW18" s="229"/>
      <c r="HEY18" s="227"/>
      <c r="HEZ18" s="26"/>
      <c r="HFA18" s="26"/>
      <c r="HFB18" s="26"/>
      <c r="HFC18" s="225"/>
      <c r="HFD18" s="26"/>
      <c r="HFF18" s="229"/>
      <c r="HFG18" s="229"/>
      <c r="HFH18" s="229"/>
      <c r="HFI18" s="229"/>
      <c r="HFJ18" s="229"/>
      <c r="HFK18" s="229"/>
      <c r="HFL18" s="229"/>
      <c r="HFM18" s="229"/>
      <c r="HFO18" s="227"/>
      <c r="HFP18" s="26"/>
      <c r="HFQ18" s="26"/>
      <c r="HFR18" s="26"/>
      <c r="HFS18" s="225"/>
      <c r="HFT18" s="26"/>
      <c r="HFV18" s="229"/>
      <c r="HFW18" s="229"/>
      <c r="HFX18" s="229"/>
      <c r="HFY18" s="229"/>
      <c r="HFZ18" s="229"/>
      <c r="HGA18" s="229"/>
      <c r="HGB18" s="229"/>
      <c r="HGC18" s="229"/>
      <c r="HGE18" s="227"/>
      <c r="HGF18" s="26"/>
      <c r="HGG18" s="26"/>
      <c r="HGH18" s="26"/>
      <c r="HGI18" s="225"/>
      <c r="HGJ18" s="26"/>
      <c r="HGL18" s="229"/>
      <c r="HGM18" s="229"/>
      <c r="HGN18" s="229"/>
      <c r="HGO18" s="229"/>
      <c r="HGP18" s="229"/>
      <c r="HGQ18" s="229"/>
      <c r="HGR18" s="229"/>
      <c r="HGS18" s="229"/>
      <c r="HGU18" s="227"/>
      <c r="HGV18" s="26"/>
      <c r="HGW18" s="26"/>
      <c r="HGX18" s="26"/>
      <c r="HGY18" s="225"/>
      <c r="HGZ18" s="26"/>
      <c r="HHB18" s="229"/>
      <c r="HHC18" s="229"/>
      <c r="HHD18" s="229"/>
      <c r="HHE18" s="229"/>
      <c r="HHF18" s="229"/>
      <c r="HHG18" s="229"/>
      <c r="HHH18" s="229"/>
      <c r="HHI18" s="229"/>
      <c r="HHK18" s="227"/>
      <c r="HHL18" s="26"/>
      <c r="HHM18" s="26"/>
      <c r="HHN18" s="26"/>
      <c r="HHO18" s="225"/>
      <c r="HHP18" s="26"/>
      <c r="HHR18" s="229"/>
      <c r="HHS18" s="229"/>
      <c r="HHT18" s="229"/>
      <c r="HHU18" s="229"/>
      <c r="HHV18" s="229"/>
      <c r="HHW18" s="229"/>
      <c r="HHX18" s="229"/>
      <c r="HHY18" s="229"/>
      <c r="HIA18" s="227"/>
      <c r="HIB18" s="26"/>
      <c r="HIC18" s="26"/>
      <c r="HID18" s="26"/>
      <c r="HIE18" s="225"/>
      <c r="HIF18" s="26"/>
      <c r="HIH18" s="229"/>
      <c r="HII18" s="229"/>
      <c r="HIJ18" s="229"/>
      <c r="HIK18" s="229"/>
      <c r="HIL18" s="229"/>
      <c r="HIM18" s="229"/>
      <c r="HIN18" s="229"/>
      <c r="HIO18" s="229"/>
      <c r="HIQ18" s="227"/>
      <c r="HIR18" s="26"/>
      <c r="HIS18" s="26"/>
      <c r="HIT18" s="26"/>
      <c r="HIU18" s="225"/>
      <c r="HIV18" s="26"/>
      <c r="HIX18" s="229"/>
      <c r="HIY18" s="229"/>
      <c r="HIZ18" s="229"/>
      <c r="HJA18" s="229"/>
      <c r="HJB18" s="229"/>
      <c r="HJC18" s="229"/>
      <c r="HJD18" s="229"/>
      <c r="HJE18" s="229"/>
      <c r="HJG18" s="227"/>
      <c r="HJH18" s="26"/>
      <c r="HJI18" s="26"/>
      <c r="HJJ18" s="26"/>
      <c r="HJK18" s="225"/>
      <c r="HJL18" s="26"/>
      <c r="HJN18" s="229"/>
      <c r="HJO18" s="229"/>
      <c r="HJP18" s="229"/>
      <c r="HJQ18" s="229"/>
      <c r="HJR18" s="229"/>
      <c r="HJS18" s="229"/>
      <c r="HJT18" s="229"/>
      <c r="HJU18" s="229"/>
      <c r="HJW18" s="227"/>
      <c r="HJX18" s="26"/>
      <c r="HJY18" s="26"/>
      <c r="HJZ18" s="26"/>
      <c r="HKA18" s="225"/>
      <c r="HKB18" s="26"/>
      <c r="HKD18" s="229"/>
      <c r="HKE18" s="229"/>
      <c r="HKF18" s="229"/>
      <c r="HKG18" s="229"/>
      <c r="HKH18" s="229"/>
      <c r="HKI18" s="229"/>
      <c r="HKJ18" s="229"/>
      <c r="HKK18" s="229"/>
      <c r="HKM18" s="227"/>
      <c r="HKN18" s="26"/>
      <c r="HKO18" s="26"/>
      <c r="HKP18" s="26"/>
      <c r="HKQ18" s="225"/>
      <c r="HKR18" s="26"/>
      <c r="HKT18" s="229"/>
      <c r="HKU18" s="229"/>
      <c r="HKV18" s="229"/>
      <c r="HKW18" s="229"/>
      <c r="HKX18" s="229"/>
      <c r="HKY18" s="229"/>
      <c r="HKZ18" s="229"/>
      <c r="HLA18" s="229"/>
      <c r="HLC18" s="227"/>
      <c r="HLD18" s="26"/>
      <c r="HLE18" s="26"/>
      <c r="HLF18" s="26"/>
      <c r="HLG18" s="225"/>
      <c r="HLH18" s="26"/>
      <c r="HLJ18" s="229"/>
      <c r="HLK18" s="229"/>
      <c r="HLL18" s="229"/>
      <c r="HLM18" s="229"/>
      <c r="HLN18" s="229"/>
      <c r="HLO18" s="229"/>
      <c r="HLP18" s="229"/>
      <c r="HLQ18" s="229"/>
      <c r="HLS18" s="227"/>
      <c r="HLT18" s="26"/>
      <c r="HLU18" s="26"/>
      <c r="HLV18" s="26"/>
      <c r="HLW18" s="225"/>
      <c r="HLX18" s="26"/>
      <c r="HLZ18" s="229"/>
      <c r="HMA18" s="229"/>
      <c r="HMB18" s="229"/>
      <c r="HMC18" s="229"/>
      <c r="HMD18" s="229"/>
      <c r="HME18" s="229"/>
      <c r="HMF18" s="229"/>
      <c r="HMG18" s="229"/>
      <c r="HMI18" s="227"/>
      <c r="HMJ18" s="26"/>
      <c r="HMK18" s="26"/>
      <c r="HML18" s="26"/>
      <c r="HMM18" s="225"/>
      <c r="HMN18" s="26"/>
      <c r="HMP18" s="229"/>
      <c r="HMQ18" s="229"/>
      <c r="HMR18" s="229"/>
      <c r="HMS18" s="229"/>
      <c r="HMT18" s="229"/>
      <c r="HMU18" s="229"/>
      <c r="HMV18" s="229"/>
      <c r="HMW18" s="229"/>
      <c r="HMY18" s="227"/>
      <c r="HMZ18" s="26"/>
      <c r="HNA18" s="26"/>
      <c r="HNB18" s="26"/>
      <c r="HNC18" s="225"/>
      <c r="HND18" s="26"/>
      <c r="HNF18" s="229"/>
      <c r="HNG18" s="229"/>
      <c r="HNH18" s="229"/>
      <c r="HNI18" s="229"/>
      <c r="HNJ18" s="229"/>
      <c r="HNK18" s="229"/>
      <c r="HNL18" s="229"/>
      <c r="HNM18" s="229"/>
      <c r="HNO18" s="227"/>
      <c r="HNP18" s="26"/>
      <c r="HNQ18" s="26"/>
      <c r="HNR18" s="26"/>
      <c r="HNS18" s="225"/>
      <c r="HNT18" s="26"/>
      <c r="HNV18" s="229"/>
      <c r="HNW18" s="229"/>
      <c r="HNX18" s="229"/>
      <c r="HNY18" s="229"/>
      <c r="HNZ18" s="229"/>
      <c r="HOA18" s="229"/>
      <c r="HOB18" s="229"/>
      <c r="HOC18" s="229"/>
      <c r="HOE18" s="227"/>
      <c r="HOF18" s="26"/>
      <c r="HOG18" s="26"/>
      <c r="HOH18" s="26"/>
      <c r="HOI18" s="225"/>
      <c r="HOJ18" s="26"/>
      <c r="HOL18" s="229"/>
      <c r="HOM18" s="229"/>
      <c r="HON18" s="229"/>
      <c r="HOO18" s="229"/>
      <c r="HOP18" s="229"/>
      <c r="HOQ18" s="229"/>
      <c r="HOR18" s="229"/>
      <c r="HOS18" s="229"/>
      <c r="HOU18" s="227"/>
      <c r="HOV18" s="26"/>
      <c r="HOW18" s="26"/>
      <c r="HOX18" s="26"/>
      <c r="HOY18" s="225"/>
      <c r="HOZ18" s="26"/>
      <c r="HPB18" s="229"/>
      <c r="HPC18" s="229"/>
      <c r="HPD18" s="229"/>
      <c r="HPE18" s="229"/>
      <c r="HPF18" s="229"/>
      <c r="HPG18" s="229"/>
      <c r="HPH18" s="229"/>
      <c r="HPI18" s="229"/>
      <c r="HPK18" s="227"/>
      <c r="HPL18" s="26"/>
      <c r="HPM18" s="26"/>
      <c r="HPN18" s="26"/>
      <c r="HPO18" s="225"/>
      <c r="HPP18" s="26"/>
      <c r="HPR18" s="229"/>
      <c r="HPS18" s="229"/>
      <c r="HPT18" s="229"/>
      <c r="HPU18" s="229"/>
      <c r="HPV18" s="229"/>
      <c r="HPW18" s="229"/>
      <c r="HPX18" s="229"/>
      <c r="HPY18" s="229"/>
      <c r="HQA18" s="227"/>
      <c r="HQB18" s="26"/>
      <c r="HQC18" s="26"/>
      <c r="HQD18" s="26"/>
      <c r="HQE18" s="225"/>
      <c r="HQF18" s="26"/>
      <c r="HQH18" s="229"/>
      <c r="HQI18" s="229"/>
      <c r="HQJ18" s="229"/>
      <c r="HQK18" s="229"/>
      <c r="HQL18" s="229"/>
      <c r="HQM18" s="229"/>
      <c r="HQN18" s="229"/>
      <c r="HQO18" s="229"/>
      <c r="HQQ18" s="227"/>
      <c r="HQR18" s="26"/>
      <c r="HQS18" s="26"/>
      <c r="HQT18" s="26"/>
      <c r="HQU18" s="225"/>
      <c r="HQV18" s="26"/>
      <c r="HQX18" s="229"/>
      <c r="HQY18" s="229"/>
      <c r="HQZ18" s="229"/>
      <c r="HRA18" s="229"/>
      <c r="HRB18" s="229"/>
      <c r="HRC18" s="229"/>
      <c r="HRD18" s="229"/>
      <c r="HRE18" s="229"/>
      <c r="HRG18" s="227"/>
      <c r="HRH18" s="26"/>
      <c r="HRI18" s="26"/>
      <c r="HRJ18" s="26"/>
      <c r="HRK18" s="225"/>
      <c r="HRL18" s="26"/>
      <c r="HRN18" s="229"/>
      <c r="HRO18" s="229"/>
      <c r="HRP18" s="229"/>
      <c r="HRQ18" s="229"/>
      <c r="HRR18" s="229"/>
      <c r="HRS18" s="229"/>
      <c r="HRT18" s="229"/>
      <c r="HRU18" s="229"/>
      <c r="HRW18" s="227"/>
      <c r="HRX18" s="26"/>
      <c r="HRY18" s="26"/>
      <c r="HRZ18" s="26"/>
      <c r="HSA18" s="225"/>
      <c r="HSB18" s="26"/>
      <c r="HSD18" s="229"/>
      <c r="HSE18" s="229"/>
      <c r="HSF18" s="229"/>
      <c r="HSG18" s="229"/>
      <c r="HSH18" s="229"/>
      <c r="HSI18" s="229"/>
      <c r="HSJ18" s="229"/>
      <c r="HSK18" s="229"/>
      <c r="HSM18" s="227"/>
      <c r="HSN18" s="26"/>
      <c r="HSO18" s="26"/>
      <c r="HSP18" s="26"/>
      <c r="HSQ18" s="225"/>
      <c r="HSR18" s="26"/>
      <c r="HST18" s="229"/>
      <c r="HSU18" s="229"/>
      <c r="HSV18" s="229"/>
      <c r="HSW18" s="229"/>
      <c r="HSX18" s="229"/>
      <c r="HSY18" s="229"/>
      <c r="HSZ18" s="229"/>
      <c r="HTA18" s="229"/>
      <c r="HTC18" s="227"/>
      <c r="HTD18" s="26"/>
      <c r="HTE18" s="26"/>
      <c r="HTF18" s="26"/>
      <c r="HTG18" s="225"/>
      <c r="HTH18" s="26"/>
      <c r="HTJ18" s="229"/>
      <c r="HTK18" s="229"/>
      <c r="HTL18" s="229"/>
      <c r="HTM18" s="229"/>
      <c r="HTN18" s="229"/>
      <c r="HTO18" s="229"/>
      <c r="HTP18" s="229"/>
      <c r="HTQ18" s="229"/>
      <c r="HTS18" s="227"/>
      <c r="HTT18" s="26"/>
      <c r="HTU18" s="26"/>
      <c r="HTV18" s="26"/>
      <c r="HTW18" s="225"/>
      <c r="HTX18" s="26"/>
      <c r="HTZ18" s="229"/>
      <c r="HUA18" s="229"/>
      <c r="HUB18" s="229"/>
      <c r="HUC18" s="229"/>
      <c r="HUD18" s="229"/>
      <c r="HUE18" s="229"/>
      <c r="HUF18" s="229"/>
      <c r="HUG18" s="229"/>
      <c r="HUI18" s="227"/>
      <c r="HUJ18" s="26"/>
      <c r="HUK18" s="26"/>
      <c r="HUL18" s="26"/>
      <c r="HUM18" s="225"/>
      <c r="HUN18" s="26"/>
      <c r="HUP18" s="229"/>
      <c r="HUQ18" s="229"/>
      <c r="HUR18" s="229"/>
      <c r="HUS18" s="229"/>
      <c r="HUT18" s="229"/>
      <c r="HUU18" s="229"/>
      <c r="HUV18" s="229"/>
      <c r="HUW18" s="229"/>
      <c r="HUY18" s="227"/>
      <c r="HUZ18" s="26"/>
      <c r="HVA18" s="26"/>
      <c r="HVB18" s="26"/>
      <c r="HVC18" s="225"/>
      <c r="HVD18" s="26"/>
      <c r="HVF18" s="229"/>
      <c r="HVG18" s="229"/>
      <c r="HVH18" s="229"/>
      <c r="HVI18" s="229"/>
      <c r="HVJ18" s="229"/>
      <c r="HVK18" s="229"/>
      <c r="HVL18" s="229"/>
      <c r="HVM18" s="229"/>
      <c r="HVO18" s="227"/>
      <c r="HVP18" s="26"/>
      <c r="HVQ18" s="26"/>
      <c r="HVR18" s="26"/>
      <c r="HVS18" s="225"/>
      <c r="HVT18" s="26"/>
      <c r="HVV18" s="229"/>
      <c r="HVW18" s="229"/>
      <c r="HVX18" s="229"/>
      <c r="HVY18" s="229"/>
      <c r="HVZ18" s="229"/>
      <c r="HWA18" s="229"/>
      <c r="HWB18" s="229"/>
      <c r="HWC18" s="229"/>
      <c r="HWE18" s="227"/>
      <c r="HWF18" s="26"/>
      <c r="HWG18" s="26"/>
      <c r="HWH18" s="26"/>
      <c r="HWI18" s="225"/>
      <c r="HWJ18" s="26"/>
      <c r="HWL18" s="229"/>
      <c r="HWM18" s="229"/>
      <c r="HWN18" s="229"/>
      <c r="HWO18" s="229"/>
      <c r="HWP18" s="229"/>
      <c r="HWQ18" s="229"/>
      <c r="HWR18" s="229"/>
      <c r="HWS18" s="229"/>
      <c r="HWU18" s="227"/>
      <c r="HWV18" s="26"/>
      <c r="HWW18" s="26"/>
      <c r="HWX18" s="26"/>
      <c r="HWY18" s="225"/>
      <c r="HWZ18" s="26"/>
      <c r="HXB18" s="229"/>
      <c r="HXC18" s="229"/>
      <c r="HXD18" s="229"/>
      <c r="HXE18" s="229"/>
      <c r="HXF18" s="229"/>
      <c r="HXG18" s="229"/>
      <c r="HXH18" s="229"/>
      <c r="HXI18" s="229"/>
      <c r="HXK18" s="227"/>
      <c r="HXL18" s="26"/>
      <c r="HXM18" s="26"/>
      <c r="HXN18" s="26"/>
      <c r="HXO18" s="225"/>
      <c r="HXP18" s="26"/>
      <c r="HXR18" s="229"/>
      <c r="HXS18" s="229"/>
      <c r="HXT18" s="229"/>
      <c r="HXU18" s="229"/>
      <c r="HXV18" s="229"/>
      <c r="HXW18" s="229"/>
      <c r="HXX18" s="229"/>
      <c r="HXY18" s="229"/>
      <c r="HYA18" s="227"/>
      <c r="HYB18" s="26"/>
      <c r="HYC18" s="26"/>
      <c r="HYD18" s="26"/>
      <c r="HYE18" s="225"/>
      <c r="HYF18" s="26"/>
      <c r="HYH18" s="229"/>
      <c r="HYI18" s="229"/>
      <c r="HYJ18" s="229"/>
      <c r="HYK18" s="229"/>
      <c r="HYL18" s="229"/>
      <c r="HYM18" s="229"/>
      <c r="HYN18" s="229"/>
      <c r="HYO18" s="229"/>
      <c r="HYQ18" s="227"/>
      <c r="HYR18" s="26"/>
      <c r="HYS18" s="26"/>
      <c r="HYT18" s="26"/>
      <c r="HYU18" s="225"/>
      <c r="HYV18" s="26"/>
      <c r="HYX18" s="229"/>
      <c r="HYY18" s="229"/>
      <c r="HYZ18" s="229"/>
      <c r="HZA18" s="229"/>
      <c r="HZB18" s="229"/>
      <c r="HZC18" s="229"/>
      <c r="HZD18" s="229"/>
      <c r="HZE18" s="229"/>
      <c r="HZG18" s="227"/>
      <c r="HZH18" s="26"/>
      <c r="HZI18" s="26"/>
      <c r="HZJ18" s="26"/>
      <c r="HZK18" s="225"/>
      <c r="HZL18" s="26"/>
      <c r="HZN18" s="229"/>
      <c r="HZO18" s="229"/>
      <c r="HZP18" s="229"/>
      <c r="HZQ18" s="229"/>
      <c r="HZR18" s="229"/>
      <c r="HZS18" s="229"/>
      <c r="HZT18" s="229"/>
      <c r="HZU18" s="229"/>
      <c r="HZW18" s="227"/>
      <c r="HZX18" s="26"/>
      <c r="HZY18" s="26"/>
      <c r="HZZ18" s="26"/>
      <c r="IAA18" s="225"/>
      <c r="IAB18" s="26"/>
      <c r="IAD18" s="229"/>
      <c r="IAE18" s="229"/>
      <c r="IAF18" s="229"/>
      <c r="IAG18" s="229"/>
      <c r="IAH18" s="229"/>
      <c r="IAI18" s="229"/>
      <c r="IAJ18" s="229"/>
      <c r="IAK18" s="229"/>
      <c r="IAM18" s="227"/>
      <c r="IAN18" s="26"/>
      <c r="IAO18" s="26"/>
      <c r="IAP18" s="26"/>
      <c r="IAQ18" s="225"/>
      <c r="IAR18" s="26"/>
      <c r="IAT18" s="229"/>
      <c r="IAU18" s="229"/>
      <c r="IAV18" s="229"/>
      <c r="IAW18" s="229"/>
      <c r="IAX18" s="229"/>
      <c r="IAY18" s="229"/>
      <c r="IAZ18" s="229"/>
      <c r="IBA18" s="229"/>
      <c r="IBC18" s="227"/>
      <c r="IBD18" s="26"/>
      <c r="IBE18" s="26"/>
      <c r="IBF18" s="26"/>
      <c r="IBG18" s="225"/>
      <c r="IBH18" s="26"/>
      <c r="IBJ18" s="229"/>
      <c r="IBK18" s="229"/>
      <c r="IBL18" s="229"/>
      <c r="IBM18" s="229"/>
      <c r="IBN18" s="229"/>
      <c r="IBO18" s="229"/>
      <c r="IBP18" s="229"/>
      <c r="IBQ18" s="229"/>
      <c r="IBS18" s="227"/>
      <c r="IBT18" s="26"/>
      <c r="IBU18" s="26"/>
      <c r="IBV18" s="26"/>
      <c r="IBW18" s="225"/>
      <c r="IBX18" s="26"/>
      <c r="IBZ18" s="229"/>
      <c r="ICA18" s="229"/>
      <c r="ICB18" s="229"/>
      <c r="ICC18" s="229"/>
      <c r="ICD18" s="229"/>
      <c r="ICE18" s="229"/>
      <c r="ICF18" s="229"/>
      <c r="ICG18" s="229"/>
      <c r="ICI18" s="227"/>
      <c r="ICJ18" s="26"/>
      <c r="ICK18" s="26"/>
      <c r="ICL18" s="26"/>
      <c r="ICM18" s="225"/>
      <c r="ICN18" s="26"/>
      <c r="ICP18" s="229"/>
      <c r="ICQ18" s="229"/>
      <c r="ICR18" s="229"/>
      <c r="ICS18" s="229"/>
      <c r="ICT18" s="229"/>
      <c r="ICU18" s="229"/>
      <c r="ICV18" s="229"/>
      <c r="ICW18" s="229"/>
      <c r="ICY18" s="227"/>
      <c r="ICZ18" s="26"/>
      <c r="IDA18" s="26"/>
      <c r="IDB18" s="26"/>
      <c r="IDC18" s="225"/>
      <c r="IDD18" s="26"/>
      <c r="IDF18" s="229"/>
      <c r="IDG18" s="229"/>
      <c r="IDH18" s="229"/>
      <c r="IDI18" s="229"/>
      <c r="IDJ18" s="229"/>
      <c r="IDK18" s="229"/>
      <c r="IDL18" s="229"/>
      <c r="IDM18" s="229"/>
      <c r="IDO18" s="227"/>
      <c r="IDP18" s="26"/>
      <c r="IDQ18" s="26"/>
      <c r="IDR18" s="26"/>
      <c r="IDS18" s="225"/>
      <c r="IDT18" s="26"/>
      <c r="IDV18" s="229"/>
      <c r="IDW18" s="229"/>
      <c r="IDX18" s="229"/>
      <c r="IDY18" s="229"/>
      <c r="IDZ18" s="229"/>
      <c r="IEA18" s="229"/>
      <c r="IEB18" s="229"/>
      <c r="IEC18" s="229"/>
      <c r="IEE18" s="227"/>
      <c r="IEF18" s="26"/>
      <c r="IEG18" s="26"/>
      <c r="IEH18" s="26"/>
      <c r="IEI18" s="225"/>
      <c r="IEJ18" s="26"/>
      <c r="IEL18" s="229"/>
      <c r="IEM18" s="229"/>
      <c r="IEN18" s="229"/>
      <c r="IEO18" s="229"/>
      <c r="IEP18" s="229"/>
      <c r="IEQ18" s="229"/>
      <c r="IER18" s="229"/>
      <c r="IES18" s="229"/>
      <c r="IEU18" s="227"/>
      <c r="IEV18" s="26"/>
      <c r="IEW18" s="26"/>
      <c r="IEX18" s="26"/>
      <c r="IEY18" s="225"/>
      <c r="IEZ18" s="26"/>
      <c r="IFB18" s="229"/>
      <c r="IFC18" s="229"/>
      <c r="IFD18" s="229"/>
      <c r="IFE18" s="229"/>
      <c r="IFF18" s="229"/>
      <c r="IFG18" s="229"/>
      <c r="IFH18" s="229"/>
      <c r="IFI18" s="229"/>
      <c r="IFK18" s="227"/>
      <c r="IFL18" s="26"/>
      <c r="IFM18" s="26"/>
      <c r="IFN18" s="26"/>
      <c r="IFO18" s="225"/>
      <c r="IFP18" s="26"/>
      <c r="IFR18" s="229"/>
      <c r="IFS18" s="229"/>
      <c r="IFT18" s="229"/>
      <c r="IFU18" s="229"/>
      <c r="IFV18" s="229"/>
      <c r="IFW18" s="229"/>
      <c r="IFX18" s="229"/>
      <c r="IFY18" s="229"/>
      <c r="IGA18" s="227"/>
      <c r="IGB18" s="26"/>
      <c r="IGC18" s="26"/>
      <c r="IGD18" s="26"/>
      <c r="IGE18" s="225"/>
      <c r="IGF18" s="26"/>
      <c r="IGH18" s="229"/>
      <c r="IGI18" s="229"/>
      <c r="IGJ18" s="229"/>
      <c r="IGK18" s="229"/>
      <c r="IGL18" s="229"/>
      <c r="IGM18" s="229"/>
      <c r="IGN18" s="229"/>
      <c r="IGO18" s="229"/>
      <c r="IGQ18" s="227"/>
      <c r="IGR18" s="26"/>
      <c r="IGS18" s="26"/>
      <c r="IGT18" s="26"/>
      <c r="IGU18" s="225"/>
      <c r="IGV18" s="26"/>
      <c r="IGX18" s="229"/>
      <c r="IGY18" s="229"/>
      <c r="IGZ18" s="229"/>
      <c r="IHA18" s="229"/>
      <c r="IHB18" s="229"/>
      <c r="IHC18" s="229"/>
      <c r="IHD18" s="229"/>
      <c r="IHE18" s="229"/>
      <c r="IHG18" s="227"/>
      <c r="IHH18" s="26"/>
      <c r="IHI18" s="26"/>
      <c r="IHJ18" s="26"/>
      <c r="IHK18" s="225"/>
      <c r="IHL18" s="26"/>
      <c r="IHN18" s="229"/>
      <c r="IHO18" s="229"/>
      <c r="IHP18" s="229"/>
      <c r="IHQ18" s="229"/>
      <c r="IHR18" s="229"/>
      <c r="IHS18" s="229"/>
      <c r="IHT18" s="229"/>
      <c r="IHU18" s="229"/>
      <c r="IHW18" s="227"/>
      <c r="IHX18" s="26"/>
      <c r="IHY18" s="26"/>
      <c r="IHZ18" s="26"/>
      <c r="IIA18" s="225"/>
      <c r="IIB18" s="26"/>
      <c r="IID18" s="229"/>
      <c r="IIE18" s="229"/>
      <c r="IIF18" s="229"/>
      <c r="IIG18" s="229"/>
      <c r="IIH18" s="229"/>
      <c r="III18" s="229"/>
      <c r="IIJ18" s="229"/>
      <c r="IIK18" s="229"/>
      <c r="IIM18" s="227"/>
      <c r="IIN18" s="26"/>
      <c r="IIO18" s="26"/>
      <c r="IIP18" s="26"/>
      <c r="IIQ18" s="225"/>
      <c r="IIR18" s="26"/>
      <c r="IIT18" s="229"/>
      <c r="IIU18" s="229"/>
      <c r="IIV18" s="229"/>
      <c r="IIW18" s="229"/>
      <c r="IIX18" s="229"/>
      <c r="IIY18" s="229"/>
      <c r="IIZ18" s="229"/>
      <c r="IJA18" s="229"/>
      <c r="IJC18" s="227"/>
      <c r="IJD18" s="26"/>
      <c r="IJE18" s="26"/>
      <c r="IJF18" s="26"/>
      <c r="IJG18" s="225"/>
      <c r="IJH18" s="26"/>
      <c r="IJJ18" s="229"/>
      <c r="IJK18" s="229"/>
      <c r="IJL18" s="229"/>
      <c r="IJM18" s="229"/>
      <c r="IJN18" s="229"/>
      <c r="IJO18" s="229"/>
      <c r="IJP18" s="229"/>
      <c r="IJQ18" s="229"/>
      <c r="IJS18" s="227"/>
      <c r="IJT18" s="26"/>
      <c r="IJU18" s="26"/>
      <c r="IJV18" s="26"/>
      <c r="IJW18" s="225"/>
      <c r="IJX18" s="26"/>
      <c r="IJZ18" s="229"/>
      <c r="IKA18" s="229"/>
      <c r="IKB18" s="229"/>
      <c r="IKC18" s="229"/>
      <c r="IKD18" s="229"/>
      <c r="IKE18" s="229"/>
      <c r="IKF18" s="229"/>
      <c r="IKG18" s="229"/>
      <c r="IKI18" s="227"/>
      <c r="IKJ18" s="26"/>
      <c r="IKK18" s="26"/>
      <c r="IKL18" s="26"/>
      <c r="IKM18" s="225"/>
      <c r="IKN18" s="26"/>
      <c r="IKP18" s="229"/>
      <c r="IKQ18" s="229"/>
      <c r="IKR18" s="229"/>
      <c r="IKS18" s="229"/>
      <c r="IKT18" s="229"/>
      <c r="IKU18" s="229"/>
      <c r="IKV18" s="229"/>
      <c r="IKW18" s="229"/>
      <c r="IKY18" s="227"/>
      <c r="IKZ18" s="26"/>
      <c r="ILA18" s="26"/>
      <c r="ILB18" s="26"/>
      <c r="ILC18" s="225"/>
      <c r="ILD18" s="26"/>
      <c r="ILF18" s="229"/>
      <c r="ILG18" s="229"/>
      <c r="ILH18" s="229"/>
      <c r="ILI18" s="229"/>
      <c r="ILJ18" s="229"/>
      <c r="ILK18" s="229"/>
      <c r="ILL18" s="229"/>
      <c r="ILM18" s="229"/>
      <c r="ILO18" s="227"/>
      <c r="ILP18" s="26"/>
      <c r="ILQ18" s="26"/>
      <c r="ILR18" s="26"/>
      <c r="ILS18" s="225"/>
      <c r="ILT18" s="26"/>
      <c r="ILV18" s="229"/>
      <c r="ILW18" s="229"/>
      <c r="ILX18" s="229"/>
      <c r="ILY18" s="229"/>
      <c r="ILZ18" s="229"/>
      <c r="IMA18" s="229"/>
      <c r="IMB18" s="229"/>
      <c r="IMC18" s="229"/>
      <c r="IME18" s="227"/>
      <c r="IMF18" s="26"/>
      <c r="IMG18" s="26"/>
      <c r="IMH18" s="26"/>
      <c r="IMI18" s="225"/>
      <c r="IMJ18" s="26"/>
      <c r="IML18" s="229"/>
      <c r="IMM18" s="229"/>
      <c r="IMN18" s="229"/>
      <c r="IMO18" s="229"/>
      <c r="IMP18" s="229"/>
      <c r="IMQ18" s="229"/>
      <c r="IMR18" s="229"/>
      <c r="IMS18" s="229"/>
      <c r="IMU18" s="227"/>
      <c r="IMV18" s="26"/>
      <c r="IMW18" s="26"/>
      <c r="IMX18" s="26"/>
      <c r="IMY18" s="225"/>
      <c r="IMZ18" s="26"/>
      <c r="INB18" s="229"/>
      <c r="INC18" s="229"/>
      <c r="IND18" s="229"/>
      <c r="INE18" s="229"/>
      <c r="INF18" s="229"/>
      <c r="ING18" s="229"/>
      <c r="INH18" s="229"/>
      <c r="INI18" s="229"/>
      <c r="INK18" s="227"/>
      <c r="INL18" s="26"/>
      <c r="INM18" s="26"/>
      <c r="INN18" s="26"/>
      <c r="INO18" s="225"/>
      <c r="INP18" s="26"/>
      <c r="INR18" s="229"/>
      <c r="INS18" s="229"/>
      <c r="INT18" s="229"/>
      <c r="INU18" s="229"/>
      <c r="INV18" s="229"/>
      <c r="INW18" s="229"/>
      <c r="INX18" s="229"/>
      <c r="INY18" s="229"/>
      <c r="IOA18" s="227"/>
      <c r="IOB18" s="26"/>
      <c r="IOC18" s="26"/>
      <c r="IOD18" s="26"/>
      <c r="IOE18" s="225"/>
      <c r="IOF18" s="26"/>
      <c r="IOH18" s="229"/>
      <c r="IOI18" s="229"/>
      <c r="IOJ18" s="229"/>
      <c r="IOK18" s="229"/>
      <c r="IOL18" s="229"/>
      <c r="IOM18" s="229"/>
      <c r="ION18" s="229"/>
      <c r="IOO18" s="229"/>
      <c r="IOQ18" s="227"/>
      <c r="IOR18" s="26"/>
      <c r="IOS18" s="26"/>
      <c r="IOT18" s="26"/>
      <c r="IOU18" s="225"/>
      <c r="IOV18" s="26"/>
      <c r="IOX18" s="229"/>
      <c r="IOY18" s="229"/>
      <c r="IOZ18" s="229"/>
      <c r="IPA18" s="229"/>
      <c r="IPB18" s="229"/>
      <c r="IPC18" s="229"/>
      <c r="IPD18" s="229"/>
      <c r="IPE18" s="229"/>
      <c r="IPG18" s="227"/>
      <c r="IPH18" s="26"/>
      <c r="IPI18" s="26"/>
      <c r="IPJ18" s="26"/>
      <c r="IPK18" s="225"/>
      <c r="IPL18" s="26"/>
      <c r="IPN18" s="229"/>
      <c r="IPO18" s="229"/>
      <c r="IPP18" s="229"/>
      <c r="IPQ18" s="229"/>
      <c r="IPR18" s="229"/>
      <c r="IPS18" s="229"/>
      <c r="IPT18" s="229"/>
      <c r="IPU18" s="229"/>
      <c r="IPW18" s="227"/>
      <c r="IPX18" s="26"/>
      <c r="IPY18" s="26"/>
      <c r="IPZ18" s="26"/>
      <c r="IQA18" s="225"/>
      <c r="IQB18" s="26"/>
      <c r="IQD18" s="229"/>
      <c r="IQE18" s="229"/>
      <c r="IQF18" s="229"/>
      <c r="IQG18" s="229"/>
      <c r="IQH18" s="229"/>
      <c r="IQI18" s="229"/>
      <c r="IQJ18" s="229"/>
      <c r="IQK18" s="229"/>
      <c r="IQM18" s="227"/>
      <c r="IQN18" s="26"/>
      <c r="IQO18" s="26"/>
      <c r="IQP18" s="26"/>
      <c r="IQQ18" s="225"/>
      <c r="IQR18" s="26"/>
      <c r="IQT18" s="229"/>
      <c r="IQU18" s="229"/>
      <c r="IQV18" s="229"/>
      <c r="IQW18" s="229"/>
      <c r="IQX18" s="229"/>
      <c r="IQY18" s="229"/>
      <c r="IQZ18" s="229"/>
      <c r="IRA18" s="229"/>
      <c r="IRC18" s="227"/>
      <c r="IRD18" s="26"/>
      <c r="IRE18" s="26"/>
      <c r="IRF18" s="26"/>
      <c r="IRG18" s="225"/>
      <c r="IRH18" s="26"/>
      <c r="IRJ18" s="229"/>
      <c r="IRK18" s="229"/>
      <c r="IRL18" s="229"/>
      <c r="IRM18" s="229"/>
      <c r="IRN18" s="229"/>
      <c r="IRO18" s="229"/>
      <c r="IRP18" s="229"/>
      <c r="IRQ18" s="229"/>
      <c r="IRS18" s="227"/>
      <c r="IRT18" s="26"/>
      <c r="IRU18" s="26"/>
      <c r="IRV18" s="26"/>
      <c r="IRW18" s="225"/>
      <c r="IRX18" s="26"/>
      <c r="IRZ18" s="229"/>
      <c r="ISA18" s="229"/>
      <c r="ISB18" s="229"/>
      <c r="ISC18" s="229"/>
      <c r="ISD18" s="229"/>
      <c r="ISE18" s="229"/>
      <c r="ISF18" s="229"/>
      <c r="ISG18" s="229"/>
      <c r="ISI18" s="227"/>
      <c r="ISJ18" s="26"/>
      <c r="ISK18" s="26"/>
      <c r="ISL18" s="26"/>
      <c r="ISM18" s="225"/>
      <c r="ISN18" s="26"/>
      <c r="ISP18" s="229"/>
      <c r="ISQ18" s="229"/>
      <c r="ISR18" s="229"/>
      <c r="ISS18" s="229"/>
      <c r="IST18" s="229"/>
      <c r="ISU18" s="229"/>
      <c r="ISV18" s="229"/>
      <c r="ISW18" s="229"/>
      <c r="ISY18" s="227"/>
      <c r="ISZ18" s="26"/>
      <c r="ITA18" s="26"/>
      <c r="ITB18" s="26"/>
      <c r="ITC18" s="225"/>
      <c r="ITD18" s="26"/>
      <c r="ITF18" s="229"/>
      <c r="ITG18" s="229"/>
      <c r="ITH18" s="229"/>
      <c r="ITI18" s="229"/>
      <c r="ITJ18" s="229"/>
      <c r="ITK18" s="229"/>
      <c r="ITL18" s="229"/>
      <c r="ITM18" s="229"/>
      <c r="ITO18" s="227"/>
      <c r="ITP18" s="26"/>
      <c r="ITQ18" s="26"/>
      <c r="ITR18" s="26"/>
      <c r="ITS18" s="225"/>
      <c r="ITT18" s="26"/>
      <c r="ITV18" s="229"/>
      <c r="ITW18" s="229"/>
      <c r="ITX18" s="229"/>
      <c r="ITY18" s="229"/>
      <c r="ITZ18" s="229"/>
      <c r="IUA18" s="229"/>
      <c r="IUB18" s="229"/>
      <c r="IUC18" s="229"/>
      <c r="IUE18" s="227"/>
      <c r="IUF18" s="26"/>
      <c r="IUG18" s="26"/>
      <c r="IUH18" s="26"/>
      <c r="IUI18" s="225"/>
      <c r="IUJ18" s="26"/>
      <c r="IUL18" s="229"/>
      <c r="IUM18" s="229"/>
      <c r="IUN18" s="229"/>
      <c r="IUO18" s="229"/>
      <c r="IUP18" s="229"/>
      <c r="IUQ18" s="229"/>
      <c r="IUR18" s="229"/>
      <c r="IUS18" s="229"/>
      <c r="IUU18" s="227"/>
      <c r="IUV18" s="26"/>
      <c r="IUW18" s="26"/>
      <c r="IUX18" s="26"/>
      <c r="IUY18" s="225"/>
      <c r="IUZ18" s="26"/>
      <c r="IVB18" s="229"/>
      <c r="IVC18" s="229"/>
      <c r="IVD18" s="229"/>
      <c r="IVE18" s="229"/>
      <c r="IVF18" s="229"/>
      <c r="IVG18" s="229"/>
      <c r="IVH18" s="229"/>
      <c r="IVI18" s="229"/>
      <c r="IVK18" s="227"/>
      <c r="IVL18" s="26"/>
      <c r="IVM18" s="26"/>
      <c r="IVN18" s="26"/>
      <c r="IVO18" s="225"/>
      <c r="IVP18" s="26"/>
      <c r="IVR18" s="229"/>
      <c r="IVS18" s="229"/>
      <c r="IVT18" s="229"/>
      <c r="IVU18" s="229"/>
      <c r="IVV18" s="229"/>
      <c r="IVW18" s="229"/>
      <c r="IVX18" s="229"/>
      <c r="IVY18" s="229"/>
      <c r="IWA18" s="227"/>
      <c r="IWB18" s="26"/>
      <c r="IWC18" s="26"/>
      <c r="IWD18" s="26"/>
      <c r="IWE18" s="225"/>
      <c r="IWF18" s="26"/>
      <c r="IWH18" s="229"/>
      <c r="IWI18" s="229"/>
      <c r="IWJ18" s="229"/>
      <c r="IWK18" s="229"/>
      <c r="IWL18" s="229"/>
      <c r="IWM18" s="229"/>
      <c r="IWN18" s="229"/>
      <c r="IWO18" s="229"/>
      <c r="IWQ18" s="227"/>
      <c r="IWR18" s="26"/>
      <c r="IWS18" s="26"/>
      <c r="IWT18" s="26"/>
      <c r="IWU18" s="225"/>
      <c r="IWV18" s="26"/>
      <c r="IWX18" s="229"/>
      <c r="IWY18" s="229"/>
      <c r="IWZ18" s="229"/>
      <c r="IXA18" s="229"/>
      <c r="IXB18" s="229"/>
      <c r="IXC18" s="229"/>
      <c r="IXD18" s="229"/>
      <c r="IXE18" s="229"/>
      <c r="IXG18" s="227"/>
      <c r="IXH18" s="26"/>
      <c r="IXI18" s="26"/>
      <c r="IXJ18" s="26"/>
      <c r="IXK18" s="225"/>
      <c r="IXL18" s="26"/>
      <c r="IXN18" s="229"/>
      <c r="IXO18" s="229"/>
      <c r="IXP18" s="229"/>
      <c r="IXQ18" s="229"/>
      <c r="IXR18" s="229"/>
      <c r="IXS18" s="229"/>
      <c r="IXT18" s="229"/>
      <c r="IXU18" s="229"/>
      <c r="IXW18" s="227"/>
      <c r="IXX18" s="26"/>
      <c r="IXY18" s="26"/>
      <c r="IXZ18" s="26"/>
      <c r="IYA18" s="225"/>
      <c r="IYB18" s="26"/>
      <c r="IYD18" s="229"/>
      <c r="IYE18" s="229"/>
      <c r="IYF18" s="229"/>
      <c r="IYG18" s="229"/>
      <c r="IYH18" s="229"/>
      <c r="IYI18" s="229"/>
      <c r="IYJ18" s="229"/>
      <c r="IYK18" s="229"/>
      <c r="IYM18" s="227"/>
      <c r="IYN18" s="26"/>
      <c r="IYO18" s="26"/>
      <c r="IYP18" s="26"/>
      <c r="IYQ18" s="225"/>
      <c r="IYR18" s="26"/>
      <c r="IYT18" s="229"/>
      <c r="IYU18" s="229"/>
      <c r="IYV18" s="229"/>
      <c r="IYW18" s="229"/>
      <c r="IYX18" s="229"/>
      <c r="IYY18" s="229"/>
      <c r="IYZ18" s="229"/>
      <c r="IZA18" s="229"/>
      <c r="IZC18" s="227"/>
      <c r="IZD18" s="26"/>
      <c r="IZE18" s="26"/>
      <c r="IZF18" s="26"/>
      <c r="IZG18" s="225"/>
      <c r="IZH18" s="26"/>
      <c r="IZJ18" s="229"/>
      <c r="IZK18" s="229"/>
      <c r="IZL18" s="229"/>
      <c r="IZM18" s="229"/>
      <c r="IZN18" s="229"/>
      <c r="IZO18" s="229"/>
      <c r="IZP18" s="229"/>
      <c r="IZQ18" s="229"/>
      <c r="IZS18" s="227"/>
      <c r="IZT18" s="26"/>
      <c r="IZU18" s="26"/>
      <c r="IZV18" s="26"/>
      <c r="IZW18" s="225"/>
      <c r="IZX18" s="26"/>
      <c r="IZZ18" s="229"/>
      <c r="JAA18" s="229"/>
      <c r="JAB18" s="229"/>
      <c r="JAC18" s="229"/>
      <c r="JAD18" s="229"/>
      <c r="JAE18" s="229"/>
      <c r="JAF18" s="229"/>
      <c r="JAG18" s="229"/>
      <c r="JAI18" s="227"/>
      <c r="JAJ18" s="26"/>
      <c r="JAK18" s="26"/>
      <c r="JAL18" s="26"/>
      <c r="JAM18" s="225"/>
      <c r="JAN18" s="26"/>
      <c r="JAP18" s="229"/>
      <c r="JAQ18" s="229"/>
      <c r="JAR18" s="229"/>
      <c r="JAS18" s="229"/>
      <c r="JAT18" s="229"/>
      <c r="JAU18" s="229"/>
      <c r="JAV18" s="229"/>
      <c r="JAW18" s="229"/>
      <c r="JAY18" s="227"/>
      <c r="JAZ18" s="26"/>
      <c r="JBA18" s="26"/>
      <c r="JBB18" s="26"/>
      <c r="JBC18" s="225"/>
      <c r="JBD18" s="26"/>
      <c r="JBF18" s="229"/>
      <c r="JBG18" s="229"/>
      <c r="JBH18" s="229"/>
      <c r="JBI18" s="229"/>
      <c r="JBJ18" s="229"/>
      <c r="JBK18" s="229"/>
      <c r="JBL18" s="229"/>
      <c r="JBM18" s="229"/>
      <c r="JBO18" s="227"/>
      <c r="JBP18" s="26"/>
      <c r="JBQ18" s="26"/>
      <c r="JBR18" s="26"/>
      <c r="JBS18" s="225"/>
      <c r="JBT18" s="26"/>
      <c r="JBV18" s="229"/>
      <c r="JBW18" s="229"/>
      <c r="JBX18" s="229"/>
      <c r="JBY18" s="229"/>
      <c r="JBZ18" s="229"/>
      <c r="JCA18" s="229"/>
      <c r="JCB18" s="229"/>
      <c r="JCC18" s="229"/>
      <c r="JCE18" s="227"/>
      <c r="JCF18" s="26"/>
      <c r="JCG18" s="26"/>
      <c r="JCH18" s="26"/>
      <c r="JCI18" s="225"/>
      <c r="JCJ18" s="26"/>
      <c r="JCL18" s="229"/>
      <c r="JCM18" s="229"/>
      <c r="JCN18" s="229"/>
      <c r="JCO18" s="229"/>
      <c r="JCP18" s="229"/>
      <c r="JCQ18" s="229"/>
      <c r="JCR18" s="229"/>
      <c r="JCS18" s="229"/>
      <c r="JCU18" s="227"/>
      <c r="JCV18" s="26"/>
      <c r="JCW18" s="26"/>
      <c r="JCX18" s="26"/>
      <c r="JCY18" s="225"/>
      <c r="JCZ18" s="26"/>
      <c r="JDB18" s="229"/>
      <c r="JDC18" s="229"/>
      <c r="JDD18" s="229"/>
      <c r="JDE18" s="229"/>
      <c r="JDF18" s="229"/>
      <c r="JDG18" s="229"/>
      <c r="JDH18" s="229"/>
      <c r="JDI18" s="229"/>
      <c r="JDK18" s="227"/>
      <c r="JDL18" s="26"/>
      <c r="JDM18" s="26"/>
      <c r="JDN18" s="26"/>
      <c r="JDO18" s="225"/>
      <c r="JDP18" s="26"/>
      <c r="JDR18" s="229"/>
      <c r="JDS18" s="229"/>
      <c r="JDT18" s="229"/>
      <c r="JDU18" s="229"/>
      <c r="JDV18" s="229"/>
      <c r="JDW18" s="229"/>
      <c r="JDX18" s="229"/>
      <c r="JDY18" s="229"/>
      <c r="JEA18" s="227"/>
      <c r="JEB18" s="26"/>
      <c r="JEC18" s="26"/>
      <c r="JED18" s="26"/>
      <c r="JEE18" s="225"/>
      <c r="JEF18" s="26"/>
      <c r="JEH18" s="229"/>
      <c r="JEI18" s="229"/>
      <c r="JEJ18" s="229"/>
      <c r="JEK18" s="229"/>
      <c r="JEL18" s="229"/>
      <c r="JEM18" s="229"/>
      <c r="JEN18" s="229"/>
      <c r="JEO18" s="229"/>
      <c r="JEQ18" s="227"/>
      <c r="JER18" s="26"/>
      <c r="JES18" s="26"/>
      <c r="JET18" s="26"/>
      <c r="JEU18" s="225"/>
      <c r="JEV18" s="26"/>
      <c r="JEX18" s="229"/>
      <c r="JEY18" s="229"/>
      <c r="JEZ18" s="229"/>
      <c r="JFA18" s="229"/>
      <c r="JFB18" s="229"/>
      <c r="JFC18" s="229"/>
      <c r="JFD18" s="229"/>
      <c r="JFE18" s="229"/>
      <c r="JFG18" s="227"/>
      <c r="JFH18" s="26"/>
      <c r="JFI18" s="26"/>
      <c r="JFJ18" s="26"/>
      <c r="JFK18" s="225"/>
      <c r="JFL18" s="26"/>
      <c r="JFN18" s="229"/>
      <c r="JFO18" s="229"/>
      <c r="JFP18" s="229"/>
      <c r="JFQ18" s="229"/>
      <c r="JFR18" s="229"/>
      <c r="JFS18" s="229"/>
      <c r="JFT18" s="229"/>
      <c r="JFU18" s="229"/>
      <c r="JFW18" s="227"/>
      <c r="JFX18" s="26"/>
      <c r="JFY18" s="26"/>
      <c r="JFZ18" s="26"/>
      <c r="JGA18" s="225"/>
      <c r="JGB18" s="26"/>
      <c r="JGD18" s="229"/>
      <c r="JGE18" s="229"/>
      <c r="JGF18" s="229"/>
      <c r="JGG18" s="229"/>
      <c r="JGH18" s="229"/>
      <c r="JGI18" s="229"/>
      <c r="JGJ18" s="229"/>
      <c r="JGK18" s="229"/>
      <c r="JGM18" s="227"/>
      <c r="JGN18" s="26"/>
      <c r="JGO18" s="26"/>
      <c r="JGP18" s="26"/>
      <c r="JGQ18" s="225"/>
      <c r="JGR18" s="26"/>
      <c r="JGT18" s="229"/>
      <c r="JGU18" s="229"/>
      <c r="JGV18" s="229"/>
      <c r="JGW18" s="229"/>
      <c r="JGX18" s="229"/>
      <c r="JGY18" s="229"/>
      <c r="JGZ18" s="229"/>
      <c r="JHA18" s="229"/>
      <c r="JHC18" s="227"/>
      <c r="JHD18" s="26"/>
      <c r="JHE18" s="26"/>
      <c r="JHF18" s="26"/>
      <c r="JHG18" s="225"/>
      <c r="JHH18" s="26"/>
      <c r="JHJ18" s="229"/>
      <c r="JHK18" s="229"/>
      <c r="JHL18" s="229"/>
      <c r="JHM18" s="229"/>
      <c r="JHN18" s="229"/>
      <c r="JHO18" s="229"/>
      <c r="JHP18" s="229"/>
      <c r="JHQ18" s="229"/>
      <c r="JHS18" s="227"/>
      <c r="JHT18" s="26"/>
      <c r="JHU18" s="26"/>
      <c r="JHV18" s="26"/>
      <c r="JHW18" s="225"/>
      <c r="JHX18" s="26"/>
      <c r="JHZ18" s="229"/>
      <c r="JIA18" s="229"/>
      <c r="JIB18" s="229"/>
      <c r="JIC18" s="229"/>
      <c r="JID18" s="229"/>
      <c r="JIE18" s="229"/>
      <c r="JIF18" s="229"/>
      <c r="JIG18" s="229"/>
      <c r="JII18" s="227"/>
      <c r="JIJ18" s="26"/>
      <c r="JIK18" s="26"/>
      <c r="JIL18" s="26"/>
      <c r="JIM18" s="225"/>
      <c r="JIN18" s="26"/>
      <c r="JIP18" s="229"/>
      <c r="JIQ18" s="229"/>
      <c r="JIR18" s="229"/>
      <c r="JIS18" s="229"/>
      <c r="JIT18" s="229"/>
      <c r="JIU18" s="229"/>
      <c r="JIV18" s="229"/>
      <c r="JIW18" s="229"/>
      <c r="JIY18" s="227"/>
      <c r="JIZ18" s="26"/>
      <c r="JJA18" s="26"/>
      <c r="JJB18" s="26"/>
      <c r="JJC18" s="225"/>
      <c r="JJD18" s="26"/>
      <c r="JJF18" s="229"/>
      <c r="JJG18" s="229"/>
      <c r="JJH18" s="229"/>
      <c r="JJI18" s="229"/>
      <c r="JJJ18" s="229"/>
      <c r="JJK18" s="229"/>
      <c r="JJL18" s="229"/>
      <c r="JJM18" s="229"/>
      <c r="JJO18" s="227"/>
      <c r="JJP18" s="26"/>
      <c r="JJQ18" s="26"/>
      <c r="JJR18" s="26"/>
      <c r="JJS18" s="225"/>
      <c r="JJT18" s="26"/>
      <c r="JJV18" s="229"/>
      <c r="JJW18" s="229"/>
      <c r="JJX18" s="229"/>
      <c r="JJY18" s="229"/>
      <c r="JJZ18" s="229"/>
      <c r="JKA18" s="229"/>
      <c r="JKB18" s="229"/>
      <c r="JKC18" s="229"/>
      <c r="JKE18" s="227"/>
      <c r="JKF18" s="26"/>
      <c r="JKG18" s="26"/>
      <c r="JKH18" s="26"/>
      <c r="JKI18" s="225"/>
      <c r="JKJ18" s="26"/>
      <c r="JKL18" s="229"/>
      <c r="JKM18" s="229"/>
      <c r="JKN18" s="229"/>
      <c r="JKO18" s="229"/>
      <c r="JKP18" s="229"/>
      <c r="JKQ18" s="229"/>
      <c r="JKR18" s="229"/>
      <c r="JKS18" s="229"/>
      <c r="JKU18" s="227"/>
      <c r="JKV18" s="26"/>
      <c r="JKW18" s="26"/>
      <c r="JKX18" s="26"/>
      <c r="JKY18" s="225"/>
      <c r="JKZ18" s="26"/>
      <c r="JLB18" s="229"/>
      <c r="JLC18" s="229"/>
      <c r="JLD18" s="229"/>
      <c r="JLE18" s="229"/>
      <c r="JLF18" s="229"/>
      <c r="JLG18" s="229"/>
      <c r="JLH18" s="229"/>
      <c r="JLI18" s="229"/>
      <c r="JLK18" s="227"/>
      <c r="JLL18" s="26"/>
      <c r="JLM18" s="26"/>
      <c r="JLN18" s="26"/>
      <c r="JLO18" s="225"/>
      <c r="JLP18" s="26"/>
      <c r="JLR18" s="229"/>
      <c r="JLS18" s="229"/>
      <c r="JLT18" s="229"/>
      <c r="JLU18" s="229"/>
      <c r="JLV18" s="229"/>
      <c r="JLW18" s="229"/>
      <c r="JLX18" s="229"/>
      <c r="JLY18" s="229"/>
      <c r="JMA18" s="227"/>
      <c r="JMB18" s="26"/>
      <c r="JMC18" s="26"/>
      <c r="JMD18" s="26"/>
      <c r="JME18" s="225"/>
      <c r="JMF18" s="26"/>
      <c r="JMH18" s="229"/>
      <c r="JMI18" s="229"/>
      <c r="JMJ18" s="229"/>
      <c r="JMK18" s="229"/>
      <c r="JML18" s="229"/>
      <c r="JMM18" s="229"/>
      <c r="JMN18" s="229"/>
      <c r="JMO18" s="229"/>
      <c r="JMQ18" s="227"/>
      <c r="JMR18" s="26"/>
      <c r="JMS18" s="26"/>
      <c r="JMT18" s="26"/>
      <c r="JMU18" s="225"/>
      <c r="JMV18" s="26"/>
      <c r="JMX18" s="229"/>
      <c r="JMY18" s="229"/>
      <c r="JMZ18" s="229"/>
      <c r="JNA18" s="229"/>
      <c r="JNB18" s="229"/>
      <c r="JNC18" s="229"/>
      <c r="JND18" s="229"/>
      <c r="JNE18" s="229"/>
      <c r="JNG18" s="227"/>
      <c r="JNH18" s="26"/>
      <c r="JNI18" s="26"/>
      <c r="JNJ18" s="26"/>
      <c r="JNK18" s="225"/>
      <c r="JNL18" s="26"/>
      <c r="JNN18" s="229"/>
      <c r="JNO18" s="229"/>
      <c r="JNP18" s="229"/>
      <c r="JNQ18" s="229"/>
      <c r="JNR18" s="229"/>
      <c r="JNS18" s="229"/>
      <c r="JNT18" s="229"/>
      <c r="JNU18" s="229"/>
      <c r="JNW18" s="227"/>
      <c r="JNX18" s="26"/>
      <c r="JNY18" s="26"/>
      <c r="JNZ18" s="26"/>
      <c r="JOA18" s="225"/>
      <c r="JOB18" s="26"/>
      <c r="JOD18" s="229"/>
      <c r="JOE18" s="229"/>
      <c r="JOF18" s="229"/>
      <c r="JOG18" s="229"/>
      <c r="JOH18" s="229"/>
      <c r="JOI18" s="229"/>
      <c r="JOJ18" s="229"/>
      <c r="JOK18" s="229"/>
      <c r="JOM18" s="227"/>
      <c r="JON18" s="26"/>
      <c r="JOO18" s="26"/>
      <c r="JOP18" s="26"/>
      <c r="JOQ18" s="225"/>
      <c r="JOR18" s="26"/>
      <c r="JOT18" s="229"/>
      <c r="JOU18" s="229"/>
      <c r="JOV18" s="229"/>
      <c r="JOW18" s="229"/>
      <c r="JOX18" s="229"/>
      <c r="JOY18" s="229"/>
      <c r="JOZ18" s="229"/>
      <c r="JPA18" s="229"/>
      <c r="JPC18" s="227"/>
      <c r="JPD18" s="26"/>
      <c r="JPE18" s="26"/>
      <c r="JPF18" s="26"/>
      <c r="JPG18" s="225"/>
      <c r="JPH18" s="26"/>
      <c r="JPJ18" s="229"/>
      <c r="JPK18" s="229"/>
      <c r="JPL18" s="229"/>
      <c r="JPM18" s="229"/>
      <c r="JPN18" s="229"/>
      <c r="JPO18" s="229"/>
      <c r="JPP18" s="229"/>
      <c r="JPQ18" s="229"/>
      <c r="JPS18" s="227"/>
      <c r="JPT18" s="26"/>
      <c r="JPU18" s="26"/>
      <c r="JPV18" s="26"/>
      <c r="JPW18" s="225"/>
      <c r="JPX18" s="26"/>
      <c r="JPZ18" s="229"/>
      <c r="JQA18" s="229"/>
      <c r="JQB18" s="229"/>
      <c r="JQC18" s="229"/>
      <c r="JQD18" s="229"/>
      <c r="JQE18" s="229"/>
      <c r="JQF18" s="229"/>
      <c r="JQG18" s="229"/>
      <c r="JQI18" s="227"/>
      <c r="JQJ18" s="26"/>
      <c r="JQK18" s="26"/>
      <c r="JQL18" s="26"/>
      <c r="JQM18" s="225"/>
      <c r="JQN18" s="26"/>
      <c r="JQP18" s="229"/>
      <c r="JQQ18" s="229"/>
      <c r="JQR18" s="229"/>
      <c r="JQS18" s="229"/>
      <c r="JQT18" s="229"/>
      <c r="JQU18" s="229"/>
      <c r="JQV18" s="229"/>
      <c r="JQW18" s="229"/>
      <c r="JQY18" s="227"/>
      <c r="JQZ18" s="26"/>
      <c r="JRA18" s="26"/>
      <c r="JRB18" s="26"/>
      <c r="JRC18" s="225"/>
      <c r="JRD18" s="26"/>
      <c r="JRF18" s="229"/>
      <c r="JRG18" s="229"/>
      <c r="JRH18" s="229"/>
      <c r="JRI18" s="229"/>
      <c r="JRJ18" s="229"/>
      <c r="JRK18" s="229"/>
      <c r="JRL18" s="229"/>
      <c r="JRM18" s="229"/>
      <c r="JRO18" s="227"/>
      <c r="JRP18" s="26"/>
      <c r="JRQ18" s="26"/>
      <c r="JRR18" s="26"/>
      <c r="JRS18" s="225"/>
      <c r="JRT18" s="26"/>
      <c r="JRV18" s="229"/>
      <c r="JRW18" s="229"/>
      <c r="JRX18" s="229"/>
      <c r="JRY18" s="229"/>
      <c r="JRZ18" s="229"/>
      <c r="JSA18" s="229"/>
      <c r="JSB18" s="229"/>
      <c r="JSC18" s="229"/>
      <c r="JSE18" s="227"/>
      <c r="JSF18" s="26"/>
      <c r="JSG18" s="26"/>
      <c r="JSH18" s="26"/>
      <c r="JSI18" s="225"/>
      <c r="JSJ18" s="26"/>
      <c r="JSL18" s="229"/>
      <c r="JSM18" s="229"/>
      <c r="JSN18" s="229"/>
      <c r="JSO18" s="229"/>
      <c r="JSP18" s="229"/>
      <c r="JSQ18" s="229"/>
      <c r="JSR18" s="229"/>
      <c r="JSS18" s="229"/>
      <c r="JSU18" s="227"/>
      <c r="JSV18" s="26"/>
      <c r="JSW18" s="26"/>
      <c r="JSX18" s="26"/>
      <c r="JSY18" s="225"/>
      <c r="JSZ18" s="26"/>
      <c r="JTB18" s="229"/>
      <c r="JTC18" s="229"/>
      <c r="JTD18" s="229"/>
      <c r="JTE18" s="229"/>
      <c r="JTF18" s="229"/>
      <c r="JTG18" s="229"/>
      <c r="JTH18" s="229"/>
      <c r="JTI18" s="229"/>
      <c r="JTK18" s="227"/>
      <c r="JTL18" s="26"/>
      <c r="JTM18" s="26"/>
      <c r="JTN18" s="26"/>
      <c r="JTO18" s="225"/>
      <c r="JTP18" s="26"/>
      <c r="JTR18" s="229"/>
      <c r="JTS18" s="229"/>
      <c r="JTT18" s="229"/>
      <c r="JTU18" s="229"/>
      <c r="JTV18" s="229"/>
      <c r="JTW18" s="229"/>
      <c r="JTX18" s="229"/>
      <c r="JTY18" s="229"/>
      <c r="JUA18" s="227"/>
      <c r="JUB18" s="26"/>
      <c r="JUC18" s="26"/>
      <c r="JUD18" s="26"/>
      <c r="JUE18" s="225"/>
      <c r="JUF18" s="26"/>
      <c r="JUH18" s="229"/>
      <c r="JUI18" s="229"/>
      <c r="JUJ18" s="229"/>
      <c r="JUK18" s="229"/>
      <c r="JUL18" s="229"/>
      <c r="JUM18" s="229"/>
      <c r="JUN18" s="229"/>
      <c r="JUO18" s="229"/>
      <c r="JUQ18" s="227"/>
      <c r="JUR18" s="26"/>
      <c r="JUS18" s="26"/>
      <c r="JUT18" s="26"/>
      <c r="JUU18" s="225"/>
      <c r="JUV18" s="26"/>
      <c r="JUX18" s="229"/>
      <c r="JUY18" s="229"/>
      <c r="JUZ18" s="229"/>
      <c r="JVA18" s="229"/>
      <c r="JVB18" s="229"/>
      <c r="JVC18" s="229"/>
      <c r="JVD18" s="229"/>
      <c r="JVE18" s="229"/>
      <c r="JVG18" s="227"/>
      <c r="JVH18" s="26"/>
      <c r="JVI18" s="26"/>
      <c r="JVJ18" s="26"/>
      <c r="JVK18" s="225"/>
      <c r="JVL18" s="26"/>
      <c r="JVN18" s="229"/>
      <c r="JVO18" s="229"/>
      <c r="JVP18" s="229"/>
      <c r="JVQ18" s="229"/>
      <c r="JVR18" s="229"/>
      <c r="JVS18" s="229"/>
      <c r="JVT18" s="229"/>
      <c r="JVU18" s="229"/>
      <c r="JVW18" s="227"/>
      <c r="JVX18" s="26"/>
      <c r="JVY18" s="26"/>
      <c r="JVZ18" s="26"/>
      <c r="JWA18" s="225"/>
      <c r="JWB18" s="26"/>
      <c r="JWD18" s="229"/>
      <c r="JWE18" s="229"/>
      <c r="JWF18" s="229"/>
      <c r="JWG18" s="229"/>
      <c r="JWH18" s="229"/>
      <c r="JWI18" s="229"/>
      <c r="JWJ18" s="229"/>
      <c r="JWK18" s="229"/>
      <c r="JWM18" s="227"/>
      <c r="JWN18" s="26"/>
      <c r="JWO18" s="26"/>
      <c r="JWP18" s="26"/>
      <c r="JWQ18" s="225"/>
      <c r="JWR18" s="26"/>
      <c r="JWT18" s="229"/>
      <c r="JWU18" s="229"/>
      <c r="JWV18" s="229"/>
      <c r="JWW18" s="229"/>
      <c r="JWX18" s="229"/>
      <c r="JWY18" s="229"/>
      <c r="JWZ18" s="229"/>
      <c r="JXA18" s="229"/>
      <c r="JXC18" s="227"/>
      <c r="JXD18" s="26"/>
      <c r="JXE18" s="26"/>
      <c r="JXF18" s="26"/>
      <c r="JXG18" s="225"/>
      <c r="JXH18" s="26"/>
      <c r="JXJ18" s="229"/>
      <c r="JXK18" s="229"/>
      <c r="JXL18" s="229"/>
      <c r="JXM18" s="229"/>
      <c r="JXN18" s="229"/>
      <c r="JXO18" s="229"/>
      <c r="JXP18" s="229"/>
      <c r="JXQ18" s="229"/>
      <c r="JXS18" s="227"/>
      <c r="JXT18" s="26"/>
      <c r="JXU18" s="26"/>
      <c r="JXV18" s="26"/>
      <c r="JXW18" s="225"/>
      <c r="JXX18" s="26"/>
      <c r="JXZ18" s="229"/>
      <c r="JYA18" s="229"/>
      <c r="JYB18" s="229"/>
      <c r="JYC18" s="229"/>
      <c r="JYD18" s="229"/>
      <c r="JYE18" s="229"/>
      <c r="JYF18" s="229"/>
      <c r="JYG18" s="229"/>
      <c r="JYI18" s="227"/>
      <c r="JYJ18" s="26"/>
      <c r="JYK18" s="26"/>
      <c r="JYL18" s="26"/>
      <c r="JYM18" s="225"/>
      <c r="JYN18" s="26"/>
      <c r="JYP18" s="229"/>
      <c r="JYQ18" s="229"/>
      <c r="JYR18" s="229"/>
      <c r="JYS18" s="229"/>
      <c r="JYT18" s="229"/>
      <c r="JYU18" s="229"/>
      <c r="JYV18" s="229"/>
      <c r="JYW18" s="229"/>
      <c r="JYY18" s="227"/>
      <c r="JYZ18" s="26"/>
      <c r="JZA18" s="26"/>
      <c r="JZB18" s="26"/>
      <c r="JZC18" s="225"/>
      <c r="JZD18" s="26"/>
      <c r="JZF18" s="229"/>
      <c r="JZG18" s="229"/>
      <c r="JZH18" s="229"/>
      <c r="JZI18" s="229"/>
      <c r="JZJ18" s="229"/>
      <c r="JZK18" s="229"/>
      <c r="JZL18" s="229"/>
      <c r="JZM18" s="229"/>
      <c r="JZO18" s="227"/>
      <c r="JZP18" s="26"/>
      <c r="JZQ18" s="26"/>
      <c r="JZR18" s="26"/>
      <c r="JZS18" s="225"/>
      <c r="JZT18" s="26"/>
      <c r="JZV18" s="229"/>
      <c r="JZW18" s="229"/>
      <c r="JZX18" s="229"/>
      <c r="JZY18" s="229"/>
      <c r="JZZ18" s="229"/>
      <c r="KAA18" s="229"/>
      <c r="KAB18" s="229"/>
      <c r="KAC18" s="229"/>
      <c r="KAE18" s="227"/>
      <c r="KAF18" s="26"/>
      <c r="KAG18" s="26"/>
      <c r="KAH18" s="26"/>
      <c r="KAI18" s="225"/>
      <c r="KAJ18" s="26"/>
      <c r="KAL18" s="229"/>
      <c r="KAM18" s="229"/>
      <c r="KAN18" s="229"/>
      <c r="KAO18" s="229"/>
      <c r="KAP18" s="229"/>
      <c r="KAQ18" s="229"/>
      <c r="KAR18" s="229"/>
      <c r="KAS18" s="229"/>
      <c r="KAU18" s="227"/>
      <c r="KAV18" s="26"/>
      <c r="KAW18" s="26"/>
      <c r="KAX18" s="26"/>
      <c r="KAY18" s="225"/>
      <c r="KAZ18" s="26"/>
      <c r="KBB18" s="229"/>
      <c r="KBC18" s="229"/>
      <c r="KBD18" s="229"/>
      <c r="KBE18" s="229"/>
      <c r="KBF18" s="229"/>
      <c r="KBG18" s="229"/>
      <c r="KBH18" s="229"/>
      <c r="KBI18" s="229"/>
      <c r="KBK18" s="227"/>
      <c r="KBL18" s="26"/>
      <c r="KBM18" s="26"/>
      <c r="KBN18" s="26"/>
      <c r="KBO18" s="225"/>
      <c r="KBP18" s="26"/>
      <c r="KBR18" s="229"/>
      <c r="KBS18" s="229"/>
      <c r="KBT18" s="229"/>
      <c r="KBU18" s="229"/>
      <c r="KBV18" s="229"/>
      <c r="KBW18" s="229"/>
      <c r="KBX18" s="229"/>
      <c r="KBY18" s="229"/>
      <c r="KCA18" s="227"/>
      <c r="KCB18" s="26"/>
      <c r="KCC18" s="26"/>
      <c r="KCD18" s="26"/>
      <c r="KCE18" s="225"/>
      <c r="KCF18" s="26"/>
      <c r="KCH18" s="229"/>
      <c r="KCI18" s="229"/>
      <c r="KCJ18" s="229"/>
      <c r="KCK18" s="229"/>
      <c r="KCL18" s="229"/>
      <c r="KCM18" s="229"/>
      <c r="KCN18" s="229"/>
      <c r="KCO18" s="229"/>
      <c r="KCQ18" s="227"/>
      <c r="KCR18" s="26"/>
      <c r="KCS18" s="26"/>
      <c r="KCT18" s="26"/>
      <c r="KCU18" s="225"/>
      <c r="KCV18" s="26"/>
      <c r="KCX18" s="229"/>
      <c r="KCY18" s="229"/>
      <c r="KCZ18" s="229"/>
      <c r="KDA18" s="229"/>
      <c r="KDB18" s="229"/>
      <c r="KDC18" s="229"/>
      <c r="KDD18" s="229"/>
      <c r="KDE18" s="229"/>
      <c r="KDG18" s="227"/>
      <c r="KDH18" s="26"/>
      <c r="KDI18" s="26"/>
      <c r="KDJ18" s="26"/>
      <c r="KDK18" s="225"/>
      <c r="KDL18" s="26"/>
      <c r="KDN18" s="229"/>
      <c r="KDO18" s="229"/>
      <c r="KDP18" s="229"/>
      <c r="KDQ18" s="229"/>
      <c r="KDR18" s="229"/>
      <c r="KDS18" s="229"/>
      <c r="KDT18" s="229"/>
      <c r="KDU18" s="229"/>
      <c r="KDW18" s="227"/>
      <c r="KDX18" s="26"/>
      <c r="KDY18" s="26"/>
      <c r="KDZ18" s="26"/>
      <c r="KEA18" s="225"/>
      <c r="KEB18" s="26"/>
      <c r="KED18" s="229"/>
      <c r="KEE18" s="229"/>
      <c r="KEF18" s="229"/>
      <c r="KEG18" s="229"/>
      <c r="KEH18" s="229"/>
      <c r="KEI18" s="229"/>
      <c r="KEJ18" s="229"/>
      <c r="KEK18" s="229"/>
      <c r="KEM18" s="227"/>
      <c r="KEN18" s="26"/>
      <c r="KEO18" s="26"/>
      <c r="KEP18" s="26"/>
      <c r="KEQ18" s="225"/>
      <c r="KER18" s="26"/>
      <c r="KET18" s="229"/>
      <c r="KEU18" s="229"/>
      <c r="KEV18" s="229"/>
      <c r="KEW18" s="229"/>
      <c r="KEX18" s="229"/>
      <c r="KEY18" s="229"/>
      <c r="KEZ18" s="229"/>
      <c r="KFA18" s="229"/>
      <c r="KFC18" s="227"/>
      <c r="KFD18" s="26"/>
      <c r="KFE18" s="26"/>
      <c r="KFF18" s="26"/>
      <c r="KFG18" s="225"/>
      <c r="KFH18" s="26"/>
      <c r="KFJ18" s="229"/>
      <c r="KFK18" s="229"/>
      <c r="KFL18" s="229"/>
      <c r="KFM18" s="229"/>
      <c r="KFN18" s="229"/>
      <c r="KFO18" s="229"/>
      <c r="KFP18" s="229"/>
      <c r="KFQ18" s="229"/>
      <c r="KFS18" s="227"/>
      <c r="KFT18" s="26"/>
      <c r="KFU18" s="26"/>
      <c r="KFV18" s="26"/>
      <c r="KFW18" s="225"/>
      <c r="KFX18" s="26"/>
      <c r="KFZ18" s="229"/>
      <c r="KGA18" s="229"/>
      <c r="KGB18" s="229"/>
      <c r="KGC18" s="229"/>
      <c r="KGD18" s="229"/>
      <c r="KGE18" s="229"/>
      <c r="KGF18" s="229"/>
      <c r="KGG18" s="229"/>
      <c r="KGI18" s="227"/>
      <c r="KGJ18" s="26"/>
      <c r="KGK18" s="26"/>
      <c r="KGL18" s="26"/>
      <c r="KGM18" s="225"/>
      <c r="KGN18" s="26"/>
      <c r="KGP18" s="229"/>
      <c r="KGQ18" s="229"/>
      <c r="KGR18" s="229"/>
      <c r="KGS18" s="229"/>
      <c r="KGT18" s="229"/>
      <c r="KGU18" s="229"/>
      <c r="KGV18" s="229"/>
      <c r="KGW18" s="229"/>
      <c r="KGY18" s="227"/>
      <c r="KGZ18" s="26"/>
      <c r="KHA18" s="26"/>
      <c r="KHB18" s="26"/>
      <c r="KHC18" s="225"/>
      <c r="KHD18" s="26"/>
      <c r="KHF18" s="229"/>
      <c r="KHG18" s="229"/>
      <c r="KHH18" s="229"/>
      <c r="KHI18" s="229"/>
      <c r="KHJ18" s="229"/>
      <c r="KHK18" s="229"/>
      <c r="KHL18" s="229"/>
      <c r="KHM18" s="229"/>
      <c r="KHO18" s="227"/>
      <c r="KHP18" s="26"/>
      <c r="KHQ18" s="26"/>
      <c r="KHR18" s="26"/>
      <c r="KHS18" s="225"/>
      <c r="KHT18" s="26"/>
      <c r="KHV18" s="229"/>
      <c r="KHW18" s="229"/>
      <c r="KHX18" s="229"/>
      <c r="KHY18" s="229"/>
      <c r="KHZ18" s="229"/>
      <c r="KIA18" s="229"/>
      <c r="KIB18" s="229"/>
      <c r="KIC18" s="229"/>
      <c r="KIE18" s="227"/>
      <c r="KIF18" s="26"/>
      <c r="KIG18" s="26"/>
      <c r="KIH18" s="26"/>
      <c r="KII18" s="225"/>
      <c r="KIJ18" s="26"/>
      <c r="KIL18" s="229"/>
      <c r="KIM18" s="229"/>
      <c r="KIN18" s="229"/>
      <c r="KIO18" s="229"/>
      <c r="KIP18" s="229"/>
      <c r="KIQ18" s="229"/>
      <c r="KIR18" s="229"/>
      <c r="KIS18" s="229"/>
      <c r="KIU18" s="227"/>
      <c r="KIV18" s="26"/>
      <c r="KIW18" s="26"/>
      <c r="KIX18" s="26"/>
      <c r="KIY18" s="225"/>
      <c r="KIZ18" s="26"/>
      <c r="KJB18" s="229"/>
      <c r="KJC18" s="229"/>
      <c r="KJD18" s="229"/>
      <c r="KJE18" s="229"/>
      <c r="KJF18" s="229"/>
      <c r="KJG18" s="229"/>
      <c r="KJH18" s="229"/>
      <c r="KJI18" s="229"/>
      <c r="KJK18" s="227"/>
      <c r="KJL18" s="26"/>
      <c r="KJM18" s="26"/>
      <c r="KJN18" s="26"/>
      <c r="KJO18" s="225"/>
      <c r="KJP18" s="26"/>
      <c r="KJR18" s="229"/>
      <c r="KJS18" s="229"/>
      <c r="KJT18" s="229"/>
      <c r="KJU18" s="229"/>
      <c r="KJV18" s="229"/>
      <c r="KJW18" s="229"/>
      <c r="KJX18" s="229"/>
      <c r="KJY18" s="229"/>
      <c r="KKA18" s="227"/>
      <c r="KKB18" s="26"/>
      <c r="KKC18" s="26"/>
      <c r="KKD18" s="26"/>
      <c r="KKE18" s="225"/>
      <c r="KKF18" s="26"/>
      <c r="KKH18" s="229"/>
      <c r="KKI18" s="229"/>
      <c r="KKJ18" s="229"/>
      <c r="KKK18" s="229"/>
      <c r="KKL18" s="229"/>
      <c r="KKM18" s="229"/>
      <c r="KKN18" s="229"/>
      <c r="KKO18" s="229"/>
      <c r="KKQ18" s="227"/>
      <c r="KKR18" s="26"/>
      <c r="KKS18" s="26"/>
      <c r="KKT18" s="26"/>
      <c r="KKU18" s="225"/>
      <c r="KKV18" s="26"/>
      <c r="KKX18" s="229"/>
      <c r="KKY18" s="229"/>
      <c r="KKZ18" s="229"/>
      <c r="KLA18" s="229"/>
      <c r="KLB18" s="229"/>
      <c r="KLC18" s="229"/>
      <c r="KLD18" s="229"/>
      <c r="KLE18" s="229"/>
      <c r="KLG18" s="227"/>
      <c r="KLH18" s="26"/>
      <c r="KLI18" s="26"/>
      <c r="KLJ18" s="26"/>
      <c r="KLK18" s="225"/>
      <c r="KLL18" s="26"/>
      <c r="KLN18" s="229"/>
      <c r="KLO18" s="229"/>
      <c r="KLP18" s="229"/>
      <c r="KLQ18" s="229"/>
      <c r="KLR18" s="229"/>
      <c r="KLS18" s="229"/>
      <c r="KLT18" s="229"/>
      <c r="KLU18" s="229"/>
      <c r="KLW18" s="227"/>
      <c r="KLX18" s="26"/>
      <c r="KLY18" s="26"/>
      <c r="KLZ18" s="26"/>
      <c r="KMA18" s="225"/>
      <c r="KMB18" s="26"/>
      <c r="KMD18" s="229"/>
      <c r="KME18" s="229"/>
      <c r="KMF18" s="229"/>
      <c r="KMG18" s="229"/>
      <c r="KMH18" s="229"/>
      <c r="KMI18" s="229"/>
      <c r="KMJ18" s="229"/>
      <c r="KMK18" s="229"/>
      <c r="KMM18" s="227"/>
      <c r="KMN18" s="26"/>
      <c r="KMO18" s="26"/>
      <c r="KMP18" s="26"/>
      <c r="KMQ18" s="225"/>
      <c r="KMR18" s="26"/>
      <c r="KMT18" s="229"/>
      <c r="KMU18" s="229"/>
      <c r="KMV18" s="229"/>
      <c r="KMW18" s="229"/>
      <c r="KMX18" s="229"/>
      <c r="KMY18" s="229"/>
      <c r="KMZ18" s="229"/>
      <c r="KNA18" s="229"/>
      <c r="KNC18" s="227"/>
      <c r="KND18" s="26"/>
      <c r="KNE18" s="26"/>
      <c r="KNF18" s="26"/>
      <c r="KNG18" s="225"/>
      <c r="KNH18" s="26"/>
      <c r="KNJ18" s="229"/>
      <c r="KNK18" s="229"/>
      <c r="KNL18" s="229"/>
      <c r="KNM18" s="229"/>
      <c r="KNN18" s="229"/>
      <c r="KNO18" s="229"/>
      <c r="KNP18" s="229"/>
      <c r="KNQ18" s="229"/>
      <c r="KNS18" s="227"/>
      <c r="KNT18" s="26"/>
      <c r="KNU18" s="26"/>
      <c r="KNV18" s="26"/>
      <c r="KNW18" s="225"/>
      <c r="KNX18" s="26"/>
      <c r="KNZ18" s="229"/>
      <c r="KOA18" s="229"/>
      <c r="KOB18" s="229"/>
      <c r="KOC18" s="229"/>
      <c r="KOD18" s="229"/>
      <c r="KOE18" s="229"/>
      <c r="KOF18" s="229"/>
      <c r="KOG18" s="229"/>
      <c r="KOI18" s="227"/>
      <c r="KOJ18" s="26"/>
      <c r="KOK18" s="26"/>
      <c r="KOL18" s="26"/>
      <c r="KOM18" s="225"/>
      <c r="KON18" s="26"/>
      <c r="KOP18" s="229"/>
      <c r="KOQ18" s="229"/>
      <c r="KOR18" s="229"/>
      <c r="KOS18" s="229"/>
      <c r="KOT18" s="229"/>
      <c r="KOU18" s="229"/>
      <c r="KOV18" s="229"/>
      <c r="KOW18" s="229"/>
      <c r="KOY18" s="227"/>
      <c r="KOZ18" s="26"/>
      <c r="KPA18" s="26"/>
      <c r="KPB18" s="26"/>
      <c r="KPC18" s="225"/>
      <c r="KPD18" s="26"/>
      <c r="KPF18" s="229"/>
      <c r="KPG18" s="229"/>
      <c r="KPH18" s="229"/>
      <c r="KPI18" s="229"/>
      <c r="KPJ18" s="229"/>
      <c r="KPK18" s="229"/>
      <c r="KPL18" s="229"/>
      <c r="KPM18" s="229"/>
      <c r="KPO18" s="227"/>
      <c r="KPP18" s="26"/>
      <c r="KPQ18" s="26"/>
      <c r="KPR18" s="26"/>
      <c r="KPS18" s="225"/>
      <c r="KPT18" s="26"/>
      <c r="KPV18" s="229"/>
      <c r="KPW18" s="229"/>
      <c r="KPX18" s="229"/>
      <c r="KPY18" s="229"/>
      <c r="KPZ18" s="229"/>
      <c r="KQA18" s="229"/>
      <c r="KQB18" s="229"/>
      <c r="KQC18" s="229"/>
      <c r="KQE18" s="227"/>
      <c r="KQF18" s="26"/>
      <c r="KQG18" s="26"/>
      <c r="KQH18" s="26"/>
      <c r="KQI18" s="225"/>
      <c r="KQJ18" s="26"/>
      <c r="KQL18" s="229"/>
      <c r="KQM18" s="229"/>
      <c r="KQN18" s="229"/>
      <c r="KQO18" s="229"/>
      <c r="KQP18" s="229"/>
      <c r="KQQ18" s="229"/>
      <c r="KQR18" s="229"/>
      <c r="KQS18" s="229"/>
      <c r="KQU18" s="227"/>
      <c r="KQV18" s="26"/>
      <c r="KQW18" s="26"/>
      <c r="KQX18" s="26"/>
      <c r="KQY18" s="225"/>
      <c r="KQZ18" s="26"/>
      <c r="KRB18" s="229"/>
      <c r="KRC18" s="229"/>
      <c r="KRD18" s="229"/>
      <c r="KRE18" s="229"/>
      <c r="KRF18" s="229"/>
      <c r="KRG18" s="229"/>
      <c r="KRH18" s="229"/>
      <c r="KRI18" s="229"/>
      <c r="KRK18" s="227"/>
      <c r="KRL18" s="26"/>
      <c r="KRM18" s="26"/>
      <c r="KRN18" s="26"/>
      <c r="KRO18" s="225"/>
      <c r="KRP18" s="26"/>
      <c r="KRR18" s="229"/>
      <c r="KRS18" s="229"/>
      <c r="KRT18" s="229"/>
      <c r="KRU18" s="229"/>
      <c r="KRV18" s="229"/>
      <c r="KRW18" s="229"/>
      <c r="KRX18" s="229"/>
      <c r="KRY18" s="229"/>
      <c r="KSA18" s="227"/>
      <c r="KSB18" s="26"/>
      <c r="KSC18" s="26"/>
      <c r="KSD18" s="26"/>
      <c r="KSE18" s="225"/>
      <c r="KSF18" s="26"/>
      <c r="KSH18" s="229"/>
      <c r="KSI18" s="229"/>
      <c r="KSJ18" s="229"/>
      <c r="KSK18" s="229"/>
      <c r="KSL18" s="229"/>
      <c r="KSM18" s="229"/>
      <c r="KSN18" s="229"/>
      <c r="KSO18" s="229"/>
      <c r="KSQ18" s="227"/>
      <c r="KSR18" s="26"/>
      <c r="KSS18" s="26"/>
      <c r="KST18" s="26"/>
      <c r="KSU18" s="225"/>
      <c r="KSV18" s="26"/>
      <c r="KSX18" s="229"/>
      <c r="KSY18" s="229"/>
      <c r="KSZ18" s="229"/>
      <c r="KTA18" s="229"/>
      <c r="KTB18" s="229"/>
      <c r="KTC18" s="229"/>
      <c r="KTD18" s="229"/>
      <c r="KTE18" s="229"/>
      <c r="KTG18" s="227"/>
      <c r="KTH18" s="26"/>
      <c r="KTI18" s="26"/>
      <c r="KTJ18" s="26"/>
      <c r="KTK18" s="225"/>
      <c r="KTL18" s="26"/>
      <c r="KTN18" s="229"/>
      <c r="KTO18" s="229"/>
      <c r="KTP18" s="229"/>
      <c r="KTQ18" s="229"/>
      <c r="KTR18" s="229"/>
      <c r="KTS18" s="229"/>
      <c r="KTT18" s="229"/>
      <c r="KTU18" s="229"/>
      <c r="KTW18" s="227"/>
      <c r="KTX18" s="26"/>
      <c r="KTY18" s="26"/>
      <c r="KTZ18" s="26"/>
      <c r="KUA18" s="225"/>
      <c r="KUB18" s="26"/>
      <c r="KUD18" s="229"/>
      <c r="KUE18" s="229"/>
      <c r="KUF18" s="229"/>
      <c r="KUG18" s="229"/>
      <c r="KUH18" s="229"/>
      <c r="KUI18" s="229"/>
      <c r="KUJ18" s="229"/>
      <c r="KUK18" s="229"/>
      <c r="KUM18" s="227"/>
      <c r="KUN18" s="26"/>
      <c r="KUO18" s="26"/>
      <c r="KUP18" s="26"/>
      <c r="KUQ18" s="225"/>
      <c r="KUR18" s="26"/>
      <c r="KUT18" s="229"/>
      <c r="KUU18" s="229"/>
      <c r="KUV18" s="229"/>
      <c r="KUW18" s="229"/>
      <c r="KUX18" s="229"/>
      <c r="KUY18" s="229"/>
      <c r="KUZ18" s="229"/>
      <c r="KVA18" s="229"/>
      <c r="KVC18" s="227"/>
      <c r="KVD18" s="26"/>
      <c r="KVE18" s="26"/>
      <c r="KVF18" s="26"/>
      <c r="KVG18" s="225"/>
      <c r="KVH18" s="26"/>
      <c r="KVJ18" s="229"/>
      <c r="KVK18" s="229"/>
      <c r="KVL18" s="229"/>
      <c r="KVM18" s="229"/>
      <c r="KVN18" s="229"/>
      <c r="KVO18" s="229"/>
      <c r="KVP18" s="229"/>
      <c r="KVQ18" s="229"/>
      <c r="KVS18" s="227"/>
      <c r="KVT18" s="26"/>
      <c r="KVU18" s="26"/>
      <c r="KVV18" s="26"/>
      <c r="KVW18" s="225"/>
      <c r="KVX18" s="26"/>
      <c r="KVZ18" s="229"/>
      <c r="KWA18" s="229"/>
      <c r="KWB18" s="229"/>
      <c r="KWC18" s="229"/>
      <c r="KWD18" s="229"/>
      <c r="KWE18" s="229"/>
      <c r="KWF18" s="229"/>
      <c r="KWG18" s="229"/>
      <c r="KWI18" s="227"/>
      <c r="KWJ18" s="26"/>
      <c r="KWK18" s="26"/>
      <c r="KWL18" s="26"/>
      <c r="KWM18" s="225"/>
      <c r="KWN18" s="26"/>
      <c r="KWP18" s="229"/>
      <c r="KWQ18" s="229"/>
      <c r="KWR18" s="229"/>
      <c r="KWS18" s="229"/>
      <c r="KWT18" s="229"/>
      <c r="KWU18" s="229"/>
      <c r="KWV18" s="229"/>
      <c r="KWW18" s="229"/>
      <c r="KWY18" s="227"/>
      <c r="KWZ18" s="26"/>
      <c r="KXA18" s="26"/>
      <c r="KXB18" s="26"/>
      <c r="KXC18" s="225"/>
      <c r="KXD18" s="26"/>
      <c r="KXF18" s="229"/>
      <c r="KXG18" s="229"/>
      <c r="KXH18" s="229"/>
      <c r="KXI18" s="229"/>
      <c r="KXJ18" s="229"/>
      <c r="KXK18" s="229"/>
      <c r="KXL18" s="229"/>
      <c r="KXM18" s="229"/>
      <c r="KXO18" s="227"/>
      <c r="KXP18" s="26"/>
      <c r="KXQ18" s="26"/>
      <c r="KXR18" s="26"/>
      <c r="KXS18" s="225"/>
      <c r="KXT18" s="26"/>
      <c r="KXV18" s="229"/>
      <c r="KXW18" s="229"/>
      <c r="KXX18" s="229"/>
      <c r="KXY18" s="229"/>
      <c r="KXZ18" s="229"/>
      <c r="KYA18" s="229"/>
      <c r="KYB18" s="229"/>
      <c r="KYC18" s="229"/>
      <c r="KYE18" s="227"/>
      <c r="KYF18" s="26"/>
      <c r="KYG18" s="26"/>
      <c r="KYH18" s="26"/>
      <c r="KYI18" s="225"/>
      <c r="KYJ18" s="26"/>
      <c r="KYL18" s="229"/>
      <c r="KYM18" s="229"/>
      <c r="KYN18" s="229"/>
      <c r="KYO18" s="229"/>
      <c r="KYP18" s="229"/>
      <c r="KYQ18" s="229"/>
      <c r="KYR18" s="229"/>
      <c r="KYS18" s="229"/>
      <c r="KYU18" s="227"/>
      <c r="KYV18" s="26"/>
      <c r="KYW18" s="26"/>
      <c r="KYX18" s="26"/>
      <c r="KYY18" s="225"/>
      <c r="KYZ18" s="26"/>
      <c r="KZB18" s="229"/>
      <c r="KZC18" s="229"/>
      <c r="KZD18" s="229"/>
      <c r="KZE18" s="229"/>
      <c r="KZF18" s="229"/>
      <c r="KZG18" s="229"/>
      <c r="KZH18" s="229"/>
      <c r="KZI18" s="229"/>
      <c r="KZK18" s="227"/>
      <c r="KZL18" s="26"/>
      <c r="KZM18" s="26"/>
      <c r="KZN18" s="26"/>
      <c r="KZO18" s="225"/>
      <c r="KZP18" s="26"/>
      <c r="KZR18" s="229"/>
      <c r="KZS18" s="229"/>
      <c r="KZT18" s="229"/>
      <c r="KZU18" s="229"/>
      <c r="KZV18" s="229"/>
      <c r="KZW18" s="229"/>
      <c r="KZX18" s="229"/>
      <c r="KZY18" s="229"/>
      <c r="LAA18" s="227"/>
      <c r="LAB18" s="26"/>
      <c r="LAC18" s="26"/>
      <c r="LAD18" s="26"/>
      <c r="LAE18" s="225"/>
      <c r="LAF18" s="26"/>
      <c r="LAH18" s="229"/>
      <c r="LAI18" s="229"/>
      <c r="LAJ18" s="229"/>
      <c r="LAK18" s="229"/>
      <c r="LAL18" s="229"/>
      <c r="LAM18" s="229"/>
      <c r="LAN18" s="229"/>
      <c r="LAO18" s="229"/>
      <c r="LAQ18" s="227"/>
      <c r="LAR18" s="26"/>
      <c r="LAS18" s="26"/>
      <c r="LAT18" s="26"/>
      <c r="LAU18" s="225"/>
      <c r="LAV18" s="26"/>
      <c r="LAX18" s="229"/>
      <c r="LAY18" s="229"/>
      <c r="LAZ18" s="229"/>
      <c r="LBA18" s="229"/>
      <c r="LBB18" s="229"/>
      <c r="LBC18" s="229"/>
      <c r="LBD18" s="229"/>
      <c r="LBE18" s="229"/>
      <c r="LBG18" s="227"/>
      <c r="LBH18" s="26"/>
      <c r="LBI18" s="26"/>
      <c r="LBJ18" s="26"/>
      <c r="LBK18" s="225"/>
      <c r="LBL18" s="26"/>
      <c r="LBN18" s="229"/>
      <c r="LBO18" s="229"/>
      <c r="LBP18" s="229"/>
      <c r="LBQ18" s="229"/>
      <c r="LBR18" s="229"/>
      <c r="LBS18" s="229"/>
      <c r="LBT18" s="229"/>
      <c r="LBU18" s="229"/>
      <c r="LBW18" s="227"/>
      <c r="LBX18" s="26"/>
      <c r="LBY18" s="26"/>
      <c r="LBZ18" s="26"/>
      <c r="LCA18" s="225"/>
      <c r="LCB18" s="26"/>
      <c r="LCD18" s="229"/>
      <c r="LCE18" s="229"/>
      <c r="LCF18" s="229"/>
      <c r="LCG18" s="229"/>
      <c r="LCH18" s="229"/>
      <c r="LCI18" s="229"/>
      <c r="LCJ18" s="229"/>
      <c r="LCK18" s="229"/>
      <c r="LCM18" s="227"/>
      <c r="LCN18" s="26"/>
      <c r="LCO18" s="26"/>
      <c r="LCP18" s="26"/>
      <c r="LCQ18" s="225"/>
      <c r="LCR18" s="26"/>
      <c r="LCT18" s="229"/>
      <c r="LCU18" s="229"/>
      <c r="LCV18" s="229"/>
      <c r="LCW18" s="229"/>
      <c r="LCX18" s="229"/>
      <c r="LCY18" s="229"/>
      <c r="LCZ18" s="229"/>
      <c r="LDA18" s="229"/>
      <c r="LDC18" s="227"/>
      <c r="LDD18" s="26"/>
      <c r="LDE18" s="26"/>
      <c r="LDF18" s="26"/>
      <c r="LDG18" s="225"/>
      <c r="LDH18" s="26"/>
      <c r="LDJ18" s="229"/>
      <c r="LDK18" s="229"/>
      <c r="LDL18" s="229"/>
      <c r="LDM18" s="229"/>
      <c r="LDN18" s="229"/>
      <c r="LDO18" s="229"/>
      <c r="LDP18" s="229"/>
      <c r="LDQ18" s="229"/>
      <c r="LDS18" s="227"/>
      <c r="LDT18" s="26"/>
      <c r="LDU18" s="26"/>
      <c r="LDV18" s="26"/>
      <c r="LDW18" s="225"/>
      <c r="LDX18" s="26"/>
      <c r="LDZ18" s="229"/>
      <c r="LEA18" s="229"/>
      <c r="LEB18" s="229"/>
      <c r="LEC18" s="229"/>
      <c r="LED18" s="229"/>
      <c r="LEE18" s="229"/>
      <c r="LEF18" s="229"/>
      <c r="LEG18" s="229"/>
      <c r="LEI18" s="227"/>
      <c r="LEJ18" s="26"/>
      <c r="LEK18" s="26"/>
      <c r="LEL18" s="26"/>
      <c r="LEM18" s="225"/>
      <c r="LEN18" s="26"/>
      <c r="LEP18" s="229"/>
      <c r="LEQ18" s="229"/>
      <c r="LER18" s="229"/>
      <c r="LES18" s="229"/>
      <c r="LET18" s="229"/>
      <c r="LEU18" s="229"/>
      <c r="LEV18" s="229"/>
      <c r="LEW18" s="229"/>
      <c r="LEY18" s="227"/>
      <c r="LEZ18" s="26"/>
      <c r="LFA18" s="26"/>
      <c r="LFB18" s="26"/>
      <c r="LFC18" s="225"/>
      <c r="LFD18" s="26"/>
      <c r="LFF18" s="229"/>
      <c r="LFG18" s="229"/>
      <c r="LFH18" s="229"/>
      <c r="LFI18" s="229"/>
      <c r="LFJ18" s="229"/>
      <c r="LFK18" s="229"/>
      <c r="LFL18" s="229"/>
      <c r="LFM18" s="229"/>
      <c r="LFO18" s="227"/>
      <c r="LFP18" s="26"/>
      <c r="LFQ18" s="26"/>
      <c r="LFR18" s="26"/>
      <c r="LFS18" s="225"/>
      <c r="LFT18" s="26"/>
      <c r="LFV18" s="229"/>
      <c r="LFW18" s="229"/>
      <c r="LFX18" s="229"/>
      <c r="LFY18" s="229"/>
      <c r="LFZ18" s="229"/>
      <c r="LGA18" s="229"/>
      <c r="LGB18" s="229"/>
      <c r="LGC18" s="229"/>
      <c r="LGE18" s="227"/>
      <c r="LGF18" s="26"/>
      <c r="LGG18" s="26"/>
      <c r="LGH18" s="26"/>
      <c r="LGI18" s="225"/>
      <c r="LGJ18" s="26"/>
      <c r="LGL18" s="229"/>
      <c r="LGM18" s="229"/>
      <c r="LGN18" s="229"/>
      <c r="LGO18" s="229"/>
      <c r="LGP18" s="229"/>
      <c r="LGQ18" s="229"/>
      <c r="LGR18" s="229"/>
      <c r="LGS18" s="229"/>
      <c r="LGU18" s="227"/>
      <c r="LGV18" s="26"/>
      <c r="LGW18" s="26"/>
      <c r="LGX18" s="26"/>
      <c r="LGY18" s="225"/>
      <c r="LGZ18" s="26"/>
      <c r="LHB18" s="229"/>
      <c r="LHC18" s="229"/>
      <c r="LHD18" s="229"/>
      <c r="LHE18" s="229"/>
      <c r="LHF18" s="229"/>
      <c r="LHG18" s="229"/>
      <c r="LHH18" s="229"/>
      <c r="LHI18" s="229"/>
      <c r="LHK18" s="227"/>
      <c r="LHL18" s="26"/>
      <c r="LHM18" s="26"/>
      <c r="LHN18" s="26"/>
      <c r="LHO18" s="225"/>
      <c r="LHP18" s="26"/>
      <c r="LHR18" s="229"/>
      <c r="LHS18" s="229"/>
      <c r="LHT18" s="229"/>
      <c r="LHU18" s="229"/>
      <c r="LHV18" s="229"/>
      <c r="LHW18" s="229"/>
      <c r="LHX18" s="229"/>
      <c r="LHY18" s="229"/>
      <c r="LIA18" s="227"/>
      <c r="LIB18" s="26"/>
      <c r="LIC18" s="26"/>
      <c r="LID18" s="26"/>
      <c r="LIE18" s="225"/>
      <c r="LIF18" s="26"/>
      <c r="LIH18" s="229"/>
      <c r="LII18" s="229"/>
      <c r="LIJ18" s="229"/>
      <c r="LIK18" s="229"/>
      <c r="LIL18" s="229"/>
      <c r="LIM18" s="229"/>
      <c r="LIN18" s="229"/>
      <c r="LIO18" s="229"/>
      <c r="LIQ18" s="227"/>
      <c r="LIR18" s="26"/>
      <c r="LIS18" s="26"/>
      <c r="LIT18" s="26"/>
      <c r="LIU18" s="225"/>
      <c r="LIV18" s="26"/>
      <c r="LIX18" s="229"/>
      <c r="LIY18" s="229"/>
      <c r="LIZ18" s="229"/>
      <c r="LJA18" s="229"/>
      <c r="LJB18" s="229"/>
      <c r="LJC18" s="229"/>
      <c r="LJD18" s="229"/>
      <c r="LJE18" s="229"/>
      <c r="LJG18" s="227"/>
      <c r="LJH18" s="26"/>
      <c r="LJI18" s="26"/>
      <c r="LJJ18" s="26"/>
      <c r="LJK18" s="225"/>
      <c r="LJL18" s="26"/>
      <c r="LJN18" s="229"/>
      <c r="LJO18" s="229"/>
      <c r="LJP18" s="229"/>
      <c r="LJQ18" s="229"/>
      <c r="LJR18" s="229"/>
      <c r="LJS18" s="229"/>
      <c r="LJT18" s="229"/>
      <c r="LJU18" s="229"/>
      <c r="LJW18" s="227"/>
      <c r="LJX18" s="26"/>
      <c r="LJY18" s="26"/>
      <c r="LJZ18" s="26"/>
      <c r="LKA18" s="225"/>
      <c r="LKB18" s="26"/>
      <c r="LKD18" s="229"/>
      <c r="LKE18" s="229"/>
      <c r="LKF18" s="229"/>
      <c r="LKG18" s="229"/>
      <c r="LKH18" s="229"/>
      <c r="LKI18" s="229"/>
      <c r="LKJ18" s="229"/>
      <c r="LKK18" s="229"/>
      <c r="LKM18" s="227"/>
      <c r="LKN18" s="26"/>
      <c r="LKO18" s="26"/>
      <c r="LKP18" s="26"/>
      <c r="LKQ18" s="225"/>
      <c r="LKR18" s="26"/>
      <c r="LKT18" s="229"/>
      <c r="LKU18" s="229"/>
      <c r="LKV18" s="229"/>
      <c r="LKW18" s="229"/>
      <c r="LKX18" s="229"/>
      <c r="LKY18" s="229"/>
      <c r="LKZ18" s="229"/>
      <c r="LLA18" s="229"/>
      <c r="LLC18" s="227"/>
      <c r="LLD18" s="26"/>
      <c r="LLE18" s="26"/>
      <c r="LLF18" s="26"/>
      <c r="LLG18" s="225"/>
      <c r="LLH18" s="26"/>
      <c r="LLJ18" s="229"/>
      <c r="LLK18" s="229"/>
      <c r="LLL18" s="229"/>
      <c r="LLM18" s="229"/>
      <c r="LLN18" s="229"/>
      <c r="LLO18" s="229"/>
      <c r="LLP18" s="229"/>
      <c r="LLQ18" s="229"/>
      <c r="LLS18" s="227"/>
      <c r="LLT18" s="26"/>
      <c r="LLU18" s="26"/>
      <c r="LLV18" s="26"/>
      <c r="LLW18" s="225"/>
      <c r="LLX18" s="26"/>
      <c r="LLZ18" s="229"/>
      <c r="LMA18" s="229"/>
      <c r="LMB18" s="229"/>
      <c r="LMC18" s="229"/>
      <c r="LMD18" s="229"/>
      <c r="LME18" s="229"/>
      <c r="LMF18" s="229"/>
      <c r="LMG18" s="229"/>
      <c r="LMI18" s="227"/>
      <c r="LMJ18" s="26"/>
      <c r="LMK18" s="26"/>
      <c r="LML18" s="26"/>
      <c r="LMM18" s="225"/>
      <c r="LMN18" s="26"/>
      <c r="LMP18" s="229"/>
      <c r="LMQ18" s="229"/>
      <c r="LMR18" s="229"/>
      <c r="LMS18" s="229"/>
      <c r="LMT18" s="229"/>
      <c r="LMU18" s="229"/>
      <c r="LMV18" s="229"/>
      <c r="LMW18" s="229"/>
      <c r="LMY18" s="227"/>
      <c r="LMZ18" s="26"/>
      <c r="LNA18" s="26"/>
      <c r="LNB18" s="26"/>
      <c r="LNC18" s="225"/>
      <c r="LND18" s="26"/>
      <c r="LNF18" s="229"/>
      <c r="LNG18" s="229"/>
      <c r="LNH18" s="229"/>
      <c r="LNI18" s="229"/>
      <c r="LNJ18" s="229"/>
      <c r="LNK18" s="229"/>
      <c r="LNL18" s="229"/>
      <c r="LNM18" s="229"/>
      <c r="LNO18" s="227"/>
      <c r="LNP18" s="26"/>
      <c r="LNQ18" s="26"/>
      <c r="LNR18" s="26"/>
      <c r="LNS18" s="225"/>
      <c r="LNT18" s="26"/>
      <c r="LNV18" s="229"/>
      <c r="LNW18" s="229"/>
      <c r="LNX18" s="229"/>
      <c r="LNY18" s="229"/>
      <c r="LNZ18" s="229"/>
      <c r="LOA18" s="229"/>
      <c r="LOB18" s="229"/>
      <c r="LOC18" s="229"/>
      <c r="LOE18" s="227"/>
      <c r="LOF18" s="26"/>
      <c r="LOG18" s="26"/>
      <c r="LOH18" s="26"/>
      <c r="LOI18" s="225"/>
      <c r="LOJ18" s="26"/>
      <c r="LOL18" s="229"/>
      <c r="LOM18" s="229"/>
      <c r="LON18" s="229"/>
      <c r="LOO18" s="229"/>
      <c r="LOP18" s="229"/>
      <c r="LOQ18" s="229"/>
      <c r="LOR18" s="229"/>
      <c r="LOS18" s="229"/>
      <c r="LOU18" s="227"/>
      <c r="LOV18" s="26"/>
      <c r="LOW18" s="26"/>
      <c r="LOX18" s="26"/>
      <c r="LOY18" s="225"/>
      <c r="LOZ18" s="26"/>
      <c r="LPB18" s="229"/>
      <c r="LPC18" s="229"/>
      <c r="LPD18" s="229"/>
      <c r="LPE18" s="229"/>
      <c r="LPF18" s="229"/>
      <c r="LPG18" s="229"/>
      <c r="LPH18" s="229"/>
      <c r="LPI18" s="229"/>
      <c r="LPK18" s="227"/>
      <c r="LPL18" s="26"/>
      <c r="LPM18" s="26"/>
      <c r="LPN18" s="26"/>
      <c r="LPO18" s="225"/>
      <c r="LPP18" s="26"/>
      <c r="LPR18" s="229"/>
      <c r="LPS18" s="229"/>
      <c r="LPT18" s="229"/>
      <c r="LPU18" s="229"/>
      <c r="LPV18" s="229"/>
      <c r="LPW18" s="229"/>
      <c r="LPX18" s="229"/>
      <c r="LPY18" s="229"/>
      <c r="LQA18" s="227"/>
      <c r="LQB18" s="26"/>
      <c r="LQC18" s="26"/>
      <c r="LQD18" s="26"/>
      <c r="LQE18" s="225"/>
      <c r="LQF18" s="26"/>
      <c r="LQH18" s="229"/>
      <c r="LQI18" s="229"/>
      <c r="LQJ18" s="229"/>
      <c r="LQK18" s="229"/>
      <c r="LQL18" s="229"/>
      <c r="LQM18" s="229"/>
      <c r="LQN18" s="229"/>
      <c r="LQO18" s="229"/>
      <c r="LQQ18" s="227"/>
      <c r="LQR18" s="26"/>
      <c r="LQS18" s="26"/>
      <c r="LQT18" s="26"/>
      <c r="LQU18" s="225"/>
      <c r="LQV18" s="26"/>
      <c r="LQX18" s="229"/>
      <c r="LQY18" s="229"/>
      <c r="LQZ18" s="229"/>
      <c r="LRA18" s="229"/>
      <c r="LRB18" s="229"/>
      <c r="LRC18" s="229"/>
      <c r="LRD18" s="229"/>
      <c r="LRE18" s="229"/>
      <c r="LRG18" s="227"/>
      <c r="LRH18" s="26"/>
      <c r="LRI18" s="26"/>
      <c r="LRJ18" s="26"/>
      <c r="LRK18" s="225"/>
      <c r="LRL18" s="26"/>
      <c r="LRN18" s="229"/>
      <c r="LRO18" s="229"/>
      <c r="LRP18" s="229"/>
      <c r="LRQ18" s="229"/>
      <c r="LRR18" s="229"/>
      <c r="LRS18" s="229"/>
      <c r="LRT18" s="229"/>
      <c r="LRU18" s="229"/>
      <c r="LRW18" s="227"/>
      <c r="LRX18" s="26"/>
      <c r="LRY18" s="26"/>
      <c r="LRZ18" s="26"/>
      <c r="LSA18" s="225"/>
      <c r="LSB18" s="26"/>
      <c r="LSD18" s="229"/>
      <c r="LSE18" s="229"/>
      <c r="LSF18" s="229"/>
      <c r="LSG18" s="229"/>
      <c r="LSH18" s="229"/>
      <c r="LSI18" s="229"/>
      <c r="LSJ18" s="229"/>
      <c r="LSK18" s="229"/>
      <c r="LSM18" s="227"/>
      <c r="LSN18" s="26"/>
      <c r="LSO18" s="26"/>
      <c r="LSP18" s="26"/>
      <c r="LSQ18" s="225"/>
      <c r="LSR18" s="26"/>
      <c r="LST18" s="229"/>
      <c r="LSU18" s="229"/>
      <c r="LSV18" s="229"/>
      <c r="LSW18" s="229"/>
      <c r="LSX18" s="229"/>
      <c r="LSY18" s="229"/>
      <c r="LSZ18" s="229"/>
      <c r="LTA18" s="229"/>
      <c r="LTC18" s="227"/>
      <c r="LTD18" s="26"/>
      <c r="LTE18" s="26"/>
      <c r="LTF18" s="26"/>
      <c r="LTG18" s="225"/>
      <c r="LTH18" s="26"/>
      <c r="LTJ18" s="229"/>
      <c r="LTK18" s="229"/>
      <c r="LTL18" s="229"/>
      <c r="LTM18" s="229"/>
      <c r="LTN18" s="229"/>
      <c r="LTO18" s="229"/>
      <c r="LTP18" s="229"/>
      <c r="LTQ18" s="229"/>
      <c r="LTS18" s="227"/>
      <c r="LTT18" s="26"/>
      <c r="LTU18" s="26"/>
      <c r="LTV18" s="26"/>
      <c r="LTW18" s="225"/>
      <c r="LTX18" s="26"/>
      <c r="LTZ18" s="229"/>
      <c r="LUA18" s="229"/>
      <c r="LUB18" s="229"/>
      <c r="LUC18" s="229"/>
      <c r="LUD18" s="229"/>
      <c r="LUE18" s="229"/>
      <c r="LUF18" s="229"/>
      <c r="LUG18" s="229"/>
      <c r="LUI18" s="227"/>
      <c r="LUJ18" s="26"/>
      <c r="LUK18" s="26"/>
      <c r="LUL18" s="26"/>
      <c r="LUM18" s="225"/>
      <c r="LUN18" s="26"/>
      <c r="LUP18" s="229"/>
      <c r="LUQ18" s="229"/>
      <c r="LUR18" s="229"/>
      <c r="LUS18" s="229"/>
      <c r="LUT18" s="229"/>
      <c r="LUU18" s="229"/>
      <c r="LUV18" s="229"/>
      <c r="LUW18" s="229"/>
      <c r="LUY18" s="227"/>
      <c r="LUZ18" s="26"/>
      <c r="LVA18" s="26"/>
      <c r="LVB18" s="26"/>
      <c r="LVC18" s="225"/>
      <c r="LVD18" s="26"/>
      <c r="LVF18" s="229"/>
      <c r="LVG18" s="229"/>
      <c r="LVH18" s="229"/>
      <c r="LVI18" s="229"/>
      <c r="LVJ18" s="229"/>
      <c r="LVK18" s="229"/>
      <c r="LVL18" s="229"/>
      <c r="LVM18" s="229"/>
      <c r="LVO18" s="227"/>
      <c r="LVP18" s="26"/>
      <c r="LVQ18" s="26"/>
      <c r="LVR18" s="26"/>
      <c r="LVS18" s="225"/>
      <c r="LVT18" s="26"/>
      <c r="LVV18" s="229"/>
      <c r="LVW18" s="229"/>
      <c r="LVX18" s="229"/>
      <c r="LVY18" s="229"/>
      <c r="LVZ18" s="229"/>
      <c r="LWA18" s="229"/>
      <c r="LWB18" s="229"/>
      <c r="LWC18" s="229"/>
      <c r="LWE18" s="227"/>
      <c r="LWF18" s="26"/>
      <c r="LWG18" s="26"/>
      <c r="LWH18" s="26"/>
      <c r="LWI18" s="225"/>
      <c r="LWJ18" s="26"/>
      <c r="LWL18" s="229"/>
      <c r="LWM18" s="229"/>
      <c r="LWN18" s="229"/>
      <c r="LWO18" s="229"/>
      <c r="LWP18" s="229"/>
      <c r="LWQ18" s="229"/>
      <c r="LWR18" s="229"/>
      <c r="LWS18" s="229"/>
      <c r="LWU18" s="227"/>
      <c r="LWV18" s="26"/>
      <c r="LWW18" s="26"/>
      <c r="LWX18" s="26"/>
      <c r="LWY18" s="225"/>
      <c r="LWZ18" s="26"/>
      <c r="LXB18" s="229"/>
      <c r="LXC18" s="229"/>
      <c r="LXD18" s="229"/>
      <c r="LXE18" s="229"/>
      <c r="LXF18" s="229"/>
      <c r="LXG18" s="229"/>
      <c r="LXH18" s="229"/>
      <c r="LXI18" s="229"/>
      <c r="LXK18" s="227"/>
      <c r="LXL18" s="26"/>
      <c r="LXM18" s="26"/>
      <c r="LXN18" s="26"/>
      <c r="LXO18" s="225"/>
      <c r="LXP18" s="26"/>
      <c r="LXR18" s="229"/>
      <c r="LXS18" s="229"/>
      <c r="LXT18" s="229"/>
      <c r="LXU18" s="229"/>
      <c r="LXV18" s="229"/>
      <c r="LXW18" s="229"/>
      <c r="LXX18" s="229"/>
      <c r="LXY18" s="229"/>
      <c r="LYA18" s="227"/>
      <c r="LYB18" s="26"/>
      <c r="LYC18" s="26"/>
      <c r="LYD18" s="26"/>
      <c r="LYE18" s="225"/>
      <c r="LYF18" s="26"/>
      <c r="LYH18" s="229"/>
      <c r="LYI18" s="229"/>
      <c r="LYJ18" s="229"/>
      <c r="LYK18" s="229"/>
      <c r="LYL18" s="229"/>
      <c r="LYM18" s="229"/>
      <c r="LYN18" s="229"/>
      <c r="LYO18" s="229"/>
      <c r="LYQ18" s="227"/>
      <c r="LYR18" s="26"/>
      <c r="LYS18" s="26"/>
      <c r="LYT18" s="26"/>
      <c r="LYU18" s="225"/>
      <c r="LYV18" s="26"/>
      <c r="LYX18" s="229"/>
      <c r="LYY18" s="229"/>
      <c r="LYZ18" s="229"/>
      <c r="LZA18" s="229"/>
      <c r="LZB18" s="229"/>
      <c r="LZC18" s="229"/>
      <c r="LZD18" s="229"/>
      <c r="LZE18" s="229"/>
      <c r="LZG18" s="227"/>
      <c r="LZH18" s="26"/>
      <c r="LZI18" s="26"/>
      <c r="LZJ18" s="26"/>
      <c r="LZK18" s="225"/>
      <c r="LZL18" s="26"/>
      <c r="LZN18" s="229"/>
      <c r="LZO18" s="229"/>
      <c r="LZP18" s="229"/>
      <c r="LZQ18" s="229"/>
      <c r="LZR18" s="229"/>
      <c r="LZS18" s="229"/>
      <c r="LZT18" s="229"/>
      <c r="LZU18" s="229"/>
      <c r="LZW18" s="227"/>
      <c r="LZX18" s="26"/>
      <c r="LZY18" s="26"/>
      <c r="LZZ18" s="26"/>
      <c r="MAA18" s="225"/>
      <c r="MAB18" s="26"/>
      <c r="MAD18" s="229"/>
      <c r="MAE18" s="229"/>
      <c r="MAF18" s="229"/>
      <c r="MAG18" s="229"/>
      <c r="MAH18" s="229"/>
      <c r="MAI18" s="229"/>
      <c r="MAJ18" s="229"/>
      <c r="MAK18" s="229"/>
      <c r="MAM18" s="227"/>
      <c r="MAN18" s="26"/>
      <c r="MAO18" s="26"/>
      <c r="MAP18" s="26"/>
      <c r="MAQ18" s="225"/>
      <c r="MAR18" s="26"/>
      <c r="MAT18" s="229"/>
      <c r="MAU18" s="229"/>
      <c r="MAV18" s="229"/>
      <c r="MAW18" s="229"/>
      <c r="MAX18" s="229"/>
      <c r="MAY18" s="229"/>
      <c r="MAZ18" s="229"/>
      <c r="MBA18" s="229"/>
      <c r="MBC18" s="227"/>
      <c r="MBD18" s="26"/>
      <c r="MBE18" s="26"/>
      <c r="MBF18" s="26"/>
      <c r="MBG18" s="225"/>
      <c r="MBH18" s="26"/>
      <c r="MBJ18" s="229"/>
      <c r="MBK18" s="229"/>
      <c r="MBL18" s="229"/>
      <c r="MBM18" s="229"/>
      <c r="MBN18" s="229"/>
      <c r="MBO18" s="229"/>
      <c r="MBP18" s="229"/>
      <c r="MBQ18" s="229"/>
      <c r="MBS18" s="227"/>
      <c r="MBT18" s="26"/>
      <c r="MBU18" s="26"/>
      <c r="MBV18" s="26"/>
      <c r="MBW18" s="225"/>
      <c r="MBX18" s="26"/>
      <c r="MBZ18" s="229"/>
      <c r="MCA18" s="229"/>
      <c r="MCB18" s="229"/>
      <c r="MCC18" s="229"/>
      <c r="MCD18" s="229"/>
      <c r="MCE18" s="229"/>
      <c r="MCF18" s="229"/>
      <c r="MCG18" s="229"/>
      <c r="MCI18" s="227"/>
      <c r="MCJ18" s="26"/>
      <c r="MCK18" s="26"/>
      <c r="MCL18" s="26"/>
      <c r="MCM18" s="225"/>
      <c r="MCN18" s="26"/>
      <c r="MCP18" s="229"/>
      <c r="MCQ18" s="229"/>
      <c r="MCR18" s="229"/>
      <c r="MCS18" s="229"/>
      <c r="MCT18" s="229"/>
      <c r="MCU18" s="229"/>
      <c r="MCV18" s="229"/>
      <c r="MCW18" s="229"/>
      <c r="MCY18" s="227"/>
      <c r="MCZ18" s="26"/>
      <c r="MDA18" s="26"/>
      <c r="MDB18" s="26"/>
      <c r="MDC18" s="225"/>
      <c r="MDD18" s="26"/>
      <c r="MDF18" s="229"/>
      <c r="MDG18" s="229"/>
      <c r="MDH18" s="229"/>
      <c r="MDI18" s="229"/>
      <c r="MDJ18" s="229"/>
      <c r="MDK18" s="229"/>
      <c r="MDL18" s="229"/>
      <c r="MDM18" s="229"/>
      <c r="MDO18" s="227"/>
      <c r="MDP18" s="26"/>
      <c r="MDQ18" s="26"/>
      <c r="MDR18" s="26"/>
      <c r="MDS18" s="225"/>
      <c r="MDT18" s="26"/>
      <c r="MDV18" s="229"/>
      <c r="MDW18" s="229"/>
      <c r="MDX18" s="229"/>
      <c r="MDY18" s="229"/>
      <c r="MDZ18" s="229"/>
      <c r="MEA18" s="229"/>
      <c r="MEB18" s="229"/>
      <c r="MEC18" s="229"/>
      <c r="MEE18" s="227"/>
      <c r="MEF18" s="26"/>
      <c r="MEG18" s="26"/>
      <c r="MEH18" s="26"/>
      <c r="MEI18" s="225"/>
      <c r="MEJ18" s="26"/>
      <c r="MEL18" s="229"/>
      <c r="MEM18" s="229"/>
      <c r="MEN18" s="229"/>
      <c r="MEO18" s="229"/>
      <c r="MEP18" s="229"/>
      <c r="MEQ18" s="229"/>
      <c r="MER18" s="229"/>
      <c r="MES18" s="229"/>
      <c r="MEU18" s="227"/>
      <c r="MEV18" s="26"/>
      <c r="MEW18" s="26"/>
      <c r="MEX18" s="26"/>
      <c r="MEY18" s="225"/>
      <c r="MEZ18" s="26"/>
      <c r="MFB18" s="229"/>
      <c r="MFC18" s="229"/>
      <c r="MFD18" s="229"/>
      <c r="MFE18" s="229"/>
      <c r="MFF18" s="229"/>
      <c r="MFG18" s="229"/>
      <c r="MFH18" s="229"/>
      <c r="MFI18" s="229"/>
      <c r="MFK18" s="227"/>
      <c r="MFL18" s="26"/>
      <c r="MFM18" s="26"/>
      <c r="MFN18" s="26"/>
      <c r="MFO18" s="225"/>
      <c r="MFP18" s="26"/>
      <c r="MFR18" s="229"/>
      <c r="MFS18" s="229"/>
      <c r="MFT18" s="229"/>
      <c r="MFU18" s="229"/>
      <c r="MFV18" s="229"/>
      <c r="MFW18" s="229"/>
      <c r="MFX18" s="229"/>
      <c r="MFY18" s="229"/>
      <c r="MGA18" s="227"/>
      <c r="MGB18" s="26"/>
      <c r="MGC18" s="26"/>
      <c r="MGD18" s="26"/>
      <c r="MGE18" s="225"/>
      <c r="MGF18" s="26"/>
      <c r="MGH18" s="229"/>
      <c r="MGI18" s="229"/>
      <c r="MGJ18" s="229"/>
      <c r="MGK18" s="229"/>
      <c r="MGL18" s="229"/>
      <c r="MGM18" s="229"/>
      <c r="MGN18" s="229"/>
      <c r="MGO18" s="229"/>
      <c r="MGQ18" s="227"/>
      <c r="MGR18" s="26"/>
      <c r="MGS18" s="26"/>
      <c r="MGT18" s="26"/>
      <c r="MGU18" s="225"/>
      <c r="MGV18" s="26"/>
      <c r="MGX18" s="229"/>
      <c r="MGY18" s="229"/>
      <c r="MGZ18" s="229"/>
      <c r="MHA18" s="229"/>
      <c r="MHB18" s="229"/>
      <c r="MHC18" s="229"/>
      <c r="MHD18" s="229"/>
      <c r="MHE18" s="229"/>
      <c r="MHG18" s="227"/>
      <c r="MHH18" s="26"/>
      <c r="MHI18" s="26"/>
      <c r="MHJ18" s="26"/>
      <c r="MHK18" s="225"/>
      <c r="MHL18" s="26"/>
      <c r="MHN18" s="229"/>
      <c r="MHO18" s="229"/>
      <c r="MHP18" s="229"/>
      <c r="MHQ18" s="229"/>
      <c r="MHR18" s="229"/>
      <c r="MHS18" s="229"/>
      <c r="MHT18" s="229"/>
      <c r="MHU18" s="229"/>
      <c r="MHW18" s="227"/>
      <c r="MHX18" s="26"/>
      <c r="MHY18" s="26"/>
      <c r="MHZ18" s="26"/>
      <c r="MIA18" s="225"/>
      <c r="MIB18" s="26"/>
      <c r="MID18" s="229"/>
      <c r="MIE18" s="229"/>
      <c r="MIF18" s="229"/>
      <c r="MIG18" s="229"/>
      <c r="MIH18" s="229"/>
      <c r="MII18" s="229"/>
      <c r="MIJ18" s="229"/>
      <c r="MIK18" s="229"/>
      <c r="MIM18" s="227"/>
      <c r="MIN18" s="26"/>
      <c r="MIO18" s="26"/>
      <c r="MIP18" s="26"/>
      <c r="MIQ18" s="225"/>
      <c r="MIR18" s="26"/>
      <c r="MIT18" s="229"/>
      <c r="MIU18" s="229"/>
      <c r="MIV18" s="229"/>
      <c r="MIW18" s="229"/>
      <c r="MIX18" s="229"/>
      <c r="MIY18" s="229"/>
      <c r="MIZ18" s="229"/>
      <c r="MJA18" s="229"/>
      <c r="MJC18" s="227"/>
      <c r="MJD18" s="26"/>
      <c r="MJE18" s="26"/>
      <c r="MJF18" s="26"/>
      <c r="MJG18" s="225"/>
      <c r="MJH18" s="26"/>
      <c r="MJJ18" s="229"/>
      <c r="MJK18" s="229"/>
      <c r="MJL18" s="229"/>
      <c r="MJM18" s="229"/>
      <c r="MJN18" s="229"/>
      <c r="MJO18" s="229"/>
      <c r="MJP18" s="229"/>
      <c r="MJQ18" s="229"/>
      <c r="MJS18" s="227"/>
      <c r="MJT18" s="26"/>
      <c r="MJU18" s="26"/>
      <c r="MJV18" s="26"/>
      <c r="MJW18" s="225"/>
      <c r="MJX18" s="26"/>
      <c r="MJZ18" s="229"/>
      <c r="MKA18" s="229"/>
      <c r="MKB18" s="229"/>
      <c r="MKC18" s="229"/>
      <c r="MKD18" s="229"/>
      <c r="MKE18" s="229"/>
      <c r="MKF18" s="229"/>
      <c r="MKG18" s="229"/>
      <c r="MKI18" s="227"/>
      <c r="MKJ18" s="26"/>
      <c r="MKK18" s="26"/>
      <c r="MKL18" s="26"/>
      <c r="MKM18" s="225"/>
      <c r="MKN18" s="26"/>
      <c r="MKP18" s="229"/>
      <c r="MKQ18" s="229"/>
      <c r="MKR18" s="229"/>
      <c r="MKS18" s="229"/>
      <c r="MKT18" s="229"/>
      <c r="MKU18" s="229"/>
      <c r="MKV18" s="229"/>
      <c r="MKW18" s="229"/>
      <c r="MKY18" s="227"/>
      <c r="MKZ18" s="26"/>
      <c r="MLA18" s="26"/>
      <c r="MLB18" s="26"/>
      <c r="MLC18" s="225"/>
      <c r="MLD18" s="26"/>
      <c r="MLF18" s="229"/>
      <c r="MLG18" s="229"/>
      <c r="MLH18" s="229"/>
      <c r="MLI18" s="229"/>
      <c r="MLJ18" s="229"/>
      <c r="MLK18" s="229"/>
      <c r="MLL18" s="229"/>
      <c r="MLM18" s="229"/>
      <c r="MLO18" s="227"/>
      <c r="MLP18" s="26"/>
      <c r="MLQ18" s="26"/>
      <c r="MLR18" s="26"/>
      <c r="MLS18" s="225"/>
      <c r="MLT18" s="26"/>
      <c r="MLV18" s="229"/>
      <c r="MLW18" s="229"/>
      <c r="MLX18" s="229"/>
      <c r="MLY18" s="229"/>
      <c r="MLZ18" s="229"/>
      <c r="MMA18" s="229"/>
      <c r="MMB18" s="229"/>
      <c r="MMC18" s="229"/>
      <c r="MME18" s="227"/>
      <c r="MMF18" s="26"/>
      <c r="MMG18" s="26"/>
      <c r="MMH18" s="26"/>
      <c r="MMI18" s="225"/>
      <c r="MMJ18" s="26"/>
      <c r="MML18" s="229"/>
      <c r="MMM18" s="229"/>
      <c r="MMN18" s="229"/>
      <c r="MMO18" s="229"/>
      <c r="MMP18" s="229"/>
      <c r="MMQ18" s="229"/>
      <c r="MMR18" s="229"/>
      <c r="MMS18" s="229"/>
      <c r="MMU18" s="227"/>
      <c r="MMV18" s="26"/>
      <c r="MMW18" s="26"/>
      <c r="MMX18" s="26"/>
      <c r="MMY18" s="225"/>
      <c r="MMZ18" s="26"/>
      <c r="MNB18" s="229"/>
      <c r="MNC18" s="229"/>
      <c r="MND18" s="229"/>
      <c r="MNE18" s="229"/>
      <c r="MNF18" s="229"/>
      <c r="MNG18" s="229"/>
      <c r="MNH18" s="229"/>
      <c r="MNI18" s="229"/>
      <c r="MNK18" s="227"/>
      <c r="MNL18" s="26"/>
      <c r="MNM18" s="26"/>
      <c r="MNN18" s="26"/>
      <c r="MNO18" s="225"/>
      <c r="MNP18" s="26"/>
      <c r="MNR18" s="229"/>
      <c r="MNS18" s="229"/>
      <c r="MNT18" s="229"/>
      <c r="MNU18" s="229"/>
      <c r="MNV18" s="229"/>
      <c r="MNW18" s="229"/>
      <c r="MNX18" s="229"/>
      <c r="MNY18" s="229"/>
      <c r="MOA18" s="227"/>
      <c r="MOB18" s="26"/>
      <c r="MOC18" s="26"/>
      <c r="MOD18" s="26"/>
      <c r="MOE18" s="225"/>
      <c r="MOF18" s="26"/>
      <c r="MOH18" s="229"/>
      <c r="MOI18" s="229"/>
      <c r="MOJ18" s="229"/>
      <c r="MOK18" s="229"/>
      <c r="MOL18" s="229"/>
      <c r="MOM18" s="229"/>
      <c r="MON18" s="229"/>
      <c r="MOO18" s="229"/>
      <c r="MOQ18" s="227"/>
      <c r="MOR18" s="26"/>
      <c r="MOS18" s="26"/>
      <c r="MOT18" s="26"/>
      <c r="MOU18" s="225"/>
      <c r="MOV18" s="26"/>
      <c r="MOX18" s="229"/>
      <c r="MOY18" s="229"/>
      <c r="MOZ18" s="229"/>
      <c r="MPA18" s="229"/>
      <c r="MPB18" s="229"/>
      <c r="MPC18" s="229"/>
      <c r="MPD18" s="229"/>
      <c r="MPE18" s="229"/>
      <c r="MPG18" s="227"/>
      <c r="MPH18" s="26"/>
      <c r="MPI18" s="26"/>
      <c r="MPJ18" s="26"/>
      <c r="MPK18" s="225"/>
      <c r="MPL18" s="26"/>
      <c r="MPN18" s="229"/>
      <c r="MPO18" s="229"/>
      <c r="MPP18" s="229"/>
      <c r="MPQ18" s="229"/>
      <c r="MPR18" s="229"/>
      <c r="MPS18" s="229"/>
      <c r="MPT18" s="229"/>
      <c r="MPU18" s="229"/>
      <c r="MPW18" s="227"/>
      <c r="MPX18" s="26"/>
      <c r="MPY18" s="26"/>
      <c r="MPZ18" s="26"/>
      <c r="MQA18" s="225"/>
      <c r="MQB18" s="26"/>
      <c r="MQD18" s="229"/>
      <c r="MQE18" s="229"/>
      <c r="MQF18" s="229"/>
      <c r="MQG18" s="229"/>
      <c r="MQH18" s="229"/>
      <c r="MQI18" s="229"/>
      <c r="MQJ18" s="229"/>
      <c r="MQK18" s="229"/>
      <c r="MQM18" s="227"/>
      <c r="MQN18" s="26"/>
      <c r="MQO18" s="26"/>
      <c r="MQP18" s="26"/>
      <c r="MQQ18" s="225"/>
      <c r="MQR18" s="26"/>
      <c r="MQT18" s="229"/>
      <c r="MQU18" s="229"/>
      <c r="MQV18" s="229"/>
      <c r="MQW18" s="229"/>
      <c r="MQX18" s="229"/>
      <c r="MQY18" s="229"/>
      <c r="MQZ18" s="229"/>
      <c r="MRA18" s="229"/>
      <c r="MRC18" s="227"/>
      <c r="MRD18" s="26"/>
      <c r="MRE18" s="26"/>
      <c r="MRF18" s="26"/>
      <c r="MRG18" s="225"/>
      <c r="MRH18" s="26"/>
      <c r="MRJ18" s="229"/>
      <c r="MRK18" s="229"/>
      <c r="MRL18" s="229"/>
      <c r="MRM18" s="229"/>
      <c r="MRN18" s="229"/>
      <c r="MRO18" s="229"/>
      <c r="MRP18" s="229"/>
      <c r="MRQ18" s="229"/>
      <c r="MRS18" s="227"/>
      <c r="MRT18" s="26"/>
      <c r="MRU18" s="26"/>
      <c r="MRV18" s="26"/>
      <c r="MRW18" s="225"/>
      <c r="MRX18" s="26"/>
      <c r="MRZ18" s="229"/>
      <c r="MSA18" s="229"/>
      <c r="MSB18" s="229"/>
      <c r="MSC18" s="229"/>
      <c r="MSD18" s="229"/>
      <c r="MSE18" s="229"/>
      <c r="MSF18" s="229"/>
      <c r="MSG18" s="229"/>
      <c r="MSI18" s="227"/>
      <c r="MSJ18" s="26"/>
      <c r="MSK18" s="26"/>
      <c r="MSL18" s="26"/>
      <c r="MSM18" s="225"/>
      <c r="MSN18" s="26"/>
      <c r="MSP18" s="229"/>
      <c r="MSQ18" s="229"/>
      <c r="MSR18" s="229"/>
      <c r="MSS18" s="229"/>
      <c r="MST18" s="229"/>
      <c r="MSU18" s="229"/>
      <c r="MSV18" s="229"/>
      <c r="MSW18" s="229"/>
      <c r="MSY18" s="227"/>
      <c r="MSZ18" s="26"/>
      <c r="MTA18" s="26"/>
      <c r="MTB18" s="26"/>
      <c r="MTC18" s="225"/>
      <c r="MTD18" s="26"/>
      <c r="MTF18" s="229"/>
      <c r="MTG18" s="229"/>
      <c r="MTH18" s="229"/>
      <c r="MTI18" s="229"/>
      <c r="MTJ18" s="229"/>
      <c r="MTK18" s="229"/>
      <c r="MTL18" s="229"/>
      <c r="MTM18" s="229"/>
      <c r="MTO18" s="227"/>
      <c r="MTP18" s="26"/>
      <c r="MTQ18" s="26"/>
      <c r="MTR18" s="26"/>
      <c r="MTS18" s="225"/>
      <c r="MTT18" s="26"/>
      <c r="MTV18" s="229"/>
      <c r="MTW18" s="229"/>
      <c r="MTX18" s="229"/>
      <c r="MTY18" s="229"/>
      <c r="MTZ18" s="229"/>
      <c r="MUA18" s="229"/>
      <c r="MUB18" s="229"/>
      <c r="MUC18" s="229"/>
      <c r="MUE18" s="227"/>
      <c r="MUF18" s="26"/>
      <c r="MUG18" s="26"/>
      <c r="MUH18" s="26"/>
      <c r="MUI18" s="225"/>
      <c r="MUJ18" s="26"/>
      <c r="MUL18" s="229"/>
      <c r="MUM18" s="229"/>
      <c r="MUN18" s="229"/>
      <c r="MUO18" s="229"/>
      <c r="MUP18" s="229"/>
      <c r="MUQ18" s="229"/>
      <c r="MUR18" s="229"/>
      <c r="MUS18" s="229"/>
      <c r="MUU18" s="227"/>
      <c r="MUV18" s="26"/>
      <c r="MUW18" s="26"/>
      <c r="MUX18" s="26"/>
      <c r="MUY18" s="225"/>
      <c r="MUZ18" s="26"/>
      <c r="MVB18" s="229"/>
      <c r="MVC18" s="229"/>
      <c r="MVD18" s="229"/>
      <c r="MVE18" s="229"/>
      <c r="MVF18" s="229"/>
      <c r="MVG18" s="229"/>
      <c r="MVH18" s="229"/>
      <c r="MVI18" s="229"/>
      <c r="MVK18" s="227"/>
      <c r="MVL18" s="26"/>
      <c r="MVM18" s="26"/>
      <c r="MVN18" s="26"/>
      <c r="MVO18" s="225"/>
      <c r="MVP18" s="26"/>
      <c r="MVR18" s="229"/>
      <c r="MVS18" s="229"/>
      <c r="MVT18" s="229"/>
      <c r="MVU18" s="229"/>
      <c r="MVV18" s="229"/>
      <c r="MVW18" s="229"/>
      <c r="MVX18" s="229"/>
      <c r="MVY18" s="229"/>
      <c r="MWA18" s="227"/>
      <c r="MWB18" s="26"/>
      <c r="MWC18" s="26"/>
      <c r="MWD18" s="26"/>
      <c r="MWE18" s="225"/>
      <c r="MWF18" s="26"/>
      <c r="MWH18" s="229"/>
      <c r="MWI18" s="229"/>
      <c r="MWJ18" s="229"/>
      <c r="MWK18" s="229"/>
      <c r="MWL18" s="229"/>
      <c r="MWM18" s="229"/>
      <c r="MWN18" s="229"/>
      <c r="MWO18" s="229"/>
      <c r="MWQ18" s="227"/>
      <c r="MWR18" s="26"/>
      <c r="MWS18" s="26"/>
      <c r="MWT18" s="26"/>
      <c r="MWU18" s="225"/>
      <c r="MWV18" s="26"/>
      <c r="MWX18" s="229"/>
      <c r="MWY18" s="229"/>
      <c r="MWZ18" s="229"/>
      <c r="MXA18" s="229"/>
      <c r="MXB18" s="229"/>
      <c r="MXC18" s="229"/>
      <c r="MXD18" s="229"/>
      <c r="MXE18" s="229"/>
      <c r="MXG18" s="227"/>
      <c r="MXH18" s="26"/>
      <c r="MXI18" s="26"/>
      <c r="MXJ18" s="26"/>
      <c r="MXK18" s="225"/>
      <c r="MXL18" s="26"/>
      <c r="MXN18" s="229"/>
      <c r="MXO18" s="229"/>
      <c r="MXP18" s="229"/>
      <c r="MXQ18" s="229"/>
      <c r="MXR18" s="229"/>
      <c r="MXS18" s="229"/>
      <c r="MXT18" s="229"/>
      <c r="MXU18" s="229"/>
      <c r="MXW18" s="227"/>
      <c r="MXX18" s="26"/>
      <c r="MXY18" s="26"/>
      <c r="MXZ18" s="26"/>
      <c r="MYA18" s="225"/>
      <c r="MYB18" s="26"/>
      <c r="MYD18" s="229"/>
      <c r="MYE18" s="229"/>
      <c r="MYF18" s="229"/>
      <c r="MYG18" s="229"/>
      <c r="MYH18" s="229"/>
      <c r="MYI18" s="229"/>
      <c r="MYJ18" s="229"/>
      <c r="MYK18" s="229"/>
      <c r="MYM18" s="227"/>
      <c r="MYN18" s="26"/>
      <c r="MYO18" s="26"/>
      <c r="MYP18" s="26"/>
      <c r="MYQ18" s="225"/>
      <c r="MYR18" s="26"/>
      <c r="MYT18" s="229"/>
      <c r="MYU18" s="229"/>
      <c r="MYV18" s="229"/>
      <c r="MYW18" s="229"/>
      <c r="MYX18" s="229"/>
      <c r="MYY18" s="229"/>
      <c r="MYZ18" s="229"/>
      <c r="MZA18" s="229"/>
      <c r="MZC18" s="227"/>
      <c r="MZD18" s="26"/>
      <c r="MZE18" s="26"/>
      <c r="MZF18" s="26"/>
      <c r="MZG18" s="225"/>
      <c r="MZH18" s="26"/>
      <c r="MZJ18" s="229"/>
      <c r="MZK18" s="229"/>
      <c r="MZL18" s="229"/>
      <c r="MZM18" s="229"/>
      <c r="MZN18" s="229"/>
      <c r="MZO18" s="229"/>
      <c r="MZP18" s="229"/>
      <c r="MZQ18" s="229"/>
      <c r="MZS18" s="227"/>
      <c r="MZT18" s="26"/>
      <c r="MZU18" s="26"/>
      <c r="MZV18" s="26"/>
      <c r="MZW18" s="225"/>
      <c r="MZX18" s="26"/>
      <c r="MZZ18" s="229"/>
      <c r="NAA18" s="229"/>
      <c r="NAB18" s="229"/>
      <c r="NAC18" s="229"/>
      <c r="NAD18" s="229"/>
      <c r="NAE18" s="229"/>
      <c r="NAF18" s="229"/>
      <c r="NAG18" s="229"/>
      <c r="NAI18" s="227"/>
      <c r="NAJ18" s="26"/>
      <c r="NAK18" s="26"/>
      <c r="NAL18" s="26"/>
      <c r="NAM18" s="225"/>
      <c r="NAN18" s="26"/>
      <c r="NAP18" s="229"/>
      <c r="NAQ18" s="229"/>
      <c r="NAR18" s="229"/>
      <c r="NAS18" s="229"/>
      <c r="NAT18" s="229"/>
      <c r="NAU18" s="229"/>
      <c r="NAV18" s="229"/>
      <c r="NAW18" s="229"/>
      <c r="NAY18" s="227"/>
      <c r="NAZ18" s="26"/>
      <c r="NBA18" s="26"/>
      <c r="NBB18" s="26"/>
      <c r="NBC18" s="225"/>
      <c r="NBD18" s="26"/>
      <c r="NBF18" s="229"/>
      <c r="NBG18" s="229"/>
      <c r="NBH18" s="229"/>
      <c r="NBI18" s="229"/>
      <c r="NBJ18" s="229"/>
      <c r="NBK18" s="229"/>
      <c r="NBL18" s="229"/>
      <c r="NBM18" s="229"/>
      <c r="NBO18" s="227"/>
      <c r="NBP18" s="26"/>
      <c r="NBQ18" s="26"/>
      <c r="NBR18" s="26"/>
      <c r="NBS18" s="225"/>
      <c r="NBT18" s="26"/>
      <c r="NBV18" s="229"/>
      <c r="NBW18" s="229"/>
      <c r="NBX18" s="229"/>
      <c r="NBY18" s="229"/>
      <c r="NBZ18" s="229"/>
      <c r="NCA18" s="229"/>
      <c r="NCB18" s="229"/>
      <c r="NCC18" s="229"/>
      <c r="NCE18" s="227"/>
      <c r="NCF18" s="26"/>
      <c r="NCG18" s="26"/>
      <c r="NCH18" s="26"/>
      <c r="NCI18" s="225"/>
      <c r="NCJ18" s="26"/>
      <c r="NCL18" s="229"/>
      <c r="NCM18" s="229"/>
      <c r="NCN18" s="229"/>
      <c r="NCO18" s="229"/>
      <c r="NCP18" s="229"/>
      <c r="NCQ18" s="229"/>
      <c r="NCR18" s="229"/>
      <c r="NCS18" s="229"/>
      <c r="NCU18" s="227"/>
      <c r="NCV18" s="26"/>
      <c r="NCW18" s="26"/>
      <c r="NCX18" s="26"/>
      <c r="NCY18" s="225"/>
      <c r="NCZ18" s="26"/>
      <c r="NDB18" s="229"/>
      <c r="NDC18" s="229"/>
      <c r="NDD18" s="229"/>
      <c r="NDE18" s="229"/>
      <c r="NDF18" s="229"/>
      <c r="NDG18" s="229"/>
      <c r="NDH18" s="229"/>
      <c r="NDI18" s="229"/>
      <c r="NDK18" s="227"/>
      <c r="NDL18" s="26"/>
      <c r="NDM18" s="26"/>
      <c r="NDN18" s="26"/>
      <c r="NDO18" s="225"/>
      <c r="NDP18" s="26"/>
      <c r="NDR18" s="229"/>
      <c r="NDS18" s="229"/>
      <c r="NDT18" s="229"/>
      <c r="NDU18" s="229"/>
      <c r="NDV18" s="229"/>
      <c r="NDW18" s="229"/>
      <c r="NDX18" s="229"/>
      <c r="NDY18" s="229"/>
      <c r="NEA18" s="227"/>
      <c r="NEB18" s="26"/>
      <c r="NEC18" s="26"/>
      <c r="NED18" s="26"/>
      <c r="NEE18" s="225"/>
      <c r="NEF18" s="26"/>
      <c r="NEH18" s="229"/>
      <c r="NEI18" s="229"/>
      <c r="NEJ18" s="229"/>
      <c r="NEK18" s="229"/>
      <c r="NEL18" s="229"/>
      <c r="NEM18" s="229"/>
      <c r="NEN18" s="229"/>
      <c r="NEO18" s="229"/>
      <c r="NEQ18" s="227"/>
      <c r="NER18" s="26"/>
      <c r="NES18" s="26"/>
      <c r="NET18" s="26"/>
      <c r="NEU18" s="225"/>
      <c r="NEV18" s="26"/>
      <c r="NEX18" s="229"/>
      <c r="NEY18" s="229"/>
      <c r="NEZ18" s="229"/>
      <c r="NFA18" s="229"/>
      <c r="NFB18" s="229"/>
      <c r="NFC18" s="229"/>
      <c r="NFD18" s="229"/>
      <c r="NFE18" s="229"/>
      <c r="NFG18" s="227"/>
      <c r="NFH18" s="26"/>
      <c r="NFI18" s="26"/>
      <c r="NFJ18" s="26"/>
      <c r="NFK18" s="225"/>
      <c r="NFL18" s="26"/>
      <c r="NFN18" s="229"/>
      <c r="NFO18" s="229"/>
      <c r="NFP18" s="229"/>
      <c r="NFQ18" s="229"/>
      <c r="NFR18" s="229"/>
      <c r="NFS18" s="229"/>
      <c r="NFT18" s="229"/>
      <c r="NFU18" s="229"/>
      <c r="NFW18" s="227"/>
      <c r="NFX18" s="26"/>
      <c r="NFY18" s="26"/>
      <c r="NFZ18" s="26"/>
      <c r="NGA18" s="225"/>
      <c r="NGB18" s="26"/>
      <c r="NGD18" s="229"/>
      <c r="NGE18" s="229"/>
      <c r="NGF18" s="229"/>
      <c r="NGG18" s="229"/>
      <c r="NGH18" s="229"/>
      <c r="NGI18" s="229"/>
      <c r="NGJ18" s="229"/>
      <c r="NGK18" s="229"/>
      <c r="NGM18" s="227"/>
      <c r="NGN18" s="26"/>
      <c r="NGO18" s="26"/>
      <c r="NGP18" s="26"/>
      <c r="NGQ18" s="225"/>
      <c r="NGR18" s="26"/>
      <c r="NGT18" s="229"/>
      <c r="NGU18" s="229"/>
      <c r="NGV18" s="229"/>
      <c r="NGW18" s="229"/>
      <c r="NGX18" s="229"/>
      <c r="NGY18" s="229"/>
      <c r="NGZ18" s="229"/>
      <c r="NHA18" s="229"/>
      <c r="NHC18" s="227"/>
      <c r="NHD18" s="26"/>
      <c r="NHE18" s="26"/>
      <c r="NHF18" s="26"/>
      <c r="NHG18" s="225"/>
      <c r="NHH18" s="26"/>
      <c r="NHJ18" s="229"/>
      <c r="NHK18" s="229"/>
      <c r="NHL18" s="229"/>
      <c r="NHM18" s="229"/>
      <c r="NHN18" s="229"/>
      <c r="NHO18" s="229"/>
      <c r="NHP18" s="229"/>
      <c r="NHQ18" s="229"/>
      <c r="NHS18" s="227"/>
      <c r="NHT18" s="26"/>
      <c r="NHU18" s="26"/>
      <c r="NHV18" s="26"/>
      <c r="NHW18" s="225"/>
      <c r="NHX18" s="26"/>
      <c r="NHZ18" s="229"/>
      <c r="NIA18" s="229"/>
      <c r="NIB18" s="229"/>
      <c r="NIC18" s="229"/>
      <c r="NID18" s="229"/>
      <c r="NIE18" s="229"/>
      <c r="NIF18" s="229"/>
      <c r="NIG18" s="229"/>
      <c r="NII18" s="227"/>
      <c r="NIJ18" s="26"/>
      <c r="NIK18" s="26"/>
      <c r="NIL18" s="26"/>
      <c r="NIM18" s="225"/>
      <c r="NIN18" s="26"/>
      <c r="NIP18" s="229"/>
      <c r="NIQ18" s="229"/>
      <c r="NIR18" s="229"/>
      <c r="NIS18" s="229"/>
      <c r="NIT18" s="229"/>
      <c r="NIU18" s="229"/>
      <c r="NIV18" s="229"/>
      <c r="NIW18" s="229"/>
      <c r="NIY18" s="227"/>
      <c r="NIZ18" s="26"/>
      <c r="NJA18" s="26"/>
      <c r="NJB18" s="26"/>
      <c r="NJC18" s="225"/>
      <c r="NJD18" s="26"/>
      <c r="NJF18" s="229"/>
      <c r="NJG18" s="229"/>
      <c r="NJH18" s="229"/>
      <c r="NJI18" s="229"/>
      <c r="NJJ18" s="229"/>
      <c r="NJK18" s="229"/>
      <c r="NJL18" s="229"/>
      <c r="NJM18" s="229"/>
      <c r="NJO18" s="227"/>
      <c r="NJP18" s="26"/>
      <c r="NJQ18" s="26"/>
      <c r="NJR18" s="26"/>
      <c r="NJS18" s="225"/>
      <c r="NJT18" s="26"/>
      <c r="NJV18" s="229"/>
      <c r="NJW18" s="229"/>
      <c r="NJX18" s="229"/>
      <c r="NJY18" s="229"/>
      <c r="NJZ18" s="229"/>
      <c r="NKA18" s="229"/>
      <c r="NKB18" s="229"/>
      <c r="NKC18" s="229"/>
      <c r="NKE18" s="227"/>
      <c r="NKF18" s="26"/>
      <c r="NKG18" s="26"/>
      <c r="NKH18" s="26"/>
      <c r="NKI18" s="225"/>
      <c r="NKJ18" s="26"/>
      <c r="NKL18" s="229"/>
      <c r="NKM18" s="229"/>
      <c r="NKN18" s="229"/>
      <c r="NKO18" s="229"/>
      <c r="NKP18" s="229"/>
      <c r="NKQ18" s="229"/>
      <c r="NKR18" s="229"/>
      <c r="NKS18" s="229"/>
      <c r="NKU18" s="227"/>
      <c r="NKV18" s="26"/>
      <c r="NKW18" s="26"/>
      <c r="NKX18" s="26"/>
      <c r="NKY18" s="225"/>
      <c r="NKZ18" s="26"/>
      <c r="NLB18" s="229"/>
      <c r="NLC18" s="229"/>
      <c r="NLD18" s="229"/>
      <c r="NLE18" s="229"/>
      <c r="NLF18" s="229"/>
      <c r="NLG18" s="229"/>
      <c r="NLH18" s="229"/>
      <c r="NLI18" s="229"/>
      <c r="NLK18" s="227"/>
      <c r="NLL18" s="26"/>
      <c r="NLM18" s="26"/>
      <c r="NLN18" s="26"/>
      <c r="NLO18" s="225"/>
      <c r="NLP18" s="26"/>
      <c r="NLR18" s="229"/>
      <c r="NLS18" s="229"/>
      <c r="NLT18" s="229"/>
      <c r="NLU18" s="229"/>
      <c r="NLV18" s="229"/>
      <c r="NLW18" s="229"/>
      <c r="NLX18" s="229"/>
      <c r="NLY18" s="229"/>
      <c r="NMA18" s="227"/>
      <c r="NMB18" s="26"/>
      <c r="NMC18" s="26"/>
      <c r="NMD18" s="26"/>
      <c r="NME18" s="225"/>
      <c r="NMF18" s="26"/>
      <c r="NMH18" s="229"/>
      <c r="NMI18" s="229"/>
      <c r="NMJ18" s="229"/>
      <c r="NMK18" s="229"/>
      <c r="NML18" s="229"/>
      <c r="NMM18" s="229"/>
      <c r="NMN18" s="229"/>
      <c r="NMO18" s="229"/>
      <c r="NMQ18" s="227"/>
      <c r="NMR18" s="26"/>
      <c r="NMS18" s="26"/>
      <c r="NMT18" s="26"/>
      <c r="NMU18" s="225"/>
      <c r="NMV18" s="26"/>
      <c r="NMX18" s="229"/>
      <c r="NMY18" s="229"/>
      <c r="NMZ18" s="229"/>
      <c r="NNA18" s="229"/>
      <c r="NNB18" s="229"/>
      <c r="NNC18" s="229"/>
      <c r="NND18" s="229"/>
      <c r="NNE18" s="229"/>
      <c r="NNG18" s="227"/>
      <c r="NNH18" s="26"/>
      <c r="NNI18" s="26"/>
      <c r="NNJ18" s="26"/>
      <c r="NNK18" s="225"/>
      <c r="NNL18" s="26"/>
      <c r="NNN18" s="229"/>
      <c r="NNO18" s="229"/>
      <c r="NNP18" s="229"/>
      <c r="NNQ18" s="229"/>
      <c r="NNR18" s="229"/>
      <c r="NNS18" s="229"/>
      <c r="NNT18" s="229"/>
      <c r="NNU18" s="229"/>
      <c r="NNW18" s="227"/>
      <c r="NNX18" s="26"/>
      <c r="NNY18" s="26"/>
      <c r="NNZ18" s="26"/>
      <c r="NOA18" s="225"/>
      <c r="NOB18" s="26"/>
      <c r="NOD18" s="229"/>
      <c r="NOE18" s="229"/>
      <c r="NOF18" s="229"/>
      <c r="NOG18" s="229"/>
      <c r="NOH18" s="229"/>
      <c r="NOI18" s="229"/>
      <c r="NOJ18" s="229"/>
      <c r="NOK18" s="229"/>
      <c r="NOM18" s="227"/>
      <c r="NON18" s="26"/>
      <c r="NOO18" s="26"/>
      <c r="NOP18" s="26"/>
      <c r="NOQ18" s="225"/>
      <c r="NOR18" s="26"/>
      <c r="NOT18" s="229"/>
      <c r="NOU18" s="229"/>
      <c r="NOV18" s="229"/>
      <c r="NOW18" s="229"/>
      <c r="NOX18" s="229"/>
      <c r="NOY18" s="229"/>
      <c r="NOZ18" s="229"/>
      <c r="NPA18" s="229"/>
      <c r="NPC18" s="227"/>
      <c r="NPD18" s="26"/>
      <c r="NPE18" s="26"/>
      <c r="NPF18" s="26"/>
      <c r="NPG18" s="225"/>
      <c r="NPH18" s="26"/>
      <c r="NPJ18" s="229"/>
      <c r="NPK18" s="229"/>
      <c r="NPL18" s="229"/>
      <c r="NPM18" s="229"/>
      <c r="NPN18" s="229"/>
      <c r="NPO18" s="229"/>
      <c r="NPP18" s="229"/>
      <c r="NPQ18" s="229"/>
      <c r="NPS18" s="227"/>
      <c r="NPT18" s="26"/>
      <c r="NPU18" s="26"/>
      <c r="NPV18" s="26"/>
      <c r="NPW18" s="225"/>
      <c r="NPX18" s="26"/>
      <c r="NPZ18" s="229"/>
      <c r="NQA18" s="229"/>
      <c r="NQB18" s="229"/>
      <c r="NQC18" s="229"/>
      <c r="NQD18" s="229"/>
      <c r="NQE18" s="229"/>
      <c r="NQF18" s="229"/>
      <c r="NQG18" s="229"/>
      <c r="NQI18" s="227"/>
      <c r="NQJ18" s="26"/>
      <c r="NQK18" s="26"/>
      <c r="NQL18" s="26"/>
      <c r="NQM18" s="225"/>
      <c r="NQN18" s="26"/>
      <c r="NQP18" s="229"/>
      <c r="NQQ18" s="229"/>
      <c r="NQR18" s="229"/>
      <c r="NQS18" s="229"/>
      <c r="NQT18" s="229"/>
      <c r="NQU18" s="229"/>
      <c r="NQV18" s="229"/>
      <c r="NQW18" s="229"/>
      <c r="NQY18" s="227"/>
      <c r="NQZ18" s="26"/>
      <c r="NRA18" s="26"/>
      <c r="NRB18" s="26"/>
      <c r="NRC18" s="225"/>
      <c r="NRD18" s="26"/>
      <c r="NRF18" s="229"/>
      <c r="NRG18" s="229"/>
      <c r="NRH18" s="229"/>
      <c r="NRI18" s="229"/>
      <c r="NRJ18" s="229"/>
      <c r="NRK18" s="229"/>
      <c r="NRL18" s="229"/>
      <c r="NRM18" s="229"/>
      <c r="NRO18" s="227"/>
      <c r="NRP18" s="26"/>
      <c r="NRQ18" s="26"/>
      <c r="NRR18" s="26"/>
      <c r="NRS18" s="225"/>
      <c r="NRT18" s="26"/>
      <c r="NRV18" s="229"/>
      <c r="NRW18" s="229"/>
      <c r="NRX18" s="229"/>
      <c r="NRY18" s="229"/>
      <c r="NRZ18" s="229"/>
      <c r="NSA18" s="229"/>
      <c r="NSB18" s="229"/>
      <c r="NSC18" s="229"/>
      <c r="NSE18" s="227"/>
      <c r="NSF18" s="26"/>
      <c r="NSG18" s="26"/>
      <c r="NSH18" s="26"/>
      <c r="NSI18" s="225"/>
      <c r="NSJ18" s="26"/>
      <c r="NSL18" s="229"/>
      <c r="NSM18" s="229"/>
      <c r="NSN18" s="229"/>
      <c r="NSO18" s="229"/>
      <c r="NSP18" s="229"/>
      <c r="NSQ18" s="229"/>
      <c r="NSR18" s="229"/>
      <c r="NSS18" s="229"/>
      <c r="NSU18" s="227"/>
      <c r="NSV18" s="26"/>
      <c r="NSW18" s="26"/>
      <c r="NSX18" s="26"/>
      <c r="NSY18" s="225"/>
      <c r="NSZ18" s="26"/>
      <c r="NTB18" s="229"/>
      <c r="NTC18" s="229"/>
      <c r="NTD18" s="229"/>
      <c r="NTE18" s="229"/>
      <c r="NTF18" s="229"/>
      <c r="NTG18" s="229"/>
      <c r="NTH18" s="229"/>
      <c r="NTI18" s="229"/>
      <c r="NTK18" s="227"/>
      <c r="NTL18" s="26"/>
      <c r="NTM18" s="26"/>
      <c r="NTN18" s="26"/>
      <c r="NTO18" s="225"/>
      <c r="NTP18" s="26"/>
      <c r="NTR18" s="229"/>
      <c r="NTS18" s="229"/>
      <c r="NTT18" s="229"/>
      <c r="NTU18" s="229"/>
      <c r="NTV18" s="229"/>
      <c r="NTW18" s="229"/>
      <c r="NTX18" s="229"/>
      <c r="NTY18" s="229"/>
      <c r="NUA18" s="227"/>
      <c r="NUB18" s="26"/>
      <c r="NUC18" s="26"/>
      <c r="NUD18" s="26"/>
      <c r="NUE18" s="225"/>
      <c r="NUF18" s="26"/>
      <c r="NUH18" s="229"/>
      <c r="NUI18" s="229"/>
      <c r="NUJ18" s="229"/>
      <c r="NUK18" s="229"/>
      <c r="NUL18" s="229"/>
      <c r="NUM18" s="229"/>
      <c r="NUN18" s="229"/>
      <c r="NUO18" s="229"/>
      <c r="NUQ18" s="227"/>
      <c r="NUR18" s="26"/>
      <c r="NUS18" s="26"/>
      <c r="NUT18" s="26"/>
      <c r="NUU18" s="225"/>
      <c r="NUV18" s="26"/>
      <c r="NUX18" s="229"/>
      <c r="NUY18" s="229"/>
      <c r="NUZ18" s="229"/>
      <c r="NVA18" s="229"/>
      <c r="NVB18" s="229"/>
      <c r="NVC18" s="229"/>
      <c r="NVD18" s="229"/>
      <c r="NVE18" s="229"/>
      <c r="NVG18" s="227"/>
      <c r="NVH18" s="26"/>
      <c r="NVI18" s="26"/>
      <c r="NVJ18" s="26"/>
      <c r="NVK18" s="225"/>
      <c r="NVL18" s="26"/>
      <c r="NVN18" s="229"/>
      <c r="NVO18" s="229"/>
      <c r="NVP18" s="229"/>
      <c r="NVQ18" s="229"/>
      <c r="NVR18" s="229"/>
      <c r="NVS18" s="229"/>
      <c r="NVT18" s="229"/>
      <c r="NVU18" s="229"/>
      <c r="NVW18" s="227"/>
      <c r="NVX18" s="26"/>
      <c r="NVY18" s="26"/>
      <c r="NVZ18" s="26"/>
      <c r="NWA18" s="225"/>
      <c r="NWB18" s="26"/>
      <c r="NWD18" s="229"/>
      <c r="NWE18" s="229"/>
      <c r="NWF18" s="229"/>
      <c r="NWG18" s="229"/>
      <c r="NWH18" s="229"/>
      <c r="NWI18" s="229"/>
      <c r="NWJ18" s="229"/>
      <c r="NWK18" s="229"/>
      <c r="NWM18" s="227"/>
      <c r="NWN18" s="26"/>
      <c r="NWO18" s="26"/>
      <c r="NWP18" s="26"/>
      <c r="NWQ18" s="225"/>
      <c r="NWR18" s="26"/>
      <c r="NWT18" s="229"/>
      <c r="NWU18" s="229"/>
      <c r="NWV18" s="229"/>
      <c r="NWW18" s="229"/>
      <c r="NWX18" s="229"/>
      <c r="NWY18" s="229"/>
      <c r="NWZ18" s="229"/>
      <c r="NXA18" s="229"/>
      <c r="NXC18" s="227"/>
      <c r="NXD18" s="26"/>
      <c r="NXE18" s="26"/>
      <c r="NXF18" s="26"/>
      <c r="NXG18" s="225"/>
      <c r="NXH18" s="26"/>
      <c r="NXJ18" s="229"/>
      <c r="NXK18" s="229"/>
      <c r="NXL18" s="229"/>
      <c r="NXM18" s="229"/>
      <c r="NXN18" s="229"/>
      <c r="NXO18" s="229"/>
      <c r="NXP18" s="229"/>
      <c r="NXQ18" s="229"/>
      <c r="NXS18" s="227"/>
      <c r="NXT18" s="26"/>
      <c r="NXU18" s="26"/>
      <c r="NXV18" s="26"/>
      <c r="NXW18" s="225"/>
      <c r="NXX18" s="26"/>
      <c r="NXZ18" s="229"/>
      <c r="NYA18" s="229"/>
      <c r="NYB18" s="229"/>
      <c r="NYC18" s="229"/>
      <c r="NYD18" s="229"/>
      <c r="NYE18" s="229"/>
      <c r="NYF18" s="229"/>
      <c r="NYG18" s="229"/>
      <c r="NYI18" s="227"/>
      <c r="NYJ18" s="26"/>
      <c r="NYK18" s="26"/>
      <c r="NYL18" s="26"/>
      <c r="NYM18" s="225"/>
      <c r="NYN18" s="26"/>
      <c r="NYP18" s="229"/>
      <c r="NYQ18" s="229"/>
      <c r="NYR18" s="229"/>
      <c r="NYS18" s="229"/>
      <c r="NYT18" s="229"/>
      <c r="NYU18" s="229"/>
      <c r="NYV18" s="229"/>
      <c r="NYW18" s="229"/>
      <c r="NYY18" s="227"/>
      <c r="NYZ18" s="26"/>
      <c r="NZA18" s="26"/>
      <c r="NZB18" s="26"/>
      <c r="NZC18" s="225"/>
      <c r="NZD18" s="26"/>
      <c r="NZF18" s="229"/>
      <c r="NZG18" s="229"/>
      <c r="NZH18" s="229"/>
      <c r="NZI18" s="229"/>
      <c r="NZJ18" s="229"/>
      <c r="NZK18" s="229"/>
      <c r="NZL18" s="229"/>
      <c r="NZM18" s="229"/>
      <c r="NZO18" s="227"/>
      <c r="NZP18" s="26"/>
      <c r="NZQ18" s="26"/>
      <c r="NZR18" s="26"/>
      <c r="NZS18" s="225"/>
      <c r="NZT18" s="26"/>
      <c r="NZV18" s="229"/>
      <c r="NZW18" s="229"/>
      <c r="NZX18" s="229"/>
      <c r="NZY18" s="229"/>
      <c r="NZZ18" s="229"/>
      <c r="OAA18" s="229"/>
      <c r="OAB18" s="229"/>
      <c r="OAC18" s="229"/>
      <c r="OAE18" s="227"/>
      <c r="OAF18" s="26"/>
      <c r="OAG18" s="26"/>
      <c r="OAH18" s="26"/>
      <c r="OAI18" s="225"/>
      <c r="OAJ18" s="26"/>
      <c r="OAL18" s="229"/>
      <c r="OAM18" s="229"/>
      <c r="OAN18" s="229"/>
      <c r="OAO18" s="229"/>
      <c r="OAP18" s="229"/>
      <c r="OAQ18" s="229"/>
      <c r="OAR18" s="229"/>
      <c r="OAS18" s="229"/>
      <c r="OAU18" s="227"/>
      <c r="OAV18" s="26"/>
      <c r="OAW18" s="26"/>
      <c r="OAX18" s="26"/>
      <c r="OAY18" s="225"/>
      <c r="OAZ18" s="26"/>
      <c r="OBB18" s="229"/>
      <c r="OBC18" s="229"/>
      <c r="OBD18" s="229"/>
      <c r="OBE18" s="229"/>
      <c r="OBF18" s="229"/>
      <c r="OBG18" s="229"/>
      <c r="OBH18" s="229"/>
      <c r="OBI18" s="229"/>
      <c r="OBK18" s="227"/>
      <c r="OBL18" s="26"/>
      <c r="OBM18" s="26"/>
      <c r="OBN18" s="26"/>
      <c r="OBO18" s="225"/>
      <c r="OBP18" s="26"/>
      <c r="OBR18" s="229"/>
      <c r="OBS18" s="229"/>
      <c r="OBT18" s="229"/>
      <c r="OBU18" s="229"/>
      <c r="OBV18" s="229"/>
      <c r="OBW18" s="229"/>
      <c r="OBX18" s="229"/>
      <c r="OBY18" s="229"/>
      <c r="OCA18" s="227"/>
      <c r="OCB18" s="26"/>
      <c r="OCC18" s="26"/>
      <c r="OCD18" s="26"/>
      <c r="OCE18" s="225"/>
      <c r="OCF18" s="26"/>
      <c r="OCH18" s="229"/>
      <c r="OCI18" s="229"/>
      <c r="OCJ18" s="229"/>
      <c r="OCK18" s="229"/>
      <c r="OCL18" s="229"/>
      <c r="OCM18" s="229"/>
      <c r="OCN18" s="229"/>
      <c r="OCO18" s="229"/>
      <c r="OCQ18" s="227"/>
      <c r="OCR18" s="26"/>
      <c r="OCS18" s="26"/>
      <c r="OCT18" s="26"/>
      <c r="OCU18" s="225"/>
      <c r="OCV18" s="26"/>
      <c r="OCX18" s="229"/>
      <c r="OCY18" s="229"/>
      <c r="OCZ18" s="229"/>
      <c r="ODA18" s="229"/>
      <c r="ODB18" s="229"/>
      <c r="ODC18" s="229"/>
      <c r="ODD18" s="229"/>
      <c r="ODE18" s="229"/>
      <c r="ODG18" s="227"/>
      <c r="ODH18" s="26"/>
      <c r="ODI18" s="26"/>
      <c r="ODJ18" s="26"/>
      <c r="ODK18" s="225"/>
      <c r="ODL18" s="26"/>
      <c r="ODN18" s="229"/>
      <c r="ODO18" s="229"/>
      <c r="ODP18" s="229"/>
      <c r="ODQ18" s="229"/>
      <c r="ODR18" s="229"/>
      <c r="ODS18" s="229"/>
      <c r="ODT18" s="229"/>
      <c r="ODU18" s="229"/>
      <c r="ODW18" s="227"/>
      <c r="ODX18" s="26"/>
      <c r="ODY18" s="26"/>
      <c r="ODZ18" s="26"/>
      <c r="OEA18" s="225"/>
      <c r="OEB18" s="26"/>
      <c r="OED18" s="229"/>
      <c r="OEE18" s="229"/>
      <c r="OEF18" s="229"/>
      <c r="OEG18" s="229"/>
      <c r="OEH18" s="229"/>
      <c r="OEI18" s="229"/>
      <c r="OEJ18" s="229"/>
      <c r="OEK18" s="229"/>
      <c r="OEM18" s="227"/>
      <c r="OEN18" s="26"/>
      <c r="OEO18" s="26"/>
      <c r="OEP18" s="26"/>
      <c r="OEQ18" s="225"/>
      <c r="OER18" s="26"/>
      <c r="OET18" s="229"/>
      <c r="OEU18" s="229"/>
      <c r="OEV18" s="229"/>
      <c r="OEW18" s="229"/>
      <c r="OEX18" s="229"/>
      <c r="OEY18" s="229"/>
      <c r="OEZ18" s="229"/>
      <c r="OFA18" s="229"/>
      <c r="OFC18" s="227"/>
      <c r="OFD18" s="26"/>
      <c r="OFE18" s="26"/>
      <c r="OFF18" s="26"/>
      <c r="OFG18" s="225"/>
      <c r="OFH18" s="26"/>
      <c r="OFJ18" s="229"/>
      <c r="OFK18" s="229"/>
      <c r="OFL18" s="229"/>
      <c r="OFM18" s="229"/>
      <c r="OFN18" s="229"/>
      <c r="OFO18" s="229"/>
      <c r="OFP18" s="229"/>
      <c r="OFQ18" s="229"/>
      <c r="OFS18" s="227"/>
      <c r="OFT18" s="26"/>
      <c r="OFU18" s="26"/>
      <c r="OFV18" s="26"/>
      <c r="OFW18" s="225"/>
      <c r="OFX18" s="26"/>
      <c r="OFZ18" s="229"/>
      <c r="OGA18" s="229"/>
      <c r="OGB18" s="229"/>
      <c r="OGC18" s="229"/>
      <c r="OGD18" s="229"/>
      <c r="OGE18" s="229"/>
      <c r="OGF18" s="229"/>
      <c r="OGG18" s="229"/>
      <c r="OGI18" s="227"/>
      <c r="OGJ18" s="26"/>
      <c r="OGK18" s="26"/>
      <c r="OGL18" s="26"/>
      <c r="OGM18" s="225"/>
      <c r="OGN18" s="26"/>
      <c r="OGP18" s="229"/>
      <c r="OGQ18" s="229"/>
      <c r="OGR18" s="229"/>
      <c r="OGS18" s="229"/>
      <c r="OGT18" s="229"/>
      <c r="OGU18" s="229"/>
      <c r="OGV18" s="229"/>
      <c r="OGW18" s="229"/>
      <c r="OGY18" s="227"/>
      <c r="OGZ18" s="26"/>
      <c r="OHA18" s="26"/>
      <c r="OHB18" s="26"/>
      <c r="OHC18" s="225"/>
      <c r="OHD18" s="26"/>
      <c r="OHF18" s="229"/>
      <c r="OHG18" s="229"/>
      <c r="OHH18" s="229"/>
      <c r="OHI18" s="229"/>
      <c r="OHJ18" s="229"/>
      <c r="OHK18" s="229"/>
      <c r="OHL18" s="229"/>
      <c r="OHM18" s="229"/>
      <c r="OHO18" s="227"/>
      <c r="OHP18" s="26"/>
      <c r="OHQ18" s="26"/>
      <c r="OHR18" s="26"/>
      <c r="OHS18" s="225"/>
      <c r="OHT18" s="26"/>
      <c r="OHV18" s="229"/>
      <c r="OHW18" s="229"/>
      <c r="OHX18" s="229"/>
      <c r="OHY18" s="229"/>
      <c r="OHZ18" s="229"/>
      <c r="OIA18" s="229"/>
      <c r="OIB18" s="229"/>
      <c r="OIC18" s="229"/>
      <c r="OIE18" s="227"/>
      <c r="OIF18" s="26"/>
      <c r="OIG18" s="26"/>
      <c r="OIH18" s="26"/>
      <c r="OII18" s="225"/>
      <c r="OIJ18" s="26"/>
      <c r="OIL18" s="229"/>
      <c r="OIM18" s="229"/>
      <c r="OIN18" s="229"/>
      <c r="OIO18" s="229"/>
      <c r="OIP18" s="229"/>
      <c r="OIQ18" s="229"/>
      <c r="OIR18" s="229"/>
      <c r="OIS18" s="229"/>
      <c r="OIU18" s="227"/>
      <c r="OIV18" s="26"/>
      <c r="OIW18" s="26"/>
      <c r="OIX18" s="26"/>
      <c r="OIY18" s="225"/>
      <c r="OIZ18" s="26"/>
      <c r="OJB18" s="229"/>
      <c r="OJC18" s="229"/>
      <c r="OJD18" s="229"/>
      <c r="OJE18" s="229"/>
      <c r="OJF18" s="229"/>
      <c r="OJG18" s="229"/>
      <c r="OJH18" s="229"/>
      <c r="OJI18" s="229"/>
      <c r="OJK18" s="227"/>
      <c r="OJL18" s="26"/>
      <c r="OJM18" s="26"/>
      <c r="OJN18" s="26"/>
      <c r="OJO18" s="225"/>
      <c r="OJP18" s="26"/>
      <c r="OJR18" s="229"/>
      <c r="OJS18" s="229"/>
      <c r="OJT18" s="229"/>
      <c r="OJU18" s="229"/>
      <c r="OJV18" s="229"/>
      <c r="OJW18" s="229"/>
      <c r="OJX18" s="229"/>
      <c r="OJY18" s="229"/>
      <c r="OKA18" s="227"/>
      <c r="OKB18" s="26"/>
      <c r="OKC18" s="26"/>
      <c r="OKD18" s="26"/>
      <c r="OKE18" s="225"/>
      <c r="OKF18" s="26"/>
      <c r="OKH18" s="229"/>
      <c r="OKI18" s="229"/>
      <c r="OKJ18" s="229"/>
      <c r="OKK18" s="229"/>
      <c r="OKL18" s="229"/>
      <c r="OKM18" s="229"/>
      <c r="OKN18" s="229"/>
      <c r="OKO18" s="229"/>
      <c r="OKQ18" s="227"/>
      <c r="OKR18" s="26"/>
      <c r="OKS18" s="26"/>
      <c r="OKT18" s="26"/>
      <c r="OKU18" s="225"/>
      <c r="OKV18" s="26"/>
      <c r="OKX18" s="229"/>
      <c r="OKY18" s="229"/>
      <c r="OKZ18" s="229"/>
      <c r="OLA18" s="229"/>
      <c r="OLB18" s="229"/>
      <c r="OLC18" s="229"/>
      <c r="OLD18" s="229"/>
      <c r="OLE18" s="229"/>
      <c r="OLG18" s="227"/>
      <c r="OLH18" s="26"/>
      <c r="OLI18" s="26"/>
      <c r="OLJ18" s="26"/>
      <c r="OLK18" s="225"/>
      <c r="OLL18" s="26"/>
      <c r="OLN18" s="229"/>
      <c r="OLO18" s="229"/>
      <c r="OLP18" s="229"/>
      <c r="OLQ18" s="229"/>
      <c r="OLR18" s="229"/>
      <c r="OLS18" s="229"/>
      <c r="OLT18" s="229"/>
      <c r="OLU18" s="229"/>
      <c r="OLW18" s="227"/>
      <c r="OLX18" s="26"/>
      <c r="OLY18" s="26"/>
      <c r="OLZ18" s="26"/>
      <c r="OMA18" s="225"/>
      <c r="OMB18" s="26"/>
      <c r="OMD18" s="229"/>
      <c r="OME18" s="229"/>
      <c r="OMF18" s="229"/>
      <c r="OMG18" s="229"/>
      <c r="OMH18" s="229"/>
      <c r="OMI18" s="229"/>
      <c r="OMJ18" s="229"/>
      <c r="OMK18" s="229"/>
      <c r="OMM18" s="227"/>
      <c r="OMN18" s="26"/>
      <c r="OMO18" s="26"/>
      <c r="OMP18" s="26"/>
      <c r="OMQ18" s="225"/>
      <c r="OMR18" s="26"/>
      <c r="OMT18" s="229"/>
      <c r="OMU18" s="229"/>
      <c r="OMV18" s="229"/>
      <c r="OMW18" s="229"/>
      <c r="OMX18" s="229"/>
      <c r="OMY18" s="229"/>
      <c r="OMZ18" s="229"/>
      <c r="ONA18" s="229"/>
      <c r="ONC18" s="227"/>
      <c r="OND18" s="26"/>
      <c r="ONE18" s="26"/>
      <c r="ONF18" s="26"/>
      <c r="ONG18" s="225"/>
      <c r="ONH18" s="26"/>
      <c r="ONJ18" s="229"/>
      <c r="ONK18" s="229"/>
      <c r="ONL18" s="229"/>
      <c r="ONM18" s="229"/>
      <c r="ONN18" s="229"/>
      <c r="ONO18" s="229"/>
      <c r="ONP18" s="229"/>
      <c r="ONQ18" s="229"/>
      <c r="ONS18" s="227"/>
      <c r="ONT18" s="26"/>
      <c r="ONU18" s="26"/>
      <c r="ONV18" s="26"/>
      <c r="ONW18" s="225"/>
      <c r="ONX18" s="26"/>
      <c r="ONZ18" s="229"/>
      <c r="OOA18" s="229"/>
      <c r="OOB18" s="229"/>
      <c r="OOC18" s="229"/>
      <c r="OOD18" s="229"/>
      <c r="OOE18" s="229"/>
      <c r="OOF18" s="229"/>
      <c r="OOG18" s="229"/>
      <c r="OOI18" s="227"/>
      <c r="OOJ18" s="26"/>
      <c r="OOK18" s="26"/>
      <c r="OOL18" s="26"/>
      <c r="OOM18" s="225"/>
      <c r="OON18" s="26"/>
      <c r="OOP18" s="229"/>
      <c r="OOQ18" s="229"/>
      <c r="OOR18" s="229"/>
      <c r="OOS18" s="229"/>
      <c r="OOT18" s="229"/>
      <c r="OOU18" s="229"/>
      <c r="OOV18" s="229"/>
      <c r="OOW18" s="229"/>
      <c r="OOY18" s="227"/>
      <c r="OOZ18" s="26"/>
      <c r="OPA18" s="26"/>
      <c r="OPB18" s="26"/>
      <c r="OPC18" s="225"/>
      <c r="OPD18" s="26"/>
      <c r="OPF18" s="229"/>
      <c r="OPG18" s="229"/>
      <c r="OPH18" s="229"/>
      <c r="OPI18" s="229"/>
      <c r="OPJ18" s="229"/>
      <c r="OPK18" s="229"/>
      <c r="OPL18" s="229"/>
      <c r="OPM18" s="229"/>
      <c r="OPO18" s="227"/>
      <c r="OPP18" s="26"/>
      <c r="OPQ18" s="26"/>
      <c r="OPR18" s="26"/>
      <c r="OPS18" s="225"/>
      <c r="OPT18" s="26"/>
      <c r="OPV18" s="229"/>
      <c r="OPW18" s="229"/>
      <c r="OPX18" s="229"/>
      <c r="OPY18" s="229"/>
      <c r="OPZ18" s="229"/>
      <c r="OQA18" s="229"/>
      <c r="OQB18" s="229"/>
      <c r="OQC18" s="229"/>
      <c r="OQE18" s="227"/>
      <c r="OQF18" s="26"/>
      <c r="OQG18" s="26"/>
      <c r="OQH18" s="26"/>
      <c r="OQI18" s="225"/>
      <c r="OQJ18" s="26"/>
      <c r="OQL18" s="229"/>
      <c r="OQM18" s="229"/>
      <c r="OQN18" s="229"/>
      <c r="OQO18" s="229"/>
      <c r="OQP18" s="229"/>
      <c r="OQQ18" s="229"/>
      <c r="OQR18" s="229"/>
      <c r="OQS18" s="229"/>
      <c r="OQU18" s="227"/>
      <c r="OQV18" s="26"/>
      <c r="OQW18" s="26"/>
      <c r="OQX18" s="26"/>
      <c r="OQY18" s="225"/>
      <c r="OQZ18" s="26"/>
      <c r="ORB18" s="229"/>
      <c r="ORC18" s="229"/>
      <c r="ORD18" s="229"/>
      <c r="ORE18" s="229"/>
      <c r="ORF18" s="229"/>
      <c r="ORG18" s="229"/>
      <c r="ORH18" s="229"/>
      <c r="ORI18" s="229"/>
      <c r="ORK18" s="227"/>
      <c r="ORL18" s="26"/>
      <c r="ORM18" s="26"/>
      <c r="ORN18" s="26"/>
      <c r="ORO18" s="225"/>
      <c r="ORP18" s="26"/>
      <c r="ORR18" s="229"/>
      <c r="ORS18" s="229"/>
      <c r="ORT18" s="229"/>
      <c r="ORU18" s="229"/>
      <c r="ORV18" s="229"/>
      <c r="ORW18" s="229"/>
      <c r="ORX18" s="229"/>
      <c r="ORY18" s="229"/>
      <c r="OSA18" s="227"/>
      <c r="OSB18" s="26"/>
      <c r="OSC18" s="26"/>
      <c r="OSD18" s="26"/>
      <c r="OSE18" s="225"/>
      <c r="OSF18" s="26"/>
      <c r="OSH18" s="229"/>
      <c r="OSI18" s="229"/>
      <c r="OSJ18" s="229"/>
      <c r="OSK18" s="229"/>
      <c r="OSL18" s="229"/>
      <c r="OSM18" s="229"/>
      <c r="OSN18" s="229"/>
      <c r="OSO18" s="229"/>
      <c r="OSQ18" s="227"/>
      <c r="OSR18" s="26"/>
      <c r="OSS18" s="26"/>
      <c r="OST18" s="26"/>
      <c r="OSU18" s="225"/>
      <c r="OSV18" s="26"/>
      <c r="OSX18" s="229"/>
      <c r="OSY18" s="229"/>
      <c r="OSZ18" s="229"/>
      <c r="OTA18" s="229"/>
      <c r="OTB18" s="229"/>
      <c r="OTC18" s="229"/>
      <c r="OTD18" s="229"/>
      <c r="OTE18" s="229"/>
      <c r="OTG18" s="227"/>
      <c r="OTH18" s="26"/>
      <c r="OTI18" s="26"/>
      <c r="OTJ18" s="26"/>
      <c r="OTK18" s="225"/>
      <c r="OTL18" s="26"/>
      <c r="OTN18" s="229"/>
      <c r="OTO18" s="229"/>
      <c r="OTP18" s="229"/>
      <c r="OTQ18" s="229"/>
      <c r="OTR18" s="229"/>
      <c r="OTS18" s="229"/>
      <c r="OTT18" s="229"/>
      <c r="OTU18" s="229"/>
      <c r="OTW18" s="227"/>
      <c r="OTX18" s="26"/>
      <c r="OTY18" s="26"/>
      <c r="OTZ18" s="26"/>
      <c r="OUA18" s="225"/>
      <c r="OUB18" s="26"/>
      <c r="OUD18" s="229"/>
      <c r="OUE18" s="229"/>
      <c r="OUF18" s="229"/>
      <c r="OUG18" s="229"/>
      <c r="OUH18" s="229"/>
      <c r="OUI18" s="229"/>
      <c r="OUJ18" s="229"/>
      <c r="OUK18" s="229"/>
      <c r="OUM18" s="227"/>
      <c r="OUN18" s="26"/>
      <c r="OUO18" s="26"/>
      <c r="OUP18" s="26"/>
      <c r="OUQ18" s="225"/>
      <c r="OUR18" s="26"/>
      <c r="OUT18" s="229"/>
      <c r="OUU18" s="229"/>
      <c r="OUV18" s="229"/>
      <c r="OUW18" s="229"/>
      <c r="OUX18" s="229"/>
      <c r="OUY18" s="229"/>
      <c r="OUZ18" s="229"/>
      <c r="OVA18" s="229"/>
      <c r="OVC18" s="227"/>
      <c r="OVD18" s="26"/>
      <c r="OVE18" s="26"/>
      <c r="OVF18" s="26"/>
      <c r="OVG18" s="225"/>
      <c r="OVH18" s="26"/>
      <c r="OVJ18" s="229"/>
      <c r="OVK18" s="229"/>
      <c r="OVL18" s="229"/>
      <c r="OVM18" s="229"/>
      <c r="OVN18" s="229"/>
      <c r="OVO18" s="229"/>
      <c r="OVP18" s="229"/>
      <c r="OVQ18" s="229"/>
      <c r="OVS18" s="227"/>
      <c r="OVT18" s="26"/>
      <c r="OVU18" s="26"/>
      <c r="OVV18" s="26"/>
      <c r="OVW18" s="225"/>
      <c r="OVX18" s="26"/>
      <c r="OVZ18" s="229"/>
      <c r="OWA18" s="229"/>
      <c r="OWB18" s="229"/>
      <c r="OWC18" s="229"/>
      <c r="OWD18" s="229"/>
      <c r="OWE18" s="229"/>
      <c r="OWF18" s="229"/>
      <c r="OWG18" s="229"/>
      <c r="OWI18" s="227"/>
      <c r="OWJ18" s="26"/>
      <c r="OWK18" s="26"/>
      <c r="OWL18" s="26"/>
      <c r="OWM18" s="225"/>
      <c r="OWN18" s="26"/>
      <c r="OWP18" s="229"/>
      <c r="OWQ18" s="229"/>
      <c r="OWR18" s="229"/>
      <c r="OWS18" s="229"/>
      <c r="OWT18" s="229"/>
      <c r="OWU18" s="229"/>
      <c r="OWV18" s="229"/>
      <c r="OWW18" s="229"/>
      <c r="OWY18" s="227"/>
      <c r="OWZ18" s="26"/>
      <c r="OXA18" s="26"/>
      <c r="OXB18" s="26"/>
      <c r="OXC18" s="225"/>
      <c r="OXD18" s="26"/>
      <c r="OXF18" s="229"/>
      <c r="OXG18" s="229"/>
      <c r="OXH18" s="229"/>
      <c r="OXI18" s="229"/>
      <c r="OXJ18" s="229"/>
      <c r="OXK18" s="229"/>
      <c r="OXL18" s="229"/>
      <c r="OXM18" s="229"/>
      <c r="OXO18" s="227"/>
      <c r="OXP18" s="26"/>
      <c r="OXQ18" s="26"/>
      <c r="OXR18" s="26"/>
      <c r="OXS18" s="225"/>
      <c r="OXT18" s="26"/>
      <c r="OXV18" s="229"/>
      <c r="OXW18" s="229"/>
      <c r="OXX18" s="229"/>
      <c r="OXY18" s="229"/>
      <c r="OXZ18" s="229"/>
      <c r="OYA18" s="229"/>
      <c r="OYB18" s="229"/>
      <c r="OYC18" s="229"/>
      <c r="OYE18" s="227"/>
      <c r="OYF18" s="26"/>
      <c r="OYG18" s="26"/>
      <c r="OYH18" s="26"/>
      <c r="OYI18" s="225"/>
      <c r="OYJ18" s="26"/>
      <c r="OYL18" s="229"/>
      <c r="OYM18" s="229"/>
      <c r="OYN18" s="229"/>
      <c r="OYO18" s="229"/>
      <c r="OYP18" s="229"/>
      <c r="OYQ18" s="229"/>
      <c r="OYR18" s="229"/>
      <c r="OYS18" s="229"/>
      <c r="OYU18" s="227"/>
      <c r="OYV18" s="26"/>
      <c r="OYW18" s="26"/>
      <c r="OYX18" s="26"/>
      <c r="OYY18" s="225"/>
      <c r="OYZ18" s="26"/>
      <c r="OZB18" s="229"/>
      <c r="OZC18" s="229"/>
      <c r="OZD18" s="229"/>
      <c r="OZE18" s="229"/>
      <c r="OZF18" s="229"/>
      <c r="OZG18" s="229"/>
      <c r="OZH18" s="229"/>
      <c r="OZI18" s="229"/>
      <c r="OZK18" s="227"/>
      <c r="OZL18" s="26"/>
      <c r="OZM18" s="26"/>
      <c r="OZN18" s="26"/>
      <c r="OZO18" s="225"/>
      <c r="OZP18" s="26"/>
      <c r="OZR18" s="229"/>
      <c r="OZS18" s="229"/>
      <c r="OZT18" s="229"/>
      <c r="OZU18" s="229"/>
      <c r="OZV18" s="229"/>
      <c r="OZW18" s="229"/>
      <c r="OZX18" s="229"/>
      <c r="OZY18" s="229"/>
      <c r="PAA18" s="227"/>
      <c r="PAB18" s="26"/>
      <c r="PAC18" s="26"/>
      <c r="PAD18" s="26"/>
      <c r="PAE18" s="225"/>
      <c r="PAF18" s="26"/>
      <c r="PAH18" s="229"/>
      <c r="PAI18" s="229"/>
      <c r="PAJ18" s="229"/>
      <c r="PAK18" s="229"/>
      <c r="PAL18" s="229"/>
      <c r="PAM18" s="229"/>
      <c r="PAN18" s="229"/>
      <c r="PAO18" s="229"/>
      <c r="PAQ18" s="227"/>
      <c r="PAR18" s="26"/>
      <c r="PAS18" s="26"/>
      <c r="PAT18" s="26"/>
      <c r="PAU18" s="225"/>
      <c r="PAV18" s="26"/>
      <c r="PAX18" s="229"/>
      <c r="PAY18" s="229"/>
      <c r="PAZ18" s="229"/>
      <c r="PBA18" s="229"/>
      <c r="PBB18" s="229"/>
      <c r="PBC18" s="229"/>
      <c r="PBD18" s="229"/>
      <c r="PBE18" s="229"/>
      <c r="PBG18" s="227"/>
      <c r="PBH18" s="26"/>
      <c r="PBI18" s="26"/>
      <c r="PBJ18" s="26"/>
      <c r="PBK18" s="225"/>
      <c r="PBL18" s="26"/>
      <c r="PBN18" s="229"/>
      <c r="PBO18" s="229"/>
      <c r="PBP18" s="229"/>
      <c r="PBQ18" s="229"/>
      <c r="PBR18" s="229"/>
      <c r="PBS18" s="229"/>
      <c r="PBT18" s="229"/>
      <c r="PBU18" s="229"/>
      <c r="PBW18" s="227"/>
      <c r="PBX18" s="26"/>
      <c r="PBY18" s="26"/>
      <c r="PBZ18" s="26"/>
      <c r="PCA18" s="225"/>
      <c r="PCB18" s="26"/>
      <c r="PCD18" s="229"/>
      <c r="PCE18" s="229"/>
      <c r="PCF18" s="229"/>
      <c r="PCG18" s="229"/>
      <c r="PCH18" s="229"/>
      <c r="PCI18" s="229"/>
      <c r="PCJ18" s="229"/>
      <c r="PCK18" s="229"/>
      <c r="PCM18" s="227"/>
      <c r="PCN18" s="26"/>
      <c r="PCO18" s="26"/>
      <c r="PCP18" s="26"/>
      <c r="PCQ18" s="225"/>
      <c r="PCR18" s="26"/>
      <c r="PCT18" s="229"/>
      <c r="PCU18" s="229"/>
      <c r="PCV18" s="229"/>
      <c r="PCW18" s="229"/>
      <c r="PCX18" s="229"/>
      <c r="PCY18" s="229"/>
      <c r="PCZ18" s="229"/>
      <c r="PDA18" s="229"/>
      <c r="PDC18" s="227"/>
      <c r="PDD18" s="26"/>
      <c r="PDE18" s="26"/>
      <c r="PDF18" s="26"/>
      <c r="PDG18" s="225"/>
      <c r="PDH18" s="26"/>
      <c r="PDJ18" s="229"/>
      <c r="PDK18" s="229"/>
      <c r="PDL18" s="229"/>
      <c r="PDM18" s="229"/>
      <c r="PDN18" s="229"/>
      <c r="PDO18" s="229"/>
      <c r="PDP18" s="229"/>
      <c r="PDQ18" s="229"/>
      <c r="PDS18" s="227"/>
      <c r="PDT18" s="26"/>
      <c r="PDU18" s="26"/>
      <c r="PDV18" s="26"/>
      <c r="PDW18" s="225"/>
      <c r="PDX18" s="26"/>
      <c r="PDZ18" s="229"/>
      <c r="PEA18" s="229"/>
      <c r="PEB18" s="229"/>
      <c r="PEC18" s="229"/>
      <c r="PED18" s="229"/>
      <c r="PEE18" s="229"/>
      <c r="PEF18" s="229"/>
      <c r="PEG18" s="229"/>
      <c r="PEI18" s="227"/>
      <c r="PEJ18" s="26"/>
      <c r="PEK18" s="26"/>
      <c r="PEL18" s="26"/>
      <c r="PEM18" s="225"/>
      <c r="PEN18" s="26"/>
      <c r="PEP18" s="229"/>
      <c r="PEQ18" s="229"/>
      <c r="PER18" s="229"/>
      <c r="PES18" s="229"/>
      <c r="PET18" s="229"/>
      <c r="PEU18" s="229"/>
      <c r="PEV18" s="229"/>
      <c r="PEW18" s="229"/>
      <c r="PEY18" s="227"/>
      <c r="PEZ18" s="26"/>
      <c r="PFA18" s="26"/>
      <c r="PFB18" s="26"/>
      <c r="PFC18" s="225"/>
      <c r="PFD18" s="26"/>
      <c r="PFF18" s="229"/>
      <c r="PFG18" s="229"/>
      <c r="PFH18" s="229"/>
      <c r="PFI18" s="229"/>
      <c r="PFJ18" s="229"/>
      <c r="PFK18" s="229"/>
      <c r="PFL18" s="229"/>
      <c r="PFM18" s="229"/>
      <c r="PFO18" s="227"/>
      <c r="PFP18" s="26"/>
      <c r="PFQ18" s="26"/>
      <c r="PFR18" s="26"/>
      <c r="PFS18" s="225"/>
      <c r="PFT18" s="26"/>
      <c r="PFV18" s="229"/>
      <c r="PFW18" s="229"/>
      <c r="PFX18" s="229"/>
      <c r="PFY18" s="229"/>
      <c r="PFZ18" s="229"/>
      <c r="PGA18" s="229"/>
      <c r="PGB18" s="229"/>
      <c r="PGC18" s="229"/>
      <c r="PGE18" s="227"/>
      <c r="PGF18" s="26"/>
      <c r="PGG18" s="26"/>
      <c r="PGH18" s="26"/>
      <c r="PGI18" s="225"/>
      <c r="PGJ18" s="26"/>
      <c r="PGL18" s="229"/>
      <c r="PGM18" s="229"/>
      <c r="PGN18" s="229"/>
      <c r="PGO18" s="229"/>
      <c r="PGP18" s="229"/>
      <c r="PGQ18" s="229"/>
      <c r="PGR18" s="229"/>
      <c r="PGS18" s="229"/>
      <c r="PGU18" s="227"/>
      <c r="PGV18" s="26"/>
      <c r="PGW18" s="26"/>
      <c r="PGX18" s="26"/>
      <c r="PGY18" s="225"/>
      <c r="PGZ18" s="26"/>
      <c r="PHB18" s="229"/>
      <c r="PHC18" s="229"/>
      <c r="PHD18" s="229"/>
      <c r="PHE18" s="229"/>
      <c r="PHF18" s="229"/>
      <c r="PHG18" s="229"/>
      <c r="PHH18" s="229"/>
      <c r="PHI18" s="229"/>
      <c r="PHK18" s="227"/>
      <c r="PHL18" s="26"/>
      <c r="PHM18" s="26"/>
      <c r="PHN18" s="26"/>
      <c r="PHO18" s="225"/>
      <c r="PHP18" s="26"/>
      <c r="PHR18" s="229"/>
      <c r="PHS18" s="229"/>
      <c r="PHT18" s="229"/>
      <c r="PHU18" s="229"/>
      <c r="PHV18" s="229"/>
      <c r="PHW18" s="229"/>
      <c r="PHX18" s="229"/>
      <c r="PHY18" s="229"/>
      <c r="PIA18" s="227"/>
      <c r="PIB18" s="26"/>
      <c r="PIC18" s="26"/>
      <c r="PID18" s="26"/>
      <c r="PIE18" s="225"/>
      <c r="PIF18" s="26"/>
      <c r="PIH18" s="229"/>
      <c r="PII18" s="229"/>
      <c r="PIJ18" s="229"/>
      <c r="PIK18" s="229"/>
      <c r="PIL18" s="229"/>
      <c r="PIM18" s="229"/>
      <c r="PIN18" s="229"/>
      <c r="PIO18" s="229"/>
      <c r="PIQ18" s="227"/>
      <c r="PIR18" s="26"/>
      <c r="PIS18" s="26"/>
      <c r="PIT18" s="26"/>
      <c r="PIU18" s="225"/>
      <c r="PIV18" s="26"/>
      <c r="PIX18" s="229"/>
      <c r="PIY18" s="229"/>
      <c r="PIZ18" s="229"/>
      <c r="PJA18" s="229"/>
      <c r="PJB18" s="229"/>
      <c r="PJC18" s="229"/>
      <c r="PJD18" s="229"/>
      <c r="PJE18" s="229"/>
      <c r="PJG18" s="227"/>
      <c r="PJH18" s="26"/>
      <c r="PJI18" s="26"/>
      <c r="PJJ18" s="26"/>
      <c r="PJK18" s="225"/>
      <c r="PJL18" s="26"/>
      <c r="PJN18" s="229"/>
      <c r="PJO18" s="229"/>
      <c r="PJP18" s="229"/>
      <c r="PJQ18" s="229"/>
      <c r="PJR18" s="229"/>
      <c r="PJS18" s="229"/>
      <c r="PJT18" s="229"/>
      <c r="PJU18" s="229"/>
      <c r="PJW18" s="227"/>
      <c r="PJX18" s="26"/>
      <c r="PJY18" s="26"/>
      <c r="PJZ18" s="26"/>
      <c r="PKA18" s="225"/>
      <c r="PKB18" s="26"/>
      <c r="PKD18" s="229"/>
      <c r="PKE18" s="229"/>
      <c r="PKF18" s="229"/>
      <c r="PKG18" s="229"/>
      <c r="PKH18" s="229"/>
      <c r="PKI18" s="229"/>
      <c r="PKJ18" s="229"/>
      <c r="PKK18" s="229"/>
      <c r="PKM18" s="227"/>
      <c r="PKN18" s="26"/>
      <c r="PKO18" s="26"/>
      <c r="PKP18" s="26"/>
      <c r="PKQ18" s="225"/>
      <c r="PKR18" s="26"/>
      <c r="PKT18" s="229"/>
      <c r="PKU18" s="229"/>
      <c r="PKV18" s="229"/>
      <c r="PKW18" s="229"/>
      <c r="PKX18" s="229"/>
      <c r="PKY18" s="229"/>
      <c r="PKZ18" s="229"/>
      <c r="PLA18" s="229"/>
      <c r="PLC18" s="227"/>
      <c r="PLD18" s="26"/>
      <c r="PLE18" s="26"/>
      <c r="PLF18" s="26"/>
      <c r="PLG18" s="225"/>
      <c r="PLH18" s="26"/>
      <c r="PLJ18" s="229"/>
      <c r="PLK18" s="229"/>
      <c r="PLL18" s="229"/>
      <c r="PLM18" s="229"/>
      <c r="PLN18" s="229"/>
      <c r="PLO18" s="229"/>
      <c r="PLP18" s="229"/>
      <c r="PLQ18" s="229"/>
      <c r="PLS18" s="227"/>
      <c r="PLT18" s="26"/>
      <c r="PLU18" s="26"/>
      <c r="PLV18" s="26"/>
      <c r="PLW18" s="225"/>
      <c r="PLX18" s="26"/>
      <c r="PLZ18" s="229"/>
      <c r="PMA18" s="229"/>
      <c r="PMB18" s="229"/>
      <c r="PMC18" s="229"/>
      <c r="PMD18" s="229"/>
      <c r="PME18" s="229"/>
      <c r="PMF18" s="229"/>
      <c r="PMG18" s="229"/>
      <c r="PMI18" s="227"/>
      <c r="PMJ18" s="26"/>
      <c r="PMK18" s="26"/>
      <c r="PML18" s="26"/>
      <c r="PMM18" s="225"/>
      <c r="PMN18" s="26"/>
      <c r="PMP18" s="229"/>
      <c r="PMQ18" s="229"/>
      <c r="PMR18" s="229"/>
      <c r="PMS18" s="229"/>
      <c r="PMT18" s="229"/>
      <c r="PMU18" s="229"/>
      <c r="PMV18" s="229"/>
      <c r="PMW18" s="229"/>
      <c r="PMY18" s="227"/>
      <c r="PMZ18" s="26"/>
      <c r="PNA18" s="26"/>
      <c r="PNB18" s="26"/>
      <c r="PNC18" s="225"/>
      <c r="PND18" s="26"/>
      <c r="PNF18" s="229"/>
      <c r="PNG18" s="229"/>
      <c r="PNH18" s="229"/>
      <c r="PNI18" s="229"/>
      <c r="PNJ18" s="229"/>
      <c r="PNK18" s="229"/>
      <c r="PNL18" s="229"/>
      <c r="PNM18" s="229"/>
      <c r="PNO18" s="227"/>
      <c r="PNP18" s="26"/>
      <c r="PNQ18" s="26"/>
      <c r="PNR18" s="26"/>
      <c r="PNS18" s="225"/>
      <c r="PNT18" s="26"/>
      <c r="PNV18" s="229"/>
      <c r="PNW18" s="229"/>
      <c r="PNX18" s="229"/>
      <c r="PNY18" s="229"/>
      <c r="PNZ18" s="229"/>
      <c r="POA18" s="229"/>
      <c r="POB18" s="229"/>
      <c r="POC18" s="229"/>
      <c r="POE18" s="227"/>
      <c r="POF18" s="26"/>
      <c r="POG18" s="26"/>
      <c r="POH18" s="26"/>
      <c r="POI18" s="225"/>
      <c r="POJ18" s="26"/>
      <c r="POL18" s="229"/>
      <c r="POM18" s="229"/>
      <c r="PON18" s="229"/>
      <c r="POO18" s="229"/>
      <c r="POP18" s="229"/>
      <c r="POQ18" s="229"/>
      <c r="POR18" s="229"/>
      <c r="POS18" s="229"/>
      <c r="POU18" s="227"/>
      <c r="POV18" s="26"/>
      <c r="POW18" s="26"/>
      <c r="POX18" s="26"/>
      <c r="POY18" s="225"/>
      <c r="POZ18" s="26"/>
      <c r="PPB18" s="229"/>
      <c r="PPC18" s="229"/>
      <c r="PPD18" s="229"/>
      <c r="PPE18" s="229"/>
      <c r="PPF18" s="229"/>
      <c r="PPG18" s="229"/>
      <c r="PPH18" s="229"/>
      <c r="PPI18" s="229"/>
      <c r="PPK18" s="227"/>
      <c r="PPL18" s="26"/>
      <c r="PPM18" s="26"/>
      <c r="PPN18" s="26"/>
      <c r="PPO18" s="225"/>
      <c r="PPP18" s="26"/>
      <c r="PPR18" s="229"/>
      <c r="PPS18" s="229"/>
      <c r="PPT18" s="229"/>
      <c r="PPU18" s="229"/>
      <c r="PPV18" s="229"/>
      <c r="PPW18" s="229"/>
      <c r="PPX18" s="229"/>
      <c r="PPY18" s="229"/>
      <c r="PQA18" s="227"/>
      <c r="PQB18" s="26"/>
      <c r="PQC18" s="26"/>
      <c r="PQD18" s="26"/>
      <c r="PQE18" s="225"/>
      <c r="PQF18" s="26"/>
      <c r="PQH18" s="229"/>
      <c r="PQI18" s="229"/>
      <c r="PQJ18" s="229"/>
      <c r="PQK18" s="229"/>
      <c r="PQL18" s="229"/>
      <c r="PQM18" s="229"/>
      <c r="PQN18" s="229"/>
      <c r="PQO18" s="229"/>
      <c r="PQQ18" s="227"/>
      <c r="PQR18" s="26"/>
      <c r="PQS18" s="26"/>
      <c r="PQT18" s="26"/>
      <c r="PQU18" s="225"/>
      <c r="PQV18" s="26"/>
      <c r="PQX18" s="229"/>
      <c r="PQY18" s="229"/>
      <c r="PQZ18" s="229"/>
      <c r="PRA18" s="229"/>
      <c r="PRB18" s="229"/>
      <c r="PRC18" s="229"/>
      <c r="PRD18" s="229"/>
      <c r="PRE18" s="229"/>
      <c r="PRG18" s="227"/>
      <c r="PRH18" s="26"/>
      <c r="PRI18" s="26"/>
      <c r="PRJ18" s="26"/>
      <c r="PRK18" s="225"/>
      <c r="PRL18" s="26"/>
      <c r="PRN18" s="229"/>
      <c r="PRO18" s="229"/>
      <c r="PRP18" s="229"/>
      <c r="PRQ18" s="229"/>
      <c r="PRR18" s="229"/>
      <c r="PRS18" s="229"/>
      <c r="PRT18" s="229"/>
      <c r="PRU18" s="229"/>
      <c r="PRW18" s="227"/>
      <c r="PRX18" s="26"/>
      <c r="PRY18" s="26"/>
      <c r="PRZ18" s="26"/>
      <c r="PSA18" s="225"/>
      <c r="PSB18" s="26"/>
      <c r="PSD18" s="229"/>
      <c r="PSE18" s="229"/>
      <c r="PSF18" s="229"/>
      <c r="PSG18" s="229"/>
      <c r="PSH18" s="229"/>
      <c r="PSI18" s="229"/>
      <c r="PSJ18" s="229"/>
      <c r="PSK18" s="229"/>
      <c r="PSM18" s="227"/>
      <c r="PSN18" s="26"/>
      <c r="PSO18" s="26"/>
      <c r="PSP18" s="26"/>
      <c r="PSQ18" s="225"/>
      <c r="PSR18" s="26"/>
      <c r="PST18" s="229"/>
      <c r="PSU18" s="229"/>
      <c r="PSV18" s="229"/>
      <c r="PSW18" s="229"/>
      <c r="PSX18" s="229"/>
      <c r="PSY18" s="229"/>
      <c r="PSZ18" s="229"/>
      <c r="PTA18" s="229"/>
      <c r="PTC18" s="227"/>
      <c r="PTD18" s="26"/>
      <c r="PTE18" s="26"/>
      <c r="PTF18" s="26"/>
      <c r="PTG18" s="225"/>
      <c r="PTH18" s="26"/>
      <c r="PTJ18" s="229"/>
      <c r="PTK18" s="229"/>
      <c r="PTL18" s="229"/>
      <c r="PTM18" s="229"/>
      <c r="PTN18" s="229"/>
      <c r="PTO18" s="229"/>
      <c r="PTP18" s="229"/>
      <c r="PTQ18" s="229"/>
      <c r="PTS18" s="227"/>
      <c r="PTT18" s="26"/>
      <c r="PTU18" s="26"/>
      <c r="PTV18" s="26"/>
      <c r="PTW18" s="225"/>
      <c r="PTX18" s="26"/>
      <c r="PTZ18" s="229"/>
      <c r="PUA18" s="229"/>
      <c r="PUB18" s="229"/>
      <c r="PUC18" s="229"/>
      <c r="PUD18" s="229"/>
      <c r="PUE18" s="229"/>
      <c r="PUF18" s="229"/>
      <c r="PUG18" s="229"/>
      <c r="PUI18" s="227"/>
      <c r="PUJ18" s="26"/>
      <c r="PUK18" s="26"/>
      <c r="PUL18" s="26"/>
      <c r="PUM18" s="225"/>
      <c r="PUN18" s="26"/>
      <c r="PUP18" s="229"/>
      <c r="PUQ18" s="229"/>
      <c r="PUR18" s="229"/>
      <c r="PUS18" s="229"/>
      <c r="PUT18" s="229"/>
      <c r="PUU18" s="229"/>
      <c r="PUV18" s="229"/>
      <c r="PUW18" s="229"/>
      <c r="PUY18" s="227"/>
      <c r="PUZ18" s="26"/>
      <c r="PVA18" s="26"/>
      <c r="PVB18" s="26"/>
      <c r="PVC18" s="225"/>
      <c r="PVD18" s="26"/>
      <c r="PVF18" s="229"/>
      <c r="PVG18" s="229"/>
      <c r="PVH18" s="229"/>
      <c r="PVI18" s="229"/>
      <c r="PVJ18" s="229"/>
      <c r="PVK18" s="229"/>
      <c r="PVL18" s="229"/>
      <c r="PVM18" s="229"/>
      <c r="PVO18" s="227"/>
      <c r="PVP18" s="26"/>
      <c r="PVQ18" s="26"/>
      <c r="PVR18" s="26"/>
      <c r="PVS18" s="225"/>
      <c r="PVT18" s="26"/>
      <c r="PVV18" s="229"/>
      <c r="PVW18" s="229"/>
      <c r="PVX18" s="229"/>
      <c r="PVY18" s="229"/>
      <c r="PVZ18" s="229"/>
      <c r="PWA18" s="229"/>
      <c r="PWB18" s="229"/>
      <c r="PWC18" s="229"/>
      <c r="PWE18" s="227"/>
      <c r="PWF18" s="26"/>
      <c r="PWG18" s="26"/>
      <c r="PWH18" s="26"/>
      <c r="PWI18" s="225"/>
      <c r="PWJ18" s="26"/>
      <c r="PWL18" s="229"/>
      <c r="PWM18" s="229"/>
      <c r="PWN18" s="229"/>
      <c r="PWO18" s="229"/>
      <c r="PWP18" s="229"/>
      <c r="PWQ18" s="229"/>
      <c r="PWR18" s="229"/>
      <c r="PWS18" s="229"/>
      <c r="PWU18" s="227"/>
      <c r="PWV18" s="26"/>
      <c r="PWW18" s="26"/>
      <c r="PWX18" s="26"/>
      <c r="PWY18" s="225"/>
      <c r="PWZ18" s="26"/>
      <c r="PXB18" s="229"/>
      <c r="PXC18" s="229"/>
      <c r="PXD18" s="229"/>
      <c r="PXE18" s="229"/>
      <c r="PXF18" s="229"/>
      <c r="PXG18" s="229"/>
      <c r="PXH18" s="229"/>
      <c r="PXI18" s="229"/>
      <c r="PXK18" s="227"/>
      <c r="PXL18" s="26"/>
      <c r="PXM18" s="26"/>
      <c r="PXN18" s="26"/>
      <c r="PXO18" s="225"/>
      <c r="PXP18" s="26"/>
      <c r="PXR18" s="229"/>
      <c r="PXS18" s="229"/>
      <c r="PXT18" s="229"/>
      <c r="PXU18" s="229"/>
      <c r="PXV18" s="229"/>
      <c r="PXW18" s="229"/>
      <c r="PXX18" s="229"/>
      <c r="PXY18" s="229"/>
      <c r="PYA18" s="227"/>
      <c r="PYB18" s="26"/>
      <c r="PYC18" s="26"/>
      <c r="PYD18" s="26"/>
      <c r="PYE18" s="225"/>
      <c r="PYF18" s="26"/>
      <c r="PYH18" s="229"/>
      <c r="PYI18" s="229"/>
      <c r="PYJ18" s="229"/>
      <c r="PYK18" s="229"/>
      <c r="PYL18" s="229"/>
      <c r="PYM18" s="229"/>
      <c r="PYN18" s="229"/>
      <c r="PYO18" s="229"/>
      <c r="PYQ18" s="227"/>
      <c r="PYR18" s="26"/>
      <c r="PYS18" s="26"/>
      <c r="PYT18" s="26"/>
      <c r="PYU18" s="225"/>
      <c r="PYV18" s="26"/>
      <c r="PYX18" s="229"/>
      <c r="PYY18" s="229"/>
      <c r="PYZ18" s="229"/>
      <c r="PZA18" s="229"/>
      <c r="PZB18" s="229"/>
      <c r="PZC18" s="229"/>
      <c r="PZD18" s="229"/>
      <c r="PZE18" s="229"/>
      <c r="PZG18" s="227"/>
      <c r="PZH18" s="26"/>
      <c r="PZI18" s="26"/>
      <c r="PZJ18" s="26"/>
      <c r="PZK18" s="225"/>
      <c r="PZL18" s="26"/>
      <c r="PZN18" s="229"/>
      <c r="PZO18" s="229"/>
      <c r="PZP18" s="229"/>
      <c r="PZQ18" s="229"/>
      <c r="PZR18" s="229"/>
      <c r="PZS18" s="229"/>
      <c r="PZT18" s="229"/>
      <c r="PZU18" s="229"/>
      <c r="PZW18" s="227"/>
      <c r="PZX18" s="26"/>
      <c r="PZY18" s="26"/>
      <c r="PZZ18" s="26"/>
      <c r="QAA18" s="225"/>
      <c r="QAB18" s="26"/>
      <c r="QAD18" s="229"/>
      <c r="QAE18" s="229"/>
      <c r="QAF18" s="229"/>
      <c r="QAG18" s="229"/>
      <c r="QAH18" s="229"/>
      <c r="QAI18" s="229"/>
      <c r="QAJ18" s="229"/>
      <c r="QAK18" s="229"/>
      <c r="QAM18" s="227"/>
      <c r="QAN18" s="26"/>
      <c r="QAO18" s="26"/>
      <c r="QAP18" s="26"/>
      <c r="QAQ18" s="225"/>
      <c r="QAR18" s="26"/>
      <c r="QAT18" s="229"/>
      <c r="QAU18" s="229"/>
      <c r="QAV18" s="229"/>
      <c r="QAW18" s="229"/>
      <c r="QAX18" s="229"/>
      <c r="QAY18" s="229"/>
      <c r="QAZ18" s="229"/>
      <c r="QBA18" s="229"/>
      <c r="QBC18" s="227"/>
      <c r="QBD18" s="26"/>
      <c r="QBE18" s="26"/>
      <c r="QBF18" s="26"/>
      <c r="QBG18" s="225"/>
      <c r="QBH18" s="26"/>
      <c r="QBJ18" s="229"/>
      <c r="QBK18" s="229"/>
      <c r="QBL18" s="229"/>
      <c r="QBM18" s="229"/>
      <c r="QBN18" s="229"/>
      <c r="QBO18" s="229"/>
      <c r="QBP18" s="229"/>
      <c r="QBQ18" s="229"/>
      <c r="QBS18" s="227"/>
      <c r="QBT18" s="26"/>
      <c r="QBU18" s="26"/>
      <c r="QBV18" s="26"/>
      <c r="QBW18" s="225"/>
      <c r="QBX18" s="26"/>
      <c r="QBZ18" s="229"/>
      <c r="QCA18" s="229"/>
      <c r="QCB18" s="229"/>
      <c r="QCC18" s="229"/>
      <c r="QCD18" s="229"/>
      <c r="QCE18" s="229"/>
      <c r="QCF18" s="229"/>
      <c r="QCG18" s="229"/>
      <c r="QCI18" s="227"/>
      <c r="QCJ18" s="26"/>
      <c r="QCK18" s="26"/>
      <c r="QCL18" s="26"/>
      <c r="QCM18" s="225"/>
      <c r="QCN18" s="26"/>
      <c r="QCP18" s="229"/>
      <c r="QCQ18" s="229"/>
      <c r="QCR18" s="229"/>
      <c r="QCS18" s="229"/>
      <c r="QCT18" s="229"/>
      <c r="QCU18" s="229"/>
      <c r="QCV18" s="229"/>
      <c r="QCW18" s="229"/>
      <c r="QCY18" s="227"/>
      <c r="QCZ18" s="26"/>
      <c r="QDA18" s="26"/>
      <c r="QDB18" s="26"/>
      <c r="QDC18" s="225"/>
      <c r="QDD18" s="26"/>
      <c r="QDF18" s="229"/>
      <c r="QDG18" s="229"/>
      <c r="QDH18" s="229"/>
      <c r="QDI18" s="229"/>
      <c r="QDJ18" s="229"/>
      <c r="QDK18" s="229"/>
      <c r="QDL18" s="229"/>
      <c r="QDM18" s="229"/>
      <c r="QDO18" s="227"/>
      <c r="QDP18" s="26"/>
      <c r="QDQ18" s="26"/>
      <c r="QDR18" s="26"/>
      <c r="QDS18" s="225"/>
      <c r="QDT18" s="26"/>
      <c r="QDV18" s="229"/>
      <c r="QDW18" s="229"/>
      <c r="QDX18" s="229"/>
      <c r="QDY18" s="229"/>
      <c r="QDZ18" s="229"/>
      <c r="QEA18" s="229"/>
      <c r="QEB18" s="229"/>
      <c r="QEC18" s="229"/>
      <c r="QEE18" s="227"/>
      <c r="QEF18" s="26"/>
      <c r="QEG18" s="26"/>
      <c r="QEH18" s="26"/>
      <c r="QEI18" s="225"/>
      <c r="QEJ18" s="26"/>
      <c r="QEL18" s="229"/>
      <c r="QEM18" s="229"/>
      <c r="QEN18" s="229"/>
      <c r="QEO18" s="229"/>
      <c r="QEP18" s="229"/>
      <c r="QEQ18" s="229"/>
      <c r="QER18" s="229"/>
      <c r="QES18" s="229"/>
      <c r="QEU18" s="227"/>
      <c r="QEV18" s="26"/>
      <c r="QEW18" s="26"/>
      <c r="QEX18" s="26"/>
      <c r="QEY18" s="225"/>
      <c r="QEZ18" s="26"/>
      <c r="QFB18" s="229"/>
      <c r="QFC18" s="229"/>
      <c r="QFD18" s="229"/>
      <c r="QFE18" s="229"/>
      <c r="QFF18" s="229"/>
      <c r="QFG18" s="229"/>
      <c r="QFH18" s="229"/>
      <c r="QFI18" s="229"/>
      <c r="QFK18" s="227"/>
      <c r="QFL18" s="26"/>
      <c r="QFM18" s="26"/>
      <c r="QFN18" s="26"/>
      <c r="QFO18" s="225"/>
      <c r="QFP18" s="26"/>
      <c r="QFR18" s="229"/>
      <c r="QFS18" s="229"/>
      <c r="QFT18" s="229"/>
      <c r="QFU18" s="229"/>
      <c r="QFV18" s="229"/>
      <c r="QFW18" s="229"/>
      <c r="QFX18" s="229"/>
      <c r="QFY18" s="229"/>
      <c r="QGA18" s="227"/>
      <c r="QGB18" s="26"/>
      <c r="QGC18" s="26"/>
      <c r="QGD18" s="26"/>
      <c r="QGE18" s="225"/>
      <c r="QGF18" s="26"/>
      <c r="QGH18" s="229"/>
      <c r="QGI18" s="229"/>
      <c r="QGJ18" s="229"/>
      <c r="QGK18" s="229"/>
      <c r="QGL18" s="229"/>
      <c r="QGM18" s="229"/>
      <c r="QGN18" s="229"/>
      <c r="QGO18" s="229"/>
      <c r="QGQ18" s="227"/>
      <c r="QGR18" s="26"/>
      <c r="QGS18" s="26"/>
      <c r="QGT18" s="26"/>
      <c r="QGU18" s="225"/>
      <c r="QGV18" s="26"/>
      <c r="QGX18" s="229"/>
      <c r="QGY18" s="229"/>
      <c r="QGZ18" s="229"/>
      <c r="QHA18" s="229"/>
      <c r="QHB18" s="229"/>
      <c r="QHC18" s="229"/>
      <c r="QHD18" s="229"/>
      <c r="QHE18" s="229"/>
      <c r="QHG18" s="227"/>
      <c r="QHH18" s="26"/>
      <c r="QHI18" s="26"/>
      <c r="QHJ18" s="26"/>
      <c r="QHK18" s="225"/>
      <c r="QHL18" s="26"/>
      <c r="QHN18" s="229"/>
      <c r="QHO18" s="229"/>
      <c r="QHP18" s="229"/>
      <c r="QHQ18" s="229"/>
      <c r="QHR18" s="229"/>
      <c r="QHS18" s="229"/>
      <c r="QHT18" s="229"/>
      <c r="QHU18" s="229"/>
      <c r="QHW18" s="227"/>
      <c r="QHX18" s="26"/>
      <c r="QHY18" s="26"/>
      <c r="QHZ18" s="26"/>
      <c r="QIA18" s="225"/>
      <c r="QIB18" s="26"/>
      <c r="QID18" s="229"/>
      <c r="QIE18" s="229"/>
      <c r="QIF18" s="229"/>
      <c r="QIG18" s="229"/>
      <c r="QIH18" s="229"/>
      <c r="QII18" s="229"/>
      <c r="QIJ18" s="229"/>
      <c r="QIK18" s="229"/>
      <c r="QIM18" s="227"/>
      <c r="QIN18" s="26"/>
      <c r="QIO18" s="26"/>
      <c r="QIP18" s="26"/>
      <c r="QIQ18" s="225"/>
      <c r="QIR18" s="26"/>
      <c r="QIT18" s="229"/>
      <c r="QIU18" s="229"/>
      <c r="QIV18" s="229"/>
      <c r="QIW18" s="229"/>
      <c r="QIX18" s="229"/>
      <c r="QIY18" s="229"/>
      <c r="QIZ18" s="229"/>
      <c r="QJA18" s="229"/>
      <c r="QJC18" s="227"/>
      <c r="QJD18" s="26"/>
      <c r="QJE18" s="26"/>
      <c r="QJF18" s="26"/>
      <c r="QJG18" s="225"/>
      <c r="QJH18" s="26"/>
      <c r="QJJ18" s="229"/>
      <c r="QJK18" s="229"/>
      <c r="QJL18" s="229"/>
      <c r="QJM18" s="229"/>
      <c r="QJN18" s="229"/>
      <c r="QJO18" s="229"/>
      <c r="QJP18" s="229"/>
      <c r="QJQ18" s="229"/>
      <c r="QJS18" s="227"/>
      <c r="QJT18" s="26"/>
      <c r="QJU18" s="26"/>
      <c r="QJV18" s="26"/>
      <c r="QJW18" s="225"/>
      <c r="QJX18" s="26"/>
      <c r="QJZ18" s="229"/>
      <c r="QKA18" s="229"/>
      <c r="QKB18" s="229"/>
      <c r="QKC18" s="229"/>
      <c r="QKD18" s="229"/>
      <c r="QKE18" s="229"/>
      <c r="QKF18" s="229"/>
      <c r="QKG18" s="229"/>
      <c r="QKI18" s="227"/>
      <c r="QKJ18" s="26"/>
      <c r="QKK18" s="26"/>
      <c r="QKL18" s="26"/>
      <c r="QKM18" s="225"/>
      <c r="QKN18" s="26"/>
      <c r="QKP18" s="229"/>
      <c r="QKQ18" s="229"/>
      <c r="QKR18" s="229"/>
      <c r="QKS18" s="229"/>
      <c r="QKT18" s="229"/>
      <c r="QKU18" s="229"/>
      <c r="QKV18" s="229"/>
      <c r="QKW18" s="229"/>
      <c r="QKY18" s="227"/>
      <c r="QKZ18" s="26"/>
      <c r="QLA18" s="26"/>
      <c r="QLB18" s="26"/>
      <c r="QLC18" s="225"/>
      <c r="QLD18" s="26"/>
      <c r="QLF18" s="229"/>
      <c r="QLG18" s="229"/>
      <c r="QLH18" s="229"/>
      <c r="QLI18" s="229"/>
      <c r="QLJ18" s="229"/>
      <c r="QLK18" s="229"/>
      <c r="QLL18" s="229"/>
      <c r="QLM18" s="229"/>
      <c r="QLO18" s="227"/>
      <c r="QLP18" s="26"/>
      <c r="QLQ18" s="26"/>
      <c r="QLR18" s="26"/>
      <c r="QLS18" s="225"/>
      <c r="QLT18" s="26"/>
      <c r="QLV18" s="229"/>
      <c r="QLW18" s="229"/>
      <c r="QLX18" s="229"/>
      <c r="QLY18" s="229"/>
      <c r="QLZ18" s="229"/>
      <c r="QMA18" s="229"/>
      <c r="QMB18" s="229"/>
      <c r="QMC18" s="229"/>
      <c r="QME18" s="227"/>
      <c r="QMF18" s="26"/>
      <c r="QMG18" s="26"/>
      <c r="QMH18" s="26"/>
      <c r="QMI18" s="225"/>
      <c r="QMJ18" s="26"/>
      <c r="QML18" s="229"/>
      <c r="QMM18" s="229"/>
      <c r="QMN18" s="229"/>
      <c r="QMO18" s="229"/>
      <c r="QMP18" s="229"/>
      <c r="QMQ18" s="229"/>
      <c r="QMR18" s="229"/>
      <c r="QMS18" s="229"/>
      <c r="QMU18" s="227"/>
      <c r="QMV18" s="26"/>
      <c r="QMW18" s="26"/>
      <c r="QMX18" s="26"/>
      <c r="QMY18" s="225"/>
      <c r="QMZ18" s="26"/>
      <c r="QNB18" s="229"/>
      <c r="QNC18" s="229"/>
      <c r="QND18" s="229"/>
      <c r="QNE18" s="229"/>
      <c r="QNF18" s="229"/>
      <c r="QNG18" s="229"/>
      <c r="QNH18" s="229"/>
      <c r="QNI18" s="229"/>
      <c r="QNK18" s="227"/>
      <c r="QNL18" s="26"/>
      <c r="QNM18" s="26"/>
      <c r="QNN18" s="26"/>
      <c r="QNO18" s="225"/>
      <c r="QNP18" s="26"/>
      <c r="QNR18" s="229"/>
      <c r="QNS18" s="229"/>
      <c r="QNT18" s="229"/>
      <c r="QNU18" s="229"/>
      <c r="QNV18" s="229"/>
      <c r="QNW18" s="229"/>
      <c r="QNX18" s="229"/>
      <c r="QNY18" s="229"/>
      <c r="QOA18" s="227"/>
      <c r="QOB18" s="26"/>
      <c r="QOC18" s="26"/>
      <c r="QOD18" s="26"/>
      <c r="QOE18" s="225"/>
      <c r="QOF18" s="26"/>
      <c r="QOH18" s="229"/>
      <c r="QOI18" s="229"/>
      <c r="QOJ18" s="229"/>
      <c r="QOK18" s="229"/>
      <c r="QOL18" s="229"/>
      <c r="QOM18" s="229"/>
      <c r="QON18" s="229"/>
      <c r="QOO18" s="229"/>
      <c r="QOQ18" s="227"/>
      <c r="QOR18" s="26"/>
      <c r="QOS18" s="26"/>
      <c r="QOT18" s="26"/>
      <c r="QOU18" s="225"/>
      <c r="QOV18" s="26"/>
      <c r="QOX18" s="229"/>
      <c r="QOY18" s="229"/>
      <c r="QOZ18" s="229"/>
      <c r="QPA18" s="229"/>
      <c r="QPB18" s="229"/>
      <c r="QPC18" s="229"/>
      <c r="QPD18" s="229"/>
      <c r="QPE18" s="229"/>
      <c r="QPG18" s="227"/>
      <c r="QPH18" s="26"/>
      <c r="QPI18" s="26"/>
      <c r="QPJ18" s="26"/>
      <c r="QPK18" s="225"/>
      <c r="QPL18" s="26"/>
      <c r="QPN18" s="229"/>
      <c r="QPO18" s="229"/>
      <c r="QPP18" s="229"/>
      <c r="QPQ18" s="229"/>
      <c r="QPR18" s="229"/>
      <c r="QPS18" s="229"/>
      <c r="QPT18" s="229"/>
      <c r="QPU18" s="229"/>
      <c r="QPW18" s="227"/>
      <c r="QPX18" s="26"/>
      <c r="QPY18" s="26"/>
      <c r="QPZ18" s="26"/>
      <c r="QQA18" s="225"/>
      <c r="QQB18" s="26"/>
      <c r="QQD18" s="229"/>
      <c r="QQE18" s="229"/>
      <c r="QQF18" s="229"/>
      <c r="QQG18" s="229"/>
      <c r="QQH18" s="229"/>
      <c r="QQI18" s="229"/>
      <c r="QQJ18" s="229"/>
      <c r="QQK18" s="229"/>
      <c r="QQM18" s="227"/>
      <c r="QQN18" s="26"/>
      <c r="QQO18" s="26"/>
      <c r="QQP18" s="26"/>
      <c r="QQQ18" s="225"/>
      <c r="QQR18" s="26"/>
      <c r="QQT18" s="229"/>
      <c r="QQU18" s="229"/>
      <c r="QQV18" s="229"/>
      <c r="QQW18" s="229"/>
      <c r="QQX18" s="229"/>
      <c r="QQY18" s="229"/>
      <c r="QQZ18" s="229"/>
      <c r="QRA18" s="229"/>
      <c r="QRC18" s="227"/>
      <c r="QRD18" s="26"/>
      <c r="QRE18" s="26"/>
      <c r="QRF18" s="26"/>
      <c r="QRG18" s="225"/>
      <c r="QRH18" s="26"/>
      <c r="QRJ18" s="229"/>
      <c r="QRK18" s="229"/>
      <c r="QRL18" s="229"/>
      <c r="QRM18" s="229"/>
      <c r="QRN18" s="229"/>
      <c r="QRO18" s="229"/>
      <c r="QRP18" s="229"/>
      <c r="QRQ18" s="229"/>
      <c r="QRS18" s="227"/>
      <c r="QRT18" s="26"/>
      <c r="QRU18" s="26"/>
      <c r="QRV18" s="26"/>
      <c r="QRW18" s="225"/>
      <c r="QRX18" s="26"/>
      <c r="QRZ18" s="229"/>
      <c r="QSA18" s="229"/>
      <c r="QSB18" s="229"/>
      <c r="QSC18" s="229"/>
      <c r="QSD18" s="229"/>
      <c r="QSE18" s="229"/>
      <c r="QSF18" s="229"/>
      <c r="QSG18" s="229"/>
      <c r="QSI18" s="227"/>
      <c r="QSJ18" s="26"/>
      <c r="QSK18" s="26"/>
      <c r="QSL18" s="26"/>
      <c r="QSM18" s="225"/>
      <c r="QSN18" s="26"/>
      <c r="QSP18" s="229"/>
      <c r="QSQ18" s="229"/>
      <c r="QSR18" s="229"/>
      <c r="QSS18" s="229"/>
      <c r="QST18" s="229"/>
      <c r="QSU18" s="229"/>
      <c r="QSV18" s="229"/>
      <c r="QSW18" s="229"/>
      <c r="QSY18" s="227"/>
      <c r="QSZ18" s="26"/>
      <c r="QTA18" s="26"/>
      <c r="QTB18" s="26"/>
      <c r="QTC18" s="225"/>
      <c r="QTD18" s="26"/>
      <c r="QTF18" s="229"/>
      <c r="QTG18" s="229"/>
      <c r="QTH18" s="229"/>
      <c r="QTI18" s="229"/>
      <c r="QTJ18" s="229"/>
      <c r="QTK18" s="229"/>
      <c r="QTL18" s="229"/>
      <c r="QTM18" s="229"/>
      <c r="QTO18" s="227"/>
      <c r="QTP18" s="26"/>
      <c r="QTQ18" s="26"/>
      <c r="QTR18" s="26"/>
      <c r="QTS18" s="225"/>
      <c r="QTT18" s="26"/>
      <c r="QTV18" s="229"/>
      <c r="QTW18" s="229"/>
      <c r="QTX18" s="229"/>
      <c r="QTY18" s="229"/>
      <c r="QTZ18" s="229"/>
      <c r="QUA18" s="229"/>
      <c r="QUB18" s="229"/>
      <c r="QUC18" s="229"/>
      <c r="QUE18" s="227"/>
      <c r="QUF18" s="26"/>
      <c r="QUG18" s="26"/>
      <c r="QUH18" s="26"/>
      <c r="QUI18" s="225"/>
      <c r="QUJ18" s="26"/>
      <c r="QUL18" s="229"/>
      <c r="QUM18" s="229"/>
      <c r="QUN18" s="229"/>
      <c r="QUO18" s="229"/>
      <c r="QUP18" s="229"/>
      <c r="QUQ18" s="229"/>
      <c r="QUR18" s="229"/>
      <c r="QUS18" s="229"/>
      <c r="QUU18" s="227"/>
      <c r="QUV18" s="26"/>
      <c r="QUW18" s="26"/>
      <c r="QUX18" s="26"/>
      <c r="QUY18" s="225"/>
      <c r="QUZ18" s="26"/>
      <c r="QVB18" s="229"/>
      <c r="QVC18" s="229"/>
      <c r="QVD18" s="229"/>
      <c r="QVE18" s="229"/>
      <c r="QVF18" s="229"/>
      <c r="QVG18" s="229"/>
      <c r="QVH18" s="229"/>
      <c r="QVI18" s="229"/>
      <c r="QVK18" s="227"/>
      <c r="QVL18" s="26"/>
      <c r="QVM18" s="26"/>
      <c r="QVN18" s="26"/>
      <c r="QVO18" s="225"/>
      <c r="QVP18" s="26"/>
      <c r="QVR18" s="229"/>
      <c r="QVS18" s="229"/>
      <c r="QVT18" s="229"/>
      <c r="QVU18" s="229"/>
      <c r="QVV18" s="229"/>
      <c r="QVW18" s="229"/>
      <c r="QVX18" s="229"/>
      <c r="QVY18" s="229"/>
      <c r="QWA18" s="227"/>
      <c r="QWB18" s="26"/>
      <c r="QWC18" s="26"/>
      <c r="QWD18" s="26"/>
      <c r="QWE18" s="225"/>
      <c r="QWF18" s="26"/>
      <c r="QWH18" s="229"/>
      <c r="QWI18" s="229"/>
      <c r="QWJ18" s="229"/>
      <c r="QWK18" s="229"/>
      <c r="QWL18" s="229"/>
      <c r="QWM18" s="229"/>
      <c r="QWN18" s="229"/>
      <c r="QWO18" s="229"/>
      <c r="QWQ18" s="227"/>
      <c r="QWR18" s="26"/>
      <c r="QWS18" s="26"/>
      <c r="QWT18" s="26"/>
      <c r="QWU18" s="225"/>
      <c r="QWV18" s="26"/>
      <c r="QWX18" s="229"/>
      <c r="QWY18" s="229"/>
      <c r="QWZ18" s="229"/>
      <c r="QXA18" s="229"/>
      <c r="QXB18" s="229"/>
      <c r="QXC18" s="229"/>
      <c r="QXD18" s="229"/>
      <c r="QXE18" s="229"/>
      <c r="QXG18" s="227"/>
      <c r="QXH18" s="26"/>
      <c r="QXI18" s="26"/>
      <c r="QXJ18" s="26"/>
      <c r="QXK18" s="225"/>
      <c r="QXL18" s="26"/>
      <c r="QXN18" s="229"/>
      <c r="QXO18" s="229"/>
      <c r="QXP18" s="229"/>
      <c r="QXQ18" s="229"/>
      <c r="QXR18" s="229"/>
      <c r="QXS18" s="229"/>
      <c r="QXT18" s="229"/>
      <c r="QXU18" s="229"/>
      <c r="QXW18" s="227"/>
      <c r="QXX18" s="26"/>
      <c r="QXY18" s="26"/>
      <c r="QXZ18" s="26"/>
      <c r="QYA18" s="225"/>
      <c r="QYB18" s="26"/>
      <c r="QYD18" s="229"/>
      <c r="QYE18" s="229"/>
      <c r="QYF18" s="229"/>
      <c r="QYG18" s="229"/>
      <c r="QYH18" s="229"/>
      <c r="QYI18" s="229"/>
      <c r="QYJ18" s="229"/>
      <c r="QYK18" s="229"/>
      <c r="QYM18" s="227"/>
      <c r="QYN18" s="26"/>
      <c r="QYO18" s="26"/>
      <c r="QYP18" s="26"/>
      <c r="QYQ18" s="225"/>
      <c r="QYR18" s="26"/>
      <c r="QYT18" s="229"/>
      <c r="QYU18" s="229"/>
      <c r="QYV18" s="229"/>
      <c r="QYW18" s="229"/>
      <c r="QYX18" s="229"/>
      <c r="QYY18" s="229"/>
      <c r="QYZ18" s="229"/>
      <c r="QZA18" s="229"/>
      <c r="QZC18" s="227"/>
      <c r="QZD18" s="26"/>
      <c r="QZE18" s="26"/>
      <c r="QZF18" s="26"/>
      <c r="QZG18" s="225"/>
      <c r="QZH18" s="26"/>
      <c r="QZJ18" s="229"/>
      <c r="QZK18" s="229"/>
      <c r="QZL18" s="229"/>
      <c r="QZM18" s="229"/>
      <c r="QZN18" s="229"/>
      <c r="QZO18" s="229"/>
      <c r="QZP18" s="229"/>
      <c r="QZQ18" s="229"/>
      <c r="QZS18" s="227"/>
      <c r="QZT18" s="26"/>
      <c r="QZU18" s="26"/>
      <c r="QZV18" s="26"/>
      <c r="QZW18" s="225"/>
      <c r="QZX18" s="26"/>
      <c r="QZZ18" s="229"/>
      <c r="RAA18" s="229"/>
      <c r="RAB18" s="229"/>
      <c r="RAC18" s="229"/>
      <c r="RAD18" s="229"/>
      <c r="RAE18" s="229"/>
      <c r="RAF18" s="229"/>
      <c r="RAG18" s="229"/>
      <c r="RAI18" s="227"/>
      <c r="RAJ18" s="26"/>
      <c r="RAK18" s="26"/>
      <c r="RAL18" s="26"/>
      <c r="RAM18" s="225"/>
      <c r="RAN18" s="26"/>
      <c r="RAP18" s="229"/>
      <c r="RAQ18" s="229"/>
      <c r="RAR18" s="229"/>
      <c r="RAS18" s="229"/>
      <c r="RAT18" s="229"/>
      <c r="RAU18" s="229"/>
      <c r="RAV18" s="229"/>
      <c r="RAW18" s="229"/>
      <c r="RAY18" s="227"/>
      <c r="RAZ18" s="26"/>
      <c r="RBA18" s="26"/>
      <c r="RBB18" s="26"/>
      <c r="RBC18" s="225"/>
      <c r="RBD18" s="26"/>
      <c r="RBF18" s="229"/>
      <c r="RBG18" s="229"/>
      <c r="RBH18" s="229"/>
      <c r="RBI18" s="229"/>
      <c r="RBJ18" s="229"/>
      <c r="RBK18" s="229"/>
      <c r="RBL18" s="229"/>
      <c r="RBM18" s="229"/>
      <c r="RBO18" s="227"/>
      <c r="RBP18" s="26"/>
      <c r="RBQ18" s="26"/>
      <c r="RBR18" s="26"/>
      <c r="RBS18" s="225"/>
      <c r="RBT18" s="26"/>
      <c r="RBV18" s="229"/>
      <c r="RBW18" s="229"/>
      <c r="RBX18" s="229"/>
      <c r="RBY18" s="229"/>
      <c r="RBZ18" s="229"/>
      <c r="RCA18" s="229"/>
      <c r="RCB18" s="229"/>
      <c r="RCC18" s="229"/>
      <c r="RCE18" s="227"/>
      <c r="RCF18" s="26"/>
      <c r="RCG18" s="26"/>
      <c r="RCH18" s="26"/>
      <c r="RCI18" s="225"/>
      <c r="RCJ18" s="26"/>
      <c r="RCL18" s="229"/>
      <c r="RCM18" s="229"/>
      <c r="RCN18" s="229"/>
      <c r="RCO18" s="229"/>
      <c r="RCP18" s="229"/>
      <c r="RCQ18" s="229"/>
      <c r="RCR18" s="229"/>
      <c r="RCS18" s="229"/>
      <c r="RCU18" s="227"/>
      <c r="RCV18" s="26"/>
      <c r="RCW18" s="26"/>
      <c r="RCX18" s="26"/>
      <c r="RCY18" s="225"/>
      <c r="RCZ18" s="26"/>
      <c r="RDB18" s="229"/>
      <c r="RDC18" s="229"/>
      <c r="RDD18" s="229"/>
      <c r="RDE18" s="229"/>
      <c r="RDF18" s="229"/>
      <c r="RDG18" s="229"/>
      <c r="RDH18" s="229"/>
      <c r="RDI18" s="229"/>
      <c r="RDK18" s="227"/>
      <c r="RDL18" s="26"/>
      <c r="RDM18" s="26"/>
      <c r="RDN18" s="26"/>
      <c r="RDO18" s="225"/>
      <c r="RDP18" s="26"/>
      <c r="RDR18" s="229"/>
      <c r="RDS18" s="229"/>
      <c r="RDT18" s="229"/>
      <c r="RDU18" s="229"/>
      <c r="RDV18" s="229"/>
      <c r="RDW18" s="229"/>
      <c r="RDX18" s="229"/>
      <c r="RDY18" s="229"/>
      <c r="REA18" s="227"/>
      <c r="REB18" s="26"/>
      <c r="REC18" s="26"/>
      <c r="RED18" s="26"/>
      <c r="REE18" s="225"/>
      <c r="REF18" s="26"/>
      <c r="REH18" s="229"/>
      <c r="REI18" s="229"/>
      <c r="REJ18" s="229"/>
      <c r="REK18" s="229"/>
      <c r="REL18" s="229"/>
      <c r="REM18" s="229"/>
      <c r="REN18" s="229"/>
      <c r="REO18" s="229"/>
      <c r="REQ18" s="227"/>
      <c r="RER18" s="26"/>
      <c r="RES18" s="26"/>
      <c r="RET18" s="26"/>
      <c r="REU18" s="225"/>
      <c r="REV18" s="26"/>
      <c r="REX18" s="229"/>
      <c r="REY18" s="229"/>
      <c r="REZ18" s="229"/>
      <c r="RFA18" s="229"/>
      <c r="RFB18" s="229"/>
      <c r="RFC18" s="229"/>
      <c r="RFD18" s="229"/>
      <c r="RFE18" s="229"/>
      <c r="RFG18" s="227"/>
      <c r="RFH18" s="26"/>
      <c r="RFI18" s="26"/>
      <c r="RFJ18" s="26"/>
      <c r="RFK18" s="225"/>
      <c r="RFL18" s="26"/>
      <c r="RFN18" s="229"/>
      <c r="RFO18" s="229"/>
      <c r="RFP18" s="229"/>
      <c r="RFQ18" s="229"/>
      <c r="RFR18" s="229"/>
      <c r="RFS18" s="229"/>
      <c r="RFT18" s="229"/>
      <c r="RFU18" s="229"/>
      <c r="RFW18" s="227"/>
      <c r="RFX18" s="26"/>
      <c r="RFY18" s="26"/>
      <c r="RFZ18" s="26"/>
      <c r="RGA18" s="225"/>
      <c r="RGB18" s="26"/>
      <c r="RGD18" s="229"/>
      <c r="RGE18" s="229"/>
      <c r="RGF18" s="229"/>
      <c r="RGG18" s="229"/>
      <c r="RGH18" s="229"/>
      <c r="RGI18" s="229"/>
      <c r="RGJ18" s="229"/>
      <c r="RGK18" s="229"/>
      <c r="RGM18" s="227"/>
      <c r="RGN18" s="26"/>
      <c r="RGO18" s="26"/>
      <c r="RGP18" s="26"/>
      <c r="RGQ18" s="225"/>
      <c r="RGR18" s="26"/>
      <c r="RGT18" s="229"/>
      <c r="RGU18" s="229"/>
      <c r="RGV18" s="229"/>
      <c r="RGW18" s="229"/>
      <c r="RGX18" s="229"/>
      <c r="RGY18" s="229"/>
      <c r="RGZ18" s="229"/>
      <c r="RHA18" s="229"/>
      <c r="RHC18" s="227"/>
      <c r="RHD18" s="26"/>
      <c r="RHE18" s="26"/>
      <c r="RHF18" s="26"/>
      <c r="RHG18" s="225"/>
      <c r="RHH18" s="26"/>
      <c r="RHJ18" s="229"/>
      <c r="RHK18" s="229"/>
      <c r="RHL18" s="229"/>
      <c r="RHM18" s="229"/>
      <c r="RHN18" s="229"/>
      <c r="RHO18" s="229"/>
      <c r="RHP18" s="229"/>
      <c r="RHQ18" s="229"/>
      <c r="RHS18" s="227"/>
      <c r="RHT18" s="26"/>
      <c r="RHU18" s="26"/>
      <c r="RHV18" s="26"/>
      <c r="RHW18" s="225"/>
      <c r="RHX18" s="26"/>
      <c r="RHZ18" s="229"/>
      <c r="RIA18" s="229"/>
      <c r="RIB18" s="229"/>
      <c r="RIC18" s="229"/>
      <c r="RID18" s="229"/>
      <c r="RIE18" s="229"/>
      <c r="RIF18" s="229"/>
      <c r="RIG18" s="229"/>
      <c r="RII18" s="227"/>
      <c r="RIJ18" s="26"/>
      <c r="RIK18" s="26"/>
      <c r="RIL18" s="26"/>
      <c r="RIM18" s="225"/>
      <c r="RIN18" s="26"/>
      <c r="RIP18" s="229"/>
      <c r="RIQ18" s="229"/>
      <c r="RIR18" s="229"/>
      <c r="RIS18" s="229"/>
      <c r="RIT18" s="229"/>
      <c r="RIU18" s="229"/>
      <c r="RIV18" s="229"/>
      <c r="RIW18" s="229"/>
      <c r="RIY18" s="227"/>
      <c r="RIZ18" s="26"/>
      <c r="RJA18" s="26"/>
      <c r="RJB18" s="26"/>
      <c r="RJC18" s="225"/>
      <c r="RJD18" s="26"/>
      <c r="RJF18" s="229"/>
      <c r="RJG18" s="229"/>
      <c r="RJH18" s="229"/>
      <c r="RJI18" s="229"/>
      <c r="RJJ18" s="229"/>
      <c r="RJK18" s="229"/>
      <c r="RJL18" s="229"/>
      <c r="RJM18" s="229"/>
      <c r="RJO18" s="227"/>
      <c r="RJP18" s="26"/>
      <c r="RJQ18" s="26"/>
      <c r="RJR18" s="26"/>
      <c r="RJS18" s="225"/>
      <c r="RJT18" s="26"/>
      <c r="RJV18" s="229"/>
      <c r="RJW18" s="229"/>
      <c r="RJX18" s="229"/>
      <c r="RJY18" s="229"/>
      <c r="RJZ18" s="229"/>
      <c r="RKA18" s="229"/>
      <c r="RKB18" s="229"/>
      <c r="RKC18" s="229"/>
      <c r="RKE18" s="227"/>
      <c r="RKF18" s="26"/>
      <c r="RKG18" s="26"/>
      <c r="RKH18" s="26"/>
      <c r="RKI18" s="225"/>
      <c r="RKJ18" s="26"/>
      <c r="RKL18" s="229"/>
      <c r="RKM18" s="229"/>
      <c r="RKN18" s="229"/>
      <c r="RKO18" s="229"/>
      <c r="RKP18" s="229"/>
      <c r="RKQ18" s="229"/>
      <c r="RKR18" s="229"/>
      <c r="RKS18" s="229"/>
      <c r="RKU18" s="227"/>
      <c r="RKV18" s="26"/>
      <c r="RKW18" s="26"/>
      <c r="RKX18" s="26"/>
      <c r="RKY18" s="225"/>
      <c r="RKZ18" s="26"/>
      <c r="RLB18" s="229"/>
      <c r="RLC18" s="229"/>
      <c r="RLD18" s="229"/>
      <c r="RLE18" s="229"/>
      <c r="RLF18" s="229"/>
      <c r="RLG18" s="229"/>
      <c r="RLH18" s="229"/>
      <c r="RLI18" s="229"/>
      <c r="RLK18" s="227"/>
      <c r="RLL18" s="26"/>
      <c r="RLM18" s="26"/>
      <c r="RLN18" s="26"/>
      <c r="RLO18" s="225"/>
      <c r="RLP18" s="26"/>
      <c r="RLR18" s="229"/>
      <c r="RLS18" s="229"/>
      <c r="RLT18" s="229"/>
      <c r="RLU18" s="229"/>
      <c r="RLV18" s="229"/>
      <c r="RLW18" s="229"/>
      <c r="RLX18" s="229"/>
      <c r="RLY18" s="229"/>
      <c r="RMA18" s="227"/>
      <c r="RMB18" s="26"/>
      <c r="RMC18" s="26"/>
      <c r="RMD18" s="26"/>
      <c r="RME18" s="225"/>
      <c r="RMF18" s="26"/>
      <c r="RMH18" s="229"/>
      <c r="RMI18" s="229"/>
      <c r="RMJ18" s="229"/>
      <c r="RMK18" s="229"/>
      <c r="RML18" s="229"/>
      <c r="RMM18" s="229"/>
      <c r="RMN18" s="229"/>
      <c r="RMO18" s="229"/>
      <c r="RMQ18" s="227"/>
      <c r="RMR18" s="26"/>
      <c r="RMS18" s="26"/>
      <c r="RMT18" s="26"/>
      <c r="RMU18" s="225"/>
      <c r="RMV18" s="26"/>
      <c r="RMX18" s="229"/>
      <c r="RMY18" s="229"/>
      <c r="RMZ18" s="229"/>
      <c r="RNA18" s="229"/>
      <c r="RNB18" s="229"/>
      <c r="RNC18" s="229"/>
      <c r="RND18" s="229"/>
      <c r="RNE18" s="229"/>
      <c r="RNG18" s="227"/>
      <c r="RNH18" s="26"/>
      <c r="RNI18" s="26"/>
      <c r="RNJ18" s="26"/>
      <c r="RNK18" s="225"/>
      <c r="RNL18" s="26"/>
      <c r="RNN18" s="229"/>
      <c r="RNO18" s="229"/>
      <c r="RNP18" s="229"/>
      <c r="RNQ18" s="229"/>
      <c r="RNR18" s="229"/>
      <c r="RNS18" s="229"/>
      <c r="RNT18" s="229"/>
      <c r="RNU18" s="229"/>
      <c r="RNW18" s="227"/>
      <c r="RNX18" s="26"/>
      <c r="RNY18" s="26"/>
      <c r="RNZ18" s="26"/>
      <c r="ROA18" s="225"/>
      <c r="ROB18" s="26"/>
      <c r="ROD18" s="229"/>
      <c r="ROE18" s="229"/>
      <c r="ROF18" s="229"/>
      <c r="ROG18" s="229"/>
      <c r="ROH18" s="229"/>
      <c r="ROI18" s="229"/>
      <c r="ROJ18" s="229"/>
      <c r="ROK18" s="229"/>
      <c r="ROM18" s="227"/>
      <c r="RON18" s="26"/>
      <c r="ROO18" s="26"/>
      <c r="ROP18" s="26"/>
      <c r="ROQ18" s="225"/>
      <c r="ROR18" s="26"/>
      <c r="ROT18" s="229"/>
      <c r="ROU18" s="229"/>
      <c r="ROV18" s="229"/>
      <c r="ROW18" s="229"/>
      <c r="ROX18" s="229"/>
      <c r="ROY18" s="229"/>
      <c r="ROZ18" s="229"/>
      <c r="RPA18" s="229"/>
      <c r="RPC18" s="227"/>
      <c r="RPD18" s="26"/>
      <c r="RPE18" s="26"/>
      <c r="RPF18" s="26"/>
      <c r="RPG18" s="225"/>
      <c r="RPH18" s="26"/>
      <c r="RPJ18" s="229"/>
      <c r="RPK18" s="229"/>
      <c r="RPL18" s="229"/>
      <c r="RPM18" s="229"/>
      <c r="RPN18" s="229"/>
      <c r="RPO18" s="229"/>
      <c r="RPP18" s="229"/>
      <c r="RPQ18" s="229"/>
      <c r="RPS18" s="227"/>
      <c r="RPT18" s="26"/>
      <c r="RPU18" s="26"/>
      <c r="RPV18" s="26"/>
      <c r="RPW18" s="225"/>
      <c r="RPX18" s="26"/>
      <c r="RPZ18" s="229"/>
      <c r="RQA18" s="229"/>
      <c r="RQB18" s="229"/>
      <c r="RQC18" s="229"/>
      <c r="RQD18" s="229"/>
      <c r="RQE18" s="229"/>
      <c r="RQF18" s="229"/>
      <c r="RQG18" s="229"/>
      <c r="RQI18" s="227"/>
      <c r="RQJ18" s="26"/>
      <c r="RQK18" s="26"/>
      <c r="RQL18" s="26"/>
      <c r="RQM18" s="225"/>
      <c r="RQN18" s="26"/>
      <c r="RQP18" s="229"/>
      <c r="RQQ18" s="229"/>
      <c r="RQR18" s="229"/>
      <c r="RQS18" s="229"/>
      <c r="RQT18" s="229"/>
      <c r="RQU18" s="229"/>
      <c r="RQV18" s="229"/>
      <c r="RQW18" s="229"/>
      <c r="RQY18" s="227"/>
      <c r="RQZ18" s="26"/>
      <c r="RRA18" s="26"/>
      <c r="RRB18" s="26"/>
      <c r="RRC18" s="225"/>
      <c r="RRD18" s="26"/>
      <c r="RRF18" s="229"/>
      <c r="RRG18" s="229"/>
      <c r="RRH18" s="229"/>
      <c r="RRI18" s="229"/>
      <c r="RRJ18" s="229"/>
      <c r="RRK18" s="229"/>
      <c r="RRL18" s="229"/>
      <c r="RRM18" s="229"/>
      <c r="RRO18" s="227"/>
      <c r="RRP18" s="26"/>
      <c r="RRQ18" s="26"/>
      <c r="RRR18" s="26"/>
      <c r="RRS18" s="225"/>
      <c r="RRT18" s="26"/>
      <c r="RRV18" s="229"/>
      <c r="RRW18" s="229"/>
      <c r="RRX18" s="229"/>
      <c r="RRY18" s="229"/>
      <c r="RRZ18" s="229"/>
      <c r="RSA18" s="229"/>
      <c r="RSB18" s="229"/>
      <c r="RSC18" s="229"/>
      <c r="RSE18" s="227"/>
      <c r="RSF18" s="26"/>
      <c r="RSG18" s="26"/>
      <c r="RSH18" s="26"/>
      <c r="RSI18" s="225"/>
      <c r="RSJ18" s="26"/>
      <c r="RSL18" s="229"/>
      <c r="RSM18" s="229"/>
      <c r="RSN18" s="229"/>
      <c r="RSO18" s="229"/>
      <c r="RSP18" s="229"/>
      <c r="RSQ18" s="229"/>
      <c r="RSR18" s="229"/>
      <c r="RSS18" s="229"/>
      <c r="RSU18" s="227"/>
      <c r="RSV18" s="26"/>
      <c r="RSW18" s="26"/>
      <c r="RSX18" s="26"/>
      <c r="RSY18" s="225"/>
      <c r="RSZ18" s="26"/>
      <c r="RTB18" s="229"/>
      <c r="RTC18" s="229"/>
      <c r="RTD18" s="229"/>
      <c r="RTE18" s="229"/>
      <c r="RTF18" s="229"/>
      <c r="RTG18" s="229"/>
      <c r="RTH18" s="229"/>
      <c r="RTI18" s="229"/>
      <c r="RTK18" s="227"/>
      <c r="RTL18" s="26"/>
      <c r="RTM18" s="26"/>
      <c r="RTN18" s="26"/>
      <c r="RTO18" s="225"/>
      <c r="RTP18" s="26"/>
      <c r="RTR18" s="229"/>
      <c r="RTS18" s="229"/>
      <c r="RTT18" s="229"/>
      <c r="RTU18" s="229"/>
      <c r="RTV18" s="229"/>
      <c r="RTW18" s="229"/>
      <c r="RTX18" s="229"/>
      <c r="RTY18" s="229"/>
      <c r="RUA18" s="227"/>
      <c r="RUB18" s="26"/>
      <c r="RUC18" s="26"/>
      <c r="RUD18" s="26"/>
      <c r="RUE18" s="225"/>
      <c r="RUF18" s="26"/>
      <c r="RUH18" s="229"/>
      <c r="RUI18" s="229"/>
      <c r="RUJ18" s="229"/>
      <c r="RUK18" s="229"/>
      <c r="RUL18" s="229"/>
      <c r="RUM18" s="229"/>
      <c r="RUN18" s="229"/>
      <c r="RUO18" s="229"/>
      <c r="RUQ18" s="227"/>
      <c r="RUR18" s="26"/>
      <c r="RUS18" s="26"/>
      <c r="RUT18" s="26"/>
      <c r="RUU18" s="225"/>
      <c r="RUV18" s="26"/>
      <c r="RUX18" s="229"/>
      <c r="RUY18" s="229"/>
      <c r="RUZ18" s="229"/>
      <c r="RVA18" s="229"/>
      <c r="RVB18" s="229"/>
      <c r="RVC18" s="229"/>
      <c r="RVD18" s="229"/>
      <c r="RVE18" s="229"/>
      <c r="RVG18" s="227"/>
      <c r="RVH18" s="26"/>
      <c r="RVI18" s="26"/>
      <c r="RVJ18" s="26"/>
      <c r="RVK18" s="225"/>
      <c r="RVL18" s="26"/>
      <c r="RVN18" s="229"/>
      <c r="RVO18" s="229"/>
      <c r="RVP18" s="229"/>
      <c r="RVQ18" s="229"/>
      <c r="RVR18" s="229"/>
      <c r="RVS18" s="229"/>
      <c r="RVT18" s="229"/>
      <c r="RVU18" s="229"/>
      <c r="RVW18" s="227"/>
      <c r="RVX18" s="26"/>
      <c r="RVY18" s="26"/>
      <c r="RVZ18" s="26"/>
      <c r="RWA18" s="225"/>
      <c r="RWB18" s="26"/>
      <c r="RWD18" s="229"/>
      <c r="RWE18" s="229"/>
      <c r="RWF18" s="229"/>
      <c r="RWG18" s="229"/>
      <c r="RWH18" s="229"/>
      <c r="RWI18" s="229"/>
      <c r="RWJ18" s="229"/>
      <c r="RWK18" s="229"/>
      <c r="RWM18" s="227"/>
      <c r="RWN18" s="26"/>
      <c r="RWO18" s="26"/>
      <c r="RWP18" s="26"/>
      <c r="RWQ18" s="225"/>
      <c r="RWR18" s="26"/>
      <c r="RWT18" s="229"/>
      <c r="RWU18" s="229"/>
      <c r="RWV18" s="229"/>
      <c r="RWW18" s="229"/>
      <c r="RWX18" s="229"/>
      <c r="RWY18" s="229"/>
      <c r="RWZ18" s="229"/>
      <c r="RXA18" s="229"/>
      <c r="RXC18" s="227"/>
      <c r="RXD18" s="26"/>
      <c r="RXE18" s="26"/>
      <c r="RXF18" s="26"/>
      <c r="RXG18" s="225"/>
      <c r="RXH18" s="26"/>
      <c r="RXJ18" s="229"/>
      <c r="RXK18" s="229"/>
      <c r="RXL18" s="229"/>
      <c r="RXM18" s="229"/>
      <c r="RXN18" s="229"/>
      <c r="RXO18" s="229"/>
      <c r="RXP18" s="229"/>
      <c r="RXQ18" s="229"/>
      <c r="RXS18" s="227"/>
      <c r="RXT18" s="26"/>
      <c r="RXU18" s="26"/>
      <c r="RXV18" s="26"/>
      <c r="RXW18" s="225"/>
      <c r="RXX18" s="26"/>
      <c r="RXZ18" s="229"/>
      <c r="RYA18" s="229"/>
      <c r="RYB18" s="229"/>
      <c r="RYC18" s="229"/>
      <c r="RYD18" s="229"/>
      <c r="RYE18" s="229"/>
      <c r="RYF18" s="229"/>
      <c r="RYG18" s="229"/>
      <c r="RYI18" s="227"/>
      <c r="RYJ18" s="26"/>
      <c r="RYK18" s="26"/>
      <c r="RYL18" s="26"/>
      <c r="RYM18" s="225"/>
      <c r="RYN18" s="26"/>
      <c r="RYP18" s="229"/>
      <c r="RYQ18" s="229"/>
      <c r="RYR18" s="229"/>
      <c r="RYS18" s="229"/>
      <c r="RYT18" s="229"/>
      <c r="RYU18" s="229"/>
      <c r="RYV18" s="229"/>
      <c r="RYW18" s="229"/>
      <c r="RYY18" s="227"/>
      <c r="RYZ18" s="26"/>
      <c r="RZA18" s="26"/>
      <c r="RZB18" s="26"/>
      <c r="RZC18" s="225"/>
      <c r="RZD18" s="26"/>
      <c r="RZF18" s="229"/>
      <c r="RZG18" s="229"/>
      <c r="RZH18" s="229"/>
      <c r="RZI18" s="229"/>
      <c r="RZJ18" s="229"/>
      <c r="RZK18" s="229"/>
      <c r="RZL18" s="229"/>
      <c r="RZM18" s="229"/>
      <c r="RZO18" s="227"/>
      <c r="RZP18" s="26"/>
      <c r="RZQ18" s="26"/>
      <c r="RZR18" s="26"/>
      <c r="RZS18" s="225"/>
      <c r="RZT18" s="26"/>
      <c r="RZV18" s="229"/>
      <c r="RZW18" s="229"/>
      <c r="RZX18" s="229"/>
      <c r="RZY18" s="229"/>
      <c r="RZZ18" s="229"/>
      <c r="SAA18" s="229"/>
      <c r="SAB18" s="229"/>
      <c r="SAC18" s="229"/>
      <c r="SAE18" s="227"/>
      <c r="SAF18" s="26"/>
      <c r="SAG18" s="26"/>
      <c r="SAH18" s="26"/>
      <c r="SAI18" s="225"/>
      <c r="SAJ18" s="26"/>
      <c r="SAL18" s="229"/>
      <c r="SAM18" s="229"/>
      <c r="SAN18" s="229"/>
      <c r="SAO18" s="229"/>
      <c r="SAP18" s="229"/>
      <c r="SAQ18" s="229"/>
      <c r="SAR18" s="229"/>
      <c r="SAS18" s="229"/>
      <c r="SAU18" s="227"/>
      <c r="SAV18" s="26"/>
      <c r="SAW18" s="26"/>
      <c r="SAX18" s="26"/>
      <c r="SAY18" s="225"/>
      <c r="SAZ18" s="26"/>
      <c r="SBB18" s="229"/>
      <c r="SBC18" s="229"/>
      <c r="SBD18" s="229"/>
      <c r="SBE18" s="229"/>
      <c r="SBF18" s="229"/>
      <c r="SBG18" s="229"/>
      <c r="SBH18" s="229"/>
      <c r="SBI18" s="229"/>
      <c r="SBK18" s="227"/>
      <c r="SBL18" s="26"/>
      <c r="SBM18" s="26"/>
      <c r="SBN18" s="26"/>
      <c r="SBO18" s="225"/>
      <c r="SBP18" s="26"/>
      <c r="SBR18" s="229"/>
      <c r="SBS18" s="229"/>
      <c r="SBT18" s="229"/>
      <c r="SBU18" s="229"/>
      <c r="SBV18" s="229"/>
      <c r="SBW18" s="229"/>
      <c r="SBX18" s="229"/>
      <c r="SBY18" s="229"/>
      <c r="SCA18" s="227"/>
      <c r="SCB18" s="26"/>
      <c r="SCC18" s="26"/>
      <c r="SCD18" s="26"/>
      <c r="SCE18" s="225"/>
      <c r="SCF18" s="26"/>
      <c r="SCH18" s="229"/>
      <c r="SCI18" s="229"/>
      <c r="SCJ18" s="229"/>
      <c r="SCK18" s="229"/>
      <c r="SCL18" s="229"/>
      <c r="SCM18" s="229"/>
      <c r="SCN18" s="229"/>
      <c r="SCO18" s="229"/>
      <c r="SCQ18" s="227"/>
      <c r="SCR18" s="26"/>
      <c r="SCS18" s="26"/>
      <c r="SCT18" s="26"/>
      <c r="SCU18" s="225"/>
      <c r="SCV18" s="26"/>
      <c r="SCX18" s="229"/>
      <c r="SCY18" s="229"/>
      <c r="SCZ18" s="229"/>
      <c r="SDA18" s="229"/>
      <c r="SDB18" s="229"/>
      <c r="SDC18" s="229"/>
      <c r="SDD18" s="229"/>
      <c r="SDE18" s="229"/>
      <c r="SDG18" s="227"/>
      <c r="SDH18" s="26"/>
      <c r="SDI18" s="26"/>
      <c r="SDJ18" s="26"/>
      <c r="SDK18" s="225"/>
      <c r="SDL18" s="26"/>
      <c r="SDN18" s="229"/>
      <c r="SDO18" s="229"/>
      <c r="SDP18" s="229"/>
      <c r="SDQ18" s="229"/>
      <c r="SDR18" s="229"/>
      <c r="SDS18" s="229"/>
      <c r="SDT18" s="229"/>
      <c r="SDU18" s="229"/>
      <c r="SDW18" s="227"/>
      <c r="SDX18" s="26"/>
      <c r="SDY18" s="26"/>
      <c r="SDZ18" s="26"/>
      <c r="SEA18" s="225"/>
      <c r="SEB18" s="26"/>
      <c r="SED18" s="229"/>
      <c r="SEE18" s="229"/>
      <c r="SEF18" s="229"/>
      <c r="SEG18" s="229"/>
      <c r="SEH18" s="229"/>
      <c r="SEI18" s="229"/>
      <c r="SEJ18" s="229"/>
      <c r="SEK18" s="229"/>
      <c r="SEM18" s="227"/>
      <c r="SEN18" s="26"/>
      <c r="SEO18" s="26"/>
      <c r="SEP18" s="26"/>
      <c r="SEQ18" s="225"/>
      <c r="SER18" s="26"/>
      <c r="SET18" s="229"/>
      <c r="SEU18" s="229"/>
      <c r="SEV18" s="229"/>
      <c r="SEW18" s="229"/>
      <c r="SEX18" s="229"/>
      <c r="SEY18" s="229"/>
      <c r="SEZ18" s="229"/>
      <c r="SFA18" s="229"/>
      <c r="SFC18" s="227"/>
      <c r="SFD18" s="26"/>
      <c r="SFE18" s="26"/>
      <c r="SFF18" s="26"/>
      <c r="SFG18" s="225"/>
      <c r="SFH18" s="26"/>
      <c r="SFJ18" s="229"/>
      <c r="SFK18" s="229"/>
      <c r="SFL18" s="229"/>
      <c r="SFM18" s="229"/>
      <c r="SFN18" s="229"/>
      <c r="SFO18" s="229"/>
      <c r="SFP18" s="229"/>
      <c r="SFQ18" s="229"/>
      <c r="SFS18" s="227"/>
      <c r="SFT18" s="26"/>
      <c r="SFU18" s="26"/>
      <c r="SFV18" s="26"/>
      <c r="SFW18" s="225"/>
      <c r="SFX18" s="26"/>
      <c r="SFZ18" s="229"/>
      <c r="SGA18" s="229"/>
      <c r="SGB18" s="229"/>
      <c r="SGC18" s="229"/>
      <c r="SGD18" s="229"/>
      <c r="SGE18" s="229"/>
      <c r="SGF18" s="229"/>
      <c r="SGG18" s="229"/>
      <c r="SGI18" s="227"/>
      <c r="SGJ18" s="26"/>
      <c r="SGK18" s="26"/>
      <c r="SGL18" s="26"/>
      <c r="SGM18" s="225"/>
      <c r="SGN18" s="26"/>
      <c r="SGP18" s="229"/>
      <c r="SGQ18" s="229"/>
      <c r="SGR18" s="229"/>
      <c r="SGS18" s="229"/>
      <c r="SGT18" s="229"/>
      <c r="SGU18" s="229"/>
      <c r="SGV18" s="229"/>
      <c r="SGW18" s="229"/>
      <c r="SGY18" s="227"/>
      <c r="SGZ18" s="26"/>
      <c r="SHA18" s="26"/>
      <c r="SHB18" s="26"/>
      <c r="SHC18" s="225"/>
      <c r="SHD18" s="26"/>
      <c r="SHF18" s="229"/>
      <c r="SHG18" s="229"/>
      <c r="SHH18" s="229"/>
      <c r="SHI18" s="229"/>
      <c r="SHJ18" s="229"/>
      <c r="SHK18" s="229"/>
      <c r="SHL18" s="229"/>
      <c r="SHM18" s="229"/>
      <c r="SHO18" s="227"/>
      <c r="SHP18" s="26"/>
      <c r="SHQ18" s="26"/>
      <c r="SHR18" s="26"/>
      <c r="SHS18" s="225"/>
      <c r="SHT18" s="26"/>
      <c r="SHV18" s="229"/>
      <c r="SHW18" s="229"/>
      <c r="SHX18" s="229"/>
      <c r="SHY18" s="229"/>
      <c r="SHZ18" s="229"/>
      <c r="SIA18" s="229"/>
      <c r="SIB18" s="229"/>
      <c r="SIC18" s="229"/>
      <c r="SIE18" s="227"/>
      <c r="SIF18" s="26"/>
      <c r="SIG18" s="26"/>
      <c r="SIH18" s="26"/>
      <c r="SII18" s="225"/>
      <c r="SIJ18" s="26"/>
      <c r="SIL18" s="229"/>
      <c r="SIM18" s="229"/>
      <c r="SIN18" s="229"/>
      <c r="SIO18" s="229"/>
      <c r="SIP18" s="229"/>
      <c r="SIQ18" s="229"/>
      <c r="SIR18" s="229"/>
      <c r="SIS18" s="229"/>
      <c r="SIU18" s="227"/>
      <c r="SIV18" s="26"/>
      <c r="SIW18" s="26"/>
      <c r="SIX18" s="26"/>
      <c r="SIY18" s="225"/>
      <c r="SIZ18" s="26"/>
      <c r="SJB18" s="229"/>
      <c r="SJC18" s="229"/>
      <c r="SJD18" s="229"/>
      <c r="SJE18" s="229"/>
      <c r="SJF18" s="229"/>
      <c r="SJG18" s="229"/>
      <c r="SJH18" s="229"/>
      <c r="SJI18" s="229"/>
      <c r="SJK18" s="227"/>
      <c r="SJL18" s="26"/>
      <c r="SJM18" s="26"/>
      <c r="SJN18" s="26"/>
      <c r="SJO18" s="225"/>
      <c r="SJP18" s="26"/>
      <c r="SJR18" s="229"/>
      <c r="SJS18" s="229"/>
      <c r="SJT18" s="229"/>
      <c r="SJU18" s="229"/>
      <c r="SJV18" s="229"/>
      <c r="SJW18" s="229"/>
      <c r="SJX18" s="229"/>
      <c r="SJY18" s="229"/>
      <c r="SKA18" s="227"/>
      <c r="SKB18" s="26"/>
      <c r="SKC18" s="26"/>
      <c r="SKD18" s="26"/>
      <c r="SKE18" s="225"/>
      <c r="SKF18" s="26"/>
      <c r="SKH18" s="229"/>
      <c r="SKI18" s="229"/>
      <c r="SKJ18" s="229"/>
      <c r="SKK18" s="229"/>
      <c r="SKL18" s="229"/>
      <c r="SKM18" s="229"/>
      <c r="SKN18" s="229"/>
      <c r="SKO18" s="229"/>
      <c r="SKQ18" s="227"/>
      <c r="SKR18" s="26"/>
      <c r="SKS18" s="26"/>
      <c r="SKT18" s="26"/>
      <c r="SKU18" s="225"/>
      <c r="SKV18" s="26"/>
      <c r="SKX18" s="229"/>
      <c r="SKY18" s="229"/>
      <c r="SKZ18" s="229"/>
      <c r="SLA18" s="229"/>
      <c r="SLB18" s="229"/>
      <c r="SLC18" s="229"/>
      <c r="SLD18" s="229"/>
      <c r="SLE18" s="229"/>
      <c r="SLG18" s="227"/>
      <c r="SLH18" s="26"/>
      <c r="SLI18" s="26"/>
      <c r="SLJ18" s="26"/>
      <c r="SLK18" s="225"/>
      <c r="SLL18" s="26"/>
      <c r="SLN18" s="229"/>
      <c r="SLO18" s="229"/>
      <c r="SLP18" s="229"/>
      <c r="SLQ18" s="229"/>
      <c r="SLR18" s="229"/>
      <c r="SLS18" s="229"/>
      <c r="SLT18" s="229"/>
      <c r="SLU18" s="229"/>
      <c r="SLW18" s="227"/>
      <c r="SLX18" s="26"/>
      <c r="SLY18" s="26"/>
      <c r="SLZ18" s="26"/>
      <c r="SMA18" s="225"/>
      <c r="SMB18" s="26"/>
      <c r="SMD18" s="229"/>
      <c r="SME18" s="229"/>
      <c r="SMF18" s="229"/>
      <c r="SMG18" s="229"/>
      <c r="SMH18" s="229"/>
      <c r="SMI18" s="229"/>
      <c r="SMJ18" s="229"/>
      <c r="SMK18" s="229"/>
      <c r="SMM18" s="227"/>
      <c r="SMN18" s="26"/>
      <c r="SMO18" s="26"/>
      <c r="SMP18" s="26"/>
      <c r="SMQ18" s="225"/>
      <c r="SMR18" s="26"/>
      <c r="SMT18" s="229"/>
      <c r="SMU18" s="229"/>
      <c r="SMV18" s="229"/>
      <c r="SMW18" s="229"/>
      <c r="SMX18" s="229"/>
      <c r="SMY18" s="229"/>
      <c r="SMZ18" s="229"/>
      <c r="SNA18" s="229"/>
      <c r="SNC18" s="227"/>
      <c r="SND18" s="26"/>
      <c r="SNE18" s="26"/>
      <c r="SNF18" s="26"/>
      <c r="SNG18" s="225"/>
      <c r="SNH18" s="26"/>
      <c r="SNJ18" s="229"/>
      <c r="SNK18" s="229"/>
      <c r="SNL18" s="229"/>
      <c r="SNM18" s="229"/>
      <c r="SNN18" s="229"/>
      <c r="SNO18" s="229"/>
      <c r="SNP18" s="229"/>
      <c r="SNQ18" s="229"/>
      <c r="SNS18" s="227"/>
      <c r="SNT18" s="26"/>
      <c r="SNU18" s="26"/>
      <c r="SNV18" s="26"/>
      <c r="SNW18" s="225"/>
      <c r="SNX18" s="26"/>
      <c r="SNZ18" s="229"/>
      <c r="SOA18" s="229"/>
      <c r="SOB18" s="229"/>
      <c r="SOC18" s="229"/>
      <c r="SOD18" s="229"/>
      <c r="SOE18" s="229"/>
      <c r="SOF18" s="229"/>
      <c r="SOG18" s="229"/>
      <c r="SOI18" s="227"/>
      <c r="SOJ18" s="26"/>
      <c r="SOK18" s="26"/>
      <c r="SOL18" s="26"/>
      <c r="SOM18" s="225"/>
      <c r="SON18" s="26"/>
      <c r="SOP18" s="229"/>
      <c r="SOQ18" s="229"/>
      <c r="SOR18" s="229"/>
      <c r="SOS18" s="229"/>
      <c r="SOT18" s="229"/>
      <c r="SOU18" s="229"/>
      <c r="SOV18" s="229"/>
      <c r="SOW18" s="229"/>
      <c r="SOY18" s="227"/>
      <c r="SOZ18" s="26"/>
      <c r="SPA18" s="26"/>
      <c r="SPB18" s="26"/>
      <c r="SPC18" s="225"/>
      <c r="SPD18" s="26"/>
      <c r="SPF18" s="229"/>
      <c r="SPG18" s="229"/>
      <c r="SPH18" s="229"/>
      <c r="SPI18" s="229"/>
      <c r="SPJ18" s="229"/>
      <c r="SPK18" s="229"/>
      <c r="SPL18" s="229"/>
      <c r="SPM18" s="229"/>
      <c r="SPO18" s="227"/>
      <c r="SPP18" s="26"/>
      <c r="SPQ18" s="26"/>
      <c r="SPR18" s="26"/>
      <c r="SPS18" s="225"/>
      <c r="SPT18" s="26"/>
      <c r="SPV18" s="229"/>
      <c r="SPW18" s="229"/>
      <c r="SPX18" s="229"/>
      <c r="SPY18" s="229"/>
      <c r="SPZ18" s="229"/>
      <c r="SQA18" s="229"/>
      <c r="SQB18" s="229"/>
      <c r="SQC18" s="229"/>
      <c r="SQE18" s="227"/>
      <c r="SQF18" s="26"/>
      <c r="SQG18" s="26"/>
      <c r="SQH18" s="26"/>
      <c r="SQI18" s="225"/>
      <c r="SQJ18" s="26"/>
      <c r="SQL18" s="229"/>
      <c r="SQM18" s="229"/>
      <c r="SQN18" s="229"/>
      <c r="SQO18" s="229"/>
      <c r="SQP18" s="229"/>
      <c r="SQQ18" s="229"/>
      <c r="SQR18" s="229"/>
      <c r="SQS18" s="229"/>
      <c r="SQU18" s="227"/>
      <c r="SQV18" s="26"/>
      <c r="SQW18" s="26"/>
      <c r="SQX18" s="26"/>
      <c r="SQY18" s="225"/>
      <c r="SQZ18" s="26"/>
      <c r="SRB18" s="229"/>
      <c r="SRC18" s="229"/>
      <c r="SRD18" s="229"/>
      <c r="SRE18" s="229"/>
      <c r="SRF18" s="229"/>
      <c r="SRG18" s="229"/>
      <c r="SRH18" s="229"/>
      <c r="SRI18" s="229"/>
      <c r="SRK18" s="227"/>
      <c r="SRL18" s="26"/>
      <c r="SRM18" s="26"/>
      <c r="SRN18" s="26"/>
      <c r="SRO18" s="225"/>
      <c r="SRP18" s="26"/>
      <c r="SRR18" s="229"/>
      <c r="SRS18" s="229"/>
      <c r="SRT18" s="229"/>
      <c r="SRU18" s="229"/>
      <c r="SRV18" s="229"/>
      <c r="SRW18" s="229"/>
      <c r="SRX18" s="229"/>
      <c r="SRY18" s="229"/>
      <c r="SSA18" s="227"/>
      <c r="SSB18" s="26"/>
      <c r="SSC18" s="26"/>
      <c r="SSD18" s="26"/>
      <c r="SSE18" s="225"/>
      <c r="SSF18" s="26"/>
      <c r="SSH18" s="229"/>
      <c r="SSI18" s="229"/>
      <c r="SSJ18" s="229"/>
      <c r="SSK18" s="229"/>
      <c r="SSL18" s="229"/>
      <c r="SSM18" s="229"/>
      <c r="SSN18" s="229"/>
      <c r="SSO18" s="229"/>
      <c r="SSQ18" s="227"/>
      <c r="SSR18" s="26"/>
      <c r="SSS18" s="26"/>
      <c r="SST18" s="26"/>
      <c r="SSU18" s="225"/>
      <c r="SSV18" s="26"/>
      <c r="SSX18" s="229"/>
      <c r="SSY18" s="229"/>
      <c r="SSZ18" s="229"/>
      <c r="STA18" s="229"/>
      <c r="STB18" s="229"/>
      <c r="STC18" s="229"/>
      <c r="STD18" s="229"/>
      <c r="STE18" s="229"/>
      <c r="STG18" s="227"/>
      <c r="STH18" s="26"/>
      <c r="STI18" s="26"/>
      <c r="STJ18" s="26"/>
      <c r="STK18" s="225"/>
      <c r="STL18" s="26"/>
      <c r="STN18" s="229"/>
      <c r="STO18" s="229"/>
      <c r="STP18" s="229"/>
      <c r="STQ18" s="229"/>
      <c r="STR18" s="229"/>
      <c r="STS18" s="229"/>
      <c r="STT18" s="229"/>
      <c r="STU18" s="229"/>
      <c r="STW18" s="227"/>
      <c r="STX18" s="26"/>
      <c r="STY18" s="26"/>
      <c r="STZ18" s="26"/>
      <c r="SUA18" s="225"/>
      <c r="SUB18" s="26"/>
      <c r="SUD18" s="229"/>
      <c r="SUE18" s="229"/>
      <c r="SUF18" s="229"/>
      <c r="SUG18" s="229"/>
      <c r="SUH18" s="229"/>
      <c r="SUI18" s="229"/>
      <c r="SUJ18" s="229"/>
      <c r="SUK18" s="229"/>
      <c r="SUM18" s="227"/>
      <c r="SUN18" s="26"/>
      <c r="SUO18" s="26"/>
      <c r="SUP18" s="26"/>
      <c r="SUQ18" s="225"/>
      <c r="SUR18" s="26"/>
      <c r="SUT18" s="229"/>
      <c r="SUU18" s="229"/>
      <c r="SUV18" s="229"/>
      <c r="SUW18" s="229"/>
      <c r="SUX18" s="229"/>
      <c r="SUY18" s="229"/>
      <c r="SUZ18" s="229"/>
      <c r="SVA18" s="229"/>
      <c r="SVC18" s="227"/>
      <c r="SVD18" s="26"/>
      <c r="SVE18" s="26"/>
      <c r="SVF18" s="26"/>
      <c r="SVG18" s="225"/>
      <c r="SVH18" s="26"/>
      <c r="SVJ18" s="229"/>
      <c r="SVK18" s="229"/>
      <c r="SVL18" s="229"/>
      <c r="SVM18" s="229"/>
      <c r="SVN18" s="229"/>
      <c r="SVO18" s="229"/>
      <c r="SVP18" s="229"/>
      <c r="SVQ18" s="229"/>
      <c r="SVS18" s="227"/>
      <c r="SVT18" s="26"/>
      <c r="SVU18" s="26"/>
      <c r="SVV18" s="26"/>
      <c r="SVW18" s="225"/>
      <c r="SVX18" s="26"/>
      <c r="SVZ18" s="229"/>
      <c r="SWA18" s="229"/>
      <c r="SWB18" s="229"/>
      <c r="SWC18" s="229"/>
      <c r="SWD18" s="229"/>
      <c r="SWE18" s="229"/>
      <c r="SWF18" s="229"/>
      <c r="SWG18" s="229"/>
      <c r="SWI18" s="227"/>
      <c r="SWJ18" s="26"/>
      <c r="SWK18" s="26"/>
      <c r="SWL18" s="26"/>
      <c r="SWM18" s="225"/>
      <c r="SWN18" s="26"/>
      <c r="SWP18" s="229"/>
      <c r="SWQ18" s="229"/>
      <c r="SWR18" s="229"/>
      <c r="SWS18" s="229"/>
      <c r="SWT18" s="229"/>
      <c r="SWU18" s="229"/>
      <c r="SWV18" s="229"/>
      <c r="SWW18" s="229"/>
      <c r="SWY18" s="227"/>
      <c r="SWZ18" s="26"/>
      <c r="SXA18" s="26"/>
      <c r="SXB18" s="26"/>
      <c r="SXC18" s="225"/>
      <c r="SXD18" s="26"/>
      <c r="SXF18" s="229"/>
      <c r="SXG18" s="229"/>
      <c r="SXH18" s="229"/>
      <c r="SXI18" s="229"/>
      <c r="SXJ18" s="229"/>
      <c r="SXK18" s="229"/>
      <c r="SXL18" s="229"/>
      <c r="SXM18" s="229"/>
      <c r="SXO18" s="227"/>
      <c r="SXP18" s="26"/>
      <c r="SXQ18" s="26"/>
      <c r="SXR18" s="26"/>
      <c r="SXS18" s="225"/>
      <c r="SXT18" s="26"/>
      <c r="SXV18" s="229"/>
      <c r="SXW18" s="229"/>
      <c r="SXX18" s="229"/>
      <c r="SXY18" s="229"/>
      <c r="SXZ18" s="229"/>
      <c r="SYA18" s="229"/>
      <c r="SYB18" s="229"/>
      <c r="SYC18" s="229"/>
      <c r="SYE18" s="227"/>
      <c r="SYF18" s="26"/>
      <c r="SYG18" s="26"/>
      <c r="SYH18" s="26"/>
      <c r="SYI18" s="225"/>
      <c r="SYJ18" s="26"/>
      <c r="SYL18" s="229"/>
      <c r="SYM18" s="229"/>
      <c r="SYN18" s="229"/>
      <c r="SYO18" s="229"/>
      <c r="SYP18" s="229"/>
      <c r="SYQ18" s="229"/>
      <c r="SYR18" s="229"/>
      <c r="SYS18" s="229"/>
      <c r="SYU18" s="227"/>
      <c r="SYV18" s="26"/>
      <c r="SYW18" s="26"/>
      <c r="SYX18" s="26"/>
      <c r="SYY18" s="225"/>
      <c r="SYZ18" s="26"/>
      <c r="SZB18" s="229"/>
      <c r="SZC18" s="229"/>
      <c r="SZD18" s="229"/>
      <c r="SZE18" s="229"/>
      <c r="SZF18" s="229"/>
      <c r="SZG18" s="229"/>
      <c r="SZH18" s="229"/>
      <c r="SZI18" s="229"/>
      <c r="SZK18" s="227"/>
      <c r="SZL18" s="26"/>
      <c r="SZM18" s="26"/>
      <c r="SZN18" s="26"/>
      <c r="SZO18" s="225"/>
      <c r="SZP18" s="26"/>
      <c r="SZR18" s="229"/>
      <c r="SZS18" s="229"/>
      <c r="SZT18" s="229"/>
      <c r="SZU18" s="229"/>
      <c r="SZV18" s="229"/>
      <c r="SZW18" s="229"/>
      <c r="SZX18" s="229"/>
      <c r="SZY18" s="229"/>
      <c r="TAA18" s="227"/>
      <c r="TAB18" s="26"/>
      <c r="TAC18" s="26"/>
      <c r="TAD18" s="26"/>
      <c r="TAE18" s="225"/>
      <c r="TAF18" s="26"/>
      <c r="TAH18" s="229"/>
      <c r="TAI18" s="229"/>
      <c r="TAJ18" s="229"/>
      <c r="TAK18" s="229"/>
      <c r="TAL18" s="229"/>
      <c r="TAM18" s="229"/>
      <c r="TAN18" s="229"/>
      <c r="TAO18" s="229"/>
      <c r="TAQ18" s="227"/>
      <c r="TAR18" s="26"/>
      <c r="TAS18" s="26"/>
      <c r="TAT18" s="26"/>
      <c r="TAU18" s="225"/>
      <c r="TAV18" s="26"/>
      <c r="TAX18" s="229"/>
      <c r="TAY18" s="229"/>
      <c r="TAZ18" s="229"/>
      <c r="TBA18" s="229"/>
      <c r="TBB18" s="229"/>
      <c r="TBC18" s="229"/>
      <c r="TBD18" s="229"/>
      <c r="TBE18" s="229"/>
      <c r="TBG18" s="227"/>
      <c r="TBH18" s="26"/>
      <c r="TBI18" s="26"/>
      <c r="TBJ18" s="26"/>
      <c r="TBK18" s="225"/>
      <c r="TBL18" s="26"/>
      <c r="TBN18" s="229"/>
      <c r="TBO18" s="229"/>
      <c r="TBP18" s="229"/>
      <c r="TBQ18" s="229"/>
      <c r="TBR18" s="229"/>
      <c r="TBS18" s="229"/>
      <c r="TBT18" s="229"/>
      <c r="TBU18" s="229"/>
      <c r="TBW18" s="227"/>
      <c r="TBX18" s="26"/>
      <c r="TBY18" s="26"/>
      <c r="TBZ18" s="26"/>
      <c r="TCA18" s="225"/>
      <c r="TCB18" s="26"/>
      <c r="TCD18" s="229"/>
      <c r="TCE18" s="229"/>
      <c r="TCF18" s="229"/>
      <c r="TCG18" s="229"/>
      <c r="TCH18" s="229"/>
      <c r="TCI18" s="229"/>
      <c r="TCJ18" s="229"/>
      <c r="TCK18" s="229"/>
      <c r="TCM18" s="227"/>
      <c r="TCN18" s="26"/>
      <c r="TCO18" s="26"/>
      <c r="TCP18" s="26"/>
      <c r="TCQ18" s="225"/>
      <c r="TCR18" s="26"/>
      <c r="TCT18" s="229"/>
      <c r="TCU18" s="229"/>
      <c r="TCV18" s="229"/>
      <c r="TCW18" s="229"/>
      <c r="TCX18" s="229"/>
      <c r="TCY18" s="229"/>
      <c r="TCZ18" s="229"/>
      <c r="TDA18" s="229"/>
      <c r="TDC18" s="227"/>
      <c r="TDD18" s="26"/>
      <c r="TDE18" s="26"/>
      <c r="TDF18" s="26"/>
      <c r="TDG18" s="225"/>
      <c r="TDH18" s="26"/>
      <c r="TDJ18" s="229"/>
      <c r="TDK18" s="229"/>
      <c r="TDL18" s="229"/>
      <c r="TDM18" s="229"/>
      <c r="TDN18" s="229"/>
      <c r="TDO18" s="229"/>
      <c r="TDP18" s="229"/>
      <c r="TDQ18" s="229"/>
      <c r="TDS18" s="227"/>
      <c r="TDT18" s="26"/>
      <c r="TDU18" s="26"/>
      <c r="TDV18" s="26"/>
      <c r="TDW18" s="225"/>
      <c r="TDX18" s="26"/>
      <c r="TDZ18" s="229"/>
      <c r="TEA18" s="229"/>
      <c r="TEB18" s="229"/>
      <c r="TEC18" s="229"/>
      <c r="TED18" s="229"/>
      <c r="TEE18" s="229"/>
      <c r="TEF18" s="229"/>
      <c r="TEG18" s="229"/>
      <c r="TEI18" s="227"/>
      <c r="TEJ18" s="26"/>
      <c r="TEK18" s="26"/>
      <c r="TEL18" s="26"/>
      <c r="TEM18" s="225"/>
      <c r="TEN18" s="26"/>
      <c r="TEP18" s="229"/>
      <c r="TEQ18" s="229"/>
      <c r="TER18" s="229"/>
      <c r="TES18" s="229"/>
      <c r="TET18" s="229"/>
      <c r="TEU18" s="229"/>
      <c r="TEV18" s="229"/>
      <c r="TEW18" s="229"/>
      <c r="TEY18" s="227"/>
      <c r="TEZ18" s="26"/>
      <c r="TFA18" s="26"/>
      <c r="TFB18" s="26"/>
      <c r="TFC18" s="225"/>
      <c r="TFD18" s="26"/>
      <c r="TFF18" s="229"/>
      <c r="TFG18" s="229"/>
      <c r="TFH18" s="229"/>
      <c r="TFI18" s="229"/>
      <c r="TFJ18" s="229"/>
      <c r="TFK18" s="229"/>
      <c r="TFL18" s="229"/>
      <c r="TFM18" s="229"/>
      <c r="TFO18" s="227"/>
      <c r="TFP18" s="26"/>
      <c r="TFQ18" s="26"/>
      <c r="TFR18" s="26"/>
      <c r="TFS18" s="225"/>
      <c r="TFT18" s="26"/>
      <c r="TFV18" s="229"/>
      <c r="TFW18" s="229"/>
      <c r="TFX18" s="229"/>
      <c r="TFY18" s="229"/>
      <c r="TFZ18" s="229"/>
      <c r="TGA18" s="229"/>
      <c r="TGB18" s="229"/>
      <c r="TGC18" s="229"/>
      <c r="TGE18" s="227"/>
      <c r="TGF18" s="26"/>
      <c r="TGG18" s="26"/>
      <c r="TGH18" s="26"/>
      <c r="TGI18" s="225"/>
      <c r="TGJ18" s="26"/>
      <c r="TGL18" s="229"/>
      <c r="TGM18" s="229"/>
      <c r="TGN18" s="229"/>
      <c r="TGO18" s="229"/>
      <c r="TGP18" s="229"/>
      <c r="TGQ18" s="229"/>
      <c r="TGR18" s="229"/>
      <c r="TGS18" s="229"/>
      <c r="TGU18" s="227"/>
      <c r="TGV18" s="26"/>
      <c r="TGW18" s="26"/>
      <c r="TGX18" s="26"/>
      <c r="TGY18" s="225"/>
      <c r="TGZ18" s="26"/>
      <c r="THB18" s="229"/>
      <c r="THC18" s="229"/>
      <c r="THD18" s="229"/>
      <c r="THE18" s="229"/>
      <c r="THF18" s="229"/>
      <c r="THG18" s="229"/>
      <c r="THH18" s="229"/>
      <c r="THI18" s="229"/>
      <c r="THK18" s="227"/>
      <c r="THL18" s="26"/>
      <c r="THM18" s="26"/>
      <c r="THN18" s="26"/>
      <c r="THO18" s="225"/>
      <c r="THP18" s="26"/>
      <c r="THR18" s="229"/>
      <c r="THS18" s="229"/>
      <c r="THT18" s="229"/>
      <c r="THU18" s="229"/>
      <c r="THV18" s="229"/>
      <c r="THW18" s="229"/>
      <c r="THX18" s="229"/>
      <c r="THY18" s="229"/>
      <c r="TIA18" s="227"/>
      <c r="TIB18" s="26"/>
      <c r="TIC18" s="26"/>
      <c r="TID18" s="26"/>
      <c r="TIE18" s="225"/>
      <c r="TIF18" s="26"/>
      <c r="TIH18" s="229"/>
      <c r="TII18" s="229"/>
      <c r="TIJ18" s="229"/>
      <c r="TIK18" s="229"/>
      <c r="TIL18" s="229"/>
      <c r="TIM18" s="229"/>
      <c r="TIN18" s="229"/>
      <c r="TIO18" s="229"/>
      <c r="TIQ18" s="227"/>
      <c r="TIR18" s="26"/>
      <c r="TIS18" s="26"/>
      <c r="TIT18" s="26"/>
      <c r="TIU18" s="225"/>
      <c r="TIV18" s="26"/>
      <c r="TIX18" s="229"/>
      <c r="TIY18" s="229"/>
      <c r="TIZ18" s="229"/>
      <c r="TJA18" s="229"/>
      <c r="TJB18" s="229"/>
      <c r="TJC18" s="229"/>
      <c r="TJD18" s="229"/>
      <c r="TJE18" s="229"/>
      <c r="TJG18" s="227"/>
      <c r="TJH18" s="26"/>
      <c r="TJI18" s="26"/>
      <c r="TJJ18" s="26"/>
      <c r="TJK18" s="225"/>
      <c r="TJL18" s="26"/>
      <c r="TJN18" s="229"/>
      <c r="TJO18" s="229"/>
      <c r="TJP18" s="229"/>
      <c r="TJQ18" s="229"/>
      <c r="TJR18" s="229"/>
      <c r="TJS18" s="229"/>
      <c r="TJT18" s="229"/>
      <c r="TJU18" s="229"/>
      <c r="TJW18" s="227"/>
      <c r="TJX18" s="26"/>
      <c r="TJY18" s="26"/>
      <c r="TJZ18" s="26"/>
      <c r="TKA18" s="225"/>
      <c r="TKB18" s="26"/>
      <c r="TKD18" s="229"/>
      <c r="TKE18" s="229"/>
      <c r="TKF18" s="229"/>
      <c r="TKG18" s="229"/>
      <c r="TKH18" s="229"/>
      <c r="TKI18" s="229"/>
      <c r="TKJ18" s="229"/>
      <c r="TKK18" s="229"/>
      <c r="TKM18" s="227"/>
      <c r="TKN18" s="26"/>
      <c r="TKO18" s="26"/>
      <c r="TKP18" s="26"/>
      <c r="TKQ18" s="225"/>
      <c r="TKR18" s="26"/>
      <c r="TKT18" s="229"/>
      <c r="TKU18" s="229"/>
      <c r="TKV18" s="229"/>
      <c r="TKW18" s="229"/>
      <c r="TKX18" s="229"/>
      <c r="TKY18" s="229"/>
      <c r="TKZ18" s="229"/>
      <c r="TLA18" s="229"/>
      <c r="TLC18" s="227"/>
      <c r="TLD18" s="26"/>
      <c r="TLE18" s="26"/>
      <c r="TLF18" s="26"/>
      <c r="TLG18" s="225"/>
      <c r="TLH18" s="26"/>
      <c r="TLJ18" s="229"/>
      <c r="TLK18" s="229"/>
      <c r="TLL18" s="229"/>
      <c r="TLM18" s="229"/>
      <c r="TLN18" s="229"/>
      <c r="TLO18" s="229"/>
      <c r="TLP18" s="229"/>
      <c r="TLQ18" s="229"/>
      <c r="TLS18" s="227"/>
      <c r="TLT18" s="26"/>
      <c r="TLU18" s="26"/>
      <c r="TLV18" s="26"/>
      <c r="TLW18" s="225"/>
      <c r="TLX18" s="26"/>
      <c r="TLZ18" s="229"/>
      <c r="TMA18" s="229"/>
      <c r="TMB18" s="229"/>
      <c r="TMC18" s="229"/>
      <c r="TMD18" s="229"/>
      <c r="TME18" s="229"/>
      <c r="TMF18" s="229"/>
      <c r="TMG18" s="229"/>
      <c r="TMI18" s="227"/>
      <c r="TMJ18" s="26"/>
      <c r="TMK18" s="26"/>
      <c r="TML18" s="26"/>
      <c r="TMM18" s="225"/>
      <c r="TMN18" s="26"/>
      <c r="TMP18" s="229"/>
      <c r="TMQ18" s="229"/>
      <c r="TMR18" s="229"/>
      <c r="TMS18" s="229"/>
      <c r="TMT18" s="229"/>
      <c r="TMU18" s="229"/>
      <c r="TMV18" s="229"/>
      <c r="TMW18" s="229"/>
      <c r="TMY18" s="227"/>
      <c r="TMZ18" s="26"/>
      <c r="TNA18" s="26"/>
      <c r="TNB18" s="26"/>
      <c r="TNC18" s="225"/>
      <c r="TND18" s="26"/>
      <c r="TNF18" s="229"/>
      <c r="TNG18" s="229"/>
      <c r="TNH18" s="229"/>
      <c r="TNI18" s="229"/>
      <c r="TNJ18" s="229"/>
      <c r="TNK18" s="229"/>
      <c r="TNL18" s="229"/>
      <c r="TNM18" s="229"/>
      <c r="TNO18" s="227"/>
      <c r="TNP18" s="26"/>
      <c r="TNQ18" s="26"/>
      <c r="TNR18" s="26"/>
      <c r="TNS18" s="225"/>
      <c r="TNT18" s="26"/>
      <c r="TNV18" s="229"/>
      <c r="TNW18" s="229"/>
      <c r="TNX18" s="229"/>
      <c r="TNY18" s="229"/>
      <c r="TNZ18" s="229"/>
      <c r="TOA18" s="229"/>
      <c r="TOB18" s="229"/>
      <c r="TOC18" s="229"/>
      <c r="TOE18" s="227"/>
      <c r="TOF18" s="26"/>
      <c r="TOG18" s="26"/>
      <c r="TOH18" s="26"/>
      <c r="TOI18" s="225"/>
      <c r="TOJ18" s="26"/>
      <c r="TOL18" s="229"/>
      <c r="TOM18" s="229"/>
      <c r="TON18" s="229"/>
      <c r="TOO18" s="229"/>
      <c r="TOP18" s="229"/>
      <c r="TOQ18" s="229"/>
      <c r="TOR18" s="229"/>
      <c r="TOS18" s="229"/>
      <c r="TOU18" s="227"/>
      <c r="TOV18" s="26"/>
      <c r="TOW18" s="26"/>
      <c r="TOX18" s="26"/>
      <c r="TOY18" s="225"/>
      <c r="TOZ18" s="26"/>
      <c r="TPB18" s="229"/>
      <c r="TPC18" s="229"/>
      <c r="TPD18" s="229"/>
      <c r="TPE18" s="229"/>
      <c r="TPF18" s="229"/>
      <c r="TPG18" s="229"/>
      <c r="TPH18" s="229"/>
      <c r="TPI18" s="229"/>
      <c r="TPK18" s="227"/>
      <c r="TPL18" s="26"/>
      <c r="TPM18" s="26"/>
      <c r="TPN18" s="26"/>
      <c r="TPO18" s="225"/>
      <c r="TPP18" s="26"/>
      <c r="TPR18" s="229"/>
      <c r="TPS18" s="229"/>
      <c r="TPT18" s="229"/>
      <c r="TPU18" s="229"/>
      <c r="TPV18" s="229"/>
      <c r="TPW18" s="229"/>
      <c r="TPX18" s="229"/>
      <c r="TPY18" s="229"/>
      <c r="TQA18" s="227"/>
      <c r="TQB18" s="26"/>
      <c r="TQC18" s="26"/>
      <c r="TQD18" s="26"/>
      <c r="TQE18" s="225"/>
      <c r="TQF18" s="26"/>
      <c r="TQH18" s="229"/>
      <c r="TQI18" s="229"/>
      <c r="TQJ18" s="229"/>
      <c r="TQK18" s="229"/>
      <c r="TQL18" s="229"/>
      <c r="TQM18" s="229"/>
      <c r="TQN18" s="229"/>
      <c r="TQO18" s="229"/>
      <c r="TQQ18" s="227"/>
      <c r="TQR18" s="26"/>
      <c r="TQS18" s="26"/>
      <c r="TQT18" s="26"/>
      <c r="TQU18" s="225"/>
      <c r="TQV18" s="26"/>
      <c r="TQX18" s="229"/>
      <c r="TQY18" s="229"/>
      <c r="TQZ18" s="229"/>
      <c r="TRA18" s="229"/>
      <c r="TRB18" s="229"/>
      <c r="TRC18" s="229"/>
      <c r="TRD18" s="229"/>
      <c r="TRE18" s="229"/>
      <c r="TRG18" s="227"/>
      <c r="TRH18" s="26"/>
      <c r="TRI18" s="26"/>
      <c r="TRJ18" s="26"/>
      <c r="TRK18" s="225"/>
      <c r="TRL18" s="26"/>
      <c r="TRN18" s="229"/>
      <c r="TRO18" s="229"/>
      <c r="TRP18" s="229"/>
      <c r="TRQ18" s="229"/>
      <c r="TRR18" s="229"/>
      <c r="TRS18" s="229"/>
      <c r="TRT18" s="229"/>
      <c r="TRU18" s="229"/>
      <c r="TRW18" s="227"/>
      <c r="TRX18" s="26"/>
      <c r="TRY18" s="26"/>
      <c r="TRZ18" s="26"/>
      <c r="TSA18" s="225"/>
      <c r="TSB18" s="26"/>
      <c r="TSD18" s="229"/>
      <c r="TSE18" s="229"/>
      <c r="TSF18" s="229"/>
      <c r="TSG18" s="229"/>
      <c r="TSH18" s="229"/>
      <c r="TSI18" s="229"/>
      <c r="TSJ18" s="229"/>
      <c r="TSK18" s="229"/>
      <c r="TSM18" s="227"/>
      <c r="TSN18" s="26"/>
      <c r="TSO18" s="26"/>
      <c r="TSP18" s="26"/>
      <c r="TSQ18" s="225"/>
      <c r="TSR18" s="26"/>
      <c r="TST18" s="229"/>
      <c r="TSU18" s="229"/>
      <c r="TSV18" s="229"/>
      <c r="TSW18" s="229"/>
      <c r="TSX18" s="229"/>
      <c r="TSY18" s="229"/>
      <c r="TSZ18" s="229"/>
      <c r="TTA18" s="229"/>
      <c r="TTC18" s="227"/>
      <c r="TTD18" s="26"/>
      <c r="TTE18" s="26"/>
      <c r="TTF18" s="26"/>
      <c r="TTG18" s="225"/>
      <c r="TTH18" s="26"/>
      <c r="TTJ18" s="229"/>
      <c r="TTK18" s="229"/>
      <c r="TTL18" s="229"/>
      <c r="TTM18" s="229"/>
      <c r="TTN18" s="229"/>
      <c r="TTO18" s="229"/>
      <c r="TTP18" s="229"/>
      <c r="TTQ18" s="229"/>
      <c r="TTS18" s="227"/>
      <c r="TTT18" s="26"/>
      <c r="TTU18" s="26"/>
      <c r="TTV18" s="26"/>
      <c r="TTW18" s="225"/>
      <c r="TTX18" s="26"/>
      <c r="TTZ18" s="229"/>
      <c r="TUA18" s="229"/>
      <c r="TUB18" s="229"/>
      <c r="TUC18" s="229"/>
      <c r="TUD18" s="229"/>
      <c r="TUE18" s="229"/>
      <c r="TUF18" s="229"/>
      <c r="TUG18" s="229"/>
      <c r="TUI18" s="227"/>
      <c r="TUJ18" s="26"/>
      <c r="TUK18" s="26"/>
      <c r="TUL18" s="26"/>
      <c r="TUM18" s="225"/>
      <c r="TUN18" s="26"/>
      <c r="TUP18" s="229"/>
      <c r="TUQ18" s="229"/>
      <c r="TUR18" s="229"/>
      <c r="TUS18" s="229"/>
      <c r="TUT18" s="229"/>
      <c r="TUU18" s="229"/>
      <c r="TUV18" s="229"/>
      <c r="TUW18" s="229"/>
      <c r="TUY18" s="227"/>
      <c r="TUZ18" s="26"/>
      <c r="TVA18" s="26"/>
      <c r="TVB18" s="26"/>
      <c r="TVC18" s="225"/>
      <c r="TVD18" s="26"/>
      <c r="TVF18" s="229"/>
      <c r="TVG18" s="229"/>
      <c r="TVH18" s="229"/>
      <c r="TVI18" s="229"/>
      <c r="TVJ18" s="229"/>
      <c r="TVK18" s="229"/>
      <c r="TVL18" s="229"/>
      <c r="TVM18" s="229"/>
      <c r="TVO18" s="227"/>
      <c r="TVP18" s="26"/>
      <c r="TVQ18" s="26"/>
      <c r="TVR18" s="26"/>
      <c r="TVS18" s="225"/>
      <c r="TVT18" s="26"/>
      <c r="TVV18" s="229"/>
      <c r="TVW18" s="229"/>
      <c r="TVX18" s="229"/>
      <c r="TVY18" s="229"/>
      <c r="TVZ18" s="229"/>
      <c r="TWA18" s="229"/>
      <c r="TWB18" s="229"/>
      <c r="TWC18" s="229"/>
      <c r="TWE18" s="227"/>
      <c r="TWF18" s="26"/>
      <c r="TWG18" s="26"/>
      <c r="TWH18" s="26"/>
      <c r="TWI18" s="225"/>
      <c r="TWJ18" s="26"/>
      <c r="TWL18" s="229"/>
      <c r="TWM18" s="229"/>
      <c r="TWN18" s="229"/>
      <c r="TWO18" s="229"/>
      <c r="TWP18" s="229"/>
      <c r="TWQ18" s="229"/>
      <c r="TWR18" s="229"/>
      <c r="TWS18" s="229"/>
      <c r="TWU18" s="227"/>
      <c r="TWV18" s="26"/>
      <c r="TWW18" s="26"/>
      <c r="TWX18" s="26"/>
      <c r="TWY18" s="225"/>
      <c r="TWZ18" s="26"/>
      <c r="TXB18" s="229"/>
      <c r="TXC18" s="229"/>
      <c r="TXD18" s="229"/>
      <c r="TXE18" s="229"/>
      <c r="TXF18" s="229"/>
      <c r="TXG18" s="229"/>
      <c r="TXH18" s="229"/>
      <c r="TXI18" s="229"/>
      <c r="TXK18" s="227"/>
      <c r="TXL18" s="26"/>
      <c r="TXM18" s="26"/>
      <c r="TXN18" s="26"/>
      <c r="TXO18" s="225"/>
      <c r="TXP18" s="26"/>
      <c r="TXR18" s="229"/>
      <c r="TXS18" s="229"/>
      <c r="TXT18" s="229"/>
      <c r="TXU18" s="229"/>
      <c r="TXV18" s="229"/>
      <c r="TXW18" s="229"/>
      <c r="TXX18" s="229"/>
      <c r="TXY18" s="229"/>
      <c r="TYA18" s="227"/>
      <c r="TYB18" s="26"/>
      <c r="TYC18" s="26"/>
      <c r="TYD18" s="26"/>
      <c r="TYE18" s="225"/>
      <c r="TYF18" s="26"/>
      <c r="TYH18" s="229"/>
      <c r="TYI18" s="229"/>
      <c r="TYJ18" s="229"/>
      <c r="TYK18" s="229"/>
      <c r="TYL18" s="229"/>
      <c r="TYM18" s="229"/>
      <c r="TYN18" s="229"/>
      <c r="TYO18" s="229"/>
      <c r="TYQ18" s="227"/>
      <c r="TYR18" s="26"/>
      <c r="TYS18" s="26"/>
      <c r="TYT18" s="26"/>
      <c r="TYU18" s="225"/>
      <c r="TYV18" s="26"/>
      <c r="TYX18" s="229"/>
      <c r="TYY18" s="229"/>
      <c r="TYZ18" s="229"/>
      <c r="TZA18" s="229"/>
      <c r="TZB18" s="229"/>
      <c r="TZC18" s="229"/>
      <c r="TZD18" s="229"/>
      <c r="TZE18" s="229"/>
      <c r="TZG18" s="227"/>
      <c r="TZH18" s="26"/>
      <c r="TZI18" s="26"/>
      <c r="TZJ18" s="26"/>
      <c r="TZK18" s="225"/>
      <c r="TZL18" s="26"/>
      <c r="TZN18" s="229"/>
      <c r="TZO18" s="229"/>
      <c r="TZP18" s="229"/>
      <c r="TZQ18" s="229"/>
      <c r="TZR18" s="229"/>
      <c r="TZS18" s="229"/>
      <c r="TZT18" s="229"/>
      <c r="TZU18" s="229"/>
      <c r="TZW18" s="227"/>
      <c r="TZX18" s="26"/>
      <c r="TZY18" s="26"/>
      <c r="TZZ18" s="26"/>
      <c r="UAA18" s="225"/>
      <c r="UAB18" s="26"/>
      <c r="UAD18" s="229"/>
      <c r="UAE18" s="229"/>
      <c r="UAF18" s="229"/>
      <c r="UAG18" s="229"/>
      <c r="UAH18" s="229"/>
      <c r="UAI18" s="229"/>
      <c r="UAJ18" s="229"/>
      <c r="UAK18" s="229"/>
      <c r="UAM18" s="227"/>
      <c r="UAN18" s="26"/>
      <c r="UAO18" s="26"/>
      <c r="UAP18" s="26"/>
      <c r="UAQ18" s="225"/>
      <c r="UAR18" s="26"/>
      <c r="UAT18" s="229"/>
      <c r="UAU18" s="229"/>
      <c r="UAV18" s="229"/>
      <c r="UAW18" s="229"/>
      <c r="UAX18" s="229"/>
      <c r="UAY18" s="229"/>
      <c r="UAZ18" s="229"/>
      <c r="UBA18" s="229"/>
      <c r="UBC18" s="227"/>
      <c r="UBD18" s="26"/>
      <c r="UBE18" s="26"/>
      <c r="UBF18" s="26"/>
      <c r="UBG18" s="225"/>
      <c r="UBH18" s="26"/>
      <c r="UBJ18" s="229"/>
      <c r="UBK18" s="229"/>
      <c r="UBL18" s="229"/>
      <c r="UBM18" s="229"/>
      <c r="UBN18" s="229"/>
      <c r="UBO18" s="229"/>
      <c r="UBP18" s="229"/>
      <c r="UBQ18" s="229"/>
      <c r="UBS18" s="227"/>
      <c r="UBT18" s="26"/>
      <c r="UBU18" s="26"/>
      <c r="UBV18" s="26"/>
      <c r="UBW18" s="225"/>
      <c r="UBX18" s="26"/>
      <c r="UBZ18" s="229"/>
      <c r="UCA18" s="229"/>
      <c r="UCB18" s="229"/>
      <c r="UCC18" s="229"/>
      <c r="UCD18" s="229"/>
      <c r="UCE18" s="229"/>
      <c r="UCF18" s="229"/>
      <c r="UCG18" s="229"/>
      <c r="UCI18" s="227"/>
      <c r="UCJ18" s="26"/>
      <c r="UCK18" s="26"/>
      <c r="UCL18" s="26"/>
      <c r="UCM18" s="225"/>
      <c r="UCN18" s="26"/>
      <c r="UCP18" s="229"/>
      <c r="UCQ18" s="229"/>
      <c r="UCR18" s="229"/>
      <c r="UCS18" s="229"/>
      <c r="UCT18" s="229"/>
      <c r="UCU18" s="229"/>
      <c r="UCV18" s="229"/>
      <c r="UCW18" s="229"/>
      <c r="UCY18" s="227"/>
      <c r="UCZ18" s="26"/>
      <c r="UDA18" s="26"/>
      <c r="UDB18" s="26"/>
      <c r="UDC18" s="225"/>
      <c r="UDD18" s="26"/>
      <c r="UDF18" s="229"/>
      <c r="UDG18" s="229"/>
      <c r="UDH18" s="229"/>
      <c r="UDI18" s="229"/>
      <c r="UDJ18" s="229"/>
      <c r="UDK18" s="229"/>
      <c r="UDL18" s="229"/>
      <c r="UDM18" s="229"/>
      <c r="UDO18" s="227"/>
      <c r="UDP18" s="26"/>
      <c r="UDQ18" s="26"/>
      <c r="UDR18" s="26"/>
      <c r="UDS18" s="225"/>
      <c r="UDT18" s="26"/>
      <c r="UDV18" s="229"/>
      <c r="UDW18" s="229"/>
      <c r="UDX18" s="229"/>
      <c r="UDY18" s="229"/>
      <c r="UDZ18" s="229"/>
      <c r="UEA18" s="229"/>
      <c r="UEB18" s="229"/>
      <c r="UEC18" s="229"/>
      <c r="UEE18" s="227"/>
      <c r="UEF18" s="26"/>
      <c r="UEG18" s="26"/>
      <c r="UEH18" s="26"/>
      <c r="UEI18" s="225"/>
      <c r="UEJ18" s="26"/>
      <c r="UEL18" s="229"/>
      <c r="UEM18" s="229"/>
      <c r="UEN18" s="229"/>
      <c r="UEO18" s="229"/>
      <c r="UEP18" s="229"/>
      <c r="UEQ18" s="229"/>
      <c r="UER18" s="229"/>
      <c r="UES18" s="229"/>
      <c r="UEU18" s="227"/>
      <c r="UEV18" s="26"/>
      <c r="UEW18" s="26"/>
      <c r="UEX18" s="26"/>
      <c r="UEY18" s="225"/>
      <c r="UEZ18" s="26"/>
      <c r="UFB18" s="229"/>
      <c r="UFC18" s="229"/>
      <c r="UFD18" s="229"/>
      <c r="UFE18" s="229"/>
      <c r="UFF18" s="229"/>
      <c r="UFG18" s="229"/>
      <c r="UFH18" s="229"/>
      <c r="UFI18" s="229"/>
      <c r="UFK18" s="227"/>
      <c r="UFL18" s="26"/>
      <c r="UFM18" s="26"/>
      <c r="UFN18" s="26"/>
      <c r="UFO18" s="225"/>
      <c r="UFP18" s="26"/>
      <c r="UFR18" s="229"/>
      <c r="UFS18" s="229"/>
      <c r="UFT18" s="229"/>
      <c r="UFU18" s="229"/>
      <c r="UFV18" s="229"/>
      <c r="UFW18" s="229"/>
      <c r="UFX18" s="229"/>
      <c r="UFY18" s="229"/>
      <c r="UGA18" s="227"/>
      <c r="UGB18" s="26"/>
      <c r="UGC18" s="26"/>
      <c r="UGD18" s="26"/>
      <c r="UGE18" s="225"/>
      <c r="UGF18" s="26"/>
      <c r="UGH18" s="229"/>
      <c r="UGI18" s="229"/>
      <c r="UGJ18" s="229"/>
      <c r="UGK18" s="229"/>
      <c r="UGL18" s="229"/>
      <c r="UGM18" s="229"/>
      <c r="UGN18" s="229"/>
      <c r="UGO18" s="229"/>
      <c r="UGQ18" s="227"/>
      <c r="UGR18" s="26"/>
      <c r="UGS18" s="26"/>
      <c r="UGT18" s="26"/>
      <c r="UGU18" s="225"/>
      <c r="UGV18" s="26"/>
      <c r="UGX18" s="229"/>
      <c r="UGY18" s="229"/>
      <c r="UGZ18" s="229"/>
      <c r="UHA18" s="229"/>
      <c r="UHB18" s="229"/>
      <c r="UHC18" s="229"/>
      <c r="UHD18" s="229"/>
      <c r="UHE18" s="229"/>
      <c r="UHG18" s="227"/>
      <c r="UHH18" s="26"/>
      <c r="UHI18" s="26"/>
      <c r="UHJ18" s="26"/>
      <c r="UHK18" s="225"/>
      <c r="UHL18" s="26"/>
      <c r="UHN18" s="229"/>
      <c r="UHO18" s="229"/>
      <c r="UHP18" s="229"/>
      <c r="UHQ18" s="229"/>
      <c r="UHR18" s="229"/>
      <c r="UHS18" s="229"/>
      <c r="UHT18" s="229"/>
      <c r="UHU18" s="229"/>
      <c r="UHW18" s="227"/>
      <c r="UHX18" s="26"/>
      <c r="UHY18" s="26"/>
      <c r="UHZ18" s="26"/>
      <c r="UIA18" s="225"/>
      <c r="UIB18" s="26"/>
      <c r="UID18" s="229"/>
      <c r="UIE18" s="229"/>
      <c r="UIF18" s="229"/>
      <c r="UIG18" s="229"/>
      <c r="UIH18" s="229"/>
      <c r="UII18" s="229"/>
      <c r="UIJ18" s="229"/>
      <c r="UIK18" s="229"/>
      <c r="UIM18" s="227"/>
      <c r="UIN18" s="26"/>
      <c r="UIO18" s="26"/>
      <c r="UIP18" s="26"/>
      <c r="UIQ18" s="225"/>
      <c r="UIR18" s="26"/>
      <c r="UIT18" s="229"/>
      <c r="UIU18" s="229"/>
      <c r="UIV18" s="229"/>
      <c r="UIW18" s="229"/>
      <c r="UIX18" s="229"/>
      <c r="UIY18" s="229"/>
      <c r="UIZ18" s="229"/>
      <c r="UJA18" s="229"/>
      <c r="UJC18" s="227"/>
      <c r="UJD18" s="26"/>
      <c r="UJE18" s="26"/>
      <c r="UJF18" s="26"/>
      <c r="UJG18" s="225"/>
      <c r="UJH18" s="26"/>
      <c r="UJJ18" s="229"/>
      <c r="UJK18" s="229"/>
      <c r="UJL18" s="229"/>
      <c r="UJM18" s="229"/>
      <c r="UJN18" s="229"/>
      <c r="UJO18" s="229"/>
      <c r="UJP18" s="229"/>
      <c r="UJQ18" s="229"/>
      <c r="UJS18" s="227"/>
      <c r="UJT18" s="26"/>
      <c r="UJU18" s="26"/>
      <c r="UJV18" s="26"/>
      <c r="UJW18" s="225"/>
      <c r="UJX18" s="26"/>
      <c r="UJZ18" s="229"/>
      <c r="UKA18" s="229"/>
      <c r="UKB18" s="229"/>
      <c r="UKC18" s="229"/>
      <c r="UKD18" s="229"/>
      <c r="UKE18" s="229"/>
      <c r="UKF18" s="229"/>
      <c r="UKG18" s="229"/>
      <c r="UKI18" s="227"/>
      <c r="UKJ18" s="26"/>
      <c r="UKK18" s="26"/>
      <c r="UKL18" s="26"/>
      <c r="UKM18" s="225"/>
      <c r="UKN18" s="26"/>
      <c r="UKP18" s="229"/>
      <c r="UKQ18" s="229"/>
      <c r="UKR18" s="229"/>
      <c r="UKS18" s="229"/>
      <c r="UKT18" s="229"/>
      <c r="UKU18" s="229"/>
      <c r="UKV18" s="229"/>
      <c r="UKW18" s="229"/>
      <c r="UKY18" s="227"/>
      <c r="UKZ18" s="26"/>
      <c r="ULA18" s="26"/>
      <c r="ULB18" s="26"/>
      <c r="ULC18" s="225"/>
      <c r="ULD18" s="26"/>
      <c r="ULF18" s="229"/>
      <c r="ULG18" s="229"/>
      <c r="ULH18" s="229"/>
      <c r="ULI18" s="229"/>
      <c r="ULJ18" s="229"/>
      <c r="ULK18" s="229"/>
      <c r="ULL18" s="229"/>
      <c r="ULM18" s="229"/>
      <c r="ULO18" s="227"/>
      <c r="ULP18" s="26"/>
      <c r="ULQ18" s="26"/>
      <c r="ULR18" s="26"/>
      <c r="ULS18" s="225"/>
      <c r="ULT18" s="26"/>
      <c r="ULV18" s="229"/>
      <c r="ULW18" s="229"/>
      <c r="ULX18" s="229"/>
      <c r="ULY18" s="229"/>
      <c r="ULZ18" s="229"/>
      <c r="UMA18" s="229"/>
      <c r="UMB18" s="229"/>
      <c r="UMC18" s="229"/>
      <c r="UME18" s="227"/>
      <c r="UMF18" s="26"/>
      <c r="UMG18" s="26"/>
      <c r="UMH18" s="26"/>
      <c r="UMI18" s="225"/>
      <c r="UMJ18" s="26"/>
      <c r="UML18" s="229"/>
      <c r="UMM18" s="229"/>
      <c r="UMN18" s="229"/>
      <c r="UMO18" s="229"/>
      <c r="UMP18" s="229"/>
      <c r="UMQ18" s="229"/>
      <c r="UMR18" s="229"/>
      <c r="UMS18" s="229"/>
      <c r="UMU18" s="227"/>
      <c r="UMV18" s="26"/>
      <c r="UMW18" s="26"/>
      <c r="UMX18" s="26"/>
      <c r="UMY18" s="225"/>
      <c r="UMZ18" s="26"/>
      <c r="UNB18" s="229"/>
      <c r="UNC18" s="229"/>
      <c r="UND18" s="229"/>
      <c r="UNE18" s="229"/>
      <c r="UNF18" s="229"/>
      <c r="UNG18" s="229"/>
      <c r="UNH18" s="229"/>
      <c r="UNI18" s="229"/>
      <c r="UNK18" s="227"/>
      <c r="UNL18" s="26"/>
      <c r="UNM18" s="26"/>
      <c r="UNN18" s="26"/>
      <c r="UNO18" s="225"/>
      <c r="UNP18" s="26"/>
      <c r="UNR18" s="229"/>
      <c r="UNS18" s="229"/>
      <c r="UNT18" s="229"/>
      <c r="UNU18" s="229"/>
      <c r="UNV18" s="229"/>
      <c r="UNW18" s="229"/>
      <c r="UNX18" s="229"/>
      <c r="UNY18" s="229"/>
      <c r="UOA18" s="227"/>
      <c r="UOB18" s="26"/>
      <c r="UOC18" s="26"/>
      <c r="UOD18" s="26"/>
      <c r="UOE18" s="225"/>
      <c r="UOF18" s="26"/>
      <c r="UOH18" s="229"/>
      <c r="UOI18" s="229"/>
      <c r="UOJ18" s="229"/>
      <c r="UOK18" s="229"/>
      <c r="UOL18" s="229"/>
      <c r="UOM18" s="229"/>
      <c r="UON18" s="229"/>
      <c r="UOO18" s="229"/>
      <c r="UOQ18" s="227"/>
      <c r="UOR18" s="26"/>
      <c r="UOS18" s="26"/>
      <c r="UOT18" s="26"/>
      <c r="UOU18" s="225"/>
      <c r="UOV18" s="26"/>
      <c r="UOX18" s="229"/>
      <c r="UOY18" s="229"/>
      <c r="UOZ18" s="229"/>
      <c r="UPA18" s="229"/>
      <c r="UPB18" s="229"/>
      <c r="UPC18" s="229"/>
      <c r="UPD18" s="229"/>
      <c r="UPE18" s="229"/>
      <c r="UPG18" s="227"/>
      <c r="UPH18" s="26"/>
      <c r="UPI18" s="26"/>
      <c r="UPJ18" s="26"/>
      <c r="UPK18" s="225"/>
      <c r="UPL18" s="26"/>
      <c r="UPN18" s="229"/>
      <c r="UPO18" s="229"/>
      <c r="UPP18" s="229"/>
      <c r="UPQ18" s="229"/>
      <c r="UPR18" s="229"/>
      <c r="UPS18" s="229"/>
      <c r="UPT18" s="229"/>
      <c r="UPU18" s="229"/>
      <c r="UPW18" s="227"/>
      <c r="UPX18" s="26"/>
      <c r="UPY18" s="26"/>
      <c r="UPZ18" s="26"/>
      <c r="UQA18" s="225"/>
      <c r="UQB18" s="26"/>
      <c r="UQD18" s="229"/>
      <c r="UQE18" s="229"/>
      <c r="UQF18" s="229"/>
      <c r="UQG18" s="229"/>
      <c r="UQH18" s="229"/>
      <c r="UQI18" s="229"/>
      <c r="UQJ18" s="229"/>
      <c r="UQK18" s="229"/>
      <c r="UQM18" s="227"/>
      <c r="UQN18" s="26"/>
      <c r="UQO18" s="26"/>
      <c r="UQP18" s="26"/>
      <c r="UQQ18" s="225"/>
      <c r="UQR18" s="26"/>
      <c r="UQT18" s="229"/>
      <c r="UQU18" s="229"/>
      <c r="UQV18" s="229"/>
      <c r="UQW18" s="229"/>
      <c r="UQX18" s="229"/>
      <c r="UQY18" s="229"/>
      <c r="UQZ18" s="229"/>
      <c r="URA18" s="229"/>
      <c r="URC18" s="227"/>
      <c r="URD18" s="26"/>
      <c r="URE18" s="26"/>
      <c r="URF18" s="26"/>
      <c r="URG18" s="225"/>
      <c r="URH18" s="26"/>
      <c r="URJ18" s="229"/>
      <c r="URK18" s="229"/>
      <c r="URL18" s="229"/>
      <c r="URM18" s="229"/>
      <c r="URN18" s="229"/>
      <c r="URO18" s="229"/>
      <c r="URP18" s="229"/>
      <c r="URQ18" s="229"/>
      <c r="URS18" s="227"/>
      <c r="URT18" s="26"/>
      <c r="URU18" s="26"/>
      <c r="URV18" s="26"/>
      <c r="URW18" s="225"/>
      <c r="URX18" s="26"/>
      <c r="URZ18" s="229"/>
      <c r="USA18" s="229"/>
      <c r="USB18" s="229"/>
      <c r="USC18" s="229"/>
      <c r="USD18" s="229"/>
      <c r="USE18" s="229"/>
      <c r="USF18" s="229"/>
      <c r="USG18" s="229"/>
      <c r="USI18" s="227"/>
      <c r="USJ18" s="26"/>
      <c r="USK18" s="26"/>
      <c r="USL18" s="26"/>
      <c r="USM18" s="225"/>
      <c r="USN18" s="26"/>
      <c r="USP18" s="229"/>
      <c r="USQ18" s="229"/>
      <c r="USR18" s="229"/>
      <c r="USS18" s="229"/>
      <c r="UST18" s="229"/>
      <c r="USU18" s="229"/>
      <c r="USV18" s="229"/>
      <c r="USW18" s="229"/>
      <c r="USY18" s="227"/>
      <c r="USZ18" s="26"/>
      <c r="UTA18" s="26"/>
      <c r="UTB18" s="26"/>
      <c r="UTC18" s="225"/>
      <c r="UTD18" s="26"/>
      <c r="UTF18" s="229"/>
      <c r="UTG18" s="229"/>
      <c r="UTH18" s="229"/>
      <c r="UTI18" s="229"/>
      <c r="UTJ18" s="229"/>
      <c r="UTK18" s="229"/>
      <c r="UTL18" s="229"/>
      <c r="UTM18" s="229"/>
      <c r="UTO18" s="227"/>
      <c r="UTP18" s="26"/>
      <c r="UTQ18" s="26"/>
      <c r="UTR18" s="26"/>
      <c r="UTS18" s="225"/>
      <c r="UTT18" s="26"/>
      <c r="UTV18" s="229"/>
      <c r="UTW18" s="229"/>
      <c r="UTX18" s="229"/>
      <c r="UTY18" s="229"/>
      <c r="UTZ18" s="229"/>
      <c r="UUA18" s="229"/>
      <c r="UUB18" s="229"/>
      <c r="UUC18" s="229"/>
      <c r="UUE18" s="227"/>
      <c r="UUF18" s="26"/>
      <c r="UUG18" s="26"/>
      <c r="UUH18" s="26"/>
      <c r="UUI18" s="225"/>
      <c r="UUJ18" s="26"/>
      <c r="UUL18" s="229"/>
      <c r="UUM18" s="229"/>
      <c r="UUN18" s="229"/>
      <c r="UUO18" s="229"/>
      <c r="UUP18" s="229"/>
      <c r="UUQ18" s="229"/>
      <c r="UUR18" s="229"/>
      <c r="UUS18" s="229"/>
      <c r="UUU18" s="227"/>
      <c r="UUV18" s="26"/>
      <c r="UUW18" s="26"/>
      <c r="UUX18" s="26"/>
      <c r="UUY18" s="225"/>
      <c r="UUZ18" s="26"/>
      <c r="UVB18" s="229"/>
      <c r="UVC18" s="229"/>
      <c r="UVD18" s="229"/>
      <c r="UVE18" s="229"/>
      <c r="UVF18" s="229"/>
      <c r="UVG18" s="229"/>
      <c r="UVH18" s="229"/>
      <c r="UVI18" s="229"/>
      <c r="UVK18" s="227"/>
      <c r="UVL18" s="26"/>
      <c r="UVM18" s="26"/>
      <c r="UVN18" s="26"/>
      <c r="UVO18" s="225"/>
      <c r="UVP18" s="26"/>
      <c r="UVR18" s="229"/>
      <c r="UVS18" s="229"/>
      <c r="UVT18" s="229"/>
      <c r="UVU18" s="229"/>
      <c r="UVV18" s="229"/>
      <c r="UVW18" s="229"/>
      <c r="UVX18" s="229"/>
      <c r="UVY18" s="229"/>
      <c r="UWA18" s="227"/>
      <c r="UWB18" s="26"/>
      <c r="UWC18" s="26"/>
      <c r="UWD18" s="26"/>
      <c r="UWE18" s="225"/>
      <c r="UWF18" s="26"/>
      <c r="UWH18" s="229"/>
      <c r="UWI18" s="229"/>
      <c r="UWJ18" s="229"/>
      <c r="UWK18" s="229"/>
      <c r="UWL18" s="229"/>
      <c r="UWM18" s="229"/>
      <c r="UWN18" s="229"/>
      <c r="UWO18" s="229"/>
      <c r="UWQ18" s="227"/>
      <c r="UWR18" s="26"/>
      <c r="UWS18" s="26"/>
      <c r="UWT18" s="26"/>
      <c r="UWU18" s="225"/>
      <c r="UWV18" s="26"/>
      <c r="UWX18" s="229"/>
      <c r="UWY18" s="229"/>
      <c r="UWZ18" s="229"/>
      <c r="UXA18" s="229"/>
      <c r="UXB18" s="229"/>
      <c r="UXC18" s="229"/>
      <c r="UXD18" s="229"/>
      <c r="UXE18" s="229"/>
      <c r="UXG18" s="227"/>
      <c r="UXH18" s="26"/>
      <c r="UXI18" s="26"/>
      <c r="UXJ18" s="26"/>
      <c r="UXK18" s="225"/>
      <c r="UXL18" s="26"/>
      <c r="UXN18" s="229"/>
      <c r="UXO18" s="229"/>
      <c r="UXP18" s="229"/>
      <c r="UXQ18" s="229"/>
      <c r="UXR18" s="229"/>
      <c r="UXS18" s="229"/>
      <c r="UXT18" s="229"/>
      <c r="UXU18" s="229"/>
      <c r="UXW18" s="227"/>
      <c r="UXX18" s="26"/>
      <c r="UXY18" s="26"/>
      <c r="UXZ18" s="26"/>
      <c r="UYA18" s="225"/>
      <c r="UYB18" s="26"/>
      <c r="UYD18" s="229"/>
      <c r="UYE18" s="229"/>
      <c r="UYF18" s="229"/>
      <c r="UYG18" s="229"/>
      <c r="UYH18" s="229"/>
      <c r="UYI18" s="229"/>
      <c r="UYJ18" s="229"/>
      <c r="UYK18" s="229"/>
      <c r="UYM18" s="227"/>
      <c r="UYN18" s="26"/>
      <c r="UYO18" s="26"/>
      <c r="UYP18" s="26"/>
      <c r="UYQ18" s="225"/>
      <c r="UYR18" s="26"/>
      <c r="UYT18" s="229"/>
      <c r="UYU18" s="229"/>
      <c r="UYV18" s="229"/>
      <c r="UYW18" s="229"/>
      <c r="UYX18" s="229"/>
      <c r="UYY18" s="229"/>
      <c r="UYZ18" s="229"/>
      <c r="UZA18" s="229"/>
      <c r="UZC18" s="227"/>
      <c r="UZD18" s="26"/>
      <c r="UZE18" s="26"/>
      <c r="UZF18" s="26"/>
      <c r="UZG18" s="225"/>
      <c r="UZH18" s="26"/>
      <c r="UZJ18" s="229"/>
      <c r="UZK18" s="229"/>
      <c r="UZL18" s="229"/>
      <c r="UZM18" s="229"/>
      <c r="UZN18" s="229"/>
      <c r="UZO18" s="229"/>
      <c r="UZP18" s="229"/>
      <c r="UZQ18" s="229"/>
      <c r="UZS18" s="227"/>
      <c r="UZT18" s="26"/>
      <c r="UZU18" s="26"/>
      <c r="UZV18" s="26"/>
      <c r="UZW18" s="225"/>
      <c r="UZX18" s="26"/>
      <c r="UZZ18" s="229"/>
      <c r="VAA18" s="229"/>
      <c r="VAB18" s="229"/>
      <c r="VAC18" s="229"/>
      <c r="VAD18" s="229"/>
      <c r="VAE18" s="229"/>
      <c r="VAF18" s="229"/>
      <c r="VAG18" s="229"/>
      <c r="VAI18" s="227"/>
      <c r="VAJ18" s="26"/>
      <c r="VAK18" s="26"/>
      <c r="VAL18" s="26"/>
      <c r="VAM18" s="225"/>
      <c r="VAN18" s="26"/>
      <c r="VAP18" s="229"/>
      <c r="VAQ18" s="229"/>
      <c r="VAR18" s="229"/>
      <c r="VAS18" s="229"/>
      <c r="VAT18" s="229"/>
      <c r="VAU18" s="229"/>
      <c r="VAV18" s="229"/>
      <c r="VAW18" s="229"/>
      <c r="VAY18" s="227"/>
      <c r="VAZ18" s="26"/>
      <c r="VBA18" s="26"/>
      <c r="VBB18" s="26"/>
      <c r="VBC18" s="225"/>
      <c r="VBD18" s="26"/>
      <c r="VBF18" s="229"/>
      <c r="VBG18" s="229"/>
      <c r="VBH18" s="229"/>
      <c r="VBI18" s="229"/>
      <c r="VBJ18" s="229"/>
      <c r="VBK18" s="229"/>
      <c r="VBL18" s="229"/>
      <c r="VBM18" s="229"/>
      <c r="VBO18" s="227"/>
      <c r="VBP18" s="26"/>
      <c r="VBQ18" s="26"/>
      <c r="VBR18" s="26"/>
      <c r="VBS18" s="225"/>
      <c r="VBT18" s="26"/>
      <c r="VBV18" s="229"/>
      <c r="VBW18" s="229"/>
      <c r="VBX18" s="229"/>
      <c r="VBY18" s="229"/>
      <c r="VBZ18" s="229"/>
      <c r="VCA18" s="229"/>
      <c r="VCB18" s="229"/>
      <c r="VCC18" s="229"/>
      <c r="VCE18" s="227"/>
      <c r="VCF18" s="26"/>
      <c r="VCG18" s="26"/>
      <c r="VCH18" s="26"/>
      <c r="VCI18" s="225"/>
      <c r="VCJ18" s="26"/>
      <c r="VCL18" s="229"/>
      <c r="VCM18" s="229"/>
      <c r="VCN18" s="229"/>
      <c r="VCO18" s="229"/>
      <c r="VCP18" s="229"/>
      <c r="VCQ18" s="229"/>
      <c r="VCR18" s="229"/>
      <c r="VCS18" s="229"/>
      <c r="VCU18" s="227"/>
      <c r="VCV18" s="26"/>
      <c r="VCW18" s="26"/>
      <c r="VCX18" s="26"/>
      <c r="VCY18" s="225"/>
      <c r="VCZ18" s="26"/>
      <c r="VDB18" s="229"/>
      <c r="VDC18" s="229"/>
      <c r="VDD18" s="229"/>
      <c r="VDE18" s="229"/>
      <c r="VDF18" s="229"/>
      <c r="VDG18" s="229"/>
      <c r="VDH18" s="229"/>
      <c r="VDI18" s="229"/>
      <c r="VDK18" s="227"/>
      <c r="VDL18" s="26"/>
      <c r="VDM18" s="26"/>
      <c r="VDN18" s="26"/>
      <c r="VDO18" s="225"/>
      <c r="VDP18" s="26"/>
      <c r="VDR18" s="229"/>
      <c r="VDS18" s="229"/>
      <c r="VDT18" s="229"/>
      <c r="VDU18" s="229"/>
      <c r="VDV18" s="229"/>
      <c r="VDW18" s="229"/>
      <c r="VDX18" s="229"/>
      <c r="VDY18" s="229"/>
      <c r="VEA18" s="227"/>
      <c r="VEB18" s="26"/>
      <c r="VEC18" s="26"/>
      <c r="VED18" s="26"/>
      <c r="VEE18" s="225"/>
      <c r="VEF18" s="26"/>
      <c r="VEH18" s="229"/>
      <c r="VEI18" s="229"/>
      <c r="VEJ18" s="229"/>
      <c r="VEK18" s="229"/>
      <c r="VEL18" s="229"/>
      <c r="VEM18" s="229"/>
      <c r="VEN18" s="229"/>
      <c r="VEO18" s="229"/>
      <c r="VEQ18" s="227"/>
      <c r="VER18" s="26"/>
      <c r="VES18" s="26"/>
      <c r="VET18" s="26"/>
      <c r="VEU18" s="225"/>
      <c r="VEV18" s="26"/>
      <c r="VEX18" s="229"/>
      <c r="VEY18" s="229"/>
      <c r="VEZ18" s="229"/>
      <c r="VFA18" s="229"/>
      <c r="VFB18" s="229"/>
      <c r="VFC18" s="229"/>
      <c r="VFD18" s="229"/>
      <c r="VFE18" s="229"/>
      <c r="VFG18" s="227"/>
      <c r="VFH18" s="26"/>
      <c r="VFI18" s="26"/>
      <c r="VFJ18" s="26"/>
      <c r="VFK18" s="225"/>
      <c r="VFL18" s="26"/>
      <c r="VFN18" s="229"/>
      <c r="VFO18" s="229"/>
      <c r="VFP18" s="229"/>
      <c r="VFQ18" s="229"/>
      <c r="VFR18" s="229"/>
      <c r="VFS18" s="229"/>
      <c r="VFT18" s="229"/>
      <c r="VFU18" s="229"/>
      <c r="VFW18" s="227"/>
      <c r="VFX18" s="26"/>
      <c r="VFY18" s="26"/>
      <c r="VFZ18" s="26"/>
      <c r="VGA18" s="225"/>
      <c r="VGB18" s="26"/>
      <c r="VGD18" s="229"/>
      <c r="VGE18" s="229"/>
      <c r="VGF18" s="229"/>
      <c r="VGG18" s="229"/>
      <c r="VGH18" s="229"/>
      <c r="VGI18" s="229"/>
      <c r="VGJ18" s="229"/>
      <c r="VGK18" s="229"/>
      <c r="VGM18" s="227"/>
      <c r="VGN18" s="26"/>
      <c r="VGO18" s="26"/>
      <c r="VGP18" s="26"/>
      <c r="VGQ18" s="225"/>
      <c r="VGR18" s="26"/>
      <c r="VGT18" s="229"/>
      <c r="VGU18" s="229"/>
      <c r="VGV18" s="229"/>
      <c r="VGW18" s="229"/>
      <c r="VGX18" s="229"/>
      <c r="VGY18" s="229"/>
      <c r="VGZ18" s="229"/>
      <c r="VHA18" s="229"/>
      <c r="VHC18" s="227"/>
      <c r="VHD18" s="26"/>
      <c r="VHE18" s="26"/>
      <c r="VHF18" s="26"/>
      <c r="VHG18" s="225"/>
      <c r="VHH18" s="26"/>
      <c r="VHJ18" s="229"/>
      <c r="VHK18" s="229"/>
      <c r="VHL18" s="229"/>
      <c r="VHM18" s="229"/>
      <c r="VHN18" s="229"/>
      <c r="VHO18" s="229"/>
      <c r="VHP18" s="229"/>
      <c r="VHQ18" s="229"/>
      <c r="VHS18" s="227"/>
      <c r="VHT18" s="26"/>
      <c r="VHU18" s="26"/>
      <c r="VHV18" s="26"/>
      <c r="VHW18" s="225"/>
      <c r="VHX18" s="26"/>
      <c r="VHZ18" s="229"/>
      <c r="VIA18" s="229"/>
      <c r="VIB18" s="229"/>
      <c r="VIC18" s="229"/>
      <c r="VID18" s="229"/>
      <c r="VIE18" s="229"/>
      <c r="VIF18" s="229"/>
      <c r="VIG18" s="229"/>
      <c r="VII18" s="227"/>
      <c r="VIJ18" s="26"/>
      <c r="VIK18" s="26"/>
      <c r="VIL18" s="26"/>
      <c r="VIM18" s="225"/>
      <c r="VIN18" s="26"/>
      <c r="VIP18" s="229"/>
      <c r="VIQ18" s="229"/>
      <c r="VIR18" s="229"/>
      <c r="VIS18" s="229"/>
      <c r="VIT18" s="229"/>
      <c r="VIU18" s="229"/>
      <c r="VIV18" s="229"/>
      <c r="VIW18" s="229"/>
      <c r="VIY18" s="227"/>
      <c r="VIZ18" s="26"/>
      <c r="VJA18" s="26"/>
      <c r="VJB18" s="26"/>
      <c r="VJC18" s="225"/>
      <c r="VJD18" s="26"/>
      <c r="VJF18" s="229"/>
      <c r="VJG18" s="229"/>
      <c r="VJH18" s="229"/>
      <c r="VJI18" s="229"/>
      <c r="VJJ18" s="229"/>
      <c r="VJK18" s="229"/>
      <c r="VJL18" s="229"/>
      <c r="VJM18" s="229"/>
      <c r="VJO18" s="227"/>
      <c r="VJP18" s="26"/>
      <c r="VJQ18" s="26"/>
      <c r="VJR18" s="26"/>
      <c r="VJS18" s="225"/>
      <c r="VJT18" s="26"/>
      <c r="VJV18" s="229"/>
      <c r="VJW18" s="229"/>
      <c r="VJX18" s="229"/>
      <c r="VJY18" s="229"/>
      <c r="VJZ18" s="229"/>
      <c r="VKA18" s="229"/>
      <c r="VKB18" s="229"/>
      <c r="VKC18" s="229"/>
      <c r="VKE18" s="227"/>
      <c r="VKF18" s="26"/>
      <c r="VKG18" s="26"/>
      <c r="VKH18" s="26"/>
      <c r="VKI18" s="225"/>
      <c r="VKJ18" s="26"/>
      <c r="VKL18" s="229"/>
      <c r="VKM18" s="229"/>
      <c r="VKN18" s="229"/>
      <c r="VKO18" s="229"/>
      <c r="VKP18" s="229"/>
      <c r="VKQ18" s="229"/>
      <c r="VKR18" s="229"/>
      <c r="VKS18" s="229"/>
      <c r="VKU18" s="227"/>
      <c r="VKV18" s="26"/>
      <c r="VKW18" s="26"/>
      <c r="VKX18" s="26"/>
      <c r="VKY18" s="225"/>
      <c r="VKZ18" s="26"/>
      <c r="VLB18" s="229"/>
      <c r="VLC18" s="229"/>
      <c r="VLD18" s="229"/>
      <c r="VLE18" s="229"/>
      <c r="VLF18" s="229"/>
      <c r="VLG18" s="229"/>
      <c r="VLH18" s="229"/>
      <c r="VLI18" s="229"/>
      <c r="VLK18" s="227"/>
      <c r="VLL18" s="26"/>
      <c r="VLM18" s="26"/>
      <c r="VLN18" s="26"/>
      <c r="VLO18" s="225"/>
      <c r="VLP18" s="26"/>
      <c r="VLR18" s="229"/>
      <c r="VLS18" s="229"/>
      <c r="VLT18" s="229"/>
      <c r="VLU18" s="229"/>
      <c r="VLV18" s="229"/>
      <c r="VLW18" s="229"/>
      <c r="VLX18" s="229"/>
      <c r="VLY18" s="229"/>
      <c r="VMA18" s="227"/>
      <c r="VMB18" s="26"/>
      <c r="VMC18" s="26"/>
      <c r="VMD18" s="26"/>
      <c r="VME18" s="225"/>
      <c r="VMF18" s="26"/>
      <c r="VMH18" s="229"/>
      <c r="VMI18" s="229"/>
      <c r="VMJ18" s="229"/>
      <c r="VMK18" s="229"/>
      <c r="VML18" s="229"/>
      <c r="VMM18" s="229"/>
      <c r="VMN18" s="229"/>
      <c r="VMO18" s="229"/>
      <c r="VMQ18" s="227"/>
      <c r="VMR18" s="26"/>
      <c r="VMS18" s="26"/>
      <c r="VMT18" s="26"/>
      <c r="VMU18" s="225"/>
      <c r="VMV18" s="26"/>
      <c r="VMX18" s="229"/>
      <c r="VMY18" s="229"/>
      <c r="VMZ18" s="229"/>
      <c r="VNA18" s="229"/>
      <c r="VNB18" s="229"/>
      <c r="VNC18" s="229"/>
      <c r="VND18" s="229"/>
      <c r="VNE18" s="229"/>
      <c r="VNG18" s="227"/>
      <c r="VNH18" s="26"/>
      <c r="VNI18" s="26"/>
      <c r="VNJ18" s="26"/>
      <c r="VNK18" s="225"/>
      <c r="VNL18" s="26"/>
      <c r="VNN18" s="229"/>
      <c r="VNO18" s="229"/>
      <c r="VNP18" s="229"/>
      <c r="VNQ18" s="229"/>
      <c r="VNR18" s="229"/>
      <c r="VNS18" s="229"/>
      <c r="VNT18" s="229"/>
      <c r="VNU18" s="229"/>
      <c r="VNW18" s="227"/>
      <c r="VNX18" s="26"/>
      <c r="VNY18" s="26"/>
      <c r="VNZ18" s="26"/>
      <c r="VOA18" s="225"/>
      <c r="VOB18" s="26"/>
      <c r="VOD18" s="229"/>
      <c r="VOE18" s="229"/>
      <c r="VOF18" s="229"/>
      <c r="VOG18" s="229"/>
      <c r="VOH18" s="229"/>
      <c r="VOI18" s="229"/>
      <c r="VOJ18" s="229"/>
      <c r="VOK18" s="229"/>
      <c r="VOM18" s="227"/>
      <c r="VON18" s="26"/>
      <c r="VOO18" s="26"/>
      <c r="VOP18" s="26"/>
      <c r="VOQ18" s="225"/>
      <c r="VOR18" s="26"/>
      <c r="VOT18" s="229"/>
      <c r="VOU18" s="229"/>
      <c r="VOV18" s="229"/>
      <c r="VOW18" s="229"/>
      <c r="VOX18" s="229"/>
      <c r="VOY18" s="229"/>
      <c r="VOZ18" s="229"/>
      <c r="VPA18" s="229"/>
      <c r="VPC18" s="227"/>
      <c r="VPD18" s="26"/>
      <c r="VPE18" s="26"/>
      <c r="VPF18" s="26"/>
      <c r="VPG18" s="225"/>
      <c r="VPH18" s="26"/>
      <c r="VPJ18" s="229"/>
      <c r="VPK18" s="229"/>
      <c r="VPL18" s="229"/>
      <c r="VPM18" s="229"/>
      <c r="VPN18" s="229"/>
      <c r="VPO18" s="229"/>
      <c r="VPP18" s="229"/>
      <c r="VPQ18" s="229"/>
      <c r="VPS18" s="227"/>
      <c r="VPT18" s="26"/>
      <c r="VPU18" s="26"/>
      <c r="VPV18" s="26"/>
      <c r="VPW18" s="225"/>
      <c r="VPX18" s="26"/>
      <c r="VPZ18" s="229"/>
      <c r="VQA18" s="229"/>
      <c r="VQB18" s="229"/>
      <c r="VQC18" s="229"/>
      <c r="VQD18" s="229"/>
      <c r="VQE18" s="229"/>
      <c r="VQF18" s="229"/>
      <c r="VQG18" s="229"/>
      <c r="VQI18" s="227"/>
      <c r="VQJ18" s="26"/>
      <c r="VQK18" s="26"/>
      <c r="VQL18" s="26"/>
      <c r="VQM18" s="225"/>
      <c r="VQN18" s="26"/>
      <c r="VQP18" s="229"/>
      <c r="VQQ18" s="229"/>
      <c r="VQR18" s="229"/>
      <c r="VQS18" s="229"/>
      <c r="VQT18" s="229"/>
      <c r="VQU18" s="229"/>
      <c r="VQV18" s="229"/>
      <c r="VQW18" s="229"/>
      <c r="VQY18" s="227"/>
      <c r="VQZ18" s="26"/>
      <c r="VRA18" s="26"/>
      <c r="VRB18" s="26"/>
      <c r="VRC18" s="225"/>
      <c r="VRD18" s="26"/>
      <c r="VRF18" s="229"/>
      <c r="VRG18" s="229"/>
      <c r="VRH18" s="229"/>
      <c r="VRI18" s="229"/>
      <c r="VRJ18" s="229"/>
      <c r="VRK18" s="229"/>
      <c r="VRL18" s="229"/>
      <c r="VRM18" s="229"/>
      <c r="VRO18" s="227"/>
      <c r="VRP18" s="26"/>
      <c r="VRQ18" s="26"/>
      <c r="VRR18" s="26"/>
      <c r="VRS18" s="225"/>
      <c r="VRT18" s="26"/>
      <c r="VRV18" s="229"/>
      <c r="VRW18" s="229"/>
      <c r="VRX18" s="229"/>
      <c r="VRY18" s="229"/>
      <c r="VRZ18" s="229"/>
      <c r="VSA18" s="229"/>
      <c r="VSB18" s="229"/>
      <c r="VSC18" s="229"/>
      <c r="VSE18" s="227"/>
      <c r="VSF18" s="26"/>
      <c r="VSG18" s="26"/>
      <c r="VSH18" s="26"/>
      <c r="VSI18" s="225"/>
      <c r="VSJ18" s="26"/>
      <c r="VSL18" s="229"/>
      <c r="VSM18" s="229"/>
      <c r="VSN18" s="229"/>
      <c r="VSO18" s="229"/>
      <c r="VSP18" s="229"/>
      <c r="VSQ18" s="229"/>
      <c r="VSR18" s="229"/>
      <c r="VSS18" s="229"/>
      <c r="VSU18" s="227"/>
      <c r="VSV18" s="26"/>
      <c r="VSW18" s="26"/>
      <c r="VSX18" s="26"/>
      <c r="VSY18" s="225"/>
      <c r="VSZ18" s="26"/>
      <c r="VTB18" s="229"/>
      <c r="VTC18" s="229"/>
      <c r="VTD18" s="229"/>
      <c r="VTE18" s="229"/>
      <c r="VTF18" s="229"/>
      <c r="VTG18" s="229"/>
      <c r="VTH18" s="229"/>
      <c r="VTI18" s="229"/>
      <c r="VTK18" s="227"/>
      <c r="VTL18" s="26"/>
      <c r="VTM18" s="26"/>
      <c r="VTN18" s="26"/>
      <c r="VTO18" s="225"/>
      <c r="VTP18" s="26"/>
      <c r="VTR18" s="229"/>
      <c r="VTS18" s="229"/>
      <c r="VTT18" s="229"/>
      <c r="VTU18" s="229"/>
      <c r="VTV18" s="229"/>
      <c r="VTW18" s="229"/>
      <c r="VTX18" s="229"/>
      <c r="VTY18" s="229"/>
      <c r="VUA18" s="227"/>
      <c r="VUB18" s="26"/>
      <c r="VUC18" s="26"/>
      <c r="VUD18" s="26"/>
      <c r="VUE18" s="225"/>
      <c r="VUF18" s="26"/>
      <c r="VUH18" s="229"/>
      <c r="VUI18" s="229"/>
      <c r="VUJ18" s="229"/>
      <c r="VUK18" s="229"/>
      <c r="VUL18" s="229"/>
      <c r="VUM18" s="229"/>
      <c r="VUN18" s="229"/>
      <c r="VUO18" s="229"/>
      <c r="VUQ18" s="227"/>
      <c r="VUR18" s="26"/>
      <c r="VUS18" s="26"/>
      <c r="VUT18" s="26"/>
      <c r="VUU18" s="225"/>
      <c r="VUV18" s="26"/>
      <c r="VUX18" s="229"/>
      <c r="VUY18" s="229"/>
      <c r="VUZ18" s="229"/>
      <c r="VVA18" s="229"/>
      <c r="VVB18" s="229"/>
      <c r="VVC18" s="229"/>
      <c r="VVD18" s="229"/>
      <c r="VVE18" s="229"/>
      <c r="VVG18" s="227"/>
      <c r="VVH18" s="26"/>
      <c r="VVI18" s="26"/>
      <c r="VVJ18" s="26"/>
      <c r="VVK18" s="225"/>
      <c r="VVL18" s="26"/>
      <c r="VVN18" s="229"/>
      <c r="VVO18" s="229"/>
      <c r="VVP18" s="229"/>
      <c r="VVQ18" s="229"/>
      <c r="VVR18" s="229"/>
      <c r="VVS18" s="229"/>
      <c r="VVT18" s="229"/>
      <c r="VVU18" s="229"/>
      <c r="VVW18" s="227"/>
      <c r="VVX18" s="26"/>
      <c r="VVY18" s="26"/>
      <c r="VVZ18" s="26"/>
      <c r="VWA18" s="225"/>
      <c r="VWB18" s="26"/>
      <c r="VWD18" s="229"/>
      <c r="VWE18" s="229"/>
      <c r="VWF18" s="229"/>
      <c r="VWG18" s="229"/>
      <c r="VWH18" s="229"/>
      <c r="VWI18" s="229"/>
      <c r="VWJ18" s="229"/>
      <c r="VWK18" s="229"/>
      <c r="VWM18" s="227"/>
      <c r="VWN18" s="26"/>
      <c r="VWO18" s="26"/>
      <c r="VWP18" s="26"/>
      <c r="VWQ18" s="225"/>
      <c r="VWR18" s="26"/>
      <c r="VWT18" s="229"/>
      <c r="VWU18" s="229"/>
      <c r="VWV18" s="229"/>
      <c r="VWW18" s="229"/>
      <c r="VWX18" s="229"/>
      <c r="VWY18" s="229"/>
      <c r="VWZ18" s="229"/>
      <c r="VXA18" s="229"/>
      <c r="VXC18" s="227"/>
      <c r="VXD18" s="26"/>
      <c r="VXE18" s="26"/>
      <c r="VXF18" s="26"/>
      <c r="VXG18" s="225"/>
      <c r="VXH18" s="26"/>
      <c r="VXJ18" s="229"/>
      <c r="VXK18" s="229"/>
      <c r="VXL18" s="229"/>
      <c r="VXM18" s="229"/>
      <c r="VXN18" s="229"/>
      <c r="VXO18" s="229"/>
      <c r="VXP18" s="229"/>
      <c r="VXQ18" s="229"/>
      <c r="VXS18" s="227"/>
      <c r="VXT18" s="26"/>
      <c r="VXU18" s="26"/>
      <c r="VXV18" s="26"/>
      <c r="VXW18" s="225"/>
      <c r="VXX18" s="26"/>
      <c r="VXZ18" s="229"/>
      <c r="VYA18" s="229"/>
      <c r="VYB18" s="229"/>
      <c r="VYC18" s="229"/>
      <c r="VYD18" s="229"/>
      <c r="VYE18" s="229"/>
      <c r="VYF18" s="229"/>
      <c r="VYG18" s="229"/>
      <c r="VYI18" s="227"/>
      <c r="VYJ18" s="26"/>
      <c r="VYK18" s="26"/>
      <c r="VYL18" s="26"/>
      <c r="VYM18" s="225"/>
      <c r="VYN18" s="26"/>
      <c r="VYP18" s="229"/>
      <c r="VYQ18" s="229"/>
      <c r="VYR18" s="229"/>
      <c r="VYS18" s="229"/>
      <c r="VYT18" s="229"/>
      <c r="VYU18" s="229"/>
      <c r="VYV18" s="229"/>
      <c r="VYW18" s="229"/>
      <c r="VYY18" s="227"/>
      <c r="VYZ18" s="26"/>
      <c r="VZA18" s="26"/>
      <c r="VZB18" s="26"/>
      <c r="VZC18" s="225"/>
      <c r="VZD18" s="26"/>
      <c r="VZF18" s="229"/>
      <c r="VZG18" s="229"/>
      <c r="VZH18" s="229"/>
      <c r="VZI18" s="229"/>
      <c r="VZJ18" s="229"/>
      <c r="VZK18" s="229"/>
      <c r="VZL18" s="229"/>
      <c r="VZM18" s="229"/>
      <c r="VZO18" s="227"/>
      <c r="VZP18" s="26"/>
      <c r="VZQ18" s="26"/>
      <c r="VZR18" s="26"/>
      <c r="VZS18" s="225"/>
      <c r="VZT18" s="26"/>
      <c r="VZV18" s="229"/>
      <c r="VZW18" s="229"/>
      <c r="VZX18" s="229"/>
      <c r="VZY18" s="229"/>
      <c r="VZZ18" s="229"/>
      <c r="WAA18" s="229"/>
      <c r="WAB18" s="229"/>
      <c r="WAC18" s="229"/>
      <c r="WAE18" s="227"/>
      <c r="WAF18" s="26"/>
      <c r="WAG18" s="26"/>
      <c r="WAH18" s="26"/>
      <c r="WAI18" s="225"/>
      <c r="WAJ18" s="26"/>
      <c r="WAL18" s="229"/>
      <c r="WAM18" s="229"/>
      <c r="WAN18" s="229"/>
      <c r="WAO18" s="229"/>
      <c r="WAP18" s="229"/>
      <c r="WAQ18" s="229"/>
      <c r="WAR18" s="229"/>
      <c r="WAS18" s="229"/>
      <c r="WAU18" s="227"/>
      <c r="WAV18" s="26"/>
      <c r="WAW18" s="26"/>
      <c r="WAX18" s="26"/>
      <c r="WAY18" s="225"/>
      <c r="WAZ18" s="26"/>
      <c r="WBB18" s="229"/>
      <c r="WBC18" s="229"/>
      <c r="WBD18" s="229"/>
      <c r="WBE18" s="229"/>
      <c r="WBF18" s="229"/>
      <c r="WBG18" s="229"/>
      <c r="WBH18" s="229"/>
      <c r="WBI18" s="229"/>
      <c r="WBK18" s="227"/>
      <c r="WBL18" s="26"/>
      <c r="WBM18" s="26"/>
      <c r="WBN18" s="26"/>
      <c r="WBO18" s="225"/>
      <c r="WBP18" s="26"/>
      <c r="WBR18" s="229"/>
      <c r="WBS18" s="229"/>
      <c r="WBT18" s="229"/>
      <c r="WBU18" s="229"/>
      <c r="WBV18" s="229"/>
      <c r="WBW18" s="229"/>
      <c r="WBX18" s="229"/>
      <c r="WBY18" s="229"/>
      <c r="WCA18" s="227"/>
      <c r="WCB18" s="26"/>
      <c r="WCC18" s="26"/>
      <c r="WCD18" s="26"/>
      <c r="WCE18" s="225"/>
      <c r="WCF18" s="26"/>
      <c r="WCH18" s="229"/>
      <c r="WCI18" s="229"/>
      <c r="WCJ18" s="229"/>
      <c r="WCK18" s="229"/>
      <c r="WCL18" s="229"/>
      <c r="WCM18" s="229"/>
      <c r="WCN18" s="229"/>
      <c r="WCO18" s="229"/>
      <c r="WCQ18" s="227"/>
      <c r="WCR18" s="26"/>
      <c r="WCS18" s="26"/>
      <c r="WCT18" s="26"/>
      <c r="WCU18" s="225"/>
      <c r="WCV18" s="26"/>
      <c r="WCX18" s="229"/>
      <c r="WCY18" s="229"/>
      <c r="WCZ18" s="229"/>
      <c r="WDA18" s="229"/>
      <c r="WDB18" s="229"/>
      <c r="WDC18" s="229"/>
      <c r="WDD18" s="229"/>
      <c r="WDE18" s="229"/>
      <c r="WDG18" s="227"/>
      <c r="WDH18" s="26"/>
      <c r="WDI18" s="26"/>
      <c r="WDJ18" s="26"/>
      <c r="WDK18" s="225"/>
      <c r="WDL18" s="26"/>
      <c r="WDN18" s="229"/>
      <c r="WDO18" s="229"/>
      <c r="WDP18" s="229"/>
      <c r="WDQ18" s="229"/>
      <c r="WDR18" s="229"/>
      <c r="WDS18" s="229"/>
      <c r="WDT18" s="229"/>
      <c r="WDU18" s="229"/>
      <c r="WDW18" s="227"/>
      <c r="WDX18" s="26"/>
      <c r="WDY18" s="26"/>
      <c r="WDZ18" s="26"/>
      <c r="WEA18" s="225"/>
      <c r="WEB18" s="26"/>
      <c r="WED18" s="229"/>
      <c r="WEE18" s="229"/>
      <c r="WEF18" s="229"/>
      <c r="WEG18" s="229"/>
      <c r="WEH18" s="229"/>
      <c r="WEI18" s="229"/>
      <c r="WEJ18" s="229"/>
      <c r="WEK18" s="229"/>
      <c r="WEM18" s="227"/>
      <c r="WEN18" s="26"/>
      <c r="WEO18" s="26"/>
      <c r="WEP18" s="26"/>
      <c r="WEQ18" s="225"/>
      <c r="WER18" s="26"/>
      <c r="WET18" s="229"/>
      <c r="WEU18" s="229"/>
      <c r="WEV18" s="229"/>
      <c r="WEW18" s="229"/>
      <c r="WEX18" s="229"/>
      <c r="WEY18" s="229"/>
      <c r="WEZ18" s="229"/>
      <c r="WFA18" s="229"/>
      <c r="WFC18" s="227"/>
      <c r="WFD18" s="26"/>
      <c r="WFE18" s="26"/>
      <c r="WFF18" s="26"/>
      <c r="WFG18" s="225"/>
      <c r="WFH18" s="26"/>
      <c r="WFJ18" s="229"/>
      <c r="WFK18" s="229"/>
      <c r="WFL18" s="229"/>
      <c r="WFM18" s="229"/>
      <c r="WFN18" s="229"/>
      <c r="WFO18" s="229"/>
      <c r="WFP18" s="229"/>
      <c r="WFQ18" s="229"/>
      <c r="WFS18" s="227"/>
      <c r="WFT18" s="26"/>
      <c r="WFU18" s="26"/>
      <c r="WFV18" s="26"/>
      <c r="WFW18" s="225"/>
      <c r="WFX18" s="26"/>
      <c r="WFZ18" s="229"/>
      <c r="WGA18" s="229"/>
      <c r="WGB18" s="229"/>
      <c r="WGC18" s="229"/>
      <c r="WGD18" s="229"/>
      <c r="WGE18" s="229"/>
      <c r="WGF18" s="229"/>
      <c r="WGG18" s="229"/>
      <c r="WGI18" s="227"/>
      <c r="WGJ18" s="26"/>
      <c r="WGK18" s="26"/>
      <c r="WGL18" s="26"/>
      <c r="WGM18" s="225"/>
      <c r="WGN18" s="26"/>
      <c r="WGP18" s="229"/>
      <c r="WGQ18" s="229"/>
      <c r="WGR18" s="229"/>
      <c r="WGS18" s="229"/>
      <c r="WGT18" s="229"/>
      <c r="WGU18" s="229"/>
      <c r="WGV18" s="229"/>
      <c r="WGW18" s="229"/>
      <c r="WGY18" s="227"/>
      <c r="WGZ18" s="26"/>
      <c r="WHA18" s="26"/>
      <c r="WHB18" s="26"/>
      <c r="WHC18" s="225"/>
      <c r="WHD18" s="26"/>
      <c r="WHF18" s="229"/>
      <c r="WHG18" s="229"/>
      <c r="WHH18" s="229"/>
      <c r="WHI18" s="229"/>
      <c r="WHJ18" s="229"/>
      <c r="WHK18" s="229"/>
      <c r="WHL18" s="229"/>
      <c r="WHM18" s="229"/>
      <c r="WHO18" s="227"/>
      <c r="WHP18" s="26"/>
      <c r="WHQ18" s="26"/>
      <c r="WHR18" s="26"/>
      <c r="WHS18" s="225"/>
      <c r="WHT18" s="26"/>
      <c r="WHV18" s="229"/>
      <c r="WHW18" s="229"/>
      <c r="WHX18" s="229"/>
      <c r="WHY18" s="229"/>
      <c r="WHZ18" s="229"/>
      <c r="WIA18" s="229"/>
      <c r="WIB18" s="229"/>
      <c r="WIC18" s="229"/>
      <c r="WIE18" s="227"/>
      <c r="WIF18" s="26"/>
      <c r="WIG18" s="26"/>
      <c r="WIH18" s="26"/>
      <c r="WII18" s="225"/>
      <c r="WIJ18" s="26"/>
      <c r="WIL18" s="229"/>
      <c r="WIM18" s="229"/>
      <c r="WIN18" s="229"/>
      <c r="WIO18" s="229"/>
      <c r="WIP18" s="229"/>
      <c r="WIQ18" s="229"/>
      <c r="WIR18" s="229"/>
      <c r="WIS18" s="229"/>
      <c r="WIU18" s="227"/>
      <c r="WIV18" s="26"/>
      <c r="WIW18" s="26"/>
      <c r="WIX18" s="26"/>
      <c r="WIY18" s="225"/>
      <c r="WIZ18" s="26"/>
      <c r="WJB18" s="229"/>
      <c r="WJC18" s="229"/>
      <c r="WJD18" s="229"/>
      <c r="WJE18" s="229"/>
      <c r="WJF18" s="229"/>
      <c r="WJG18" s="229"/>
      <c r="WJH18" s="229"/>
      <c r="WJI18" s="229"/>
      <c r="WJK18" s="227"/>
      <c r="WJL18" s="26"/>
      <c r="WJM18" s="26"/>
      <c r="WJN18" s="26"/>
      <c r="WJO18" s="225"/>
      <c r="WJP18" s="26"/>
      <c r="WJR18" s="229"/>
      <c r="WJS18" s="229"/>
      <c r="WJT18" s="229"/>
      <c r="WJU18" s="229"/>
      <c r="WJV18" s="229"/>
      <c r="WJW18" s="229"/>
      <c r="WJX18" s="229"/>
      <c r="WJY18" s="229"/>
      <c r="WKA18" s="227"/>
      <c r="WKB18" s="26"/>
      <c r="WKC18" s="26"/>
      <c r="WKD18" s="26"/>
      <c r="WKE18" s="225"/>
      <c r="WKF18" s="26"/>
      <c r="WKH18" s="229"/>
      <c r="WKI18" s="229"/>
      <c r="WKJ18" s="229"/>
      <c r="WKK18" s="229"/>
      <c r="WKL18" s="229"/>
      <c r="WKM18" s="229"/>
      <c r="WKN18" s="229"/>
      <c r="WKO18" s="229"/>
      <c r="WKQ18" s="227"/>
      <c r="WKR18" s="26"/>
      <c r="WKS18" s="26"/>
      <c r="WKT18" s="26"/>
      <c r="WKU18" s="225"/>
      <c r="WKV18" s="26"/>
      <c r="WKX18" s="229"/>
      <c r="WKY18" s="229"/>
      <c r="WKZ18" s="229"/>
      <c r="WLA18" s="229"/>
      <c r="WLB18" s="229"/>
      <c r="WLC18" s="229"/>
      <c r="WLD18" s="229"/>
      <c r="WLE18" s="229"/>
      <c r="WLG18" s="227"/>
      <c r="WLH18" s="26"/>
      <c r="WLI18" s="26"/>
      <c r="WLJ18" s="26"/>
      <c r="WLK18" s="225"/>
      <c r="WLL18" s="26"/>
      <c r="WLN18" s="229"/>
      <c r="WLO18" s="229"/>
      <c r="WLP18" s="229"/>
      <c r="WLQ18" s="229"/>
      <c r="WLR18" s="229"/>
      <c r="WLS18" s="229"/>
      <c r="WLT18" s="229"/>
      <c r="WLU18" s="229"/>
      <c r="WLW18" s="227"/>
      <c r="WLX18" s="26"/>
      <c r="WLY18" s="26"/>
      <c r="WLZ18" s="26"/>
      <c r="WMA18" s="225"/>
      <c r="WMB18" s="26"/>
      <c r="WMD18" s="229"/>
      <c r="WME18" s="229"/>
      <c r="WMF18" s="229"/>
      <c r="WMG18" s="229"/>
      <c r="WMH18" s="229"/>
      <c r="WMI18" s="229"/>
      <c r="WMJ18" s="229"/>
      <c r="WMK18" s="229"/>
      <c r="WMM18" s="227"/>
      <c r="WMN18" s="26"/>
      <c r="WMO18" s="26"/>
      <c r="WMP18" s="26"/>
      <c r="WMQ18" s="225"/>
      <c r="WMR18" s="26"/>
      <c r="WMT18" s="229"/>
      <c r="WMU18" s="229"/>
      <c r="WMV18" s="229"/>
      <c r="WMW18" s="229"/>
      <c r="WMX18" s="229"/>
      <c r="WMY18" s="229"/>
      <c r="WMZ18" s="229"/>
      <c r="WNA18" s="229"/>
      <c r="WNC18" s="227"/>
      <c r="WND18" s="26"/>
      <c r="WNE18" s="26"/>
      <c r="WNF18" s="26"/>
      <c r="WNG18" s="225"/>
      <c r="WNH18" s="26"/>
      <c r="WNJ18" s="229"/>
      <c r="WNK18" s="229"/>
      <c r="WNL18" s="229"/>
      <c r="WNM18" s="229"/>
      <c r="WNN18" s="229"/>
      <c r="WNO18" s="229"/>
      <c r="WNP18" s="229"/>
      <c r="WNQ18" s="229"/>
      <c r="WNS18" s="227"/>
      <c r="WNT18" s="26"/>
      <c r="WNU18" s="26"/>
      <c r="WNV18" s="26"/>
      <c r="WNW18" s="225"/>
      <c r="WNX18" s="26"/>
      <c r="WNZ18" s="229"/>
      <c r="WOA18" s="229"/>
      <c r="WOB18" s="229"/>
      <c r="WOC18" s="229"/>
      <c r="WOD18" s="229"/>
      <c r="WOE18" s="229"/>
      <c r="WOF18" s="229"/>
      <c r="WOG18" s="229"/>
      <c r="WOI18" s="227"/>
      <c r="WOJ18" s="26"/>
      <c r="WOK18" s="26"/>
      <c r="WOL18" s="26"/>
      <c r="WOM18" s="225"/>
      <c r="WON18" s="26"/>
      <c r="WOP18" s="229"/>
      <c r="WOQ18" s="229"/>
      <c r="WOR18" s="229"/>
      <c r="WOS18" s="229"/>
      <c r="WOT18" s="229"/>
      <c r="WOU18" s="229"/>
      <c r="WOV18" s="229"/>
      <c r="WOW18" s="229"/>
      <c r="WOY18" s="227"/>
      <c r="WOZ18" s="26"/>
      <c r="WPA18" s="26"/>
      <c r="WPB18" s="26"/>
      <c r="WPC18" s="225"/>
      <c r="WPD18" s="26"/>
      <c r="WPF18" s="229"/>
      <c r="WPG18" s="229"/>
      <c r="WPH18" s="229"/>
      <c r="WPI18" s="229"/>
      <c r="WPJ18" s="229"/>
      <c r="WPK18" s="229"/>
      <c r="WPL18" s="229"/>
      <c r="WPM18" s="229"/>
      <c r="WPO18" s="227"/>
      <c r="WPP18" s="26"/>
      <c r="WPQ18" s="26"/>
      <c r="WPR18" s="26"/>
      <c r="WPS18" s="225"/>
      <c r="WPT18" s="26"/>
      <c r="WPV18" s="229"/>
      <c r="WPW18" s="229"/>
      <c r="WPX18" s="229"/>
      <c r="WPY18" s="229"/>
      <c r="WPZ18" s="229"/>
      <c r="WQA18" s="229"/>
      <c r="WQB18" s="229"/>
      <c r="WQC18" s="229"/>
      <c r="WQE18" s="227"/>
      <c r="WQF18" s="26"/>
      <c r="WQG18" s="26"/>
      <c r="WQH18" s="26"/>
      <c r="WQI18" s="225"/>
      <c r="WQJ18" s="26"/>
      <c r="WQL18" s="229"/>
      <c r="WQM18" s="229"/>
      <c r="WQN18" s="229"/>
      <c r="WQO18" s="229"/>
      <c r="WQP18" s="229"/>
      <c r="WQQ18" s="229"/>
      <c r="WQR18" s="229"/>
      <c r="WQS18" s="229"/>
      <c r="WQU18" s="227"/>
      <c r="WQV18" s="26"/>
      <c r="WQW18" s="26"/>
      <c r="WQX18" s="26"/>
      <c r="WQY18" s="225"/>
      <c r="WQZ18" s="26"/>
      <c r="WRB18" s="229"/>
      <c r="WRC18" s="229"/>
      <c r="WRD18" s="229"/>
      <c r="WRE18" s="229"/>
      <c r="WRF18" s="229"/>
      <c r="WRG18" s="229"/>
      <c r="WRH18" s="229"/>
      <c r="WRI18" s="229"/>
      <c r="WRK18" s="227"/>
      <c r="WRL18" s="26"/>
      <c r="WRM18" s="26"/>
      <c r="WRN18" s="26"/>
      <c r="WRO18" s="225"/>
      <c r="WRP18" s="26"/>
      <c r="WRR18" s="229"/>
      <c r="WRS18" s="229"/>
      <c r="WRT18" s="229"/>
      <c r="WRU18" s="229"/>
      <c r="WRV18" s="229"/>
      <c r="WRW18" s="229"/>
      <c r="WRX18" s="229"/>
      <c r="WRY18" s="229"/>
      <c r="WSA18" s="227"/>
      <c r="WSB18" s="26"/>
      <c r="WSC18" s="26"/>
      <c r="WSD18" s="26"/>
      <c r="WSE18" s="225"/>
      <c r="WSF18" s="26"/>
      <c r="WSH18" s="229"/>
      <c r="WSI18" s="229"/>
      <c r="WSJ18" s="229"/>
      <c r="WSK18" s="229"/>
      <c r="WSL18" s="229"/>
      <c r="WSM18" s="229"/>
      <c r="WSN18" s="229"/>
      <c r="WSO18" s="229"/>
      <c r="WSQ18" s="227"/>
      <c r="WSR18" s="26"/>
      <c r="WSS18" s="26"/>
      <c r="WST18" s="26"/>
      <c r="WSU18" s="225"/>
      <c r="WSV18" s="26"/>
      <c r="WSX18" s="229"/>
      <c r="WSY18" s="229"/>
      <c r="WSZ18" s="229"/>
      <c r="WTA18" s="229"/>
      <c r="WTB18" s="229"/>
      <c r="WTC18" s="229"/>
      <c r="WTD18" s="229"/>
      <c r="WTE18" s="229"/>
      <c r="WTG18" s="227"/>
      <c r="WTH18" s="26"/>
      <c r="WTI18" s="26"/>
      <c r="WTJ18" s="26"/>
      <c r="WTK18" s="225"/>
      <c r="WTL18" s="26"/>
      <c r="WTN18" s="229"/>
      <c r="WTO18" s="229"/>
      <c r="WTP18" s="229"/>
      <c r="WTQ18" s="229"/>
      <c r="WTR18" s="229"/>
      <c r="WTS18" s="229"/>
      <c r="WTT18" s="229"/>
      <c r="WTU18" s="229"/>
      <c r="WTW18" s="227"/>
      <c r="WTX18" s="26"/>
      <c r="WTY18" s="26"/>
      <c r="WTZ18" s="26"/>
      <c r="WUA18" s="225"/>
      <c r="WUB18" s="26"/>
      <c r="WUD18" s="229"/>
      <c r="WUE18" s="229"/>
      <c r="WUF18" s="229"/>
      <c r="WUG18" s="229"/>
      <c r="WUH18" s="229"/>
      <c r="WUI18" s="229"/>
      <c r="WUJ18" s="229"/>
      <c r="WUK18" s="229"/>
      <c r="WUM18" s="227"/>
      <c r="WUN18" s="26"/>
      <c r="WUO18" s="26"/>
      <c r="WUP18" s="26"/>
      <c r="WUQ18" s="225"/>
      <c r="WUR18" s="26"/>
      <c r="WUT18" s="229"/>
      <c r="WUU18" s="229"/>
      <c r="WUV18" s="229"/>
      <c r="WUW18" s="229"/>
      <c r="WUX18" s="229"/>
      <c r="WUY18" s="229"/>
      <c r="WUZ18" s="229"/>
      <c r="WVA18" s="229"/>
      <c r="WVC18" s="227"/>
      <c r="WVD18" s="26"/>
      <c r="WVE18" s="26"/>
      <c r="WVF18" s="26"/>
      <c r="WVG18" s="225"/>
      <c r="WVH18" s="26"/>
      <c r="WVJ18" s="229"/>
      <c r="WVK18" s="229"/>
      <c r="WVL18" s="229"/>
      <c r="WVM18" s="229"/>
      <c r="WVN18" s="229"/>
      <c r="WVO18" s="229"/>
      <c r="WVP18" s="229"/>
      <c r="WVQ18" s="229"/>
      <c r="WVS18" s="227"/>
      <c r="WVT18" s="26"/>
      <c r="WVU18" s="26"/>
      <c r="WVV18" s="26"/>
      <c r="WVW18" s="225"/>
      <c r="WVX18" s="26"/>
      <c r="WVZ18" s="229"/>
      <c r="WWA18" s="229"/>
      <c r="WWB18" s="229"/>
      <c r="WWC18" s="229"/>
      <c r="WWD18" s="229"/>
      <c r="WWE18" s="229"/>
      <c r="WWF18" s="229"/>
      <c r="WWG18" s="229"/>
      <c r="WWI18" s="227"/>
      <c r="WWJ18" s="26"/>
      <c r="WWK18" s="26"/>
      <c r="WWL18" s="26"/>
      <c r="WWM18" s="225"/>
      <c r="WWN18" s="26"/>
      <c r="WWP18" s="229"/>
      <c r="WWQ18" s="229"/>
      <c r="WWR18" s="229"/>
      <c r="WWS18" s="229"/>
      <c r="WWT18" s="229"/>
      <c r="WWU18" s="229"/>
      <c r="WWV18" s="229"/>
      <c r="WWW18" s="229"/>
      <c r="WWY18" s="227"/>
      <c r="WWZ18" s="26"/>
      <c r="WXA18" s="26"/>
      <c r="WXB18" s="26"/>
      <c r="WXC18" s="225"/>
      <c r="WXD18" s="26"/>
      <c r="WXF18" s="229"/>
      <c r="WXG18" s="229"/>
      <c r="WXH18" s="229"/>
      <c r="WXI18" s="229"/>
      <c r="WXJ18" s="229"/>
      <c r="WXK18" s="229"/>
      <c r="WXL18" s="229"/>
      <c r="WXM18" s="229"/>
      <c r="WXO18" s="227"/>
      <c r="WXP18" s="26"/>
      <c r="WXQ18" s="26"/>
      <c r="WXR18" s="26"/>
      <c r="WXS18" s="225"/>
      <c r="WXT18" s="26"/>
      <c r="WXV18" s="229"/>
      <c r="WXW18" s="229"/>
      <c r="WXX18" s="229"/>
      <c r="WXY18" s="229"/>
      <c r="WXZ18" s="229"/>
      <c r="WYA18" s="229"/>
      <c r="WYB18" s="229"/>
      <c r="WYC18" s="229"/>
      <c r="WYE18" s="227"/>
      <c r="WYF18" s="26"/>
      <c r="WYG18" s="26"/>
      <c r="WYH18" s="26"/>
      <c r="WYI18" s="225"/>
      <c r="WYJ18" s="26"/>
      <c r="WYL18" s="229"/>
      <c r="WYM18" s="229"/>
      <c r="WYN18" s="229"/>
      <c r="WYO18" s="229"/>
      <c r="WYP18" s="229"/>
      <c r="WYQ18" s="229"/>
      <c r="WYR18" s="229"/>
      <c r="WYS18" s="229"/>
      <c r="WYU18" s="227"/>
      <c r="WYV18" s="26"/>
      <c r="WYW18" s="26"/>
      <c r="WYX18" s="26"/>
      <c r="WYY18" s="225"/>
      <c r="WYZ18" s="26"/>
      <c r="WZB18" s="229"/>
      <c r="WZC18" s="229"/>
      <c r="WZD18" s="229"/>
      <c r="WZE18" s="229"/>
      <c r="WZF18" s="229"/>
      <c r="WZG18" s="229"/>
      <c r="WZH18" s="229"/>
      <c r="WZI18" s="229"/>
      <c r="WZK18" s="227"/>
      <c r="WZL18" s="26"/>
      <c r="WZM18" s="26"/>
      <c r="WZN18" s="26"/>
      <c r="WZO18" s="225"/>
      <c r="WZP18" s="26"/>
      <c r="WZR18" s="229"/>
      <c r="WZS18" s="229"/>
      <c r="WZT18" s="229"/>
      <c r="WZU18" s="229"/>
      <c r="WZV18" s="229"/>
      <c r="WZW18" s="229"/>
      <c r="WZX18" s="229"/>
      <c r="WZY18" s="229"/>
      <c r="XAA18" s="227"/>
      <c r="XAB18" s="26"/>
      <c r="XAC18" s="26"/>
      <c r="XAD18" s="26"/>
      <c r="XAE18" s="225"/>
      <c r="XAF18" s="26"/>
      <c r="XAH18" s="229"/>
      <c r="XAI18" s="229"/>
      <c r="XAJ18" s="229"/>
      <c r="XAK18" s="229"/>
      <c r="XAL18" s="229"/>
      <c r="XAM18" s="229"/>
      <c r="XAN18" s="229"/>
      <c r="XAO18" s="229"/>
      <c r="XAQ18" s="227"/>
      <c r="XAR18" s="26"/>
      <c r="XAS18" s="26"/>
      <c r="XAT18" s="26"/>
      <c r="XAU18" s="225"/>
      <c r="XAV18" s="26"/>
      <c r="XAX18" s="229"/>
      <c r="XAY18" s="229"/>
      <c r="XAZ18" s="229"/>
      <c r="XBA18" s="229"/>
      <c r="XBB18" s="229"/>
      <c r="XBC18" s="229"/>
      <c r="XBD18" s="229"/>
      <c r="XBE18" s="229"/>
      <c r="XBG18" s="227"/>
      <c r="XBH18" s="26"/>
      <c r="XBI18" s="26"/>
      <c r="XBJ18" s="26"/>
      <c r="XBK18" s="225"/>
      <c r="XBL18" s="26"/>
      <c r="XBN18" s="229"/>
      <c r="XBO18" s="229"/>
      <c r="XBP18" s="229"/>
      <c r="XBQ18" s="229"/>
      <c r="XBR18" s="229"/>
      <c r="XBS18" s="229"/>
      <c r="XBT18" s="229"/>
      <c r="XBU18" s="229"/>
      <c r="XBW18" s="227"/>
      <c r="XBX18" s="26"/>
      <c r="XBY18" s="26"/>
      <c r="XBZ18" s="26"/>
      <c r="XCA18" s="225"/>
      <c r="XCB18" s="26"/>
      <c r="XCD18" s="229"/>
      <c r="XCE18" s="229"/>
      <c r="XCF18" s="229"/>
      <c r="XCG18" s="229"/>
      <c r="XCH18" s="229"/>
      <c r="XCI18" s="229"/>
      <c r="XCJ18" s="229"/>
      <c r="XCK18" s="229"/>
      <c r="XCM18" s="227"/>
      <c r="XCN18" s="26"/>
      <c r="XCO18" s="26"/>
      <c r="XCP18" s="26"/>
      <c r="XCQ18" s="225"/>
      <c r="XCR18" s="26"/>
      <c r="XCT18" s="229"/>
      <c r="XCU18" s="229"/>
      <c r="XCV18" s="229"/>
      <c r="XCW18" s="229"/>
      <c r="XCX18" s="229"/>
      <c r="XCY18" s="229"/>
      <c r="XCZ18" s="229"/>
      <c r="XDA18" s="229"/>
      <c r="XDC18" s="227"/>
      <c r="XDD18" s="26"/>
      <c r="XDE18" s="26"/>
      <c r="XDF18" s="26"/>
      <c r="XDG18" s="225"/>
      <c r="XDH18" s="26"/>
      <c r="XDJ18" s="229"/>
      <c r="XDK18" s="229"/>
      <c r="XDL18" s="229"/>
      <c r="XDM18" s="229"/>
      <c r="XDN18" s="229"/>
      <c r="XDO18" s="229"/>
      <c r="XDP18" s="229"/>
      <c r="XDQ18" s="229"/>
      <c r="XDS18" s="227"/>
      <c r="XDT18" s="26"/>
      <c r="XDU18" s="26"/>
      <c r="XDV18" s="26"/>
      <c r="XDW18" s="225"/>
      <c r="XDX18" s="26"/>
      <c r="XDZ18" s="229"/>
      <c r="XEA18" s="229"/>
      <c r="XEB18" s="229"/>
      <c r="XEC18" s="229"/>
      <c r="XED18" s="229"/>
      <c r="XEE18" s="229"/>
      <c r="XEF18" s="229"/>
      <c r="XEG18" s="229"/>
      <c r="XEI18" s="227"/>
      <c r="XEJ18" s="26"/>
      <c r="XEK18" s="26"/>
      <c r="XEL18" s="26"/>
      <c r="XEM18" s="225"/>
      <c r="XEN18" s="26"/>
      <c r="XEP18" s="229"/>
      <c r="XEQ18" s="229"/>
      <c r="XER18" s="229"/>
      <c r="XES18" s="229"/>
      <c r="XET18" s="229"/>
      <c r="XEU18" s="229"/>
      <c r="XEV18" s="229"/>
      <c r="XEW18" s="229"/>
      <c r="XEY18" s="227"/>
      <c r="XEZ18" s="26"/>
      <c r="XFA18" s="26"/>
      <c r="XFB18" s="26"/>
      <c r="XFC18" s="225"/>
      <c r="XFD18" s="26"/>
    </row>
    <row r="19" spans="2:1024 1026:2048 2050:3072 3074:4096 4098:5120 5122:6144 6146:7168 7170:8192 8194:9216 9218:10240 10242:11264 11266:12288 12290:13312 13314:14336 14338:15360 15362:16384" ht="15" customHeight="1">
      <c r="B19" s="511"/>
      <c r="C19" s="511"/>
      <c r="D19" s="511"/>
      <c r="E19" s="511"/>
      <c r="F19" s="511"/>
      <c r="G19" s="511"/>
      <c r="H19" s="511"/>
      <c r="K19" s="227"/>
      <c r="L19" s="228" t="e">
        <f>1-M18</f>
        <v>#REF!</v>
      </c>
      <c r="M19" s="26"/>
      <c r="N19" s="524"/>
      <c r="O19" s="524"/>
      <c r="P19" s="613" t="str">
        <f>IF(O24="merci",CONCATENATE(AB20,MID(P11,1,1),AB18)," ")</f>
        <v xml:space="preserve"> </v>
      </c>
      <c r="Q19" s="613"/>
      <c r="R19" s="613"/>
      <c r="S19" s="518" t="str">
        <f>IF(P19&gt;" ",O25," ")</f>
        <v xml:space="preserve"> </v>
      </c>
      <c r="T19" s="517"/>
      <c r="U19" s="517"/>
      <c r="V19" s="371"/>
      <c r="W19" s="371"/>
      <c r="X19" s="371"/>
      <c r="Y19" s="371"/>
      <c r="AA19" s="227" t="str">
        <f ca="1">MID(W22,2,1)</f>
        <v>4</v>
      </c>
      <c r="AB19" s="26"/>
      <c r="AC19" s="26"/>
      <c r="AD19" s="26"/>
      <c r="AE19" s="397"/>
      <c r="AF19" s="26"/>
      <c r="AH19" s="403"/>
      <c r="AI19" s="403"/>
      <c r="AJ19" s="403"/>
      <c r="AK19" s="403"/>
      <c r="AL19" s="403"/>
      <c r="AM19" s="403"/>
      <c r="AN19" s="403"/>
      <c r="AO19" s="403"/>
      <c r="AQ19" s="227"/>
      <c r="AR19" s="26"/>
      <c r="AS19" s="26"/>
      <c r="AT19" s="26"/>
      <c r="AU19" s="225"/>
      <c r="AV19" s="26"/>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c r="IV19" s="229"/>
      <c r="IW19" s="229"/>
      <c r="IX19" s="229"/>
      <c r="IY19" s="229"/>
      <c r="IZ19" s="229"/>
      <c r="JA19" s="229"/>
      <c r="JB19" s="229"/>
      <c r="JC19" s="229"/>
      <c r="JD19" s="229"/>
      <c r="JE19" s="229"/>
      <c r="JF19" s="229"/>
      <c r="JG19" s="229"/>
      <c r="JH19" s="229"/>
      <c r="JI19" s="229"/>
      <c r="JJ19" s="229"/>
      <c r="JK19" s="229"/>
      <c r="JL19" s="229"/>
      <c r="JM19" s="229"/>
      <c r="JN19" s="229"/>
      <c r="JO19" s="229"/>
      <c r="JP19" s="229"/>
      <c r="JQ19" s="229"/>
      <c r="JR19" s="229"/>
      <c r="JS19" s="229"/>
      <c r="JT19" s="229"/>
      <c r="JU19" s="229"/>
      <c r="JV19" s="229"/>
      <c r="JW19" s="229"/>
      <c r="JX19" s="229"/>
      <c r="JY19" s="229"/>
      <c r="JZ19" s="229"/>
      <c r="KA19" s="229"/>
      <c r="KB19" s="229"/>
      <c r="KC19" s="229"/>
      <c r="KD19" s="229"/>
      <c r="KE19" s="229"/>
      <c r="KF19" s="229"/>
      <c r="KG19" s="229"/>
      <c r="KH19" s="229"/>
      <c r="KI19" s="229"/>
      <c r="KJ19" s="229"/>
      <c r="KK19" s="229"/>
      <c r="KL19" s="229"/>
      <c r="KM19" s="229"/>
      <c r="KN19" s="229"/>
      <c r="KO19" s="229"/>
      <c r="KP19" s="229"/>
      <c r="KQ19" s="229"/>
      <c r="KR19" s="229"/>
      <c r="KS19" s="229"/>
      <c r="KT19" s="229"/>
      <c r="KU19" s="229"/>
      <c r="KV19" s="229"/>
      <c r="KW19" s="229"/>
      <c r="KX19" s="229"/>
      <c r="KY19" s="229"/>
      <c r="KZ19" s="229"/>
      <c r="LA19" s="229"/>
      <c r="LB19" s="229"/>
      <c r="LC19" s="229"/>
      <c r="LD19" s="229"/>
      <c r="LE19" s="229"/>
      <c r="LF19" s="229"/>
      <c r="LG19" s="229"/>
      <c r="LH19" s="229"/>
      <c r="LI19" s="229"/>
      <c r="LJ19" s="229"/>
      <c r="LK19" s="229"/>
      <c r="LL19" s="229"/>
      <c r="LM19" s="229"/>
      <c r="LN19" s="229"/>
      <c r="LO19" s="229"/>
      <c r="LP19" s="229"/>
      <c r="LQ19" s="229"/>
      <c r="LR19" s="229"/>
      <c r="LS19" s="229"/>
      <c r="LT19" s="229"/>
      <c r="LU19" s="229"/>
      <c r="LV19" s="229"/>
      <c r="LW19" s="229"/>
      <c r="LX19" s="229"/>
      <c r="LY19" s="229"/>
      <c r="LZ19" s="229"/>
      <c r="MA19" s="229"/>
      <c r="MB19" s="229"/>
      <c r="MC19" s="229"/>
      <c r="MD19" s="229"/>
      <c r="ME19" s="229"/>
      <c r="MF19" s="229"/>
      <c r="MG19" s="229"/>
      <c r="MH19" s="229"/>
      <c r="MI19" s="229"/>
      <c r="MJ19" s="229"/>
      <c r="MK19" s="229"/>
      <c r="ML19" s="229"/>
      <c r="MM19" s="229"/>
      <c r="MN19" s="229"/>
      <c r="MO19" s="229"/>
      <c r="MP19" s="229"/>
      <c r="MQ19" s="229"/>
      <c r="MR19" s="229"/>
      <c r="MS19" s="229"/>
      <c r="MT19" s="229"/>
      <c r="MU19" s="229"/>
      <c r="MV19" s="229"/>
      <c r="MW19" s="229"/>
      <c r="MX19" s="229"/>
      <c r="MY19" s="229"/>
      <c r="MZ19" s="229"/>
      <c r="NA19" s="229"/>
      <c r="NB19" s="229"/>
      <c r="NC19" s="229"/>
      <c r="ND19" s="229"/>
      <c r="NE19" s="229"/>
      <c r="NF19" s="229"/>
      <c r="NG19" s="229"/>
      <c r="NH19" s="229"/>
      <c r="NI19" s="229"/>
      <c r="NJ19" s="229"/>
      <c r="NK19" s="229"/>
      <c r="NL19" s="229"/>
      <c r="NM19" s="229"/>
      <c r="NN19" s="229"/>
      <c r="NO19" s="229"/>
      <c r="NP19" s="229"/>
      <c r="NQ19" s="229"/>
      <c r="NR19" s="229"/>
      <c r="NS19" s="229"/>
      <c r="NT19" s="229"/>
      <c r="NU19" s="229"/>
      <c r="NV19" s="229"/>
      <c r="NW19" s="229"/>
      <c r="NX19" s="229"/>
      <c r="NY19" s="229"/>
      <c r="NZ19" s="229"/>
      <c r="OA19" s="229"/>
      <c r="OB19" s="229"/>
      <c r="OC19" s="229"/>
      <c r="OD19" s="229"/>
      <c r="OE19" s="229"/>
      <c r="OF19" s="229"/>
      <c r="OG19" s="229"/>
      <c r="OH19" s="229"/>
      <c r="OI19" s="229"/>
      <c r="OJ19" s="229"/>
      <c r="OK19" s="229"/>
      <c r="OL19" s="229"/>
      <c r="OM19" s="229"/>
      <c r="ON19" s="229"/>
      <c r="OO19" s="229"/>
      <c r="OP19" s="229"/>
      <c r="OQ19" s="229"/>
      <c r="OR19" s="229"/>
      <c r="OS19" s="229"/>
      <c r="OT19" s="229"/>
      <c r="OU19" s="229"/>
      <c r="OV19" s="229"/>
      <c r="OW19" s="229"/>
      <c r="OX19" s="229"/>
      <c r="OY19" s="229"/>
      <c r="OZ19" s="229"/>
      <c r="PA19" s="229"/>
      <c r="PB19" s="229"/>
      <c r="PC19" s="229"/>
      <c r="PD19" s="229"/>
      <c r="PE19" s="229"/>
      <c r="PF19" s="229"/>
      <c r="PG19" s="229"/>
      <c r="PH19" s="229"/>
      <c r="PI19" s="229"/>
      <c r="PJ19" s="229"/>
      <c r="PK19" s="229"/>
      <c r="PL19" s="229"/>
      <c r="PM19" s="229"/>
      <c r="PN19" s="229"/>
      <c r="PO19" s="229"/>
      <c r="PP19" s="26"/>
      <c r="PR19" s="229"/>
      <c r="PS19" s="229"/>
      <c r="PT19" s="229"/>
      <c r="PU19" s="229"/>
      <c r="PV19" s="229"/>
      <c r="PW19" s="229"/>
      <c r="PX19" s="229"/>
      <c r="PY19" s="229"/>
      <c r="QA19" s="227"/>
      <c r="QB19" s="26"/>
      <c r="QC19" s="26"/>
      <c r="QD19" s="26"/>
      <c r="QE19" s="225"/>
      <c r="QF19" s="26"/>
      <c r="QH19" s="229"/>
      <c r="QI19" s="229"/>
      <c r="QJ19" s="229"/>
      <c r="QK19" s="229"/>
      <c r="QL19" s="229"/>
      <c r="QM19" s="229"/>
      <c r="QN19" s="229"/>
      <c r="QO19" s="229"/>
      <c r="QQ19" s="227"/>
      <c r="QR19" s="26"/>
      <c r="QS19" s="26"/>
      <c r="QT19" s="26"/>
      <c r="QU19" s="225"/>
      <c r="QV19" s="26"/>
      <c r="QX19" s="229"/>
      <c r="QY19" s="229"/>
      <c r="QZ19" s="229"/>
      <c r="RA19" s="229"/>
      <c r="RB19" s="229"/>
      <c r="RC19" s="229"/>
      <c r="RD19" s="229"/>
      <c r="RE19" s="229"/>
      <c r="RG19" s="227"/>
      <c r="RH19" s="26"/>
      <c r="RI19" s="26"/>
      <c r="RJ19" s="26"/>
      <c r="RK19" s="225"/>
      <c r="RL19" s="26"/>
      <c r="RN19" s="229"/>
      <c r="RO19" s="229"/>
      <c r="RP19" s="229"/>
      <c r="RQ19" s="229"/>
      <c r="RR19" s="229"/>
      <c r="RS19" s="229"/>
      <c r="RT19" s="229"/>
      <c r="RU19" s="229"/>
      <c r="RW19" s="227"/>
      <c r="RX19" s="26"/>
      <c r="RY19" s="26"/>
      <c r="RZ19" s="26"/>
      <c r="SA19" s="225"/>
      <c r="SB19" s="26"/>
      <c r="SD19" s="229"/>
      <c r="SE19" s="229"/>
      <c r="SF19" s="229"/>
      <c r="SG19" s="229"/>
      <c r="SH19" s="229"/>
      <c r="SI19" s="229"/>
      <c r="SJ19" s="229"/>
      <c r="SK19" s="229"/>
      <c r="SM19" s="227"/>
      <c r="SN19" s="26"/>
      <c r="SO19" s="26"/>
      <c r="SP19" s="26"/>
      <c r="SQ19" s="225"/>
      <c r="SR19" s="26"/>
      <c r="ST19" s="229"/>
      <c r="SU19" s="229"/>
      <c r="SV19" s="229"/>
      <c r="SW19" s="229"/>
      <c r="SX19" s="229"/>
      <c r="SY19" s="229"/>
      <c r="SZ19" s="229"/>
      <c r="TA19" s="229"/>
      <c r="TC19" s="227"/>
      <c r="TD19" s="26"/>
      <c r="TE19" s="26"/>
      <c r="TF19" s="26"/>
      <c r="TG19" s="225"/>
      <c r="TH19" s="26"/>
      <c r="TJ19" s="229"/>
      <c r="TK19" s="229"/>
      <c r="TL19" s="229"/>
      <c r="TM19" s="229"/>
      <c r="TN19" s="229"/>
      <c r="TO19" s="229"/>
      <c r="TP19" s="229"/>
      <c r="TQ19" s="229"/>
      <c r="TS19" s="227"/>
      <c r="TT19" s="26"/>
      <c r="TU19" s="26"/>
      <c r="TV19" s="26"/>
      <c r="TW19" s="225"/>
      <c r="TX19" s="26"/>
      <c r="TZ19" s="229"/>
      <c r="UA19" s="229"/>
      <c r="UB19" s="229"/>
      <c r="UC19" s="229"/>
      <c r="UD19" s="229"/>
      <c r="UE19" s="229"/>
      <c r="UF19" s="229"/>
      <c r="UG19" s="229"/>
      <c r="UI19" s="227"/>
      <c r="UJ19" s="26"/>
      <c r="UK19" s="26"/>
      <c r="UL19" s="26"/>
      <c r="UM19" s="225"/>
      <c r="UN19" s="26"/>
      <c r="UP19" s="229"/>
      <c r="UQ19" s="229"/>
      <c r="UR19" s="229"/>
      <c r="US19" s="229"/>
      <c r="UT19" s="229"/>
      <c r="UU19" s="229"/>
      <c r="UV19" s="229"/>
      <c r="UW19" s="229"/>
      <c r="UY19" s="227"/>
      <c r="UZ19" s="26"/>
      <c r="VA19" s="26"/>
      <c r="VB19" s="26"/>
      <c r="VC19" s="225"/>
      <c r="VD19" s="26"/>
      <c r="VF19" s="229"/>
      <c r="VG19" s="229"/>
      <c r="VH19" s="229"/>
      <c r="VI19" s="229"/>
      <c r="VJ19" s="229"/>
      <c r="VK19" s="229"/>
      <c r="VL19" s="229"/>
      <c r="VM19" s="229"/>
      <c r="VO19" s="227"/>
      <c r="VP19" s="26"/>
      <c r="VQ19" s="26"/>
      <c r="VR19" s="26"/>
      <c r="VS19" s="225"/>
      <c r="VT19" s="26"/>
      <c r="VV19" s="229"/>
      <c r="VW19" s="229"/>
      <c r="VX19" s="229"/>
      <c r="VY19" s="229"/>
      <c r="VZ19" s="229"/>
      <c r="WA19" s="229"/>
      <c r="WB19" s="229"/>
      <c r="WC19" s="229"/>
      <c r="WE19" s="227"/>
      <c r="WF19" s="26"/>
      <c r="WG19" s="26"/>
      <c r="WH19" s="26"/>
      <c r="WI19" s="225"/>
      <c r="WJ19" s="26"/>
      <c r="WL19" s="229"/>
      <c r="WM19" s="229"/>
      <c r="WN19" s="229"/>
      <c r="WO19" s="229"/>
      <c r="WP19" s="229"/>
      <c r="WQ19" s="229"/>
      <c r="WR19" s="229"/>
      <c r="WS19" s="229"/>
      <c r="WU19" s="227"/>
      <c r="WV19" s="26"/>
      <c r="WW19" s="26"/>
      <c r="WX19" s="26"/>
      <c r="WY19" s="225"/>
      <c r="WZ19" s="26"/>
      <c r="XB19" s="229"/>
      <c r="XC19" s="229"/>
      <c r="XD19" s="229"/>
      <c r="XE19" s="229"/>
      <c r="XF19" s="229"/>
      <c r="XG19" s="229"/>
      <c r="XH19" s="229"/>
      <c r="XI19" s="229"/>
      <c r="XK19" s="227"/>
      <c r="XL19" s="26"/>
      <c r="XM19" s="26"/>
      <c r="XN19" s="26"/>
      <c r="XO19" s="225"/>
      <c r="XP19" s="26"/>
      <c r="XR19" s="229"/>
      <c r="XS19" s="229"/>
      <c r="XT19" s="229"/>
      <c r="XU19" s="229"/>
      <c r="XV19" s="229"/>
      <c r="XW19" s="229"/>
      <c r="XX19" s="229"/>
      <c r="XY19" s="229"/>
      <c r="YA19" s="227"/>
      <c r="YB19" s="26"/>
      <c r="YC19" s="26"/>
      <c r="YD19" s="26"/>
      <c r="YE19" s="225"/>
      <c r="YF19" s="26"/>
      <c r="YH19" s="229"/>
      <c r="YI19" s="229"/>
      <c r="YJ19" s="229"/>
      <c r="YK19" s="229"/>
      <c r="YL19" s="229"/>
      <c r="YM19" s="229"/>
      <c r="YN19" s="229"/>
      <c r="YO19" s="229"/>
      <c r="YQ19" s="227"/>
      <c r="YR19" s="26"/>
      <c r="YS19" s="26"/>
      <c r="YT19" s="26"/>
      <c r="YU19" s="225"/>
      <c r="YV19" s="26"/>
      <c r="YX19" s="229"/>
      <c r="YY19" s="229"/>
      <c r="YZ19" s="229"/>
      <c r="ZA19" s="229"/>
      <c r="ZB19" s="229"/>
      <c r="ZC19" s="229"/>
      <c r="ZD19" s="229"/>
      <c r="ZE19" s="229"/>
      <c r="ZG19" s="227"/>
      <c r="ZH19" s="26"/>
      <c r="ZI19" s="26"/>
      <c r="ZJ19" s="26"/>
      <c r="ZK19" s="225"/>
      <c r="ZL19" s="26"/>
      <c r="ZN19" s="229"/>
      <c r="ZO19" s="229"/>
      <c r="ZP19" s="229"/>
      <c r="ZQ19" s="229"/>
      <c r="ZR19" s="229"/>
      <c r="ZS19" s="229"/>
      <c r="ZT19" s="229"/>
      <c r="ZU19" s="229"/>
      <c r="ZW19" s="227"/>
      <c r="ZX19" s="26"/>
      <c r="ZY19" s="26"/>
      <c r="ZZ19" s="26"/>
      <c r="AAA19" s="225"/>
      <c r="AAB19" s="26"/>
      <c r="AAD19" s="229"/>
      <c r="AAE19" s="229"/>
      <c r="AAF19" s="229"/>
      <c r="AAG19" s="229"/>
      <c r="AAH19" s="229"/>
      <c r="AAI19" s="229"/>
      <c r="AAJ19" s="229"/>
      <c r="AAK19" s="229"/>
      <c r="AAM19" s="227"/>
      <c r="AAN19" s="26"/>
      <c r="AAO19" s="26"/>
      <c r="AAP19" s="26"/>
      <c r="AAQ19" s="225"/>
      <c r="AAR19" s="26"/>
      <c r="AAT19" s="229"/>
      <c r="AAU19" s="229"/>
      <c r="AAV19" s="229"/>
      <c r="AAW19" s="229"/>
      <c r="AAX19" s="229"/>
      <c r="AAY19" s="229"/>
      <c r="AAZ19" s="229"/>
      <c r="ABA19" s="229"/>
      <c r="ABC19" s="227"/>
      <c r="ABD19" s="26"/>
      <c r="ABE19" s="26"/>
      <c r="ABF19" s="26"/>
      <c r="ABG19" s="225"/>
      <c r="ABH19" s="26"/>
      <c r="ABJ19" s="229"/>
      <c r="ABK19" s="229"/>
      <c r="ABL19" s="229"/>
      <c r="ABM19" s="229"/>
      <c r="ABN19" s="229"/>
      <c r="ABO19" s="229"/>
      <c r="ABP19" s="229"/>
      <c r="ABQ19" s="229"/>
      <c r="ABS19" s="227"/>
      <c r="ABT19" s="26"/>
      <c r="ABU19" s="26"/>
      <c r="ABV19" s="26"/>
      <c r="ABW19" s="225"/>
      <c r="ABX19" s="26"/>
      <c r="ABZ19" s="229"/>
      <c r="ACA19" s="229"/>
      <c r="ACB19" s="229"/>
      <c r="ACC19" s="229"/>
      <c r="ACD19" s="229"/>
      <c r="ACE19" s="229"/>
      <c r="ACF19" s="229"/>
      <c r="ACG19" s="229"/>
      <c r="ACI19" s="227"/>
      <c r="ACJ19" s="26"/>
      <c r="ACK19" s="26"/>
      <c r="ACL19" s="26"/>
      <c r="ACM19" s="225"/>
      <c r="ACN19" s="26"/>
      <c r="ACP19" s="229"/>
      <c r="ACQ19" s="229"/>
      <c r="ACR19" s="229"/>
      <c r="ACS19" s="229"/>
      <c r="ACT19" s="229"/>
      <c r="ACU19" s="229"/>
      <c r="ACV19" s="229"/>
      <c r="ACW19" s="229"/>
      <c r="ACY19" s="227"/>
      <c r="ACZ19" s="26"/>
      <c r="ADA19" s="26"/>
      <c r="ADB19" s="26"/>
      <c r="ADC19" s="225"/>
      <c r="ADD19" s="26"/>
      <c r="ADF19" s="229"/>
      <c r="ADG19" s="229"/>
      <c r="ADH19" s="229"/>
      <c r="ADI19" s="229"/>
      <c r="ADJ19" s="229"/>
      <c r="ADK19" s="229"/>
      <c r="ADL19" s="229"/>
      <c r="ADM19" s="229"/>
      <c r="ADO19" s="227"/>
      <c r="ADP19" s="26"/>
      <c r="ADQ19" s="26"/>
      <c r="ADR19" s="26"/>
      <c r="ADS19" s="225"/>
      <c r="ADT19" s="26"/>
      <c r="ADV19" s="229"/>
      <c r="ADW19" s="229"/>
      <c r="ADX19" s="229"/>
      <c r="ADY19" s="229"/>
      <c r="ADZ19" s="229"/>
      <c r="AEA19" s="229"/>
      <c r="AEB19" s="229"/>
      <c r="AEC19" s="229"/>
      <c r="AEE19" s="227"/>
      <c r="AEF19" s="26"/>
      <c r="AEG19" s="26"/>
      <c r="AEH19" s="26"/>
      <c r="AEI19" s="225"/>
      <c r="AEJ19" s="26"/>
      <c r="AEL19" s="229"/>
      <c r="AEM19" s="229"/>
      <c r="AEN19" s="229"/>
      <c r="AEO19" s="229"/>
      <c r="AEP19" s="229"/>
      <c r="AEQ19" s="229"/>
      <c r="AER19" s="229"/>
      <c r="AES19" s="229"/>
      <c r="AEU19" s="227"/>
      <c r="AEV19" s="26"/>
      <c r="AEW19" s="26"/>
      <c r="AEX19" s="26"/>
      <c r="AEY19" s="225"/>
      <c r="AEZ19" s="26"/>
      <c r="AFB19" s="229"/>
      <c r="AFC19" s="229"/>
      <c r="AFD19" s="229"/>
      <c r="AFE19" s="229"/>
      <c r="AFF19" s="229"/>
      <c r="AFG19" s="229"/>
      <c r="AFH19" s="229"/>
      <c r="AFI19" s="229"/>
      <c r="AFK19" s="227"/>
      <c r="AFL19" s="26"/>
      <c r="AFM19" s="26"/>
      <c r="AFN19" s="26"/>
      <c r="AFO19" s="225"/>
      <c r="AFP19" s="26"/>
      <c r="AFR19" s="229"/>
      <c r="AFS19" s="229"/>
      <c r="AFT19" s="229"/>
      <c r="AFU19" s="229"/>
      <c r="AFV19" s="229"/>
      <c r="AFW19" s="229"/>
      <c r="AFX19" s="229"/>
      <c r="AFY19" s="229"/>
      <c r="AGA19" s="227"/>
      <c r="AGB19" s="26"/>
      <c r="AGC19" s="26"/>
      <c r="AGD19" s="26"/>
      <c r="AGE19" s="225"/>
      <c r="AGF19" s="26"/>
      <c r="AGH19" s="229"/>
      <c r="AGI19" s="229"/>
      <c r="AGJ19" s="229"/>
      <c r="AGK19" s="229"/>
      <c r="AGL19" s="229"/>
      <c r="AGM19" s="229"/>
      <c r="AGN19" s="229"/>
      <c r="AGO19" s="229"/>
      <c r="AGQ19" s="227"/>
      <c r="AGR19" s="26"/>
      <c r="AGS19" s="26"/>
      <c r="AGT19" s="26"/>
      <c r="AGU19" s="225"/>
      <c r="AGV19" s="26"/>
      <c r="AGX19" s="229"/>
      <c r="AGY19" s="229"/>
      <c r="AGZ19" s="229"/>
      <c r="AHA19" s="229"/>
      <c r="AHB19" s="229"/>
      <c r="AHC19" s="229"/>
      <c r="AHD19" s="229"/>
      <c r="AHE19" s="229"/>
      <c r="AHG19" s="227"/>
      <c r="AHH19" s="26"/>
      <c r="AHI19" s="26"/>
      <c r="AHJ19" s="26"/>
      <c r="AHK19" s="225"/>
      <c r="AHL19" s="26"/>
      <c r="AHN19" s="229"/>
      <c r="AHO19" s="229"/>
      <c r="AHP19" s="229"/>
      <c r="AHQ19" s="229"/>
      <c r="AHR19" s="229"/>
      <c r="AHS19" s="229"/>
      <c r="AHT19" s="229"/>
      <c r="AHU19" s="229"/>
      <c r="AHW19" s="227"/>
      <c r="AHX19" s="26"/>
      <c r="AHY19" s="26"/>
      <c r="AHZ19" s="26"/>
      <c r="AIA19" s="225"/>
      <c r="AIB19" s="26"/>
      <c r="AID19" s="229"/>
      <c r="AIE19" s="229"/>
      <c r="AIF19" s="229"/>
      <c r="AIG19" s="229"/>
      <c r="AIH19" s="229"/>
      <c r="AII19" s="229"/>
      <c r="AIJ19" s="229"/>
      <c r="AIK19" s="229"/>
      <c r="AIM19" s="227"/>
      <c r="AIN19" s="26"/>
      <c r="AIO19" s="26"/>
      <c r="AIP19" s="26"/>
      <c r="AIQ19" s="225"/>
      <c r="AIR19" s="26"/>
      <c r="AIT19" s="229"/>
      <c r="AIU19" s="229"/>
      <c r="AIV19" s="229"/>
      <c r="AIW19" s="229"/>
      <c r="AIX19" s="229"/>
      <c r="AIY19" s="229"/>
      <c r="AIZ19" s="229"/>
      <c r="AJA19" s="229"/>
      <c r="AJC19" s="227"/>
      <c r="AJD19" s="26"/>
      <c r="AJE19" s="26"/>
      <c r="AJF19" s="26"/>
      <c r="AJG19" s="225"/>
      <c r="AJH19" s="26"/>
      <c r="AJJ19" s="229"/>
      <c r="AJK19" s="229"/>
      <c r="AJL19" s="229"/>
      <c r="AJM19" s="229"/>
      <c r="AJN19" s="229"/>
      <c r="AJO19" s="229"/>
      <c r="AJP19" s="229"/>
      <c r="AJQ19" s="229"/>
      <c r="AJS19" s="227"/>
      <c r="AJT19" s="26"/>
      <c r="AJU19" s="26"/>
      <c r="AJV19" s="26"/>
      <c r="AJW19" s="225"/>
      <c r="AJX19" s="26"/>
      <c r="AJZ19" s="229"/>
      <c r="AKA19" s="229"/>
      <c r="AKB19" s="229"/>
      <c r="AKC19" s="229"/>
      <c r="AKD19" s="229"/>
      <c r="AKE19" s="229"/>
      <c r="AKF19" s="229"/>
      <c r="AKG19" s="229"/>
      <c r="AKI19" s="227"/>
      <c r="AKJ19" s="26"/>
      <c r="AKK19" s="26"/>
      <c r="AKL19" s="26"/>
      <c r="AKM19" s="225"/>
      <c r="AKN19" s="26"/>
      <c r="AKP19" s="229"/>
      <c r="AKQ19" s="229"/>
      <c r="AKR19" s="229"/>
      <c r="AKS19" s="229"/>
      <c r="AKT19" s="229"/>
      <c r="AKU19" s="229"/>
      <c r="AKV19" s="229"/>
      <c r="AKW19" s="229"/>
      <c r="AKY19" s="227"/>
      <c r="AKZ19" s="26"/>
      <c r="ALA19" s="26"/>
      <c r="ALB19" s="26"/>
      <c r="ALC19" s="225"/>
      <c r="ALD19" s="26"/>
      <c r="ALF19" s="229"/>
      <c r="ALG19" s="229"/>
      <c r="ALH19" s="229"/>
      <c r="ALI19" s="229"/>
      <c r="ALJ19" s="229"/>
      <c r="ALK19" s="229"/>
      <c r="ALL19" s="229"/>
      <c r="ALM19" s="229"/>
      <c r="ALO19" s="227"/>
      <c r="ALP19" s="26"/>
      <c r="ALQ19" s="26"/>
      <c r="ALR19" s="26"/>
      <c r="ALS19" s="225"/>
      <c r="ALT19" s="26"/>
      <c r="ALV19" s="229"/>
      <c r="ALW19" s="229"/>
      <c r="ALX19" s="229"/>
      <c r="ALY19" s="229"/>
      <c r="ALZ19" s="229"/>
      <c r="AMA19" s="229"/>
      <c r="AMB19" s="229"/>
      <c r="AMC19" s="229"/>
      <c r="AME19" s="227"/>
      <c r="AMF19" s="26"/>
      <c r="AMG19" s="26"/>
      <c r="AMH19" s="26"/>
      <c r="AMI19" s="225"/>
      <c r="AMJ19" s="26"/>
      <c r="AML19" s="229"/>
      <c r="AMM19" s="229"/>
      <c r="AMN19" s="229"/>
      <c r="AMO19" s="229"/>
      <c r="AMP19" s="229"/>
      <c r="AMQ19" s="229"/>
      <c r="AMR19" s="229"/>
      <c r="AMS19" s="229"/>
      <c r="AMU19" s="227"/>
      <c r="AMV19" s="26"/>
      <c r="AMW19" s="26"/>
      <c r="AMX19" s="26"/>
      <c r="AMY19" s="225"/>
      <c r="AMZ19" s="26"/>
      <c r="ANB19" s="229"/>
      <c r="ANC19" s="229"/>
      <c r="AND19" s="229"/>
      <c r="ANE19" s="229"/>
      <c r="ANF19" s="229"/>
      <c r="ANG19" s="229"/>
      <c r="ANH19" s="229"/>
      <c r="ANI19" s="229"/>
      <c r="ANK19" s="227"/>
      <c r="ANL19" s="26"/>
      <c r="ANM19" s="26"/>
      <c r="ANN19" s="26"/>
      <c r="ANO19" s="225"/>
      <c r="ANP19" s="26"/>
      <c r="ANR19" s="229"/>
      <c r="ANS19" s="229"/>
      <c r="ANT19" s="229"/>
      <c r="ANU19" s="229"/>
      <c r="ANV19" s="229"/>
      <c r="ANW19" s="229"/>
      <c r="ANX19" s="229"/>
      <c r="ANY19" s="229"/>
      <c r="AOA19" s="227"/>
      <c r="AOB19" s="26"/>
      <c r="AOC19" s="26"/>
      <c r="AOD19" s="26"/>
      <c r="AOE19" s="225"/>
      <c r="AOF19" s="26"/>
      <c r="AOH19" s="229"/>
      <c r="AOI19" s="229"/>
      <c r="AOJ19" s="229"/>
      <c r="AOK19" s="229"/>
      <c r="AOL19" s="229"/>
      <c r="AOM19" s="229"/>
      <c r="AON19" s="229"/>
      <c r="AOO19" s="229"/>
      <c r="AOQ19" s="227"/>
      <c r="AOR19" s="26"/>
      <c r="AOS19" s="26"/>
      <c r="AOT19" s="26"/>
      <c r="AOU19" s="225"/>
      <c r="AOV19" s="26"/>
      <c r="AOX19" s="229"/>
      <c r="AOY19" s="229"/>
      <c r="AOZ19" s="229"/>
      <c r="APA19" s="229"/>
      <c r="APB19" s="229"/>
      <c r="APC19" s="229"/>
      <c r="APD19" s="229"/>
      <c r="APE19" s="229"/>
      <c r="APG19" s="227"/>
      <c r="APH19" s="26"/>
      <c r="API19" s="26"/>
      <c r="APJ19" s="26"/>
      <c r="APK19" s="225"/>
      <c r="APL19" s="26"/>
      <c r="APN19" s="229"/>
      <c r="APO19" s="229"/>
      <c r="APP19" s="229"/>
      <c r="APQ19" s="229"/>
      <c r="APR19" s="229"/>
      <c r="APS19" s="229"/>
      <c r="APT19" s="229"/>
      <c r="APU19" s="229"/>
      <c r="APW19" s="227"/>
      <c r="APX19" s="26"/>
      <c r="APY19" s="26"/>
      <c r="APZ19" s="26"/>
      <c r="AQA19" s="225"/>
      <c r="AQB19" s="26"/>
      <c r="AQD19" s="229"/>
      <c r="AQE19" s="229"/>
      <c r="AQF19" s="229"/>
      <c r="AQG19" s="229"/>
      <c r="AQH19" s="229"/>
      <c r="AQI19" s="229"/>
      <c r="AQJ19" s="229"/>
      <c r="AQK19" s="229"/>
      <c r="AQM19" s="227"/>
      <c r="AQN19" s="26"/>
      <c r="AQO19" s="26"/>
      <c r="AQP19" s="26"/>
      <c r="AQQ19" s="225"/>
      <c r="AQR19" s="26"/>
      <c r="AQT19" s="229"/>
      <c r="AQU19" s="229"/>
      <c r="AQV19" s="229"/>
      <c r="AQW19" s="229"/>
      <c r="AQX19" s="229"/>
      <c r="AQY19" s="229"/>
      <c r="AQZ19" s="229"/>
      <c r="ARA19" s="229"/>
      <c r="ARC19" s="227"/>
      <c r="ARD19" s="26"/>
      <c r="ARE19" s="26"/>
      <c r="ARF19" s="26"/>
      <c r="ARG19" s="225"/>
      <c r="ARH19" s="26"/>
      <c r="ARJ19" s="229"/>
      <c r="ARK19" s="229"/>
      <c r="ARL19" s="229"/>
      <c r="ARM19" s="229"/>
      <c r="ARN19" s="229"/>
      <c r="ARO19" s="229"/>
      <c r="ARP19" s="229"/>
      <c r="ARQ19" s="229"/>
      <c r="ARS19" s="227"/>
      <c r="ART19" s="26"/>
      <c r="ARU19" s="26"/>
      <c r="ARV19" s="26"/>
      <c r="ARW19" s="225"/>
      <c r="ARX19" s="26"/>
      <c r="ARZ19" s="229"/>
      <c r="ASA19" s="229"/>
      <c r="ASB19" s="229"/>
      <c r="ASC19" s="229"/>
      <c r="ASD19" s="229"/>
      <c r="ASE19" s="229"/>
      <c r="ASF19" s="229"/>
      <c r="ASG19" s="229"/>
      <c r="ASI19" s="227"/>
      <c r="ASJ19" s="26"/>
      <c r="ASK19" s="26"/>
      <c r="ASL19" s="26"/>
      <c r="ASM19" s="225"/>
      <c r="ASN19" s="26"/>
      <c r="ASP19" s="229"/>
      <c r="ASQ19" s="229"/>
      <c r="ASR19" s="229"/>
      <c r="ASS19" s="229"/>
      <c r="AST19" s="229"/>
      <c r="ASU19" s="229"/>
      <c r="ASV19" s="229"/>
      <c r="ASW19" s="229"/>
      <c r="ASY19" s="227"/>
      <c r="ASZ19" s="26"/>
      <c r="ATA19" s="26"/>
      <c r="ATB19" s="26"/>
      <c r="ATC19" s="225"/>
      <c r="ATD19" s="26"/>
      <c r="ATF19" s="229"/>
      <c r="ATG19" s="229"/>
      <c r="ATH19" s="229"/>
      <c r="ATI19" s="229"/>
      <c r="ATJ19" s="229"/>
      <c r="ATK19" s="229"/>
      <c r="ATL19" s="229"/>
      <c r="ATM19" s="229"/>
      <c r="ATO19" s="227"/>
      <c r="ATP19" s="26"/>
      <c r="ATQ19" s="26"/>
      <c r="ATR19" s="26"/>
      <c r="ATS19" s="225"/>
      <c r="ATT19" s="26"/>
      <c r="ATV19" s="229"/>
      <c r="ATW19" s="229"/>
      <c r="ATX19" s="229"/>
      <c r="ATY19" s="229"/>
      <c r="ATZ19" s="229"/>
      <c r="AUA19" s="229"/>
      <c r="AUB19" s="229"/>
      <c r="AUC19" s="229"/>
      <c r="AUE19" s="227"/>
      <c r="AUF19" s="26"/>
      <c r="AUG19" s="26"/>
      <c r="AUH19" s="26"/>
      <c r="AUI19" s="225"/>
      <c r="AUJ19" s="26"/>
      <c r="AUL19" s="229"/>
      <c r="AUM19" s="229"/>
      <c r="AUN19" s="229"/>
      <c r="AUO19" s="229"/>
      <c r="AUP19" s="229"/>
      <c r="AUQ19" s="229"/>
      <c r="AUR19" s="229"/>
      <c r="AUS19" s="229"/>
      <c r="AUU19" s="227"/>
      <c r="AUV19" s="26"/>
      <c r="AUW19" s="26"/>
      <c r="AUX19" s="26"/>
      <c r="AUY19" s="225"/>
      <c r="AUZ19" s="26"/>
      <c r="AVB19" s="229"/>
      <c r="AVC19" s="229"/>
      <c r="AVD19" s="229"/>
      <c r="AVE19" s="229"/>
      <c r="AVF19" s="229"/>
      <c r="AVG19" s="229"/>
      <c r="AVH19" s="229"/>
      <c r="AVI19" s="229"/>
      <c r="AVK19" s="227"/>
      <c r="AVL19" s="26"/>
      <c r="AVM19" s="26"/>
      <c r="AVN19" s="26"/>
      <c r="AVO19" s="225"/>
      <c r="AVP19" s="26"/>
      <c r="AVR19" s="229"/>
      <c r="AVS19" s="229"/>
      <c r="AVT19" s="229"/>
      <c r="AVU19" s="229"/>
      <c r="AVV19" s="229"/>
      <c r="AVW19" s="229"/>
      <c r="AVX19" s="229"/>
      <c r="AVY19" s="229"/>
      <c r="AWA19" s="227"/>
      <c r="AWB19" s="26"/>
      <c r="AWC19" s="26"/>
      <c r="AWD19" s="26"/>
      <c r="AWE19" s="225"/>
      <c r="AWF19" s="26"/>
      <c r="AWH19" s="229"/>
      <c r="AWI19" s="229"/>
      <c r="AWJ19" s="229"/>
      <c r="AWK19" s="229"/>
      <c r="AWL19" s="229"/>
      <c r="AWM19" s="229"/>
      <c r="AWN19" s="229"/>
      <c r="AWO19" s="229"/>
      <c r="AWQ19" s="227"/>
      <c r="AWR19" s="26"/>
      <c r="AWS19" s="26"/>
      <c r="AWT19" s="26"/>
      <c r="AWU19" s="225"/>
      <c r="AWV19" s="26"/>
      <c r="AWX19" s="229"/>
      <c r="AWY19" s="229"/>
      <c r="AWZ19" s="229"/>
      <c r="AXA19" s="229"/>
      <c r="AXB19" s="229"/>
      <c r="AXC19" s="229"/>
      <c r="AXD19" s="229"/>
      <c r="AXE19" s="229"/>
      <c r="AXG19" s="227"/>
      <c r="AXH19" s="26"/>
      <c r="AXI19" s="26"/>
      <c r="AXJ19" s="26"/>
      <c r="AXK19" s="225"/>
      <c r="AXL19" s="26"/>
      <c r="AXN19" s="229"/>
      <c r="AXO19" s="229"/>
      <c r="AXP19" s="229"/>
      <c r="AXQ19" s="229"/>
      <c r="AXR19" s="229"/>
      <c r="AXS19" s="229"/>
      <c r="AXT19" s="229"/>
      <c r="AXU19" s="229"/>
      <c r="AXW19" s="227"/>
      <c r="AXX19" s="26"/>
      <c r="AXY19" s="26"/>
      <c r="AXZ19" s="26"/>
      <c r="AYA19" s="225"/>
      <c r="AYB19" s="26"/>
      <c r="AYD19" s="229"/>
      <c r="AYE19" s="229"/>
      <c r="AYF19" s="229"/>
      <c r="AYG19" s="229"/>
      <c r="AYH19" s="229"/>
      <c r="AYI19" s="229"/>
      <c r="AYJ19" s="229"/>
      <c r="AYK19" s="229"/>
      <c r="AYM19" s="227"/>
      <c r="AYN19" s="26"/>
      <c r="AYO19" s="26"/>
      <c r="AYP19" s="26"/>
      <c r="AYQ19" s="225"/>
      <c r="AYR19" s="26"/>
      <c r="AYT19" s="229"/>
      <c r="AYU19" s="229"/>
      <c r="AYV19" s="229"/>
      <c r="AYW19" s="229"/>
      <c r="AYX19" s="229"/>
      <c r="AYY19" s="229"/>
      <c r="AYZ19" s="229"/>
      <c r="AZA19" s="229"/>
      <c r="AZC19" s="227"/>
      <c r="AZD19" s="26"/>
      <c r="AZE19" s="26"/>
      <c r="AZF19" s="26"/>
      <c r="AZG19" s="225"/>
      <c r="AZH19" s="26"/>
      <c r="AZJ19" s="229"/>
      <c r="AZK19" s="229"/>
      <c r="AZL19" s="229"/>
      <c r="AZM19" s="229"/>
      <c r="AZN19" s="229"/>
      <c r="AZO19" s="229"/>
      <c r="AZP19" s="229"/>
      <c r="AZQ19" s="229"/>
      <c r="AZS19" s="227"/>
      <c r="AZT19" s="26"/>
      <c r="AZU19" s="26"/>
      <c r="AZV19" s="26"/>
      <c r="AZW19" s="225"/>
      <c r="AZX19" s="26"/>
      <c r="AZZ19" s="229"/>
      <c r="BAA19" s="229"/>
      <c r="BAB19" s="229"/>
      <c r="BAC19" s="229"/>
      <c r="BAD19" s="229"/>
      <c r="BAE19" s="229"/>
      <c r="BAF19" s="229"/>
      <c r="BAG19" s="229"/>
      <c r="BAI19" s="227"/>
      <c r="BAJ19" s="26"/>
      <c r="BAK19" s="26"/>
      <c r="BAL19" s="26"/>
      <c r="BAM19" s="225"/>
      <c r="BAN19" s="26"/>
      <c r="BAP19" s="229"/>
      <c r="BAQ19" s="229"/>
      <c r="BAR19" s="229"/>
      <c r="BAS19" s="229"/>
      <c r="BAT19" s="229"/>
      <c r="BAU19" s="229"/>
      <c r="BAV19" s="229"/>
      <c r="BAW19" s="229"/>
      <c r="BAY19" s="227"/>
      <c r="BAZ19" s="26"/>
      <c r="BBA19" s="26"/>
      <c r="BBB19" s="26"/>
      <c r="BBC19" s="225"/>
      <c r="BBD19" s="26"/>
      <c r="BBF19" s="229"/>
      <c r="BBG19" s="229"/>
      <c r="BBH19" s="229"/>
      <c r="BBI19" s="229"/>
      <c r="BBJ19" s="229"/>
      <c r="BBK19" s="229"/>
      <c r="BBL19" s="229"/>
      <c r="BBM19" s="229"/>
      <c r="BBO19" s="227"/>
      <c r="BBP19" s="26"/>
      <c r="BBQ19" s="26"/>
      <c r="BBR19" s="26"/>
      <c r="BBS19" s="225"/>
      <c r="BBT19" s="26"/>
      <c r="BBV19" s="229"/>
      <c r="BBW19" s="229"/>
      <c r="BBX19" s="229"/>
      <c r="BBY19" s="229"/>
      <c r="BBZ19" s="229"/>
      <c r="BCA19" s="229"/>
      <c r="BCB19" s="229"/>
      <c r="BCC19" s="229"/>
      <c r="BCE19" s="227"/>
      <c r="BCF19" s="26"/>
      <c r="BCG19" s="26"/>
      <c r="BCH19" s="26"/>
      <c r="BCI19" s="225"/>
      <c r="BCJ19" s="26"/>
      <c r="BCL19" s="229"/>
      <c r="BCM19" s="229"/>
      <c r="BCN19" s="229"/>
      <c r="BCO19" s="229"/>
      <c r="BCP19" s="229"/>
      <c r="BCQ19" s="229"/>
      <c r="BCR19" s="229"/>
      <c r="BCS19" s="229"/>
      <c r="BCU19" s="227"/>
      <c r="BCV19" s="26"/>
      <c r="BCW19" s="26"/>
      <c r="BCX19" s="26"/>
      <c r="BCY19" s="225"/>
      <c r="BCZ19" s="26"/>
      <c r="BDB19" s="229"/>
      <c r="BDC19" s="229"/>
      <c r="BDD19" s="229"/>
      <c r="BDE19" s="229"/>
      <c r="BDF19" s="229"/>
      <c r="BDG19" s="229"/>
      <c r="BDH19" s="229"/>
      <c r="BDI19" s="229"/>
      <c r="BDK19" s="227"/>
      <c r="BDL19" s="26"/>
      <c r="BDM19" s="26"/>
      <c r="BDN19" s="26"/>
      <c r="BDO19" s="225"/>
      <c r="BDP19" s="26"/>
      <c r="BDR19" s="229"/>
      <c r="BDS19" s="229"/>
      <c r="BDT19" s="229"/>
      <c r="BDU19" s="229"/>
      <c r="BDV19" s="229"/>
      <c r="BDW19" s="229"/>
      <c r="BDX19" s="229"/>
      <c r="BDY19" s="229"/>
      <c r="BEA19" s="227"/>
      <c r="BEB19" s="26"/>
      <c r="BEC19" s="26"/>
      <c r="BED19" s="26"/>
      <c r="BEE19" s="225"/>
      <c r="BEF19" s="26"/>
      <c r="BEH19" s="229"/>
      <c r="BEI19" s="229"/>
      <c r="BEJ19" s="229"/>
      <c r="BEK19" s="229"/>
      <c r="BEL19" s="229"/>
      <c r="BEM19" s="229"/>
      <c r="BEN19" s="229"/>
      <c r="BEO19" s="229"/>
      <c r="BEQ19" s="227"/>
      <c r="BER19" s="26"/>
      <c r="BES19" s="26"/>
      <c r="BET19" s="26"/>
      <c r="BEU19" s="225"/>
      <c r="BEV19" s="26"/>
      <c r="BEX19" s="229"/>
      <c r="BEY19" s="229"/>
      <c r="BEZ19" s="229"/>
      <c r="BFA19" s="229"/>
      <c r="BFB19" s="229"/>
      <c r="BFC19" s="229"/>
      <c r="BFD19" s="229"/>
      <c r="BFE19" s="229"/>
      <c r="BFG19" s="227"/>
      <c r="BFH19" s="26"/>
      <c r="BFI19" s="26"/>
      <c r="BFJ19" s="26"/>
      <c r="BFK19" s="225"/>
      <c r="BFL19" s="26"/>
      <c r="BFN19" s="229"/>
      <c r="BFO19" s="229"/>
      <c r="BFP19" s="229"/>
      <c r="BFQ19" s="229"/>
      <c r="BFR19" s="229"/>
      <c r="BFS19" s="229"/>
      <c r="BFT19" s="229"/>
      <c r="BFU19" s="229"/>
      <c r="BFW19" s="227"/>
      <c r="BFX19" s="26"/>
      <c r="BFY19" s="26"/>
      <c r="BFZ19" s="26"/>
      <c r="BGA19" s="225"/>
      <c r="BGB19" s="26"/>
      <c r="BGD19" s="229"/>
      <c r="BGE19" s="229"/>
      <c r="BGF19" s="229"/>
      <c r="BGG19" s="229"/>
      <c r="BGH19" s="229"/>
      <c r="BGI19" s="229"/>
      <c r="BGJ19" s="229"/>
      <c r="BGK19" s="229"/>
      <c r="BGM19" s="227"/>
      <c r="BGN19" s="26"/>
      <c r="BGO19" s="26"/>
      <c r="BGP19" s="26"/>
      <c r="BGQ19" s="225"/>
      <c r="BGR19" s="26"/>
      <c r="BGT19" s="229"/>
      <c r="BGU19" s="229"/>
      <c r="BGV19" s="229"/>
      <c r="BGW19" s="229"/>
      <c r="BGX19" s="229"/>
      <c r="BGY19" s="229"/>
      <c r="BGZ19" s="229"/>
      <c r="BHA19" s="229"/>
      <c r="BHC19" s="227"/>
      <c r="BHD19" s="26"/>
      <c r="BHE19" s="26"/>
      <c r="BHF19" s="26"/>
      <c r="BHG19" s="225"/>
      <c r="BHH19" s="26"/>
      <c r="BHJ19" s="229"/>
      <c r="BHK19" s="229"/>
      <c r="BHL19" s="229"/>
      <c r="BHM19" s="229"/>
      <c r="BHN19" s="229"/>
      <c r="BHO19" s="229"/>
      <c r="BHP19" s="229"/>
      <c r="BHQ19" s="229"/>
      <c r="BHS19" s="227"/>
      <c r="BHT19" s="26"/>
      <c r="BHU19" s="26"/>
      <c r="BHV19" s="26"/>
      <c r="BHW19" s="225"/>
      <c r="BHX19" s="26"/>
      <c r="BHZ19" s="229"/>
      <c r="BIA19" s="229"/>
      <c r="BIB19" s="229"/>
      <c r="BIC19" s="229"/>
      <c r="BID19" s="229"/>
      <c r="BIE19" s="229"/>
      <c r="BIF19" s="229"/>
      <c r="BIG19" s="229"/>
      <c r="BII19" s="227"/>
      <c r="BIJ19" s="26"/>
      <c r="BIK19" s="26"/>
      <c r="BIL19" s="26"/>
      <c r="BIM19" s="225"/>
      <c r="BIN19" s="26"/>
      <c r="BIP19" s="229"/>
      <c r="BIQ19" s="229"/>
      <c r="BIR19" s="229"/>
      <c r="BIS19" s="229"/>
      <c r="BIT19" s="229"/>
      <c r="BIU19" s="229"/>
      <c r="BIV19" s="229"/>
      <c r="BIW19" s="229"/>
      <c r="BIY19" s="227"/>
      <c r="BIZ19" s="26"/>
      <c r="BJA19" s="26"/>
      <c r="BJB19" s="26"/>
      <c r="BJC19" s="225"/>
      <c r="BJD19" s="26"/>
      <c r="BJF19" s="229"/>
      <c r="BJG19" s="229"/>
      <c r="BJH19" s="229"/>
      <c r="BJI19" s="229"/>
      <c r="BJJ19" s="229"/>
      <c r="BJK19" s="229"/>
      <c r="BJL19" s="229"/>
      <c r="BJM19" s="229"/>
      <c r="BJO19" s="227"/>
      <c r="BJP19" s="26"/>
      <c r="BJQ19" s="26"/>
      <c r="BJR19" s="26"/>
      <c r="BJS19" s="225"/>
      <c r="BJT19" s="26"/>
      <c r="BJV19" s="229"/>
      <c r="BJW19" s="229"/>
      <c r="BJX19" s="229"/>
      <c r="BJY19" s="229"/>
      <c r="BJZ19" s="229"/>
      <c r="BKA19" s="229"/>
      <c r="BKB19" s="229"/>
      <c r="BKC19" s="229"/>
      <c r="BKE19" s="227"/>
      <c r="BKF19" s="26"/>
      <c r="BKG19" s="26"/>
      <c r="BKH19" s="26"/>
      <c r="BKI19" s="225"/>
      <c r="BKJ19" s="26"/>
      <c r="BKL19" s="229"/>
      <c r="BKM19" s="229"/>
      <c r="BKN19" s="229"/>
      <c r="BKO19" s="229"/>
      <c r="BKP19" s="229"/>
      <c r="BKQ19" s="229"/>
      <c r="BKR19" s="229"/>
      <c r="BKS19" s="229"/>
      <c r="BKU19" s="227"/>
      <c r="BKV19" s="26"/>
      <c r="BKW19" s="26"/>
      <c r="BKX19" s="26"/>
      <c r="BKY19" s="225"/>
      <c r="BKZ19" s="26"/>
      <c r="BLB19" s="229"/>
      <c r="BLC19" s="229"/>
      <c r="BLD19" s="229"/>
      <c r="BLE19" s="229"/>
      <c r="BLF19" s="229"/>
      <c r="BLG19" s="229"/>
      <c r="BLH19" s="229"/>
      <c r="BLI19" s="229"/>
      <c r="BLK19" s="227"/>
      <c r="BLL19" s="26"/>
      <c r="BLM19" s="26"/>
      <c r="BLN19" s="26"/>
      <c r="BLO19" s="225"/>
      <c r="BLP19" s="26"/>
      <c r="BLR19" s="229"/>
      <c r="BLS19" s="229"/>
      <c r="BLT19" s="229"/>
      <c r="BLU19" s="229"/>
      <c r="BLV19" s="229"/>
      <c r="BLW19" s="229"/>
      <c r="BLX19" s="229"/>
      <c r="BLY19" s="229"/>
      <c r="BMA19" s="227"/>
      <c r="BMB19" s="26"/>
      <c r="BMC19" s="26"/>
      <c r="BMD19" s="26"/>
      <c r="BME19" s="225"/>
      <c r="BMF19" s="26"/>
      <c r="BMH19" s="229"/>
      <c r="BMI19" s="229"/>
      <c r="BMJ19" s="229"/>
      <c r="BMK19" s="229"/>
      <c r="BML19" s="229"/>
      <c r="BMM19" s="229"/>
      <c r="BMN19" s="229"/>
      <c r="BMO19" s="229"/>
      <c r="BMQ19" s="227"/>
      <c r="BMR19" s="26"/>
      <c r="BMS19" s="26"/>
      <c r="BMT19" s="26"/>
      <c r="BMU19" s="225"/>
      <c r="BMV19" s="26"/>
      <c r="BMX19" s="229"/>
      <c r="BMY19" s="229"/>
      <c r="BMZ19" s="229"/>
      <c r="BNA19" s="229"/>
      <c r="BNB19" s="229"/>
      <c r="BNC19" s="229"/>
      <c r="BND19" s="229"/>
      <c r="BNE19" s="229"/>
      <c r="BNG19" s="227"/>
      <c r="BNH19" s="26"/>
      <c r="BNI19" s="26"/>
      <c r="BNJ19" s="26"/>
      <c r="BNK19" s="225"/>
      <c r="BNL19" s="26"/>
      <c r="BNN19" s="229"/>
      <c r="BNO19" s="229"/>
      <c r="BNP19" s="229"/>
      <c r="BNQ19" s="229"/>
      <c r="BNR19" s="229"/>
      <c r="BNS19" s="229"/>
      <c r="BNT19" s="229"/>
      <c r="BNU19" s="229"/>
      <c r="BNW19" s="227"/>
      <c r="BNX19" s="26"/>
      <c r="BNY19" s="26"/>
      <c r="BNZ19" s="26"/>
      <c r="BOA19" s="225"/>
      <c r="BOB19" s="26"/>
      <c r="BOD19" s="229"/>
      <c r="BOE19" s="229"/>
      <c r="BOF19" s="229"/>
      <c r="BOG19" s="229"/>
      <c r="BOH19" s="229"/>
      <c r="BOI19" s="229"/>
      <c r="BOJ19" s="229"/>
      <c r="BOK19" s="229"/>
      <c r="BOM19" s="227"/>
      <c r="BON19" s="26"/>
      <c r="BOO19" s="26"/>
      <c r="BOP19" s="26"/>
      <c r="BOQ19" s="225"/>
      <c r="BOR19" s="26"/>
      <c r="BOT19" s="229"/>
      <c r="BOU19" s="229"/>
      <c r="BOV19" s="229"/>
      <c r="BOW19" s="229"/>
      <c r="BOX19" s="229"/>
      <c r="BOY19" s="229"/>
      <c r="BOZ19" s="229"/>
      <c r="BPA19" s="229"/>
      <c r="BPC19" s="227"/>
      <c r="BPD19" s="26"/>
      <c r="BPE19" s="26"/>
      <c r="BPF19" s="26"/>
      <c r="BPG19" s="225"/>
      <c r="BPH19" s="26"/>
      <c r="BPJ19" s="229"/>
      <c r="BPK19" s="229"/>
      <c r="BPL19" s="229"/>
      <c r="BPM19" s="229"/>
      <c r="BPN19" s="229"/>
      <c r="BPO19" s="229"/>
      <c r="BPP19" s="229"/>
      <c r="BPQ19" s="229"/>
      <c r="BPS19" s="227"/>
      <c r="BPT19" s="26"/>
      <c r="BPU19" s="26"/>
      <c r="BPV19" s="26"/>
      <c r="BPW19" s="225"/>
      <c r="BPX19" s="26"/>
      <c r="BPZ19" s="229"/>
      <c r="BQA19" s="229"/>
      <c r="BQB19" s="229"/>
      <c r="BQC19" s="229"/>
      <c r="BQD19" s="229"/>
      <c r="BQE19" s="229"/>
      <c r="BQF19" s="229"/>
      <c r="BQG19" s="229"/>
      <c r="BQI19" s="227"/>
      <c r="BQJ19" s="26"/>
      <c r="BQK19" s="26"/>
      <c r="BQL19" s="26"/>
      <c r="BQM19" s="225"/>
      <c r="BQN19" s="26"/>
      <c r="BQP19" s="229"/>
      <c r="BQQ19" s="229"/>
      <c r="BQR19" s="229"/>
      <c r="BQS19" s="229"/>
      <c r="BQT19" s="229"/>
      <c r="BQU19" s="229"/>
      <c r="BQV19" s="229"/>
      <c r="BQW19" s="229"/>
      <c r="BQY19" s="227"/>
      <c r="BQZ19" s="26"/>
      <c r="BRA19" s="26"/>
      <c r="BRB19" s="26"/>
      <c r="BRC19" s="225"/>
      <c r="BRD19" s="26"/>
      <c r="BRF19" s="229"/>
      <c r="BRG19" s="229"/>
      <c r="BRH19" s="229"/>
      <c r="BRI19" s="229"/>
      <c r="BRJ19" s="229"/>
      <c r="BRK19" s="229"/>
      <c r="BRL19" s="229"/>
      <c r="BRM19" s="229"/>
      <c r="BRO19" s="227"/>
      <c r="BRP19" s="26"/>
      <c r="BRQ19" s="26"/>
      <c r="BRR19" s="26"/>
      <c r="BRS19" s="225"/>
      <c r="BRT19" s="26"/>
      <c r="BRV19" s="229"/>
      <c r="BRW19" s="229"/>
      <c r="BRX19" s="229"/>
      <c r="BRY19" s="229"/>
      <c r="BRZ19" s="229"/>
      <c r="BSA19" s="229"/>
      <c r="BSB19" s="229"/>
      <c r="BSC19" s="229"/>
      <c r="BSE19" s="227"/>
      <c r="BSF19" s="26"/>
      <c r="BSG19" s="26"/>
      <c r="BSH19" s="26"/>
      <c r="BSI19" s="225"/>
      <c r="BSJ19" s="26"/>
      <c r="BSL19" s="229"/>
      <c r="BSM19" s="229"/>
      <c r="BSN19" s="229"/>
      <c r="BSO19" s="229"/>
      <c r="BSP19" s="229"/>
      <c r="BSQ19" s="229"/>
      <c r="BSR19" s="229"/>
      <c r="BSS19" s="229"/>
      <c r="BSU19" s="227"/>
      <c r="BSV19" s="26"/>
      <c r="BSW19" s="26"/>
      <c r="BSX19" s="26"/>
      <c r="BSY19" s="225"/>
      <c r="BSZ19" s="26"/>
      <c r="BTB19" s="229"/>
      <c r="BTC19" s="229"/>
      <c r="BTD19" s="229"/>
      <c r="BTE19" s="229"/>
      <c r="BTF19" s="229"/>
      <c r="BTG19" s="229"/>
      <c r="BTH19" s="229"/>
      <c r="BTI19" s="229"/>
      <c r="BTK19" s="227"/>
      <c r="BTL19" s="26"/>
      <c r="BTM19" s="26"/>
      <c r="BTN19" s="26"/>
      <c r="BTO19" s="225"/>
      <c r="BTP19" s="26"/>
      <c r="BTR19" s="229"/>
      <c r="BTS19" s="229"/>
      <c r="BTT19" s="229"/>
      <c r="BTU19" s="229"/>
      <c r="BTV19" s="229"/>
      <c r="BTW19" s="229"/>
      <c r="BTX19" s="229"/>
      <c r="BTY19" s="229"/>
      <c r="BUA19" s="227"/>
      <c r="BUB19" s="26"/>
      <c r="BUC19" s="26"/>
      <c r="BUD19" s="26"/>
      <c r="BUE19" s="225"/>
      <c r="BUF19" s="26"/>
      <c r="BUH19" s="229"/>
      <c r="BUI19" s="229"/>
      <c r="BUJ19" s="229"/>
      <c r="BUK19" s="229"/>
      <c r="BUL19" s="229"/>
      <c r="BUM19" s="229"/>
      <c r="BUN19" s="229"/>
      <c r="BUO19" s="229"/>
      <c r="BUQ19" s="227"/>
      <c r="BUR19" s="26"/>
      <c r="BUS19" s="26"/>
      <c r="BUT19" s="26"/>
      <c r="BUU19" s="225"/>
      <c r="BUV19" s="26"/>
      <c r="BUX19" s="229"/>
      <c r="BUY19" s="229"/>
      <c r="BUZ19" s="229"/>
      <c r="BVA19" s="229"/>
      <c r="BVB19" s="229"/>
      <c r="BVC19" s="229"/>
      <c r="BVD19" s="229"/>
      <c r="BVE19" s="229"/>
      <c r="BVG19" s="227"/>
      <c r="BVH19" s="26"/>
      <c r="BVI19" s="26"/>
      <c r="BVJ19" s="26"/>
      <c r="BVK19" s="225"/>
      <c r="BVL19" s="26"/>
      <c r="BVN19" s="229"/>
      <c r="BVO19" s="229"/>
      <c r="BVP19" s="229"/>
      <c r="BVQ19" s="229"/>
      <c r="BVR19" s="229"/>
      <c r="BVS19" s="229"/>
      <c r="BVT19" s="229"/>
      <c r="BVU19" s="229"/>
      <c r="BVW19" s="227"/>
      <c r="BVX19" s="26"/>
      <c r="BVY19" s="26"/>
      <c r="BVZ19" s="26"/>
      <c r="BWA19" s="225"/>
      <c r="BWB19" s="26"/>
      <c r="BWD19" s="229"/>
      <c r="BWE19" s="229"/>
      <c r="BWF19" s="229"/>
      <c r="BWG19" s="229"/>
      <c r="BWH19" s="229"/>
      <c r="BWI19" s="229"/>
      <c r="BWJ19" s="229"/>
      <c r="BWK19" s="229"/>
      <c r="BWM19" s="227"/>
      <c r="BWN19" s="26"/>
      <c r="BWO19" s="26"/>
      <c r="BWP19" s="26"/>
      <c r="BWQ19" s="225"/>
      <c r="BWR19" s="26"/>
      <c r="BWT19" s="229"/>
      <c r="BWU19" s="229"/>
      <c r="BWV19" s="229"/>
      <c r="BWW19" s="229"/>
      <c r="BWX19" s="229"/>
      <c r="BWY19" s="229"/>
      <c r="BWZ19" s="229"/>
      <c r="BXA19" s="229"/>
      <c r="BXC19" s="227"/>
      <c r="BXD19" s="26"/>
      <c r="BXE19" s="26"/>
      <c r="BXF19" s="26"/>
      <c r="BXG19" s="225"/>
      <c r="BXH19" s="26"/>
      <c r="BXJ19" s="229"/>
      <c r="BXK19" s="229"/>
      <c r="BXL19" s="229"/>
      <c r="BXM19" s="229"/>
      <c r="BXN19" s="229"/>
      <c r="BXO19" s="229"/>
      <c r="BXP19" s="229"/>
      <c r="BXQ19" s="229"/>
      <c r="BXS19" s="227"/>
      <c r="BXT19" s="26"/>
      <c r="BXU19" s="26"/>
      <c r="BXV19" s="26"/>
      <c r="BXW19" s="225"/>
      <c r="BXX19" s="26"/>
      <c r="BXZ19" s="229"/>
      <c r="BYA19" s="229"/>
      <c r="BYB19" s="229"/>
      <c r="BYC19" s="229"/>
      <c r="BYD19" s="229"/>
      <c r="BYE19" s="229"/>
      <c r="BYF19" s="229"/>
      <c r="BYG19" s="229"/>
      <c r="BYI19" s="227"/>
      <c r="BYJ19" s="26"/>
      <c r="BYK19" s="26"/>
      <c r="BYL19" s="26"/>
      <c r="BYM19" s="225"/>
      <c r="BYN19" s="26"/>
      <c r="BYP19" s="229"/>
      <c r="BYQ19" s="229"/>
      <c r="BYR19" s="229"/>
      <c r="BYS19" s="229"/>
      <c r="BYT19" s="229"/>
      <c r="BYU19" s="229"/>
      <c r="BYV19" s="229"/>
      <c r="BYW19" s="229"/>
      <c r="BYY19" s="227"/>
      <c r="BYZ19" s="26"/>
      <c r="BZA19" s="26"/>
      <c r="BZB19" s="26"/>
      <c r="BZC19" s="225"/>
      <c r="BZD19" s="26"/>
      <c r="BZF19" s="229"/>
      <c r="BZG19" s="229"/>
      <c r="BZH19" s="229"/>
      <c r="BZI19" s="229"/>
      <c r="BZJ19" s="229"/>
      <c r="BZK19" s="229"/>
      <c r="BZL19" s="229"/>
      <c r="BZM19" s="229"/>
      <c r="BZO19" s="227"/>
      <c r="BZP19" s="26"/>
      <c r="BZQ19" s="26"/>
      <c r="BZR19" s="26"/>
      <c r="BZS19" s="225"/>
      <c r="BZT19" s="26"/>
      <c r="BZV19" s="229"/>
      <c r="BZW19" s="229"/>
      <c r="BZX19" s="229"/>
      <c r="BZY19" s="229"/>
      <c r="BZZ19" s="229"/>
      <c r="CAA19" s="229"/>
      <c r="CAB19" s="229"/>
      <c r="CAC19" s="229"/>
      <c r="CAE19" s="227"/>
      <c r="CAF19" s="26"/>
      <c r="CAG19" s="26"/>
      <c r="CAH19" s="26"/>
      <c r="CAI19" s="225"/>
      <c r="CAJ19" s="26"/>
      <c r="CAL19" s="229"/>
      <c r="CAM19" s="229"/>
      <c r="CAN19" s="229"/>
      <c r="CAO19" s="229"/>
      <c r="CAP19" s="229"/>
      <c r="CAQ19" s="229"/>
      <c r="CAR19" s="229"/>
      <c r="CAS19" s="229"/>
      <c r="CAU19" s="227"/>
      <c r="CAV19" s="26"/>
      <c r="CAW19" s="26"/>
      <c r="CAX19" s="26"/>
      <c r="CAY19" s="225"/>
      <c r="CAZ19" s="26"/>
      <c r="CBB19" s="229"/>
      <c r="CBC19" s="229"/>
      <c r="CBD19" s="229"/>
      <c r="CBE19" s="229"/>
      <c r="CBF19" s="229"/>
      <c r="CBG19" s="229"/>
      <c r="CBH19" s="229"/>
      <c r="CBI19" s="229"/>
      <c r="CBK19" s="227"/>
      <c r="CBL19" s="26"/>
      <c r="CBM19" s="26"/>
      <c r="CBN19" s="26"/>
      <c r="CBO19" s="225"/>
      <c r="CBP19" s="26"/>
      <c r="CBR19" s="229"/>
      <c r="CBS19" s="229"/>
      <c r="CBT19" s="229"/>
      <c r="CBU19" s="229"/>
      <c r="CBV19" s="229"/>
      <c r="CBW19" s="229"/>
      <c r="CBX19" s="229"/>
      <c r="CBY19" s="229"/>
      <c r="CCA19" s="227"/>
      <c r="CCB19" s="26"/>
      <c r="CCC19" s="26"/>
      <c r="CCD19" s="26"/>
      <c r="CCE19" s="225"/>
      <c r="CCF19" s="26"/>
      <c r="CCH19" s="229"/>
      <c r="CCI19" s="229"/>
      <c r="CCJ19" s="229"/>
      <c r="CCK19" s="229"/>
      <c r="CCL19" s="229"/>
      <c r="CCM19" s="229"/>
      <c r="CCN19" s="229"/>
      <c r="CCO19" s="229"/>
      <c r="CCQ19" s="227"/>
      <c r="CCR19" s="26"/>
      <c r="CCS19" s="26"/>
      <c r="CCT19" s="26"/>
      <c r="CCU19" s="225"/>
      <c r="CCV19" s="26"/>
      <c r="CCX19" s="229"/>
      <c r="CCY19" s="229"/>
      <c r="CCZ19" s="229"/>
      <c r="CDA19" s="229"/>
      <c r="CDB19" s="229"/>
      <c r="CDC19" s="229"/>
      <c r="CDD19" s="229"/>
      <c r="CDE19" s="229"/>
      <c r="CDG19" s="227"/>
      <c r="CDH19" s="26"/>
      <c r="CDI19" s="26"/>
      <c r="CDJ19" s="26"/>
      <c r="CDK19" s="225"/>
      <c r="CDL19" s="26"/>
      <c r="CDN19" s="229"/>
      <c r="CDO19" s="229"/>
      <c r="CDP19" s="229"/>
      <c r="CDQ19" s="229"/>
      <c r="CDR19" s="229"/>
      <c r="CDS19" s="229"/>
      <c r="CDT19" s="229"/>
      <c r="CDU19" s="229"/>
      <c r="CDW19" s="227"/>
      <c r="CDX19" s="26"/>
      <c r="CDY19" s="26"/>
      <c r="CDZ19" s="26"/>
      <c r="CEA19" s="225"/>
      <c r="CEB19" s="26"/>
      <c r="CED19" s="229"/>
      <c r="CEE19" s="229"/>
      <c r="CEF19" s="229"/>
      <c r="CEG19" s="229"/>
      <c r="CEH19" s="229"/>
      <c r="CEI19" s="229"/>
      <c r="CEJ19" s="229"/>
      <c r="CEK19" s="229"/>
      <c r="CEM19" s="227"/>
      <c r="CEN19" s="26"/>
      <c r="CEO19" s="26"/>
      <c r="CEP19" s="26"/>
      <c r="CEQ19" s="225"/>
      <c r="CER19" s="26"/>
      <c r="CET19" s="229"/>
      <c r="CEU19" s="229"/>
      <c r="CEV19" s="229"/>
      <c r="CEW19" s="229"/>
      <c r="CEX19" s="229"/>
      <c r="CEY19" s="229"/>
      <c r="CEZ19" s="229"/>
      <c r="CFA19" s="229"/>
      <c r="CFC19" s="227"/>
      <c r="CFD19" s="26"/>
      <c r="CFE19" s="26"/>
      <c r="CFF19" s="26"/>
      <c r="CFG19" s="225"/>
      <c r="CFH19" s="26"/>
      <c r="CFJ19" s="229"/>
      <c r="CFK19" s="229"/>
      <c r="CFL19" s="229"/>
      <c r="CFM19" s="229"/>
      <c r="CFN19" s="229"/>
      <c r="CFO19" s="229"/>
      <c r="CFP19" s="229"/>
      <c r="CFQ19" s="229"/>
      <c r="CFS19" s="227"/>
      <c r="CFT19" s="26"/>
      <c r="CFU19" s="26"/>
      <c r="CFV19" s="26"/>
      <c r="CFW19" s="225"/>
      <c r="CFX19" s="26"/>
      <c r="CFZ19" s="229"/>
      <c r="CGA19" s="229"/>
      <c r="CGB19" s="229"/>
      <c r="CGC19" s="229"/>
      <c r="CGD19" s="229"/>
      <c r="CGE19" s="229"/>
      <c r="CGF19" s="229"/>
      <c r="CGG19" s="229"/>
      <c r="CGI19" s="227"/>
      <c r="CGJ19" s="26"/>
      <c r="CGK19" s="26"/>
      <c r="CGL19" s="26"/>
      <c r="CGM19" s="225"/>
      <c r="CGN19" s="26"/>
      <c r="CGP19" s="229"/>
      <c r="CGQ19" s="229"/>
      <c r="CGR19" s="229"/>
      <c r="CGS19" s="229"/>
      <c r="CGT19" s="229"/>
      <c r="CGU19" s="229"/>
      <c r="CGV19" s="229"/>
      <c r="CGW19" s="229"/>
      <c r="CGY19" s="227"/>
      <c r="CGZ19" s="26"/>
      <c r="CHA19" s="26"/>
      <c r="CHB19" s="26"/>
      <c r="CHC19" s="225"/>
      <c r="CHD19" s="26"/>
      <c r="CHF19" s="229"/>
      <c r="CHG19" s="229"/>
      <c r="CHH19" s="229"/>
      <c r="CHI19" s="229"/>
      <c r="CHJ19" s="229"/>
      <c r="CHK19" s="229"/>
      <c r="CHL19" s="229"/>
      <c r="CHM19" s="229"/>
      <c r="CHO19" s="227"/>
      <c r="CHP19" s="26"/>
      <c r="CHQ19" s="26"/>
      <c r="CHR19" s="26"/>
      <c r="CHS19" s="225"/>
      <c r="CHT19" s="26"/>
      <c r="CHV19" s="229"/>
      <c r="CHW19" s="229"/>
      <c r="CHX19" s="229"/>
      <c r="CHY19" s="229"/>
      <c r="CHZ19" s="229"/>
      <c r="CIA19" s="229"/>
      <c r="CIB19" s="229"/>
      <c r="CIC19" s="229"/>
      <c r="CIE19" s="227"/>
      <c r="CIF19" s="26"/>
      <c r="CIG19" s="26"/>
      <c r="CIH19" s="26"/>
      <c r="CII19" s="225"/>
      <c r="CIJ19" s="26"/>
      <c r="CIL19" s="229"/>
      <c r="CIM19" s="229"/>
      <c r="CIN19" s="229"/>
      <c r="CIO19" s="229"/>
      <c r="CIP19" s="229"/>
      <c r="CIQ19" s="229"/>
      <c r="CIR19" s="229"/>
      <c r="CIS19" s="229"/>
      <c r="CIU19" s="227"/>
      <c r="CIV19" s="26"/>
      <c r="CIW19" s="26"/>
      <c r="CIX19" s="26"/>
      <c r="CIY19" s="225"/>
      <c r="CIZ19" s="26"/>
      <c r="CJB19" s="229"/>
      <c r="CJC19" s="229"/>
      <c r="CJD19" s="229"/>
      <c r="CJE19" s="229"/>
      <c r="CJF19" s="229"/>
      <c r="CJG19" s="229"/>
      <c r="CJH19" s="229"/>
      <c r="CJI19" s="229"/>
      <c r="CJK19" s="227"/>
      <c r="CJL19" s="26"/>
      <c r="CJM19" s="26"/>
      <c r="CJN19" s="26"/>
      <c r="CJO19" s="225"/>
      <c r="CJP19" s="26"/>
      <c r="CJR19" s="229"/>
      <c r="CJS19" s="229"/>
      <c r="CJT19" s="229"/>
      <c r="CJU19" s="229"/>
      <c r="CJV19" s="229"/>
      <c r="CJW19" s="229"/>
      <c r="CJX19" s="229"/>
      <c r="CJY19" s="229"/>
      <c r="CKA19" s="227"/>
      <c r="CKB19" s="26"/>
      <c r="CKC19" s="26"/>
      <c r="CKD19" s="26"/>
      <c r="CKE19" s="225"/>
      <c r="CKF19" s="26"/>
      <c r="CKH19" s="229"/>
      <c r="CKI19" s="229"/>
      <c r="CKJ19" s="229"/>
      <c r="CKK19" s="229"/>
      <c r="CKL19" s="229"/>
      <c r="CKM19" s="229"/>
      <c r="CKN19" s="229"/>
      <c r="CKO19" s="229"/>
      <c r="CKQ19" s="227"/>
      <c r="CKR19" s="26"/>
      <c r="CKS19" s="26"/>
      <c r="CKT19" s="26"/>
      <c r="CKU19" s="225"/>
      <c r="CKV19" s="26"/>
      <c r="CKX19" s="229"/>
      <c r="CKY19" s="229"/>
      <c r="CKZ19" s="229"/>
      <c r="CLA19" s="229"/>
      <c r="CLB19" s="229"/>
      <c r="CLC19" s="229"/>
      <c r="CLD19" s="229"/>
      <c r="CLE19" s="229"/>
      <c r="CLG19" s="227"/>
      <c r="CLH19" s="26"/>
      <c r="CLI19" s="26"/>
      <c r="CLJ19" s="26"/>
      <c r="CLK19" s="225"/>
      <c r="CLL19" s="26"/>
      <c r="CLN19" s="229"/>
      <c r="CLO19" s="229"/>
      <c r="CLP19" s="229"/>
      <c r="CLQ19" s="229"/>
      <c r="CLR19" s="229"/>
      <c r="CLS19" s="229"/>
      <c r="CLT19" s="229"/>
      <c r="CLU19" s="229"/>
      <c r="CLW19" s="227"/>
      <c r="CLX19" s="26"/>
      <c r="CLY19" s="26"/>
      <c r="CLZ19" s="26"/>
      <c r="CMA19" s="225"/>
      <c r="CMB19" s="26"/>
      <c r="CMD19" s="229"/>
      <c r="CME19" s="229"/>
      <c r="CMF19" s="229"/>
      <c r="CMG19" s="229"/>
      <c r="CMH19" s="229"/>
      <c r="CMI19" s="229"/>
      <c r="CMJ19" s="229"/>
      <c r="CMK19" s="229"/>
      <c r="CMM19" s="227"/>
      <c r="CMN19" s="26"/>
      <c r="CMO19" s="26"/>
      <c r="CMP19" s="26"/>
      <c r="CMQ19" s="225"/>
      <c r="CMR19" s="26"/>
      <c r="CMT19" s="229"/>
      <c r="CMU19" s="229"/>
      <c r="CMV19" s="229"/>
      <c r="CMW19" s="229"/>
      <c r="CMX19" s="229"/>
      <c r="CMY19" s="229"/>
      <c r="CMZ19" s="229"/>
      <c r="CNA19" s="229"/>
      <c r="CNC19" s="227"/>
      <c r="CND19" s="26"/>
      <c r="CNE19" s="26"/>
      <c r="CNF19" s="26"/>
      <c r="CNG19" s="225"/>
      <c r="CNH19" s="26"/>
      <c r="CNJ19" s="229"/>
      <c r="CNK19" s="229"/>
      <c r="CNL19" s="229"/>
      <c r="CNM19" s="229"/>
      <c r="CNN19" s="229"/>
      <c r="CNO19" s="229"/>
      <c r="CNP19" s="229"/>
      <c r="CNQ19" s="229"/>
      <c r="CNS19" s="227"/>
      <c r="CNT19" s="26"/>
      <c r="CNU19" s="26"/>
      <c r="CNV19" s="26"/>
      <c r="CNW19" s="225"/>
      <c r="CNX19" s="26"/>
      <c r="CNZ19" s="229"/>
      <c r="COA19" s="229"/>
      <c r="COB19" s="229"/>
      <c r="COC19" s="229"/>
      <c r="COD19" s="229"/>
      <c r="COE19" s="229"/>
      <c r="COF19" s="229"/>
      <c r="COG19" s="229"/>
      <c r="COI19" s="227"/>
      <c r="COJ19" s="26"/>
      <c r="COK19" s="26"/>
      <c r="COL19" s="26"/>
      <c r="COM19" s="225"/>
      <c r="CON19" s="26"/>
      <c r="COP19" s="229"/>
      <c r="COQ19" s="229"/>
      <c r="COR19" s="229"/>
      <c r="COS19" s="229"/>
      <c r="COT19" s="229"/>
      <c r="COU19" s="229"/>
      <c r="COV19" s="229"/>
      <c r="COW19" s="229"/>
      <c r="COY19" s="227"/>
      <c r="COZ19" s="26"/>
      <c r="CPA19" s="26"/>
      <c r="CPB19" s="26"/>
      <c r="CPC19" s="225"/>
      <c r="CPD19" s="26"/>
      <c r="CPF19" s="229"/>
      <c r="CPG19" s="229"/>
      <c r="CPH19" s="229"/>
      <c r="CPI19" s="229"/>
      <c r="CPJ19" s="229"/>
      <c r="CPK19" s="229"/>
      <c r="CPL19" s="229"/>
      <c r="CPM19" s="229"/>
      <c r="CPO19" s="227"/>
      <c r="CPP19" s="26"/>
      <c r="CPQ19" s="26"/>
      <c r="CPR19" s="26"/>
      <c r="CPS19" s="225"/>
      <c r="CPT19" s="26"/>
      <c r="CPV19" s="229"/>
      <c r="CPW19" s="229"/>
      <c r="CPX19" s="229"/>
      <c r="CPY19" s="229"/>
      <c r="CPZ19" s="229"/>
      <c r="CQA19" s="229"/>
      <c r="CQB19" s="229"/>
      <c r="CQC19" s="229"/>
      <c r="CQE19" s="227"/>
      <c r="CQF19" s="26"/>
      <c r="CQG19" s="26"/>
      <c r="CQH19" s="26"/>
      <c r="CQI19" s="225"/>
      <c r="CQJ19" s="26"/>
      <c r="CQL19" s="229"/>
      <c r="CQM19" s="229"/>
      <c r="CQN19" s="229"/>
      <c r="CQO19" s="229"/>
      <c r="CQP19" s="229"/>
      <c r="CQQ19" s="229"/>
      <c r="CQR19" s="229"/>
      <c r="CQS19" s="229"/>
      <c r="CQU19" s="227"/>
      <c r="CQV19" s="26"/>
      <c r="CQW19" s="26"/>
      <c r="CQX19" s="26"/>
      <c r="CQY19" s="225"/>
      <c r="CQZ19" s="26"/>
      <c r="CRB19" s="229"/>
      <c r="CRC19" s="229"/>
      <c r="CRD19" s="229"/>
      <c r="CRE19" s="229"/>
      <c r="CRF19" s="229"/>
      <c r="CRG19" s="229"/>
      <c r="CRH19" s="229"/>
      <c r="CRI19" s="229"/>
      <c r="CRK19" s="227"/>
      <c r="CRL19" s="26"/>
      <c r="CRM19" s="26"/>
      <c r="CRN19" s="26"/>
      <c r="CRO19" s="225"/>
      <c r="CRP19" s="26"/>
      <c r="CRR19" s="229"/>
      <c r="CRS19" s="229"/>
      <c r="CRT19" s="229"/>
      <c r="CRU19" s="229"/>
      <c r="CRV19" s="229"/>
      <c r="CRW19" s="229"/>
      <c r="CRX19" s="229"/>
      <c r="CRY19" s="229"/>
      <c r="CSA19" s="227"/>
      <c r="CSB19" s="26"/>
      <c r="CSC19" s="26"/>
      <c r="CSD19" s="26"/>
      <c r="CSE19" s="225"/>
      <c r="CSF19" s="26"/>
      <c r="CSH19" s="229"/>
      <c r="CSI19" s="229"/>
      <c r="CSJ19" s="229"/>
      <c r="CSK19" s="229"/>
      <c r="CSL19" s="229"/>
      <c r="CSM19" s="229"/>
      <c r="CSN19" s="229"/>
      <c r="CSO19" s="229"/>
      <c r="CSQ19" s="227"/>
      <c r="CSR19" s="26"/>
      <c r="CSS19" s="26"/>
      <c r="CST19" s="26"/>
      <c r="CSU19" s="225"/>
      <c r="CSV19" s="26"/>
      <c r="CSX19" s="229"/>
      <c r="CSY19" s="229"/>
      <c r="CSZ19" s="229"/>
      <c r="CTA19" s="229"/>
      <c r="CTB19" s="229"/>
      <c r="CTC19" s="229"/>
      <c r="CTD19" s="229"/>
      <c r="CTE19" s="229"/>
      <c r="CTG19" s="227"/>
      <c r="CTH19" s="26"/>
      <c r="CTI19" s="26"/>
      <c r="CTJ19" s="26"/>
      <c r="CTK19" s="225"/>
      <c r="CTL19" s="26"/>
      <c r="CTN19" s="229"/>
      <c r="CTO19" s="229"/>
      <c r="CTP19" s="229"/>
      <c r="CTQ19" s="229"/>
      <c r="CTR19" s="229"/>
      <c r="CTS19" s="229"/>
      <c r="CTT19" s="229"/>
      <c r="CTU19" s="229"/>
      <c r="CTW19" s="227"/>
      <c r="CTX19" s="26"/>
      <c r="CTY19" s="26"/>
      <c r="CTZ19" s="26"/>
      <c r="CUA19" s="225"/>
      <c r="CUB19" s="26"/>
      <c r="CUD19" s="229"/>
      <c r="CUE19" s="229"/>
      <c r="CUF19" s="229"/>
      <c r="CUG19" s="229"/>
      <c r="CUH19" s="229"/>
      <c r="CUI19" s="229"/>
      <c r="CUJ19" s="229"/>
      <c r="CUK19" s="229"/>
      <c r="CUM19" s="227"/>
      <c r="CUN19" s="26"/>
      <c r="CUO19" s="26"/>
      <c r="CUP19" s="26"/>
      <c r="CUQ19" s="225"/>
      <c r="CUR19" s="26"/>
      <c r="CUT19" s="229"/>
      <c r="CUU19" s="229"/>
      <c r="CUV19" s="229"/>
      <c r="CUW19" s="229"/>
      <c r="CUX19" s="229"/>
      <c r="CUY19" s="229"/>
      <c r="CUZ19" s="229"/>
      <c r="CVA19" s="229"/>
      <c r="CVC19" s="227"/>
      <c r="CVD19" s="26"/>
      <c r="CVE19" s="26"/>
      <c r="CVF19" s="26"/>
      <c r="CVG19" s="225"/>
      <c r="CVH19" s="26"/>
      <c r="CVJ19" s="229"/>
      <c r="CVK19" s="229"/>
      <c r="CVL19" s="229"/>
      <c r="CVM19" s="229"/>
      <c r="CVN19" s="229"/>
      <c r="CVO19" s="229"/>
      <c r="CVP19" s="229"/>
      <c r="CVQ19" s="229"/>
      <c r="CVS19" s="227"/>
      <c r="CVT19" s="26"/>
      <c r="CVU19" s="26"/>
      <c r="CVV19" s="26"/>
      <c r="CVW19" s="225"/>
      <c r="CVX19" s="26"/>
      <c r="CVZ19" s="229"/>
      <c r="CWA19" s="229"/>
      <c r="CWB19" s="229"/>
      <c r="CWC19" s="229"/>
      <c r="CWD19" s="229"/>
      <c r="CWE19" s="229"/>
      <c r="CWF19" s="229"/>
      <c r="CWG19" s="229"/>
      <c r="CWI19" s="227"/>
      <c r="CWJ19" s="26"/>
      <c r="CWK19" s="26"/>
      <c r="CWL19" s="26"/>
      <c r="CWM19" s="225"/>
      <c r="CWN19" s="26"/>
      <c r="CWP19" s="229"/>
      <c r="CWQ19" s="229"/>
      <c r="CWR19" s="229"/>
      <c r="CWS19" s="229"/>
      <c r="CWT19" s="229"/>
      <c r="CWU19" s="229"/>
      <c r="CWV19" s="229"/>
      <c r="CWW19" s="229"/>
      <c r="CWY19" s="227"/>
      <c r="CWZ19" s="26"/>
      <c r="CXA19" s="26"/>
      <c r="CXB19" s="26"/>
      <c r="CXC19" s="225"/>
      <c r="CXD19" s="26"/>
      <c r="CXF19" s="229"/>
      <c r="CXG19" s="229"/>
      <c r="CXH19" s="229"/>
      <c r="CXI19" s="229"/>
      <c r="CXJ19" s="229"/>
      <c r="CXK19" s="229"/>
      <c r="CXL19" s="229"/>
      <c r="CXM19" s="229"/>
      <c r="CXO19" s="227"/>
      <c r="CXP19" s="26"/>
      <c r="CXQ19" s="26"/>
      <c r="CXR19" s="26"/>
      <c r="CXS19" s="225"/>
      <c r="CXT19" s="26"/>
      <c r="CXV19" s="229"/>
      <c r="CXW19" s="229"/>
      <c r="CXX19" s="229"/>
      <c r="CXY19" s="229"/>
      <c r="CXZ19" s="229"/>
      <c r="CYA19" s="229"/>
      <c r="CYB19" s="229"/>
      <c r="CYC19" s="229"/>
      <c r="CYE19" s="227"/>
      <c r="CYF19" s="26"/>
      <c r="CYG19" s="26"/>
      <c r="CYH19" s="26"/>
      <c r="CYI19" s="225"/>
      <c r="CYJ19" s="26"/>
      <c r="CYL19" s="229"/>
      <c r="CYM19" s="229"/>
      <c r="CYN19" s="229"/>
      <c r="CYO19" s="229"/>
      <c r="CYP19" s="229"/>
      <c r="CYQ19" s="229"/>
      <c r="CYR19" s="229"/>
      <c r="CYS19" s="229"/>
      <c r="CYU19" s="227"/>
      <c r="CYV19" s="26"/>
      <c r="CYW19" s="26"/>
      <c r="CYX19" s="26"/>
      <c r="CYY19" s="225"/>
      <c r="CYZ19" s="26"/>
      <c r="CZB19" s="229"/>
      <c r="CZC19" s="229"/>
      <c r="CZD19" s="229"/>
      <c r="CZE19" s="229"/>
      <c r="CZF19" s="229"/>
      <c r="CZG19" s="229"/>
      <c r="CZH19" s="229"/>
      <c r="CZI19" s="229"/>
      <c r="CZK19" s="227"/>
      <c r="CZL19" s="26"/>
      <c r="CZM19" s="26"/>
      <c r="CZN19" s="26"/>
      <c r="CZO19" s="225"/>
      <c r="CZP19" s="26"/>
      <c r="CZR19" s="229"/>
      <c r="CZS19" s="229"/>
      <c r="CZT19" s="229"/>
      <c r="CZU19" s="229"/>
      <c r="CZV19" s="229"/>
      <c r="CZW19" s="229"/>
      <c r="CZX19" s="229"/>
      <c r="CZY19" s="229"/>
      <c r="DAA19" s="227"/>
      <c r="DAB19" s="26"/>
      <c r="DAC19" s="26"/>
      <c r="DAD19" s="26"/>
      <c r="DAE19" s="225"/>
      <c r="DAF19" s="26"/>
      <c r="DAH19" s="229"/>
      <c r="DAI19" s="229"/>
      <c r="DAJ19" s="229"/>
      <c r="DAK19" s="229"/>
      <c r="DAL19" s="229"/>
      <c r="DAM19" s="229"/>
      <c r="DAN19" s="229"/>
      <c r="DAO19" s="229"/>
      <c r="DAQ19" s="227"/>
      <c r="DAR19" s="26"/>
      <c r="DAS19" s="26"/>
      <c r="DAT19" s="26"/>
      <c r="DAU19" s="225"/>
      <c r="DAV19" s="26"/>
      <c r="DAX19" s="229"/>
      <c r="DAY19" s="229"/>
      <c r="DAZ19" s="229"/>
      <c r="DBA19" s="229"/>
      <c r="DBB19" s="229"/>
      <c r="DBC19" s="229"/>
      <c r="DBD19" s="229"/>
      <c r="DBE19" s="229"/>
      <c r="DBG19" s="227"/>
      <c r="DBH19" s="26"/>
      <c r="DBI19" s="26"/>
      <c r="DBJ19" s="26"/>
      <c r="DBK19" s="225"/>
      <c r="DBL19" s="26"/>
      <c r="DBN19" s="229"/>
      <c r="DBO19" s="229"/>
      <c r="DBP19" s="229"/>
      <c r="DBQ19" s="229"/>
      <c r="DBR19" s="229"/>
      <c r="DBS19" s="229"/>
      <c r="DBT19" s="229"/>
      <c r="DBU19" s="229"/>
      <c r="DBW19" s="227"/>
      <c r="DBX19" s="26"/>
      <c r="DBY19" s="26"/>
      <c r="DBZ19" s="26"/>
      <c r="DCA19" s="225"/>
      <c r="DCB19" s="26"/>
      <c r="DCD19" s="229"/>
      <c r="DCE19" s="229"/>
      <c r="DCF19" s="229"/>
      <c r="DCG19" s="229"/>
      <c r="DCH19" s="229"/>
      <c r="DCI19" s="229"/>
      <c r="DCJ19" s="229"/>
      <c r="DCK19" s="229"/>
      <c r="DCM19" s="227"/>
      <c r="DCN19" s="26"/>
      <c r="DCO19" s="26"/>
      <c r="DCP19" s="26"/>
      <c r="DCQ19" s="225"/>
      <c r="DCR19" s="26"/>
      <c r="DCT19" s="229"/>
      <c r="DCU19" s="229"/>
      <c r="DCV19" s="229"/>
      <c r="DCW19" s="229"/>
      <c r="DCX19" s="229"/>
      <c r="DCY19" s="229"/>
      <c r="DCZ19" s="229"/>
      <c r="DDA19" s="229"/>
      <c r="DDC19" s="227"/>
      <c r="DDD19" s="26"/>
      <c r="DDE19" s="26"/>
      <c r="DDF19" s="26"/>
      <c r="DDG19" s="225"/>
      <c r="DDH19" s="26"/>
      <c r="DDJ19" s="229"/>
      <c r="DDK19" s="229"/>
      <c r="DDL19" s="229"/>
      <c r="DDM19" s="229"/>
      <c r="DDN19" s="229"/>
      <c r="DDO19" s="229"/>
      <c r="DDP19" s="229"/>
      <c r="DDQ19" s="229"/>
      <c r="DDS19" s="227"/>
      <c r="DDT19" s="26"/>
      <c r="DDU19" s="26"/>
      <c r="DDV19" s="26"/>
      <c r="DDW19" s="225"/>
      <c r="DDX19" s="26"/>
      <c r="DDZ19" s="229"/>
      <c r="DEA19" s="229"/>
      <c r="DEB19" s="229"/>
      <c r="DEC19" s="229"/>
      <c r="DED19" s="229"/>
      <c r="DEE19" s="229"/>
      <c r="DEF19" s="229"/>
      <c r="DEG19" s="229"/>
      <c r="DEI19" s="227"/>
      <c r="DEJ19" s="26"/>
      <c r="DEK19" s="26"/>
      <c r="DEL19" s="26"/>
      <c r="DEM19" s="225"/>
      <c r="DEN19" s="26"/>
      <c r="DEP19" s="229"/>
      <c r="DEQ19" s="229"/>
      <c r="DER19" s="229"/>
      <c r="DES19" s="229"/>
      <c r="DET19" s="229"/>
      <c r="DEU19" s="229"/>
      <c r="DEV19" s="229"/>
      <c r="DEW19" s="229"/>
      <c r="DEY19" s="227"/>
      <c r="DEZ19" s="26"/>
      <c r="DFA19" s="26"/>
      <c r="DFB19" s="26"/>
      <c r="DFC19" s="225"/>
      <c r="DFD19" s="26"/>
      <c r="DFF19" s="229"/>
      <c r="DFG19" s="229"/>
      <c r="DFH19" s="229"/>
      <c r="DFI19" s="229"/>
      <c r="DFJ19" s="229"/>
      <c r="DFK19" s="229"/>
      <c r="DFL19" s="229"/>
      <c r="DFM19" s="229"/>
      <c r="DFO19" s="227"/>
      <c r="DFP19" s="26"/>
      <c r="DFQ19" s="26"/>
      <c r="DFR19" s="26"/>
      <c r="DFS19" s="225"/>
      <c r="DFT19" s="26"/>
      <c r="DFV19" s="229"/>
      <c r="DFW19" s="229"/>
      <c r="DFX19" s="229"/>
      <c r="DFY19" s="229"/>
      <c r="DFZ19" s="229"/>
      <c r="DGA19" s="229"/>
      <c r="DGB19" s="229"/>
      <c r="DGC19" s="229"/>
      <c r="DGE19" s="227"/>
      <c r="DGF19" s="26"/>
      <c r="DGG19" s="26"/>
      <c r="DGH19" s="26"/>
      <c r="DGI19" s="225"/>
      <c r="DGJ19" s="26"/>
      <c r="DGL19" s="229"/>
      <c r="DGM19" s="229"/>
      <c r="DGN19" s="229"/>
      <c r="DGO19" s="229"/>
      <c r="DGP19" s="229"/>
      <c r="DGQ19" s="229"/>
      <c r="DGR19" s="229"/>
      <c r="DGS19" s="229"/>
      <c r="DGU19" s="227"/>
      <c r="DGV19" s="26"/>
      <c r="DGW19" s="26"/>
      <c r="DGX19" s="26"/>
      <c r="DGY19" s="225"/>
      <c r="DGZ19" s="26"/>
      <c r="DHB19" s="229"/>
      <c r="DHC19" s="229"/>
      <c r="DHD19" s="229"/>
      <c r="DHE19" s="229"/>
      <c r="DHF19" s="229"/>
      <c r="DHG19" s="229"/>
      <c r="DHH19" s="229"/>
      <c r="DHI19" s="229"/>
      <c r="DHK19" s="227"/>
      <c r="DHL19" s="26"/>
      <c r="DHM19" s="26"/>
      <c r="DHN19" s="26"/>
      <c r="DHO19" s="225"/>
      <c r="DHP19" s="26"/>
      <c r="DHR19" s="229"/>
      <c r="DHS19" s="229"/>
      <c r="DHT19" s="229"/>
      <c r="DHU19" s="229"/>
      <c r="DHV19" s="229"/>
      <c r="DHW19" s="229"/>
      <c r="DHX19" s="229"/>
      <c r="DHY19" s="229"/>
      <c r="DIA19" s="227"/>
      <c r="DIB19" s="26"/>
      <c r="DIC19" s="26"/>
      <c r="DID19" s="26"/>
      <c r="DIE19" s="225"/>
      <c r="DIF19" s="26"/>
      <c r="DIH19" s="229"/>
      <c r="DII19" s="229"/>
      <c r="DIJ19" s="229"/>
      <c r="DIK19" s="229"/>
      <c r="DIL19" s="229"/>
      <c r="DIM19" s="229"/>
      <c r="DIN19" s="229"/>
      <c r="DIO19" s="229"/>
      <c r="DIQ19" s="227"/>
      <c r="DIR19" s="26"/>
      <c r="DIS19" s="26"/>
      <c r="DIT19" s="26"/>
      <c r="DIU19" s="225"/>
      <c r="DIV19" s="26"/>
      <c r="DIX19" s="229"/>
      <c r="DIY19" s="229"/>
      <c r="DIZ19" s="229"/>
      <c r="DJA19" s="229"/>
      <c r="DJB19" s="229"/>
      <c r="DJC19" s="229"/>
      <c r="DJD19" s="229"/>
      <c r="DJE19" s="229"/>
      <c r="DJG19" s="227"/>
      <c r="DJH19" s="26"/>
      <c r="DJI19" s="26"/>
      <c r="DJJ19" s="26"/>
      <c r="DJK19" s="225"/>
      <c r="DJL19" s="26"/>
      <c r="DJN19" s="229"/>
      <c r="DJO19" s="229"/>
      <c r="DJP19" s="229"/>
      <c r="DJQ19" s="229"/>
      <c r="DJR19" s="229"/>
      <c r="DJS19" s="229"/>
      <c r="DJT19" s="229"/>
      <c r="DJU19" s="229"/>
      <c r="DJW19" s="227"/>
      <c r="DJX19" s="26"/>
      <c r="DJY19" s="26"/>
      <c r="DJZ19" s="26"/>
      <c r="DKA19" s="225"/>
      <c r="DKB19" s="26"/>
      <c r="DKD19" s="229"/>
      <c r="DKE19" s="229"/>
      <c r="DKF19" s="229"/>
      <c r="DKG19" s="229"/>
      <c r="DKH19" s="229"/>
      <c r="DKI19" s="229"/>
      <c r="DKJ19" s="229"/>
      <c r="DKK19" s="229"/>
      <c r="DKM19" s="227"/>
      <c r="DKN19" s="26"/>
      <c r="DKO19" s="26"/>
      <c r="DKP19" s="26"/>
      <c r="DKQ19" s="225"/>
      <c r="DKR19" s="26"/>
      <c r="DKT19" s="229"/>
      <c r="DKU19" s="229"/>
      <c r="DKV19" s="229"/>
      <c r="DKW19" s="229"/>
      <c r="DKX19" s="229"/>
      <c r="DKY19" s="229"/>
      <c r="DKZ19" s="229"/>
      <c r="DLA19" s="229"/>
      <c r="DLC19" s="227"/>
      <c r="DLD19" s="26"/>
      <c r="DLE19" s="26"/>
      <c r="DLF19" s="26"/>
      <c r="DLG19" s="225"/>
      <c r="DLH19" s="26"/>
      <c r="DLJ19" s="229"/>
      <c r="DLK19" s="229"/>
      <c r="DLL19" s="229"/>
      <c r="DLM19" s="229"/>
      <c r="DLN19" s="229"/>
      <c r="DLO19" s="229"/>
      <c r="DLP19" s="229"/>
      <c r="DLQ19" s="229"/>
      <c r="DLS19" s="227"/>
      <c r="DLT19" s="26"/>
      <c r="DLU19" s="26"/>
      <c r="DLV19" s="26"/>
      <c r="DLW19" s="225"/>
      <c r="DLX19" s="26"/>
      <c r="DLZ19" s="229"/>
      <c r="DMA19" s="229"/>
      <c r="DMB19" s="229"/>
      <c r="DMC19" s="229"/>
      <c r="DMD19" s="229"/>
      <c r="DME19" s="229"/>
      <c r="DMF19" s="229"/>
      <c r="DMG19" s="229"/>
      <c r="DMI19" s="227"/>
      <c r="DMJ19" s="26"/>
      <c r="DMK19" s="26"/>
      <c r="DML19" s="26"/>
      <c r="DMM19" s="225"/>
      <c r="DMN19" s="26"/>
      <c r="DMP19" s="229"/>
      <c r="DMQ19" s="229"/>
      <c r="DMR19" s="229"/>
      <c r="DMS19" s="229"/>
      <c r="DMT19" s="229"/>
      <c r="DMU19" s="229"/>
      <c r="DMV19" s="229"/>
      <c r="DMW19" s="229"/>
      <c r="DMY19" s="227"/>
      <c r="DMZ19" s="26"/>
      <c r="DNA19" s="26"/>
      <c r="DNB19" s="26"/>
      <c r="DNC19" s="225"/>
      <c r="DND19" s="26"/>
      <c r="DNF19" s="229"/>
      <c r="DNG19" s="229"/>
      <c r="DNH19" s="229"/>
      <c r="DNI19" s="229"/>
      <c r="DNJ19" s="229"/>
      <c r="DNK19" s="229"/>
      <c r="DNL19" s="229"/>
      <c r="DNM19" s="229"/>
      <c r="DNO19" s="227"/>
      <c r="DNP19" s="26"/>
      <c r="DNQ19" s="26"/>
      <c r="DNR19" s="26"/>
      <c r="DNS19" s="225"/>
      <c r="DNT19" s="26"/>
      <c r="DNV19" s="229"/>
      <c r="DNW19" s="229"/>
      <c r="DNX19" s="229"/>
      <c r="DNY19" s="229"/>
      <c r="DNZ19" s="229"/>
      <c r="DOA19" s="229"/>
      <c r="DOB19" s="229"/>
      <c r="DOC19" s="229"/>
      <c r="DOE19" s="227"/>
      <c r="DOF19" s="26"/>
      <c r="DOG19" s="26"/>
      <c r="DOH19" s="26"/>
      <c r="DOI19" s="225"/>
      <c r="DOJ19" s="26"/>
      <c r="DOL19" s="229"/>
      <c r="DOM19" s="229"/>
      <c r="DON19" s="229"/>
      <c r="DOO19" s="229"/>
      <c r="DOP19" s="229"/>
      <c r="DOQ19" s="229"/>
      <c r="DOR19" s="229"/>
      <c r="DOS19" s="229"/>
      <c r="DOU19" s="227"/>
      <c r="DOV19" s="26"/>
      <c r="DOW19" s="26"/>
      <c r="DOX19" s="26"/>
      <c r="DOY19" s="225"/>
      <c r="DOZ19" s="26"/>
      <c r="DPB19" s="229"/>
      <c r="DPC19" s="229"/>
      <c r="DPD19" s="229"/>
      <c r="DPE19" s="229"/>
      <c r="DPF19" s="229"/>
      <c r="DPG19" s="229"/>
      <c r="DPH19" s="229"/>
      <c r="DPI19" s="229"/>
      <c r="DPK19" s="227"/>
      <c r="DPL19" s="26"/>
      <c r="DPM19" s="26"/>
      <c r="DPN19" s="26"/>
      <c r="DPO19" s="225"/>
      <c r="DPP19" s="26"/>
      <c r="DPR19" s="229"/>
      <c r="DPS19" s="229"/>
      <c r="DPT19" s="229"/>
      <c r="DPU19" s="229"/>
      <c r="DPV19" s="229"/>
      <c r="DPW19" s="229"/>
      <c r="DPX19" s="229"/>
      <c r="DPY19" s="229"/>
      <c r="DQA19" s="227"/>
      <c r="DQB19" s="26"/>
      <c r="DQC19" s="26"/>
      <c r="DQD19" s="26"/>
      <c r="DQE19" s="225"/>
      <c r="DQF19" s="26"/>
      <c r="DQH19" s="229"/>
      <c r="DQI19" s="229"/>
      <c r="DQJ19" s="229"/>
      <c r="DQK19" s="229"/>
      <c r="DQL19" s="229"/>
      <c r="DQM19" s="229"/>
      <c r="DQN19" s="229"/>
      <c r="DQO19" s="229"/>
      <c r="DQQ19" s="227"/>
      <c r="DQR19" s="26"/>
      <c r="DQS19" s="26"/>
      <c r="DQT19" s="26"/>
      <c r="DQU19" s="225"/>
      <c r="DQV19" s="26"/>
      <c r="DQX19" s="229"/>
      <c r="DQY19" s="229"/>
      <c r="DQZ19" s="229"/>
      <c r="DRA19" s="229"/>
      <c r="DRB19" s="229"/>
      <c r="DRC19" s="229"/>
      <c r="DRD19" s="229"/>
      <c r="DRE19" s="229"/>
      <c r="DRG19" s="227"/>
      <c r="DRH19" s="26"/>
      <c r="DRI19" s="26"/>
      <c r="DRJ19" s="26"/>
      <c r="DRK19" s="225"/>
      <c r="DRL19" s="26"/>
      <c r="DRN19" s="229"/>
      <c r="DRO19" s="229"/>
      <c r="DRP19" s="229"/>
      <c r="DRQ19" s="229"/>
      <c r="DRR19" s="229"/>
      <c r="DRS19" s="229"/>
      <c r="DRT19" s="229"/>
      <c r="DRU19" s="229"/>
      <c r="DRW19" s="227"/>
      <c r="DRX19" s="26"/>
      <c r="DRY19" s="26"/>
      <c r="DRZ19" s="26"/>
      <c r="DSA19" s="225"/>
      <c r="DSB19" s="26"/>
      <c r="DSD19" s="229"/>
      <c r="DSE19" s="229"/>
      <c r="DSF19" s="229"/>
      <c r="DSG19" s="229"/>
      <c r="DSH19" s="229"/>
      <c r="DSI19" s="229"/>
      <c r="DSJ19" s="229"/>
      <c r="DSK19" s="229"/>
      <c r="DSM19" s="227"/>
      <c r="DSN19" s="26"/>
      <c r="DSO19" s="26"/>
      <c r="DSP19" s="26"/>
      <c r="DSQ19" s="225"/>
      <c r="DSR19" s="26"/>
      <c r="DST19" s="229"/>
      <c r="DSU19" s="229"/>
      <c r="DSV19" s="229"/>
      <c r="DSW19" s="229"/>
      <c r="DSX19" s="229"/>
      <c r="DSY19" s="229"/>
      <c r="DSZ19" s="229"/>
      <c r="DTA19" s="229"/>
      <c r="DTC19" s="227"/>
      <c r="DTD19" s="26"/>
      <c r="DTE19" s="26"/>
      <c r="DTF19" s="26"/>
      <c r="DTG19" s="225"/>
      <c r="DTH19" s="26"/>
      <c r="DTJ19" s="229"/>
      <c r="DTK19" s="229"/>
      <c r="DTL19" s="229"/>
      <c r="DTM19" s="229"/>
      <c r="DTN19" s="229"/>
      <c r="DTO19" s="229"/>
      <c r="DTP19" s="229"/>
      <c r="DTQ19" s="229"/>
      <c r="DTS19" s="227"/>
      <c r="DTT19" s="26"/>
      <c r="DTU19" s="26"/>
      <c r="DTV19" s="26"/>
      <c r="DTW19" s="225"/>
      <c r="DTX19" s="26"/>
      <c r="DTZ19" s="229"/>
      <c r="DUA19" s="229"/>
      <c r="DUB19" s="229"/>
      <c r="DUC19" s="229"/>
      <c r="DUD19" s="229"/>
      <c r="DUE19" s="229"/>
      <c r="DUF19" s="229"/>
      <c r="DUG19" s="229"/>
      <c r="DUI19" s="227"/>
      <c r="DUJ19" s="26"/>
      <c r="DUK19" s="26"/>
      <c r="DUL19" s="26"/>
      <c r="DUM19" s="225"/>
      <c r="DUN19" s="26"/>
      <c r="DUP19" s="229"/>
      <c r="DUQ19" s="229"/>
      <c r="DUR19" s="229"/>
      <c r="DUS19" s="229"/>
      <c r="DUT19" s="229"/>
      <c r="DUU19" s="229"/>
      <c r="DUV19" s="229"/>
      <c r="DUW19" s="229"/>
      <c r="DUY19" s="227"/>
      <c r="DUZ19" s="26"/>
      <c r="DVA19" s="26"/>
      <c r="DVB19" s="26"/>
      <c r="DVC19" s="225"/>
      <c r="DVD19" s="26"/>
      <c r="DVF19" s="229"/>
      <c r="DVG19" s="229"/>
      <c r="DVH19" s="229"/>
      <c r="DVI19" s="229"/>
      <c r="DVJ19" s="229"/>
      <c r="DVK19" s="229"/>
      <c r="DVL19" s="229"/>
      <c r="DVM19" s="229"/>
      <c r="DVO19" s="227"/>
      <c r="DVP19" s="26"/>
      <c r="DVQ19" s="26"/>
      <c r="DVR19" s="26"/>
      <c r="DVS19" s="225"/>
      <c r="DVT19" s="26"/>
      <c r="DVV19" s="229"/>
      <c r="DVW19" s="229"/>
      <c r="DVX19" s="229"/>
      <c r="DVY19" s="229"/>
      <c r="DVZ19" s="229"/>
      <c r="DWA19" s="229"/>
      <c r="DWB19" s="229"/>
      <c r="DWC19" s="229"/>
      <c r="DWE19" s="227"/>
      <c r="DWF19" s="26"/>
      <c r="DWG19" s="26"/>
      <c r="DWH19" s="26"/>
      <c r="DWI19" s="225"/>
      <c r="DWJ19" s="26"/>
      <c r="DWL19" s="229"/>
      <c r="DWM19" s="229"/>
      <c r="DWN19" s="229"/>
      <c r="DWO19" s="229"/>
      <c r="DWP19" s="229"/>
      <c r="DWQ19" s="229"/>
      <c r="DWR19" s="229"/>
      <c r="DWS19" s="229"/>
      <c r="DWU19" s="227"/>
      <c r="DWV19" s="26"/>
      <c r="DWW19" s="26"/>
      <c r="DWX19" s="26"/>
      <c r="DWY19" s="225"/>
      <c r="DWZ19" s="26"/>
      <c r="DXB19" s="229"/>
      <c r="DXC19" s="229"/>
      <c r="DXD19" s="229"/>
      <c r="DXE19" s="229"/>
      <c r="DXF19" s="229"/>
      <c r="DXG19" s="229"/>
      <c r="DXH19" s="229"/>
      <c r="DXI19" s="229"/>
      <c r="DXK19" s="227"/>
      <c r="DXL19" s="26"/>
      <c r="DXM19" s="26"/>
      <c r="DXN19" s="26"/>
      <c r="DXO19" s="225"/>
      <c r="DXP19" s="26"/>
      <c r="DXR19" s="229"/>
      <c r="DXS19" s="229"/>
      <c r="DXT19" s="229"/>
      <c r="DXU19" s="229"/>
      <c r="DXV19" s="229"/>
      <c r="DXW19" s="229"/>
      <c r="DXX19" s="229"/>
      <c r="DXY19" s="229"/>
      <c r="DYA19" s="227"/>
      <c r="DYB19" s="26"/>
      <c r="DYC19" s="26"/>
      <c r="DYD19" s="26"/>
      <c r="DYE19" s="225"/>
      <c r="DYF19" s="26"/>
      <c r="DYH19" s="229"/>
      <c r="DYI19" s="229"/>
      <c r="DYJ19" s="229"/>
      <c r="DYK19" s="229"/>
      <c r="DYL19" s="229"/>
      <c r="DYM19" s="229"/>
      <c r="DYN19" s="229"/>
      <c r="DYO19" s="229"/>
      <c r="DYQ19" s="227"/>
      <c r="DYR19" s="26"/>
      <c r="DYS19" s="26"/>
      <c r="DYT19" s="26"/>
      <c r="DYU19" s="225"/>
      <c r="DYV19" s="26"/>
      <c r="DYX19" s="229"/>
      <c r="DYY19" s="229"/>
      <c r="DYZ19" s="229"/>
      <c r="DZA19" s="229"/>
      <c r="DZB19" s="229"/>
      <c r="DZC19" s="229"/>
      <c r="DZD19" s="229"/>
      <c r="DZE19" s="229"/>
      <c r="DZG19" s="227"/>
      <c r="DZH19" s="26"/>
      <c r="DZI19" s="26"/>
      <c r="DZJ19" s="26"/>
      <c r="DZK19" s="225"/>
      <c r="DZL19" s="26"/>
      <c r="DZN19" s="229"/>
      <c r="DZO19" s="229"/>
      <c r="DZP19" s="229"/>
      <c r="DZQ19" s="229"/>
      <c r="DZR19" s="229"/>
      <c r="DZS19" s="229"/>
      <c r="DZT19" s="229"/>
      <c r="DZU19" s="229"/>
      <c r="DZW19" s="227"/>
      <c r="DZX19" s="26"/>
      <c r="DZY19" s="26"/>
      <c r="DZZ19" s="26"/>
      <c r="EAA19" s="225"/>
      <c r="EAB19" s="26"/>
      <c r="EAD19" s="229"/>
      <c r="EAE19" s="229"/>
      <c r="EAF19" s="229"/>
      <c r="EAG19" s="229"/>
      <c r="EAH19" s="229"/>
      <c r="EAI19" s="229"/>
      <c r="EAJ19" s="229"/>
      <c r="EAK19" s="229"/>
      <c r="EAM19" s="227"/>
      <c r="EAN19" s="26"/>
      <c r="EAO19" s="26"/>
      <c r="EAP19" s="26"/>
      <c r="EAQ19" s="225"/>
      <c r="EAR19" s="26"/>
      <c r="EAT19" s="229"/>
      <c r="EAU19" s="229"/>
      <c r="EAV19" s="229"/>
      <c r="EAW19" s="229"/>
      <c r="EAX19" s="229"/>
      <c r="EAY19" s="229"/>
      <c r="EAZ19" s="229"/>
      <c r="EBA19" s="229"/>
      <c r="EBC19" s="227"/>
      <c r="EBD19" s="26"/>
      <c r="EBE19" s="26"/>
      <c r="EBF19" s="26"/>
      <c r="EBG19" s="225"/>
      <c r="EBH19" s="26"/>
      <c r="EBJ19" s="229"/>
      <c r="EBK19" s="229"/>
      <c r="EBL19" s="229"/>
      <c r="EBM19" s="229"/>
      <c r="EBN19" s="229"/>
      <c r="EBO19" s="229"/>
      <c r="EBP19" s="229"/>
      <c r="EBQ19" s="229"/>
      <c r="EBS19" s="227"/>
      <c r="EBT19" s="26"/>
      <c r="EBU19" s="26"/>
      <c r="EBV19" s="26"/>
      <c r="EBW19" s="225"/>
      <c r="EBX19" s="26"/>
      <c r="EBZ19" s="229"/>
      <c r="ECA19" s="229"/>
      <c r="ECB19" s="229"/>
      <c r="ECC19" s="229"/>
      <c r="ECD19" s="229"/>
      <c r="ECE19" s="229"/>
      <c r="ECF19" s="229"/>
      <c r="ECG19" s="229"/>
      <c r="ECI19" s="227"/>
      <c r="ECJ19" s="26"/>
      <c r="ECK19" s="26"/>
      <c r="ECL19" s="26"/>
      <c r="ECM19" s="225"/>
      <c r="ECN19" s="26"/>
      <c r="ECP19" s="229"/>
      <c r="ECQ19" s="229"/>
      <c r="ECR19" s="229"/>
      <c r="ECS19" s="229"/>
      <c r="ECT19" s="229"/>
      <c r="ECU19" s="229"/>
      <c r="ECV19" s="229"/>
      <c r="ECW19" s="229"/>
      <c r="ECY19" s="227"/>
      <c r="ECZ19" s="26"/>
      <c r="EDA19" s="26"/>
      <c r="EDB19" s="26"/>
      <c r="EDC19" s="225"/>
      <c r="EDD19" s="26"/>
      <c r="EDF19" s="229"/>
      <c r="EDG19" s="229"/>
      <c r="EDH19" s="229"/>
      <c r="EDI19" s="229"/>
      <c r="EDJ19" s="229"/>
      <c r="EDK19" s="229"/>
      <c r="EDL19" s="229"/>
      <c r="EDM19" s="229"/>
      <c r="EDO19" s="227"/>
      <c r="EDP19" s="26"/>
      <c r="EDQ19" s="26"/>
      <c r="EDR19" s="26"/>
      <c r="EDS19" s="225"/>
      <c r="EDT19" s="26"/>
      <c r="EDV19" s="229"/>
      <c r="EDW19" s="229"/>
      <c r="EDX19" s="229"/>
      <c r="EDY19" s="229"/>
      <c r="EDZ19" s="229"/>
      <c r="EEA19" s="229"/>
      <c r="EEB19" s="229"/>
      <c r="EEC19" s="229"/>
      <c r="EEE19" s="227"/>
      <c r="EEF19" s="26"/>
      <c r="EEG19" s="26"/>
      <c r="EEH19" s="26"/>
      <c r="EEI19" s="225"/>
      <c r="EEJ19" s="26"/>
      <c r="EEL19" s="229"/>
      <c r="EEM19" s="229"/>
      <c r="EEN19" s="229"/>
      <c r="EEO19" s="229"/>
      <c r="EEP19" s="229"/>
      <c r="EEQ19" s="229"/>
      <c r="EER19" s="229"/>
      <c r="EES19" s="229"/>
      <c r="EEU19" s="227"/>
      <c r="EEV19" s="26"/>
      <c r="EEW19" s="26"/>
      <c r="EEX19" s="26"/>
      <c r="EEY19" s="225"/>
      <c r="EEZ19" s="26"/>
      <c r="EFB19" s="229"/>
      <c r="EFC19" s="229"/>
      <c r="EFD19" s="229"/>
      <c r="EFE19" s="229"/>
      <c r="EFF19" s="229"/>
      <c r="EFG19" s="229"/>
      <c r="EFH19" s="229"/>
      <c r="EFI19" s="229"/>
      <c r="EFK19" s="227"/>
      <c r="EFL19" s="26"/>
      <c r="EFM19" s="26"/>
      <c r="EFN19" s="26"/>
      <c r="EFO19" s="225"/>
      <c r="EFP19" s="26"/>
      <c r="EFR19" s="229"/>
      <c r="EFS19" s="229"/>
      <c r="EFT19" s="229"/>
      <c r="EFU19" s="229"/>
      <c r="EFV19" s="229"/>
      <c r="EFW19" s="229"/>
      <c r="EFX19" s="229"/>
      <c r="EFY19" s="229"/>
      <c r="EGA19" s="227"/>
      <c r="EGB19" s="26"/>
      <c r="EGC19" s="26"/>
      <c r="EGD19" s="26"/>
      <c r="EGE19" s="225"/>
      <c r="EGF19" s="26"/>
      <c r="EGH19" s="229"/>
      <c r="EGI19" s="229"/>
      <c r="EGJ19" s="229"/>
      <c r="EGK19" s="229"/>
      <c r="EGL19" s="229"/>
      <c r="EGM19" s="229"/>
      <c r="EGN19" s="229"/>
      <c r="EGO19" s="229"/>
      <c r="EGQ19" s="227"/>
      <c r="EGR19" s="26"/>
      <c r="EGS19" s="26"/>
      <c r="EGT19" s="26"/>
      <c r="EGU19" s="225"/>
      <c r="EGV19" s="26"/>
      <c r="EGX19" s="229"/>
      <c r="EGY19" s="229"/>
      <c r="EGZ19" s="229"/>
      <c r="EHA19" s="229"/>
      <c r="EHB19" s="229"/>
      <c r="EHC19" s="229"/>
      <c r="EHD19" s="229"/>
      <c r="EHE19" s="229"/>
      <c r="EHG19" s="227"/>
      <c r="EHH19" s="26"/>
      <c r="EHI19" s="26"/>
      <c r="EHJ19" s="26"/>
      <c r="EHK19" s="225"/>
      <c r="EHL19" s="26"/>
      <c r="EHN19" s="229"/>
      <c r="EHO19" s="229"/>
      <c r="EHP19" s="229"/>
      <c r="EHQ19" s="229"/>
      <c r="EHR19" s="229"/>
      <c r="EHS19" s="229"/>
      <c r="EHT19" s="229"/>
      <c r="EHU19" s="229"/>
      <c r="EHW19" s="227"/>
      <c r="EHX19" s="26"/>
      <c r="EHY19" s="26"/>
      <c r="EHZ19" s="26"/>
      <c r="EIA19" s="225"/>
      <c r="EIB19" s="26"/>
      <c r="EID19" s="229"/>
      <c r="EIE19" s="229"/>
      <c r="EIF19" s="229"/>
      <c r="EIG19" s="229"/>
      <c r="EIH19" s="229"/>
      <c r="EII19" s="229"/>
      <c r="EIJ19" s="229"/>
      <c r="EIK19" s="229"/>
      <c r="EIM19" s="227"/>
      <c r="EIN19" s="26"/>
      <c r="EIO19" s="26"/>
      <c r="EIP19" s="26"/>
      <c r="EIQ19" s="225"/>
      <c r="EIR19" s="26"/>
      <c r="EIT19" s="229"/>
      <c r="EIU19" s="229"/>
      <c r="EIV19" s="229"/>
      <c r="EIW19" s="229"/>
      <c r="EIX19" s="229"/>
      <c r="EIY19" s="229"/>
      <c r="EIZ19" s="229"/>
      <c r="EJA19" s="229"/>
      <c r="EJC19" s="227"/>
      <c r="EJD19" s="26"/>
      <c r="EJE19" s="26"/>
      <c r="EJF19" s="26"/>
      <c r="EJG19" s="225"/>
      <c r="EJH19" s="26"/>
      <c r="EJJ19" s="229"/>
      <c r="EJK19" s="229"/>
      <c r="EJL19" s="229"/>
      <c r="EJM19" s="229"/>
      <c r="EJN19" s="229"/>
      <c r="EJO19" s="229"/>
      <c r="EJP19" s="229"/>
      <c r="EJQ19" s="229"/>
      <c r="EJS19" s="227"/>
      <c r="EJT19" s="26"/>
      <c r="EJU19" s="26"/>
      <c r="EJV19" s="26"/>
      <c r="EJW19" s="225"/>
      <c r="EJX19" s="26"/>
      <c r="EJZ19" s="229"/>
      <c r="EKA19" s="229"/>
      <c r="EKB19" s="229"/>
      <c r="EKC19" s="229"/>
      <c r="EKD19" s="229"/>
      <c r="EKE19" s="229"/>
      <c r="EKF19" s="229"/>
      <c r="EKG19" s="229"/>
      <c r="EKI19" s="227"/>
      <c r="EKJ19" s="26"/>
      <c r="EKK19" s="26"/>
      <c r="EKL19" s="26"/>
      <c r="EKM19" s="225"/>
      <c r="EKN19" s="26"/>
      <c r="EKP19" s="229"/>
      <c r="EKQ19" s="229"/>
      <c r="EKR19" s="229"/>
      <c r="EKS19" s="229"/>
      <c r="EKT19" s="229"/>
      <c r="EKU19" s="229"/>
      <c r="EKV19" s="229"/>
      <c r="EKW19" s="229"/>
      <c r="EKY19" s="227"/>
      <c r="EKZ19" s="26"/>
      <c r="ELA19" s="26"/>
      <c r="ELB19" s="26"/>
      <c r="ELC19" s="225"/>
      <c r="ELD19" s="26"/>
      <c r="ELF19" s="229"/>
      <c r="ELG19" s="229"/>
      <c r="ELH19" s="229"/>
      <c r="ELI19" s="229"/>
      <c r="ELJ19" s="229"/>
      <c r="ELK19" s="229"/>
      <c r="ELL19" s="229"/>
      <c r="ELM19" s="229"/>
      <c r="ELO19" s="227"/>
      <c r="ELP19" s="26"/>
      <c r="ELQ19" s="26"/>
      <c r="ELR19" s="26"/>
      <c r="ELS19" s="225"/>
      <c r="ELT19" s="26"/>
      <c r="ELV19" s="229"/>
      <c r="ELW19" s="229"/>
      <c r="ELX19" s="229"/>
      <c r="ELY19" s="229"/>
      <c r="ELZ19" s="229"/>
      <c r="EMA19" s="229"/>
      <c r="EMB19" s="229"/>
      <c r="EMC19" s="229"/>
      <c r="EME19" s="227"/>
      <c r="EMF19" s="26"/>
      <c r="EMG19" s="26"/>
      <c r="EMH19" s="26"/>
      <c r="EMI19" s="225"/>
      <c r="EMJ19" s="26"/>
      <c r="EML19" s="229"/>
      <c r="EMM19" s="229"/>
      <c r="EMN19" s="229"/>
      <c r="EMO19" s="229"/>
      <c r="EMP19" s="229"/>
      <c r="EMQ19" s="229"/>
      <c r="EMR19" s="229"/>
      <c r="EMS19" s="229"/>
      <c r="EMU19" s="227"/>
      <c r="EMV19" s="26"/>
      <c r="EMW19" s="26"/>
      <c r="EMX19" s="26"/>
      <c r="EMY19" s="225"/>
      <c r="EMZ19" s="26"/>
      <c r="ENB19" s="229"/>
      <c r="ENC19" s="229"/>
      <c r="END19" s="229"/>
      <c r="ENE19" s="229"/>
      <c r="ENF19" s="229"/>
      <c r="ENG19" s="229"/>
      <c r="ENH19" s="229"/>
      <c r="ENI19" s="229"/>
      <c r="ENK19" s="227"/>
      <c r="ENL19" s="26"/>
      <c r="ENM19" s="26"/>
      <c r="ENN19" s="26"/>
      <c r="ENO19" s="225"/>
      <c r="ENP19" s="26"/>
      <c r="ENR19" s="229"/>
      <c r="ENS19" s="229"/>
      <c r="ENT19" s="229"/>
      <c r="ENU19" s="229"/>
      <c r="ENV19" s="229"/>
      <c r="ENW19" s="229"/>
      <c r="ENX19" s="229"/>
      <c r="ENY19" s="229"/>
      <c r="EOA19" s="227"/>
      <c r="EOB19" s="26"/>
      <c r="EOC19" s="26"/>
      <c r="EOD19" s="26"/>
      <c r="EOE19" s="225"/>
      <c r="EOF19" s="26"/>
      <c r="EOH19" s="229"/>
      <c r="EOI19" s="229"/>
      <c r="EOJ19" s="229"/>
      <c r="EOK19" s="229"/>
      <c r="EOL19" s="229"/>
      <c r="EOM19" s="229"/>
      <c r="EON19" s="229"/>
      <c r="EOO19" s="229"/>
      <c r="EOQ19" s="227"/>
      <c r="EOR19" s="26"/>
      <c r="EOS19" s="26"/>
      <c r="EOT19" s="26"/>
      <c r="EOU19" s="225"/>
      <c r="EOV19" s="26"/>
      <c r="EOX19" s="229"/>
      <c r="EOY19" s="229"/>
      <c r="EOZ19" s="229"/>
      <c r="EPA19" s="229"/>
      <c r="EPB19" s="229"/>
      <c r="EPC19" s="229"/>
      <c r="EPD19" s="229"/>
      <c r="EPE19" s="229"/>
      <c r="EPG19" s="227"/>
      <c r="EPH19" s="26"/>
      <c r="EPI19" s="26"/>
      <c r="EPJ19" s="26"/>
      <c r="EPK19" s="225"/>
      <c r="EPL19" s="26"/>
      <c r="EPN19" s="229"/>
      <c r="EPO19" s="229"/>
      <c r="EPP19" s="229"/>
      <c r="EPQ19" s="229"/>
      <c r="EPR19" s="229"/>
      <c r="EPS19" s="229"/>
      <c r="EPT19" s="229"/>
      <c r="EPU19" s="229"/>
      <c r="EPW19" s="227"/>
      <c r="EPX19" s="26"/>
      <c r="EPY19" s="26"/>
      <c r="EPZ19" s="26"/>
      <c r="EQA19" s="225"/>
      <c r="EQB19" s="26"/>
      <c r="EQD19" s="229"/>
      <c r="EQE19" s="229"/>
      <c r="EQF19" s="229"/>
      <c r="EQG19" s="229"/>
      <c r="EQH19" s="229"/>
      <c r="EQI19" s="229"/>
      <c r="EQJ19" s="229"/>
      <c r="EQK19" s="229"/>
      <c r="EQM19" s="227"/>
      <c r="EQN19" s="26"/>
      <c r="EQO19" s="26"/>
      <c r="EQP19" s="26"/>
      <c r="EQQ19" s="225"/>
      <c r="EQR19" s="26"/>
      <c r="EQT19" s="229"/>
      <c r="EQU19" s="229"/>
      <c r="EQV19" s="229"/>
      <c r="EQW19" s="229"/>
      <c r="EQX19" s="229"/>
      <c r="EQY19" s="229"/>
      <c r="EQZ19" s="229"/>
      <c r="ERA19" s="229"/>
      <c r="ERC19" s="227"/>
      <c r="ERD19" s="26"/>
      <c r="ERE19" s="26"/>
      <c r="ERF19" s="26"/>
      <c r="ERG19" s="225"/>
      <c r="ERH19" s="26"/>
      <c r="ERJ19" s="229"/>
      <c r="ERK19" s="229"/>
      <c r="ERL19" s="229"/>
      <c r="ERM19" s="229"/>
      <c r="ERN19" s="229"/>
      <c r="ERO19" s="229"/>
      <c r="ERP19" s="229"/>
      <c r="ERQ19" s="229"/>
      <c r="ERS19" s="227"/>
      <c r="ERT19" s="26"/>
      <c r="ERU19" s="26"/>
      <c r="ERV19" s="26"/>
      <c r="ERW19" s="225"/>
      <c r="ERX19" s="26"/>
      <c r="ERZ19" s="229"/>
      <c r="ESA19" s="229"/>
      <c r="ESB19" s="229"/>
      <c r="ESC19" s="229"/>
      <c r="ESD19" s="229"/>
      <c r="ESE19" s="229"/>
      <c r="ESF19" s="229"/>
      <c r="ESG19" s="229"/>
      <c r="ESI19" s="227"/>
      <c r="ESJ19" s="26"/>
      <c r="ESK19" s="26"/>
      <c r="ESL19" s="26"/>
      <c r="ESM19" s="225"/>
      <c r="ESN19" s="26"/>
      <c r="ESP19" s="229"/>
      <c r="ESQ19" s="229"/>
      <c r="ESR19" s="229"/>
      <c r="ESS19" s="229"/>
      <c r="EST19" s="229"/>
      <c r="ESU19" s="229"/>
      <c r="ESV19" s="229"/>
      <c r="ESW19" s="229"/>
      <c r="ESY19" s="227"/>
      <c r="ESZ19" s="26"/>
      <c r="ETA19" s="26"/>
      <c r="ETB19" s="26"/>
      <c r="ETC19" s="225"/>
      <c r="ETD19" s="26"/>
      <c r="ETF19" s="229"/>
      <c r="ETG19" s="229"/>
      <c r="ETH19" s="229"/>
      <c r="ETI19" s="229"/>
      <c r="ETJ19" s="229"/>
      <c r="ETK19" s="229"/>
      <c r="ETL19" s="229"/>
      <c r="ETM19" s="229"/>
      <c r="ETO19" s="227"/>
      <c r="ETP19" s="26"/>
      <c r="ETQ19" s="26"/>
      <c r="ETR19" s="26"/>
      <c r="ETS19" s="225"/>
      <c r="ETT19" s="26"/>
      <c r="ETV19" s="229"/>
      <c r="ETW19" s="229"/>
      <c r="ETX19" s="229"/>
      <c r="ETY19" s="229"/>
      <c r="ETZ19" s="229"/>
      <c r="EUA19" s="229"/>
      <c r="EUB19" s="229"/>
      <c r="EUC19" s="229"/>
      <c r="EUE19" s="227"/>
      <c r="EUF19" s="26"/>
      <c r="EUG19" s="26"/>
      <c r="EUH19" s="26"/>
      <c r="EUI19" s="225"/>
      <c r="EUJ19" s="26"/>
      <c r="EUL19" s="229"/>
      <c r="EUM19" s="229"/>
      <c r="EUN19" s="229"/>
      <c r="EUO19" s="229"/>
      <c r="EUP19" s="229"/>
      <c r="EUQ19" s="229"/>
      <c r="EUR19" s="229"/>
      <c r="EUS19" s="229"/>
      <c r="EUU19" s="227"/>
      <c r="EUV19" s="26"/>
      <c r="EUW19" s="26"/>
      <c r="EUX19" s="26"/>
      <c r="EUY19" s="225"/>
      <c r="EUZ19" s="26"/>
      <c r="EVB19" s="229"/>
      <c r="EVC19" s="229"/>
      <c r="EVD19" s="229"/>
      <c r="EVE19" s="229"/>
      <c r="EVF19" s="229"/>
      <c r="EVG19" s="229"/>
      <c r="EVH19" s="229"/>
      <c r="EVI19" s="229"/>
      <c r="EVK19" s="227"/>
      <c r="EVL19" s="26"/>
      <c r="EVM19" s="26"/>
      <c r="EVN19" s="26"/>
      <c r="EVO19" s="225"/>
      <c r="EVP19" s="26"/>
      <c r="EVR19" s="229"/>
      <c r="EVS19" s="229"/>
      <c r="EVT19" s="229"/>
      <c r="EVU19" s="229"/>
      <c r="EVV19" s="229"/>
      <c r="EVW19" s="229"/>
      <c r="EVX19" s="229"/>
      <c r="EVY19" s="229"/>
      <c r="EWA19" s="227"/>
      <c r="EWB19" s="26"/>
      <c r="EWC19" s="26"/>
      <c r="EWD19" s="26"/>
      <c r="EWE19" s="225"/>
      <c r="EWF19" s="26"/>
      <c r="EWH19" s="229"/>
      <c r="EWI19" s="229"/>
      <c r="EWJ19" s="229"/>
      <c r="EWK19" s="229"/>
      <c r="EWL19" s="229"/>
      <c r="EWM19" s="229"/>
      <c r="EWN19" s="229"/>
      <c r="EWO19" s="229"/>
      <c r="EWQ19" s="227"/>
      <c r="EWR19" s="26"/>
      <c r="EWS19" s="26"/>
      <c r="EWT19" s="26"/>
      <c r="EWU19" s="225"/>
      <c r="EWV19" s="26"/>
      <c r="EWX19" s="229"/>
      <c r="EWY19" s="229"/>
      <c r="EWZ19" s="229"/>
      <c r="EXA19" s="229"/>
      <c r="EXB19" s="229"/>
      <c r="EXC19" s="229"/>
      <c r="EXD19" s="229"/>
      <c r="EXE19" s="229"/>
      <c r="EXG19" s="227"/>
      <c r="EXH19" s="26"/>
      <c r="EXI19" s="26"/>
      <c r="EXJ19" s="26"/>
      <c r="EXK19" s="225"/>
      <c r="EXL19" s="26"/>
      <c r="EXN19" s="229"/>
      <c r="EXO19" s="229"/>
      <c r="EXP19" s="229"/>
      <c r="EXQ19" s="229"/>
      <c r="EXR19" s="229"/>
      <c r="EXS19" s="229"/>
      <c r="EXT19" s="229"/>
      <c r="EXU19" s="229"/>
      <c r="EXW19" s="227"/>
      <c r="EXX19" s="26"/>
      <c r="EXY19" s="26"/>
      <c r="EXZ19" s="26"/>
      <c r="EYA19" s="225"/>
      <c r="EYB19" s="26"/>
      <c r="EYD19" s="229"/>
      <c r="EYE19" s="229"/>
      <c r="EYF19" s="229"/>
      <c r="EYG19" s="229"/>
      <c r="EYH19" s="229"/>
      <c r="EYI19" s="229"/>
      <c r="EYJ19" s="229"/>
      <c r="EYK19" s="229"/>
      <c r="EYM19" s="227"/>
      <c r="EYN19" s="26"/>
      <c r="EYO19" s="26"/>
      <c r="EYP19" s="26"/>
      <c r="EYQ19" s="225"/>
      <c r="EYR19" s="26"/>
      <c r="EYT19" s="229"/>
      <c r="EYU19" s="229"/>
      <c r="EYV19" s="229"/>
      <c r="EYW19" s="229"/>
      <c r="EYX19" s="229"/>
      <c r="EYY19" s="229"/>
      <c r="EYZ19" s="229"/>
      <c r="EZA19" s="229"/>
      <c r="EZC19" s="227"/>
      <c r="EZD19" s="26"/>
      <c r="EZE19" s="26"/>
      <c r="EZF19" s="26"/>
      <c r="EZG19" s="225"/>
      <c r="EZH19" s="26"/>
      <c r="EZJ19" s="229"/>
      <c r="EZK19" s="229"/>
      <c r="EZL19" s="229"/>
      <c r="EZM19" s="229"/>
      <c r="EZN19" s="229"/>
      <c r="EZO19" s="229"/>
      <c r="EZP19" s="229"/>
      <c r="EZQ19" s="229"/>
      <c r="EZS19" s="227"/>
      <c r="EZT19" s="26"/>
      <c r="EZU19" s="26"/>
      <c r="EZV19" s="26"/>
      <c r="EZW19" s="225"/>
      <c r="EZX19" s="26"/>
      <c r="EZZ19" s="229"/>
      <c r="FAA19" s="229"/>
      <c r="FAB19" s="229"/>
      <c r="FAC19" s="229"/>
      <c r="FAD19" s="229"/>
      <c r="FAE19" s="229"/>
      <c r="FAF19" s="229"/>
      <c r="FAG19" s="229"/>
      <c r="FAI19" s="227"/>
      <c r="FAJ19" s="26"/>
      <c r="FAK19" s="26"/>
      <c r="FAL19" s="26"/>
      <c r="FAM19" s="225"/>
      <c r="FAN19" s="26"/>
      <c r="FAP19" s="229"/>
      <c r="FAQ19" s="229"/>
      <c r="FAR19" s="229"/>
      <c r="FAS19" s="229"/>
      <c r="FAT19" s="229"/>
      <c r="FAU19" s="229"/>
      <c r="FAV19" s="229"/>
      <c r="FAW19" s="229"/>
      <c r="FAY19" s="227"/>
      <c r="FAZ19" s="26"/>
      <c r="FBA19" s="26"/>
      <c r="FBB19" s="26"/>
      <c r="FBC19" s="225"/>
      <c r="FBD19" s="26"/>
      <c r="FBF19" s="229"/>
      <c r="FBG19" s="229"/>
      <c r="FBH19" s="229"/>
      <c r="FBI19" s="229"/>
      <c r="FBJ19" s="229"/>
      <c r="FBK19" s="229"/>
      <c r="FBL19" s="229"/>
      <c r="FBM19" s="229"/>
      <c r="FBO19" s="227"/>
      <c r="FBP19" s="26"/>
      <c r="FBQ19" s="26"/>
      <c r="FBR19" s="26"/>
      <c r="FBS19" s="225"/>
      <c r="FBT19" s="26"/>
      <c r="FBV19" s="229"/>
      <c r="FBW19" s="229"/>
      <c r="FBX19" s="229"/>
      <c r="FBY19" s="229"/>
      <c r="FBZ19" s="229"/>
      <c r="FCA19" s="229"/>
      <c r="FCB19" s="229"/>
      <c r="FCC19" s="229"/>
      <c r="FCE19" s="227"/>
      <c r="FCF19" s="26"/>
      <c r="FCG19" s="26"/>
      <c r="FCH19" s="26"/>
      <c r="FCI19" s="225"/>
      <c r="FCJ19" s="26"/>
      <c r="FCL19" s="229"/>
      <c r="FCM19" s="229"/>
      <c r="FCN19" s="229"/>
      <c r="FCO19" s="229"/>
      <c r="FCP19" s="229"/>
      <c r="FCQ19" s="229"/>
      <c r="FCR19" s="229"/>
      <c r="FCS19" s="229"/>
      <c r="FCU19" s="227"/>
      <c r="FCV19" s="26"/>
      <c r="FCW19" s="26"/>
      <c r="FCX19" s="26"/>
      <c r="FCY19" s="225"/>
      <c r="FCZ19" s="26"/>
      <c r="FDB19" s="229"/>
      <c r="FDC19" s="229"/>
      <c r="FDD19" s="229"/>
      <c r="FDE19" s="229"/>
      <c r="FDF19" s="229"/>
      <c r="FDG19" s="229"/>
      <c r="FDH19" s="229"/>
      <c r="FDI19" s="229"/>
      <c r="FDK19" s="227"/>
      <c r="FDL19" s="26"/>
      <c r="FDM19" s="26"/>
      <c r="FDN19" s="26"/>
      <c r="FDO19" s="225"/>
      <c r="FDP19" s="26"/>
      <c r="FDR19" s="229"/>
      <c r="FDS19" s="229"/>
      <c r="FDT19" s="229"/>
      <c r="FDU19" s="229"/>
      <c r="FDV19" s="229"/>
      <c r="FDW19" s="229"/>
      <c r="FDX19" s="229"/>
      <c r="FDY19" s="229"/>
      <c r="FEA19" s="227"/>
      <c r="FEB19" s="26"/>
      <c r="FEC19" s="26"/>
      <c r="FED19" s="26"/>
      <c r="FEE19" s="225"/>
      <c r="FEF19" s="26"/>
      <c r="FEH19" s="229"/>
      <c r="FEI19" s="229"/>
      <c r="FEJ19" s="229"/>
      <c r="FEK19" s="229"/>
      <c r="FEL19" s="229"/>
      <c r="FEM19" s="229"/>
      <c r="FEN19" s="229"/>
      <c r="FEO19" s="229"/>
      <c r="FEQ19" s="227"/>
      <c r="FER19" s="26"/>
      <c r="FES19" s="26"/>
      <c r="FET19" s="26"/>
      <c r="FEU19" s="225"/>
      <c r="FEV19" s="26"/>
      <c r="FEX19" s="229"/>
      <c r="FEY19" s="229"/>
      <c r="FEZ19" s="229"/>
      <c r="FFA19" s="229"/>
      <c r="FFB19" s="229"/>
      <c r="FFC19" s="229"/>
      <c r="FFD19" s="229"/>
      <c r="FFE19" s="229"/>
      <c r="FFG19" s="227"/>
      <c r="FFH19" s="26"/>
      <c r="FFI19" s="26"/>
      <c r="FFJ19" s="26"/>
      <c r="FFK19" s="225"/>
      <c r="FFL19" s="26"/>
      <c r="FFN19" s="229"/>
      <c r="FFO19" s="229"/>
      <c r="FFP19" s="229"/>
      <c r="FFQ19" s="229"/>
      <c r="FFR19" s="229"/>
      <c r="FFS19" s="229"/>
      <c r="FFT19" s="229"/>
      <c r="FFU19" s="229"/>
      <c r="FFW19" s="227"/>
      <c r="FFX19" s="26"/>
      <c r="FFY19" s="26"/>
      <c r="FFZ19" s="26"/>
      <c r="FGA19" s="225"/>
      <c r="FGB19" s="26"/>
      <c r="FGD19" s="229"/>
      <c r="FGE19" s="229"/>
      <c r="FGF19" s="229"/>
      <c r="FGG19" s="229"/>
      <c r="FGH19" s="229"/>
      <c r="FGI19" s="229"/>
      <c r="FGJ19" s="229"/>
      <c r="FGK19" s="229"/>
      <c r="FGM19" s="227"/>
      <c r="FGN19" s="26"/>
      <c r="FGO19" s="26"/>
      <c r="FGP19" s="26"/>
      <c r="FGQ19" s="225"/>
      <c r="FGR19" s="26"/>
      <c r="FGT19" s="229"/>
      <c r="FGU19" s="229"/>
      <c r="FGV19" s="229"/>
      <c r="FGW19" s="229"/>
      <c r="FGX19" s="229"/>
      <c r="FGY19" s="229"/>
      <c r="FGZ19" s="229"/>
      <c r="FHA19" s="229"/>
      <c r="FHC19" s="227"/>
      <c r="FHD19" s="26"/>
      <c r="FHE19" s="26"/>
      <c r="FHF19" s="26"/>
      <c r="FHG19" s="225"/>
      <c r="FHH19" s="26"/>
      <c r="FHJ19" s="229"/>
      <c r="FHK19" s="229"/>
      <c r="FHL19" s="229"/>
      <c r="FHM19" s="229"/>
      <c r="FHN19" s="229"/>
      <c r="FHO19" s="229"/>
      <c r="FHP19" s="229"/>
      <c r="FHQ19" s="229"/>
      <c r="FHS19" s="227"/>
      <c r="FHT19" s="26"/>
      <c r="FHU19" s="26"/>
      <c r="FHV19" s="26"/>
      <c r="FHW19" s="225"/>
      <c r="FHX19" s="26"/>
      <c r="FHZ19" s="229"/>
      <c r="FIA19" s="229"/>
      <c r="FIB19" s="229"/>
      <c r="FIC19" s="229"/>
      <c r="FID19" s="229"/>
      <c r="FIE19" s="229"/>
      <c r="FIF19" s="229"/>
      <c r="FIG19" s="229"/>
      <c r="FII19" s="227"/>
      <c r="FIJ19" s="26"/>
      <c r="FIK19" s="26"/>
      <c r="FIL19" s="26"/>
      <c r="FIM19" s="225"/>
      <c r="FIN19" s="26"/>
      <c r="FIP19" s="229"/>
      <c r="FIQ19" s="229"/>
      <c r="FIR19" s="229"/>
      <c r="FIS19" s="229"/>
      <c r="FIT19" s="229"/>
      <c r="FIU19" s="229"/>
      <c r="FIV19" s="229"/>
      <c r="FIW19" s="229"/>
      <c r="FIY19" s="227"/>
      <c r="FIZ19" s="26"/>
      <c r="FJA19" s="26"/>
      <c r="FJB19" s="26"/>
      <c r="FJC19" s="225"/>
      <c r="FJD19" s="26"/>
      <c r="FJF19" s="229"/>
      <c r="FJG19" s="229"/>
      <c r="FJH19" s="229"/>
      <c r="FJI19" s="229"/>
      <c r="FJJ19" s="229"/>
      <c r="FJK19" s="229"/>
      <c r="FJL19" s="229"/>
      <c r="FJM19" s="229"/>
      <c r="FJO19" s="227"/>
      <c r="FJP19" s="26"/>
      <c r="FJQ19" s="26"/>
      <c r="FJR19" s="26"/>
      <c r="FJS19" s="225"/>
      <c r="FJT19" s="26"/>
      <c r="FJV19" s="229"/>
      <c r="FJW19" s="229"/>
      <c r="FJX19" s="229"/>
      <c r="FJY19" s="229"/>
      <c r="FJZ19" s="229"/>
      <c r="FKA19" s="229"/>
      <c r="FKB19" s="229"/>
      <c r="FKC19" s="229"/>
      <c r="FKE19" s="227"/>
      <c r="FKF19" s="26"/>
      <c r="FKG19" s="26"/>
      <c r="FKH19" s="26"/>
      <c r="FKI19" s="225"/>
      <c r="FKJ19" s="26"/>
      <c r="FKL19" s="229"/>
      <c r="FKM19" s="229"/>
      <c r="FKN19" s="229"/>
      <c r="FKO19" s="229"/>
      <c r="FKP19" s="229"/>
      <c r="FKQ19" s="229"/>
      <c r="FKR19" s="229"/>
      <c r="FKS19" s="229"/>
      <c r="FKU19" s="227"/>
      <c r="FKV19" s="26"/>
      <c r="FKW19" s="26"/>
      <c r="FKX19" s="26"/>
      <c r="FKY19" s="225"/>
      <c r="FKZ19" s="26"/>
      <c r="FLB19" s="229"/>
      <c r="FLC19" s="229"/>
      <c r="FLD19" s="229"/>
      <c r="FLE19" s="229"/>
      <c r="FLF19" s="229"/>
      <c r="FLG19" s="229"/>
      <c r="FLH19" s="229"/>
      <c r="FLI19" s="229"/>
      <c r="FLK19" s="227"/>
      <c r="FLL19" s="26"/>
      <c r="FLM19" s="26"/>
      <c r="FLN19" s="26"/>
      <c r="FLO19" s="225"/>
      <c r="FLP19" s="26"/>
      <c r="FLR19" s="229"/>
      <c r="FLS19" s="229"/>
      <c r="FLT19" s="229"/>
      <c r="FLU19" s="229"/>
      <c r="FLV19" s="229"/>
      <c r="FLW19" s="229"/>
      <c r="FLX19" s="229"/>
      <c r="FLY19" s="229"/>
      <c r="FMA19" s="227"/>
      <c r="FMB19" s="26"/>
      <c r="FMC19" s="26"/>
      <c r="FMD19" s="26"/>
      <c r="FME19" s="225"/>
      <c r="FMF19" s="26"/>
      <c r="FMH19" s="229"/>
      <c r="FMI19" s="229"/>
      <c r="FMJ19" s="229"/>
      <c r="FMK19" s="229"/>
      <c r="FML19" s="229"/>
      <c r="FMM19" s="229"/>
      <c r="FMN19" s="229"/>
      <c r="FMO19" s="229"/>
      <c r="FMQ19" s="227"/>
      <c r="FMR19" s="26"/>
      <c r="FMS19" s="26"/>
      <c r="FMT19" s="26"/>
      <c r="FMU19" s="225"/>
      <c r="FMV19" s="26"/>
      <c r="FMX19" s="229"/>
      <c r="FMY19" s="229"/>
      <c r="FMZ19" s="229"/>
      <c r="FNA19" s="229"/>
      <c r="FNB19" s="229"/>
      <c r="FNC19" s="229"/>
      <c r="FND19" s="229"/>
      <c r="FNE19" s="229"/>
      <c r="FNG19" s="227"/>
      <c r="FNH19" s="26"/>
      <c r="FNI19" s="26"/>
      <c r="FNJ19" s="26"/>
      <c r="FNK19" s="225"/>
      <c r="FNL19" s="26"/>
      <c r="FNN19" s="229"/>
      <c r="FNO19" s="229"/>
      <c r="FNP19" s="229"/>
      <c r="FNQ19" s="229"/>
      <c r="FNR19" s="229"/>
      <c r="FNS19" s="229"/>
      <c r="FNT19" s="229"/>
      <c r="FNU19" s="229"/>
      <c r="FNW19" s="227"/>
      <c r="FNX19" s="26"/>
      <c r="FNY19" s="26"/>
      <c r="FNZ19" s="26"/>
      <c r="FOA19" s="225"/>
      <c r="FOB19" s="26"/>
      <c r="FOD19" s="229"/>
      <c r="FOE19" s="229"/>
      <c r="FOF19" s="229"/>
      <c r="FOG19" s="229"/>
      <c r="FOH19" s="229"/>
      <c r="FOI19" s="229"/>
      <c r="FOJ19" s="229"/>
      <c r="FOK19" s="229"/>
      <c r="FOM19" s="227"/>
      <c r="FON19" s="26"/>
      <c r="FOO19" s="26"/>
      <c r="FOP19" s="26"/>
      <c r="FOQ19" s="225"/>
      <c r="FOR19" s="26"/>
      <c r="FOT19" s="229"/>
      <c r="FOU19" s="229"/>
      <c r="FOV19" s="229"/>
      <c r="FOW19" s="229"/>
      <c r="FOX19" s="229"/>
      <c r="FOY19" s="229"/>
      <c r="FOZ19" s="229"/>
      <c r="FPA19" s="229"/>
      <c r="FPC19" s="227"/>
      <c r="FPD19" s="26"/>
      <c r="FPE19" s="26"/>
      <c r="FPF19" s="26"/>
      <c r="FPG19" s="225"/>
      <c r="FPH19" s="26"/>
      <c r="FPJ19" s="229"/>
      <c r="FPK19" s="229"/>
      <c r="FPL19" s="229"/>
      <c r="FPM19" s="229"/>
      <c r="FPN19" s="229"/>
      <c r="FPO19" s="229"/>
      <c r="FPP19" s="229"/>
      <c r="FPQ19" s="229"/>
      <c r="FPS19" s="227"/>
      <c r="FPT19" s="26"/>
      <c r="FPU19" s="26"/>
      <c r="FPV19" s="26"/>
      <c r="FPW19" s="225"/>
      <c r="FPX19" s="26"/>
      <c r="FPZ19" s="229"/>
      <c r="FQA19" s="229"/>
      <c r="FQB19" s="229"/>
      <c r="FQC19" s="229"/>
      <c r="FQD19" s="229"/>
      <c r="FQE19" s="229"/>
      <c r="FQF19" s="229"/>
      <c r="FQG19" s="229"/>
      <c r="FQI19" s="227"/>
      <c r="FQJ19" s="26"/>
      <c r="FQK19" s="26"/>
      <c r="FQL19" s="26"/>
      <c r="FQM19" s="225"/>
      <c r="FQN19" s="26"/>
      <c r="FQP19" s="229"/>
      <c r="FQQ19" s="229"/>
      <c r="FQR19" s="229"/>
      <c r="FQS19" s="229"/>
      <c r="FQT19" s="229"/>
      <c r="FQU19" s="229"/>
      <c r="FQV19" s="229"/>
      <c r="FQW19" s="229"/>
      <c r="FQY19" s="227"/>
      <c r="FQZ19" s="26"/>
      <c r="FRA19" s="26"/>
      <c r="FRB19" s="26"/>
      <c r="FRC19" s="225"/>
      <c r="FRD19" s="26"/>
      <c r="FRF19" s="229"/>
      <c r="FRG19" s="229"/>
      <c r="FRH19" s="229"/>
      <c r="FRI19" s="229"/>
      <c r="FRJ19" s="229"/>
      <c r="FRK19" s="229"/>
      <c r="FRL19" s="229"/>
      <c r="FRM19" s="229"/>
      <c r="FRO19" s="227"/>
      <c r="FRP19" s="26"/>
      <c r="FRQ19" s="26"/>
      <c r="FRR19" s="26"/>
      <c r="FRS19" s="225"/>
      <c r="FRT19" s="26"/>
      <c r="FRV19" s="229"/>
      <c r="FRW19" s="229"/>
      <c r="FRX19" s="229"/>
      <c r="FRY19" s="229"/>
      <c r="FRZ19" s="229"/>
      <c r="FSA19" s="229"/>
      <c r="FSB19" s="229"/>
      <c r="FSC19" s="229"/>
      <c r="FSE19" s="227"/>
      <c r="FSF19" s="26"/>
      <c r="FSG19" s="26"/>
      <c r="FSH19" s="26"/>
      <c r="FSI19" s="225"/>
      <c r="FSJ19" s="26"/>
      <c r="FSL19" s="229"/>
      <c r="FSM19" s="229"/>
      <c r="FSN19" s="229"/>
      <c r="FSO19" s="229"/>
      <c r="FSP19" s="229"/>
      <c r="FSQ19" s="229"/>
      <c r="FSR19" s="229"/>
      <c r="FSS19" s="229"/>
      <c r="FSU19" s="227"/>
      <c r="FSV19" s="26"/>
      <c r="FSW19" s="26"/>
      <c r="FSX19" s="26"/>
      <c r="FSY19" s="225"/>
      <c r="FSZ19" s="26"/>
      <c r="FTB19" s="229"/>
      <c r="FTC19" s="229"/>
      <c r="FTD19" s="229"/>
      <c r="FTE19" s="229"/>
      <c r="FTF19" s="229"/>
      <c r="FTG19" s="229"/>
      <c r="FTH19" s="229"/>
      <c r="FTI19" s="229"/>
      <c r="FTK19" s="227"/>
      <c r="FTL19" s="26"/>
      <c r="FTM19" s="26"/>
      <c r="FTN19" s="26"/>
      <c r="FTO19" s="225"/>
      <c r="FTP19" s="26"/>
      <c r="FTR19" s="229"/>
      <c r="FTS19" s="229"/>
      <c r="FTT19" s="229"/>
      <c r="FTU19" s="229"/>
      <c r="FTV19" s="229"/>
      <c r="FTW19" s="229"/>
      <c r="FTX19" s="229"/>
      <c r="FTY19" s="229"/>
      <c r="FUA19" s="227"/>
      <c r="FUB19" s="26"/>
      <c r="FUC19" s="26"/>
      <c r="FUD19" s="26"/>
      <c r="FUE19" s="225"/>
      <c r="FUF19" s="26"/>
      <c r="FUH19" s="229"/>
      <c r="FUI19" s="229"/>
      <c r="FUJ19" s="229"/>
      <c r="FUK19" s="229"/>
      <c r="FUL19" s="229"/>
      <c r="FUM19" s="229"/>
      <c r="FUN19" s="229"/>
      <c r="FUO19" s="229"/>
      <c r="FUQ19" s="227"/>
      <c r="FUR19" s="26"/>
      <c r="FUS19" s="26"/>
      <c r="FUT19" s="26"/>
      <c r="FUU19" s="225"/>
      <c r="FUV19" s="26"/>
      <c r="FUX19" s="229"/>
      <c r="FUY19" s="229"/>
      <c r="FUZ19" s="229"/>
      <c r="FVA19" s="229"/>
      <c r="FVB19" s="229"/>
      <c r="FVC19" s="229"/>
      <c r="FVD19" s="229"/>
      <c r="FVE19" s="229"/>
      <c r="FVG19" s="227"/>
      <c r="FVH19" s="26"/>
      <c r="FVI19" s="26"/>
      <c r="FVJ19" s="26"/>
      <c r="FVK19" s="225"/>
      <c r="FVL19" s="26"/>
      <c r="FVN19" s="229"/>
      <c r="FVO19" s="229"/>
      <c r="FVP19" s="229"/>
      <c r="FVQ19" s="229"/>
      <c r="FVR19" s="229"/>
      <c r="FVS19" s="229"/>
      <c r="FVT19" s="229"/>
      <c r="FVU19" s="229"/>
      <c r="FVW19" s="227"/>
      <c r="FVX19" s="26"/>
      <c r="FVY19" s="26"/>
      <c r="FVZ19" s="26"/>
      <c r="FWA19" s="225"/>
      <c r="FWB19" s="26"/>
      <c r="FWD19" s="229"/>
      <c r="FWE19" s="229"/>
      <c r="FWF19" s="229"/>
      <c r="FWG19" s="229"/>
      <c r="FWH19" s="229"/>
      <c r="FWI19" s="229"/>
      <c r="FWJ19" s="229"/>
      <c r="FWK19" s="229"/>
      <c r="FWM19" s="227"/>
      <c r="FWN19" s="26"/>
      <c r="FWO19" s="26"/>
      <c r="FWP19" s="26"/>
      <c r="FWQ19" s="225"/>
      <c r="FWR19" s="26"/>
      <c r="FWT19" s="229"/>
      <c r="FWU19" s="229"/>
      <c r="FWV19" s="229"/>
      <c r="FWW19" s="229"/>
      <c r="FWX19" s="229"/>
      <c r="FWY19" s="229"/>
      <c r="FWZ19" s="229"/>
      <c r="FXA19" s="229"/>
      <c r="FXC19" s="227"/>
      <c r="FXD19" s="26"/>
      <c r="FXE19" s="26"/>
      <c r="FXF19" s="26"/>
      <c r="FXG19" s="225"/>
      <c r="FXH19" s="26"/>
      <c r="FXJ19" s="229"/>
      <c r="FXK19" s="229"/>
      <c r="FXL19" s="229"/>
      <c r="FXM19" s="229"/>
      <c r="FXN19" s="229"/>
      <c r="FXO19" s="229"/>
      <c r="FXP19" s="229"/>
      <c r="FXQ19" s="229"/>
      <c r="FXS19" s="227"/>
      <c r="FXT19" s="26"/>
      <c r="FXU19" s="26"/>
      <c r="FXV19" s="26"/>
      <c r="FXW19" s="225"/>
      <c r="FXX19" s="26"/>
      <c r="FXZ19" s="229"/>
      <c r="FYA19" s="229"/>
      <c r="FYB19" s="229"/>
      <c r="FYC19" s="229"/>
      <c r="FYD19" s="229"/>
      <c r="FYE19" s="229"/>
      <c r="FYF19" s="229"/>
      <c r="FYG19" s="229"/>
      <c r="FYI19" s="227"/>
      <c r="FYJ19" s="26"/>
      <c r="FYK19" s="26"/>
      <c r="FYL19" s="26"/>
      <c r="FYM19" s="225"/>
      <c r="FYN19" s="26"/>
      <c r="FYP19" s="229"/>
      <c r="FYQ19" s="229"/>
      <c r="FYR19" s="229"/>
      <c r="FYS19" s="229"/>
      <c r="FYT19" s="229"/>
      <c r="FYU19" s="229"/>
      <c r="FYV19" s="229"/>
      <c r="FYW19" s="229"/>
      <c r="FYY19" s="227"/>
      <c r="FYZ19" s="26"/>
      <c r="FZA19" s="26"/>
      <c r="FZB19" s="26"/>
      <c r="FZC19" s="225"/>
      <c r="FZD19" s="26"/>
      <c r="FZF19" s="229"/>
      <c r="FZG19" s="229"/>
      <c r="FZH19" s="229"/>
      <c r="FZI19" s="229"/>
      <c r="FZJ19" s="229"/>
      <c r="FZK19" s="229"/>
      <c r="FZL19" s="229"/>
      <c r="FZM19" s="229"/>
      <c r="FZO19" s="227"/>
      <c r="FZP19" s="26"/>
      <c r="FZQ19" s="26"/>
      <c r="FZR19" s="26"/>
      <c r="FZS19" s="225"/>
      <c r="FZT19" s="26"/>
      <c r="FZV19" s="229"/>
      <c r="FZW19" s="229"/>
      <c r="FZX19" s="229"/>
      <c r="FZY19" s="229"/>
      <c r="FZZ19" s="229"/>
      <c r="GAA19" s="229"/>
      <c r="GAB19" s="229"/>
      <c r="GAC19" s="229"/>
      <c r="GAE19" s="227"/>
      <c r="GAF19" s="26"/>
      <c r="GAG19" s="26"/>
      <c r="GAH19" s="26"/>
      <c r="GAI19" s="225"/>
      <c r="GAJ19" s="26"/>
      <c r="GAL19" s="229"/>
      <c r="GAM19" s="229"/>
      <c r="GAN19" s="229"/>
      <c r="GAO19" s="229"/>
      <c r="GAP19" s="229"/>
      <c r="GAQ19" s="229"/>
      <c r="GAR19" s="229"/>
      <c r="GAS19" s="229"/>
      <c r="GAU19" s="227"/>
      <c r="GAV19" s="26"/>
      <c r="GAW19" s="26"/>
      <c r="GAX19" s="26"/>
      <c r="GAY19" s="225"/>
      <c r="GAZ19" s="26"/>
      <c r="GBB19" s="229"/>
      <c r="GBC19" s="229"/>
      <c r="GBD19" s="229"/>
      <c r="GBE19" s="229"/>
      <c r="GBF19" s="229"/>
      <c r="GBG19" s="229"/>
      <c r="GBH19" s="229"/>
      <c r="GBI19" s="229"/>
      <c r="GBK19" s="227"/>
      <c r="GBL19" s="26"/>
      <c r="GBM19" s="26"/>
      <c r="GBN19" s="26"/>
      <c r="GBO19" s="225"/>
      <c r="GBP19" s="26"/>
      <c r="GBR19" s="229"/>
      <c r="GBS19" s="229"/>
      <c r="GBT19" s="229"/>
      <c r="GBU19" s="229"/>
      <c r="GBV19" s="229"/>
      <c r="GBW19" s="229"/>
      <c r="GBX19" s="229"/>
      <c r="GBY19" s="229"/>
      <c r="GCA19" s="227"/>
      <c r="GCB19" s="26"/>
      <c r="GCC19" s="26"/>
      <c r="GCD19" s="26"/>
      <c r="GCE19" s="225"/>
      <c r="GCF19" s="26"/>
      <c r="GCH19" s="229"/>
      <c r="GCI19" s="229"/>
      <c r="GCJ19" s="229"/>
      <c r="GCK19" s="229"/>
      <c r="GCL19" s="229"/>
      <c r="GCM19" s="229"/>
      <c r="GCN19" s="229"/>
      <c r="GCO19" s="229"/>
      <c r="GCQ19" s="227"/>
      <c r="GCR19" s="26"/>
      <c r="GCS19" s="26"/>
      <c r="GCT19" s="26"/>
      <c r="GCU19" s="225"/>
      <c r="GCV19" s="26"/>
      <c r="GCX19" s="229"/>
      <c r="GCY19" s="229"/>
      <c r="GCZ19" s="229"/>
      <c r="GDA19" s="229"/>
      <c r="GDB19" s="229"/>
      <c r="GDC19" s="229"/>
      <c r="GDD19" s="229"/>
      <c r="GDE19" s="229"/>
      <c r="GDG19" s="227"/>
      <c r="GDH19" s="26"/>
      <c r="GDI19" s="26"/>
      <c r="GDJ19" s="26"/>
      <c r="GDK19" s="225"/>
      <c r="GDL19" s="26"/>
      <c r="GDN19" s="229"/>
      <c r="GDO19" s="229"/>
      <c r="GDP19" s="229"/>
      <c r="GDQ19" s="229"/>
      <c r="GDR19" s="229"/>
      <c r="GDS19" s="229"/>
      <c r="GDT19" s="229"/>
      <c r="GDU19" s="229"/>
      <c r="GDW19" s="227"/>
      <c r="GDX19" s="26"/>
      <c r="GDY19" s="26"/>
      <c r="GDZ19" s="26"/>
      <c r="GEA19" s="225"/>
      <c r="GEB19" s="26"/>
      <c r="GED19" s="229"/>
      <c r="GEE19" s="229"/>
      <c r="GEF19" s="229"/>
      <c r="GEG19" s="229"/>
      <c r="GEH19" s="229"/>
      <c r="GEI19" s="229"/>
      <c r="GEJ19" s="229"/>
      <c r="GEK19" s="229"/>
      <c r="GEM19" s="227"/>
      <c r="GEN19" s="26"/>
      <c r="GEO19" s="26"/>
      <c r="GEP19" s="26"/>
      <c r="GEQ19" s="225"/>
      <c r="GER19" s="26"/>
      <c r="GET19" s="229"/>
      <c r="GEU19" s="229"/>
      <c r="GEV19" s="229"/>
      <c r="GEW19" s="229"/>
      <c r="GEX19" s="229"/>
      <c r="GEY19" s="229"/>
      <c r="GEZ19" s="229"/>
      <c r="GFA19" s="229"/>
      <c r="GFC19" s="227"/>
      <c r="GFD19" s="26"/>
      <c r="GFE19" s="26"/>
      <c r="GFF19" s="26"/>
      <c r="GFG19" s="225"/>
      <c r="GFH19" s="26"/>
      <c r="GFJ19" s="229"/>
      <c r="GFK19" s="229"/>
      <c r="GFL19" s="229"/>
      <c r="GFM19" s="229"/>
      <c r="GFN19" s="229"/>
      <c r="GFO19" s="229"/>
      <c r="GFP19" s="229"/>
      <c r="GFQ19" s="229"/>
      <c r="GFS19" s="227"/>
      <c r="GFT19" s="26"/>
      <c r="GFU19" s="26"/>
      <c r="GFV19" s="26"/>
      <c r="GFW19" s="225"/>
      <c r="GFX19" s="26"/>
      <c r="GFZ19" s="229"/>
      <c r="GGA19" s="229"/>
      <c r="GGB19" s="229"/>
      <c r="GGC19" s="229"/>
      <c r="GGD19" s="229"/>
      <c r="GGE19" s="229"/>
      <c r="GGF19" s="229"/>
      <c r="GGG19" s="229"/>
      <c r="GGI19" s="227"/>
      <c r="GGJ19" s="26"/>
      <c r="GGK19" s="26"/>
      <c r="GGL19" s="26"/>
      <c r="GGM19" s="225"/>
      <c r="GGN19" s="26"/>
      <c r="GGP19" s="229"/>
      <c r="GGQ19" s="229"/>
      <c r="GGR19" s="229"/>
      <c r="GGS19" s="229"/>
      <c r="GGT19" s="229"/>
      <c r="GGU19" s="229"/>
      <c r="GGV19" s="229"/>
      <c r="GGW19" s="229"/>
      <c r="GGY19" s="227"/>
      <c r="GGZ19" s="26"/>
      <c r="GHA19" s="26"/>
      <c r="GHB19" s="26"/>
      <c r="GHC19" s="225"/>
      <c r="GHD19" s="26"/>
      <c r="GHF19" s="229"/>
      <c r="GHG19" s="229"/>
      <c r="GHH19" s="229"/>
      <c r="GHI19" s="229"/>
      <c r="GHJ19" s="229"/>
      <c r="GHK19" s="229"/>
      <c r="GHL19" s="229"/>
      <c r="GHM19" s="229"/>
      <c r="GHO19" s="227"/>
      <c r="GHP19" s="26"/>
      <c r="GHQ19" s="26"/>
      <c r="GHR19" s="26"/>
      <c r="GHS19" s="225"/>
      <c r="GHT19" s="26"/>
      <c r="GHV19" s="229"/>
      <c r="GHW19" s="229"/>
      <c r="GHX19" s="229"/>
      <c r="GHY19" s="229"/>
      <c r="GHZ19" s="229"/>
      <c r="GIA19" s="229"/>
      <c r="GIB19" s="229"/>
      <c r="GIC19" s="229"/>
      <c r="GIE19" s="227"/>
      <c r="GIF19" s="26"/>
      <c r="GIG19" s="26"/>
      <c r="GIH19" s="26"/>
      <c r="GII19" s="225"/>
      <c r="GIJ19" s="26"/>
      <c r="GIL19" s="229"/>
      <c r="GIM19" s="229"/>
      <c r="GIN19" s="229"/>
      <c r="GIO19" s="229"/>
      <c r="GIP19" s="229"/>
      <c r="GIQ19" s="229"/>
      <c r="GIR19" s="229"/>
      <c r="GIS19" s="229"/>
      <c r="GIU19" s="227"/>
      <c r="GIV19" s="26"/>
      <c r="GIW19" s="26"/>
      <c r="GIX19" s="26"/>
      <c r="GIY19" s="225"/>
      <c r="GIZ19" s="26"/>
      <c r="GJB19" s="229"/>
      <c r="GJC19" s="229"/>
      <c r="GJD19" s="229"/>
      <c r="GJE19" s="229"/>
      <c r="GJF19" s="229"/>
      <c r="GJG19" s="229"/>
      <c r="GJH19" s="229"/>
      <c r="GJI19" s="229"/>
      <c r="GJK19" s="227"/>
      <c r="GJL19" s="26"/>
      <c r="GJM19" s="26"/>
      <c r="GJN19" s="26"/>
      <c r="GJO19" s="225"/>
      <c r="GJP19" s="26"/>
      <c r="GJR19" s="229"/>
      <c r="GJS19" s="229"/>
      <c r="GJT19" s="229"/>
      <c r="GJU19" s="229"/>
      <c r="GJV19" s="229"/>
      <c r="GJW19" s="229"/>
      <c r="GJX19" s="229"/>
      <c r="GJY19" s="229"/>
      <c r="GKA19" s="227"/>
      <c r="GKB19" s="26"/>
      <c r="GKC19" s="26"/>
      <c r="GKD19" s="26"/>
      <c r="GKE19" s="225"/>
      <c r="GKF19" s="26"/>
      <c r="GKH19" s="229"/>
      <c r="GKI19" s="229"/>
      <c r="GKJ19" s="229"/>
      <c r="GKK19" s="229"/>
      <c r="GKL19" s="229"/>
      <c r="GKM19" s="229"/>
      <c r="GKN19" s="229"/>
      <c r="GKO19" s="229"/>
      <c r="GKQ19" s="227"/>
      <c r="GKR19" s="26"/>
      <c r="GKS19" s="26"/>
      <c r="GKT19" s="26"/>
      <c r="GKU19" s="225"/>
      <c r="GKV19" s="26"/>
      <c r="GKX19" s="229"/>
      <c r="GKY19" s="229"/>
      <c r="GKZ19" s="229"/>
      <c r="GLA19" s="229"/>
      <c r="GLB19" s="229"/>
      <c r="GLC19" s="229"/>
      <c r="GLD19" s="229"/>
      <c r="GLE19" s="229"/>
      <c r="GLG19" s="227"/>
      <c r="GLH19" s="26"/>
      <c r="GLI19" s="26"/>
      <c r="GLJ19" s="26"/>
      <c r="GLK19" s="225"/>
      <c r="GLL19" s="26"/>
      <c r="GLN19" s="229"/>
      <c r="GLO19" s="229"/>
      <c r="GLP19" s="229"/>
      <c r="GLQ19" s="229"/>
      <c r="GLR19" s="229"/>
      <c r="GLS19" s="229"/>
      <c r="GLT19" s="229"/>
      <c r="GLU19" s="229"/>
      <c r="GLW19" s="227"/>
      <c r="GLX19" s="26"/>
      <c r="GLY19" s="26"/>
      <c r="GLZ19" s="26"/>
      <c r="GMA19" s="225"/>
      <c r="GMB19" s="26"/>
      <c r="GMD19" s="229"/>
      <c r="GME19" s="229"/>
      <c r="GMF19" s="229"/>
      <c r="GMG19" s="229"/>
      <c r="GMH19" s="229"/>
      <c r="GMI19" s="229"/>
      <c r="GMJ19" s="229"/>
      <c r="GMK19" s="229"/>
      <c r="GMM19" s="227"/>
      <c r="GMN19" s="26"/>
      <c r="GMO19" s="26"/>
      <c r="GMP19" s="26"/>
      <c r="GMQ19" s="225"/>
      <c r="GMR19" s="26"/>
      <c r="GMT19" s="229"/>
      <c r="GMU19" s="229"/>
      <c r="GMV19" s="229"/>
      <c r="GMW19" s="229"/>
      <c r="GMX19" s="229"/>
      <c r="GMY19" s="229"/>
      <c r="GMZ19" s="229"/>
      <c r="GNA19" s="229"/>
      <c r="GNC19" s="227"/>
      <c r="GND19" s="26"/>
      <c r="GNE19" s="26"/>
      <c r="GNF19" s="26"/>
      <c r="GNG19" s="225"/>
      <c r="GNH19" s="26"/>
      <c r="GNJ19" s="229"/>
      <c r="GNK19" s="229"/>
      <c r="GNL19" s="229"/>
      <c r="GNM19" s="229"/>
      <c r="GNN19" s="229"/>
      <c r="GNO19" s="229"/>
      <c r="GNP19" s="229"/>
      <c r="GNQ19" s="229"/>
      <c r="GNS19" s="227"/>
      <c r="GNT19" s="26"/>
      <c r="GNU19" s="26"/>
      <c r="GNV19" s="26"/>
      <c r="GNW19" s="225"/>
      <c r="GNX19" s="26"/>
      <c r="GNZ19" s="229"/>
      <c r="GOA19" s="229"/>
      <c r="GOB19" s="229"/>
      <c r="GOC19" s="229"/>
      <c r="GOD19" s="229"/>
      <c r="GOE19" s="229"/>
      <c r="GOF19" s="229"/>
      <c r="GOG19" s="229"/>
      <c r="GOI19" s="227"/>
      <c r="GOJ19" s="26"/>
      <c r="GOK19" s="26"/>
      <c r="GOL19" s="26"/>
      <c r="GOM19" s="225"/>
      <c r="GON19" s="26"/>
      <c r="GOP19" s="229"/>
      <c r="GOQ19" s="229"/>
      <c r="GOR19" s="229"/>
      <c r="GOS19" s="229"/>
      <c r="GOT19" s="229"/>
      <c r="GOU19" s="229"/>
      <c r="GOV19" s="229"/>
      <c r="GOW19" s="229"/>
      <c r="GOY19" s="227"/>
      <c r="GOZ19" s="26"/>
      <c r="GPA19" s="26"/>
      <c r="GPB19" s="26"/>
      <c r="GPC19" s="225"/>
      <c r="GPD19" s="26"/>
      <c r="GPF19" s="229"/>
      <c r="GPG19" s="229"/>
      <c r="GPH19" s="229"/>
      <c r="GPI19" s="229"/>
      <c r="GPJ19" s="229"/>
      <c r="GPK19" s="229"/>
      <c r="GPL19" s="229"/>
      <c r="GPM19" s="229"/>
      <c r="GPO19" s="227"/>
      <c r="GPP19" s="26"/>
      <c r="GPQ19" s="26"/>
      <c r="GPR19" s="26"/>
      <c r="GPS19" s="225"/>
      <c r="GPT19" s="26"/>
      <c r="GPV19" s="229"/>
      <c r="GPW19" s="229"/>
      <c r="GPX19" s="229"/>
      <c r="GPY19" s="229"/>
      <c r="GPZ19" s="229"/>
      <c r="GQA19" s="229"/>
      <c r="GQB19" s="229"/>
      <c r="GQC19" s="229"/>
      <c r="GQE19" s="227"/>
      <c r="GQF19" s="26"/>
      <c r="GQG19" s="26"/>
      <c r="GQH19" s="26"/>
      <c r="GQI19" s="225"/>
      <c r="GQJ19" s="26"/>
      <c r="GQL19" s="229"/>
      <c r="GQM19" s="229"/>
      <c r="GQN19" s="229"/>
      <c r="GQO19" s="229"/>
      <c r="GQP19" s="229"/>
      <c r="GQQ19" s="229"/>
      <c r="GQR19" s="229"/>
      <c r="GQS19" s="229"/>
      <c r="GQU19" s="227"/>
      <c r="GQV19" s="26"/>
      <c r="GQW19" s="26"/>
      <c r="GQX19" s="26"/>
      <c r="GQY19" s="225"/>
      <c r="GQZ19" s="26"/>
      <c r="GRB19" s="229"/>
      <c r="GRC19" s="229"/>
      <c r="GRD19" s="229"/>
      <c r="GRE19" s="229"/>
      <c r="GRF19" s="229"/>
      <c r="GRG19" s="229"/>
      <c r="GRH19" s="229"/>
      <c r="GRI19" s="229"/>
      <c r="GRK19" s="227"/>
      <c r="GRL19" s="26"/>
      <c r="GRM19" s="26"/>
      <c r="GRN19" s="26"/>
      <c r="GRO19" s="225"/>
      <c r="GRP19" s="26"/>
      <c r="GRR19" s="229"/>
      <c r="GRS19" s="229"/>
      <c r="GRT19" s="229"/>
      <c r="GRU19" s="229"/>
      <c r="GRV19" s="229"/>
      <c r="GRW19" s="229"/>
      <c r="GRX19" s="229"/>
      <c r="GRY19" s="229"/>
      <c r="GSA19" s="227"/>
      <c r="GSB19" s="26"/>
      <c r="GSC19" s="26"/>
      <c r="GSD19" s="26"/>
      <c r="GSE19" s="225"/>
      <c r="GSF19" s="26"/>
      <c r="GSH19" s="229"/>
      <c r="GSI19" s="229"/>
      <c r="GSJ19" s="229"/>
      <c r="GSK19" s="229"/>
      <c r="GSL19" s="229"/>
      <c r="GSM19" s="229"/>
      <c r="GSN19" s="229"/>
      <c r="GSO19" s="229"/>
      <c r="GSQ19" s="227"/>
      <c r="GSR19" s="26"/>
      <c r="GSS19" s="26"/>
      <c r="GST19" s="26"/>
      <c r="GSU19" s="225"/>
      <c r="GSV19" s="26"/>
      <c r="GSX19" s="229"/>
      <c r="GSY19" s="229"/>
      <c r="GSZ19" s="229"/>
      <c r="GTA19" s="229"/>
      <c r="GTB19" s="229"/>
      <c r="GTC19" s="229"/>
      <c r="GTD19" s="229"/>
      <c r="GTE19" s="229"/>
      <c r="GTG19" s="227"/>
      <c r="GTH19" s="26"/>
      <c r="GTI19" s="26"/>
      <c r="GTJ19" s="26"/>
      <c r="GTK19" s="225"/>
      <c r="GTL19" s="26"/>
      <c r="GTN19" s="229"/>
      <c r="GTO19" s="229"/>
      <c r="GTP19" s="229"/>
      <c r="GTQ19" s="229"/>
      <c r="GTR19" s="229"/>
      <c r="GTS19" s="229"/>
      <c r="GTT19" s="229"/>
      <c r="GTU19" s="229"/>
      <c r="GTW19" s="227"/>
      <c r="GTX19" s="26"/>
      <c r="GTY19" s="26"/>
      <c r="GTZ19" s="26"/>
      <c r="GUA19" s="225"/>
      <c r="GUB19" s="26"/>
      <c r="GUD19" s="229"/>
      <c r="GUE19" s="229"/>
      <c r="GUF19" s="229"/>
      <c r="GUG19" s="229"/>
      <c r="GUH19" s="229"/>
      <c r="GUI19" s="229"/>
      <c r="GUJ19" s="229"/>
      <c r="GUK19" s="229"/>
      <c r="GUM19" s="227"/>
      <c r="GUN19" s="26"/>
      <c r="GUO19" s="26"/>
      <c r="GUP19" s="26"/>
      <c r="GUQ19" s="225"/>
      <c r="GUR19" s="26"/>
      <c r="GUT19" s="229"/>
      <c r="GUU19" s="229"/>
      <c r="GUV19" s="229"/>
      <c r="GUW19" s="229"/>
      <c r="GUX19" s="229"/>
      <c r="GUY19" s="229"/>
      <c r="GUZ19" s="229"/>
      <c r="GVA19" s="229"/>
      <c r="GVC19" s="227"/>
      <c r="GVD19" s="26"/>
      <c r="GVE19" s="26"/>
      <c r="GVF19" s="26"/>
      <c r="GVG19" s="225"/>
      <c r="GVH19" s="26"/>
      <c r="GVJ19" s="229"/>
      <c r="GVK19" s="229"/>
      <c r="GVL19" s="229"/>
      <c r="GVM19" s="229"/>
      <c r="GVN19" s="229"/>
      <c r="GVO19" s="229"/>
      <c r="GVP19" s="229"/>
      <c r="GVQ19" s="229"/>
      <c r="GVS19" s="227"/>
      <c r="GVT19" s="26"/>
      <c r="GVU19" s="26"/>
      <c r="GVV19" s="26"/>
      <c r="GVW19" s="225"/>
      <c r="GVX19" s="26"/>
      <c r="GVZ19" s="229"/>
      <c r="GWA19" s="229"/>
      <c r="GWB19" s="229"/>
      <c r="GWC19" s="229"/>
      <c r="GWD19" s="229"/>
      <c r="GWE19" s="229"/>
      <c r="GWF19" s="229"/>
      <c r="GWG19" s="229"/>
      <c r="GWI19" s="227"/>
      <c r="GWJ19" s="26"/>
      <c r="GWK19" s="26"/>
      <c r="GWL19" s="26"/>
      <c r="GWM19" s="225"/>
      <c r="GWN19" s="26"/>
      <c r="GWP19" s="229"/>
      <c r="GWQ19" s="229"/>
      <c r="GWR19" s="229"/>
      <c r="GWS19" s="229"/>
      <c r="GWT19" s="229"/>
      <c r="GWU19" s="229"/>
      <c r="GWV19" s="229"/>
      <c r="GWW19" s="229"/>
      <c r="GWY19" s="227"/>
      <c r="GWZ19" s="26"/>
      <c r="GXA19" s="26"/>
      <c r="GXB19" s="26"/>
      <c r="GXC19" s="225"/>
      <c r="GXD19" s="26"/>
      <c r="GXF19" s="229"/>
      <c r="GXG19" s="229"/>
      <c r="GXH19" s="229"/>
      <c r="GXI19" s="229"/>
      <c r="GXJ19" s="229"/>
      <c r="GXK19" s="229"/>
      <c r="GXL19" s="229"/>
      <c r="GXM19" s="229"/>
      <c r="GXO19" s="227"/>
      <c r="GXP19" s="26"/>
      <c r="GXQ19" s="26"/>
      <c r="GXR19" s="26"/>
      <c r="GXS19" s="225"/>
      <c r="GXT19" s="26"/>
      <c r="GXV19" s="229"/>
      <c r="GXW19" s="229"/>
      <c r="GXX19" s="229"/>
      <c r="GXY19" s="229"/>
      <c r="GXZ19" s="229"/>
      <c r="GYA19" s="229"/>
      <c r="GYB19" s="229"/>
      <c r="GYC19" s="229"/>
      <c r="GYE19" s="227"/>
      <c r="GYF19" s="26"/>
      <c r="GYG19" s="26"/>
      <c r="GYH19" s="26"/>
      <c r="GYI19" s="225"/>
      <c r="GYJ19" s="26"/>
      <c r="GYL19" s="229"/>
      <c r="GYM19" s="229"/>
      <c r="GYN19" s="229"/>
      <c r="GYO19" s="229"/>
      <c r="GYP19" s="229"/>
      <c r="GYQ19" s="229"/>
      <c r="GYR19" s="229"/>
      <c r="GYS19" s="229"/>
      <c r="GYU19" s="227"/>
      <c r="GYV19" s="26"/>
      <c r="GYW19" s="26"/>
      <c r="GYX19" s="26"/>
      <c r="GYY19" s="225"/>
      <c r="GYZ19" s="26"/>
      <c r="GZB19" s="229"/>
      <c r="GZC19" s="229"/>
      <c r="GZD19" s="229"/>
      <c r="GZE19" s="229"/>
      <c r="GZF19" s="229"/>
      <c r="GZG19" s="229"/>
      <c r="GZH19" s="229"/>
      <c r="GZI19" s="229"/>
      <c r="GZK19" s="227"/>
      <c r="GZL19" s="26"/>
      <c r="GZM19" s="26"/>
      <c r="GZN19" s="26"/>
      <c r="GZO19" s="225"/>
      <c r="GZP19" s="26"/>
      <c r="GZR19" s="229"/>
      <c r="GZS19" s="229"/>
      <c r="GZT19" s="229"/>
      <c r="GZU19" s="229"/>
      <c r="GZV19" s="229"/>
      <c r="GZW19" s="229"/>
      <c r="GZX19" s="229"/>
      <c r="GZY19" s="229"/>
      <c r="HAA19" s="227"/>
      <c r="HAB19" s="26"/>
      <c r="HAC19" s="26"/>
      <c r="HAD19" s="26"/>
      <c r="HAE19" s="225"/>
      <c r="HAF19" s="26"/>
      <c r="HAH19" s="229"/>
      <c r="HAI19" s="229"/>
      <c r="HAJ19" s="229"/>
      <c r="HAK19" s="229"/>
      <c r="HAL19" s="229"/>
      <c r="HAM19" s="229"/>
      <c r="HAN19" s="229"/>
      <c r="HAO19" s="229"/>
      <c r="HAQ19" s="227"/>
      <c r="HAR19" s="26"/>
      <c r="HAS19" s="26"/>
      <c r="HAT19" s="26"/>
      <c r="HAU19" s="225"/>
      <c r="HAV19" s="26"/>
      <c r="HAX19" s="229"/>
      <c r="HAY19" s="229"/>
      <c r="HAZ19" s="229"/>
      <c r="HBA19" s="229"/>
      <c r="HBB19" s="229"/>
      <c r="HBC19" s="229"/>
      <c r="HBD19" s="229"/>
      <c r="HBE19" s="229"/>
      <c r="HBG19" s="227"/>
      <c r="HBH19" s="26"/>
      <c r="HBI19" s="26"/>
      <c r="HBJ19" s="26"/>
      <c r="HBK19" s="225"/>
      <c r="HBL19" s="26"/>
      <c r="HBN19" s="229"/>
      <c r="HBO19" s="229"/>
      <c r="HBP19" s="229"/>
      <c r="HBQ19" s="229"/>
      <c r="HBR19" s="229"/>
      <c r="HBS19" s="229"/>
      <c r="HBT19" s="229"/>
      <c r="HBU19" s="229"/>
      <c r="HBW19" s="227"/>
      <c r="HBX19" s="26"/>
      <c r="HBY19" s="26"/>
      <c r="HBZ19" s="26"/>
      <c r="HCA19" s="225"/>
      <c r="HCB19" s="26"/>
      <c r="HCD19" s="229"/>
      <c r="HCE19" s="229"/>
      <c r="HCF19" s="229"/>
      <c r="HCG19" s="229"/>
      <c r="HCH19" s="229"/>
      <c r="HCI19" s="229"/>
      <c r="HCJ19" s="229"/>
      <c r="HCK19" s="229"/>
      <c r="HCM19" s="227"/>
      <c r="HCN19" s="26"/>
      <c r="HCO19" s="26"/>
      <c r="HCP19" s="26"/>
      <c r="HCQ19" s="225"/>
      <c r="HCR19" s="26"/>
      <c r="HCT19" s="229"/>
      <c r="HCU19" s="229"/>
      <c r="HCV19" s="229"/>
      <c r="HCW19" s="229"/>
      <c r="HCX19" s="229"/>
      <c r="HCY19" s="229"/>
      <c r="HCZ19" s="229"/>
      <c r="HDA19" s="229"/>
      <c r="HDC19" s="227"/>
      <c r="HDD19" s="26"/>
      <c r="HDE19" s="26"/>
      <c r="HDF19" s="26"/>
      <c r="HDG19" s="225"/>
      <c r="HDH19" s="26"/>
      <c r="HDJ19" s="229"/>
      <c r="HDK19" s="229"/>
      <c r="HDL19" s="229"/>
      <c r="HDM19" s="229"/>
      <c r="HDN19" s="229"/>
      <c r="HDO19" s="229"/>
      <c r="HDP19" s="229"/>
      <c r="HDQ19" s="229"/>
      <c r="HDS19" s="227"/>
      <c r="HDT19" s="26"/>
      <c r="HDU19" s="26"/>
      <c r="HDV19" s="26"/>
      <c r="HDW19" s="225"/>
      <c r="HDX19" s="26"/>
      <c r="HDZ19" s="229"/>
      <c r="HEA19" s="229"/>
      <c r="HEB19" s="229"/>
      <c r="HEC19" s="229"/>
      <c r="HED19" s="229"/>
      <c r="HEE19" s="229"/>
      <c r="HEF19" s="229"/>
      <c r="HEG19" s="229"/>
      <c r="HEI19" s="227"/>
      <c r="HEJ19" s="26"/>
      <c r="HEK19" s="26"/>
      <c r="HEL19" s="26"/>
      <c r="HEM19" s="225"/>
      <c r="HEN19" s="26"/>
      <c r="HEP19" s="229"/>
      <c r="HEQ19" s="229"/>
      <c r="HER19" s="229"/>
      <c r="HES19" s="229"/>
      <c r="HET19" s="229"/>
      <c r="HEU19" s="229"/>
      <c r="HEV19" s="229"/>
      <c r="HEW19" s="229"/>
      <c r="HEY19" s="227"/>
      <c r="HEZ19" s="26"/>
      <c r="HFA19" s="26"/>
      <c r="HFB19" s="26"/>
      <c r="HFC19" s="225"/>
      <c r="HFD19" s="26"/>
      <c r="HFF19" s="229"/>
      <c r="HFG19" s="229"/>
      <c r="HFH19" s="229"/>
      <c r="HFI19" s="229"/>
      <c r="HFJ19" s="229"/>
      <c r="HFK19" s="229"/>
      <c r="HFL19" s="229"/>
      <c r="HFM19" s="229"/>
      <c r="HFO19" s="227"/>
      <c r="HFP19" s="26"/>
      <c r="HFQ19" s="26"/>
      <c r="HFR19" s="26"/>
      <c r="HFS19" s="225"/>
      <c r="HFT19" s="26"/>
      <c r="HFV19" s="229"/>
      <c r="HFW19" s="229"/>
      <c r="HFX19" s="229"/>
      <c r="HFY19" s="229"/>
      <c r="HFZ19" s="229"/>
      <c r="HGA19" s="229"/>
      <c r="HGB19" s="229"/>
      <c r="HGC19" s="229"/>
      <c r="HGE19" s="227"/>
      <c r="HGF19" s="26"/>
      <c r="HGG19" s="26"/>
      <c r="HGH19" s="26"/>
      <c r="HGI19" s="225"/>
      <c r="HGJ19" s="26"/>
      <c r="HGL19" s="229"/>
      <c r="HGM19" s="229"/>
      <c r="HGN19" s="229"/>
      <c r="HGO19" s="229"/>
      <c r="HGP19" s="229"/>
      <c r="HGQ19" s="229"/>
      <c r="HGR19" s="229"/>
      <c r="HGS19" s="229"/>
      <c r="HGU19" s="227"/>
      <c r="HGV19" s="26"/>
      <c r="HGW19" s="26"/>
      <c r="HGX19" s="26"/>
      <c r="HGY19" s="225"/>
      <c r="HGZ19" s="26"/>
      <c r="HHB19" s="229"/>
      <c r="HHC19" s="229"/>
      <c r="HHD19" s="229"/>
      <c r="HHE19" s="229"/>
      <c r="HHF19" s="229"/>
      <c r="HHG19" s="229"/>
      <c r="HHH19" s="229"/>
      <c r="HHI19" s="229"/>
      <c r="HHK19" s="227"/>
      <c r="HHL19" s="26"/>
      <c r="HHM19" s="26"/>
      <c r="HHN19" s="26"/>
      <c r="HHO19" s="225"/>
      <c r="HHP19" s="26"/>
      <c r="HHR19" s="229"/>
      <c r="HHS19" s="229"/>
      <c r="HHT19" s="229"/>
      <c r="HHU19" s="229"/>
      <c r="HHV19" s="229"/>
      <c r="HHW19" s="229"/>
      <c r="HHX19" s="229"/>
      <c r="HHY19" s="229"/>
      <c r="HIA19" s="227"/>
      <c r="HIB19" s="26"/>
      <c r="HIC19" s="26"/>
      <c r="HID19" s="26"/>
      <c r="HIE19" s="225"/>
      <c r="HIF19" s="26"/>
      <c r="HIH19" s="229"/>
      <c r="HII19" s="229"/>
      <c r="HIJ19" s="229"/>
      <c r="HIK19" s="229"/>
      <c r="HIL19" s="229"/>
      <c r="HIM19" s="229"/>
      <c r="HIN19" s="229"/>
      <c r="HIO19" s="229"/>
      <c r="HIQ19" s="227"/>
      <c r="HIR19" s="26"/>
      <c r="HIS19" s="26"/>
      <c r="HIT19" s="26"/>
      <c r="HIU19" s="225"/>
      <c r="HIV19" s="26"/>
      <c r="HIX19" s="229"/>
      <c r="HIY19" s="229"/>
      <c r="HIZ19" s="229"/>
      <c r="HJA19" s="229"/>
      <c r="HJB19" s="229"/>
      <c r="HJC19" s="229"/>
      <c r="HJD19" s="229"/>
      <c r="HJE19" s="229"/>
      <c r="HJG19" s="227"/>
      <c r="HJH19" s="26"/>
      <c r="HJI19" s="26"/>
      <c r="HJJ19" s="26"/>
      <c r="HJK19" s="225"/>
      <c r="HJL19" s="26"/>
      <c r="HJN19" s="229"/>
      <c r="HJO19" s="229"/>
      <c r="HJP19" s="229"/>
      <c r="HJQ19" s="229"/>
      <c r="HJR19" s="229"/>
      <c r="HJS19" s="229"/>
      <c r="HJT19" s="229"/>
      <c r="HJU19" s="229"/>
      <c r="HJW19" s="227"/>
      <c r="HJX19" s="26"/>
      <c r="HJY19" s="26"/>
      <c r="HJZ19" s="26"/>
      <c r="HKA19" s="225"/>
      <c r="HKB19" s="26"/>
      <c r="HKD19" s="229"/>
      <c r="HKE19" s="229"/>
      <c r="HKF19" s="229"/>
      <c r="HKG19" s="229"/>
      <c r="HKH19" s="229"/>
      <c r="HKI19" s="229"/>
      <c r="HKJ19" s="229"/>
      <c r="HKK19" s="229"/>
      <c r="HKM19" s="227"/>
      <c r="HKN19" s="26"/>
      <c r="HKO19" s="26"/>
      <c r="HKP19" s="26"/>
      <c r="HKQ19" s="225"/>
      <c r="HKR19" s="26"/>
      <c r="HKT19" s="229"/>
      <c r="HKU19" s="229"/>
      <c r="HKV19" s="229"/>
      <c r="HKW19" s="229"/>
      <c r="HKX19" s="229"/>
      <c r="HKY19" s="229"/>
      <c r="HKZ19" s="229"/>
      <c r="HLA19" s="229"/>
      <c r="HLC19" s="227"/>
      <c r="HLD19" s="26"/>
      <c r="HLE19" s="26"/>
      <c r="HLF19" s="26"/>
      <c r="HLG19" s="225"/>
      <c r="HLH19" s="26"/>
      <c r="HLJ19" s="229"/>
      <c r="HLK19" s="229"/>
      <c r="HLL19" s="229"/>
      <c r="HLM19" s="229"/>
      <c r="HLN19" s="229"/>
      <c r="HLO19" s="229"/>
      <c r="HLP19" s="229"/>
      <c r="HLQ19" s="229"/>
      <c r="HLS19" s="227"/>
      <c r="HLT19" s="26"/>
      <c r="HLU19" s="26"/>
      <c r="HLV19" s="26"/>
      <c r="HLW19" s="225"/>
      <c r="HLX19" s="26"/>
      <c r="HLZ19" s="229"/>
      <c r="HMA19" s="229"/>
      <c r="HMB19" s="229"/>
      <c r="HMC19" s="229"/>
      <c r="HMD19" s="229"/>
      <c r="HME19" s="229"/>
      <c r="HMF19" s="229"/>
      <c r="HMG19" s="229"/>
      <c r="HMI19" s="227"/>
      <c r="HMJ19" s="26"/>
      <c r="HMK19" s="26"/>
      <c r="HML19" s="26"/>
      <c r="HMM19" s="225"/>
      <c r="HMN19" s="26"/>
      <c r="HMP19" s="229"/>
      <c r="HMQ19" s="229"/>
      <c r="HMR19" s="229"/>
      <c r="HMS19" s="229"/>
      <c r="HMT19" s="229"/>
      <c r="HMU19" s="229"/>
      <c r="HMV19" s="229"/>
      <c r="HMW19" s="229"/>
      <c r="HMY19" s="227"/>
      <c r="HMZ19" s="26"/>
      <c r="HNA19" s="26"/>
      <c r="HNB19" s="26"/>
      <c r="HNC19" s="225"/>
      <c r="HND19" s="26"/>
      <c r="HNF19" s="229"/>
      <c r="HNG19" s="229"/>
      <c r="HNH19" s="229"/>
      <c r="HNI19" s="229"/>
      <c r="HNJ19" s="229"/>
      <c r="HNK19" s="229"/>
      <c r="HNL19" s="229"/>
      <c r="HNM19" s="229"/>
      <c r="HNO19" s="227"/>
      <c r="HNP19" s="26"/>
      <c r="HNQ19" s="26"/>
      <c r="HNR19" s="26"/>
      <c r="HNS19" s="225"/>
      <c r="HNT19" s="26"/>
      <c r="HNV19" s="229"/>
      <c r="HNW19" s="229"/>
      <c r="HNX19" s="229"/>
      <c r="HNY19" s="229"/>
      <c r="HNZ19" s="229"/>
      <c r="HOA19" s="229"/>
      <c r="HOB19" s="229"/>
      <c r="HOC19" s="229"/>
      <c r="HOE19" s="227"/>
      <c r="HOF19" s="26"/>
      <c r="HOG19" s="26"/>
      <c r="HOH19" s="26"/>
      <c r="HOI19" s="225"/>
      <c r="HOJ19" s="26"/>
      <c r="HOL19" s="229"/>
      <c r="HOM19" s="229"/>
      <c r="HON19" s="229"/>
      <c r="HOO19" s="229"/>
      <c r="HOP19" s="229"/>
      <c r="HOQ19" s="229"/>
      <c r="HOR19" s="229"/>
      <c r="HOS19" s="229"/>
      <c r="HOU19" s="227"/>
      <c r="HOV19" s="26"/>
      <c r="HOW19" s="26"/>
      <c r="HOX19" s="26"/>
      <c r="HOY19" s="225"/>
      <c r="HOZ19" s="26"/>
      <c r="HPB19" s="229"/>
      <c r="HPC19" s="229"/>
      <c r="HPD19" s="229"/>
      <c r="HPE19" s="229"/>
      <c r="HPF19" s="229"/>
      <c r="HPG19" s="229"/>
      <c r="HPH19" s="229"/>
      <c r="HPI19" s="229"/>
      <c r="HPK19" s="227"/>
      <c r="HPL19" s="26"/>
      <c r="HPM19" s="26"/>
      <c r="HPN19" s="26"/>
      <c r="HPO19" s="225"/>
      <c r="HPP19" s="26"/>
      <c r="HPR19" s="229"/>
      <c r="HPS19" s="229"/>
      <c r="HPT19" s="229"/>
      <c r="HPU19" s="229"/>
      <c r="HPV19" s="229"/>
      <c r="HPW19" s="229"/>
      <c r="HPX19" s="229"/>
      <c r="HPY19" s="229"/>
      <c r="HQA19" s="227"/>
      <c r="HQB19" s="26"/>
      <c r="HQC19" s="26"/>
      <c r="HQD19" s="26"/>
      <c r="HQE19" s="225"/>
      <c r="HQF19" s="26"/>
      <c r="HQH19" s="229"/>
      <c r="HQI19" s="229"/>
      <c r="HQJ19" s="229"/>
      <c r="HQK19" s="229"/>
      <c r="HQL19" s="229"/>
      <c r="HQM19" s="229"/>
      <c r="HQN19" s="229"/>
      <c r="HQO19" s="229"/>
      <c r="HQQ19" s="227"/>
      <c r="HQR19" s="26"/>
      <c r="HQS19" s="26"/>
      <c r="HQT19" s="26"/>
      <c r="HQU19" s="225"/>
      <c r="HQV19" s="26"/>
      <c r="HQX19" s="229"/>
      <c r="HQY19" s="229"/>
      <c r="HQZ19" s="229"/>
      <c r="HRA19" s="229"/>
      <c r="HRB19" s="229"/>
      <c r="HRC19" s="229"/>
      <c r="HRD19" s="229"/>
      <c r="HRE19" s="229"/>
      <c r="HRG19" s="227"/>
      <c r="HRH19" s="26"/>
      <c r="HRI19" s="26"/>
      <c r="HRJ19" s="26"/>
      <c r="HRK19" s="225"/>
      <c r="HRL19" s="26"/>
      <c r="HRN19" s="229"/>
      <c r="HRO19" s="229"/>
      <c r="HRP19" s="229"/>
      <c r="HRQ19" s="229"/>
      <c r="HRR19" s="229"/>
      <c r="HRS19" s="229"/>
      <c r="HRT19" s="229"/>
      <c r="HRU19" s="229"/>
      <c r="HRW19" s="227"/>
      <c r="HRX19" s="26"/>
      <c r="HRY19" s="26"/>
      <c r="HRZ19" s="26"/>
      <c r="HSA19" s="225"/>
      <c r="HSB19" s="26"/>
      <c r="HSD19" s="229"/>
      <c r="HSE19" s="229"/>
      <c r="HSF19" s="229"/>
      <c r="HSG19" s="229"/>
      <c r="HSH19" s="229"/>
      <c r="HSI19" s="229"/>
      <c r="HSJ19" s="229"/>
      <c r="HSK19" s="229"/>
      <c r="HSM19" s="227"/>
      <c r="HSN19" s="26"/>
      <c r="HSO19" s="26"/>
      <c r="HSP19" s="26"/>
      <c r="HSQ19" s="225"/>
      <c r="HSR19" s="26"/>
      <c r="HST19" s="229"/>
      <c r="HSU19" s="229"/>
      <c r="HSV19" s="229"/>
      <c r="HSW19" s="229"/>
      <c r="HSX19" s="229"/>
      <c r="HSY19" s="229"/>
      <c r="HSZ19" s="229"/>
      <c r="HTA19" s="229"/>
      <c r="HTC19" s="227"/>
      <c r="HTD19" s="26"/>
      <c r="HTE19" s="26"/>
      <c r="HTF19" s="26"/>
      <c r="HTG19" s="225"/>
      <c r="HTH19" s="26"/>
      <c r="HTJ19" s="229"/>
      <c r="HTK19" s="229"/>
      <c r="HTL19" s="229"/>
      <c r="HTM19" s="229"/>
      <c r="HTN19" s="229"/>
      <c r="HTO19" s="229"/>
      <c r="HTP19" s="229"/>
      <c r="HTQ19" s="229"/>
      <c r="HTS19" s="227"/>
      <c r="HTT19" s="26"/>
      <c r="HTU19" s="26"/>
      <c r="HTV19" s="26"/>
      <c r="HTW19" s="225"/>
      <c r="HTX19" s="26"/>
      <c r="HTZ19" s="229"/>
      <c r="HUA19" s="229"/>
      <c r="HUB19" s="229"/>
      <c r="HUC19" s="229"/>
      <c r="HUD19" s="229"/>
      <c r="HUE19" s="229"/>
      <c r="HUF19" s="229"/>
      <c r="HUG19" s="229"/>
      <c r="HUI19" s="227"/>
      <c r="HUJ19" s="26"/>
      <c r="HUK19" s="26"/>
      <c r="HUL19" s="26"/>
      <c r="HUM19" s="225"/>
      <c r="HUN19" s="26"/>
      <c r="HUP19" s="229"/>
      <c r="HUQ19" s="229"/>
      <c r="HUR19" s="229"/>
      <c r="HUS19" s="229"/>
      <c r="HUT19" s="229"/>
      <c r="HUU19" s="229"/>
      <c r="HUV19" s="229"/>
      <c r="HUW19" s="229"/>
      <c r="HUY19" s="227"/>
      <c r="HUZ19" s="26"/>
      <c r="HVA19" s="26"/>
      <c r="HVB19" s="26"/>
      <c r="HVC19" s="225"/>
      <c r="HVD19" s="26"/>
      <c r="HVF19" s="229"/>
      <c r="HVG19" s="229"/>
      <c r="HVH19" s="229"/>
      <c r="HVI19" s="229"/>
      <c r="HVJ19" s="229"/>
      <c r="HVK19" s="229"/>
      <c r="HVL19" s="229"/>
      <c r="HVM19" s="229"/>
      <c r="HVO19" s="227"/>
      <c r="HVP19" s="26"/>
      <c r="HVQ19" s="26"/>
      <c r="HVR19" s="26"/>
      <c r="HVS19" s="225"/>
      <c r="HVT19" s="26"/>
      <c r="HVV19" s="229"/>
      <c r="HVW19" s="229"/>
      <c r="HVX19" s="229"/>
      <c r="HVY19" s="229"/>
      <c r="HVZ19" s="229"/>
      <c r="HWA19" s="229"/>
      <c r="HWB19" s="229"/>
      <c r="HWC19" s="229"/>
      <c r="HWE19" s="227"/>
      <c r="HWF19" s="26"/>
      <c r="HWG19" s="26"/>
      <c r="HWH19" s="26"/>
      <c r="HWI19" s="225"/>
      <c r="HWJ19" s="26"/>
      <c r="HWL19" s="229"/>
      <c r="HWM19" s="229"/>
      <c r="HWN19" s="229"/>
      <c r="HWO19" s="229"/>
      <c r="HWP19" s="229"/>
      <c r="HWQ19" s="229"/>
      <c r="HWR19" s="229"/>
      <c r="HWS19" s="229"/>
      <c r="HWU19" s="227"/>
      <c r="HWV19" s="26"/>
      <c r="HWW19" s="26"/>
      <c r="HWX19" s="26"/>
      <c r="HWY19" s="225"/>
      <c r="HWZ19" s="26"/>
      <c r="HXB19" s="229"/>
      <c r="HXC19" s="229"/>
      <c r="HXD19" s="229"/>
      <c r="HXE19" s="229"/>
      <c r="HXF19" s="229"/>
      <c r="HXG19" s="229"/>
      <c r="HXH19" s="229"/>
      <c r="HXI19" s="229"/>
      <c r="HXK19" s="227"/>
      <c r="HXL19" s="26"/>
      <c r="HXM19" s="26"/>
      <c r="HXN19" s="26"/>
      <c r="HXO19" s="225"/>
      <c r="HXP19" s="26"/>
      <c r="HXR19" s="229"/>
      <c r="HXS19" s="229"/>
      <c r="HXT19" s="229"/>
      <c r="HXU19" s="229"/>
      <c r="HXV19" s="229"/>
      <c r="HXW19" s="229"/>
      <c r="HXX19" s="229"/>
      <c r="HXY19" s="229"/>
      <c r="HYA19" s="227"/>
      <c r="HYB19" s="26"/>
      <c r="HYC19" s="26"/>
      <c r="HYD19" s="26"/>
      <c r="HYE19" s="225"/>
      <c r="HYF19" s="26"/>
      <c r="HYH19" s="229"/>
      <c r="HYI19" s="229"/>
      <c r="HYJ19" s="229"/>
      <c r="HYK19" s="229"/>
      <c r="HYL19" s="229"/>
      <c r="HYM19" s="229"/>
      <c r="HYN19" s="229"/>
      <c r="HYO19" s="229"/>
      <c r="HYQ19" s="227"/>
      <c r="HYR19" s="26"/>
      <c r="HYS19" s="26"/>
      <c r="HYT19" s="26"/>
      <c r="HYU19" s="225"/>
      <c r="HYV19" s="26"/>
      <c r="HYX19" s="229"/>
      <c r="HYY19" s="229"/>
      <c r="HYZ19" s="229"/>
      <c r="HZA19" s="229"/>
      <c r="HZB19" s="229"/>
      <c r="HZC19" s="229"/>
      <c r="HZD19" s="229"/>
      <c r="HZE19" s="229"/>
      <c r="HZG19" s="227"/>
      <c r="HZH19" s="26"/>
      <c r="HZI19" s="26"/>
      <c r="HZJ19" s="26"/>
      <c r="HZK19" s="225"/>
      <c r="HZL19" s="26"/>
      <c r="HZN19" s="229"/>
      <c r="HZO19" s="229"/>
      <c r="HZP19" s="229"/>
      <c r="HZQ19" s="229"/>
      <c r="HZR19" s="229"/>
      <c r="HZS19" s="229"/>
      <c r="HZT19" s="229"/>
      <c r="HZU19" s="229"/>
      <c r="HZW19" s="227"/>
      <c r="HZX19" s="26"/>
      <c r="HZY19" s="26"/>
      <c r="HZZ19" s="26"/>
      <c r="IAA19" s="225"/>
      <c r="IAB19" s="26"/>
      <c r="IAD19" s="229"/>
      <c r="IAE19" s="229"/>
      <c r="IAF19" s="229"/>
      <c r="IAG19" s="229"/>
      <c r="IAH19" s="229"/>
      <c r="IAI19" s="229"/>
      <c r="IAJ19" s="229"/>
      <c r="IAK19" s="229"/>
      <c r="IAM19" s="227"/>
      <c r="IAN19" s="26"/>
      <c r="IAO19" s="26"/>
      <c r="IAP19" s="26"/>
      <c r="IAQ19" s="225"/>
      <c r="IAR19" s="26"/>
      <c r="IAT19" s="229"/>
      <c r="IAU19" s="229"/>
      <c r="IAV19" s="229"/>
      <c r="IAW19" s="229"/>
      <c r="IAX19" s="229"/>
      <c r="IAY19" s="229"/>
      <c r="IAZ19" s="229"/>
      <c r="IBA19" s="229"/>
      <c r="IBC19" s="227"/>
      <c r="IBD19" s="26"/>
      <c r="IBE19" s="26"/>
      <c r="IBF19" s="26"/>
      <c r="IBG19" s="225"/>
      <c r="IBH19" s="26"/>
      <c r="IBJ19" s="229"/>
      <c r="IBK19" s="229"/>
      <c r="IBL19" s="229"/>
      <c r="IBM19" s="229"/>
      <c r="IBN19" s="229"/>
      <c r="IBO19" s="229"/>
      <c r="IBP19" s="229"/>
      <c r="IBQ19" s="229"/>
      <c r="IBS19" s="227"/>
      <c r="IBT19" s="26"/>
      <c r="IBU19" s="26"/>
      <c r="IBV19" s="26"/>
      <c r="IBW19" s="225"/>
      <c r="IBX19" s="26"/>
      <c r="IBZ19" s="229"/>
      <c r="ICA19" s="229"/>
      <c r="ICB19" s="229"/>
      <c r="ICC19" s="229"/>
      <c r="ICD19" s="229"/>
      <c r="ICE19" s="229"/>
      <c r="ICF19" s="229"/>
      <c r="ICG19" s="229"/>
      <c r="ICI19" s="227"/>
      <c r="ICJ19" s="26"/>
      <c r="ICK19" s="26"/>
      <c r="ICL19" s="26"/>
      <c r="ICM19" s="225"/>
      <c r="ICN19" s="26"/>
      <c r="ICP19" s="229"/>
      <c r="ICQ19" s="229"/>
      <c r="ICR19" s="229"/>
      <c r="ICS19" s="229"/>
      <c r="ICT19" s="229"/>
      <c r="ICU19" s="229"/>
      <c r="ICV19" s="229"/>
      <c r="ICW19" s="229"/>
      <c r="ICY19" s="227"/>
      <c r="ICZ19" s="26"/>
      <c r="IDA19" s="26"/>
      <c r="IDB19" s="26"/>
      <c r="IDC19" s="225"/>
      <c r="IDD19" s="26"/>
      <c r="IDF19" s="229"/>
      <c r="IDG19" s="229"/>
      <c r="IDH19" s="229"/>
      <c r="IDI19" s="229"/>
      <c r="IDJ19" s="229"/>
      <c r="IDK19" s="229"/>
      <c r="IDL19" s="229"/>
      <c r="IDM19" s="229"/>
      <c r="IDO19" s="227"/>
      <c r="IDP19" s="26"/>
      <c r="IDQ19" s="26"/>
      <c r="IDR19" s="26"/>
      <c r="IDS19" s="225"/>
      <c r="IDT19" s="26"/>
      <c r="IDV19" s="229"/>
      <c r="IDW19" s="229"/>
      <c r="IDX19" s="229"/>
      <c r="IDY19" s="229"/>
      <c r="IDZ19" s="229"/>
      <c r="IEA19" s="229"/>
      <c r="IEB19" s="229"/>
      <c r="IEC19" s="229"/>
      <c r="IEE19" s="227"/>
      <c r="IEF19" s="26"/>
      <c r="IEG19" s="26"/>
      <c r="IEH19" s="26"/>
      <c r="IEI19" s="225"/>
      <c r="IEJ19" s="26"/>
      <c r="IEL19" s="229"/>
      <c r="IEM19" s="229"/>
      <c r="IEN19" s="229"/>
      <c r="IEO19" s="229"/>
      <c r="IEP19" s="229"/>
      <c r="IEQ19" s="229"/>
      <c r="IER19" s="229"/>
      <c r="IES19" s="229"/>
      <c r="IEU19" s="227"/>
      <c r="IEV19" s="26"/>
      <c r="IEW19" s="26"/>
      <c r="IEX19" s="26"/>
      <c r="IEY19" s="225"/>
      <c r="IEZ19" s="26"/>
      <c r="IFB19" s="229"/>
      <c r="IFC19" s="229"/>
      <c r="IFD19" s="229"/>
      <c r="IFE19" s="229"/>
      <c r="IFF19" s="229"/>
      <c r="IFG19" s="229"/>
      <c r="IFH19" s="229"/>
      <c r="IFI19" s="229"/>
      <c r="IFK19" s="227"/>
      <c r="IFL19" s="26"/>
      <c r="IFM19" s="26"/>
      <c r="IFN19" s="26"/>
      <c r="IFO19" s="225"/>
      <c r="IFP19" s="26"/>
      <c r="IFR19" s="229"/>
      <c r="IFS19" s="229"/>
      <c r="IFT19" s="229"/>
      <c r="IFU19" s="229"/>
      <c r="IFV19" s="229"/>
      <c r="IFW19" s="229"/>
      <c r="IFX19" s="229"/>
      <c r="IFY19" s="229"/>
      <c r="IGA19" s="227"/>
      <c r="IGB19" s="26"/>
      <c r="IGC19" s="26"/>
      <c r="IGD19" s="26"/>
      <c r="IGE19" s="225"/>
      <c r="IGF19" s="26"/>
      <c r="IGH19" s="229"/>
      <c r="IGI19" s="229"/>
      <c r="IGJ19" s="229"/>
      <c r="IGK19" s="229"/>
      <c r="IGL19" s="229"/>
      <c r="IGM19" s="229"/>
      <c r="IGN19" s="229"/>
      <c r="IGO19" s="229"/>
      <c r="IGQ19" s="227"/>
      <c r="IGR19" s="26"/>
      <c r="IGS19" s="26"/>
      <c r="IGT19" s="26"/>
      <c r="IGU19" s="225"/>
      <c r="IGV19" s="26"/>
      <c r="IGX19" s="229"/>
      <c r="IGY19" s="229"/>
      <c r="IGZ19" s="229"/>
      <c r="IHA19" s="229"/>
      <c r="IHB19" s="229"/>
      <c r="IHC19" s="229"/>
      <c r="IHD19" s="229"/>
      <c r="IHE19" s="229"/>
      <c r="IHG19" s="227"/>
      <c r="IHH19" s="26"/>
      <c r="IHI19" s="26"/>
      <c r="IHJ19" s="26"/>
      <c r="IHK19" s="225"/>
      <c r="IHL19" s="26"/>
      <c r="IHN19" s="229"/>
      <c r="IHO19" s="229"/>
      <c r="IHP19" s="229"/>
      <c r="IHQ19" s="229"/>
      <c r="IHR19" s="229"/>
      <c r="IHS19" s="229"/>
      <c r="IHT19" s="229"/>
      <c r="IHU19" s="229"/>
      <c r="IHW19" s="227"/>
      <c r="IHX19" s="26"/>
      <c r="IHY19" s="26"/>
      <c r="IHZ19" s="26"/>
      <c r="IIA19" s="225"/>
      <c r="IIB19" s="26"/>
      <c r="IID19" s="229"/>
      <c r="IIE19" s="229"/>
      <c r="IIF19" s="229"/>
      <c r="IIG19" s="229"/>
      <c r="IIH19" s="229"/>
      <c r="III19" s="229"/>
      <c r="IIJ19" s="229"/>
      <c r="IIK19" s="229"/>
      <c r="IIM19" s="227"/>
      <c r="IIN19" s="26"/>
      <c r="IIO19" s="26"/>
      <c r="IIP19" s="26"/>
      <c r="IIQ19" s="225"/>
      <c r="IIR19" s="26"/>
      <c r="IIT19" s="229"/>
      <c r="IIU19" s="229"/>
      <c r="IIV19" s="229"/>
      <c r="IIW19" s="229"/>
      <c r="IIX19" s="229"/>
      <c r="IIY19" s="229"/>
      <c r="IIZ19" s="229"/>
      <c r="IJA19" s="229"/>
      <c r="IJC19" s="227"/>
      <c r="IJD19" s="26"/>
      <c r="IJE19" s="26"/>
      <c r="IJF19" s="26"/>
      <c r="IJG19" s="225"/>
      <c r="IJH19" s="26"/>
      <c r="IJJ19" s="229"/>
      <c r="IJK19" s="229"/>
      <c r="IJL19" s="229"/>
      <c r="IJM19" s="229"/>
      <c r="IJN19" s="229"/>
      <c r="IJO19" s="229"/>
      <c r="IJP19" s="229"/>
      <c r="IJQ19" s="229"/>
      <c r="IJS19" s="227"/>
      <c r="IJT19" s="26"/>
      <c r="IJU19" s="26"/>
      <c r="IJV19" s="26"/>
      <c r="IJW19" s="225"/>
      <c r="IJX19" s="26"/>
      <c r="IJZ19" s="229"/>
      <c r="IKA19" s="229"/>
      <c r="IKB19" s="229"/>
      <c r="IKC19" s="229"/>
      <c r="IKD19" s="229"/>
      <c r="IKE19" s="229"/>
      <c r="IKF19" s="229"/>
      <c r="IKG19" s="229"/>
      <c r="IKI19" s="227"/>
      <c r="IKJ19" s="26"/>
      <c r="IKK19" s="26"/>
      <c r="IKL19" s="26"/>
      <c r="IKM19" s="225"/>
      <c r="IKN19" s="26"/>
      <c r="IKP19" s="229"/>
      <c r="IKQ19" s="229"/>
      <c r="IKR19" s="229"/>
      <c r="IKS19" s="229"/>
      <c r="IKT19" s="229"/>
      <c r="IKU19" s="229"/>
      <c r="IKV19" s="229"/>
      <c r="IKW19" s="229"/>
      <c r="IKY19" s="227"/>
      <c r="IKZ19" s="26"/>
      <c r="ILA19" s="26"/>
      <c r="ILB19" s="26"/>
      <c r="ILC19" s="225"/>
      <c r="ILD19" s="26"/>
      <c r="ILF19" s="229"/>
      <c r="ILG19" s="229"/>
      <c r="ILH19" s="229"/>
      <c r="ILI19" s="229"/>
      <c r="ILJ19" s="229"/>
      <c r="ILK19" s="229"/>
      <c r="ILL19" s="229"/>
      <c r="ILM19" s="229"/>
      <c r="ILO19" s="227"/>
      <c r="ILP19" s="26"/>
      <c r="ILQ19" s="26"/>
      <c r="ILR19" s="26"/>
      <c r="ILS19" s="225"/>
      <c r="ILT19" s="26"/>
      <c r="ILV19" s="229"/>
      <c r="ILW19" s="229"/>
      <c r="ILX19" s="229"/>
      <c r="ILY19" s="229"/>
      <c r="ILZ19" s="229"/>
      <c r="IMA19" s="229"/>
      <c r="IMB19" s="229"/>
      <c r="IMC19" s="229"/>
      <c r="IME19" s="227"/>
      <c r="IMF19" s="26"/>
      <c r="IMG19" s="26"/>
      <c r="IMH19" s="26"/>
      <c r="IMI19" s="225"/>
      <c r="IMJ19" s="26"/>
      <c r="IML19" s="229"/>
      <c r="IMM19" s="229"/>
      <c r="IMN19" s="229"/>
      <c r="IMO19" s="229"/>
      <c r="IMP19" s="229"/>
      <c r="IMQ19" s="229"/>
      <c r="IMR19" s="229"/>
      <c r="IMS19" s="229"/>
      <c r="IMU19" s="227"/>
      <c r="IMV19" s="26"/>
      <c r="IMW19" s="26"/>
      <c r="IMX19" s="26"/>
      <c r="IMY19" s="225"/>
      <c r="IMZ19" s="26"/>
      <c r="INB19" s="229"/>
      <c r="INC19" s="229"/>
      <c r="IND19" s="229"/>
      <c r="INE19" s="229"/>
      <c r="INF19" s="229"/>
      <c r="ING19" s="229"/>
      <c r="INH19" s="229"/>
      <c r="INI19" s="229"/>
      <c r="INK19" s="227"/>
      <c r="INL19" s="26"/>
      <c r="INM19" s="26"/>
      <c r="INN19" s="26"/>
      <c r="INO19" s="225"/>
      <c r="INP19" s="26"/>
      <c r="INR19" s="229"/>
      <c r="INS19" s="229"/>
      <c r="INT19" s="229"/>
      <c r="INU19" s="229"/>
      <c r="INV19" s="229"/>
      <c r="INW19" s="229"/>
      <c r="INX19" s="229"/>
      <c r="INY19" s="229"/>
      <c r="IOA19" s="227"/>
      <c r="IOB19" s="26"/>
      <c r="IOC19" s="26"/>
      <c r="IOD19" s="26"/>
      <c r="IOE19" s="225"/>
      <c r="IOF19" s="26"/>
      <c r="IOH19" s="229"/>
      <c r="IOI19" s="229"/>
      <c r="IOJ19" s="229"/>
      <c r="IOK19" s="229"/>
      <c r="IOL19" s="229"/>
      <c r="IOM19" s="229"/>
      <c r="ION19" s="229"/>
      <c r="IOO19" s="229"/>
      <c r="IOQ19" s="227"/>
      <c r="IOR19" s="26"/>
      <c r="IOS19" s="26"/>
      <c r="IOT19" s="26"/>
      <c r="IOU19" s="225"/>
      <c r="IOV19" s="26"/>
      <c r="IOX19" s="229"/>
      <c r="IOY19" s="229"/>
      <c r="IOZ19" s="229"/>
      <c r="IPA19" s="229"/>
      <c r="IPB19" s="229"/>
      <c r="IPC19" s="229"/>
      <c r="IPD19" s="229"/>
      <c r="IPE19" s="229"/>
      <c r="IPG19" s="227"/>
      <c r="IPH19" s="26"/>
      <c r="IPI19" s="26"/>
      <c r="IPJ19" s="26"/>
      <c r="IPK19" s="225"/>
      <c r="IPL19" s="26"/>
      <c r="IPN19" s="229"/>
      <c r="IPO19" s="229"/>
      <c r="IPP19" s="229"/>
      <c r="IPQ19" s="229"/>
      <c r="IPR19" s="229"/>
      <c r="IPS19" s="229"/>
      <c r="IPT19" s="229"/>
      <c r="IPU19" s="229"/>
      <c r="IPW19" s="227"/>
      <c r="IPX19" s="26"/>
      <c r="IPY19" s="26"/>
      <c r="IPZ19" s="26"/>
      <c r="IQA19" s="225"/>
      <c r="IQB19" s="26"/>
      <c r="IQD19" s="229"/>
      <c r="IQE19" s="229"/>
      <c r="IQF19" s="229"/>
      <c r="IQG19" s="229"/>
      <c r="IQH19" s="229"/>
      <c r="IQI19" s="229"/>
      <c r="IQJ19" s="229"/>
      <c r="IQK19" s="229"/>
      <c r="IQM19" s="227"/>
      <c r="IQN19" s="26"/>
      <c r="IQO19" s="26"/>
      <c r="IQP19" s="26"/>
      <c r="IQQ19" s="225"/>
      <c r="IQR19" s="26"/>
      <c r="IQT19" s="229"/>
      <c r="IQU19" s="229"/>
      <c r="IQV19" s="229"/>
      <c r="IQW19" s="229"/>
      <c r="IQX19" s="229"/>
      <c r="IQY19" s="229"/>
      <c r="IQZ19" s="229"/>
      <c r="IRA19" s="229"/>
      <c r="IRC19" s="227"/>
      <c r="IRD19" s="26"/>
      <c r="IRE19" s="26"/>
      <c r="IRF19" s="26"/>
      <c r="IRG19" s="225"/>
      <c r="IRH19" s="26"/>
      <c r="IRJ19" s="229"/>
      <c r="IRK19" s="229"/>
      <c r="IRL19" s="229"/>
      <c r="IRM19" s="229"/>
      <c r="IRN19" s="229"/>
      <c r="IRO19" s="229"/>
      <c r="IRP19" s="229"/>
      <c r="IRQ19" s="229"/>
      <c r="IRS19" s="227"/>
      <c r="IRT19" s="26"/>
      <c r="IRU19" s="26"/>
      <c r="IRV19" s="26"/>
      <c r="IRW19" s="225"/>
      <c r="IRX19" s="26"/>
      <c r="IRZ19" s="229"/>
      <c r="ISA19" s="229"/>
      <c r="ISB19" s="229"/>
      <c r="ISC19" s="229"/>
      <c r="ISD19" s="229"/>
      <c r="ISE19" s="229"/>
      <c r="ISF19" s="229"/>
      <c r="ISG19" s="229"/>
      <c r="ISI19" s="227"/>
      <c r="ISJ19" s="26"/>
      <c r="ISK19" s="26"/>
      <c r="ISL19" s="26"/>
      <c r="ISM19" s="225"/>
      <c r="ISN19" s="26"/>
      <c r="ISP19" s="229"/>
      <c r="ISQ19" s="229"/>
      <c r="ISR19" s="229"/>
      <c r="ISS19" s="229"/>
      <c r="IST19" s="229"/>
      <c r="ISU19" s="229"/>
      <c r="ISV19" s="229"/>
      <c r="ISW19" s="229"/>
      <c r="ISY19" s="227"/>
      <c r="ISZ19" s="26"/>
      <c r="ITA19" s="26"/>
      <c r="ITB19" s="26"/>
      <c r="ITC19" s="225"/>
      <c r="ITD19" s="26"/>
      <c r="ITF19" s="229"/>
      <c r="ITG19" s="229"/>
      <c r="ITH19" s="229"/>
      <c r="ITI19" s="229"/>
      <c r="ITJ19" s="229"/>
      <c r="ITK19" s="229"/>
      <c r="ITL19" s="229"/>
      <c r="ITM19" s="229"/>
      <c r="ITO19" s="227"/>
      <c r="ITP19" s="26"/>
      <c r="ITQ19" s="26"/>
      <c r="ITR19" s="26"/>
      <c r="ITS19" s="225"/>
      <c r="ITT19" s="26"/>
      <c r="ITV19" s="229"/>
      <c r="ITW19" s="229"/>
      <c r="ITX19" s="229"/>
      <c r="ITY19" s="229"/>
      <c r="ITZ19" s="229"/>
      <c r="IUA19" s="229"/>
      <c r="IUB19" s="229"/>
      <c r="IUC19" s="229"/>
      <c r="IUE19" s="227"/>
      <c r="IUF19" s="26"/>
      <c r="IUG19" s="26"/>
      <c r="IUH19" s="26"/>
      <c r="IUI19" s="225"/>
      <c r="IUJ19" s="26"/>
      <c r="IUL19" s="229"/>
      <c r="IUM19" s="229"/>
      <c r="IUN19" s="229"/>
      <c r="IUO19" s="229"/>
      <c r="IUP19" s="229"/>
      <c r="IUQ19" s="229"/>
      <c r="IUR19" s="229"/>
      <c r="IUS19" s="229"/>
      <c r="IUU19" s="227"/>
      <c r="IUV19" s="26"/>
      <c r="IUW19" s="26"/>
      <c r="IUX19" s="26"/>
      <c r="IUY19" s="225"/>
      <c r="IUZ19" s="26"/>
      <c r="IVB19" s="229"/>
      <c r="IVC19" s="229"/>
      <c r="IVD19" s="229"/>
      <c r="IVE19" s="229"/>
      <c r="IVF19" s="229"/>
      <c r="IVG19" s="229"/>
      <c r="IVH19" s="229"/>
      <c r="IVI19" s="229"/>
      <c r="IVK19" s="227"/>
      <c r="IVL19" s="26"/>
      <c r="IVM19" s="26"/>
      <c r="IVN19" s="26"/>
      <c r="IVO19" s="225"/>
      <c r="IVP19" s="26"/>
      <c r="IVR19" s="229"/>
      <c r="IVS19" s="229"/>
      <c r="IVT19" s="229"/>
      <c r="IVU19" s="229"/>
      <c r="IVV19" s="229"/>
      <c r="IVW19" s="229"/>
      <c r="IVX19" s="229"/>
      <c r="IVY19" s="229"/>
      <c r="IWA19" s="227"/>
      <c r="IWB19" s="26"/>
      <c r="IWC19" s="26"/>
      <c r="IWD19" s="26"/>
      <c r="IWE19" s="225"/>
      <c r="IWF19" s="26"/>
      <c r="IWH19" s="229"/>
      <c r="IWI19" s="229"/>
      <c r="IWJ19" s="229"/>
      <c r="IWK19" s="229"/>
      <c r="IWL19" s="229"/>
      <c r="IWM19" s="229"/>
      <c r="IWN19" s="229"/>
      <c r="IWO19" s="229"/>
      <c r="IWQ19" s="227"/>
      <c r="IWR19" s="26"/>
      <c r="IWS19" s="26"/>
      <c r="IWT19" s="26"/>
      <c r="IWU19" s="225"/>
      <c r="IWV19" s="26"/>
      <c r="IWX19" s="229"/>
      <c r="IWY19" s="229"/>
      <c r="IWZ19" s="229"/>
      <c r="IXA19" s="229"/>
      <c r="IXB19" s="229"/>
      <c r="IXC19" s="229"/>
      <c r="IXD19" s="229"/>
      <c r="IXE19" s="229"/>
      <c r="IXG19" s="227"/>
      <c r="IXH19" s="26"/>
      <c r="IXI19" s="26"/>
      <c r="IXJ19" s="26"/>
      <c r="IXK19" s="225"/>
      <c r="IXL19" s="26"/>
      <c r="IXN19" s="229"/>
      <c r="IXO19" s="229"/>
      <c r="IXP19" s="229"/>
      <c r="IXQ19" s="229"/>
      <c r="IXR19" s="229"/>
      <c r="IXS19" s="229"/>
      <c r="IXT19" s="229"/>
      <c r="IXU19" s="229"/>
      <c r="IXW19" s="227"/>
      <c r="IXX19" s="26"/>
      <c r="IXY19" s="26"/>
      <c r="IXZ19" s="26"/>
      <c r="IYA19" s="225"/>
      <c r="IYB19" s="26"/>
      <c r="IYD19" s="229"/>
      <c r="IYE19" s="229"/>
      <c r="IYF19" s="229"/>
      <c r="IYG19" s="229"/>
      <c r="IYH19" s="229"/>
      <c r="IYI19" s="229"/>
      <c r="IYJ19" s="229"/>
      <c r="IYK19" s="229"/>
      <c r="IYM19" s="227"/>
      <c r="IYN19" s="26"/>
      <c r="IYO19" s="26"/>
      <c r="IYP19" s="26"/>
      <c r="IYQ19" s="225"/>
      <c r="IYR19" s="26"/>
      <c r="IYT19" s="229"/>
      <c r="IYU19" s="229"/>
      <c r="IYV19" s="229"/>
      <c r="IYW19" s="229"/>
      <c r="IYX19" s="229"/>
      <c r="IYY19" s="229"/>
      <c r="IYZ19" s="229"/>
      <c r="IZA19" s="229"/>
      <c r="IZC19" s="227"/>
      <c r="IZD19" s="26"/>
      <c r="IZE19" s="26"/>
      <c r="IZF19" s="26"/>
      <c r="IZG19" s="225"/>
      <c r="IZH19" s="26"/>
      <c r="IZJ19" s="229"/>
      <c r="IZK19" s="229"/>
      <c r="IZL19" s="229"/>
      <c r="IZM19" s="229"/>
      <c r="IZN19" s="229"/>
      <c r="IZO19" s="229"/>
      <c r="IZP19" s="229"/>
      <c r="IZQ19" s="229"/>
      <c r="IZS19" s="227"/>
      <c r="IZT19" s="26"/>
      <c r="IZU19" s="26"/>
      <c r="IZV19" s="26"/>
      <c r="IZW19" s="225"/>
      <c r="IZX19" s="26"/>
      <c r="IZZ19" s="229"/>
      <c r="JAA19" s="229"/>
      <c r="JAB19" s="229"/>
      <c r="JAC19" s="229"/>
      <c r="JAD19" s="229"/>
      <c r="JAE19" s="229"/>
      <c r="JAF19" s="229"/>
      <c r="JAG19" s="229"/>
      <c r="JAI19" s="227"/>
      <c r="JAJ19" s="26"/>
      <c r="JAK19" s="26"/>
      <c r="JAL19" s="26"/>
      <c r="JAM19" s="225"/>
      <c r="JAN19" s="26"/>
      <c r="JAP19" s="229"/>
      <c r="JAQ19" s="229"/>
      <c r="JAR19" s="229"/>
      <c r="JAS19" s="229"/>
      <c r="JAT19" s="229"/>
      <c r="JAU19" s="229"/>
      <c r="JAV19" s="229"/>
      <c r="JAW19" s="229"/>
      <c r="JAY19" s="227"/>
      <c r="JAZ19" s="26"/>
      <c r="JBA19" s="26"/>
      <c r="JBB19" s="26"/>
      <c r="JBC19" s="225"/>
      <c r="JBD19" s="26"/>
      <c r="JBF19" s="229"/>
      <c r="JBG19" s="229"/>
      <c r="JBH19" s="229"/>
      <c r="JBI19" s="229"/>
      <c r="JBJ19" s="229"/>
      <c r="JBK19" s="229"/>
      <c r="JBL19" s="229"/>
      <c r="JBM19" s="229"/>
      <c r="JBO19" s="227"/>
      <c r="JBP19" s="26"/>
      <c r="JBQ19" s="26"/>
      <c r="JBR19" s="26"/>
      <c r="JBS19" s="225"/>
      <c r="JBT19" s="26"/>
      <c r="JBV19" s="229"/>
      <c r="JBW19" s="229"/>
      <c r="JBX19" s="229"/>
      <c r="JBY19" s="229"/>
      <c r="JBZ19" s="229"/>
      <c r="JCA19" s="229"/>
      <c r="JCB19" s="229"/>
      <c r="JCC19" s="229"/>
      <c r="JCE19" s="227"/>
      <c r="JCF19" s="26"/>
      <c r="JCG19" s="26"/>
      <c r="JCH19" s="26"/>
      <c r="JCI19" s="225"/>
      <c r="JCJ19" s="26"/>
      <c r="JCL19" s="229"/>
      <c r="JCM19" s="229"/>
      <c r="JCN19" s="229"/>
      <c r="JCO19" s="229"/>
      <c r="JCP19" s="229"/>
      <c r="JCQ19" s="229"/>
      <c r="JCR19" s="229"/>
      <c r="JCS19" s="229"/>
      <c r="JCU19" s="227"/>
      <c r="JCV19" s="26"/>
      <c r="JCW19" s="26"/>
      <c r="JCX19" s="26"/>
      <c r="JCY19" s="225"/>
      <c r="JCZ19" s="26"/>
      <c r="JDB19" s="229"/>
      <c r="JDC19" s="229"/>
      <c r="JDD19" s="229"/>
      <c r="JDE19" s="229"/>
      <c r="JDF19" s="229"/>
      <c r="JDG19" s="229"/>
      <c r="JDH19" s="229"/>
      <c r="JDI19" s="229"/>
      <c r="JDK19" s="227"/>
      <c r="JDL19" s="26"/>
      <c r="JDM19" s="26"/>
      <c r="JDN19" s="26"/>
      <c r="JDO19" s="225"/>
      <c r="JDP19" s="26"/>
      <c r="JDR19" s="229"/>
      <c r="JDS19" s="229"/>
      <c r="JDT19" s="229"/>
      <c r="JDU19" s="229"/>
      <c r="JDV19" s="229"/>
      <c r="JDW19" s="229"/>
      <c r="JDX19" s="229"/>
      <c r="JDY19" s="229"/>
      <c r="JEA19" s="227"/>
      <c r="JEB19" s="26"/>
      <c r="JEC19" s="26"/>
      <c r="JED19" s="26"/>
      <c r="JEE19" s="225"/>
      <c r="JEF19" s="26"/>
      <c r="JEH19" s="229"/>
      <c r="JEI19" s="229"/>
      <c r="JEJ19" s="229"/>
      <c r="JEK19" s="229"/>
      <c r="JEL19" s="229"/>
      <c r="JEM19" s="229"/>
      <c r="JEN19" s="229"/>
      <c r="JEO19" s="229"/>
      <c r="JEQ19" s="227"/>
      <c r="JER19" s="26"/>
      <c r="JES19" s="26"/>
      <c r="JET19" s="26"/>
      <c r="JEU19" s="225"/>
      <c r="JEV19" s="26"/>
      <c r="JEX19" s="229"/>
      <c r="JEY19" s="229"/>
      <c r="JEZ19" s="229"/>
      <c r="JFA19" s="229"/>
      <c r="JFB19" s="229"/>
      <c r="JFC19" s="229"/>
      <c r="JFD19" s="229"/>
      <c r="JFE19" s="229"/>
      <c r="JFG19" s="227"/>
      <c r="JFH19" s="26"/>
      <c r="JFI19" s="26"/>
      <c r="JFJ19" s="26"/>
      <c r="JFK19" s="225"/>
      <c r="JFL19" s="26"/>
      <c r="JFN19" s="229"/>
      <c r="JFO19" s="229"/>
      <c r="JFP19" s="229"/>
      <c r="JFQ19" s="229"/>
      <c r="JFR19" s="229"/>
      <c r="JFS19" s="229"/>
      <c r="JFT19" s="229"/>
      <c r="JFU19" s="229"/>
      <c r="JFW19" s="227"/>
      <c r="JFX19" s="26"/>
      <c r="JFY19" s="26"/>
      <c r="JFZ19" s="26"/>
      <c r="JGA19" s="225"/>
      <c r="JGB19" s="26"/>
      <c r="JGD19" s="229"/>
      <c r="JGE19" s="229"/>
      <c r="JGF19" s="229"/>
      <c r="JGG19" s="229"/>
      <c r="JGH19" s="229"/>
      <c r="JGI19" s="229"/>
      <c r="JGJ19" s="229"/>
      <c r="JGK19" s="229"/>
      <c r="JGM19" s="227"/>
      <c r="JGN19" s="26"/>
      <c r="JGO19" s="26"/>
      <c r="JGP19" s="26"/>
      <c r="JGQ19" s="225"/>
      <c r="JGR19" s="26"/>
      <c r="JGT19" s="229"/>
      <c r="JGU19" s="229"/>
      <c r="JGV19" s="229"/>
      <c r="JGW19" s="229"/>
      <c r="JGX19" s="229"/>
      <c r="JGY19" s="229"/>
      <c r="JGZ19" s="229"/>
      <c r="JHA19" s="229"/>
      <c r="JHC19" s="227"/>
      <c r="JHD19" s="26"/>
      <c r="JHE19" s="26"/>
      <c r="JHF19" s="26"/>
      <c r="JHG19" s="225"/>
      <c r="JHH19" s="26"/>
      <c r="JHJ19" s="229"/>
      <c r="JHK19" s="229"/>
      <c r="JHL19" s="229"/>
      <c r="JHM19" s="229"/>
      <c r="JHN19" s="229"/>
      <c r="JHO19" s="229"/>
      <c r="JHP19" s="229"/>
      <c r="JHQ19" s="229"/>
      <c r="JHS19" s="227"/>
      <c r="JHT19" s="26"/>
      <c r="JHU19" s="26"/>
      <c r="JHV19" s="26"/>
      <c r="JHW19" s="225"/>
      <c r="JHX19" s="26"/>
      <c r="JHZ19" s="229"/>
      <c r="JIA19" s="229"/>
      <c r="JIB19" s="229"/>
      <c r="JIC19" s="229"/>
      <c r="JID19" s="229"/>
      <c r="JIE19" s="229"/>
      <c r="JIF19" s="229"/>
      <c r="JIG19" s="229"/>
      <c r="JII19" s="227"/>
      <c r="JIJ19" s="26"/>
      <c r="JIK19" s="26"/>
      <c r="JIL19" s="26"/>
      <c r="JIM19" s="225"/>
      <c r="JIN19" s="26"/>
      <c r="JIP19" s="229"/>
      <c r="JIQ19" s="229"/>
      <c r="JIR19" s="229"/>
      <c r="JIS19" s="229"/>
      <c r="JIT19" s="229"/>
      <c r="JIU19" s="229"/>
      <c r="JIV19" s="229"/>
      <c r="JIW19" s="229"/>
      <c r="JIY19" s="227"/>
      <c r="JIZ19" s="26"/>
      <c r="JJA19" s="26"/>
      <c r="JJB19" s="26"/>
      <c r="JJC19" s="225"/>
      <c r="JJD19" s="26"/>
      <c r="JJF19" s="229"/>
      <c r="JJG19" s="229"/>
      <c r="JJH19" s="229"/>
      <c r="JJI19" s="229"/>
      <c r="JJJ19" s="229"/>
      <c r="JJK19" s="229"/>
      <c r="JJL19" s="229"/>
      <c r="JJM19" s="229"/>
      <c r="JJO19" s="227"/>
      <c r="JJP19" s="26"/>
      <c r="JJQ19" s="26"/>
      <c r="JJR19" s="26"/>
      <c r="JJS19" s="225"/>
      <c r="JJT19" s="26"/>
      <c r="JJV19" s="229"/>
      <c r="JJW19" s="229"/>
      <c r="JJX19" s="229"/>
      <c r="JJY19" s="229"/>
      <c r="JJZ19" s="229"/>
      <c r="JKA19" s="229"/>
      <c r="JKB19" s="229"/>
      <c r="JKC19" s="229"/>
      <c r="JKE19" s="227"/>
      <c r="JKF19" s="26"/>
      <c r="JKG19" s="26"/>
      <c r="JKH19" s="26"/>
      <c r="JKI19" s="225"/>
      <c r="JKJ19" s="26"/>
      <c r="JKL19" s="229"/>
      <c r="JKM19" s="229"/>
      <c r="JKN19" s="229"/>
      <c r="JKO19" s="229"/>
      <c r="JKP19" s="229"/>
      <c r="JKQ19" s="229"/>
      <c r="JKR19" s="229"/>
      <c r="JKS19" s="229"/>
      <c r="JKU19" s="227"/>
      <c r="JKV19" s="26"/>
      <c r="JKW19" s="26"/>
      <c r="JKX19" s="26"/>
      <c r="JKY19" s="225"/>
      <c r="JKZ19" s="26"/>
      <c r="JLB19" s="229"/>
      <c r="JLC19" s="229"/>
      <c r="JLD19" s="229"/>
      <c r="JLE19" s="229"/>
      <c r="JLF19" s="229"/>
      <c r="JLG19" s="229"/>
      <c r="JLH19" s="229"/>
      <c r="JLI19" s="229"/>
      <c r="JLK19" s="227"/>
      <c r="JLL19" s="26"/>
      <c r="JLM19" s="26"/>
      <c r="JLN19" s="26"/>
      <c r="JLO19" s="225"/>
      <c r="JLP19" s="26"/>
      <c r="JLR19" s="229"/>
      <c r="JLS19" s="229"/>
      <c r="JLT19" s="229"/>
      <c r="JLU19" s="229"/>
      <c r="JLV19" s="229"/>
      <c r="JLW19" s="229"/>
      <c r="JLX19" s="229"/>
      <c r="JLY19" s="229"/>
      <c r="JMA19" s="227"/>
      <c r="JMB19" s="26"/>
      <c r="JMC19" s="26"/>
      <c r="JMD19" s="26"/>
      <c r="JME19" s="225"/>
      <c r="JMF19" s="26"/>
      <c r="JMH19" s="229"/>
      <c r="JMI19" s="229"/>
      <c r="JMJ19" s="229"/>
      <c r="JMK19" s="229"/>
      <c r="JML19" s="229"/>
      <c r="JMM19" s="229"/>
      <c r="JMN19" s="229"/>
      <c r="JMO19" s="229"/>
      <c r="JMQ19" s="227"/>
      <c r="JMR19" s="26"/>
      <c r="JMS19" s="26"/>
      <c r="JMT19" s="26"/>
      <c r="JMU19" s="225"/>
      <c r="JMV19" s="26"/>
      <c r="JMX19" s="229"/>
      <c r="JMY19" s="229"/>
      <c r="JMZ19" s="229"/>
      <c r="JNA19" s="229"/>
      <c r="JNB19" s="229"/>
      <c r="JNC19" s="229"/>
      <c r="JND19" s="229"/>
      <c r="JNE19" s="229"/>
      <c r="JNG19" s="227"/>
      <c r="JNH19" s="26"/>
      <c r="JNI19" s="26"/>
      <c r="JNJ19" s="26"/>
      <c r="JNK19" s="225"/>
      <c r="JNL19" s="26"/>
      <c r="JNN19" s="229"/>
      <c r="JNO19" s="229"/>
      <c r="JNP19" s="229"/>
      <c r="JNQ19" s="229"/>
      <c r="JNR19" s="229"/>
      <c r="JNS19" s="229"/>
      <c r="JNT19" s="229"/>
      <c r="JNU19" s="229"/>
      <c r="JNW19" s="227"/>
      <c r="JNX19" s="26"/>
      <c r="JNY19" s="26"/>
      <c r="JNZ19" s="26"/>
      <c r="JOA19" s="225"/>
      <c r="JOB19" s="26"/>
      <c r="JOD19" s="229"/>
      <c r="JOE19" s="229"/>
      <c r="JOF19" s="229"/>
      <c r="JOG19" s="229"/>
      <c r="JOH19" s="229"/>
      <c r="JOI19" s="229"/>
      <c r="JOJ19" s="229"/>
      <c r="JOK19" s="229"/>
      <c r="JOM19" s="227"/>
      <c r="JON19" s="26"/>
      <c r="JOO19" s="26"/>
      <c r="JOP19" s="26"/>
      <c r="JOQ19" s="225"/>
      <c r="JOR19" s="26"/>
      <c r="JOT19" s="229"/>
      <c r="JOU19" s="229"/>
      <c r="JOV19" s="229"/>
      <c r="JOW19" s="229"/>
      <c r="JOX19" s="229"/>
      <c r="JOY19" s="229"/>
      <c r="JOZ19" s="229"/>
      <c r="JPA19" s="229"/>
      <c r="JPC19" s="227"/>
      <c r="JPD19" s="26"/>
      <c r="JPE19" s="26"/>
      <c r="JPF19" s="26"/>
      <c r="JPG19" s="225"/>
      <c r="JPH19" s="26"/>
      <c r="JPJ19" s="229"/>
      <c r="JPK19" s="229"/>
      <c r="JPL19" s="229"/>
      <c r="JPM19" s="229"/>
      <c r="JPN19" s="229"/>
      <c r="JPO19" s="229"/>
      <c r="JPP19" s="229"/>
      <c r="JPQ19" s="229"/>
      <c r="JPS19" s="227"/>
      <c r="JPT19" s="26"/>
      <c r="JPU19" s="26"/>
      <c r="JPV19" s="26"/>
      <c r="JPW19" s="225"/>
      <c r="JPX19" s="26"/>
      <c r="JPZ19" s="229"/>
      <c r="JQA19" s="229"/>
      <c r="JQB19" s="229"/>
      <c r="JQC19" s="229"/>
      <c r="JQD19" s="229"/>
      <c r="JQE19" s="229"/>
      <c r="JQF19" s="229"/>
      <c r="JQG19" s="229"/>
      <c r="JQI19" s="227"/>
      <c r="JQJ19" s="26"/>
      <c r="JQK19" s="26"/>
      <c r="JQL19" s="26"/>
      <c r="JQM19" s="225"/>
      <c r="JQN19" s="26"/>
      <c r="JQP19" s="229"/>
      <c r="JQQ19" s="229"/>
      <c r="JQR19" s="229"/>
      <c r="JQS19" s="229"/>
      <c r="JQT19" s="229"/>
      <c r="JQU19" s="229"/>
      <c r="JQV19" s="229"/>
      <c r="JQW19" s="229"/>
      <c r="JQY19" s="227"/>
      <c r="JQZ19" s="26"/>
      <c r="JRA19" s="26"/>
      <c r="JRB19" s="26"/>
      <c r="JRC19" s="225"/>
      <c r="JRD19" s="26"/>
      <c r="JRF19" s="229"/>
      <c r="JRG19" s="229"/>
      <c r="JRH19" s="229"/>
      <c r="JRI19" s="229"/>
      <c r="JRJ19" s="229"/>
      <c r="JRK19" s="229"/>
      <c r="JRL19" s="229"/>
      <c r="JRM19" s="229"/>
      <c r="JRO19" s="227"/>
      <c r="JRP19" s="26"/>
      <c r="JRQ19" s="26"/>
      <c r="JRR19" s="26"/>
      <c r="JRS19" s="225"/>
      <c r="JRT19" s="26"/>
      <c r="JRV19" s="229"/>
      <c r="JRW19" s="229"/>
      <c r="JRX19" s="229"/>
      <c r="JRY19" s="229"/>
      <c r="JRZ19" s="229"/>
      <c r="JSA19" s="229"/>
      <c r="JSB19" s="229"/>
      <c r="JSC19" s="229"/>
      <c r="JSE19" s="227"/>
      <c r="JSF19" s="26"/>
      <c r="JSG19" s="26"/>
      <c r="JSH19" s="26"/>
      <c r="JSI19" s="225"/>
      <c r="JSJ19" s="26"/>
      <c r="JSL19" s="229"/>
      <c r="JSM19" s="229"/>
      <c r="JSN19" s="229"/>
      <c r="JSO19" s="229"/>
      <c r="JSP19" s="229"/>
      <c r="JSQ19" s="229"/>
      <c r="JSR19" s="229"/>
      <c r="JSS19" s="229"/>
      <c r="JSU19" s="227"/>
      <c r="JSV19" s="26"/>
      <c r="JSW19" s="26"/>
      <c r="JSX19" s="26"/>
      <c r="JSY19" s="225"/>
      <c r="JSZ19" s="26"/>
      <c r="JTB19" s="229"/>
      <c r="JTC19" s="229"/>
      <c r="JTD19" s="229"/>
      <c r="JTE19" s="229"/>
      <c r="JTF19" s="229"/>
      <c r="JTG19" s="229"/>
      <c r="JTH19" s="229"/>
      <c r="JTI19" s="229"/>
      <c r="JTK19" s="227"/>
      <c r="JTL19" s="26"/>
      <c r="JTM19" s="26"/>
      <c r="JTN19" s="26"/>
      <c r="JTO19" s="225"/>
      <c r="JTP19" s="26"/>
      <c r="JTR19" s="229"/>
      <c r="JTS19" s="229"/>
      <c r="JTT19" s="229"/>
      <c r="JTU19" s="229"/>
      <c r="JTV19" s="229"/>
      <c r="JTW19" s="229"/>
      <c r="JTX19" s="229"/>
      <c r="JTY19" s="229"/>
      <c r="JUA19" s="227"/>
      <c r="JUB19" s="26"/>
      <c r="JUC19" s="26"/>
      <c r="JUD19" s="26"/>
      <c r="JUE19" s="225"/>
      <c r="JUF19" s="26"/>
      <c r="JUH19" s="229"/>
      <c r="JUI19" s="229"/>
      <c r="JUJ19" s="229"/>
      <c r="JUK19" s="229"/>
      <c r="JUL19" s="229"/>
      <c r="JUM19" s="229"/>
      <c r="JUN19" s="229"/>
      <c r="JUO19" s="229"/>
      <c r="JUQ19" s="227"/>
      <c r="JUR19" s="26"/>
      <c r="JUS19" s="26"/>
      <c r="JUT19" s="26"/>
      <c r="JUU19" s="225"/>
      <c r="JUV19" s="26"/>
      <c r="JUX19" s="229"/>
      <c r="JUY19" s="229"/>
      <c r="JUZ19" s="229"/>
      <c r="JVA19" s="229"/>
      <c r="JVB19" s="229"/>
      <c r="JVC19" s="229"/>
      <c r="JVD19" s="229"/>
      <c r="JVE19" s="229"/>
      <c r="JVG19" s="227"/>
      <c r="JVH19" s="26"/>
      <c r="JVI19" s="26"/>
      <c r="JVJ19" s="26"/>
      <c r="JVK19" s="225"/>
      <c r="JVL19" s="26"/>
      <c r="JVN19" s="229"/>
      <c r="JVO19" s="229"/>
      <c r="JVP19" s="229"/>
      <c r="JVQ19" s="229"/>
      <c r="JVR19" s="229"/>
      <c r="JVS19" s="229"/>
      <c r="JVT19" s="229"/>
      <c r="JVU19" s="229"/>
      <c r="JVW19" s="227"/>
      <c r="JVX19" s="26"/>
      <c r="JVY19" s="26"/>
      <c r="JVZ19" s="26"/>
      <c r="JWA19" s="225"/>
      <c r="JWB19" s="26"/>
      <c r="JWD19" s="229"/>
      <c r="JWE19" s="229"/>
      <c r="JWF19" s="229"/>
      <c r="JWG19" s="229"/>
      <c r="JWH19" s="229"/>
      <c r="JWI19" s="229"/>
      <c r="JWJ19" s="229"/>
      <c r="JWK19" s="229"/>
      <c r="JWM19" s="227"/>
      <c r="JWN19" s="26"/>
      <c r="JWO19" s="26"/>
      <c r="JWP19" s="26"/>
      <c r="JWQ19" s="225"/>
      <c r="JWR19" s="26"/>
      <c r="JWT19" s="229"/>
      <c r="JWU19" s="229"/>
      <c r="JWV19" s="229"/>
      <c r="JWW19" s="229"/>
      <c r="JWX19" s="229"/>
      <c r="JWY19" s="229"/>
      <c r="JWZ19" s="229"/>
      <c r="JXA19" s="229"/>
      <c r="JXC19" s="227"/>
      <c r="JXD19" s="26"/>
      <c r="JXE19" s="26"/>
      <c r="JXF19" s="26"/>
      <c r="JXG19" s="225"/>
      <c r="JXH19" s="26"/>
      <c r="JXJ19" s="229"/>
      <c r="JXK19" s="229"/>
      <c r="JXL19" s="229"/>
      <c r="JXM19" s="229"/>
      <c r="JXN19" s="229"/>
      <c r="JXO19" s="229"/>
      <c r="JXP19" s="229"/>
      <c r="JXQ19" s="229"/>
      <c r="JXS19" s="227"/>
      <c r="JXT19" s="26"/>
      <c r="JXU19" s="26"/>
      <c r="JXV19" s="26"/>
      <c r="JXW19" s="225"/>
      <c r="JXX19" s="26"/>
      <c r="JXZ19" s="229"/>
      <c r="JYA19" s="229"/>
      <c r="JYB19" s="229"/>
      <c r="JYC19" s="229"/>
      <c r="JYD19" s="229"/>
      <c r="JYE19" s="229"/>
      <c r="JYF19" s="229"/>
      <c r="JYG19" s="229"/>
      <c r="JYI19" s="227"/>
      <c r="JYJ19" s="26"/>
      <c r="JYK19" s="26"/>
      <c r="JYL19" s="26"/>
      <c r="JYM19" s="225"/>
      <c r="JYN19" s="26"/>
      <c r="JYP19" s="229"/>
      <c r="JYQ19" s="229"/>
      <c r="JYR19" s="229"/>
      <c r="JYS19" s="229"/>
      <c r="JYT19" s="229"/>
      <c r="JYU19" s="229"/>
      <c r="JYV19" s="229"/>
      <c r="JYW19" s="229"/>
      <c r="JYY19" s="227"/>
      <c r="JYZ19" s="26"/>
      <c r="JZA19" s="26"/>
      <c r="JZB19" s="26"/>
      <c r="JZC19" s="225"/>
      <c r="JZD19" s="26"/>
      <c r="JZF19" s="229"/>
      <c r="JZG19" s="229"/>
      <c r="JZH19" s="229"/>
      <c r="JZI19" s="229"/>
      <c r="JZJ19" s="229"/>
      <c r="JZK19" s="229"/>
      <c r="JZL19" s="229"/>
      <c r="JZM19" s="229"/>
      <c r="JZO19" s="227"/>
      <c r="JZP19" s="26"/>
      <c r="JZQ19" s="26"/>
      <c r="JZR19" s="26"/>
      <c r="JZS19" s="225"/>
      <c r="JZT19" s="26"/>
      <c r="JZV19" s="229"/>
      <c r="JZW19" s="229"/>
      <c r="JZX19" s="229"/>
      <c r="JZY19" s="229"/>
      <c r="JZZ19" s="229"/>
      <c r="KAA19" s="229"/>
      <c r="KAB19" s="229"/>
      <c r="KAC19" s="229"/>
      <c r="KAE19" s="227"/>
      <c r="KAF19" s="26"/>
      <c r="KAG19" s="26"/>
      <c r="KAH19" s="26"/>
      <c r="KAI19" s="225"/>
      <c r="KAJ19" s="26"/>
      <c r="KAL19" s="229"/>
      <c r="KAM19" s="229"/>
      <c r="KAN19" s="229"/>
      <c r="KAO19" s="229"/>
      <c r="KAP19" s="229"/>
      <c r="KAQ19" s="229"/>
      <c r="KAR19" s="229"/>
      <c r="KAS19" s="229"/>
      <c r="KAU19" s="227"/>
      <c r="KAV19" s="26"/>
      <c r="KAW19" s="26"/>
      <c r="KAX19" s="26"/>
      <c r="KAY19" s="225"/>
      <c r="KAZ19" s="26"/>
      <c r="KBB19" s="229"/>
      <c r="KBC19" s="229"/>
      <c r="KBD19" s="229"/>
      <c r="KBE19" s="229"/>
      <c r="KBF19" s="229"/>
      <c r="KBG19" s="229"/>
      <c r="KBH19" s="229"/>
      <c r="KBI19" s="229"/>
      <c r="KBK19" s="227"/>
      <c r="KBL19" s="26"/>
      <c r="KBM19" s="26"/>
      <c r="KBN19" s="26"/>
      <c r="KBO19" s="225"/>
      <c r="KBP19" s="26"/>
      <c r="KBR19" s="229"/>
      <c r="KBS19" s="229"/>
      <c r="KBT19" s="229"/>
      <c r="KBU19" s="229"/>
      <c r="KBV19" s="229"/>
      <c r="KBW19" s="229"/>
      <c r="KBX19" s="229"/>
      <c r="KBY19" s="229"/>
      <c r="KCA19" s="227"/>
      <c r="KCB19" s="26"/>
      <c r="KCC19" s="26"/>
      <c r="KCD19" s="26"/>
      <c r="KCE19" s="225"/>
      <c r="KCF19" s="26"/>
      <c r="KCH19" s="229"/>
      <c r="KCI19" s="229"/>
      <c r="KCJ19" s="229"/>
      <c r="KCK19" s="229"/>
      <c r="KCL19" s="229"/>
      <c r="KCM19" s="229"/>
      <c r="KCN19" s="229"/>
      <c r="KCO19" s="229"/>
      <c r="KCQ19" s="227"/>
      <c r="KCR19" s="26"/>
      <c r="KCS19" s="26"/>
      <c r="KCT19" s="26"/>
      <c r="KCU19" s="225"/>
      <c r="KCV19" s="26"/>
      <c r="KCX19" s="229"/>
      <c r="KCY19" s="229"/>
      <c r="KCZ19" s="229"/>
      <c r="KDA19" s="229"/>
      <c r="KDB19" s="229"/>
      <c r="KDC19" s="229"/>
      <c r="KDD19" s="229"/>
      <c r="KDE19" s="229"/>
      <c r="KDG19" s="227"/>
      <c r="KDH19" s="26"/>
      <c r="KDI19" s="26"/>
      <c r="KDJ19" s="26"/>
      <c r="KDK19" s="225"/>
      <c r="KDL19" s="26"/>
      <c r="KDN19" s="229"/>
      <c r="KDO19" s="229"/>
      <c r="KDP19" s="229"/>
      <c r="KDQ19" s="229"/>
      <c r="KDR19" s="229"/>
      <c r="KDS19" s="229"/>
      <c r="KDT19" s="229"/>
      <c r="KDU19" s="229"/>
      <c r="KDW19" s="227"/>
      <c r="KDX19" s="26"/>
      <c r="KDY19" s="26"/>
      <c r="KDZ19" s="26"/>
      <c r="KEA19" s="225"/>
      <c r="KEB19" s="26"/>
      <c r="KED19" s="229"/>
      <c r="KEE19" s="229"/>
      <c r="KEF19" s="229"/>
      <c r="KEG19" s="229"/>
      <c r="KEH19" s="229"/>
      <c r="KEI19" s="229"/>
      <c r="KEJ19" s="229"/>
      <c r="KEK19" s="229"/>
      <c r="KEM19" s="227"/>
      <c r="KEN19" s="26"/>
      <c r="KEO19" s="26"/>
      <c r="KEP19" s="26"/>
      <c r="KEQ19" s="225"/>
      <c r="KER19" s="26"/>
      <c r="KET19" s="229"/>
      <c r="KEU19" s="229"/>
      <c r="KEV19" s="229"/>
      <c r="KEW19" s="229"/>
      <c r="KEX19" s="229"/>
      <c r="KEY19" s="229"/>
      <c r="KEZ19" s="229"/>
      <c r="KFA19" s="229"/>
      <c r="KFC19" s="227"/>
      <c r="KFD19" s="26"/>
      <c r="KFE19" s="26"/>
      <c r="KFF19" s="26"/>
      <c r="KFG19" s="225"/>
      <c r="KFH19" s="26"/>
      <c r="KFJ19" s="229"/>
      <c r="KFK19" s="229"/>
      <c r="KFL19" s="229"/>
      <c r="KFM19" s="229"/>
      <c r="KFN19" s="229"/>
      <c r="KFO19" s="229"/>
      <c r="KFP19" s="229"/>
      <c r="KFQ19" s="229"/>
      <c r="KFS19" s="227"/>
      <c r="KFT19" s="26"/>
      <c r="KFU19" s="26"/>
      <c r="KFV19" s="26"/>
      <c r="KFW19" s="225"/>
      <c r="KFX19" s="26"/>
      <c r="KFZ19" s="229"/>
      <c r="KGA19" s="229"/>
      <c r="KGB19" s="229"/>
      <c r="KGC19" s="229"/>
      <c r="KGD19" s="229"/>
      <c r="KGE19" s="229"/>
      <c r="KGF19" s="229"/>
      <c r="KGG19" s="229"/>
      <c r="KGI19" s="227"/>
      <c r="KGJ19" s="26"/>
      <c r="KGK19" s="26"/>
      <c r="KGL19" s="26"/>
      <c r="KGM19" s="225"/>
      <c r="KGN19" s="26"/>
      <c r="KGP19" s="229"/>
      <c r="KGQ19" s="229"/>
      <c r="KGR19" s="229"/>
      <c r="KGS19" s="229"/>
      <c r="KGT19" s="229"/>
      <c r="KGU19" s="229"/>
      <c r="KGV19" s="229"/>
      <c r="KGW19" s="229"/>
      <c r="KGY19" s="227"/>
      <c r="KGZ19" s="26"/>
      <c r="KHA19" s="26"/>
      <c r="KHB19" s="26"/>
      <c r="KHC19" s="225"/>
      <c r="KHD19" s="26"/>
      <c r="KHF19" s="229"/>
      <c r="KHG19" s="229"/>
      <c r="KHH19" s="229"/>
      <c r="KHI19" s="229"/>
      <c r="KHJ19" s="229"/>
      <c r="KHK19" s="229"/>
      <c r="KHL19" s="229"/>
      <c r="KHM19" s="229"/>
      <c r="KHO19" s="227"/>
      <c r="KHP19" s="26"/>
      <c r="KHQ19" s="26"/>
      <c r="KHR19" s="26"/>
      <c r="KHS19" s="225"/>
      <c r="KHT19" s="26"/>
      <c r="KHV19" s="229"/>
      <c r="KHW19" s="229"/>
      <c r="KHX19" s="229"/>
      <c r="KHY19" s="229"/>
      <c r="KHZ19" s="229"/>
      <c r="KIA19" s="229"/>
      <c r="KIB19" s="229"/>
      <c r="KIC19" s="229"/>
      <c r="KIE19" s="227"/>
      <c r="KIF19" s="26"/>
      <c r="KIG19" s="26"/>
      <c r="KIH19" s="26"/>
      <c r="KII19" s="225"/>
      <c r="KIJ19" s="26"/>
      <c r="KIL19" s="229"/>
      <c r="KIM19" s="229"/>
      <c r="KIN19" s="229"/>
      <c r="KIO19" s="229"/>
      <c r="KIP19" s="229"/>
      <c r="KIQ19" s="229"/>
      <c r="KIR19" s="229"/>
      <c r="KIS19" s="229"/>
      <c r="KIU19" s="227"/>
      <c r="KIV19" s="26"/>
      <c r="KIW19" s="26"/>
      <c r="KIX19" s="26"/>
      <c r="KIY19" s="225"/>
      <c r="KIZ19" s="26"/>
      <c r="KJB19" s="229"/>
      <c r="KJC19" s="229"/>
      <c r="KJD19" s="229"/>
      <c r="KJE19" s="229"/>
      <c r="KJF19" s="229"/>
      <c r="KJG19" s="229"/>
      <c r="KJH19" s="229"/>
      <c r="KJI19" s="229"/>
      <c r="KJK19" s="227"/>
      <c r="KJL19" s="26"/>
      <c r="KJM19" s="26"/>
      <c r="KJN19" s="26"/>
      <c r="KJO19" s="225"/>
      <c r="KJP19" s="26"/>
      <c r="KJR19" s="229"/>
      <c r="KJS19" s="229"/>
      <c r="KJT19" s="229"/>
      <c r="KJU19" s="229"/>
      <c r="KJV19" s="229"/>
      <c r="KJW19" s="229"/>
      <c r="KJX19" s="229"/>
      <c r="KJY19" s="229"/>
      <c r="KKA19" s="227"/>
      <c r="KKB19" s="26"/>
      <c r="KKC19" s="26"/>
      <c r="KKD19" s="26"/>
      <c r="KKE19" s="225"/>
      <c r="KKF19" s="26"/>
      <c r="KKH19" s="229"/>
      <c r="KKI19" s="229"/>
      <c r="KKJ19" s="229"/>
      <c r="KKK19" s="229"/>
      <c r="KKL19" s="229"/>
      <c r="KKM19" s="229"/>
      <c r="KKN19" s="229"/>
      <c r="KKO19" s="229"/>
      <c r="KKQ19" s="227"/>
      <c r="KKR19" s="26"/>
      <c r="KKS19" s="26"/>
      <c r="KKT19" s="26"/>
      <c r="KKU19" s="225"/>
      <c r="KKV19" s="26"/>
      <c r="KKX19" s="229"/>
      <c r="KKY19" s="229"/>
      <c r="KKZ19" s="229"/>
      <c r="KLA19" s="229"/>
      <c r="KLB19" s="229"/>
      <c r="KLC19" s="229"/>
      <c r="KLD19" s="229"/>
      <c r="KLE19" s="229"/>
      <c r="KLG19" s="227"/>
      <c r="KLH19" s="26"/>
      <c r="KLI19" s="26"/>
      <c r="KLJ19" s="26"/>
      <c r="KLK19" s="225"/>
      <c r="KLL19" s="26"/>
      <c r="KLN19" s="229"/>
      <c r="KLO19" s="229"/>
      <c r="KLP19" s="229"/>
      <c r="KLQ19" s="229"/>
      <c r="KLR19" s="229"/>
      <c r="KLS19" s="229"/>
      <c r="KLT19" s="229"/>
      <c r="KLU19" s="229"/>
      <c r="KLW19" s="227"/>
      <c r="KLX19" s="26"/>
      <c r="KLY19" s="26"/>
      <c r="KLZ19" s="26"/>
      <c r="KMA19" s="225"/>
      <c r="KMB19" s="26"/>
      <c r="KMD19" s="229"/>
      <c r="KME19" s="229"/>
      <c r="KMF19" s="229"/>
      <c r="KMG19" s="229"/>
      <c r="KMH19" s="229"/>
      <c r="KMI19" s="229"/>
      <c r="KMJ19" s="229"/>
      <c r="KMK19" s="229"/>
      <c r="KMM19" s="227"/>
      <c r="KMN19" s="26"/>
      <c r="KMO19" s="26"/>
      <c r="KMP19" s="26"/>
      <c r="KMQ19" s="225"/>
      <c r="KMR19" s="26"/>
      <c r="KMT19" s="229"/>
      <c r="KMU19" s="229"/>
      <c r="KMV19" s="229"/>
      <c r="KMW19" s="229"/>
      <c r="KMX19" s="229"/>
      <c r="KMY19" s="229"/>
      <c r="KMZ19" s="229"/>
      <c r="KNA19" s="229"/>
      <c r="KNC19" s="227"/>
      <c r="KND19" s="26"/>
      <c r="KNE19" s="26"/>
      <c r="KNF19" s="26"/>
      <c r="KNG19" s="225"/>
      <c r="KNH19" s="26"/>
      <c r="KNJ19" s="229"/>
      <c r="KNK19" s="229"/>
      <c r="KNL19" s="229"/>
      <c r="KNM19" s="229"/>
      <c r="KNN19" s="229"/>
      <c r="KNO19" s="229"/>
      <c r="KNP19" s="229"/>
      <c r="KNQ19" s="229"/>
      <c r="KNS19" s="227"/>
      <c r="KNT19" s="26"/>
      <c r="KNU19" s="26"/>
      <c r="KNV19" s="26"/>
      <c r="KNW19" s="225"/>
      <c r="KNX19" s="26"/>
      <c r="KNZ19" s="229"/>
      <c r="KOA19" s="229"/>
      <c r="KOB19" s="229"/>
      <c r="KOC19" s="229"/>
      <c r="KOD19" s="229"/>
      <c r="KOE19" s="229"/>
      <c r="KOF19" s="229"/>
      <c r="KOG19" s="229"/>
      <c r="KOI19" s="227"/>
      <c r="KOJ19" s="26"/>
      <c r="KOK19" s="26"/>
      <c r="KOL19" s="26"/>
      <c r="KOM19" s="225"/>
      <c r="KON19" s="26"/>
      <c r="KOP19" s="229"/>
      <c r="KOQ19" s="229"/>
      <c r="KOR19" s="229"/>
      <c r="KOS19" s="229"/>
      <c r="KOT19" s="229"/>
      <c r="KOU19" s="229"/>
      <c r="KOV19" s="229"/>
      <c r="KOW19" s="229"/>
      <c r="KOY19" s="227"/>
      <c r="KOZ19" s="26"/>
      <c r="KPA19" s="26"/>
      <c r="KPB19" s="26"/>
      <c r="KPC19" s="225"/>
      <c r="KPD19" s="26"/>
      <c r="KPF19" s="229"/>
      <c r="KPG19" s="229"/>
      <c r="KPH19" s="229"/>
      <c r="KPI19" s="229"/>
      <c r="KPJ19" s="229"/>
      <c r="KPK19" s="229"/>
      <c r="KPL19" s="229"/>
      <c r="KPM19" s="229"/>
      <c r="KPO19" s="227"/>
      <c r="KPP19" s="26"/>
      <c r="KPQ19" s="26"/>
      <c r="KPR19" s="26"/>
      <c r="KPS19" s="225"/>
      <c r="KPT19" s="26"/>
      <c r="KPV19" s="229"/>
      <c r="KPW19" s="229"/>
      <c r="KPX19" s="229"/>
      <c r="KPY19" s="229"/>
      <c r="KPZ19" s="229"/>
      <c r="KQA19" s="229"/>
      <c r="KQB19" s="229"/>
      <c r="KQC19" s="229"/>
      <c r="KQE19" s="227"/>
      <c r="KQF19" s="26"/>
      <c r="KQG19" s="26"/>
      <c r="KQH19" s="26"/>
      <c r="KQI19" s="225"/>
      <c r="KQJ19" s="26"/>
      <c r="KQL19" s="229"/>
      <c r="KQM19" s="229"/>
      <c r="KQN19" s="229"/>
      <c r="KQO19" s="229"/>
      <c r="KQP19" s="229"/>
      <c r="KQQ19" s="229"/>
      <c r="KQR19" s="229"/>
      <c r="KQS19" s="229"/>
      <c r="KQU19" s="227"/>
      <c r="KQV19" s="26"/>
      <c r="KQW19" s="26"/>
      <c r="KQX19" s="26"/>
      <c r="KQY19" s="225"/>
      <c r="KQZ19" s="26"/>
      <c r="KRB19" s="229"/>
      <c r="KRC19" s="229"/>
      <c r="KRD19" s="229"/>
      <c r="KRE19" s="229"/>
      <c r="KRF19" s="229"/>
      <c r="KRG19" s="229"/>
      <c r="KRH19" s="229"/>
      <c r="KRI19" s="229"/>
      <c r="KRK19" s="227"/>
      <c r="KRL19" s="26"/>
      <c r="KRM19" s="26"/>
      <c r="KRN19" s="26"/>
      <c r="KRO19" s="225"/>
      <c r="KRP19" s="26"/>
      <c r="KRR19" s="229"/>
      <c r="KRS19" s="229"/>
      <c r="KRT19" s="229"/>
      <c r="KRU19" s="229"/>
      <c r="KRV19" s="229"/>
      <c r="KRW19" s="229"/>
      <c r="KRX19" s="229"/>
      <c r="KRY19" s="229"/>
      <c r="KSA19" s="227"/>
      <c r="KSB19" s="26"/>
      <c r="KSC19" s="26"/>
      <c r="KSD19" s="26"/>
      <c r="KSE19" s="225"/>
      <c r="KSF19" s="26"/>
      <c r="KSH19" s="229"/>
      <c r="KSI19" s="229"/>
      <c r="KSJ19" s="229"/>
      <c r="KSK19" s="229"/>
      <c r="KSL19" s="229"/>
      <c r="KSM19" s="229"/>
      <c r="KSN19" s="229"/>
      <c r="KSO19" s="229"/>
      <c r="KSQ19" s="227"/>
      <c r="KSR19" s="26"/>
      <c r="KSS19" s="26"/>
      <c r="KST19" s="26"/>
      <c r="KSU19" s="225"/>
      <c r="KSV19" s="26"/>
      <c r="KSX19" s="229"/>
      <c r="KSY19" s="229"/>
      <c r="KSZ19" s="229"/>
      <c r="KTA19" s="229"/>
      <c r="KTB19" s="229"/>
      <c r="KTC19" s="229"/>
      <c r="KTD19" s="229"/>
      <c r="KTE19" s="229"/>
      <c r="KTG19" s="227"/>
      <c r="KTH19" s="26"/>
      <c r="KTI19" s="26"/>
      <c r="KTJ19" s="26"/>
      <c r="KTK19" s="225"/>
      <c r="KTL19" s="26"/>
      <c r="KTN19" s="229"/>
      <c r="KTO19" s="229"/>
      <c r="KTP19" s="229"/>
      <c r="KTQ19" s="229"/>
      <c r="KTR19" s="229"/>
      <c r="KTS19" s="229"/>
      <c r="KTT19" s="229"/>
      <c r="KTU19" s="229"/>
      <c r="KTW19" s="227"/>
      <c r="KTX19" s="26"/>
      <c r="KTY19" s="26"/>
      <c r="KTZ19" s="26"/>
      <c r="KUA19" s="225"/>
      <c r="KUB19" s="26"/>
      <c r="KUD19" s="229"/>
      <c r="KUE19" s="229"/>
      <c r="KUF19" s="229"/>
      <c r="KUG19" s="229"/>
      <c r="KUH19" s="229"/>
      <c r="KUI19" s="229"/>
      <c r="KUJ19" s="229"/>
      <c r="KUK19" s="229"/>
      <c r="KUM19" s="227"/>
      <c r="KUN19" s="26"/>
      <c r="KUO19" s="26"/>
      <c r="KUP19" s="26"/>
      <c r="KUQ19" s="225"/>
      <c r="KUR19" s="26"/>
      <c r="KUT19" s="229"/>
      <c r="KUU19" s="229"/>
      <c r="KUV19" s="229"/>
      <c r="KUW19" s="229"/>
      <c r="KUX19" s="229"/>
      <c r="KUY19" s="229"/>
      <c r="KUZ19" s="229"/>
      <c r="KVA19" s="229"/>
      <c r="KVC19" s="227"/>
      <c r="KVD19" s="26"/>
      <c r="KVE19" s="26"/>
      <c r="KVF19" s="26"/>
      <c r="KVG19" s="225"/>
      <c r="KVH19" s="26"/>
      <c r="KVJ19" s="229"/>
      <c r="KVK19" s="229"/>
      <c r="KVL19" s="229"/>
      <c r="KVM19" s="229"/>
      <c r="KVN19" s="229"/>
      <c r="KVO19" s="229"/>
      <c r="KVP19" s="229"/>
      <c r="KVQ19" s="229"/>
      <c r="KVS19" s="227"/>
      <c r="KVT19" s="26"/>
      <c r="KVU19" s="26"/>
      <c r="KVV19" s="26"/>
      <c r="KVW19" s="225"/>
      <c r="KVX19" s="26"/>
      <c r="KVZ19" s="229"/>
      <c r="KWA19" s="229"/>
      <c r="KWB19" s="229"/>
      <c r="KWC19" s="229"/>
      <c r="KWD19" s="229"/>
      <c r="KWE19" s="229"/>
      <c r="KWF19" s="229"/>
      <c r="KWG19" s="229"/>
      <c r="KWI19" s="227"/>
      <c r="KWJ19" s="26"/>
      <c r="KWK19" s="26"/>
      <c r="KWL19" s="26"/>
      <c r="KWM19" s="225"/>
      <c r="KWN19" s="26"/>
      <c r="KWP19" s="229"/>
      <c r="KWQ19" s="229"/>
      <c r="KWR19" s="229"/>
      <c r="KWS19" s="229"/>
      <c r="KWT19" s="229"/>
      <c r="KWU19" s="229"/>
      <c r="KWV19" s="229"/>
      <c r="KWW19" s="229"/>
      <c r="KWY19" s="227"/>
      <c r="KWZ19" s="26"/>
      <c r="KXA19" s="26"/>
      <c r="KXB19" s="26"/>
      <c r="KXC19" s="225"/>
      <c r="KXD19" s="26"/>
      <c r="KXF19" s="229"/>
      <c r="KXG19" s="229"/>
      <c r="KXH19" s="229"/>
      <c r="KXI19" s="229"/>
      <c r="KXJ19" s="229"/>
      <c r="KXK19" s="229"/>
      <c r="KXL19" s="229"/>
      <c r="KXM19" s="229"/>
      <c r="KXO19" s="227"/>
      <c r="KXP19" s="26"/>
      <c r="KXQ19" s="26"/>
      <c r="KXR19" s="26"/>
      <c r="KXS19" s="225"/>
      <c r="KXT19" s="26"/>
      <c r="KXV19" s="229"/>
      <c r="KXW19" s="229"/>
      <c r="KXX19" s="229"/>
      <c r="KXY19" s="229"/>
      <c r="KXZ19" s="229"/>
      <c r="KYA19" s="229"/>
      <c r="KYB19" s="229"/>
      <c r="KYC19" s="229"/>
      <c r="KYE19" s="227"/>
      <c r="KYF19" s="26"/>
      <c r="KYG19" s="26"/>
      <c r="KYH19" s="26"/>
      <c r="KYI19" s="225"/>
      <c r="KYJ19" s="26"/>
      <c r="KYL19" s="229"/>
      <c r="KYM19" s="229"/>
      <c r="KYN19" s="229"/>
      <c r="KYO19" s="229"/>
      <c r="KYP19" s="229"/>
      <c r="KYQ19" s="229"/>
      <c r="KYR19" s="229"/>
      <c r="KYS19" s="229"/>
      <c r="KYU19" s="227"/>
      <c r="KYV19" s="26"/>
      <c r="KYW19" s="26"/>
      <c r="KYX19" s="26"/>
      <c r="KYY19" s="225"/>
      <c r="KYZ19" s="26"/>
      <c r="KZB19" s="229"/>
      <c r="KZC19" s="229"/>
      <c r="KZD19" s="229"/>
      <c r="KZE19" s="229"/>
      <c r="KZF19" s="229"/>
      <c r="KZG19" s="229"/>
      <c r="KZH19" s="229"/>
      <c r="KZI19" s="229"/>
      <c r="KZK19" s="227"/>
      <c r="KZL19" s="26"/>
      <c r="KZM19" s="26"/>
      <c r="KZN19" s="26"/>
      <c r="KZO19" s="225"/>
      <c r="KZP19" s="26"/>
      <c r="KZR19" s="229"/>
      <c r="KZS19" s="229"/>
      <c r="KZT19" s="229"/>
      <c r="KZU19" s="229"/>
      <c r="KZV19" s="229"/>
      <c r="KZW19" s="229"/>
      <c r="KZX19" s="229"/>
      <c r="KZY19" s="229"/>
      <c r="LAA19" s="227"/>
      <c r="LAB19" s="26"/>
      <c r="LAC19" s="26"/>
      <c r="LAD19" s="26"/>
      <c r="LAE19" s="225"/>
      <c r="LAF19" s="26"/>
      <c r="LAH19" s="229"/>
      <c r="LAI19" s="229"/>
      <c r="LAJ19" s="229"/>
      <c r="LAK19" s="229"/>
      <c r="LAL19" s="229"/>
      <c r="LAM19" s="229"/>
      <c r="LAN19" s="229"/>
      <c r="LAO19" s="229"/>
      <c r="LAQ19" s="227"/>
      <c r="LAR19" s="26"/>
      <c r="LAS19" s="26"/>
      <c r="LAT19" s="26"/>
      <c r="LAU19" s="225"/>
      <c r="LAV19" s="26"/>
      <c r="LAX19" s="229"/>
      <c r="LAY19" s="229"/>
      <c r="LAZ19" s="229"/>
      <c r="LBA19" s="229"/>
      <c r="LBB19" s="229"/>
      <c r="LBC19" s="229"/>
      <c r="LBD19" s="229"/>
      <c r="LBE19" s="229"/>
      <c r="LBG19" s="227"/>
      <c r="LBH19" s="26"/>
      <c r="LBI19" s="26"/>
      <c r="LBJ19" s="26"/>
      <c r="LBK19" s="225"/>
      <c r="LBL19" s="26"/>
      <c r="LBN19" s="229"/>
      <c r="LBO19" s="229"/>
      <c r="LBP19" s="229"/>
      <c r="LBQ19" s="229"/>
      <c r="LBR19" s="229"/>
      <c r="LBS19" s="229"/>
      <c r="LBT19" s="229"/>
      <c r="LBU19" s="229"/>
      <c r="LBW19" s="227"/>
      <c r="LBX19" s="26"/>
      <c r="LBY19" s="26"/>
      <c r="LBZ19" s="26"/>
      <c r="LCA19" s="225"/>
      <c r="LCB19" s="26"/>
      <c r="LCD19" s="229"/>
      <c r="LCE19" s="229"/>
      <c r="LCF19" s="229"/>
      <c r="LCG19" s="229"/>
      <c r="LCH19" s="229"/>
      <c r="LCI19" s="229"/>
      <c r="LCJ19" s="229"/>
      <c r="LCK19" s="229"/>
      <c r="LCM19" s="227"/>
      <c r="LCN19" s="26"/>
      <c r="LCO19" s="26"/>
      <c r="LCP19" s="26"/>
      <c r="LCQ19" s="225"/>
      <c r="LCR19" s="26"/>
      <c r="LCT19" s="229"/>
      <c r="LCU19" s="229"/>
      <c r="LCV19" s="229"/>
      <c r="LCW19" s="229"/>
      <c r="LCX19" s="229"/>
      <c r="LCY19" s="229"/>
      <c r="LCZ19" s="229"/>
      <c r="LDA19" s="229"/>
      <c r="LDC19" s="227"/>
      <c r="LDD19" s="26"/>
      <c r="LDE19" s="26"/>
      <c r="LDF19" s="26"/>
      <c r="LDG19" s="225"/>
      <c r="LDH19" s="26"/>
      <c r="LDJ19" s="229"/>
      <c r="LDK19" s="229"/>
      <c r="LDL19" s="229"/>
      <c r="LDM19" s="229"/>
      <c r="LDN19" s="229"/>
      <c r="LDO19" s="229"/>
      <c r="LDP19" s="229"/>
      <c r="LDQ19" s="229"/>
      <c r="LDS19" s="227"/>
      <c r="LDT19" s="26"/>
      <c r="LDU19" s="26"/>
      <c r="LDV19" s="26"/>
      <c r="LDW19" s="225"/>
      <c r="LDX19" s="26"/>
      <c r="LDZ19" s="229"/>
      <c r="LEA19" s="229"/>
      <c r="LEB19" s="229"/>
      <c r="LEC19" s="229"/>
      <c r="LED19" s="229"/>
      <c r="LEE19" s="229"/>
      <c r="LEF19" s="229"/>
      <c r="LEG19" s="229"/>
      <c r="LEI19" s="227"/>
      <c r="LEJ19" s="26"/>
      <c r="LEK19" s="26"/>
      <c r="LEL19" s="26"/>
      <c r="LEM19" s="225"/>
      <c r="LEN19" s="26"/>
      <c r="LEP19" s="229"/>
      <c r="LEQ19" s="229"/>
      <c r="LER19" s="229"/>
      <c r="LES19" s="229"/>
      <c r="LET19" s="229"/>
      <c r="LEU19" s="229"/>
      <c r="LEV19" s="229"/>
      <c r="LEW19" s="229"/>
      <c r="LEY19" s="227"/>
      <c r="LEZ19" s="26"/>
      <c r="LFA19" s="26"/>
      <c r="LFB19" s="26"/>
      <c r="LFC19" s="225"/>
      <c r="LFD19" s="26"/>
      <c r="LFF19" s="229"/>
      <c r="LFG19" s="229"/>
      <c r="LFH19" s="229"/>
      <c r="LFI19" s="229"/>
      <c r="LFJ19" s="229"/>
      <c r="LFK19" s="229"/>
      <c r="LFL19" s="229"/>
      <c r="LFM19" s="229"/>
      <c r="LFO19" s="227"/>
      <c r="LFP19" s="26"/>
      <c r="LFQ19" s="26"/>
      <c r="LFR19" s="26"/>
      <c r="LFS19" s="225"/>
      <c r="LFT19" s="26"/>
      <c r="LFV19" s="229"/>
      <c r="LFW19" s="229"/>
      <c r="LFX19" s="229"/>
      <c r="LFY19" s="229"/>
      <c r="LFZ19" s="229"/>
      <c r="LGA19" s="229"/>
      <c r="LGB19" s="229"/>
      <c r="LGC19" s="229"/>
      <c r="LGE19" s="227"/>
      <c r="LGF19" s="26"/>
      <c r="LGG19" s="26"/>
      <c r="LGH19" s="26"/>
      <c r="LGI19" s="225"/>
      <c r="LGJ19" s="26"/>
      <c r="LGL19" s="229"/>
      <c r="LGM19" s="229"/>
      <c r="LGN19" s="229"/>
      <c r="LGO19" s="229"/>
      <c r="LGP19" s="229"/>
      <c r="LGQ19" s="229"/>
      <c r="LGR19" s="229"/>
      <c r="LGS19" s="229"/>
      <c r="LGU19" s="227"/>
      <c r="LGV19" s="26"/>
      <c r="LGW19" s="26"/>
      <c r="LGX19" s="26"/>
      <c r="LGY19" s="225"/>
      <c r="LGZ19" s="26"/>
      <c r="LHB19" s="229"/>
      <c r="LHC19" s="229"/>
      <c r="LHD19" s="229"/>
      <c r="LHE19" s="229"/>
      <c r="LHF19" s="229"/>
      <c r="LHG19" s="229"/>
      <c r="LHH19" s="229"/>
      <c r="LHI19" s="229"/>
      <c r="LHK19" s="227"/>
      <c r="LHL19" s="26"/>
      <c r="LHM19" s="26"/>
      <c r="LHN19" s="26"/>
      <c r="LHO19" s="225"/>
      <c r="LHP19" s="26"/>
      <c r="LHR19" s="229"/>
      <c r="LHS19" s="229"/>
      <c r="LHT19" s="229"/>
      <c r="LHU19" s="229"/>
      <c r="LHV19" s="229"/>
      <c r="LHW19" s="229"/>
      <c r="LHX19" s="229"/>
      <c r="LHY19" s="229"/>
      <c r="LIA19" s="227"/>
      <c r="LIB19" s="26"/>
      <c r="LIC19" s="26"/>
      <c r="LID19" s="26"/>
      <c r="LIE19" s="225"/>
      <c r="LIF19" s="26"/>
      <c r="LIH19" s="229"/>
      <c r="LII19" s="229"/>
      <c r="LIJ19" s="229"/>
      <c r="LIK19" s="229"/>
      <c r="LIL19" s="229"/>
      <c r="LIM19" s="229"/>
      <c r="LIN19" s="229"/>
      <c r="LIO19" s="229"/>
      <c r="LIQ19" s="227"/>
      <c r="LIR19" s="26"/>
      <c r="LIS19" s="26"/>
      <c r="LIT19" s="26"/>
      <c r="LIU19" s="225"/>
      <c r="LIV19" s="26"/>
      <c r="LIX19" s="229"/>
      <c r="LIY19" s="229"/>
      <c r="LIZ19" s="229"/>
      <c r="LJA19" s="229"/>
      <c r="LJB19" s="229"/>
      <c r="LJC19" s="229"/>
      <c r="LJD19" s="229"/>
      <c r="LJE19" s="229"/>
      <c r="LJG19" s="227"/>
      <c r="LJH19" s="26"/>
      <c r="LJI19" s="26"/>
      <c r="LJJ19" s="26"/>
      <c r="LJK19" s="225"/>
      <c r="LJL19" s="26"/>
      <c r="LJN19" s="229"/>
      <c r="LJO19" s="229"/>
      <c r="LJP19" s="229"/>
      <c r="LJQ19" s="229"/>
      <c r="LJR19" s="229"/>
      <c r="LJS19" s="229"/>
      <c r="LJT19" s="229"/>
      <c r="LJU19" s="229"/>
      <c r="LJW19" s="227"/>
      <c r="LJX19" s="26"/>
      <c r="LJY19" s="26"/>
      <c r="LJZ19" s="26"/>
      <c r="LKA19" s="225"/>
      <c r="LKB19" s="26"/>
      <c r="LKD19" s="229"/>
      <c r="LKE19" s="229"/>
      <c r="LKF19" s="229"/>
      <c r="LKG19" s="229"/>
      <c r="LKH19" s="229"/>
      <c r="LKI19" s="229"/>
      <c r="LKJ19" s="229"/>
      <c r="LKK19" s="229"/>
      <c r="LKM19" s="227"/>
      <c r="LKN19" s="26"/>
      <c r="LKO19" s="26"/>
      <c r="LKP19" s="26"/>
      <c r="LKQ19" s="225"/>
      <c r="LKR19" s="26"/>
      <c r="LKT19" s="229"/>
      <c r="LKU19" s="229"/>
      <c r="LKV19" s="229"/>
      <c r="LKW19" s="229"/>
      <c r="LKX19" s="229"/>
      <c r="LKY19" s="229"/>
      <c r="LKZ19" s="229"/>
      <c r="LLA19" s="229"/>
      <c r="LLC19" s="227"/>
      <c r="LLD19" s="26"/>
      <c r="LLE19" s="26"/>
      <c r="LLF19" s="26"/>
      <c r="LLG19" s="225"/>
      <c r="LLH19" s="26"/>
      <c r="LLJ19" s="229"/>
      <c r="LLK19" s="229"/>
      <c r="LLL19" s="229"/>
      <c r="LLM19" s="229"/>
      <c r="LLN19" s="229"/>
      <c r="LLO19" s="229"/>
      <c r="LLP19" s="229"/>
      <c r="LLQ19" s="229"/>
      <c r="LLS19" s="227"/>
      <c r="LLT19" s="26"/>
      <c r="LLU19" s="26"/>
      <c r="LLV19" s="26"/>
      <c r="LLW19" s="225"/>
      <c r="LLX19" s="26"/>
      <c r="LLZ19" s="229"/>
      <c r="LMA19" s="229"/>
      <c r="LMB19" s="229"/>
      <c r="LMC19" s="229"/>
      <c r="LMD19" s="229"/>
      <c r="LME19" s="229"/>
      <c r="LMF19" s="229"/>
      <c r="LMG19" s="229"/>
      <c r="LMI19" s="227"/>
      <c r="LMJ19" s="26"/>
      <c r="LMK19" s="26"/>
      <c r="LML19" s="26"/>
      <c r="LMM19" s="225"/>
      <c r="LMN19" s="26"/>
      <c r="LMP19" s="229"/>
      <c r="LMQ19" s="229"/>
      <c r="LMR19" s="229"/>
      <c r="LMS19" s="229"/>
      <c r="LMT19" s="229"/>
      <c r="LMU19" s="229"/>
      <c r="LMV19" s="229"/>
      <c r="LMW19" s="229"/>
      <c r="LMY19" s="227"/>
      <c r="LMZ19" s="26"/>
      <c r="LNA19" s="26"/>
      <c r="LNB19" s="26"/>
      <c r="LNC19" s="225"/>
      <c r="LND19" s="26"/>
      <c r="LNF19" s="229"/>
      <c r="LNG19" s="229"/>
      <c r="LNH19" s="229"/>
      <c r="LNI19" s="229"/>
      <c r="LNJ19" s="229"/>
      <c r="LNK19" s="229"/>
      <c r="LNL19" s="229"/>
      <c r="LNM19" s="229"/>
      <c r="LNO19" s="227"/>
      <c r="LNP19" s="26"/>
      <c r="LNQ19" s="26"/>
      <c r="LNR19" s="26"/>
      <c r="LNS19" s="225"/>
      <c r="LNT19" s="26"/>
      <c r="LNV19" s="229"/>
      <c r="LNW19" s="229"/>
      <c r="LNX19" s="229"/>
      <c r="LNY19" s="229"/>
      <c r="LNZ19" s="229"/>
      <c r="LOA19" s="229"/>
      <c r="LOB19" s="229"/>
      <c r="LOC19" s="229"/>
      <c r="LOE19" s="227"/>
      <c r="LOF19" s="26"/>
      <c r="LOG19" s="26"/>
      <c r="LOH19" s="26"/>
      <c r="LOI19" s="225"/>
      <c r="LOJ19" s="26"/>
      <c r="LOL19" s="229"/>
      <c r="LOM19" s="229"/>
      <c r="LON19" s="229"/>
      <c r="LOO19" s="229"/>
      <c r="LOP19" s="229"/>
      <c r="LOQ19" s="229"/>
      <c r="LOR19" s="229"/>
      <c r="LOS19" s="229"/>
      <c r="LOU19" s="227"/>
      <c r="LOV19" s="26"/>
      <c r="LOW19" s="26"/>
      <c r="LOX19" s="26"/>
      <c r="LOY19" s="225"/>
      <c r="LOZ19" s="26"/>
      <c r="LPB19" s="229"/>
      <c r="LPC19" s="229"/>
      <c r="LPD19" s="229"/>
      <c r="LPE19" s="229"/>
      <c r="LPF19" s="229"/>
      <c r="LPG19" s="229"/>
      <c r="LPH19" s="229"/>
      <c r="LPI19" s="229"/>
      <c r="LPK19" s="227"/>
      <c r="LPL19" s="26"/>
      <c r="LPM19" s="26"/>
      <c r="LPN19" s="26"/>
      <c r="LPO19" s="225"/>
      <c r="LPP19" s="26"/>
      <c r="LPR19" s="229"/>
      <c r="LPS19" s="229"/>
      <c r="LPT19" s="229"/>
      <c r="LPU19" s="229"/>
      <c r="LPV19" s="229"/>
      <c r="LPW19" s="229"/>
      <c r="LPX19" s="229"/>
      <c r="LPY19" s="229"/>
      <c r="LQA19" s="227"/>
      <c r="LQB19" s="26"/>
      <c r="LQC19" s="26"/>
      <c r="LQD19" s="26"/>
      <c r="LQE19" s="225"/>
      <c r="LQF19" s="26"/>
      <c r="LQH19" s="229"/>
      <c r="LQI19" s="229"/>
      <c r="LQJ19" s="229"/>
      <c r="LQK19" s="229"/>
      <c r="LQL19" s="229"/>
      <c r="LQM19" s="229"/>
      <c r="LQN19" s="229"/>
      <c r="LQO19" s="229"/>
      <c r="LQQ19" s="227"/>
      <c r="LQR19" s="26"/>
      <c r="LQS19" s="26"/>
      <c r="LQT19" s="26"/>
      <c r="LQU19" s="225"/>
      <c r="LQV19" s="26"/>
      <c r="LQX19" s="229"/>
      <c r="LQY19" s="229"/>
      <c r="LQZ19" s="229"/>
      <c r="LRA19" s="229"/>
      <c r="LRB19" s="229"/>
      <c r="LRC19" s="229"/>
      <c r="LRD19" s="229"/>
      <c r="LRE19" s="229"/>
      <c r="LRG19" s="227"/>
      <c r="LRH19" s="26"/>
      <c r="LRI19" s="26"/>
      <c r="LRJ19" s="26"/>
      <c r="LRK19" s="225"/>
      <c r="LRL19" s="26"/>
      <c r="LRN19" s="229"/>
      <c r="LRO19" s="229"/>
      <c r="LRP19" s="229"/>
      <c r="LRQ19" s="229"/>
      <c r="LRR19" s="229"/>
      <c r="LRS19" s="229"/>
      <c r="LRT19" s="229"/>
      <c r="LRU19" s="229"/>
      <c r="LRW19" s="227"/>
      <c r="LRX19" s="26"/>
      <c r="LRY19" s="26"/>
      <c r="LRZ19" s="26"/>
      <c r="LSA19" s="225"/>
      <c r="LSB19" s="26"/>
      <c r="LSD19" s="229"/>
      <c r="LSE19" s="229"/>
      <c r="LSF19" s="229"/>
      <c r="LSG19" s="229"/>
      <c r="LSH19" s="229"/>
      <c r="LSI19" s="229"/>
      <c r="LSJ19" s="229"/>
      <c r="LSK19" s="229"/>
      <c r="LSM19" s="227"/>
      <c r="LSN19" s="26"/>
      <c r="LSO19" s="26"/>
      <c r="LSP19" s="26"/>
      <c r="LSQ19" s="225"/>
      <c r="LSR19" s="26"/>
      <c r="LST19" s="229"/>
      <c r="LSU19" s="229"/>
      <c r="LSV19" s="229"/>
      <c r="LSW19" s="229"/>
      <c r="LSX19" s="229"/>
      <c r="LSY19" s="229"/>
      <c r="LSZ19" s="229"/>
      <c r="LTA19" s="229"/>
      <c r="LTC19" s="227"/>
      <c r="LTD19" s="26"/>
      <c r="LTE19" s="26"/>
      <c r="LTF19" s="26"/>
      <c r="LTG19" s="225"/>
      <c r="LTH19" s="26"/>
      <c r="LTJ19" s="229"/>
      <c r="LTK19" s="229"/>
      <c r="LTL19" s="229"/>
      <c r="LTM19" s="229"/>
      <c r="LTN19" s="229"/>
      <c r="LTO19" s="229"/>
      <c r="LTP19" s="229"/>
      <c r="LTQ19" s="229"/>
      <c r="LTS19" s="227"/>
      <c r="LTT19" s="26"/>
      <c r="LTU19" s="26"/>
      <c r="LTV19" s="26"/>
      <c r="LTW19" s="225"/>
      <c r="LTX19" s="26"/>
      <c r="LTZ19" s="229"/>
      <c r="LUA19" s="229"/>
      <c r="LUB19" s="229"/>
      <c r="LUC19" s="229"/>
      <c r="LUD19" s="229"/>
      <c r="LUE19" s="229"/>
      <c r="LUF19" s="229"/>
      <c r="LUG19" s="229"/>
      <c r="LUI19" s="227"/>
      <c r="LUJ19" s="26"/>
      <c r="LUK19" s="26"/>
      <c r="LUL19" s="26"/>
      <c r="LUM19" s="225"/>
      <c r="LUN19" s="26"/>
      <c r="LUP19" s="229"/>
      <c r="LUQ19" s="229"/>
      <c r="LUR19" s="229"/>
      <c r="LUS19" s="229"/>
      <c r="LUT19" s="229"/>
      <c r="LUU19" s="229"/>
      <c r="LUV19" s="229"/>
      <c r="LUW19" s="229"/>
      <c r="LUY19" s="227"/>
      <c r="LUZ19" s="26"/>
      <c r="LVA19" s="26"/>
      <c r="LVB19" s="26"/>
      <c r="LVC19" s="225"/>
      <c r="LVD19" s="26"/>
      <c r="LVF19" s="229"/>
      <c r="LVG19" s="229"/>
      <c r="LVH19" s="229"/>
      <c r="LVI19" s="229"/>
      <c r="LVJ19" s="229"/>
      <c r="LVK19" s="229"/>
      <c r="LVL19" s="229"/>
      <c r="LVM19" s="229"/>
      <c r="LVO19" s="227"/>
      <c r="LVP19" s="26"/>
      <c r="LVQ19" s="26"/>
      <c r="LVR19" s="26"/>
      <c r="LVS19" s="225"/>
      <c r="LVT19" s="26"/>
      <c r="LVV19" s="229"/>
      <c r="LVW19" s="229"/>
      <c r="LVX19" s="229"/>
      <c r="LVY19" s="229"/>
      <c r="LVZ19" s="229"/>
      <c r="LWA19" s="229"/>
      <c r="LWB19" s="229"/>
      <c r="LWC19" s="229"/>
      <c r="LWE19" s="227"/>
      <c r="LWF19" s="26"/>
      <c r="LWG19" s="26"/>
      <c r="LWH19" s="26"/>
      <c r="LWI19" s="225"/>
      <c r="LWJ19" s="26"/>
      <c r="LWL19" s="229"/>
      <c r="LWM19" s="229"/>
      <c r="LWN19" s="229"/>
      <c r="LWO19" s="229"/>
      <c r="LWP19" s="229"/>
      <c r="LWQ19" s="229"/>
      <c r="LWR19" s="229"/>
      <c r="LWS19" s="229"/>
      <c r="LWU19" s="227"/>
      <c r="LWV19" s="26"/>
      <c r="LWW19" s="26"/>
      <c r="LWX19" s="26"/>
      <c r="LWY19" s="225"/>
      <c r="LWZ19" s="26"/>
      <c r="LXB19" s="229"/>
      <c r="LXC19" s="229"/>
      <c r="LXD19" s="229"/>
      <c r="LXE19" s="229"/>
      <c r="LXF19" s="229"/>
      <c r="LXG19" s="229"/>
      <c r="LXH19" s="229"/>
      <c r="LXI19" s="229"/>
      <c r="LXK19" s="227"/>
      <c r="LXL19" s="26"/>
      <c r="LXM19" s="26"/>
      <c r="LXN19" s="26"/>
      <c r="LXO19" s="225"/>
      <c r="LXP19" s="26"/>
      <c r="LXR19" s="229"/>
      <c r="LXS19" s="229"/>
      <c r="LXT19" s="229"/>
      <c r="LXU19" s="229"/>
      <c r="LXV19" s="229"/>
      <c r="LXW19" s="229"/>
      <c r="LXX19" s="229"/>
      <c r="LXY19" s="229"/>
      <c r="LYA19" s="227"/>
      <c r="LYB19" s="26"/>
      <c r="LYC19" s="26"/>
      <c r="LYD19" s="26"/>
      <c r="LYE19" s="225"/>
      <c r="LYF19" s="26"/>
      <c r="LYH19" s="229"/>
      <c r="LYI19" s="229"/>
      <c r="LYJ19" s="229"/>
      <c r="LYK19" s="229"/>
      <c r="LYL19" s="229"/>
      <c r="LYM19" s="229"/>
      <c r="LYN19" s="229"/>
      <c r="LYO19" s="229"/>
      <c r="LYQ19" s="227"/>
      <c r="LYR19" s="26"/>
      <c r="LYS19" s="26"/>
      <c r="LYT19" s="26"/>
      <c r="LYU19" s="225"/>
      <c r="LYV19" s="26"/>
      <c r="LYX19" s="229"/>
      <c r="LYY19" s="229"/>
      <c r="LYZ19" s="229"/>
      <c r="LZA19" s="229"/>
      <c r="LZB19" s="229"/>
      <c r="LZC19" s="229"/>
      <c r="LZD19" s="229"/>
      <c r="LZE19" s="229"/>
      <c r="LZG19" s="227"/>
      <c r="LZH19" s="26"/>
      <c r="LZI19" s="26"/>
      <c r="LZJ19" s="26"/>
      <c r="LZK19" s="225"/>
      <c r="LZL19" s="26"/>
      <c r="LZN19" s="229"/>
      <c r="LZO19" s="229"/>
      <c r="LZP19" s="229"/>
      <c r="LZQ19" s="229"/>
      <c r="LZR19" s="229"/>
      <c r="LZS19" s="229"/>
      <c r="LZT19" s="229"/>
      <c r="LZU19" s="229"/>
      <c r="LZW19" s="227"/>
      <c r="LZX19" s="26"/>
      <c r="LZY19" s="26"/>
      <c r="LZZ19" s="26"/>
      <c r="MAA19" s="225"/>
      <c r="MAB19" s="26"/>
      <c r="MAD19" s="229"/>
      <c r="MAE19" s="229"/>
      <c r="MAF19" s="229"/>
      <c r="MAG19" s="229"/>
      <c r="MAH19" s="229"/>
      <c r="MAI19" s="229"/>
      <c r="MAJ19" s="229"/>
      <c r="MAK19" s="229"/>
      <c r="MAM19" s="227"/>
      <c r="MAN19" s="26"/>
      <c r="MAO19" s="26"/>
      <c r="MAP19" s="26"/>
      <c r="MAQ19" s="225"/>
      <c r="MAR19" s="26"/>
      <c r="MAT19" s="229"/>
      <c r="MAU19" s="229"/>
      <c r="MAV19" s="229"/>
      <c r="MAW19" s="229"/>
      <c r="MAX19" s="229"/>
      <c r="MAY19" s="229"/>
      <c r="MAZ19" s="229"/>
      <c r="MBA19" s="229"/>
      <c r="MBC19" s="227"/>
      <c r="MBD19" s="26"/>
      <c r="MBE19" s="26"/>
      <c r="MBF19" s="26"/>
      <c r="MBG19" s="225"/>
      <c r="MBH19" s="26"/>
      <c r="MBJ19" s="229"/>
      <c r="MBK19" s="229"/>
      <c r="MBL19" s="229"/>
      <c r="MBM19" s="229"/>
      <c r="MBN19" s="229"/>
      <c r="MBO19" s="229"/>
      <c r="MBP19" s="229"/>
      <c r="MBQ19" s="229"/>
      <c r="MBS19" s="227"/>
      <c r="MBT19" s="26"/>
      <c r="MBU19" s="26"/>
      <c r="MBV19" s="26"/>
      <c r="MBW19" s="225"/>
      <c r="MBX19" s="26"/>
      <c r="MBZ19" s="229"/>
      <c r="MCA19" s="229"/>
      <c r="MCB19" s="229"/>
      <c r="MCC19" s="229"/>
      <c r="MCD19" s="229"/>
      <c r="MCE19" s="229"/>
      <c r="MCF19" s="229"/>
      <c r="MCG19" s="229"/>
      <c r="MCI19" s="227"/>
      <c r="MCJ19" s="26"/>
      <c r="MCK19" s="26"/>
      <c r="MCL19" s="26"/>
      <c r="MCM19" s="225"/>
      <c r="MCN19" s="26"/>
      <c r="MCP19" s="229"/>
      <c r="MCQ19" s="229"/>
      <c r="MCR19" s="229"/>
      <c r="MCS19" s="229"/>
      <c r="MCT19" s="229"/>
      <c r="MCU19" s="229"/>
      <c r="MCV19" s="229"/>
      <c r="MCW19" s="229"/>
      <c r="MCY19" s="227"/>
      <c r="MCZ19" s="26"/>
      <c r="MDA19" s="26"/>
      <c r="MDB19" s="26"/>
      <c r="MDC19" s="225"/>
      <c r="MDD19" s="26"/>
      <c r="MDF19" s="229"/>
      <c r="MDG19" s="229"/>
      <c r="MDH19" s="229"/>
      <c r="MDI19" s="229"/>
      <c r="MDJ19" s="229"/>
      <c r="MDK19" s="229"/>
      <c r="MDL19" s="229"/>
      <c r="MDM19" s="229"/>
      <c r="MDO19" s="227"/>
      <c r="MDP19" s="26"/>
      <c r="MDQ19" s="26"/>
      <c r="MDR19" s="26"/>
      <c r="MDS19" s="225"/>
      <c r="MDT19" s="26"/>
      <c r="MDV19" s="229"/>
      <c r="MDW19" s="229"/>
      <c r="MDX19" s="229"/>
      <c r="MDY19" s="229"/>
      <c r="MDZ19" s="229"/>
      <c r="MEA19" s="229"/>
      <c r="MEB19" s="229"/>
      <c r="MEC19" s="229"/>
      <c r="MEE19" s="227"/>
      <c r="MEF19" s="26"/>
      <c r="MEG19" s="26"/>
      <c r="MEH19" s="26"/>
      <c r="MEI19" s="225"/>
      <c r="MEJ19" s="26"/>
      <c r="MEL19" s="229"/>
      <c r="MEM19" s="229"/>
      <c r="MEN19" s="229"/>
      <c r="MEO19" s="229"/>
      <c r="MEP19" s="229"/>
      <c r="MEQ19" s="229"/>
      <c r="MER19" s="229"/>
      <c r="MES19" s="229"/>
      <c r="MEU19" s="227"/>
      <c r="MEV19" s="26"/>
      <c r="MEW19" s="26"/>
      <c r="MEX19" s="26"/>
      <c r="MEY19" s="225"/>
      <c r="MEZ19" s="26"/>
      <c r="MFB19" s="229"/>
      <c r="MFC19" s="229"/>
      <c r="MFD19" s="229"/>
      <c r="MFE19" s="229"/>
      <c r="MFF19" s="229"/>
      <c r="MFG19" s="229"/>
      <c r="MFH19" s="229"/>
      <c r="MFI19" s="229"/>
      <c r="MFK19" s="227"/>
      <c r="MFL19" s="26"/>
      <c r="MFM19" s="26"/>
      <c r="MFN19" s="26"/>
      <c r="MFO19" s="225"/>
      <c r="MFP19" s="26"/>
      <c r="MFR19" s="229"/>
      <c r="MFS19" s="229"/>
      <c r="MFT19" s="229"/>
      <c r="MFU19" s="229"/>
      <c r="MFV19" s="229"/>
      <c r="MFW19" s="229"/>
      <c r="MFX19" s="229"/>
      <c r="MFY19" s="229"/>
      <c r="MGA19" s="227"/>
      <c r="MGB19" s="26"/>
      <c r="MGC19" s="26"/>
      <c r="MGD19" s="26"/>
      <c r="MGE19" s="225"/>
      <c r="MGF19" s="26"/>
      <c r="MGH19" s="229"/>
      <c r="MGI19" s="229"/>
      <c r="MGJ19" s="229"/>
      <c r="MGK19" s="229"/>
      <c r="MGL19" s="229"/>
      <c r="MGM19" s="229"/>
      <c r="MGN19" s="229"/>
      <c r="MGO19" s="229"/>
      <c r="MGQ19" s="227"/>
      <c r="MGR19" s="26"/>
      <c r="MGS19" s="26"/>
      <c r="MGT19" s="26"/>
      <c r="MGU19" s="225"/>
      <c r="MGV19" s="26"/>
      <c r="MGX19" s="229"/>
      <c r="MGY19" s="229"/>
      <c r="MGZ19" s="229"/>
      <c r="MHA19" s="229"/>
      <c r="MHB19" s="229"/>
      <c r="MHC19" s="229"/>
      <c r="MHD19" s="229"/>
      <c r="MHE19" s="229"/>
      <c r="MHG19" s="227"/>
      <c r="MHH19" s="26"/>
      <c r="MHI19" s="26"/>
      <c r="MHJ19" s="26"/>
      <c r="MHK19" s="225"/>
      <c r="MHL19" s="26"/>
      <c r="MHN19" s="229"/>
      <c r="MHO19" s="229"/>
      <c r="MHP19" s="229"/>
      <c r="MHQ19" s="229"/>
      <c r="MHR19" s="229"/>
      <c r="MHS19" s="229"/>
      <c r="MHT19" s="229"/>
      <c r="MHU19" s="229"/>
      <c r="MHW19" s="227"/>
      <c r="MHX19" s="26"/>
      <c r="MHY19" s="26"/>
      <c r="MHZ19" s="26"/>
      <c r="MIA19" s="225"/>
      <c r="MIB19" s="26"/>
      <c r="MID19" s="229"/>
      <c r="MIE19" s="229"/>
      <c r="MIF19" s="229"/>
      <c r="MIG19" s="229"/>
      <c r="MIH19" s="229"/>
      <c r="MII19" s="229"/>
      <c r="MIJ19" s="229"/>
      <c r="MIK19" s="229"/>
      <c r="MIM19" s="227"/>
      <c r="MIN19" s="26"/>
      <c r="MIO19" s="26"/>
      <c r="MIP19" s="26"/>
      <c r="MIQ19" s="225"/>
      <c r="MIR19" s="26"/>
      <c r="MIT19" s="229"/>
      <c r="MIU19" s="229"/>
      <c r="MIV19" s="229"/>
      <c r="MIW19" s="229"/>
      <c r="MIX19" s="229"/>
      <c r="MIY19" s="229"/>
      <c r="MIZ19" s="229"/>
      <c r="MJA19" s="229"/>
      <c r="MJC19" s="227"/>
      <c r="MJD19" s="26"/>
      <c r="MJE19" s="26"/>
      <c r="MJF19" s="26"/>
      <c r="MJG19" s="225"/>
      <c r="MJH19" s="26"/>
      <c r="MJJ19" s="229"/>
      <c r="MJK19" s="229"/>
      <c r="MJL19" s="229"/>
      <c r="MJM19" s="229"/>
      <c r="MJN19" s="229"/>
      <c r="MJO19" s="229"/>
      <c r="MJP19" s="229"/>
      <c r="MJQ19" s="229"/>
      <c r="MJS19" s="227"/>
      <c r="MJT19" s="26"/>
      <c r="MJU19" s="26"/>
      <c r="MJV19" s="26"/>
      <c r="MJW19" s="225"/>
      <c r="MJX19" s="26"/>
      <c r="MJZ19" s="229"/>
      <c r="MKA19" s="229"/>
      <c r="MKB19" s="229"/>
      <c r="MKC19" s="229"/>
      <c r="MKD19" s="229"/>
      <c r="MKE19" s="229"/>
      <c r="MKF19" s="229"/>
      <c r="MKG19" s="229"/>
      <c r="MKI19" s="227"/>
      <c r="MKJ19" s="26"/>
      <c r="MKK19" s="26"/>
      <c r="MKL19" s="26"/>
      <c r="MKM19" s="225"/>
      <c r="MKN19" s="26"/>
      <c r="MKP19" s="229"/>
      <c r="MKQ19" s="229"/>
      <c r="MKR19" s="229"/>
      <c r="MKS19" s="229"/>
      <c r="MKT19" s="229"/>
      <c r="MKU19" s="229"/>
      <c r="MKV19" s="229"/>
      <c r="MKW19" s="229"/>
      <c r="MKY19" s="227"/>
      <c r="MKZ19" s="26"/>
      <c r="MLA19" s="26"/>
      <c r="MLB19" s="26"/>
      <c r="MLC19" s="225"/>
      <c r="MLD19" s="26"/>
      <c r="MLF19" s="229"/>
      <c r="MLG19" s="229"/>
      <c r="MLH19" s="229"/>
      <c r="MLI19" s="229"/>
      <c r="MLJ19" s="229"/>
      <c r="MLK19" s="229"/>
      <c r="MLL19" s="229"/>
      <c r="MLM19" s="229"/>
      <c r="MLO19" s="227"/>
      <c r="MLP19" s="26"/>
      <c r="MLQ19" s="26"/>
      <c r="MLR19" s="26"/>
      <c r="MLS19" s="225"/>
      <c r="MLT19" s="26"/>
      <c r="MLV19" s="229"/>
      <c r="MLW19" s="229"/>
      <c r="MLX19" s="229"/>
      <c r="MLY19" s="229"/>
      <c r="MLZ19" s="229"/>
      <c r="MMA19" s="229"/>
      <c r="MMB19" s="229"/>
      <c r="MMC19" s="229"/>
      <c r="MME19" s="227"/>
      <c r="MMF19" s="26"/>
      <c r="MMG19" s="26"/>
      <c r="MMH19" s="26"/>
      <c r="MMI19" s="225"/>
      <c r="MMJ19" s="26"/>
      <c r="MML19" s="229"/>
      <c r="MMM19" s="229"/>
      <c r="MMN19" s="229"/>
      <c r="MMO19" s="229"/>
      <c r="MMP19" s="229"/>
      <c r="MMQ19" s="229"/>
      <c r="MMR19" s="229"/>
      <c r="MMS19" s="229"/>
      <c r="MMU19" s="227"/>
      <c r="MMV19" s="26"/>
      <c r="MMW19" s="26"/>
      <c r="MMX19" s="26"/>
      <c r="MMY19" s="225"/>
      <c r="MMZ19" s="26"/>
      <c r="MNB19" s="229"/>
      <c r="MNC19" s="229"/>
      <c r="MND19" s="229"/>
      <c r="MNE19" s="229"/>
      <c r="MNF19" s="229"/>
      <c r="MNG19" s="229"/>
      <c r="MNH19" s="229"/>
      <c r="MNI19" s="229"/>
      <c r="MNK19" s="227"/>
      <c r="MNL19" s="26"/>
      <c r="MNM19" s="26"/>
      <c r="MNN19" s="26"/>
      <c r="MNO19" s="225"/>
      <c r="MNP19" s="26"/>
      <c r="MNR19" s="229"/>
      <c r="MNS19" s="229"/>
      <c r="MNT19" s="229"/>
      <c r="MNU19" s="229"/>
      <c r="MNV19" s="229"/>
      <c r="MNW19" s="229"/>
      <c r="MNX19" s="229"/>
      <c r="MNY19" s="229"/>
      <c r="MOA19" s="227"/>
      <c r="MOB19" s="26"/>
      <c r="MOC19" s="26"/>
      <c r="MOD19" s="26"/>
      <c r="MOE19" s="225"/>
      <c r="MOF19" s="26"/>
      <c r="MOH19" s="229"/>
      <c r="MOI19" s="229"/>
      <c r="MOJ19" s="229"/>
      <c r="MOK19" s="229"/>
      <c r="MOL19" s="229"/>
      <c r="MOM19" s="229"/>
      <c r="MON19" s="229"/>
      <c r="MOO19" s="229"/>
      <c r="MOQ19" s="227"/>
      <c r="MOR19" s="26"/>
      <c r="MOS19" s="26"/>
      <c r="MOT19" s="26"/>
      <c r="MOU19" s="225"/>
      <c r="MOV19" s="26"/>
      <c r="MOX19" s="229"/>
      <c r="MOY19" s="229"/>
      <c r="MOZ19" s="229"/>
      <c r="MPA19" s="229"/>
      <c r="MPB19" s="229"/>
      <c r="MPC19" s="229"/>
      <c r="MPD19" s="229"/>
      <c r="MPE19" s="229"/>
      <c r="MPG19" s="227"/>
      <c r="MPH19" s="26"/>
      <c r="MPI19" s="26"/>
      <c r="MPJ19" s="26"/>
      <c r="MPK19" s="225"/>
      <c r="MPL19" s="26"/>
      <c r="MPN19" s="229"/>
      <c r="MPO19" s="229"/>
      <c r="MPP19" s="229"/>
      <c r="MPQ19" s="229"/>
      <c r="MPR19" s="229"/>
      <c r="MPS19" s="229"/>
      <c r="MPT19" s="229"/>
      <c r="MPU19" s="229"/>
      <c r="MPW19" s="227"/>
      <c r="MPX19" s="26"/>
      <c r="MPY19" s="26"/>
      <c r="MPZ19" s="26"/>
      <c r="MQA19" s="225"/>
      <c r="MQB19" s="26"/>
      <c r="MQD19" s="229"/>
      <c r="MQE19" s="229"/>
      <c r="MQF19" s="229"/>
      <c r="MQG19" s="229"/>
      <c r="MQH19" s="229"/>
      <c r="MQI19" s="229"/>
      <c r="MQJ19" s="229"/>
      <c r="MQK19" s="229"/>
      <c r="MQM19" s="227"/>
      <c r="MQN19" s="26"/>
      <c r="MQO19" s="26"/>
      <c r="MQP19" s="26"/>
      <c r="MQQ19" s="225"/>
      <c r="MQR19" s="26"/>
      <c r="MQT19" s="229"/>
      <c r="MQU19" s="229"/>
      <c r="MQV19" s="229"/>
      <c r="MQW19" s="229"/>
      <c r="MQX19" s="229"/>
      <c r="MQY19" s="229"/>
      <c r="MQZ19" s="229"/>
      <c r="MRA19" s="229"/>
      <c r="MRC19" s="227"/>
      <c r="MRD19" s="26"/>
      <c r="MRE19" s="26"/>
      <c r="MRF19" s="26"/>
      <c r="MRG19" s="225"/>
      <c r="MRH19" s="26"/>
      <c r="MRJ19" s="229"/>
      <c r="MRK19" s="229"/>
      <c r="MRL19" s="229"/>
      <c r="MRM19" s="229"/>
      <c r="MRN19" s="229"/>
      <c r="MRO19" s="229"/>
      <c r="MRP19" s="229"/>
      <c r="MRQ19" s="229"/>
      <c r="MRS19" s="227"/>
      <c r="MRT19" s="26"/>
      <c r="MRU19" s="26"/>
      <c r="MRV19" s="26"/>
      <c r="MRW19" s="225"/>
      <c r="MRX19" s="26"/>
      <c r="MRZ19" s="229"/>
      <c r="MSA19" s="229"/>
      <c r="MSB19" s="229"/>
      <c r="MSC19" s="229"/>
      <c r="MSD19" s="229"/>
      <c r="MSE19" s="229"/>
      <c r="MSF19" s="229"/>
      <c r="MSG19" s="229"/>
      <c r="MSI19" s="227"/>
      <c r="MSJ19" s="26"/>
      <c r="MSK19" s="26"/>
      <c r="MSL19" s="26"/>
      <c r="MSM19" s="225"/>
      <c r="MSN19" s="26"/>
      <c r="MSP19" s="229"/>
      <c r="MSQ19" s="229"/>
      <c r="MSR19" s="229"/>
      <c r="MSS19" s="229"/>
      <c r="MST19" s="229"/>
      <c r="MSU19" s="229"/>
      <c r="MSV19" s="229"/>
      <c r="MSW19" s="229"/>
      <c r="MSY19" s="227"/>
      <c r="MSZ19" s="26"/>
      <c r="MTA19" s="26"/>
      <c r="MTB19" s="26"/>
      <c r="MTC19" s="225"/>
      <c r="MTD19" s="26"/>
      <c r="MTF19" s="229"/>
      <c r="MTG19" s="229"/>
      <c r="MTH19" s="229"/>
      <c r="MTI19" s="229"/>
      <c r="MTJ19" s="229"/>
      <c r="MTK19" s="229"/>
      <c r="MTL19" s="229"/>
      <c r="MTM19" s="229"/>
      <c r="MTO19" s="227"/>
      <c r="MTP19" s="26"/>
      <c r="MTQ19" s="26"/>
      <c r="MTR19" s="26"/>
      <c r="MTS19" s="225"/>
      <c r="MTT19" s="26"/>
      <c r="MTV19" s="229"/>
      <c r="MTW19" s="229"/>
      <c r="MTX19" s="229"/>
      <c r="MTY19" s="229"/>
      <c r="MTZ19" s="229"/>
      <c r="MUA19" s="229"/>
      <c r="MUB19" s="229"/>
      <c r="MUC19" s="229"/>
      <c r="MUE19" s="227"/>
      <c r="MUF19" s="26"/>
      <c r="MUG19" s="26"/>
      <c r="MUH19" s="26"/>
      <c r="MUI19" s="225"/>
      <c r="MUJ19" s="26"/>
      <c r="MUL19" s="229"/>
      <c r="MUM19" s="229"/>
      <c r="MUN19" s="229"/>
      <c r="MUO19" s="229"/>
      <c r="MUP19" s="229"/>
      <c r="MUQ19" s="229"/>
      <c r="MUR19" s="229"/>
      <c r="MUS19" s="229"/>
      <c r="MUU19" s="227"/>
      <c r="MUV19" s="26"/>
      <c r="MUW19" s="26"/>
      <c r="MUX19" s="26"/>
      <c r="MUY19" s="225"/>
      <c r="MUZ19" s="26"/>
      <c r="MVB19" s="229"/>
      <c r="MVC19" s="229"/>
      <c r="MVD19" s="229"/>
      <c r="MVE19" s="229"/>
      <c r="MVF19" s="229"/>
      <c r="MVG19" s="229"/>
      <c r="MVH19" s="229"/>
      <c r="MVI19" s="229"/>
      <c r="MVK19" s="227"/>
      <c r="MVL19" s="26"/>
      <c r="MVM19" s="26"/>
      <c r="MVN19" s="26"/>
      <c r="MVO19" s="225"/>
      <c r="MVP19" s="26"/>
      <c r="MVR19" s="229"/>
      <c r="MVS19" s="229"/>
      <c r="MVT19" s="229"/>
      <c r="MVU19" s="229"/>
      <c r="MVV19" s="229"/>
      <c r="MVW19" s="229"/>
      <c r="MVX19" s="229"/>
      <c r="MVY19" s="229"/>
      <c r="MWA19" s="227"/>
      <c r="MWB19" s="26"/>
      <c r="MWC19" s="26"/>
      <c r="MWD19" s="26"/>
      <c r="MWE19" s="225"/>
      <c r="MWF19" s="26"/>
      <c r="MWH19" s="229"/>
      <c r="MWI19" s="229"/>
      <c r="MWJ19" s="229"/>
      <c r="MWK19" s="229"/>
      <c r="MWL19" s="229"/>
      <c r="MWM19" s="229"/>
      <c r="MWN19" s="229"/>
      <c r="MWO19" s="229"/>
      <c r="MWQ19" s="227"/>
      <c r="MWR19" s="26"/>
      <c r="MWS19" s="26"/>
      <c r="MWT19" s="26"/>
      <c r="MWU19" s="225"/>
      <c r="MWV19" s="26"/>
      <c r="MWX19" s="229"/>
      <c r="MWY19" s="229"/>
      <c r="MWZ19" s="229"/>
      <c r="MXA19" s="229"/>
      <c r="MXB19" s="229"/>
      <c r="MXC19" s="229"/>
      <c r="MXD19" s="229"/>
      <c r="MXE19" s="229"/>
      <c r="MXG19" s="227"/>
      <c r="MXH19" s="26"/>
      <c r="MXI19" s="26"/>
      <c r="MXJ19" s="26"/>
      <c r="MXK19" s="225"/>
      <c r="MXL19" s="26"/>
      <c r="MXN19" s="229"/>
      <c r="MXO19" s="229"/>
      <c r="MXP19" s="229"/>
      <c r="MXQ19" s="229"/>
      <c r="MXR19" s="229"/>
      <c r="MXS19" s="229"/>
      <c r="MXT19" s="229"/>
      <c r="MXU19" s="229"/>
      <c r="MXW19" s="227"/>
      <c r="MXX19" s="26"/>
      <c r="MXY19" s="26"/>
      <c r="MXZ19" s="26"/>
      <c r="MYA19" s="225"/>
      <c r="MYB19" s="26"/>
      <c r="MYD19" s="229"/>
      <c r="MYE19" s="229"/>
      <c r="MYF19" s="229"/>
      <c r="MYG19" s="229"/>
      <c r="MYH19" s="229"/>
      <c r="MYI19" s="229"/>
      <c r="MYJ19" s="229"/>
      <c r="MYK19" s="229"/>
      <c r="MYM19" s="227"/>
      <c r="MYN19" s="26"/>
      <c r="MYO19" s="26"/>
      <c r="MYP19" s="26"/>
      <c r="MYQ19" s="225"/>
      <c r="MYR19" s="26"/>
      <c r="MYT19" s="229"/>
      <c r="MYU19" s="229"/>
      <c r="MYV19" s="229"/>
      <c r="MYW19" s="229"/>
      <c r="MYX19" s="229"/>
      <c r="MYY19" s="229"/>
      <c r="MYZ19" s="229"/>
      <c r="MZA19" s="229"/>
      <c r="MZC19" s="227"/>
      <c r="MZD19" s="26"/>
      <c r="MZE19" s="26"/>
      <c r="MZF19" s="26"/>
      <c r="MZG19" s="225"/>
      <c r="MZH19" s="26"/>
      <c r="MZJ19" s="229"/>
      <c r="MZK19" s="229"/>
      <c r="MZL19" s="229"/>
      <c r="MZM19" s="229"/>
      <c r="MZN19" s="229"/>
      <c r="MZO19" s="229"/>
      <c r="MZP19" s="229"/>
      <c r="MZQ19" s="229"/>
      <c r="MZS19" s="227"/>
      <c r="MZT19" s="26"/>
      <c r="MZU19" s="26"/>
      <c r="MZV19" s="26"/>
      <c r="MZW19" s="225"/>
      <c r="MZX19" s="26"/>
      <c r="MZZ19" s="229"/>
      <c r="NAA19" s="229"/>
      <c r="NAB19" s="229"/>
      <c r="NAC19" s="229"/>
      <c r="NAD19" s="229"/>
      <c r="NAE19" s="229"/>
      <c r="NAF19" s="229"/>
      <c r="NAG19" s="229"/>
      <c r="NAI19" s="227"/>
      <c r="NAJ19" s="26"/>
      <c r="NAK19" s="26"/>
      <c r="NAL19" s="26"/>
      <c r="NAM19" s="225"/>
      <c r="NAN19" s="26"/>
      <c r="NAP19" s="229"/>
      <c r="NAQ19" s="229"/>
      <c r="NAR19" s="229"/>
      <c r="NAS19" s="229"/>
      <c r="NAT19" s="229"/>
      <c r="NAU19" s="229"/>
      <c r="NAV19" s="229"/>
      <c r="NAW19" s="229"/>
      <c r="NAY19" s="227"/>
      <c r="NAZ19" s="26"/>
      <c r="NBA19" s="26"/>
      <c r="NBB19" s="26"/>
      <c r="NBC19" s="225"/>
      <c r="NBD19" s="26"/>
      <c r="NBF19" s="229"/>
      <c r="NBG19" s="229"/>
      <c r="NBH19" s="229"/>
      <c r="NBI19" s="229"/>
      <c r="NBJ19" s="229"/>
      <c r="NBK19" s="229"/>
      <c r="NBL19" s="229"/>
      <c r="NBM19" s="229"/>
      <c r="NBO19" s="227"/>
      <c r="NBP19" s="26"/>
      <c r="NBQ19" s="26"/>
      <c r="NBR19" s="26"/>
      <c r="NBS19" s="225"/>
      <c r="NBT19" s="26"/>
      <c r="NBV19" s="229"/>
      <c r="NBW19" s="229"/>
      <c r="NBX19" s="229"/>
      <c r="NBY19" s="229"/>
      <c r="NBZ19" s="229"/>
      <c r="NCA19" s="229"/>
      <c r="NCB19" s="229"/>
      <c r="NCC19" s="229"/>
      <c r="NCE19" s="227"/>
      <c r="NCF19" s="26"/>
      <c r="NCG19" s="26"/>
      <c r="NCH19" s="26"/>
      <c r="NCI19" s="225"/>
      <c r="NCJ19" s="26"/>
      <c r="NCL19" s="229"/>
      <c r="NCM19" s="229"/>
      <c r="NCN19" s="229"/>
      <c r="NCO19" s="229"/>
      <c r="NCP19" s="229"/>
      <c r="NCQ19" s="229"/>
      <c r="NCR19" s="229"/>
      <c r="NCS19" s="229"/>
      <c r="NCU19" s="227"/>
      <c r="NCV19" s="26"/>
      <c r="NCW19" s="26"/>
      <c r="NCX19" s="26"/>
      <c r="NCY19" s="225"/>
      <c r="NCZ19" s="26"/>
      <c r="NDB19" s="229"/>
      <c r="NDC19" s="229"/>
      <c r="NDD19" s="229"/>
      <c r="NDE19" s="229"/>
      <c r="NDF19" s="229"/>
      <c r="NDG19" s="229"/>
      <c r="NDH19" s="229"/>
      <c r="NDI19" s="229"/>
      <c r="NDK19" s="227"/>
      <c r="NDL19" s="26"/>
      <c r="NDM19" s="26"/>
      <c r="NDN19" s="26"/>
      <c r="NDO19" s="225"/>
      <c r="NDP19" s="26"/>
      <c r="NDR19" s="229"/>
      <c r="NDS19" s="229"/>
      <c r="NDT19" s="229"/>
      <c r="NDU19" s="229"/>
      <c r="NDV19" s="229"/>
      <c r="NDW19" s="229"/>
      <c r="NDX19" s="229"/>
      <c r="NDY19" s="229"/>
      <c r="NEA19" s="227"/>
      <c r="NEB19" s="26"/>
      <c r="NEC19" s="26"/>
      <c r="NED19" s="26"/>
      <c r="NEE19" s="225"/>
      <c r="NEF19" s="26"/>
      <c r="NEH19" s="229"/>
      <c r="NEI19" s="229"/>
      <c r="NEJ19" s="229"/>
      <c r="NEK19" s="229"/>
      <c r="NEL19" s="229"/>
      <c r="NEM19" s="229"/>
      <c r="NEN19" s="229"/>
      <c r="NEO19" s="229"/>
      <c r="NEQ19" s="227"/>
      <c r="NER19" s="26"/>
      <c r="NES19" s="26"/>
      <c r="NET19" s="26"/>
      <c r="NEU19" s="225"/>
      <c r="NEV19" s="26"/>
      <c r="NEX19" s="229"/>
      <c r="NEY19" s="229"/>
      <c r="NEZ19" s="229"/>
      <c r="NFA19" s="229"/>
      <c r="NFB19" s="229"/>
      <c r="NFC19" s="229"/>
      <c r="NFD19" s="229"/>
      <c r="NFE19" s="229"/>
      <c r="NFG19" s="227"/>
      <c r="NFH19" s="26"/>
      <c r="NFI19" s="26"/>
      <c r="NFJ19" s="26"/>
      <c r="NFK19" s="225"/>
      <c r="NFL19" s="26"/>
      <c r="NFN19" s="229"/>
      <c r="NFO19" s="229"/>
      <c r="NFP19" s="229"/>
      <c r="NFQ19" s="229"/>
      <c r="NFR19" s="229"/>
      <c r="NFS19" s="229"/>
      <c r="NFT19" s="229"/>
      <c r="NFU19" s="229"/>
      <c r="NFW19" s="227"/>
      <c r="NFX19" s="26"/>
      <c r="NFY19" s="26"/>
      <c r="NFZ19" s="26"/>
      <c r="NGA19" s="225"/>
      <c r="NGB19" s="26"/>
      <c r="NGD19" s="229"/>
      <c r="NGE19" s="229"/>
      <c r="NGF19" s="229"/>
      <c r="NGG19" s="229"/>
      <c r="NGH19" s="229"/>
      <c r="NGI19" s="229"/>
      <c r="NGJ19" s="229"/>
      <c r="NGK19" s="229"/>
      <c r="NGM19" s="227"/>
      <c r="NGN19" s="26"/>
      <c r="NGO19" s="26"/>
      <c r="NGP19" s="26"/>
      <c r="NGQ19" s="225"/>
      <c r="NGR19" s="26"/>
      <c r="NGT19" s="229"/>
      <c r="NGU19" s="229"/>
      <c r="NGV19" s="229"/>
      <c r="NGW19" s="229"/>
      <c r="NGX19" s="229"/>
      <c r="NGY19" s="229"/>
      <c r="NGZ19" s="229"/>
      <c r="NHA19" s="229"/>
      <c r="NHC19" s="227"/>
      <c r="NHD19" s="26"/>
      <c r="NHE19" s="26"/>
      <c r="NHF19" s="26"/>
      <c r="NHG19" s="225"/>
      <c r="NHH19" s="26"/>
      <c r="NHJ19" s="229"/>
      <c r="NHK19" s="229"/>
      <c r="NHL19" s="229"/>
      <c r="NHM19" s="229"/>
      <c r="NHN19" s="229"/>
      <c r="NHO19" s="229"/>
      <c r="NHP19" s="229"/>
      <c r="NHQ19" s="229"/>
      <c r="NHS19" s="227"/>
      <c r="NHT19" s="26"/>
      <c r="NHU19" s="26"/>
      <c r="NHV19" s="26"/>
      <c r="NHW19" s="225"/>
      <c r="NHX19" s="26"/>
      <c r="NHZ19" s="229"/>
      <c r="NIA19" s="229"/>
      <c r="NIB19" s="229"/>
      <c r="NIC19" s="229"/>
      <c r="NID19" s="229"/>
      <c r="NIE19" s="229"/>
      <c r="NIF19" s="229"/>
      <c r="NIG19" s="229"/>
      <c r="NII19" s="227"/>
      <c r="NIJ19" s="26"/>
      <c r="NIK19" s="26"/>
      <c r="NIL19" s="26"/>
      <c r="NIM19" s="225"/>
      <c r="NIN19" s="26"/>
      <c r="NIP19" s="229"/>
      <c r="NIQ19" s="229"/>
      <c r="NIR19" s="229"/>
      <c r="NIS19" s="229"/>
      <c r="NIT19" s="229"/>
      <c r="NIU19" s="229"/>
      <c r="NIV19" s="229"/>
      <c r="NIW19" s="229"/>
      <c r="NIY19" s="227"/>
      <c r="NIZ19" s="26"/>
      <c r="NJA19" s="26"/>
      <c r="NJB19" s="26"/>
      <c r="NJC19" s="225"/>
      <c r="NJD19" s="26"/>
      <c r="NJF19" s="229"/>
      <c r="NJG19" s="229"/>
      <c r="NJH19" s="229"/>
      <c r="NJI19" s="229"/>
      <c r="NJJ19" s="229"/>
      <c r="NJK19" s="229"/>
      <c r="NJL19" s="229"/>
      <c r="NJM19" s="229"/>
      <c r="NJO19" s="227"/>
      <c r="NJP19" s="26"/>
      <c r="NJQ19" s="26"/>
      <c r="NJR19" s="26"/>
      <c r="NJS19" s="225"/>
      <c r="NJT19" s="26"/>
      <c r="NJV19" s="229"/>
      <c r="NJW19" s="229"/>
      <c r="NJX19" s="229"/>
      <c r="NJY19" s="229"/>
      <c r="NJZ19" s="229"/>
      <c r="NKA19" s="229"/>
      <c r="NKB19" s="229"/>
      <c r="NKC19" s="229"/>
      <c r="NKE19" s="227"/>
      <c r="NKF19" s="26"/>
      <c r="NKG19" s="26"/>
      <c r="NKH19" s="26"/>
      <c r="NKI19" s="225"/>
      <c r="NKJ19" s="26"/>
      <c r="NKL19" s="229"/>
      <c r="NKM19" s="229"/>
      <c r="NKN19" s="229"/>
      <c r="NKO19" s="229"/>
      <c r="NKP19" s="229"/>
      <c r="NKQ19" s="229"/>
      <c r="NKR19" s="229"/>
      <c r="NKS19" s="229"/>
      <c r="NKU19" s="227"/>
      <c r="NKV19" s="26"/>
      <c r="NKW19" s="26"/>
      <c r="NKX19" s="26"/>
      <c r="NKY19" s="225"/>
      <c r="NKZ19" s="26"/>
      <c r="NLB19" s="229"/>
      <c r="NLC19" s="229"/>
      <c r="NLD19" s="229"/>
      <c r="NLE19" s="229"/>
      <c r="NLF19" s="229"/>
      <c r="NLG19" s="229"/>
      <c r="NLH19" s="229"/>
      <c r="NLI19" s="229"/>
      <c r="NLK19" s="227"/>
      <c r="NLL19" s="26"/>
      <c r="NLM19" s="26"/>
      <c r="NLN19" s="26"/>
      <c r="NLO19" s="225"/>
      <c r="NLP19" s="26"/>
      <c r="NLR19" s="229"/>
      <c r="NLS19" s="229"/>
      <c r="NLT19" s="229"/>
      <c r="NLU19" s="229"/>
      <c r="NLV19" s="229"/>
      <c r="NLW19" s="229"/>
      <c r="NLX19" s="229"/>
      <c r="NLY19" s="229"/>
      <c r="NMA19" s="227"/>
      <c r="NMB19" s="26"/>
      <c r="NMC19" s="26"/>
      <c r="NMD19" s="26"/>
      <c r="NME19" s="225"/>
      <c r="NMF19" s="26"/>
      <c r="NMH19" s="229"/>
      <c r="NMI19" s="229"/>
      <c r="NMJ19" s="229"/>
      <c r="NMK19" s="229"/>
      <c r="NML19" s="229"/>
      <c r="NMM19" s="229"/>
      <c r="NMN19" s="229"/>
      <c r="NMO19" s="229"/>
      <c r="NMQ19" s="227"/>
      <c r="NMR19" s="26"/>
      <c r="NMS19" s="26"/>
      <c r="NMT19" s="26"/>
      <c r="NMU19" s="225"/>
      <c r="NMV19" s="26"/>
      <c r="NMX19" s="229"/>
      <c r="NMY19" s="229"/>
      <c r="NMZ19" s="229"/>
      <c r="NNA19" s="229"/>
      <c r="NNB19" s="229"/>
      <c r="NNC19" s="229"/>
      <c r="NND19" s="229"/>
      <c r="NNE19" s="229"/>
      <c r="NNG19" s="227"/>
      <c r="NNH19" s="26"/>
      <c r="NNI19" s="26"/>
      <c r="NNJ19" s="26"/>
      <c r="NNK19" s="225"/>
      <c r="NNL19" s="26"/>
      <c r="NNN19" s="229"/>
      <c r="NNO19" s="229"/>
      <c r="NNP19" s="229"/>
      <c r="NNQ19" s="229"/>
      <c r="NNR19" s="229"/>
      <c r="NNS19" s="229"/>
      <c r="NNT19" s="229"/>
      <c r="NNU19" s="229"/>
      <c r="NNW19" s="227"/>
      <c r="NNX19" s="26"/>
      <c r="NNY19" s="26"/>
      <c r="NNZ19" s="26"/>
      <c r="NOA19" s="225"/>
      <c r="NOB19" s="26"/>
      <c r="NOD19" s="229"/>
      <c r="NOE19" s="229"/>
      <c r="NOF19" s="229"/>
      <c r="NOG19" s="229"/>
      <c r="NOH19" s="229"/>
      <c r="NOI19" s="229"/>
      <c r="NOJ19" s="229"/>
      <c r="NOK19" s="229"/>
      <c r="NOM19" s="227"/>
      <c r="NON19" s="26"/>
      <c r="NOO19" s="26"/>
      <c r="NOP19" s="26"/>
      <c r="NOQ19" s="225"/>
      <c r="NOR19" s="26"/>
      <c r="NOT19" s="229"/>
      <c r="NOU19" s="229"/>
      <c r="NOV19" s="229"/>
      <c r="NOW19" s="229"/>
      <c r="NOX19" s="229"/>
      <c r="NOY19" s="229"/>
      <c r="NOZ19" s="229"/>
      <c r="NPA19" s="229"/>
      <c r="NPC19" s="227"/>
      <c r="NPD19" s="26"/>
      <c r="NPE19" s="26"/>
      <c r="NPF19" s="26"/>
      <c r="NPG19" s="225"/>
      <c r="NPH19" s="26"/>
      <c r="NPJ19" s="229"/>
      <c r="NPK19" s="229"/>
      <c r="NPL19" s="229"/>
      <c r="NPM19" s="229"/>
      <c r="NPN19" s="229"/>
      <c r="NPO19" s="229"/>
      <c r="NPP19" s="229"/>
      <c r="NPQ19" s="229"/>
      <c r="NPS19" s="227"/>
      <c r="NPT19" s="26"/>
      <c r="NPU19" s="26"/>
      <c r="NPV19" s="26"/>
      <c r="NPW19" s="225"/>
      <c r="NPX19" s="26"/>
      <c r="NPZ19" s="229"/>
      <c r="NQA19" s="229"/>
      <c r="NQB19" s="229"/>
      <c r="NQC19" s="229"/>
      <c r="NQD19" s="229"/>
      <c r="NQE19" s="229"/>
      <c r="NQF19" s="229"/>
      <c r="NQG19" s="229"/>
      <c r="NQI19" s="227"/>
      <c r="NQJ19" s="26"/>
      <c r="NQK19" s="26"/>
      <c r="NQL19" s="26"/>
      <c r="NQM19" s="225"/>
      <c r="NQN19" s="26"/>
      <c r="NQP19" s="229"/>
      <c r="NQQ19" s="229"/>
      <c r="NQR19" s="229"/>
      <c r="NQS19" s="229"/>
      <c r="NQT19" s="229"/>
      <c r="NQU19" s="229"/>
      <c r="NQV19" s="229"/>
      <c r="NQW19" s="229"/>
      <c r="NQY19" s="227"/>
      <c r="NQZ19" s="26"/>
      <c r="NRA19" s="26"/>
      <c r="NRB19" s="26"/>
      <c r="NRC19" s="225"/>
      <c r="NRD19" s="26"/>
      <c r="NRF19" s="229"/>
      <c r="NRG19" s="229"/>
      <c r="NRH19" s="229"/>
      <c r="NRI19" s="229"/>
      <c r="NRJ19" s="229"/>
      <c r="NRK19" s="229"/>
      <c r="NRL19" s="229"/>
      <c r="NRM19" s="229"/>
      <c r="NRO19" s="227"/>
      <c r="NRP19" s="26"/>
      <c r="NRQ19" s="26"/>
      <c r="NRR19" s="26"/>
      <c r="NRS19" s="225"/>
      <c r="NRT19" s="26"/>
      <c r="NRV19" s="229"/>
      <c r="NRW19" s="229"/>
      <c r="NRX19" s="229"/>
      <c r="NRY19" s="229"/>
      <c r="NRZ19" s="229"/>
      <c r="NSA19" s="229"/>
      <c r="NSB19" s="229"/>
      <c r="NSC19" s="229"/>
      <c r="NSE19" s="227"/>
      <c r="NSF19" s="26"/>
      <c r="NSG19" s="26"/>
      <c r="NSH19" s="26"/>
      <c r="NSI19" s="225"/>
      <c r="NSJ19" s="26"/>
      <c r="NSL19" s="229"/>
      <c r="NSM19" s="229"/>
      <c r="NSN19" s="229"/>
      <c r="NSO19" s="229"/>
      <c r="NSP19" s="229"/>
      <c r="NSQ19" s="229"/>
      <c r="NSR19" s="229"/>
      <c r="NSS19" s="229"/>
      <c r="NSU19" s="227"/>
      <c r="NSV19" s="26"/>
      <c r="NSW19" s="26"/>
      <c r="NSX19" s="26"/>
      <c r="NSY19" s="225"/>
      <c r="NSZ19" s="26"/>
      <c r="NTB19" s="229"/>
      <c r="NTC19" s="229"/>
      <c r="NTD19" s="229"/>
      <c r="NTE19" s="229"/>
      <c r="NTF19" s="229"/>
      <c r="NTG19" s="229"/>
      <c r="NTH19" s="229"/>
      <c r="NTI19" s="229"/>
      <c r="NTK19" s="227"/>
      <c r="NTL19" s="26"/>
      <c r="NTM19" s="26"/>
      <c r="NTN19" s="26"/>
      <c r="NTO19" s="225"/>
      <c r="NTP19" s="26"/>
      <c r="NTR19" s="229"/>
      <c r="NTS19" s="229"/>
      <c r="NTT19" s="229"/>
      <c r="NTU19" s="229"/>
      <c r="NTV19" s="229"/>
      <c r="NTW19" s="229"/>
      <c r="NTX19" s="229"/>
      <c r="NTY19" s="229"/>
      <c r="NUA19" s="227"/>
      <c r="NUB19" s="26"/>
      <c r="NUC19" s="26"/>
      <c r="NUD19" s="26"/>
      <c r="NUE19" s="225"/>
      <c r="NUF19" s="26"/>
      <c r="NUH19" s="229"/>
      <c r="NUI19" s="229"/>
      <c r="NUJ19" s="229"/>
      <c r="NUK19" s="229"/>
      <c r="NUL19" s="229"/>
      <c r="NUM19" s="229"/>
      <c r="NUN19" s="229"/>
      <c r="NUO19" s="229"/>
      <c r="NUQ19" s="227"/>
      <c r="NUR19" s="26"/>
      <c r="NUS19" s="26"/>
      <c r="NUT19" s="26"/>
      <c r="NUU19" s="225"/>
      <c r="NUV19" s="26"/>
      <c r="NUX19" s="229"/>
      <c r="NUY19" s="229"/>
      <c r="NUZ19" s="229"/>
      <c r="NVA19" s="229"/>
      <c r="NVB19" s="229"/>
      <c r="NVC19" s="229"/>
      <c r="NVD19" s="229"/>
      <c r="NVE19" s="229"/>
      <c r="NVG19" s="227"/>
      <c r="NVH19" s="26"/>
      <c r="NVI19" s="26"/>
      <c r="NVJ19" s="26"/>
      <c r="NVK19" s="225"/>
      <c r="NVL19" s="26"/>
      <c r="NVN19" s="229"/>
      <c r="NVO19" s="229"/>
      <c r="NVP19" s="229"/>
      <c r="NVQ19" s="229"/>
      <c r="NVR19" s="229"/>
      <c r="NVS19" s="229"/>
      <c r="NVT19" s="229"/>
      <c r="NVU19" s="229"/>
      <c r="NVW19" s="227"/>
      <c r="NVX19" s="26"/>
      <c r="NVY19" s="26"/>
      <c r="NVZ19" s="26"/>
      <c r="NWA19" s="225"/>
      <c r="NWB19" s="26"/>
      <c r="NWD19" s="229"/>
      <c r="NWE19" s="229"/>
      <c r="NWF19" s="229"/>
      <c r="NWG19" s="229"/>
      <c r="NWH19" s="229"/>
      <c r="NWI19" s="229"/>
      <c r="NWJ19" s="229"/>
      <c r="NWK19" s="229"/>
      <c r="NWM19" s="227"/>
      <c r="NWN19" s="26"/>
      <c r="NWO19" s="26"/>
      <c r="NWP19" s="26"/>
      <c r="NWQ19" s="225"/>
      <c r="NWR19" s="26"/>
      <c r="NWT19" s="229"/>
      <c r="NWU19" s="229"/>
      <c r="NWV19" s="229"/>
      <c r="NWW19" s="229"/>
      <c r="NWX19" s="229"/>
      <c r="NWY19" s="229"/>
      <c r="NWZ19" s="229"/>
      <c r="NXA19" s="229"/>
      <c r="NXC19" s="227"/>
      <c r="NXD19" s="26"/>
      <c r="NXE19" s="26"/>
      <c r="NXF19" s="26"/>
      <c r="NXG19" s="225"/>
      <c r="NXH19" s="26"/>
      <c r="NXJ19" s="229"/>
      <c r="NXK19" s="229"/>
      <c r="NXL19" s="229"/>
      <c r="NXM19" s="229"/>
      <c r="NXN19" s="229"/>
      <c r="NXO19" s="229"/>
      <c r="NXP19" s="229"/>
      <c r="NXQ19" s="229"/>
      <c r="NXS19" s="227"/>
      <c r="NXT19" s="26"/>
      <c r="NXU19" s="26"/>
      <c r="NXV19" s="26"/>
      <c r="NXW19" s="225"/>
      <c r="NXX19" s="26"/>
      <c r="NXZ19" s="229"/>
      <c r="NYA19" s="229"/>
      <c r="NYB19" s="229"/>
      <c r="NYC19" s="229"/>
      <c r="NYD19" s="229"/>
      <c r="NYE19" s="229"/>
      <c r="NYF19" s="229"/>
      <c r="NYG19" s="229"/>
      <c r="NYI19" s="227"/>
      <c r="NYJ19" s="26"/>
      <c r="NYK19" s="26"/>
      <c r="NYL19" s="26"/>
      <c r="NYM19" s="225"/>
      <c r="NYN19" s="26"/>
      <c r="NYP19" s="229"/>
      <c r="NYQ19" s="229"/>
      <c r="NYR19" s="229"/>
      <c r="NYS19" s="229"/>
      <c r="NYT19" s="229"/>
      <c r="NYU19" s="229"/>
      <c r="NYV19" s="229"/>
      <c r="NYW19" s="229"/>
      <c r="NYY19" s="227"/>
      <c r="NYZ19" s="26"/>
      <c r="NZA19" s="26"/>
      <c r="NZB19" s="26"/>
      <c r="NZC19" s="225"/>
      <c r="NZD19" s="26"/>
      <c r="NZF19" s="229"/>
      <c r="NZG19" s="229"/>
      <c r="NZH19" s="229"/>
      <c r="NZI19" s="229"/>
      <c r="NZJ19" s="229"/>
      <c r="NZK19" s="229"/>
      <c r="NZL19" s="229"/>
      <c r="NZM19" s="229"/>
      <c r="NZO19" s="227"/>
      <c r="NZP19" s="26"/>
      <c r="NZQ19" s="26"/>
      <c r="NZR19" s="26"/>
      <c r="NZS19" s="225"/>
      <c r="NZT19" s="26"/>
      <c r="NZV19" s="229"/>
      <c r="NZW19" s="229"/>
      <c r="NZX19" s="229"/>
      <c r="NZY19" s="229"/>
      <c r="NZZ19" s="229"/>
      <c r="OAA19" s="229"/>
      <c r="OAB19" s="229"/>
      <c r="OAC19" s="229"/>
      <c r="OAE19" s="227"/>
      <c r="OAF19" s="26"/>
      <c r="OAG19" s="26"/>
      <c r="OAH19" s="26"/>
      <c r="OAI19" s="225"/>
      <c r="OAJ19" s="26"/>
      <c r="OAL19" s="229"/>
      <c r="OAM19" s="229"/>
      <c r="OAN19" s="229"/>
      <c r="OAO19" s="229"/>
      <c r="OAP19" s="229"/>
      <c r="OAQ19" s="229"/>
      <c r="OAR19" s="229"/>
      <c r="OAS19" s="229"/>
      <c r="OAU19" s="227"/>
      <c r="OAV19" s="26"/>
      <c r="OAW19" s="26"/>
      <c r="OAX19" s="26"/>
      <c r="OAY19" s="225"/>
      <c r="OAZ19" s="26"/>
      <c r="OBB19" s="229"/>
      <c r="OBC19" s="229"/>
      <c r="OBD19" s="229"/>
      <c r="OBE19" s="229"/>
      <c r="OBF19" s="229"/>
      <c r="OBG19" s="229"/>
      <c r="OBH19" s="229"/>
      <c r="OBI19" s="229"/>
      <c r="OBK19" s="227"/>
      <c r="OBL19" s="26"/>
      <c r="OBM19" s="26"/>
      <c r="OBN19" s="26"/>
      <c r="OBO19" s="225"/>
      <c r="OBP19" s="26"/>
      <c r="OBR19" s="229"/>
      <c r="OBS19" s="229"/>
      <c r="OBT19" s="229"/>
      <c r="OBU19" s="229"/>
      <c r="OBV19" s="229"/>
      <c r="OBW19" s="229"/>
      <c r="OBX19" s="229"/>
      <c r="OBY19" s="229"/>
      <c r="OCA19" s="227"/>
      <c r="OCB19" s="26"/>
      <c r="OCC19" s="26"/>
      <c r="OCD19" s="26"/>
      <c r="OCE19" s="225"/>
      <c r="OCF19" s="26"/>
      <c r="OCH19" s="229"/>
      <c r="OCI19" s="229"/>
      <c r="OCJ19" s="229"/>
      <c r="OCK19" s="229"/>
      <c r="OCL19" s="229"/>
      <c r="OCM19" s="229"/>
      <c r="OCN19" s="229"/>
      <c r="OCO19" s="229"/>
      <c r="OCQ19" s="227"/>
      <c r="OCR19" s="26"/>
      <c r="OCS19" s="26"/>
      <c r="OCT19" s="26"/>
      <c r="OCU19" s="225"/>
      <c r="OCV19" s="26"/>
      <c r="OCX19" s="229"/>
      <c r="OCY19" s="229"/>
      <c r="OCZ19" s="229"/>
      <c r="ODA19" s="229"/>
      <c r="ODB19" s="229"/>
      <c r="ODC19" s="229"/>
      <c r="ODD19" s="229"/>
      <c r="ODE19" s="229"/>
      <c r="ODG19" s="227"/>
      <c r="ODH19" s="26"/>
      <c r="ODI19" s="26"/>
      <c r="ODJ19" s="26"/>
      <c r="ODK19" s="225"/>
      <c r="ODL19" s="26"/>
      <c r="ODN19" s="229"/>
      <c r="ODO19" s="229"/>
      <c r="ODP19" s="229"/>
      <c r="ODQ19" s="229"/>
      <c r="ODR19" s="229"/>
      <c r="ODS19" s="229"/>
      <c r="ODT19" s="229"/>
      <c r="ODU19" s="229"/>
      <c r="ODW19" s="227"/>
      <c r="ODX19" s="26"/>
      <c r="ODY19" s="26"/>
      <c r="ODZ19" s="26"/>
      <c r="OEA19" s="225"/>
      <c r="OEB19" s="26"/>
      <c r="OED19" s="229"/>
      <c r="OEE19" s="229"/>
      <c r="OEF19" s="229"/>
      <c r="OEG19" s="229"/>
      <c r="OEH19" s="229"/>
      <c r="OEI19" s="229"/>
      <c r="OEJ19" s="229"/>
      <c r="OEK19" s="229"/>
      <c r="OEM19" s="227"/>
      <c r="OEN19" s="26"/>
      <c r="OEO19" s="26"/>
      <c r="OEP19" s="26"/>
      <c r="OEQ19" s="225"/>
      <c r="OER19" s="26"/>
      <c r="OET19" s="229"/>
      <c r="OEU19" s="229"/>
      <c r="OEV19" s="229"/>
      <c r="OEW19" s="229"/>
      <c r="OEX19" s="229"/>
      <c r="OEY19" s="229"/>
      <c r="OEZ19" s="229"/>
      <c r="OFA19" s="229"/>
      <c r="OFC19" s="227"/>
      <c r="OFD19" s="26"/>
      <c r="OFE19" s="26"/>
      <c r="OFF19" s="26"/>
      <c r="OFG19" s="225"/>
      <c r="OFH19" s="26"/>
      <c r="OFJ19" s="229"/>
      <c r="OFK19" s="229"/>
      <c r="OFL19" s="229"/>
      <c r="OFM19" s="229"/>
      <c r="OFN19" s="229"/>
      <c r="OFO19" s="229"/>
      <c r="OFP19" s="229"/>
      <c r="OFQ19" s="229"/>
      <c r="OFS19" s="227"/>
      <c r="OFT19" s="26"/>
      <c r="OFU19" s="26"/>
      <c r="OFV19" s="26"/>
      <c r="OFW19" s="225"/>
      <c r="OFX19" s="26"/>
      <c r="OFZ19" s="229"/>
      <c r="OGA19" s="229"/>
      <c r="OGB19" s="229"/>
      <c r="OGC19" s="229"/>
      <c r="OGD19" s="229"/>
      <c r="OGE19" s="229"/>
      <c r="OGF19" s="229"/>
      <c r="OGG19" s="229"/>
      <c r="OGI19" s="227"/>
      <c r="OGJ19" s="26"/>
      <c r="OGK19" s="26"/>
      <c r="OGL19" s="26"/>
      <c r="OGM19" s="225"/>
      <c r="OGN19" s="26"/>
      <c r="OGP19" s="229"/>
      <c r="OGQ19" s="229"/>
      <c r="OGR19" s="229"/>
      <c r="OGS19" s="229"/>
      <c r="OGT19" s="229"/>
      <c r="OGU19" s="229"/>
      <c r="OGV19" s="229"/>
      <c r="OGW19" s="229"/>
      <c r="OGY19" s="227"/>
      <c r="OGZ19" s="26"/>
      <c r="OHA19" s="26"/>
      <c r="OHB19" s="26"/>
      <c r="OHC19" s="225"/>
      <c r="OHD19" s="26"/>
      <c r="OHF19" s="229"/>
      <c r="OHG19" s="229"/>
      <c r="OHH19" s="229"/>
      <c r="OHI19" s="229"/>
      <c r="OHJ19" s="229"/>
      <c r="OHK19" s="229"/>
      <c r="OHL19" s="229"/>
      <c r="OHM19" s="229"/>
      <c r="OHO19" s="227"/>
      <c r="OHP19" s="26"/>
      <c r="OHQ19" s="26"/>
      <c r="OHR19" s="26"/>
      <c r="OHS19" s="225"/>
      <c r="OHT19" s="26"/>
      <c r="OHV19" s="229"/>
      <c r="OHW19" s="229"/>
      <c r="OHX19" s="229"/>
      <c r="OHY19" s="229"/>
      <c r="OHZ19" s="229"/>
      <c r="OIA19" s="229"/>
      <c r="OIB19" s="229"/>
      <c r="OIC19" s="229"/>
      <c r="OIE19" s="227"/>
      <c r="OIF19" s="26"/>
      <c r="OIG19" s="26"/>
      <c r="OIH19" s="26"/>
      <c r="OII19" s="225"/>
      <c r="OIJ19" s="26"/>
      <c r="OIL19" s="229"/>
      <c r="OIM19" s="229"/>
      <c r="OIN19" s="229"/>
      <c r="OIO19" s="229"/>
      <c r="OIP19" s="229"/>
      <c r="OIQ19" s="229"/>
      <c r="OIR19" s="229"/>
      <c r="OIS19" s="229"/>
      <c r="OIU19" s="227"/>
      <c r="OIV19" s="26"/>
      <c r="OIW19" s="26"/>
      <c r="OIX19" s="26"/>
      <c r="OIY19" s="225"/>
      <c r="OIZ19" s="26"/>
      <c r="OJB19" s="229"/>
      <c r="OJC19" s="229"/>
      <c r="OJD19" s="229"/>
      <c r="OJE19" s="229"/>
      <c r="OJF19" s="229"/>
      <c r="OJG19" s="229"/>
      <c r="OJH19" s="229"/>
      <c r="OJI19" s="229"/>
      <c r="OJK19" s="227"/>
      <c r="OJL19" s="26"/>
      <c r="OJM19" s="26"/>
      <c r="OJN19" s="26"/>
      <c r="OJO19" s="225"/>
      <c r="OJP19" s="26"/>
      <c r="OJR19" s="229"/>
      <c r="OJS19" s="229"/>
      <c r="OJT19" s="229"/>
      <c r="OJU19" s="229"/>
      <c r="OJV19" s="229"/>
      <c r="OJW19" s="229"/>
      <c r="OJX19" s="229"/>
      <c r="OJY19" s="229"/>
      <c r="OKA19" s="227"/>
      <c r="OKB19" s="26"/>
      <c r="OKC19" s="26"/>
      <c r="OKD19" s="26"/>
      <c r="OKE19" s="225"/>
      <c r="OKF19" s="26"/>
      <c r="OKH19" s="229"/>
      <c r="OKI19" s="229"/>
      <c r="OKJ19" s="229"/>
      <c r="OKK19" s="229"/>
      <c r="OKL19" s="229"/>
      <c r="OKM19" s="229"/>
      <c r="OKN19" s="229"/>
      <c r="OKO19" s="229"/>
      <c r="OKQ19" s="227"/>
      <c r="OKR19" s="26"/>
      <c r="OKS19" s="26"/>
      <c r="OKT19" s="26"/>
      <c r="OKU19" s="225"/>
      <c r="OKV19" s="26"/>
      <c r="OKX19" s="229"/>
      <c r="OKY19" s="229"/>
      <c r="OKZ19" s="229"/>
      <c r="OLA19" s="229"/>
      <c r="OLB19" s="229"/>
      <c r="OLC19" s="229"/>
      <c r="OLD19" s="229"/>
      <c r="OLE19" s="229"/>
      <c r="OLG19" s="227"/>
      <c r="OLH19" s="26"/>
      <c r="OLI19" s="26"/>
      <c r="OLJ19" s="26"/>
      <c r="OLK19" s="225"/>
      <c r="OLL19" s="26"/>
      <c r="OLN19" s="229"/>
      <c r="OLO19" s="229"/>
      <c r="OLP19" s="229"/>
      <c r="OLQ19" s="229"/>
      <c r="OLR19" s="229"/>
      <c r="OLS19" s="229"/>
      <c r="OLT19" s="229"/>
      <c r="OLU19" s="229"/>
      <c r="OLW19" s="227"/>
      <c r="OLX19" s="26"/>
      <c r="OLY19" s="26"/>
      <c r="OLZ19" s="26"/>
      <c r="OMA19" s="225"/>
      <c r="OMB19" s="26"/>
      <c r="OMD19" s="229"/>
      <c r="OME19" s="229"/>
      <c r="OMF19" s="229"/>
      <c r="OMG19" s="229"/>
      <c r="OMH19" s="229"/>
      <c r="OMI19" s="229"/>
      <c r="OMJ19" s="229"/>
      <c r="OMK19" s="229"/>
      <c r="OMM19" s="227"/>
      <c r="OMN19" s="26"/>
      <c r="OMO19" s="26"/>
      <c r="OMP19" s="26"/>
      <c r="OMQ19" s="225"/>
      <c r="OMR19" s="26"/>
      <c r="OMT19" s="229"/>
      <c r="OMU19" s="229"/>
      <c r="OMV19" s="229"/>
      <c r="OMW19" s="229"/>
      <c r="OMX19" s="229"/>
      <c r="OMY19" s="229"/>
      <c r="OMZ19" s="229"/>
      <c r="ONA19" s="229"/>
      <c r="ONC19" s="227"/>
      <c r="OND19" s="26"/>
      <c r="ONE19" s="26"/>
      <c r="ONF19" s="26"/>
      <c r="ONG19" s="225"/>
      <c r="ONH19" s="26"/>
      <c r="ONJ19" s="229"/>
      <c r="ONK19" s="229"/>
      <c r="ONL19" s="229"/>
      <c r="ONM19" s="229"/>
      <c r="ONN19" s="229"/>
      <c r="ONO19" s="229"/>
      <c r="ONP19" s="229"/>
      <c r="ONQ19" s="229"/>
      <c r="ONS19" s="227"/>
      <c r="ONT19" s="26"/>
      <c r="ONU19" s="26"/>
      <c r="ONV19" s="26"/>
      <c r="ONW19" s="225"/>
      <c r="ONX19" s="26"/>
      <c r="ONZ19" s="229"/>
      <c r="OOA19" s="229"/>
      <c r="OOB19" s="229"/>
      <c r="OOC19" s="229"/>
      <c r="OOD19" s="229"/>
      <c r="OOE19" s="229"/>
      <c r="OOF19" s="229"/>
      <c r="OOG19" s="229"/>
      <c r="OOI19" s="227"/>
      <c r="OOJ19" s="26"/>
      <c r="OOK19" s="26"/>
      <c r="OOL19" s="26"/>
      <c r="OOM19" s="225"/>
      <c r="OON19" s="26"/>
      <c r="OOP19" s="229"/>
      <c r="OOQ19" s="229"/>
      <c r="OOR19" s="229"/>
      <c r="OOS19" s="229"/>
      <c r="OOT19" s="229"/>
      <c r="OOU19" s="229"/>
      <c r="OOV19" s="229"/>
      <c r="OOW19" s="229"/>
      <c r="OOY19" s="227"/>
      <c r="OOZ19" s="26"/>
      <c r="OPA19" s="26"/>
      <c r="OPB19" s="26"/>
      <c r="OPC19" s="225"/>
      <c r="OPD19" s="26"/>
      <c r="OPF19" s="229"/>
      <c r="OPG19" s="229"/>
      <c r="OPH19" s="229"/>
      <c r="OPI19" s="229"/>
      <c r="OPJ19" s="229"/>
      <c r="OPK19" s="229"/>
      <c r="OPL19" s="229"/>
      <c r="OPM19" s="229"/>
      <c r="OPO19" s="227"/>
      <c r="OPP19" s="26"/>
      <c r="OPQ19" s="26"/>
      <c r="OPR19" s="26"/>
      <c r="OPS19" s="225"/>
      <c r="OPT19" s="26"/>
      <c r="OPV19" s="229"/>
      <c r="OPW19" s="229"/>
      <c r="OPX19" s="229"/>
      <c r="OPY19" s="229"/>
      <c r="OPZ19" s="229"/>
      <c r="OQA19" s="229"/>
      <c r="OQB19" s="229"/>
      <c r="OQC19" s="229"/>
      <c r="OQE19" s="227"/>
      <c r="OQF19" s="26"/>
      <c r="OQG19" s="26"/>
      <c r="OQH19" s="26"/>
      <c r="OQI19" s="225"/>
      <c r="OQJ19" s="26"/>
      <c r="OQL19" s="229"/>
      <c r="OQM19" s="229"/>
      <c r="OQN19" s="229"/>
      <c r="OQO19" s="229"/>
      <c r="OQP19" s="229"/>
      <c r="OQQ19" s="229"/>
      <c r="OQR19" s="229"/>
      <c r="OQS19" s="229"/>
      <c r="OQU19" s="227"/>
      <c r="OQV19" s="26"/>
      <c r="OQW19" s="26"/>
      <c r="OQX19" s="26"/>
      <c r="OQY19" s="225"/>
      <c r="OQZ19" s="26"/>
      <c r="ORB19" s="229"/>
      <c r="ORC19" s="229"/>
      <c r="ORD19" s="229"/>
      <c r="ORE19" s="229"/>
      <c r="ORF19" s="229"/>
      <c r="ORG19" s="229"/>
      <c r="ORH19" s="229"/>
      <c r="ORI19" s="229"/>
      <c r="ORK19" s="227"/>
      <c r="ORL19" s="26"/>
      <c r="ORM19" s="26"/>
      <c r="ORN19" s="26"/>
      <c r="ORO19" s="225"/>
      <c r="ORP19" s="26"/>
      <c r="ORR19" s="229"/>
      <c r="ORS19" s="229"/>
      <c r="ORT19" s="229"/>
      <c r="ORU19" s="229"/>
      <c r="ORV19" s="229"/>
      <c r="ORW19" s="229"/>
      <c r="ORX19" s="229"/>
      <c r="ORY19" s="229"/>
      <c r="OSA19" s="227"/>
      <c r="OSB19" s="26"/>
      <c r="OSC19" s="26"/>
      <c r="OSD19" s="26"/>
      <c r="OSE19" s="225"/>
      <c r="OSF19" s="26"/>
      <c r="OSH19" s="229"/>
      <c r="OSI19" s="229"/>
      <c r="OSJ19" s="229"/>
      <c r="OSK19" s="229"/>
      <c r="OSL19" s="229"/>
      <c r="OSM19" s="229"/>
      <c r="OSN19" s="229"/>
      <c r="OSO19" s="229"/>
      <c r="OSQ19" s="227"/>
      <c r="OSR19" s="26"/>
      <c r="OSS19" s="26"/>
      <c r="OST19" s="26"/>
      <c r="OSU19" s="225"/>
      <c r="OSV19" s="26"/>
      <c r="OSX19" s="229"/>
      <c r="OSY19" s="229"/>
      <c r="OSZ19" s="229"/>
      <c r="OTA19" s="229"/>
      <c r="OTB19" s="229"/>
      <c r="OTC19" s="229"/>
      <c r="OTD19" s="229"/>
      <c r="OTE19" s="229"/>
      <c r="OTG19" s="227"/>
      <c r="OTH19" s="26"/>
      <c r="OTI19" s="26"/>
      <c r="OTJ19" s="26"/>
      <c r="OTK19" s="225"/>
      <c r="OTL19" s="26"/>
      <c r="OTN19" s="229"/>
      <c r="OTO19" s="229"/>
      <c r="OTP19" s="229"/>
      <c r="OTQ19" s="229"/>
      <c r="OTR19" s="229"/>
      <c r="OTS19" s="229"/>
      <c r="OTT19" s="229"/>
      <c r="OTU19" s="229"/>
      <c r="OTW19" s="227"/>
      <c r="OTX19" s="26"/>
      <c r="OTY19" s="26"/>
      <c r="OTZ19" s="26"/>
      <c r="OUA19" s="225"/>
      <c r="OUB19" s="26"/>
      <c r="OUD19" s="229"/>
      <c r="OUE19" s="229"/>
      <c r="OUF19" s="229"/>
      <c r="OUG19" s="229"/>
      <c r="OUH19" s="229"/>
      <c r="OUI19" s="229"/>
      <c r="OUJ19" s="229"/>
      <c r="OUK19" s="229"/>
      <c r="OUM19" s="227"/>
      <c r="OUN19" s="26"/>
      <c r="OUO19" s="26"/>
      <c r="OUP19" s="26"/>
      <c r="OUQ19" s="225"/>
      <c r="OUR19" s="26"/>
      <c r="OUT19" s="229"/>
      <c r="OUU19" s="229"/>
      <c r="OUV19" s="229"/>
      <c r="OUW19" s="229"/>
      <c r="OUX19" s="229"/>
      <c r="OUY19" s="229"/>
      <c r="OUZ19" s="229"/>
      <c r="OVA19" s="229"/>
      <c r="OVC19" s="227"/>
      <c r="OVD19" s="26"/>
      <c r="OVE19" s="26"/>
      <c r="OVF19" s="26"/>
      <c r="OVG19" s="225"/>
      <c r="OVH19" s="26"/>
      <c r="OVJ19" s="229"/>
      <c r="OVK19" s="229"/>
      <c r="OVL19" s="229"/>
      <c r="OVM19" s="229"/>
      <c r="OVN19" s="229"/>
      <c r="OVO19" s="229"/>
      <c r="OVP19" s="229"/>
      <c r="OVQ19" s="229"/>
      <c r="OVS19" s="227"/>
      <c r="OVT19" s="26"/>
      <c r="OVU19" s="26"/>
      <c r="OVV19" s="26"/>
      <c r="OVW19" s="225"/>
      <c r="OVX19" s="26"/>
      <c r="OVZ19" s="229"/>
      <c r="OWA19" s="229"/>
      <c r="OWB19" s="229"/>
      <c r="OWC19" s="229"/>
      <c r="OWD19" s="229"/>
      <c r="OWE19" s="229"/>
      <c r="OWF19" s="229"/>
      <c r="OWG19" s="229"/>
      <c r="OWI19" s="227"/>
      <c r="OWJ19" s="26"/>
      <c r="OWK19" s="26"/>
      <c r="OWL19" s="26"/>
      <c r="OWM19" s="225"/>
      <c r="OWN19" s="26"/>
      <c r="OWP19" s="229"/>
      <c r="OWQ19" s="229"/>
      <c r="OWR19" s="229"/>
      <c r="OWS19" s="229"/>
      <c r="OWT19" s="229"/>
      <c r="OWU19" s="229"/>
      <c r="OWV19" s="229"/>
      <c r="OWW19" s="229"/>
      <c r="OWY19" s="227"/>
      <c r="OWZ19" s="26"/>
      <c r="OXA19" s="26"/>
      <c r="OXB19" s="26"/>
      <c r="OXC19" s="225"/>
      <c r="OXD19" s="26"/>
      <c r="OXF19" s="229"/>
      <c r="OXG19" s="229"/>
      <c r="OXH19" s="229"/>
      <c r="OXI19" s="229"/>
      <c r="OXJ19" s="229"/>
      <c r="OXK19" s="229"/>
      <c r="OXL19" s="229"/>
      <c r="OXM19" s="229"/>
      <c r="OXO19" s="227"/>
      <c r="OXP19" s="26"/>
      <c r="OXQ19" s="26"/>
      <c r="OXR19" s="26"/>
      <c r="OXS19" s="225"/>
      <c r="OXT19" s="26"/>
      <c r="OXV19" s="229"/>
      <c r="OXW19" s="229"/>
      <c r="OXX19" s="229"/>
      <c r="OXY19" s="229"/>
      <c r="OXZ19" s="229"/>
      <c r="OYA19" s="229"/>
      <c r="OYB19" s="229"/>
      <c r="OYC19" s="229"/>
      <c r="OYE19" s="227"/>
      <c r="OYF19" s="26"/>
      <c r="OYG19" s="26"/>
      <c r="OYH19" s="26"/>
      <c r="OYI19" s="225"/>
      <c r="OYJ19" s="26"/>
      <c r="OYL19" s="229"/>
      <c r="OYM19" s="229"/>
      <c r="OYN19" s="229"/>
      <c r="OYO19" s="229"/>
      <c r="OYP19" s="229"/>
      <c r="OYQ19" s="229"/>
      <c r="OYR19" s="229"/>
      <c r="OYS19" s="229"/>
      <c r="OYU19" s="227"/>
      <c r="OYV19" s="26"/>
      <c r="OYW19" s="26"/>
      <c r="OYX19" s="26"/>
      <c r="OYY19" s="225"/>
      <c r="OYZ19" s="26"/>
      <c r="OZB19" s="229"/>
      <c r="OZC19" s="229"/>
      <c r="OZD19" s="229"/>
      <c r="OZE19" s="229"/>
      <c r="OZF19" s="229"/>
      <c r="OZG19" s="229"/>
      <c r="OZH19" s="229"/>
      <c r="OZI19" s="229"/>
      <c r="OZK19" s="227"/>
      <c r="OZL19" s="26"/>
      <c r="OZM19" s="26"/>
      <c r="OZN19" s="26"/>
      <c r="OZO19" s="225"/>
      <c r="OZP19" s="26"/>
      <c r="OZR19" s="229"/>
      <c r="OZS19" s="229"/>
      <c r="OZT19" s="229"/>
      <c r="OZU19" s="229"/>
      <c r="OZV19" s="229"/>
      <c r="OZW19" s="229"/>
      <c r="OZX19" s="229"/>
      <c r="OZY19" s="229"/>
      <c r="PAA19" s="227"/>
      <c r="PAB19" s="26"/>
      <c r="PAC19" s="26"/>
      <c r="PAD19" s="26"/>
      <c r="PAE19" s="225"/>
      <c r="PAF19" s="26"/>
      <c r="PAH19" s="229"/>
      <c r="PAI19" s="229"/>
      <c r="PAJ19" s="229"/>
      <c r="PAK19" s="229"/>
      <c r="PAL19" s="229"/>
      <c r="PAM19" s="229"/>
      <c r="PAN19" s="229"/>
      <c r="PAO19" s="229"/>
      <c r="PAQ19" s="227"/>
      <c r="PAR19" s="26"/>
      <c r="PAS19" s="26"/>
      <c r="PAT19" s="26"/>
      <c r="PAU19" s="225"/>
      <c r="PAV19" s="26"/>
      <c r="PAX19" s="229"/>
      <c r="PAY19" s="229"/>
      <c r="PAZ19" s="229"/>
      <c r="PBA19" s="229"/>
      <c r="PBB19" s="229"/>
      <c r="PBC19" s="229"/>
      <c r="PBD19" s="229"/>
      <c r="PBE19" s="229"/>
      <c r="PBG19" s="227"/>
      <c r="PBH19" s="26"/>
      <c r="PBI19" s="26"/>
      <c r="PBJ19" s="26"/>
      <c r="PBK19" s="225"/>
      <c r="PBL19" s="26"/>
      <c r="PBN19" s="229"/>
      <c r="PBO19" s="229"/>
      <c r="PBP19" s="229"/>
      <c r="PBQ19" s="229"/>
      <c r="PBR19" s="229"/>
      <c r="PBS19" s="229"/>
      <c r="PBT19" s="229"/>
      <c r="PBU19" s="229"/>
      <c r="PBW19" s="227"/>
      <c r="PBX19" s="26"/>
      <c r="PBY19" s="26"/>
      <c r="PBZ19" s="26"/>
      <c r="PCA19" s="225"/>
      <c r="PCB19" s="26"/>
      <c r="PCD19" s="229"/>
      <c r="PCE19" s="229"/>
      <c r="PCF19" s="229"/>
      <c r="PCG19" s="229"/>
      <c r="PCH19" s="229"/>
      <c r="PCI19" s="229"/>
      <c r="PCJ19" s="229"/>
      <c r="PCK19" s="229"/>
      <c r="PCM19" s="227"/>
      <c r="PCN19" s="26"/>
      <c r="PCO19" s="26"/>
      <c r="PCP19" s="26"/>
      <c r="PCQ19" s="225"/>
      <c r="PCR19" s="26"/>
      <c r="PCT19" s="229"/>
      <c r="PCU19" s="229"/>
      <c r="PCV19" s="229"/>
      <c r="PCW19" s="229"/>
      <c r="PCX19" s="229"/>
      <c r="PCY19" s="229"/>
      <c r="PCZ19" s="229"/>
      <c r="PDA19" s="229"/>
      <c r="PDC19" s="227"/>
      <c r="PDD19" s="26"/>
      <c r="PDE19" s="26"/>
      <c r="PDF19" s="26"/>
      <c r="PDG19" s="225"/>
      <c r="PDH19" s="26"/>
      <c r="PDJ19" s="229"/>
      <c r="PDK19" s="229"/>
      <c r="PDL19" s="229"/>
      <c r="PDM19" s="229"/>
      <c r="PDN19" s="229"/>
      <c r="PDO19" s="229"/>
      <c r="PDP19" s="229"/>
      <c r="PDQ19" s="229"/>
      <c r="PDS19" s="227"/>
      <c r="PDT19" s="26"/>
      <c r="PDU19" s="26"/>
      <c r="PDV19" s="26"/>
      <c r="PDW19" s="225"/>
      <c r="PDX19" s="26"/>
      <c r="PDZ19" s="229"/>
      <c r="PEA19" s="229"/>
      <c r="PEB19" s="229"/>
      <c r="PEC19" s="229"/>
      <c r="PED19" s="229"/>
      <c r="PEE19" s="229"/>
      <c r="PEF19" s="229"/>
      <c r="PEG19" s="229"/>
      <c r="PEI19" s="227"/>
      <c r="PEJ19" s="26"/>
      <c r="PEK19" s="26"/>
      <c r="PEL19" s="26"/>
      <c r="PEM19" s="225"/>
      <c r="PEN19" s="26"/>
      <c r="PEP19" s="229"/>
      <c r="PEQ19" s="229"/>
      <c r="PER19" s="229"/>
      <c r="PES19" s="229"/>
      <c r="PET19" s="229"/>
      <c r="PEU19" s="229"/>
      <c r="PEV19" s="229"/>
      <c r="PEW19" s="229"/>
      <c r="PEY19" s="227"/>
      <c r="PEZ19" s="26"/>
      <c r="PFA19" s="26"/>
      <c r="PFB19" s="26"/>
      <c r="PFC19" s="225"/>
      <c r="PFD19" s="26"/>
      <c r="PFF19" s="229"/>
      <c r="PFG19" s="229"/>
      <c r="PFH19" s="229"/>
      <c r="PFI19" s="229"/>
      <c r="PFJ19" s="229"/>
      <c r="PFK19" s="229"/>
      <c r="PFL19" s="229"/>
      <c r="PFM19" s="229"/>
      <c r="PFO19" s="227"/>
      <c r="PFP19" s="26"/>
      <c r="PFQ19" s="26"/>
      <c r="PFR19" s="26"/>
      <c r="PFS19" s="225"/>
      <c r="PFT19" s="26"/>
      <c r="PFV19" s="229"/>
      <c r="PFW19" s="229"/>
      <c r="PFX19" s="229"/>
      <c r="PFY19" s="229"/>
      <c r="PFZ19" s="229"/>
      <c r="PGA19" s="229"/>
      <c r="PGB19" s="229"/>
      <c r="PGC19" s="229"/>
      <c r="PGE19" s="227"/>
      <c r="PGF19" s="26"/>
      <c r="PGG19" s="26"/>
      <c r="PGH19" s="26"/>
      <c r="PGI19" s="225"/>
      <c r="PGJ19" s="26"/>
      <c r="PGL19" s="229"/>
      <c r="PGM19" s="229"/>
      <c r="PGN19" s="229"/>
      <c r="PGO19" s="229"/>
      <c r="PGP19" s="229"/>
      <c r="PGQ19" s="229"/>
      <c r="PGR19" s="229"/>
      <c r="PGS19" s="229"/>
      <c r="PGU19" s="227"/>
      <c r="PGV19" s="26"/>
      <c r="PGW19" s="26"/>
      <c r="PGX19" s="26"/>
      <c r="PGY19" s="225"/>
      <c r="PGZ19" s="26"/>
      <c r="PHB19" s="229"/>
      <c r="PHC19" s="229"/>
      <c r="PHD19" s="229"/>
      <c r="PHE19" s="229"/>
      <c r="PHF19" s="229"/>
      <c r="PHG19" s="229"/>
      <c r="PHH19" s="229"/>
      <c r="PHI19" s="229"/>
      <c r="PHK19" s="227"/>
      <c r="PHL19" s="26"/>
      <c r="PHM19" s="26"/>
      <c r="PHN19" s="26"/>
      <c r="PHO19" s="225"/>
      <c r="PHP19" s="26"/>
      <c r="PHR19" s="229"/>
      <c r="PHS19" s="229"/>
      <c r="PHT19" s="229"/>
      <c r="PHU19" s="229"/>
      <c r="PHV19" s="229"/>
      <c r="PHW19" s="229"/>
      <c r="PHX19" s="229"/>
      <c r="PHY19" s="229"/>
      <c r="PIA19" s="227"/>
      <c r="PIB19" s="26"/>
      <c r="PIC19" s="26"/>
      <c r="PID19" s="26"/>
      <c r="PIE19" s="225"/>
      <c r="PIF19" s="26"/>
      <c r="PIH19" s="229"/>
      <c r="PII19" s="229"/>
      <c r="PIJ19" s="229"/>
      <c r="PIK19" s="229"/>
      <c r="PIL19" s="229"/>
      <c r="PIM19" s="229"/>
      <c r="PIN19" s="229"/>
      <c r="PIO19" s="229"/>
      <c r="PIQ19" s="227"/>
      <c r="PIR19" s="26"/>
      <c r="PIS19" s="26"/>
      <c r="PIT19" s="26"/>
      <c r="PIU19" s="225"/>
      <c r="PIV19" s="26"/>
      <c r="PIX19" s="229"/>
      <c r="PIY19" s="229"/>
      <c r="PIZ19" s="229"/>
      <c r="PJA19" s="229"/>
      <c r="PJB19" s="229"/>
      <c r="PJC19" s="229"/>
      <c r="PJD19" s="229"/>
      <c r="PJE19" s="229"/>
      <c r="PJG19" s="227"/>
      <c r="PJH19" s="26"/>
      <c r="PJI19" s="26"/>
      <c r="PJJ19" s="26"/>
      <c r="PJK19" s="225"/>
      <c r="PJL19" s="26"/>
      <c r="PJN19" s="229"/>
      <c r="PJO19" s="229"/>
      <c r="PJP19" s="229"/>
      <c r="PJQ19" s="229"/>
      <c r="PJR19" s="229"/>
      <c r="PJS19" s="229"/>
      <c r="PJT19" s="229"/>
      <c r="PJU19" s="229"/>
      <c r="PJW19" s="227"/>
      <c r="PJX19" s="26"/>
      <c r="PJY19" s="26"/>
      <c r="PJZ19" s="26"/>
      <c r="PKA19" s="225"/>
      <c r="PKB19" s="26"/>
      <c r="PKD19" s="229"/>
      <c r="PKE19" s="229"/>
      <c r="PKF19" s="229"/>
      <c r="PKG19" s="229"/>
      <c r="PKH19" s="229"/>
      <c r="PKI19" s="229"/>
      <c r="PKJ19" s="229"/>
      <c r="PKK19" s="229"/>
      <c r="PKM19" s="227"/>
      <c r="PKN19" s="26"/>
      <c r="PKO19" s="26"/>
      <c r="PKP19" s="26"/>
      <c r="PKQ19" s="225"/>
      <c r="PKR19" s="26"/>
      <c r="PKT19" s="229"/>
      <c r="PKU19" s="229"/>
      <c r="PKV19" s="229"/>
      <c r="PKW19" s="229"/>
      <c r="PKX19" s="229"/>
      <c r="PKY19" s="229"/>
      <c r="PKZ19" s="229"/>
      <c r="PLA19" s="229"/>
      <c r="PLC19" s="227"/>
      <c r="PLD19" s="26"/>
      <c r="PLE19" s="26"/>
      <c r="PLF19" s="26"/>
      <c r="PLG19" s="225"/>
      <c r="PLH19" s="26"/>
      <c r="PLJ19" s="229"/>
      <c r="PLK19" s="229"/>
      <c r="PLL19" s="229"/>
      <c r="PLM19" s="229"/>
      <c r="PLN19" s="229"/>
      <c r="PLO19" s="229"/>
      <c r="PLP19" s="229"/>
      <c r="PLQ19" s="229"/>
      <c r="PLS19" s="227"/>
      <c r="PLT19" s="26"/>
      <c r="PLU19" s="26"/>
      <c r="PLV19" s="26"/>
      <c r="PLW19" s="225"/>
      <c r="PLX19" s="26"/>
      <c r="PLZ19" s="229"/>
      <c r="PMA19" s="229"/>
      <c r="PMB19" s="229"/>
      <c r="PMC19" s="229"/>
      <c r="PMD19" s="229"/>
      <c r="PME19" s="229"/>
      <c r="PMF19" s="229"/>
      <c r="PMG19" s="229"/>
      <c r="PMI19" s="227"/>
      <c r="PMJ19" s="26"/>
      <c r="PMK19" s="26"/>
      <c r="PML19" s="26"/>
      <c r="PMM19" s="225"/>
      <c r="PMN19" s="26"/>
      <c r="PMP19" s="229"/>
      <c r="PMQ19" s="229"/>
      <c r="PMR19" s="229"/>
      <c r="PMS19" s="229"/>
      <c r="PMT19" s="229"/>
      <c r="PMU19" s="229"/>
      <c r="PMV19" s="229"/>
      <c r="PMW19" s="229"/>
      <c r="PMY19" s="227"/>
      <c r="PMZ19" s="26"/>
      <c r="PNA19" s="26"/>
      <c r="PNB19" s="26"/>
      <c r="PNC19" s="225"/>
      <c r="PND19" s="26"/>
      <c r="PNF19" s="229"/>
      <c r="PNG19" s="229"/>
      <c r="PNH19" s="229"/>
      <c r="PNI19" s="229"/>
      <c r="PNJ19" s="229"/>
      <c r="PNK19" s="229"/>
      <c r="PNL19" s="229"/>
      <c r="PNM19" s="229"/>
      <c r="PNO19" s="227"/>
      <c r="PNP19" s="26"/>
      <c r="PNQ19" s="26"/>
      <c r="PNR19" s="26"/>
      <c r="PNS19" s="225"/>
      <c r="PNT19" s="26"/>
      <c r="PNV19" s="229"/>
      <c r="PNW19" s="229"/>
      <c r="PNX19" s="229"/>
      <c r="PNY19" s="229"/>
      <c r="PNZ19" s="229"/>
      <c r="POA19" s="229"/>
      <c r="POB19" s="229"/>
      <c r="POC19" s="229"/>
      <c r="POE19" s="227"/>
      <c r="POF19" s="26"/>
      <c r="POG19" s="26"/>
      <c r="POH19" s="26"/>
      <c r="POI19" s="225"/>
      <c r="POJ19" s="26"/>
      <c r="POL19" s="229"/>
      <c r="POM19" s="229"/>
      <c r="PON19" s="229"/>
      <c r="POO19" s="229"/>
      <c r="POP19" s="229"/>
      <c r="POQ19" s="229"/>
      <c r="POR19" s="229"/>
      <c r="POS19" s="229"/>
      <c r="POU19" s="227"/>
      <c r="POV19" s="26"/>
      <c r="POW19" s="26"/>
      <c r="POX19" s="26"/>
      <c r="POY19" s="225"/>
      <c r="POZ19" s="26"/>
      <c r="PPB19" s="229"/>
      <c r="PPC19" s="229"/>
      <c r="PPD19" s="229"/>
      <c r="PPE19" s="229"/>
      <c r="PPF19" s="229"/>
      <c r="PPG19" s="229"/>
      <c r="PPH19" s="229"/>
      <c r="PPI19" s="229"/>
      <c r="PPK19" s="227"/>
      <c r="PPL19" s="26"/>
      <c r="PPM19" s="26"/>
      <c r="PPN19" s="26"/>
      <c r="PPO19" s="225"/>
      <c r="PPP19" s="26"/>
      <c r="PPR19" s="229"/>
      <c r="PPS19" s="229"/>
      <c r="PPT19" s="229"/>
      <c r="PPU19" s="229"/>
      <c r="PPV19" s="229"/>
      <c r="PPW19" s="229"/>
      <c r="PPX19" s="229"/>
      <c r="PPY19" s="229"/>
      <c r="PQA19" s="227"/>
      <c r="PQB19" s="26"/>
      <c r="PQC19" s="26"/>
      <c r="PQD19" s="26"/>
      <c r="PQE19" s="225"/>
      <c r="PQF19" s="26"/>
      <c r="PQH19" s="229"/>
      <c r="PQI19" s="229"/>
      <c r="PQJ19" s="229"/>
      <c r="PQK19" s="229"/>
      <c r="PQL19" s="229"/>
      <c r="PQM19" s="229"/>
      <c r="PQN19" s="229"/>
      <c r="PQO19" s="229"/>
      <c r="PQQ19" s="227"/>
      <c r="PQR19" s="26"/>
      <c r="PQS19" s="26"/>
      <c r="PQT19" s="26"/>
      <c r="PQU19" s="225"/>
      <c r="PQV19" s="26"/>
      <c r="PQX19" s="229"/>
      <c r="PQY19" s="229"/>
      <c r="PQZ19" s="229"/>
      <c r="PRA19" s="229"/>
      <c r="PRB19" s="229"/>
      <c r="PRC19" s="229"/>
      <c r="PRD19" s="229"/>
      <c r="PRE19" s="229"/>
      <c r="PRG19" s="227"/>
      <c r="PRH19" s="26"/>
      <c r="PRI19" s="26"/>
      <c r="PRJ19" s="26"/>
      <c r="PRK19" s="225"/>
      <c r="PRL19" s="26"/>
      <c r="PRN19" s="229"/>
      <c r="PRO19" s="229"/>
      <c r="PRP19" s="229"/>
      <c r="PRQ19" s="229"/>
      <c r="PRR19" s="229"/>
      <c r="PRS19" s="229"/>
      <c r="PRT19" s="229"/>
      <c r="PRU19" s="229"/>
      <c r="PRW19" s="227"/>
      <c r="PRX19" s="26"/>
      <c r="PRY19" s="26"/>
      <c r="PRZ19" s="26"/>
      <c r="PSA19" s="225"/>
      <c r="PSB19" s="26"/>
      <c r="PSD19" s="229"/>
      <c r="PSE19" s="229"/>
      <c r="PSF19" s="229"/>
      <c r="PSG19" s="229"/>
      <c r="PSH19" s="229"/>
      <c r="PSI19" s="229"/>
      <c r="PSJ19" s="229"/>
      <c r="PSK19" s="229"/>
      <c r="PSM19" s="227"/>
      <c r="PSN19" s="26"/>
      <c r="PSO19" s="26"/>
      <c r="PSP19" s="26"/>
      <c r="PSQ19" s="225"/>
      <c r="PSR19" s="26"/>
      <c r="PST19" s="229"/>
      <c r="PSU19" s="229"/>
      <c r="PSV19" s="229"/>
      <c r="PSW19" s="229"/>
      <c r="PSX19" s="229"/>
      <c r="PSY19" s="229"/>
      <c r="PSZ19" s="229"/>
      <c r="PTA19" s="229"/>
      <c r="PTC19" s="227"/>
      <c r="PTD19" s="26"/>
      <c r="PTE19" s="26"/>
      <c r="PTF19" s="26"/>
      <c r="PTG19" s="225"/>
      <c r="PTH19" s="26"/>
      <c r="PTJ19" s="229"/>
      <c r="PTK19" s="229"/>
      <c r="PTL19" s="229"/>
      <c r="PTM19" s="229"/>
      <c r="PTN19" s="229"/>
      <c r="PTO19" s="229"/>
      <c r="PTP19" s="229"/>
      <c r="PTQ19" s="229"/>
      <c r="PTS19" s="227"/>
      <c r="PTT19" s="26"/>
      <c r="PTU19" s="26"/>
      <c r="PTV19" s="26"/>
      <c r="PTW19" s="225"/>
      <c r="PTX19" s="26"/>
      <c r="PTZ19" s="229"/>
      <c r="PUA19" s="229"/>
      <c r="PUB19" s="229"/>
      <c r="PUC19" s="229"/>
      <c r="PUD19" s="229"/>
      <c r="PUE19" s="229"/>
      <c r="PUF19" s="229"/>
      <c r="PUG19" s="229"/>
      <c r="PUI19" s="227"/>
      <c r="PUJ19" s="26"/>
      <c r="PUK19" s="26"/>
      <c r="PUL19" s="26"/>
      <c r="PUM19" s="225"/>
      <c r="PUN19" s="26"/>
      <c r="PUP19" s="229"/>
      <c r="PUQ19" s="229"/>
      <c r="PUR19" s="229"/>
      <c r="PUS19" s="229"/>
      <c r="PUT19" s="229"/>
      <c r="PUU19" s="229"/>
      <c r="PUV19" s="229"/>
      <c r="PUW19" s="229"/>
      <c r="PUY19" s="227"/>
      <c r="PUZ19" s="26"/>
      <c r="PVA19" s="26"/>
      <c r="PVB19" s="26"/>
      <c r="PVC19" s="225"/>
      <c r="PVD19" s="26"/>
      <c r="PVF19" s="229"/>
      <c r="PVG19" s="229"/>
      <c r="PVH19" s="229"/>
      <c r="PVI19" s="229"/>
      <c r="PVJ19" s="229"/>
      <c r="PVK19" s="229"/>
      <c r="PVL19" s="229"/>
      <c r="PVM19" s="229"/>
      <c r="PVO19" s="227"/>
      <c r="PVP19" s="26"/>
      <c r="PVQ19" s="26"/>
      <c r="PVR19" s="26"/>
      <c r="PVS19" s="225"/>
      <c r="PVT19" s="26"/>
      <c r="PVV19" s="229"/>
      <c r="PVW19" s="229"/>
      <c r="PVX19" s="229"/>
      <c r="PVY19" s="229"/>
      <c r="PVZ19" s="229"/>
      <c r="PWA19" s="229"/>
      <c r="PWB19" s="229"/>
      <c r="PWC19" s="229"/>
      <c r="PWE19" s="227"/>
      <c r="PWF19" s="26"/>
      <c r="PWG19" s="26"/>
      <c r="PWH19" s="26"/>
      <c r="PWI19" s="225"/>
      <c r="PWJ19" s="26"/>
      <c r="PWL19" s="229"/>
      <c r="PWM19" s="229"/>
      <c r="PWN19" s="229"/>
      <c r="PWO19" s="229"/>
      <c r="PWP19" s="229"/>
      <c r="PWQ19" s="229"/>
      <c r="PWR19" s="229"/>
      <c r="PWS19" s="229"/>
      <c r="PWU19" s="227"/>
      <c r="PWV19" s="26"/>
      <c r="PWW19" s="26"/>
      <c r="PWX19" s="26"/>
      <c r="PWY19" s="225"/>
      <c r="PWZ19" s="26"/>
      <c r="PXB19" s="229"/>
      <c r="PXC19" s="229"/>
      <c r="PXD19" s="229"/>
      <c r="PXE19" s="229"/>
      <c r="PXF19" s="229"/>
      <c r="PXG19" s="229"/>
      <c r="PXH19" s="229"/>
      <c r="PXI19" s="229"/>
      <c r="PXK19" s="227"/>
      <c r="PXL19" s="26"/>
      <c r="PXM19" s="26"/>
      <c r="PXN19" s="26"/>
      <c r="PXO19" s="225"/>
      <c r="PXP19" s="26"/>
      <c r="PXR19" s="229"/>
      <c r="PXS19" s="229"/>
      <c r="PXT19" s="229"/>
      <c r="PXU19" s="229"/>
      <c r="PXV19" s="229"/>
      <c r="PXW19" s="229"/>
      <c r="PXX19" s="229"/>
      <c r="PXY19" s="229"/>
      <c r="PYA19" s="227"/>
      <c r="PYB19" s="26"/>
      <c r="PYC19" s="26"/>
      <c r="PYD19" s="26"/>
      <c r="PYE19" s="225"/>
      <c r="PYF19" s="26"/>
      <c r="PYH19" s="229"/>
      <c r="PYI19" s="229"/>
      <c r="PYJ19" s="229"/>
      <c r="PYK19" s="229"/>
      <c r="PYL19" s="229"/>
      <c r="PYM19" s="229"/>
      <c r="PYN19" s="229"/>
      <c r="PYO19" s="229"/>
      <c r="PYQ19" s="227"/>
      <c r="PYR19" s="26"/>
      <c r="PYS19" s="26"/>
      <c r="PYT19" s="26"/>
      <c r="PYU19" s="225"/>
      <c r="PYV19" s="26"/>
      <c r="PYX19" s="229"/>
      <c r="PYY19" s="229"/>
      <c r="PYZ19" s="229"/>
      <c r="PZA19" s="229"/>
      <c r="PZB19" s="229"/>
      <c r="PZC19" s="229"/>
      <c r="PZD19" s="229"/>
      <c r="PZE19" s="229"/>
      <c r="PZG19" s="227"/>
      <c r="PZH19" s="26"/>
      <c r="PZI19" s="26"/>
      <c r="PZJ19" s="26"/>
      <c r="PZK19" s="225"/>
      <c r="PZL19" s="26"/>
      <c r="PZN19" s="229"/>
      <c r="PZO19" s="229"/>
      <c r="PZP19" s="229"/>
      <c r="PZQ19" s="229"/>
      <c r="PZR19" s="229"/>
      <c r="PZS19" s="229"/>
      <c r="PZT19" s="229"/>
      <c r="PZU19" s="229"/>
      <c r="PZW19" s="227"/>
      <c r="PZX19" s="26"/>
      <c r="PZY19" s="26"/>
      <c r="PZZ19" s="26"/>
      <c r="QAA19" s="225"/>
      <c r="QAB19" s="26"/>
      <c r="QAD19" s="229"/>
      <c r="QAE19" s="229"/>
      <c r="QAF19" s="229"/>
      <c r="QAG19" s="229"/>
      <c r="QAH19" s="229"/>
      <c r="QAI19" s="229"/>
      <c r="QAJ19" s="229"/>
      <c r="QAK19" s="229"/>
      <c r="QAM19" s="227"/>
      <c r="QAN19" s="26"/>
      <c r="QAO19" s="26"/>
      <c r="QAP19" s="26"/>
      <c r="QAQ19" s="225"/>
      <c r="QAR19" s="26"/>
      <c r="QAT19" s="229"/>
      <c r="QAU19" s="229"/>
      <c r="QAV19" s="229"/>
      <c r="QAW19" s="229"/>
      <c r="QAX19" s="229"/>
      <c r="QAY19" s="229"/>
      <c r="QAZ19" s="229"/>
      <c r="QBA19" s="229"/>
      <c r="QBC19" s="227"/>
      <c r="QBD19" s="26"/>
      <c r="QBE19" s="26"/>
      <c r="QBF19" s="26"/>
      <c r="QBG19" s="225"/>
      <c r="QBH19" s="26"/>
      <c r="QBJ19" s="229"/>
      <c r="QBK19" s="229"/>
      <c r="QBL19" s="229"/>
      <c r="QBM19" s="229"/>
      <c r="QBN19" s="229"/>
      <c r="QBO19" s="229"/>
      <c r="QBP19" s="229"/>
      <c r="QBQ19" s="229"/>
      <c r="QBS19" s="227"/>
      <c r="QBT19" s="26"/>
      <c r="QBU19" s="26"/>
      <c r="QBV19" s="26"/>
      <c r="QBW19" s="225"/>
      <c r="QBX19" s="26"/>
      <c r="QBZ19" s="229"/>
      <c r="QCA19" s="229"/>
      <c r="QCB19" s="229"/>
      <c r="QCC19" s="229"/>
      <c r="QCD19" s="229"/>
      <c r="QCE19" s="229"/>
      <c r="QCF19" s="229"/>
      <c r="QCG19" s="229"/>
      <c r="QCI19" s="227"/>
      <c r="QCJ19" s="26"/>
      <c r="QCK19" s="26"/>
      <c r="QCL19" s="26"/>
      <c r="QCM19" s="225"/>
      <c r="QCN19" s="26"/>
      <c r="QCP19" s="229"/>
      <c r="QCQ19" s="229"/>
      <c r="QCR19" s="229"/>
      <c r="QCS19" s="229"/>
      <c r="QCT19" s="229"/>
      <c r="QCU19" s="229"/>
      <c r="QCV19" s="229"/>
      <c r="QCW19" s="229"/>
      <c r="QCY19" s="227"/>
      <c r="QCZ19" s="26"/>
      <c r="QDA19" s="26"/>
      <c r="QDB19" s="26"/>
      <c r="QDC19" s="225"/>
      <c r="QDD19" s="26"/>
      <c r="QDF19" s="229"/>
      <c r="QDG19" s="229"/>
      <c r="QDH19" s="229"/>
      <c r="QDI19" s="229"/>
      <c r="QDJ19" s="229"/>
      <c r="QDK19" s="229"/>
      <c r="QDL19" s="229"/>
      <c r="QDM19" s="229"/>
      <c r="QDO19" s="227"/>
      <c r="QDP19" s="26"/>
      <c r="QDQ19" s="26"/>
      <c r="QDR19" s="26"/>
      <c r="QDS19" s="225"/>
      <c r="QDT19" s="26"/>
      <c r="QDV19" s="229"/>
      <c r="QDW19" s="229"/>
      <c r="QDX19" s="229"/>
      <c r="QDY19" s="229"/>
      <c r="QDZ19" s="229"/>
      <c r="QEA19" s="229"/>
      <c r="QEB19" s="229"/>
      <c r="QEC19" s="229"/>
      <c r="QEE19" s="227"/>
      <c r="QEF19" s="26"/>
      <c r="QEG19" s="26"/>
      <c r="QEH19" s="26"/>
      <c r="QEI19" s="225"/>
      <c r="QEJ19" s="26"/>
      <c r="QEL19" s="229"/>
      <c r="QEM19" s="229"/>
      <c r="QEN19" s="229"/>
      <c r="QEO19" s="229"/>
      <c r="QEP19" s="229"/>
      <c r="QEQ19" s="229"/>
      <c r="QER19" s="229"/>
      <c r="QES19" s="229"/>
      <c r="QEU19" s="227"/>
      <c r="QEV19" s="26"/>
      <c r="QEW19" s="26"/>
      <c r="QEX19" s="26"/>
      <c r="QEY19" s="225"/>
      <c r="QEZ19" s="26"/>
      <c r="QFB19" s="229"/>
      <c r="QFC19" s="229"/>
      <c r="QFD19" s="229"/>
      <c r="QFE19" s="229"/>
      <c r="QFF19" s="229"/>
      <c r="QFG19" s="229"/>
      <c r="QFH19" s="229"/>
      <c r="QFI19" s="229"/>
      <c r="QFK19" s="227"/>
      <c r="QFL19" s="26"/>
      <c r="QFM19" s="26"/>
      <c r="QFN19" s="26"/>
      <c r="QFO19" s="225"/>
      <c r="QFP19" s="26"/>
      <c r="QFR19" s="229"/>
      <c r="QFS19" s="229"/>
      <c r="QFT19" s="229"/>
      <c r="QFU19" s="229"/>
      <c r="QFV19" s="229"/>
      <c r="QFW19" s="229"/>
      <c r="QFX19" s="229"/>
      <c r="QFY19" s="229"/>
      <c r="QGA19" s="227"/>
      <c r="QGB19" s="26"/>
      <c r="QGC19" s="26"/>
      <c r="QGD19" s="26"/>
      <c r="QGE19" s="225"/>
      <c r="QGF19" s="26"/>
      <c r="QGH19" s="229"/>
      <c r="QGI19" s="229"/>
      <c r="QGJ19" s="229"/>
      <c r="QGK19" s="229"/>
      <c r="QGL19" s="229"/>
      <c r="QGM19" s="229"/>
      <c r="QGN19" s="229"/>
      <c r="QGO19" s="229"/>
      <c r="QGQ19" s="227"/>
      <c r="QGR19" s="26"/>
      <c r="QGS19" s="26"/>
      <c r="QGT19" s="26"/>
      <c r="QGU19" s="225"/>
      <c r="QGV19" s="26"/>
      <c r="QGX19" s="229"/>
      <c r="QGY19" s="229"/>
      <c r="QGZ19" s="229"/>
      <c r="QHA19" s="229"/>
      <c r="QHB19" s="229"/>
      <c r="QHC19" s="229"/>
      <c r="QHD19" s="229"/>
      <c r="QHE19" s="229"/>
      <c r="QHG19" s="227"/>
      <c r="QHH19" s="26"/>
      <c r="QHI19" s="26"/>
      <c r="QHJ19" s="26"/>
      <c r="QHK19" s="225"/>
      <c r="QHL19" s="26"/>
      <c r="QHN19" s="229"/>
      <c r="QHO19" s="229"/>
      <c r="QHP19" s="229"/>
      <c r="QHQ19" s="229"/>
      <c r="QHR19" s="229"/>
      <c r="QHS19" s="229"/>
      <c r="QHT19" s="229"/>
      <c r="QHU19" s="229"/>
      <c r="QHW19" s="227"/>
      <c r="QHX19" s="26"/>
      <c r="QHY19" s="26"/>
      <c r="QHZ19" s="26"/>
      <c r="QIA19" s="225"/>
      <c r="QIB19" s="26"/>
      <c r="QID19" s="229"/>
      <c r="QIE19" s="229"/>
      <c r="QIF19" s="229"/>
      <c r="QIG19" s="229"/>
      <c r="QIH19" s="229"/>
      <c r="QII19" s="229"/>
      <c r="QIJ19" s="229"/>
      <c r="QIK19" s="229"/>
      <c r="QIM19" s="227"/>
      <c r="QIN19" s="26"/>
      <c r="QIO19" s="26"/>
      <c r="QIP19" s="26"/>
      <c r="QIQ19" s="225"/>
      <c r="QIR19" s="26"/>
      <c r="QIT19" s="229"/>
      <c r="QIU19" s="229"/>
      <c r="QIV19" s="229"/>
      <c r="QIW19" s="229"/>
      <c r="QIX19" s="229"/>
      <c r="QIY19" s="229"/>
      <c r="QIZ19" s="229"/>
      <c r="QJA19" s="229"/>
      <c r="QJC19" s="227"/>
      <c r="QJD19" s="26"/>
      <c r="QJE19" s="26"/>
      <c r="QJF19" s="26"/>
      <c r="QJG19" s="225"/>
      <c r="QJH19" s="26"/>
      <c r="QJJ19" s="229"/>
      <c r="QJK19" s="229"/>
      <c r="QJL19" s="229"/>
      <c r="QJM19" s="229"/>
      <c r="QJN19" s="229"/>
      <c r="QJO19" s="229"/>
      <c r="QJP19" s="229"/>
      <c r="QJQ19" s="229"/>
      <c r="QJS19" s="227"/>
      <c r="QJT19" s="26"/>
      <c r="QJU19" s="26"/>
      <c r="QJV19" s="26"/>
      <c r="QJW19" s="225"/>
      <c r="QJX19" s="26"/>
      <c r="QJZ19" s="229"/>
      <c r="QKA19" s="229"/>
      <c r="QKB19" s="229"/>
      <c r="QKC19" s="229"/>
      <c r="QKD19" s="229"/>
      <c r="QKE19" s="229"/>
      <c r="QKF19" s="229"/>
      <c r="QKG19" s="229"/>
      <c r="QKI19" s="227"/>
      <c r="QKJ19" s="26"/>
      <c r="QKK19" s="26"/>
      <c r="QKL19" s="26"/>
      <c r="QKM19" s="225"/>
      <c r="QKN19" s="26"/>
      <c r="QKP19" s="229"/>
      <c r="QKQ19" s="229"/>
      <c r="QKR19" s="229"/>
      <c r="QKS19" s="229"/>
      <c r="QKT19" s="229"/>
      <c r="QKU19" s="229"/>
      <c r="QKV19" s="229"/>
      <c r="QKW19" s="229"/>
      <c r="QKY19" s="227"/>
      <c r="QKZ19" s="26"/>
      <c r="QLA19" s="26"/>
      <c r="QLB19" s="26"/>
      <c r="QLC19" s="225"/>
      <c r="QLD19" s="26"/>
      <c r="QLF19" s="229"/>
      <c r="QLG19" s="229"/>
      <c r="QLH19" s="229"/>
      <c r="QLI19" s="229"/>
      <c r="QLJ19" s="229"/>
      <c r="QLK19" s="229"/>
      <c r="QLL19" s="229"/>
      <c r="QLM19" s="229"/>
      <c r="QLO19" s="227"/>
      <c r="QLP19" s="26"/>
      <c r="QLQ19" s="26"/>
      <c r="QLR19" s="26"/>
      <c r="QLS19" s="225"/>
      <c r="QLT19" s="26"/>
      <c r="QLV19" s="229"/>
      <c r="QLW19" s="229"/>
      <c r="QLX19" s="229"/>
      <c r="QLY19" s="229"/>
      <c r="QLZ19" s="229"/>
      <c r="QMA19" s="229"/>
      <c r="QMB19" s="229"/>
      <c r="QMC19" s="229"/>
      <c r="QME19" s="227"/>
      <c r="QMF19" s="26"/>
      <c r="QMG19" s="26"/>
      <c r="QMH19" s="26"/>
      <c r="QMI19" s="225"/>
      <c r="QMJ19" s="26"/>
      <c r="QML19" s="229"/>
      <c r="QMM19" s="229"/>
      <c r="QMN19" s="229"/>
      <c r="QMO19" s="229"/>
      <c r="QMP19" s="229"/>
      <c r="QMQ19" s="229"/>
      <c r="QMR19" s="229"/>
      <c r="QMS19" s="229"/>
      <c r="QMU19" s="227"/>
      <c r="QMV19" s="26"/>
      <c r="QMW19" s="26"/>
      <c r="QMX19" s="26"/>
      <c r="QMY19" s="225"/>
      <c r="QMZ19" s="26"/>
      <c r="QNB19" s="229"/>
      <c r="QNC19" s="229"/>
      <c r="QND19" s="229"/>
      <c r="QNE19" s="229"/>
      <c r="QNF19" s="229"/>
      <c r="QNG19" s="229"/>
      <c r="QNH19" s="229"/>
      <c r="QNI19" s="229"/>
      <c r="QNK19" s="227"/>
      <c r="QNL19" s="26"/>
      <c r="QNM19" s="26"/>
      <c r="QNN19" s="26"/>
      <c r="QNO19" s="225"/>
      <c r="QNP19" s="26"/>
      <c r="QNR19" s="229"/>
      <c r="QNS19" s="229"/>
      <c r="QNT19" s="229"/>
      <c r="QNU19" s="229"/>
      <c r="QNV19" s="229"/>
      <c r="QNW19" s="229"/>
      <c r="QNX19" s="229"/>
      <c r="QNY19" s="229"/>
      <c r="QOA19" s="227"/>
      <c r="QOB19" s="26"/>
      <c r="QOC19" s="26"/>
      <c r="QOD19" s="26"/>
      <c r="QOE19" s="225"/>
      <c r="QOF19" s="26"/>
      <c r="QOH19" s="229"/>
      <c r="QOI19" s="229"/>
      <c r="QOJ19" s="229"/>
      <c r="QOK19" s="229"/>
      <c r="QOL19" s="229"/>
      <c r="QOM19" s="229"/>
      <c r="QON19" s="229"/>
      <c r="QOO19" s="229"/>
      <c r="QOQ19" s="227"/>
      <c r="QOR19" s="26"/>
      <c r="QOS19" s="26"/>
      <c r="QOT19" s="26"/>
      <c r="QOU19" s="225"/>
      <c r="QOV19" s="26"/>
      <c r="QOX19" s="229"/>
      <c r="QOY19" s="229"/>
      <c r="QOZ19" s="229"/>
      <c r="QPA19" s="229"/>
      <c r="QPB19" s="229"/>
      <c r="QPC19" s="229"/>
      <c r="QPD19" s="229"/>
      <c r="QPE19" s="229"/>
      <c r="QPG19" s="227"/>
      <c r="QPH19" s="26"/>
      <c r="QPI19" s="26"/>
      <c r="QPJ19" s="26"/>
      <c r="QPK19" s="225"/>
      <c r="QPL19" s="26"/>
      <c r="QPN19" s="229"/>
      <c r="QPO19" s="229"/>
      <c r="QPP19" s="229"/>
      <c r="QPQ19" s="229"/>
      <c r="QPR19" s="229"/>
      <c r="QPS19" s="229"/>
      <c r="QPT19" s="229"/>
      <c r="QPU19" s="229"/>
      <c r="QPW19" s="227"/>
      <c r="QPX19" s="26"/>
      <c r="QPY19" s="26"/>
      <c r="QPZ19" s="26"/>
      <c r="QQA19" s="225"/>
      <c r="QQB19" s="26"/>
      <c r="QQD19" s="229"/>
      <c r="QQE19" s="229"/>
      <c r="QQF19" s="229"/>
      <c r="QQG19" s="229"/>
      <c r="QQH19" s="229"/>
      <c r="QQI19" s="229"/>
      <c r="QQJ19" s="229"/>
      <c r="QQK19" s="229"/>
      <c r="QQM19" s="227"/>
      <c r="QQN19" s="26"/>
      <c r="QQO19" s="26"/>
      <c r="QQP19" s="26"/>
      <c r="QQQ19" s="225"/>
      <c r="QQR19" s="26"/>
      <c r="QQT19" s="229"/>
      <c r="QQU19" s="229"/>
      <c r="QQV19" s="229"/>
      <c r="QQW19" s="229"/>
      <c r="QQX19" s="229"/>
      <c r="QQY19" s="229"/>
      <c r="QQZ19" s="229"/>
      <c r="QRA19" s="229"/>
      <c r="QRC19" s="227"/>
      <c r="QRD19" s="26"/>
      <c r="QRE19" s="26"/>
      <c r="QRF19" s="26"/>
      <c r="QRG19" s="225"/>
      <c r="QRH19" s="26"/>
      <c r="QRJ19" s="229"/>
      <c r="QRK19" s="229"/>
      <c r="QRL19" s="229"/>
      <c r="QRM19" s="229"/>
      <c r="QRN19" s="229"/>
      <c r="QRO19" s="229"/>
      <c r="QRP19" s="229"/>
      <c r="QRQ19" s="229"/>
      <c r="QRS19" s="227"/>
      <c r="QRT19" s="26"/>
      <c r="QRU19" s="26"/>
      <c r="QRV19" s="26"/>
      <c r="QRW19" s="225"/>
      <c r="QRX19" s="26"/>
      <c r="QRZ19" s="229"/>
      <c r="QSA19" s="229"/>
      <c r="QSB19" s="229"/>
      <c r="QSC19" s="229"/>
      <c r="QSD19" s="229"/>
      <c r="QSE19" s="229"/>
      <c r="QSF19" s="229"/>
      <c r="QSG19" s="229"/>
      <c r="QSI19" s="227"/>
      <c r="QSJ19" s="26"/>
      <c r="QSK19" s="26"/>
      <c r="QSL19" s="26"/>
      <c r="QSM19" s="225"/>
      <c r="QSN19" s="26"/>
      <c r="QSP19" s="229"/>
      <c r="QSQ19" s="229"/>
      <c r="QSR19" s="229"/>
      <c r="QSS19" s="229"/>
      <c r="QST19" s="229"/>
      <c r="QSU19" s="229"/>
      <c r="QSV19" s="229"/>
      <c r="QSW19" s="229"/>
      <c r="QSY19" s="227"/>
      <c r="QSZ19" s="26"/>
      <c r="QTA19" s="26"/>
      <c r="QTB19" s="26"/>
      <c r="QTC19" s="225"/>
      <c r="QTD19" s="26"/>
      <c r="QTF19" s="229"/>
      <c r="QTG19" s="229"/>
      <c r="QTH19" s="229"/>
      <c r="QTI19" s="229"/>
      <c r="QTJ19" s="229"/>
      <c r="QTK19" s="229"/>
      <c r="QTL19" s="229"/>
      <c r="QTM19" s="229"/>
      <c r="QTO19" s="227"/>
      <c r="QTP19" s="26"/>
      <c r="QTQ19" s="26"/>
      <c r="QTR19" s="26"/>
      <c r="QTS19" s="225"/>
      <c r="QTT19" s="26"/>
      <c r="QTV19" s="229"/>
      <c r="QTW19" s="229"/>
      <c r="QTX19" s="229"/>
      <c r="QTY19" s="229"/>
      <c r="QTZ19" s="229"/>
      <c r="QUA19" s="229"/>
      <c r="QUB19" s="229"/>
      <c r="QUC19" s="229"/>
      <c r="QUE19" s="227"/>
      <c r="QUF19" s="26"/>
      <c r="QUG19" s="26"/>
      <c r="QUH19" s="26"/>
      <c r="QUI19" s="225"/>
      <c r="QUJ19" s="26"/>
      <c r="QUL19" s="229"/>
      <c r="QUM19" s="229"/>
      <c r="QUN19" s="229"/>
      <c r="QUO19" s="229"/>
      <c r="QUP19" s="229"/>
      <c r="QUQ19" s="229"/>
      <c r="QUR19" s="229"/>
      <c r="QUS19" s="229"/>
      <c r="QUU19" s="227"/>
      <c r="QUV19" s="26"/>
      <c r="QUW19" s="26"/>
      <c r="QUX19" s="26"/>
      <c r="QUY19" s="225"/>
      <c r="QUZ19" s="26"/>
      <c r="QVB19" s="229"/>
      <c r="QVC19" s="229"/>
      <c r="QVD19" s="229"/>
      <c r="QVE19" s="229"/>
      <c r="QVF19" s="229"/>
      <c r="QVG19" s="229"/>
      <c r="QVH19" s="229"/>
      <c r="QVI19" s="229"/>
      <c r="QVK19" s="227"/>
      <c r="QVL19" s="26"/>
      <c r="QVM19" s="26"/>
      <c r="QVN19" s="26"/>
      <c r="QVO19" s="225"/>
      <c r="QVP19" s="26"/>
      <c r="QVR19" s="229"/>
      <c r="QVS19" s="229"/>
      <c r="QVT19" s="229"/>
      <c r="QVU19" s="229"/>
      <c r="QVV19" s="229"/>
      <c r="QVW19" s="229"/>
      <c r="QVX19" s="229"/>
      <c r="QVY19" s="229"/>
      <c r="QWA19" s="227"/>
      <c r="QWB19" s="26"/>
      <c r="QWC19" s="26"/>
      <c r="QWD19" s="26"/>
      <c r="QWE19" s="225"/>
      <c r="QWF19" s="26"/>
      <c r="QWH19" s="229"/>
      <c r="QWI19" s="229"/>
      <c r="QWJ19" s="229"/>
      <c r="QWK19" s="229"/>
      <c r="QWL19" s="229"/>
      <c r="QWM19" s="229"/>
      <c r="QWN19" s="229"/>
      <c r="QWO19" s="229"/>
      <c r="QWQ19" s="227"/>
      <c r="QWR19" s="26"/>
      <c r="QWS19" s="26"/>
      <c r="QWT19" s="26"/>
      <c r="QWU19" s="225"/>
      <c r="QWV19" s="26"/>
      <c r="QWX19" s="229"/>
      <c r="QWY19" s="229"/>
      <c r="QWZ19" s="229"/>
      <c r="QXA19" s="229"/>
      <c r="QXB19" s="229"/>
      <c r="QXC19" s="229"/>
      <c r="QXD19" s="229"/>
      <c r="QXE19" s="229"/>
      <c r="QXG19" s="227"/>
      <c r="QXH19" s="26"/>
      <c r="QXI19" s="26"/>
      <c r="QXJ19" s="26"/>
      <c r="QXK19" s="225"/>
      <c r="QXL19" s="26"/>
      <c r="QXN19" s="229"/>
      <c r="QXO19" s="229"/>
      <c r="QXP19" s="229"/>
      <c r="QXQ19" s="229"/>
      <c r="QXR19" s="229"/>
      <c r="QXS19" s="229"/>
      <c r="QXT19" s="229"/>
      <c r="QXU19" s="229"/>
      <c r="QXW19" s="227"/>
      <c r="QXX19" s="26"/>
      <c r="QXY19" s="26"/>
      <c r="QXZ19" s="26"/>
      <c r="QYA19" s="225"/>
      <c r="QYB19" s="26"/>
      <c r="QYD19" s="229"/>
      <c r="QYE19" s="229"/>
      <c r="QYF19" s="229"/>
      <c r="QYG19" s="229"/>
      <c r="QYH19" s="229"/>
      <c r="QYI19" s="229"/>
      <c r="QYJ19" s="229"/>
      <c r="QYK19" s="229"/>
      <c r="QYM19" s="227"/>
      <c r="QYN19" s="26"/>
      <c r="QYO19" s="26"/>
      <c r="QYP19" s="26"/>
      <c r="QYQ19" s="225"/>
      <c r="QYR19" s="26"/>
      <c r="QYT19" s="229"/>
      <c r="QYU19" s="229"/>
      <c r="QYV19" s="229"/>
      <c r="QYW19" s="229"/>
      <c r="QYX19" s="229"/>
      <c r="QYY19" s="229"/>
      <c r="QYZ19" s="229"/>
      <c r="QZA19" s="229"/>
      <c r="QZC19" s="227"/>
      <c r="QZD19" s="26"/>
      <c r="QZE19" s="26"/>
      <c r="QZF19" s="26"/>
      <c r="QZG19" s="225"/>
      <c r="QZH19" s="26"/>
      <c r="QZJ19" s="229"/>
      <c r="QZK19" s="229"/>
      <c r="QZL19" s="229"/>
      <c r="QZM19" s="229"/>
      <c r="QZN19" s="229"/>
      <c r="QZO19" s="229"/>
      <c r="QZP19" s="229"/>
      <c r="QZQ19" s="229"/>
      <c r="QZS19" s="227"/>
      <c r="QZT19" s="26"/>
      <c r="QZU19" s="26"/>
      <c r="QZV19" s="26"/>
      <c r="QZW19" s="225"/>
      <c r="QZX19" s="26"/>
      <c r="QZZ19" s="229"/>
      <c r="RAA19" s="229"/>
      <c r="RAB19" s="229"/>
      <c r="RAC19" s="229"/>
      <c r="RAD19" s="229"/>
      <c r="RAE19" s="229"/>
      <c r="RAF19" s="229"/>
      <c r="RAG19" s="229"/>
      <c r="RAI19" s="227"/>
      <c r="RAJ19" s="26"/>
      <c r="RAK19" s="26"/>
      <c r="RAL19" s="26"/>
      <c r="RAM19" s="225"/>
      <c r="RAN19" s="26"/>
      <c r="RAP19" s="229"/>
      <c r="RAQ19" s="229"/>
      <c r="RAR19" s="229"/>
      <c r="RAS19" s="229"/>
      <c r="RAT19" s="229"/>
      <c r="RAU19" s="229"/>
      <c r="RAV19" s="229"/>
      <c r="RAW19" s="229"/>
      <c r="RAY19" s="227"/>
      <c r="RAZ19" s="26"/>
      <c r="RBA19" s="26"/>
      <c r="RBB19" s="26"/>
      <c r="RBC19" s="225"/>
      <c r="RBD19" s="26"/>
      <c r="RBF19" s="229"/>
      <c r="RBG19" s="229"/>
      <c r="RBH19" s="229"/>
      <c r="RBI19" s="229"/>
      <c r="RBJ19" s="229"/>
      <c r="RBK19" s="229"/>
      <c r="RBL19" s="229"/>
      <c r="RBM19" s="229"/>
      <c r="RBO19" s="227"/>
      <c r="RBP19" s="26"/>
      <c r="RBQ19" s="26"/>
      <c r="RBR19" s="26"/>
      <c r="RBS19" s="225"/>
      <c r="RBT19" s="26"/>
      <c r="RBV19" s="229"/>
      <c r="RBW19" s="229"/>
      <c r="RBX19" s="229"/>
      <c r="RBY19" s="229"/>
      <c r="RBZ19" s="229"/>
      <c r="RCA19" s="229"/>
      <c r="RCB19" s="229"/>
      <c r="RCC19" s="229"/>
      <c r="RCE19" s="227"/>
      <c r="RCF19" s="26"/>
      <c r="RCG19" s="26"/>
      <c r="RCH19" s="26"/>
      <c r="RCI19" s="225"/>
      <c r="RCJ19" s="26"/>
      <c r="RCL19" s="229"/>
      <c r="RCM19" s="229"/>
      <c r="RCN19" s="229"/>
      <c r="RCO19" s="229"/>
      <c r="RCP19" s="229"/>
      <c r="RCQ19" s="229"/>
      <c r="RCR19" s="229"/>
      <c r="RCS19" s="229"/>
      <c r="RCU19" s="227"/>
      <c r="RCV19" s="26"/>
      <c r="RCW19" s="26"/>
      <c r="RCX19" s="26"/>
      <c r="RCY19" s="225"/>
      <c r="RCZ19" s="26"/>
      <c r="RDB19" s="229"/>
      <c r="RDC19" s="229"/>
      <c r="RDD19" s="229"/>
      <c r="RDE19" s="229"/>
      <c r="RDF19" s="229"/>
      <c r="RDG19" s="229"/>
      <c r="RDH19" s="229"/>
      <c r="RDI19" s="229"/>
      <c r="RDK19" s="227"/>
      <c r="RDL19" s="26"/>
      <c r="RDM19" s="26"/>
      <c r="RDN19" s="26"/>
      <c r="RDO19" s="225"/>
      <c r="RDP19" s="26"/>
      <c r="RDR19" s="229"/>
      <c r="RDS19" s="229"/>
      <c r="RDT19" s="229"/>
      <c r="RDU19" s="229"/>
      <c r="RDV19" s="229"/>
      <c r="RDW19" s="229"/>
      <c r="RDX19" s="229"/>
      <c r="RDY19" s="229"/>
      <c r="REA19" s="227"/>
      <c r="REB19" s="26"/>
      <c r="REC19" s="26"/>
      <c r="RED19" s="26"/>
      <c r="REE19" s="225"/>
      <c r="REF19" s="26"/>
      <c r="REH19" s="229"/>
      <c r="REI19" s="229"/>
      <c r="REJ19" s="229"/>
      <c r="REK19" s="229"/>
      <c r="REL19" s="229"/>
      <c r="REM19" s="229"/>
      <c r="REN19" s="229"/>
      <c r="REO19" s="229"/>
      <c r="REQ19" s="227"/>
      <c r="RER19" s="26"/>
      <c r="RES19" s="26"/>
      <c r="RET19" s="26"/>
      <c r="REU19" s="225"/>
      <c r="REV19" s="26"/>
      <c r="REX19" s="229"/>
      <c r="REY19" s="229"/>
      <c r="REZ19" s="229"/>
      <c r="RFA19" s="229"/>
      <c r="RFB19" s="229"/>
      <c r="RFC19" s="229"/>
      <c r="RFD19" s="229"/>
      <c r="RFE19" s="229"/>
      <c r="RFG19" s="227"/>
      <c r="RFH19" s="26"/>
      <c r="RFI19" s="26"/>
      <c r="RFJ19" s="26"/>
      <c r="RFK19" s="225"/>
      <c r="RFL19" s="26"/>
      <c r="RFN19" s="229"/>
      <c r="RFO19" s="229"/>
      <c r="RFP19" s="229"/>
      <c r="RFQ19" s="229"/>
      <c r="RFR19" s="229"/>
      <c r="RFS19" s="229"/>
      <c r="RFT19" s="229"/>
      <c r="RFU19" s="229"/>
      <c r="RFW19" s="227"/>
      <c r="RFX19" s="26"/>
      <c r="RFY19" s="26"/>
      <c r="RFZ19" s="26"/>
      <c r="RGA19" s="225"/>
      <c r="RGB19" s="26"/>
      <c r="RGD19" s="229"/>
      <c r="RGE19" s="229"/>
      <c r="RGF19" s="229"/>
      <c r="RGG19" s="229"/>
      <c r="RGH19" s="229"/>
      <c r="RGI19" s="229"/>
      <c r="RGJ19" s="229"/>
      <c r="RGK19" s="229"/>
      <c r="RGM19" s="227"/>
      <c r="RGN19" s="26"/>
      <c r="RGO19" s="26"/>
      <c r="RGP19" s="26"/>
      <c r="RGQ19" s="225"/>
      <c r="RGR19" s="26"/>
      <c r="RGT19" s="229"/>
      <c r="RGU19" s="229"/>
      <c r="RGV19" s="229"/>
      <c r="RGW19" s="229"/>
      <c r="RGX19" s="229"/>
      <c r="RGY19" s="229"/>
      <c r="RGZ19" s="229"/>
      <c r="RHA19" s="229"/>
      <c r="RHC19" s="227"/>
      <c r="RHD19" s="26"/>
      <c r="RHE19" s="26"/>
      <c r="RHF19" s="26"/>
      <c r="RHG19" s="225"/>
      <c r="RHH19" s="26"/>
      <c r="RHJ19" s="229"/>
      <c r="RHK19" s="229"/>
      <c r="RHL19" s="229"/>
      <c r="RHM19" s="229"/>
      <c r="RHN19" s="229"/>
      <c r="RHO19" s="229"/>
      <c r="RHP19" s="229"/>
      <c r="RHQ19" s="229"/>
      <c r="RHS19" s="227"/>
      <c r="RHT19" s="26"/>
      <c r="RHU19" s="26"/>
      <c r="RHV19" s="26"/>
      <c r="RHW19" s="225"/>
      <c r="RHX19" s="26"/>
      <c r="RHZ19" s="229"/>
      <c r="RIA19" s="229"/>
      <c r="RIB19" s="229"/>
      <c r="RIC19" s="229"/>
      <c r="RID19" s="229"/>
      <c r="RIE19" s="229"/>
      <c r="RIF19" s="229"/>
      <c r="RIG19" s="229"/>
      <c r="RII19" s="227"/>
      <c r="RIJ19" s="26"/>
      <c r="RIK19" s="26"/>
      <c r="RIL19" s="26"/>
      <c r="RIM19" s="225"/>
      <c r="RIN19" s="26"/>
      <c r="RIP19" s="229"/>
      <c r="RIQ19" s="229"/>
      <c r="RIR19" s="229"/>
      <c r="RIS19" s="229"/>
      <c r="RIT19" s="229"/>
      <c r="RIU19" s="229"/>
      <c r="RIV19" s="229"/>
      <c r="RIW19" s="229"/>
      <c r="RIY19" s="227"/>
      <c r="RIZ19" s="26"/>
      <c r="RJA19" s="26"/>
      <c r="RJB19" s="26"/>
      <c r="RJC19" s="225"/>
      <c r="RJD19" s="26"/>
      <c r="RJF19" s="229"/>
      <c r="RJG19" s="229"/>
      <c r="RJH19" s="229"/>
      <c r="RJI19" s="229"/>
      <c r="RJJ19" s="229"/>
      <c r="RJK19" s="229"/>
      <c r="RJL19" s="229"/>
      <c r="RJM19" s="229"/>
      <c r="RJO19" s="227"/>
      <c r="RJP19" s="26"/>
      <c r="RJQ19" s="26"/>
      <c r="RJR19" s="26"/>
      <c r="RJS19" s="225"/>
      <c r="RJT19" s="26"/>
      <c r="RJV19" s="229"/>
      <c r="RJW19" s="229"/>
      <c r="RJX19" s="229"/>
      <c r="RJY19" s="229"/>
      <c r="RJZ19" s="229"/>
      <c r="RKA19" s="229"/>
      <c r="RKB19" s="229"/>
      <c r="RKC19" s="229"/>
      <c r="RKE19" s="227"/>
      <c r="RKF19" s="26"/>
      <c r="RKG19" s="26"/>
      <c r="RKH19" s="26"/>
      <c r="RKI19" s="225"/>
      <c r="RKJ19" s="26"/>
      <c r="RKL19" s="229"/>
      <c r="RKM19" s="229"/>
      <c r="RKN19" s="229"/>
      <c r="RKO19" s="229"/>
      <c r="RKP19" s="229"/>
      <c r="RKQ19" s="229"/>
      <c r="RKR19" s="229"/>
      <c r="RKS19" s="229"/>
      <c r="RKU19" s="227"/>
      <c r="RKV19" s="26"/>
      <c r="RKW19" s="26"/>
      <c r="RKX19" s="26"/>
      <c r="RKY19" s="225"/>
      <c r="RKZ19" s="26"/>
      <c r="RLB19" s="229"/>
      <c r="RLC19" s="229"/>
      <c r="RLD19" s="229"/>
      <c r="RLE19" s="229"/>
      <c r="RLF19" s="229"/>
      <c r="RLG19" s="229"/>
      <c r="RLH19" s="229"/>
      <c r="RLI19" s="229"/>
      <c r="RLK19" s="227"/>
      <c r="RLL19" s="26"/>
      <c r="RLM19" s="26"/>
      <c r="RLN19" s="26"/>
      <c r="RLO19" s="225"/>
      <c r="RLP19" s="26"/>
      <c r="RLR19" s="229"/>
      <c r="RLS19" s="229"/>
      <c r="RLT19" s="229"/>
      <c r="RLU19" s="229"/>
      <c r="RLV19" s="229"/>
      <c r="RLW19" s="229"/>
      <c r="RLX19" s="229"/>
      <c r="RLY19" s="229"/>
      <c r="RMA19" s="227"/>
      <c r="RMB19" s="26"/>
      <c r="RMC19" s="26"/>
      <c r="RMD19" s="26"/>
      <c r="RME19" s="225"/>
      <c r="RMF19" s="26"/>
      <c r="RMH19" s="229"/>
      <c r="RMI19" s="229"/>
      <c r="RMJ19" s="229"/>
      <c r="RMK19" s="229"/>
      <c r="RML19" s="229"/>
      <c r="RMM19" s="229"/>
      <c r="RMN19" s="229"/>
      <c r="RMO19" s="229"/>
      <c r="RMQ19" s="227"/>
      <c r="RMR19" s="26"/>
      <c r="RMS19" s="26"/>
      <c r="RMT19" s="26"/>
      <c r="RMU19" s="225"/>
      <c r="RMV19" s="26"/>
      <c r="RMX19" s="229"/>
      <c r="RMY19" s="229"/>
      <c r="RMZ19" s="229"/>
      <c r="RNA19" s="229"/>
      <c r="RNB19" s="229"/>
      <c r="RNC19" s="229"/>
      <c r="RND19" s="229"/>
      <c r="RNE19" s="229"/>
      <c r="RNG19" s="227"/>
      <c r="RNH19" s="26"/>
      <c r="RNI19" s="26"/>
      <c r="RNJ19" s="26"/>
      <c r="RNK19" s="225"/>
      <c r="RNL19" s="26"/>
      <c r="RNN19" s="229"/>
      <c r="RNO19" s="229"/>
      <c r="RNP19" s="229"/>
      <c r="RNQ19" s="229"/>
      <c r="RNR19" s="229"/>
      <c r="RNS19" s="229"/>
      <c r="RNT19" s="229"/>
      <c r="RNU19" s="229"/>
      <c r="RNW19" s="227"/>
      <c r="RNX19" s="26"/>
      <c r="RNY19" s="26"/>
      <c r="RNZ19" s="26"/>
      <c r="ROA19" s="225"/>
      <c r="ROB19" s="26"/>
      <c r="ROD19" s="229"/>
      <c r="ROE19" s="229"/>
      <c r="ROF19" s="229"/>
      <c r="ROG19" s="229"/>
      <c r="ROH19" s="229"/>
      <c r="ROI19" s="229"/>
      <c r="ROJ19" s="229"/>
      <c r="ROK19" s="229"/>
      <c r="ROM19" s="227"/>
      <c r="RON19" s="26"/>
      <c r="ROO19" s="26"/>
      <c r="ROP19" s="26"/>
      <c r="ROQ19" s="225"/>
      <c r="ROR19" s="26"/>
      <c r="ROT19" s="229"/>
      <c r="ROU19" s="229"/>
      <c r="ROV19" s="229"/>
      <c r="ROW19" s="229"/>
      <c r="ROX19" s="229"/>
      <c r="ROY19" s="229"/>
      <c r="ROZ19" s="229"/>
      <c r="RPA19" s="229"/>
      <c r="RPC19" s="227"/>
      <c r="RPD19" s="26"/>
      <c r="RPE19" s="26"/>
      <c r="RPF19" s="26"/>
      <c r="RPG19" s="225"/>
      <c r="RPH19" s="26"/>
      <c r="RPJ19" s="229"/>
      <c r="RPK19" s="229"/>
      <c r="RPL19" s="229"/>
      <c r="RPM19" s="229"/>
      <c r="RPN19" s="229"/>
      <c r="RPO19" s="229"/>
      <c r="RPP19" s="229"/>
      <c r="RPQ19" s="229"/>
      <c r="RPS19" s="227"/>
      <c r="RPT19" s="26"/>
      <c r="RPU19" s="26"/>
      <c r="RPV19" s="26"/>
      <c r="RPW19" s="225"/>
      <c r="RPX19" s="26"/>
      <c r="RPZ19" s="229"/>
      <c r="RQA19" s="229"/>
      <c r="RQB19" s="229"/>
      <c r="RQC19" s="229"/>
      <c r="RQD19" s="229"/>
      <c r="RQE19" s="229"/>
      <c r="RQF19" s="229"/>
      <c r="RQG19" s="229"/>
      <c r="RQI19" s="227"/>
      <c r="RQJ19" s="26"/>
      <c r="RQK19" s="26"/>
      <c r="RQL19" s="26"/>
      <c r="RQM19" s="225"/>
      <c r="RQN19" s="26"/>
      <c r="RQP19" s="229"/>
      <c r="RQQ19" s="229"/>
      <c r="RQR19" s="229"/>
      <c r="RQS19" s="229"/>
      <c r="RQT19" s="229"/>
      <c r="RQU19" s="229"/>
      <c r="RQV19" s="229"/>
      <c r="RQW19" s="229"/>
      <c r="RQY19" s="227"/>
      <c r="RQZ19" s="26"/>
      <c r="RRA19" s="26"/>
      <c r="RRB19" s="26"/>
      <c r="RRC19" s="225"/>
      <c r="RRD19" s="26"/>
      <c r="RRF19" s="229"/>
      <c r="RRG19" s="229"/>
      <c r="RRH19" s="229"/>
      <c r="RRI19" s="229"/>
      <c r="RRJ19" s="229"/>
      <c r="RRK19" s="229"/>
      <c r="RRL19" s="229"/>
      <c r="RRM19" s="229"/>
      <c r="RRO19" s="227"/>
      <c r="RRP19" s="26"/>
      <c r="RRQ19" s="26"/>
      <c r="RRR19" s="26"/>
      <c r="RRS19" s="225"/>
      <c r="RRT19" s="26"/>
      <c r="RRV19" s="229"/>
      <c r="RRW19" s="229"/>
      <c r="RRX19" s="229"/>
      <c r="RRY19" s="229"/>
      <c r="RRZ19" s="229"/>
      <c r="RSA19" s="229"/>
      <c r="RSB19" s="229"/>
      <c r="RSC19" s="229"/>
      <c r="RSE19" s="227"/>
      <c r="RSF19" s="26"/>
      <c r="RSG19" s="26"/>
      <c r="RSH19" s="26"/>
      <c r="RSI19" s="225"/>
      <c r="RSJ19" s="26"/>
      <c r="RSL19" s="229"/>
      <c r="RSM19" s="229"/>
      <c r="RSN19" s="229"/>
      <c r="RSO19" s="229"/>
      <c r="RSP19" s="229"/>
      <c r="RSQ19" s="229"/>
      <c r="RSR19" s="229"/>
      <c r="RSS19" s="229"/>
      <c r="RSU19" s="227"/>
      <c r="RSV19" s="26"/>
      <c r="RSW19" s="26"/>
      <c r="RSX19" s="26"/>
      <c r="RSY19" s="225"/>
      <c r="RSZ19" s="26"/>
      <c r="RTB19" s="229"/>
      <c r="RTC19" s="229"/>
      <c r="RTD19" s="229"/>
      <c r="RTE19" s="229"/>
      <c r="RTF19" s="229"/>
      <c r="RTG19" s="229"/>
      <c r="RTH19" s="229"/>
      <c r="RTI19" s="229"/>
      <c r="RTK19" s="227"/>
      <c r="RTL19" s="26"/>
      <c r="RTM19" s="26"/>
      <c r="RTN19" s="26"/>
      <c r="RTO19" s="225"/>
      <c r="RTP19" s="26"/>
      <c r="RTR19" s="229"/>
      <c r="RTS19" s="229"/>
      <c r="RTT19" s="229"/>
      <c r="RTU19" s="229"/>
      <c r="RTV19" s="229"/>
      <c r="RTW19" s="229"/>
      <c r="RTX19" s="229"/>
      <c r="RTY19" s="229"/>
      <c r="RUA19" s="227"/>
      <c r="RUB19" s="26"/>
      <c r="RUC19" s="26"/>
      <c r="RUD19" s="26"/>
      <c r="RUE19" s="225"/>
      <c r="RUF19" s="26"/>
      <c r="RUH19" s="229"/>
      <c r="RUI19" s="229"/>
      <c r="RUJ19" s="229"/>
      <c r="RUK19" s="229"/>
      <c r="RUL19" s="229"/>
      <c r="RUM19" s="229"/>
      <c r="RUN19" s="229"/>
      <c r="RUO19" s="229"/>
      <c r="RUQ19" s="227"/>
      <c r="RUR19" s="26"/>
      <c r="RUS19" s="26"/>
      <c r="RUT19" s="26"/>
      <c r="RUU19" s="225"/>
      <c r="RUV19" s="26"/>
      <c r="RUX19" s="229"/>
      <c r="RUY19" s="229"/>
      <c r="RUZ19" s="229"/>
      <c r="RVA19" s="229"/>
      <c r="RVB19" s="229"/>
      <c r="RVC19" s="229"/>
      <c r="RVD19" s="229"/>
      <c r="RVE19" s="229"/>
      <c r="RVG19" s="227"/>
      <c r="RVH19" s="26"/>
      <c r="RVI19" s="26"/>
      <c r="RVJ19" s="26"/>
      <c r="RVK19" s="225"/>
      <c r="RVL19" s="26"/>
      <c r="RVN19" s="229"/>
      <c r="RVO19" s="229"/>
      <c r="RVP19" s="229"/>
      <c r="RVQ19" s="229"/>
      <c r="RVR19" s="229"/>
      <c r="RVS19" s="229"/>
      <c r="RVT19" s="229"/>
      <c r="RVU19" s="229"/>
      <c r="RVW19" s="227"/>
      <c r="RVX19" s="26"/>
      <c r="RVY19" s="26"/>
      <c r="RVZ19" s="26"/>
      <c r="RWA19" s="225"/>
      <c r="RWB19" s="26"/>
      <c r="RWD19" s="229"/>
      <c r="RWE19" s="229"/>
      <c r="RWF19" s="229"/>
      <c r="RWG19" s="229"/>
      <c r="RWH19" s="229"/>
      <c r="RWI19" s="229"/>
      <c r="RWJ19" s="229"/>
      <c r="RWK19" s="229"/>
      <c r="RWM19" s="227"/>
      <c r="RWN19" s="26"/>
      <c r="RWO19" s="26"/>
      <c r="RWP19" s="26"/>
      <c r="RWQ19" s="225"/>
      <c r="RWR19" s="26"/>
      <c r="RWT19" s="229"/>
      <c r="RWU19" s="229"/>
      <c r="RWV19" s="229"/>
      <c r="RWW19" s="229"/>
      <c r="RWX19" s="229"/>
      <c r="RWY19" s="229"/>
      <c r="RWZ19" s="229"/>
      <c r="RXA19" s="229"/>
      <c r="RXC19" s="227"/>
      <c r="RXD19" s="26"/>
      <c r="RXE19" s="26"/>
      <c r="RXF19" s="26"/>
      <c r="RXG19" s="225"/>
      <c r="RXH19" s="26"/>
      <c r="RXJ19" s="229"/>
      <c r="RXK19" s="229"/>
      <c r="RXL19" s="229"/>
      <c r="RXM19" s="229"/>
      <c r="RXN19" s="229"/>
      <c r="RXO19" s="229"/>
      <c r="RXP19" s="229"/>
      <c r="RXQ19" s="229"/>
      <c r="RXS19" s="227"/>
      <c r="RXT19" s="26"/>
      <c r="RXU19" s="26"/>
      <c r="RXV19" s="26"/>
      <c r="RXW19" s="225"/>
      <c r="RXX19" s="26"/>
      <c r="RXZ19" s="229"/>
      <c r="RYA19" s="229"/>
      <c r="RYB19" s="229"/>
      <c r="RYC19" s="229"/>
      <c r="RYD19" s="229"/>
      <c r="RYE19" s="229"/>
      <c r="RYF19" s="229"/>
      <c r="RYG19" s="229"/>
      <c r="RYI19" s="227"/>
      <c r="RYJ19" s="26"/>
      <c r="RYK19" s="26"/>
      <c r="RYL19" s="26"/>
      <c r="RYM19" s="225"/>
      <c r="RYN19" s="26"/>
      <c r="RYP19" s="229"/>
      <c r="RYQ19" s="229"/>
      <c r="RYR19" s="229"/>
      <c r="RYS19" s="229"/>
      <c r="RYT19" s="229"/>
      <c r="RYU19" s="229"/>
      <c r="RYV19" s="229"/>
      <c r="RYW19" s="229"/>
      <c r="RYY19" s="227"/>
      <c r="RYZ19" s="26"/>
      <c r="RZA19" s="26"/>
      <c r="RZB19" s="26"/>
      <c r="RZC19" s="225"/>
      <c r="RZD19" s="26"/>
      <c r="RZF19" s="229"/>
      <c r="RZG19" s="229"/>
      <c r="RZH19" s="229"/>
      <c r="RZI19" s="229"/>
      <c r="RZJ19" s="229"/>
      <c r="RZK19" s="229"/>
      <c r="RZL19" s="229"/>
      <c r="RZM19" s="229"/>
      <c r="RZO19" s="227"/>
      <c r="RZP19" s="26"/>
      <c r="RZQ19" s="26"/>
      <c r="RZR19" s="26"/>
      <c r="RZS19" s="225"/>
      <c r="RZT19" s="26"/>
      <c r="RZV19" s="229"/>
      <c r="RZW19" s="229"/>
      <c r="RZX19" s="229"/>
      <c r="RZY19" s="229"/>
      <c r="RZZ19" s="229"/>
      <c r="SAA19" s="229"/>
      <c r="SAB19" s="229"/>
      <c r="SAC19" s="229"/>
      <c r="SAE19" s="227"/>
      <c r="SAF19" s="26"/>
      <c r="SAG19" s="26"/>
      <c r="SAH19" s="26"/>
      <c r="SAI19" s="225"/>
      <c r="SAJ19" s="26"/>
      <c r="SAL19" s="229"/>
      <c r="SAM19" s="229"/>
      <c r="SAN19" s="229"/>
      <c r="SAO19" s="229"/>
      <c r="SAP19" s="229"/>
      <c r="SAQ19" s="229"/>
      <c r="SAR19" s="229"/>
      <c r="SAS19" s="229"/>
      <c r="SAU19" s="227"/>
      <c r="SAV19" s="26"/>
      <c r="SAW19" s="26"/>
      <c r="SAX19" s="26"/>
      <c r="SAY19" s="225"/>
      <c r="SAZ19" s="26"/>
      <c r="SBB19" s="229"/>
      <c r="SBC19" s="229"/>
      <c r="SBD19" s="229"/>
      <c r="SBE19" s="229"/>
      <c r="SBF19" s="229"/>
      <c r="SBG19" s="229"/>
      <c r="SBH19" s="229"/>
      <c r="SBI19" s="229"/>
      <c r="SBK19" s="227"/>
      <c r="SBL19" s="26"/>
      <c r="SBM19" s="26"/>
      <c r="SBN19" s="26"/>
      <c r="SBO19" s="225"/>
      <c r="SBP19" s="26"/>
      <c r="SBR19" s="229"/>
      <c r="SBS19" s="229"/>
      <c r="SBT19" s="229"/>
      <c r="SBU19" s="229"/>
      <c r="SBV19" s="229"/>
      <c r="SBW19" s="229"/>
      <c r="SBX19" s="229"/>
      <c r="SBY19" s="229"/>
      <c r="SCA19" s="227"/>
      <c r="SCB19" s="26"/>
      <c r="SCC19" s="26"/>
      <c r="SCD19" s="26"/>
      <c r="SCE19" s="225"/>
      <c r="SCF19" s="26"/>
      <c r="SCH19" s="229"/>
      <c r="SCI19" s="229"/>
      <c r="SCJ19" s="229"/>
      <c r="SCK19" s="229"/>
      <c r="SCL19" s="229"/>
      <c r="SCM19" s="229"/>
      <c r="SCN19" s="229"/>
      <c r="SCO19" s="229"/>
      <c r="SCQ19" s="227"/>
      <c r="SCR19" s="26"/>
      <c r="SCS19" s="26"/>
      <c r="SCT19" s="26"/>
      <c r="SCU19" s="225"/>
      <c r="SCV19" s="26"/>
      <c r="SCX19" s="229"/>
      <c r="SCY19" s="229"/>
      <c r="SCZ19" s="229"/>
      <c r="SDA19" s="229"/>
      <c r="SDB19" s="229"/>
      <c r="SDC19" s="229"/>
      <c r="SDD19" s="229"/>
      <c r="SDE19" s="229"/>
      <c r="SDG19" s="227"/>
      <c r="SDH19" s="26"/>
      <c r="SDI19" s="26"/>
      <c r="SDJ19" s="26"/>
      <c r="SDK19" s="225"/>
      <c r="SDL19" s="26"/>
      <c r="SDN19" s="229"/>
      <c r="SDO19" s="229"/>
      <c r="SDP19" s="229"/>
      <c r="SDQ19" s="229"/>
      <c r="SDR19" s="229"/>
      <c r="SDS19" s="229"/>
      <c r="SDT19" s="229"/>
      <c r="SDU19" s="229"/>
      <c r="SDW19" s="227"/>
      <c r="SDX19" s="26"/>
      <c r="SDY19" s="26"/>
      <c r="SDZ19" s="26"/>
      <c r="SEA19" s="225"/>
      <c r="SEB19" s="26"/>
      <c r="SED19" s="229"/>
      <c r="SEE19" s="229"/>
      <c r="SEF19" s="229"/>
      <c r="SEG19" s="229"/>
      <c r="SEH19" s="229"/>
      <c r="SEI19" s="229"/>
      <c r="SEJ19" s="229"/>
      <c r="SEK19" s="229"/>
      <c r="SEM19" s="227"/>
      <c r="SEN19" s="26"/>
      <c r="SEO19" s="26"/>
      <c r="SEP19" s="26"/>
      <c r="SEQ19" s="225"/>
      <c r="SER19" s="26"/>
      <c r="SET19" s="229"/>
      <c r="SEU19" s="229"/>
      <c r="SEV19" s="229"/>
      <c r="SEW19" s="229"/>
      <c r="SEX19" s="229"/>
      <c r="SEY19" s="229"/>
      <c r="SEZ19" s="229"/>
      <c r="SFA19" s="229"/>
      <c r="SFC19" s="227"/>
      <c r="SFD19" s="26"/>
      <c r="SFE19" s="26"/>
      <c r="SFF19" s="26"/>
      <c r="SFG19" s="225"/>
      <c r="SFH19" s="26"/>
      <c r="SFJ19" s="229"/>
      <c r="SFK19" s="229"/>
      <c r="SFL19" s="229"/>
      <c r="SFM19" s="229"/>
      <c r="SFN19" s="229"/>
      <c r="SFO19" s="229"/>
      <c r="SFP19" s="229"/>
      <c r="SFQ19" s="229"/>
      <c r="SFS19" s="227"/>
      <c r="SFT19" s="26"/>
      <c r="SFU19" s="26"/>
      <c r="SFV19" s="26"/>
      <c r="SFW19" s="225"/>
      <c r="SFX19" s="26"/>
      <c r="SFZ19" s="229"/>
      <c r="SGA19" s="229"/>
      <c r="SGB19" s="229"/>
      <c r="SGC19" s="229"/>
      <c r="SGD19" s="229"/>
      <c r="SGE19" s="229"/>
      <c r="SGF19" s="229"/>
      <c r="SGG19" s="229"/>
      <c r="SGI19" s="227"/>
      <c r="SGJ19" s="26"/>
      <c r="SGK19" s="26"/>
      <c r="SGL19" s="26"/>
      <c r="SGM19" s="225"/>
      <c r="SGN19" s="26"/>
      <c r="SGP19" s="229"/>
      <c r="SGQ19" s="229"/>
      <c r="SGR19" s="229"/>
      <c r="SGS19" s="229"/>
      <c r="SGT19" s="229"/>
      <c r="SGU19" s="229"/>
      <c r="SGV19" s="229"/>
      <c r="SGW19" s="229"/>
      <c r="SGY19" s="227"/>
      <c r="SGZ19" s="26"/>
      <c r="SHA19" s="26"/>
      <c r="SHB19" s="26"/>
      <c r="SHC19" s="225"/>
      <c r="SHD19" s="26"/>
      <c r="SHF19" s="229"/>
      <c r="SHG19" s="229"/>
      <c r="SHH19" s="229"/>
      <c r="SHI19" s="229"/>
      <c r="SHJ19" s="229"/>
      <c r="SHK19" s="229"/>
      <c r="SHL19" s="229"/>
      <c r="SHM19" s="229"/>
      <c r="SHO19" s="227"/>
      <c r="SHP19" s="26"/>
      <c r="SHQ19" s="26"/>
      <c r="SHR19" s="26"/>
      <c r="SHS19" s="225"/>
      <c r="SHT19" s="26"/>
      <c r="SHV19" s="229"/>
      <c r="SHW19" s="229"/>
      <c r="SHX19" s="229"/>
      <c r="SHY19" s="229"/>
      <c r="SHZ19" s="229"/>
      <c r="SIA19" s="229"/>
      <c r="SIB19" s="229"/>
      <c r="SIC19" s="229"/>
      <c r="SIE19" s="227"/>
      <c r="SIF19" s="26"/>
      <c r="SIG19" s="26"/>
      <c r="SIH19" s="26"/>
      <c r="SII19" s="225"/>
      <c r="SIJ19" s="26"/>
      <c r="SIL19" s="229"/>
      <c r="SIM19" s="229"/>
      <c r="SIN19" s="229"/>
      <c r="SIO19" s="229"/>
      <c r="SIP19" s="229"/>
      <c r="SIQ19" s="229"/>
      <c r="SIR19" s="229"/>
      <c r="SIS19" s="229"/>
      <c r="SIU19" s="227"/>
      <c r="SIV19" s="26"/>
      <c r="SIW19" s="26"/>
      <c r="SIX19" s="26"/>
      <c r="SIY19" s="225"/>
      <c r="SIZ19" s="26"/>
      <c r="SJB19" s="229"/>
      <c r="SJC19" s="229"/>
      <c r="SJD19" s="229"/>
      <c r="SJE19" s="229"/>
      <c r="SJF19" s="229"/>
      <c r="SJG19" s="229"/>
      <c r="SJH19" s="229"/>
      <c r="SJI19" s="229"/>
      <c r="SJK19" s="227"/>
      <c r="SJL19" s="26"/>
      <c r="SJM19" s="26"/>
      <c r="SJN19" s="26"/>
      <c r="SJO19" s="225"/>
      <c r="SJP19" s="26"/>
      <c r="SJR19" s="229"/>
      <c r="SJS19" s="229"/>
      <c r="SJT19" s="229"/>
      <c r="SJU19" s="229"/>
      <c r="SJV19" s="229"/>
      <c r="SJW19" s="229"/>
      <c r="SJX19" s="229"/>
      <c r="SJY19" s="229"/>
      <c r="SKA19" s="227"/>
      <c r="SKB19" s="26"/>
      <c r="SKC19" s="26"/>
      <c r="SKD19" s="26"/>
      <c r="SKE19" s="225"/>
      <c r="SKF19" s="26"/>
      <c r="SKH19" s="229"/>
      <c r="SKI19" s="229"/>
      <c r="SKJ19" s="229"/>
      <c r="SKK19" s="229"/>
      <c r="SKL19" s="229"/>
      <c r="SKM19" s="229"/>
      <c r="SKN19" s="229"/>
      <c r="SKO19" s="229"/>
      <c r="SKQ19" s="227"/>
      <c r="SKR19" s="26"/>
      <c r="SKS19" s="26"/>
      <c r="SKT19" s="26"/>
      <c r="SKU19" s="225"/>
      <c r="SKV19" s="26"/>
      <c r="SKX19" s="229"/>
      <c r="SKY19" s="229"/>
      <c r="SKZ19" s="229"/>
      <c r="SLA19" s="229"/>
      <c r="SLB19" s="229"/>
      <c r="SLC19" s="229"/>
      <c r="SLD19" s="229"/>
      <c r="SLE19" s="229"/>
      <c r="SLG19" s="227"/>
      <c r="SLH19" s="26"/>
      <c r="SLI19" s="26"/>
      <c r="SLJ19" s="26"/>
      <c r="SLK19" s="225"/>
      <c r="SLL19" s="26"/>
      <c r="SLN19" s="229"/>
      <c r="SLO19" s="229"/>
      <c r="SLP19" s="229"/>
      <c r="SLQ19" s="229"/>
      <c r="SLR19" s="229"/>
      <c r="SLS19" s="229"/>
      <c r="SLT19" s="229"/>
      <c r="SLU19" s="229"/>
      <c r="SLW19" s="227"/>
      <c r="SLX19" s="26"/>
      <c r="SLY19" s="26"/>
      <c r="SLZ19" s="26"/>
      <c r="SMA19" s="225"/>
      <c r="SMB19" s="26"/>
      <c r="SMD19" s="229"/>
      <c r="SME19" s="229"/>
      <c r="SMF19" s="229"/>
      <c r="SMG19" s="229"/>
      <c r="SMH19" s="229"/>
      <c r="SMI19" s="229"/>
      <c r="SMJ19" s="229"/>
      <c r="SMK19" s="229"/>
      <c r="SMM19" s="227"/>
      <c r="SMN19" s="26"/>
      <c r="SMO19" s="26"/>
      <c r="SMP19" s="26"/>
      <c r="SMQ19" s="225"/>
      <c r="SMR19" s="26"/>
      <c r="SMT19" s="229"/>
      <c r="SMU19" s="229"/>
      <c r="SMV19" s="229"/>
      <c r="SMW19" s="229"/>
      <c r="SMX19" s="229"/>
      <c r="SMY19" s="229"/>
      <c r="SMZ19" s="229"/>
      <c r="SNA19" s="229"/>
      <c r="SNC19" s="227"/>
      <c r="SND19" s="26"/>
      <c r="SNE19" s="26"/>
      <c r="SNF19" s="26"/>
      <c r="SNG19" s="225"/>
      <c r="SNH19" s="26"/>
      <c r="SNJ19" s="229"/>
      <c r="SNK19" s="229"/>
      <c r="SNL19" s="229"/>
      <c r="SNM19" s="229"/>
      <c r="SNN19" s="229"/>
      <c r="SNO19" s="229"/>
      <c r="SNP19" s="229"/>
      <c r="SNQ19" s="229"/>
      <c r="SNS19" s="227"/>
      <c r="SNT19" s="26"/>
      <c r="SNU19" s="26"/>
      <c r="SNV19" s="26"/>
      <c r="SNW19" s="225"/>
      <c r="SNX19" s="26"/>
      <c r="SNZ19" s="229"/>
      <c r="SOA19" s="229"/>
      <c r="SOB19" s="229"/>
      <c r="SOC19" s="229"/>
      <c r="SOD19" s="229"/>
      <c r="SOE19" s="229"/>
      <c r="SOF19" s="229"/>
      <c r="SOG19" s="229"/>
      <c r="SOI19" s="227"/>
      <c r="SOJ19" s="26"/>
      <c r="SOK19" s="26"/>
      <c r="SOL19" s="26"/>
      <c r="SOM19" s="225"/>
      <c r="SON19" s="26"/>
      <c r="SOP19" s="229"/>
      <c r="SOQ19" s="229"/>
      <c r="SOR19" s="229"/>
      <c r="SOS19" s="229"/>
      <c r="SOT19" s="229"/>
      <c r="SOU19" s="229"/>
      <c r="SOV19" s="229"/>
      <c r="SOW19" s="229"/>
      <c r="SOY19" s="227"/>
      <c r="SOZ19" s="26"/>
      <c r="SPA19" s="26"/>
      <c r="SPB19" s="26"/>
      <c r="SPC19" s="225"/>
      <c r="SPD19" s="26"/>
      <c r="SPF19" s="229"/>
      <c r="SPG19" s="229"/>
      <c r="SPH19" s="229"/>
      <c r="SPI19" s="229"/>
      <c r="SPJ19" s="229"/>
      <c r="SPK19" s="229"/>
      <c r="SPL19" s="229"/>
      <c r="SPM19" s="229"/>
      <c r="SPO19" s="227"/>
      <c r="SPP19" s="26"/>
      <c r="SPQ19" s="26"/>
      <c r="SPR19" s="26"/>
      <c r="SPS19" s="225"/>
      <c r="SPT19" s="26"/>
      <c r="SPV19" s="229"/>
      <c r="SPW19" s="229"/>
      <c r="SPX19" s="229"/>
      <c r="SPY19" s="229"/>
      <c r="SPZ19" s="229"/>
      <c r="SQA19" s="229"/>
      <c r="SQB19" s="229"/>
      <c r="SQC19" s="229"/>
      <c r="SQE19" s="227"/>
      <c r="SQF19" s="26"/>
      <c r="SQG19" s="26"/>
      <c r="SQH19" s="26"/>
      <c r="SQI19" s="225"/>
      <c r="SQJ19" s="26"/>
      <c r="SQL19" s="229"/>
      <c r="SQM19" s="229"/>
      <c r="SQN19" s="229"/>
      <c r="SQO19" s="229"/>
      <c r="SQP19" s="229"/>
      <c r="SQQ19" s="229"/>
      <c r="SQR19" s="229"/>
      <c r="SQS19" s="229"/>
      <c r="SQU19" s="227"/>
      <c r="SQV19" s="26"/>
      <c r="SQW19" s="26"/>
      <c r="SQX19" s="26"/>
      <c r="SQY19" s="225"/>
      <c r="SQZ19" s="26"/>
      <c r="SRB19" s="229"/>
      <c r="SRC19" s="229"/>
      <c r="SRD19" s="229"/>
      <c r="SRE19" s="229"/>
      <c r="SRF19" s="229"/>
      <c r="SRG19" s="229"/>
      <c r="SRH19" s="229"/>
      <c r="SRI19" s="229"/>
      <c r="SRK19" s="227"/>
      <c r="SRL19" s="26"/>
      <c r="SRM19" s="26"/>
      <c r="SRN19" s="26"/>
      <c r="SRO19" s="225"/>
      <c r="SRP19" s="26"/>
      <c r="SRR19" s="229"/>
      <c r="SRS19" s="229"/>
      <c r="SRT19" s="229"/>
      <c r="SRU19" s="229"/>
      <c r="SRV19" s="229"/>
      <c r="SRW19" s="229"/>
      <c r="SRX19" s="229"/>
      <c r="SRY19" s="229"/>
      <c r="SSA19" s="227"/>
      <c r="SSB19" s="26"/>
      <c r="SSC19" s="26"/>
      <c r="SSD19" s="26"/>
      <c r="SSE19" s="225"/>
      <c r="SSF19" s="26"/>
      <c r="SSH19" s="229"/>
      <c r="SSI19" s="229"/>
      <c r="SSJ19" s="229"/>
      <c r="SSK19" s="229"/>
      <c r="SSL19" s="229"/>
      <c r="SSM19" s="229"/>
      <c r="SSN19" s="229"/>
      <c r="SSO19" s="229"/>
      <c r="SSQ19" s="227"/>
      <c r="SSR19" s="26"/>
      <c r="SSS19" s="26"/>
      <c r="SST19" s="26"/>
      <c r="SSU19" s="225"/>
      <c r="SSV19" s="26"/>
      <c r="SSX19" s="229"/>
      <c r="SSY19" s="229"/>
      <c r="SSZ19" s="229"/>
      <c r="STA19" s="229"/>
      <c r="STB19" s="229"/>
      <c r="STC19" s="229"/>
      <c r="STD19" s="229"/>
      <c r="STE19" s="229"/>
      <c r="STG19" s="227"/>
      <c r="STH19" s="26"/>
      <c r="STI19" s="26"/>
      <c r="STJ19" s="26"/>
      <c r="STK19" s="225"/>
      <c r="STL19" s="26"/>
      <c r="STN19" s="229"/>
      <c r="STO19" s="229"/>
      <c r="STP19" s="229"/>
      <c r="STQ19" s="229"/>
      <c r="STR19" s="229"/>
      <c r="STS19" s="229"/>
      <c r="STT19" s="229"/>
      <c r="STU19" s="229"/>
      <c r="STW19" s="227"/>
      <c r="STX19" s="26"/>
      <c r="STY19" s="26"/>
      <c r="STZ19" s="26"/>
      <c r="SUA19" s="225"/>
      <c r="SUB19" s="26"/>
      <c r="SUD19" s="229"/>
      <c r="SUE19" s="229"/>
      <c r="SUF19" s="229"/>
      <c r="SUG19" s="229"/>
      <c r="SUH19" s="229"/>
      <c r="SUI19" s="229"/>
      <c r="SUJ19" s="229"/>
      <c r="SUK19" s="229"/>
      <c r="SUM19" s="227"/>
      <c r="SUN19" s="26"/>
      <c r="SUO19" s="26"/>
      <c r="SUP19" s="26"/>
      <c r="SUQ19" s="225"/>
      <c r="SUR19" s="26"/>
      <c r="SUT19" s="229"/>
      <c r="SUU19" s="229"/>
      <c r="SUV19" s="229"/>
      <c r="SUW19" s="229"/>
      <c r="SUX19" s="229"/>
      <c r="SUY19" s="229"/>
      <c r="SUZ19" s="229"/>
      <c r="SVA19" s="229"/>
      <c r="SVC19" s="227"/>
      <c r="SVD19" s="26"/>
      <c r="SVE19" s="26"/>
      <c r="SVF19" s="26"/>
      <c r="SVG19" s="225"/>
      <c r="SVH19" s="26"/>
      <c r="SVJ19" s="229"/>
      <c r="SVK19" s="229"/>
      <c r="SVL19" s="229"/>
      <c r="SVM19" s="229"/>
      <c r="SVN19" s="229"/>
      <c r="SVO19" s="229"/>
      <c r="SVP19" s="229"/>
      <c r="SVQ19" s="229"/>
      <c r="SVS19" s="227"/>
      <c r="SVT19" s="26"/>
      <c r="SVU19" s="26"/>
      <c r="SVV19" s="26"/>
      <c r="SVW19" s="225"/>
      <c r="SVX19" s="26"/>
      <c r="SVZ19" s="229"/>
      <c r="SWA19" s="229"/>
      <c r="SWB19" s="229"/>
      <c r="SWC19" s="229"/>
      <c r="SWD19" s="229"/>
      <c r="SWE19" s="229"/>
      <c r="SWF19" s="229"/>
      <c r="SWG19" s="229"/>
      <c r="SWI19" s="227"/>
      <c r="SWJ19" s="26"/>
      <c r="SWK19" s="26"/>
      <c r="SWL19" s="26"/>
      <c r="SWM19" s="225"/>
      <c r="SWN19" s="26"/>
      <c r="SWP19" s="229"/>
      <c r="SWQ19" s="229"/>
      <c r="SWR19" s="229"/>
      <c r="SWS19" s="229"/>
      <c r="SWT19" s="229"/>
      <c r="SWU19" s="229"/>
      <c r="SWV19" s="229"/>
      <c r="SWW19" s="229"/>
      <c r="SWY19" s="227"/>
      <c r="SWZ19" s="26"/>
      <c r="SXA19" s="26"/>
      <c r="SXB19" s="26"/>
      <c r="SXC19" s="225"/>
      <c r="SXD19" s="26"/>
      <c r="SXF19" s="229"/>
      <c r="SXG19" s="229"/>
      <c r="SXH19" s="229"/>
      <c r="SXI19" s="229"/>
      <c r="SXJ19" s="229"/>
      <c r="SXK19" s="229"/>
      <c r="SXL19" s="229"/>
      <c r="SXM19" s="229"/>
      <c r="SXO19" s="227"/>
      <c r="SXP19" s="26"/>
      <c r="SXQ19" s="26"/>
      <c r="SXR19" s="26"/>
      <c r="SXS19" s="225"/>
      <c r="SXT19" s="26"/>
      <c r="SXV19" s="229"/>
      <c r="SXW19" s="229"/>
      <c r="SXX19" s="229"/>
      <c r="SXY19" s="229"/>
      <c r="SXZ19" s="229"/>
      <c r="SYA19" s="229"/>
      <c r="SYB19" s="229"/>
      <c r="SYC19" s="229"/>
      <c r="SYE19" s="227"/>
      <c r="SYF19" s="26"/>
      <c r="SYG19" s="26"/>
      <c r="SYH19" s="26"/>
      <c r="SYI19" s="225"/>
      <c r="SYJ19" s="26"/>
      <c r="SYL19" s="229"/>
      <c r="SYM19" s="229"/>
      <c r="SYN19" s="229"/>
      <c r="SYO19" s="229"/>
      <c r="SYP19" s="229"/>
      <c r="SYQ19" s="229"/>
      <c r="SYR19" s="229"/>
      <c r="SYS19" s="229"/>
      <c r="SYU19" s="227"/>
      <c r="SYV19" s="26"/>
      <c r="SYW19" s="26"/>
      <c r="SYX19" s="26"/>
      <c r="SYY19" s="225"/>
      <c r="SYZ19" s="26"/>
      <c r="SZB19" s="229"/>
      <c r="SZC19" s="229"/>
      <c r="SZD19" s="229"/>
      <c r="SZE19" s="229"/>
      <c r="SZF19" s="229"/>
      <c r="SZG19" s="229"/>
      <c r="SZH19" s="229"/>
      <c r="SZI19" s="229"/>
      <c r="SZK19" s="227"/>
      <c r="SZL19" s="26"/>
      <c r="SZM19" s="26"/>
      <c r="SZN19" s="26"/>
      <c r="SZO19" s="225"/>
      <c r="SZP19" s="26"/>
      <c r="SZR19" s="229"/>
      <c r="SZS19" s="229"/>
      <c r="SZT19" s="229"/>
      <c r="SZU19" s="229"/>
      <c r="SZV19" s="229"/>
      <c r="SZW19" s="229"/>
      <c r="SZX19" s="229"/>
      <c r="SZY19" s="229"/>
      <c r="TAA19" s="227"/>
      <c r="TAB19" s="26"/>
      <c r="TAC19" s="26"/>
      <c r="TAD19" s="26"/>
      <c r="TAE19" s="225"/>
      <c r="TAF19" s="26"/>
      <c r="TAH19" s="229"/>
      <c r="TAI19" s="229"/>
      <c r="TAJ19" s="229"/>
      <c r="TAK19" s="229"/>
      <c r="TAL19" s="229"/>
      <c r="TAM19" s="229"/>
      <c r="TAN19" s="229"/>
      <c r="TAO19" s="229"/>
      <c r="TAQ19" s="227"/>
      <c r="TAR19" s="26"/>
      <c r="TAS19" s="26"/>
      <c r="TAT19" s="26"/>
      <c r="TAU19" s="225"/>
      <c r="TAV19" s="26"/>
      <c r="TAX19" s="229"/>
      <c r="TAY19" s="229"/>
      <c r="TAZ19" s="229"/>
      <c r="TBA19" s="229"/>
      <c r="TBB19" s="229"/>
      <c r="TBC19" s="229"/>
      <c r="TBD19" s="229"/>
      <c r="TBE19" s="229"/>
      <c r="TBG19" s="227"/>
      <c r="TBH19" s="26"/>
      <c r="TBI19" s="26"/>
      <c r="TBJ19" s="26"/>
      <c r="TBK19" s="225"/>
      <c r="TBL19" s="26"/>
      <c r="TBN19" s="229"/>
      <c r="TBO19" s="229"/>
      <c r="TBP19" s="229"/>
      <c r="TBQ19" s="229"/>
      <c r="TBR19" s="229"/>
      <c r="TBS19" s="229"/>
      <c r="TBT19" s="229"/>
      <c r="TBU19" s="229"/>
      <c r="TBW19" s="227"/>
      <c r="TBX19" s="26"/>
      <c r="TBY19" s="26"/>
      <c r="TBZ19" s="26"/>
      <c r="TCA19" s="225"/>
      <c r="TCB19" s="26"/>
      <c r="TCD19" s="229"/>
      <c r="TCE19" s="229"/>
      <c r="TCF19" s="229"/>
      <c r="TCG19" s="229"/>
      <c r="TCH19" s="229"/>
      <c r="TCI19" s="229"/>
      <c r="TCJ19" s="229"/>
      <c r="TCK19" s="229"/>
      <c r="TCM19" s="227"/>
      <c r="TCN19" s="26"/>
      <c r="TCO19" s="26"/>
      <c r="TCP19" s="26"/>
      <c r="TCQ19" s="225"/>
      <c r="TCR19" s="26"/>
      <c r="TCT19" s="229"/>
      <c r="TCU19" s="229"/>
      <c r="TCV19" s="229"/>
      <c r="TCW19" s="229"/>
      <c r="TCX19" s="229"/>
      <c r="TCY19" s="229"/>
      <c r="TCZ19" s="229"/>
      <c r="TDA19" s="229"/>
      <c r="TDC19" s="227"/>
      <c r="TDD19" s="26"/>
      <c r="TDE19" s="26"/>
      <c r="TDF19" s="26"/>
      <c r="TDG19" s="225"/>
      <c r="TDH19" s="26"/>
      <c r="TDJ19" s="229"/>
      <c r="TDK19" s="229"/>
      <c r="TDL19" s="229"/>
      <c r="TDM19" s="229"/>
      <c r="TDN19" s="229"/>
      <c r="TDO19" s="229"/>
      <c r="TDP19" s="229"/>
      <c r="TDQ19" s="229"/>
      <c r="TDS19" s="227"/>
      <c r="TDT19" s="26"/>
      <c r="TDU19" s="26"/>
      <c r="TDV19" s="26"/>
      <c r="TDW19" s="225"/>
      <c r="TDX19" s="26"/>
      <c r="TDZ19" s="229"/>
      <c r="TEA19" s="229"/>
      <c r="TEB19" s="229"/>
      <c r="TEC19" s="229"/>
      <c r="TED19" s="229"/>
      <c r="TEE19" s="229"/>
      <c r="TEF19" s="229"/>
      <c r="TEG19" s="229"/>
      <c r="TEI19" s="227"/>
      <c r="TEJ19" s="26"/>
      <c r="TEK19" s="26"/>
      <c r="TEL19" s="26"/>
      <c r="TEM19" s="225"/>
      <c r="TEN19" s="26"/>
      <c r="TEP19" s="229"/>
      <c r="TEQ19" s="229"/>
      <c r="TER19" s="229"/>
      <c r="TES19" s="229"/>
      <c r="TET19" s="229"/>
      <c r="TEU19" s="229"/>
      <c r="TEV19" s="229"/>
      <c r="TEW19" s="229"/>
      <c r="TEY19" s="227"/>
      <c r="TEZ19" s="26"/>
      <c r="TFA19" s="26"/>
      <c r="TFB19" s="26"/>
      <c r="TFC19" s="225"/>
      <c r="TFD19" s="26"/>
      <c r="TFF19" s="229"/>
      <c r="TFG19" s="229"/>
      <c r="TFH19" s="229"/>
      <c r="TFI19" s="229"/>
      <c r="TFJ19" s="229"/>
      <c r="TFK19" s="229"/>
      <c r="TFL19" s="229"/>
      <c r="TFM19" s="229"/>
      <c r="TFO19" s="227"/>
      <c r="TFP19" s="26"/>
      <c r="TFQ19" s="26"/>
      <c r="TFR19" s="26"/>
      <c r="TFS19" s="225"/>
      <c r="TFT19" s="26"/>
      <c r="TFV19" s="229"/>
      <c r="TFW19" s="229"/>
      <c r="TFX19" s="229"/>
      <c r="TFY19" s="229"/>
      <c r="TFZ19" s="229"/>
      <c r="TGA19" s="229"/>
      <c r="TGB19" s="229"/>
      <c r="TGC19" s="229"/>
      <c r="TGE19" s="227"/>
      <c r="TGF19" s="26"/>
      <c r="TGG19" s="26"/>
      <c r="TGH19" s="26"/>
      <c r="TGI19" s="225"/>
      <c r="TGJ19" s="26"/>
      <c r="TGL19" s="229"/>
      <c r="TGM19" s="229"/>
      <c r="TGN19" s="229"/>
      <c r="TGO19" s="229"/>
      <c r="TGP19" s="229"/>
      <c r="TGQ19" s="229"/>
      <c r="TGR19" s="229"/>
      <c r="TGS19" s="229"/>
      <c r="TGU19" s="227"/>
      <c r="TGV19" s="26"/>
      <c r="TGW19" s="26"/>
      <c r="TGX19" s="26"/>
      <c r="TGY19" s="225"/>
      <c r="TGZ19" s="26"/>
      <c r="THB19" s="229"/>
      <c r="THC19" s="229"/>
      <c r="THD19" s="229"/>
      <c r="THE19" s="229"/>
      <c r="THF19" s="229"/>
      <c r="THG19" s="229"/>
      <c r="THH19" s="229"/>
      <c r="THI19" s="229"/>
      <c r="THK19" s="227"/>
      <c r="THL19" s="26"/>
      <c r="THM19" s="26"/>
      <c r="THN19" s="26"/>
      <c r="THO19" s="225"/>
      <c r="THP19" s="26"/>
      <c r="THR19" s="229"/>
      <c r="THS19" s="229"/>
      <c r="THT19" s="229"/>
      <c r="THU19" s="229"/>
      <c r="THV19" s="229"/>
      <c r="THW19" s="229"/>
      <c r="THX19" s="229"/>
      <c r="THY19" s="229"/>
      <c r="TIA19" s="227"/>
      <c r="TIB19" s="26"/>
      <c r="TIC19" s="26"/>
      <c r="TID19" s="26"/>
      <c r="TIE19" s="225"/>
      <c r="TIF19" s="26"/>
      <c r="TIH19" s="229"/>
      <c r="TII19" s="229"/>
      <c r="TIJ19" s="229"/>
      <c r="TIK19" s="229"/>
      <c r="TIL19" s="229"/>
      <c r="TIM19" s="229"/>
      <c r="TIN19" s="229"/>
      <c r="TIO19" s="229"/>
      <c r="TIQ19" s="227"/>
      <c r="TIR19" s="26"/>
      <c r="TIS19" s="26"/>
      <c r="TIT19" s="26"/>
      <c r="TIU19" s="225"/>
      <c r="TIV19" s="26"/>
      <c r="TIX19" s="229"/>
      <c r="TIY19" s="229"/>
      <c r="TIZ19" s="229"/>
      <c r="TJA19" s="229"/>
      <c r="TJB19" s="229"/>
      <c r="TJC19" s="229"/>
      <c r="TJD19" s="229"/>
      <c r="TJE19" s="229"/>
      <c r="TJG19" s="227"/>
      <c r="TJH19" s="26"/>
      <c r="TJI19" s="26"/>
      <c r="TJJ19" s="26"/>
      <c r="TJK19" s="225"/>
      <c r="TJL19" s="26"/>
      <c r="TJN19" s="229"/>
      <c r="TJO19" s="229"/>
      <c r="TJP19" s="229"/>
      <c r="TJQ19" s="229"/>
      <c r="TJR19" s="229"/>
      <c r="TJS19" s="229"/>
      <c r="TJT19" s="229"/>
      <c r="TJU19" s="229"/>
      <c r="TJW19" s="227"/>
      <c r="TJX19" s="26"/>
      <c r="TJY19" s="26"/>
      <c r="TJZ19" s="26"/>
      <c r="TKA19" s="225"/>
      <c r="TKB19" s="26"/>
      <c r="TKD19" s="229"/>
      <c r="TKE19" s="229"/>
      <c r="TKF19" s="229"/>
      <c r="TKG19" s="229"/>
      <c r="TKH19" s="229"/>
      <c r="TKI19" s="229"/>
      <c r="TKJ19" s="229"/>
      <c r="TKK19" s="229"/>
      <c r="TKM19" s="227"/>
      <c r="TKN19" s="26"/>
      <c r="TKO19" s="26"/>
      <c r="TKP19" s="26"/>
      <c r="TKQ19" s="225"/>
      <c r="TKR19" s="26"/>
      <c r="TKT19" s="229"/>
      <c r="TKU19" s="229"/>
      <c r="TKV19" s="229"/>
      <c r="TKW19" s="229"/>
      <c r="TKX19" s="229"/>
      <c r="TKY19" s="229"/>
      <c r="TKZ19" s="229"/>
      <c r="TLA19" s="229"/>
      <c r="TLC19" s="227"/>
      <c r="TLD19" s="26"/>
      <c r="TLE19" s="26"/>
      <c r="TLF19" s="26"/>
      <c r="TLG19" s="225"/>
      <c r="TLH19" s="26"/>
      <c r="TLJ19" s="229"/>
      <c r="TLK19" s="229"/>
      <c r="TLL19" s="229"/>
      <c r="TLM19" s="229"/>
      <c r="TLN19" s="229"/>
      <c r="TLO19" s="229"/>
      <c r="TLP19" s="229"/>
      <c r="TLQ19" s="229"/>
      <c r="TLS19" s="227"/>
      <c r="TLT19" s="26"/>
      <c r="TLU19" s="26"/>
      <c r="TLV19" s="26"/>
      <c r="TLW19" s="225"/>
      <c r="TLX19" s="26"/>
      <c r="TLZ19" s="229"/>
      <c r="TMA19" s="229"/>
      <c r="TMB19" s="229"/>
      <c r="TMC19" s="229"/>
      <c r="TMD19" s="229"/>
      <c r="TME19" s="229"/>
      <c r="TMF19" s="229"/>
      <c r="TMG19" s="229"/>
      <c r="TMI19" s="227"/>
      <c r="TMJ19" s="26"/>
      <c r="TMK19" s="26"/>
      <c r="TML19" s="26"/>
      <c r="TMM19" s="225"/>
      <c r="TMN19" s="26"/>
      <c r="TMP19" s="229"/>
      <c r="TMQ19" s="229"/>
      <c r="TMR19" s="229"/>
      <c r="TMS19" s="229"/>
      <c r="TMT19" s="229"/>
      <c r="TMU19" s="229"/>
      <c r="TMV19" s="229"/>
      <c r="TMW19" s="229"/>
      <c r="TMY19" s="227"/>
      <c r="TMZ19" s="26"/>
      <c r="TNA19" s="26"/>
      <c r="TNB19" s="26"/>
      <c r="TNC19" s="225"/>
      <c r="TND19" s="26"/>
      <c r="TNF19" s="229"/>
      <c r="TNG19" s="229"/>
      <c r="TNH19" s="229"/>
      <c r="TNI19" s="229"/>
      <c r="TNJ19" s="229"/>
      <c r="TNK19" s="229"/>
      <c r="TNL19" s="229"/>
      <c r="TNM19" s="229"/>
      <c r="TNO19" s="227"/>
      <c r="TNP19" s="26"/>
      <c r="TNQ19" s="26"/>
      <c r="TNR19" s="26"/>
      <c r="TNS19" s="225"/>
      <c r="TNT19" s="26"/>
      <c r="TNV19" s="229"/>
      <c r="TNW19" s="229"/>
      <c r="TNX19" s="229"/>
      <c r="TNY19" s="229"/>
      <c r="TNZ19" s="229"/>
      <c r="TOA19" s="229"/>
      <c r="TOB19" s="229"/>
      <c r="TOC19" s="229"/>
      <c r="TOE19" s="227"/>
      <c r="TOF19" s="26"/>
      <c r="TOG19" s="26"/>
      <c r="TOH19" s="26"/>
      <c r="TOI19" s="225"/>
      <c r="TOJ19" s="26"/>
      <c r="TOL19" s="229"/>
      <c r="TOM19" s="229"/>
      <c r="TON19" s="229"/>
      <c r="TOO19" s="229"/>
      <c r="TOP19" s="229"/>
      <c r="TOQ19" s="229"/>
      <c r="TOR19" s="229"/>
      <c r="TOS19" s="229"/>
      <c r="TOU19" s="227"/>
      <c r="TOV19" s="26"/>
      <c r="TOW19" s="26"/>
      <c r="TOX19" s="26"/>
      <c r="TOY19" s="225"/>
      <c r="TOZ19" s="26"/>
      <c r="TPB19" s="229"/>
      <c r="TPC19" s="229"/>
      <c r="TPD19" s="229"/>
      <c r="TPE19" s="229"/>
      <c r="TPF19" s="229"/>
      <c r="TPG19" s="229"/>
      <c r="TPH19" s="229"/>
      <c r="TPI19" s="229"/>
      <c r="TPK19" s="227"/>
      <c r="TPL19" s="26"/>
      <c r="TPM19" s="26"/>
      <c r="TPN19" s="26"/>
      <c r="TPO19" s="225"/>
      <c r="TPP19" s="26"/>
      <c r="TPR19" s="229"/>
      <c r="TPS19" s="229"/>
      <c r="TPT19" s="229"/>
      <c r="TPU19" s="229"/>
      <c r="TPV19" s="229"/>
      <c r="TPW19" s="229"/>
      <c r="TPX19" s="229"/>
      <c r="TPY19" s="229"/>
      <c r="TQA19" s="227"/>
      <c r="TQB19" s="26"/>
      <c r="TQC19" s="26"/>
      <c r="TQD19" s="26"/>
      <c r="TQE19" s="225"/>
      <c r="TQF19" s="26"/>
      <c r="TQH19" s="229"/>
      <c r="TQI19" s="229"/>
      <c r="TQJ19" s="229"/>
      <c r="TQK19" s="229"/>
      <c r="TQL19" s="229"/>
      <c r="TQM19" s="229"/>
      <c r="TQN19" s="229"/>
      <c r="TQO19" s="229"/>
      <c r="TQQ19" s="227"/>
      <c r="TQR19" s="26"/>
      <c r="TQS19" s="26"/>
      <c r="TQT19" s="26"/>
      <c r="TQU19" s="225"/>
      <c r="TQV19" s="26"/>
      <c r="TQX19" s="229"/>
      <c r="TQY19" s="229"/>
      <c r="TQZ19" s="229"/>
      <c r="TRA19" s="229"/>
      <c r="TRB19" s="229"/>
      <c r="TRC19" s="229"/>
      <c r="TRD19" s="229"/>
      <c r="TRE19" s="229"/>
      <c r="TRG19" s="227"/>
      <c r="TRH19" s="26"/>
      <c r="TRI19" s="26"/>
      <c r="TRJ19" s="26"/>
      <c r="TRK19" s="225"/>
      <c r="TRL19" s="26"/>
      <c r="TRN19" s="229"/>
      <c r="TRO19" s="229"/>
      <c r="TRP19" s="229"/>
      <c r="TRQ19" s="229"/>
      <c r="TRR19" s="229"/>
      <c r="TRS19" s="229"/>
      <c r="TRT19" s="229"/>
      <c r="TRU19" s="229"/>
      <c r="TRW19" s="227"/>
      <c r="TRX19" s="26"/>
      <c r="TRY19" s="26"/>
      <c r="TRZ19" s="26"/>
      <c r="TSA19" s="225"/>
      <c r="TSB19" s="26"/>
      <c r="TSD19" s="229"/>
      <c r="TSE19" s="229"/>
      <c r="TSF19" s="229"/>
      <c r="TSG19" s="229"/>
      <c r="TSH19" s="229"/>
      <c r="TSI19" s="229"/>
      <c r="TSJ19" s="229"/>
      <c r="TSK19" s="229"/>
      <c r="TSM19" s="227"/>
      <c r="TSN19" s="26"/>
      <c r="TSO19" s="26"/>
      <c r="TSP19" s="26"/>
      <c r="TSQ19" s="225"/>
      <c r="TSR19" s="26"/>
      <c r="TST19" s="229"/>
      <c r="TSU19" s="229"/>
      <c r="TSV19" s="229"/>
      <c r="TSW19" s="229"/>
      <c r="TSX19" s="229"/>
      <c r="TSY19" s="229"/>
      <c r="TSZ19" s="229"/>
      <c r="TTA19" s="229"/>
      <c r="TTC19" s="227"/>
      <c r="TTD19" s="26"/>
      <c r="TTE19" s="26"/>
      <c r="TTF19" s="26"/>
      <c r="TTG19" s="225"/>
      <c r="TTH19" s="26"/>
      <c r="TTJ19" s="229"/>
      <c r="TTK19" s="229"/>
      <c r="TTL19" s="229"/>
      <c r="TTM19" s="229"/>
      <c r="TTN19" s="229"/>
      <c r="TTO19" s="229"/>
      <c r="TTP19" s="229"/>
      <c r="TTQ19" s="229"/>
      <c r="TTS19" s="227"/>
      <c r="TTT19" s="26"/>
      <c r="TTU19" s="26"/>
      <c r="TTV19" s="26"/>
      <c r="TTW19" s="225"/>
      <c r="TTX19" s="26"/>
      <c r="TTZ19" s="229"/>
      <c r="TUA19" s="229"/>
      <c r="TUB19" s="229"/>
      <c r="TUC19" s="229"/>
      <c r="TUD19" s="229"/>
      <c r="TUE19" s="229"/>
      <c r="TUF19" s="229"/>
      <c r="TUG19" s="229"/>
      <c r="TUI19" s="227"/>
      <c r="TUJ19" s="26"/>
      <c r="TUK19" s="26"/>
      <c r="TUL19" s="26"/>
      <c r="TUM19" s="225"/>
      <c r="TUN19" s="26"/>
      <c r="TUP19" s="229"/>
      <c r="TUQ19" s="229"/>
      <c r="TUR19" s="229"/>
      <c r="TUS19" s="229"/>
      <c r="TUT19" s="229"/>
      <c r="TUU19" s="229"/>
      <c r="TUV19" s="229"/>
      <c r="TUW19" s="229"/>
      <c r="TUY19" s="227"/>
      <c r="TUZ19" s="26"/>
      <c r="TVA19" s="26"/>
      <c r="TVB19" s="26"/>
      <c r="TVC19" s="225"/>
      <c r="TVD19" s="26"/>
      <c r="TVF19" s="229"/>
      <c r="TVG19" s="229"/>
      <c r="TVH19" s="229"/>
      <c r="TVI19" s="229"/>
      <c r="TVJ19" s="229"/>
      <c r="TVK19" s="229"/>
      <c r="TVL19" s="229"/>
      <c r="TVM19" s="229"/>
      <c r="TVO19" s="227"/>
      <c r="TVP19" s="26"/>
      <c r="TVQ19" s="26"/>
      <c r="TVR19" s="26"/>
      <c r="TVS19" s="225"/>
      <c r="TVT19" s="26"/>
      <c r="TVV19" s="229"/>
      <c r="TVW19" s="229"/>
      <c r="TVX19" s="229"/>
      <c r="TVY19" s="229"/>
      <c r="TVZ19" s="229"/>
      <c r="TWA19" s="229"/>
      <c r="TWB19" s="229"/>
      <c r="TWC19" s="229"/>
      <c r="TWE19" s="227"/>
      <c r="TWF19" s="26"/>
      <c r="TWG19" s="26"/>
      <c r="TWH19" s="26"/>
      <c r="TWI19" s="225"/>
      <c r="TWJ19" s="26"/>
      <c r="TWL19" s="229"/>
      <c r="TWM19" s="229"/>
      <c r="TWN19" s="229"/>
      <c r="TWO19" s="229"/>
      <c r="TWP19" s="229"/>
      <c r="TWQ19" s="229"/>
      <c r="TWR19" s="229"/>
      <c r="TWS19" s="229"/>
      <c r="TWU19" s="227"/>
      <c r="TWV19" s="26"/>
      <c r="TWW19" s="26"/>
      <c r="TWX19" s="26"/>
      <c r="TWY19" s="225"/>
      <c r="TWZ19" s="26"/>
      <c r="TXB19" s="229"/>
      <c r="TXC19" s="229"/>
      <c r="TXD19" s="229"/>
      <c r="TXE19" s="229"/>
      <c r="TXF19" s="229"/>
      <c r="TXG19" s="229"/>
      <c r="TXH19" s="229"/>
      <c r="TXI19" s="229"/>
      <c r="TXK19" s="227"/>
      <c r="TXL19" s="26"/>
      <c r="TXM19" s="26"/>
      <c r="TXN19" s="26"/>
      <c r="TXO19" s="225"/>
      <c r="TXP19" s="26"/>
      <c r="TXR19" s="229"/>
      <c r="TXS19" s="229"/>
      <c r="TXT19" s="229"/>
      <c r="TXU19" s="229"/>
      <c r="TXV19" s="229"/>
      <c r="TXW19" s="229"/>
      <c r="TXX19" s="229"/>
      <c r="TXY19" s="229"/>
      <c r="TYA19" s="227"/>
      <c r="TYB19" s="26"/>
      <c r="TYC19" s="26"/>
      <c r="TYD19" s="26"/>
      <c r="TYE19" s="225"/>
      <c r="TYF19" s="26"/>
      <c r="TYH19" s="229"/>
      <c r="TYI19" s="229"/>
      <c r="TYJ19" s="229"/>
      <c r="TYK19" s="229"/>
      <c r="TYL19" s="229"/>
      <c r="TYM19" s="229"/>
      <c r="TYN19" s="229"/>
      <c r="TYO19" s="229"/>
      <c r="TYQ19" s="227"/>
      <c r="TYR19" s="26"/>
      <c r="TYS19" s="26"/>
      <c r="TYT19" s="26"/>
      <c r="TYU19" s="225"/>
      <c r="TYV19" s="26"/>
      <c r="TYX19" s="229"/>
      <c r="TYY19" s="229"/>
      <c r="TYZ19" s="229"/>
      <c r="TZA19" s="229"/>
      <c r="TZB19" s="229"/>
      <c r="TZC19" s="229"/>
      <c r="TZD19" s="229"/>
      <c r="TZE19" s="229"/>
      <c r="TZG19" s="227"/>
      <c r="TZH19" s="26"/>
      <c r="TZI19" s="26"/>
      <c r="TZJ19" s="26"/>
      <c r="TZK19" s="225"/>
      <c r="TZL19" s="26"/>
      <c r="TZN19" s="229"/>
      <c r="TZO19" s="229"/>
      <c r="TZP19" s="229"/>
      <c r="TZQ19" s="229"/>
      <c r="TZR19" s="229"/>
      <c r="TZS19" s="229"/>
      <c r="TZT19" s="229"/>
      <c r="TZU19" s="229"/>
      <c r="TZW19" s="227"/>
      <c r="TZX19" s="26"/>
      <c r="TZY19" s="26"/>
      <c r="TZZ19" s="26"/>
      <c r="UAA19" s="225"/>
      <c r="UAB19" s="26"/>
      <c r="UAD19" s="229"/>
      <c r="UAE19" s="229"/>
      <c r="UAF19" s="229"/>
      <c r="UAG19" s="229"/>
      <c r="UAH19" s="229"/>
      <c r="UAI19" s="229"/>
      <c r="UAJ19" s="229"/>
      <c r="UAK19" s="229"/>
      <c r="UAM19" s="227"/>
      <c r="UAN19" s="26"/>
      <c r="UAO19" s="26"/>
      <c r="UAP19" s="26"/>
      <c r="UAQ19" s="225"/>
      <c r="UAR19" s="26"/>
      <c r="UAT19" s="229"/>
      <c r="UAU19" s="229"/>
      <c r="UAV19" s="229"/>
      <c r="UAW19" s="229"/>
      <c r="UAX19" s="229"/>
      <c r="UAY19" s="229"/>
      <c r="UAZ19" s="229"/>
      <c r="UBA19" s="229"/>
      <c r="UBC19" s="227"/>
      <c r="UBD19" s="26"/>
      <c r="UBE19" s="26"/>
      <c r="UBF19" s="26"/>
      <c r="UBG19" s="225"/>
      <c r="UBH19" s="26"/>
      <c r="UBJ19" s="229"/>
      <c r="UBK19" s="229"/>
      <c r="UBL19" s="229"/>
      <c r="UBM19" s="229"/>
      <c r="UBN19" s="229"/>
      <c r="UBO19" s="229"/>
      <c r="UBP19" s="229"/>
      <c r="UBQ19" s="229"/>
      <c r="UBS19" s="227"/>
      <c r="UBT19" s="26"/>
      <c r="UBU19" s="26"/>
      <c r="UBV19" s="26"/>
      <c r="UBW19" s="225"/>
      <c r="UBX19" s="26"/>
      <c r="UBZ19" s="229"/>
      <c r="UCA19" s="229"/>
      <c r="UCB19" s="229"/>
      <c r="UCC19" s="229"/>
      <c r="UCD19" s="229"/>
      <c r="UCE19" s="229"/>
      <c r="UCF19" s="229"/>
      <c r="UCG19" s="229"/>
      <c r="UCI19" s="227"/>
      <c r="UCJ19" s="26"/>
      <c r="UCK19" s="26"/>
      <c r="UCL19" s="26"/>
      <c r="UCM19" s="225"/>
      <c r="UCN19" s="26"/>
      <c r="UCP19" s="229"/>
      <c r="UCQ19" s="229"/>
      <c r="UCR19" s="229"/>
      <c r="UCS19" s="229"/>
      <c r="UCT19" s="229"/>
      <c r="UCU19" s="229"/>
      <c r="UCV19" s="229"/>
      <c r="UCW19" s="229"/>
      <c r="UCY19" s="227"/>
      <c r="UCZ19" s="26"/>
      <c r="UDA19" s="26"/>
      <c r="UDB19" s="26"/>
      <c r="UDC19" s="225"/>
      <c r="UDD19" s="26"/>
      <c r="UDF19" s="229"/>
      <c r="UDG19" s="229"/>
      <c r="UDH19" s="229"/>
      <c r="UDI19" s="229"/>
      <c r="UDJ19" s="229"/>
      <c r="UDK19" s="229"/>
      <c r="UDL19" s="229"/>
      <c r="UDM19" s="229"/>
      <c r="UDO19" s="227"/>
      <c r="UDP19" s="26"/>
      <c r="UDQ19" s="26"/>
      <c r="UDR19" s="26"/>
      <c r="UDS19" s="225"/>
      <c r="UDT19" s="26"/>
      <c r="UDV19" s="229"/>
      <c r="UDW19" s="229"/>
      <c r="UDX19" s="229"/>
      <c r="UDY19" s="229"/>
      <c r="UDZ19" s="229"/>
      <c r="UEA19" s="229"/>
      <c r="UEB19" s="229"/>
      <c r="UEC19" s="229"/>
      <c r="UEE19" s="227"/>
      <c r="UEF19" s="26"/>
      <c r="UEG19" s="26"/>
      <c r="UEH19" s="26"/>
      <c r="UEI19" s="225"/>
      <c r="UEJ19" s="26"/>
      <c r="UEL19" s="229"/>
      <c r="UEM19" s="229"/>
      <c r="UEN19" s="229"/>
      <c r="UEO19" s="229"/>
      <c r="UEP19" s="229"/>
      <c r="UEQ19" s="229"/>
      <c r="UER19" s="229"/>
      <c r="UES19" s="229"/>
      <c r="UEU19" s="227"/>
      <c r="UEV19" s="26"/>
      <c r="UEW19" s="26"/>
      <c r="UEX19" s="26"/>
      <c r="UEY19" s="225"/>
      <c r="UEZ19" s="26"/>
      <c r="UFB19" s="229"/>
      <c r="UFC19" s="229"/>
      <c r="UFD19" s="229"/>
      <c r="UFE19" s="229"/>
      <c r="UFF19" s="229"/>
      <c r="UFG19" s="229"/>
      <c r="UFH19" s="229"/>
      <c r="UFI19" s="229"/>
      <c r="UFK19" s="227"/>
      <c r="UFL19" s="26"/>
      <c r="UFM19" s="26"/>
      <c r="UFN19" s="26"/>
      <c r="UFO19" s="225"/>
      <c r="UFP19" s="26"/>
      <c r="UFR19" s="229"/>
      <c r="UFS19" s="229"/>
      <c r="UFT19" s="229"/>
      <c r="UFU19" s="229"/>
      <c r="UFV19" s="229"/>
      <c r="UFW19" s="229"/>
      <c r="UFX19" s="229"/>
      <c r="UFY19" s="229"/>
      <c r="UGA19" s="227"/>
      <c r="UGB19" s="26"/>
      <c r="UGC19" s="26"/>
      <c r="UGD19" s="26"/>
      <c r="UGE19" s="225"/>
      <c r="UGF19" s="26"/>
      <c r="UGH19" s="229"/>
      <c r="UGI19" s="229"/>
      <c r="UGJ19" s="229"/>
      <c r="UGK19" s="229"/>
      <c r="UGL19" s="229"/>
      <c r="UGM19" s="229"/>
      <c r="UGN19" s="229"/>
      <c r="UGO19" s="229"/>
      <c r="UGQ19" s="227"/>
      <c r="UGR19" s="26"/>
      <c r="UGS19" s="26"/>
      <c r="UGT19" s="26"/>
      <c r="UGU19" s="225"/>
      <c r="UGV19" s="26"/>
      <c r="UGX19" s="229"/>
      <c r="UGY19" s="229"/>
      <c r="UGZ19" s="229"/>
      <c r="UHA19" s="229"/>
      <c r="UHB19" s="229"/>
      <c r="UHC19" s="229"/>
      <c r="UHD19" s="229"/>
      <c r="UHE19" s="229"/>
      <c r="UHG19" s="227"/>
      <c r="UHH19" s="26"/>
      <c r="UHI19" s="26"/>
      <c r="UHJ19" s="26"/>
      <c r="UHK19" s="225"/>
      <c r="UHL19" s="26"/>
      <c r="UHN19" s="229"/>
      <c r="UHO19" s="229"/>
      <c r="UHP19" s="229"/>
      <c r="UHQ19" s="229"/>
      <c r="UHR19" s="229"/>
      <c r="UHS19" s="229"/>
      <c r="UHT19" s="229"/>
      <c r="UHU19" s="229"/>
      <c r="UHW19" s="227"/>
      <c r="UHX19" s="26"/>
      <c r="UHY19" s="26"/>
      <c r="UHZ19" s="26"/>
      <c r="UIA19" s="225"/>
      <c r="UIB19" s="26"/>
      <c r="UID19" s="229"/>
      <c r="UIE19" s="229"/>
      <c r="UIF19" s="229"/>
      <c r="UIG19" s="229"/>
      <c r="UIH19" s="229"/>
      <c r="UII19" s="229"/>
      <c r="UIJ19" s="229"/>
      <c r="UIK19" s="229"/>
      <c r="UIM19" s="227"/>
      <c r="UIN19" s="26"/>
      <c r="UIO19" s="26"/>
      <c r="UIP19" s="26"/>
      <c r="UIQ19" s="225"/>
      <c r="UIR19" s="26"/>
      <c r="UIT19" s="229"/>
      <c r="UIU19" s="229"/>
      <c r="UIV19" s="229"/>
      <c r="UIW19" s="229"/>
      <c r="UIX19" s="229"/>
      <c r="UIY19" s="229"/>
      <c r="UIZ19" s="229"/>
      <c r="UJA19" s="229"/>
      <c r="UJC19" s="227"/>
      <c r="UJD19" s="26"/>
      <c r="UJE19" s="26"/>
      <c r="UJF19" s="26"/>
      <c r="UJG19" s="225"/>
      <c r="UJH19" s="26"/>
      <c r="UJJ19" s="229"/>
      <c r="UJK19" s="229"/>
      <c r="UJL19" s="229"/>
      <c r="UJM19" s="229"/>
      <c r="UJN19" s="229"/>
      <c r="UJO19" s="229"/>
      <c r="UJP19" s="229"/>
      <c r="UJQ19" s="229"/>
      <c r="UJS19" s="227"/>
      <c r="UJT19" s="26"/>
      <c r="UJU19" s="26"/>
      <c r="UJV19" s="26"/>
      <c r="UJW19" s="225"/>
      <c r="UJX19" s="26"/>
      <c r="UJZ19" s="229"/>
      <c r="UKA19" s="229"/>
      <c r="UKB19" s="229"/>
      <c r="UKC19" s="229"/>
      <c r="UKD19" s="229"/>
      <c r="UKE19" s="229"/>
      <c r="UKF19" s="229"/>
      <c r="UKG19" s="229"/>
      <c r="UKI19" s="227"/>
      <c r="UKJ19" s="26"/>
      <c r="UKK19" s="26"/>
      <c r="UKL19" s="26"/>
      <c r="UKM19" s="225"/>
      <c r="UKN19" s="26"/>
      <c r="UKP19" s="229"/>
      <c r="UKQ19" s="229"/>
      <c r="UKR19" s="229"/>
      <c r="UKS19" s="229"/>
      <c r="UKT19" s="229"/>
      <c r="UKU19" s="229"/>
      <c r="UKV19" s="229"/>
      <c r="UKW19" s="229"/>
      <c r="UKY19" s="227"/>
      <c r="UKZ19" s="26"/>
      <c r="ULA19" s="26"/>
      <c r="ULB19" s="26"/>
      <c r="ULC19" s="225"/>
      <c r="ULD19" s="26"/>
      <c r="ULF19" s="229"/>
      <c r="ULG19" s="229"/>
      <c r="ULH19" s="229"/>
      <c r="ULI19" s="229"/>
      <c r="ULJ19" s="229"/>
      <c r="ULK19" s="229"/>
      <c r="ULL19" s="229"/>
      <c r="ULM19" s="229"/>
      <c r="ULO19" s="227"/>
      <c r="ULP19" s="26"/>
      <c r="ULQ19" s="26"/>
      <c r="ULR19" s="26"/>
      <c r="ULS19" s="225"/>
      <c r="ULT19" s="26"/>
      <c r="ULV19" s="229"/>
      <c r="ULW19" s="229"/>
      <c r="ULX19" s="229"/>
      <c r="ULY19" s="229"/>
      <c r="ULZ19" s="229"/>
      <c r="UMA19" s="229"/>
      <c r="UMB19" s="229"/>
      <c r="UMC19" s="229"/>
      <c r="UME19" s="227"/>
      <c r="UMF19" s="26"/>
      <c r="UMG19" s="26"/>
      <c r="UMH19" s="26"/>
      <c r="UMI19" s="225"/>
      <c r="UMJ19" s="26"/>
      <c r="UML19" s="229"/>
      <c r="UMM19" s="229"/>
      <c r="UMN19" s="229"/>
      <c r="UMO19" s="229"/>
      <c r="UMP19" s="229"/>
      <c r="UMQ19" s="229"/>
      <c r="UMR19" s="229"/>
      <c r="UMS19" s="229"/>
      <c r="UMU19" s="227"/>
      <c r="UMV19" s="26"/>
      <c r="UMW19" s="26"/>
      <c r="UMX19" s="26"/>
      <c r="UMY19" s="225"/>
      <c r="UMZ19" s="26"/>
      <c r="UNB19" s="229"/>
      <c r="UNC19" s="229"/>
      <c r="UND19" s="229"/>
      <c r="UNE19" s="229"/>
      <c r="UNF19" s="229"/>
      <c r="UNG19" s="229"/>
      <c r="UNH19" s="229"/>
      <c r="UNI19" s="229"/>
      <c r="UNK19" s="227"/>
      <c r="UNL19" s="26"/>
      <c r="UNM19" s="26"/>
      <c r="UNN19" s="26"/>
      <c r="UNO19" s="225"/>
      <c r="UNP19" s="26"/>
      <c r="UNR19" s="229"/>
      <c r="UNS19" s="229"/>
      <c r="UNT19" s="229"/>
      <c r="UNU19" s="229"/>
      <c r="UNV19" s="229"/>
      <c r="UNW19" s="229"/>
      <c r="UNX19" s="229"/>
      <c r="UNY19" s="229"/>
      <c r="UOA19" s="227"/>
      <c r="UOB19" s="26"/>
      <c r="UOC19" s="26"/>
      <c r="UOD19" s="26"/>
      <c r="UOE19" s="225"/>
      <c r="UOF19" s="26"/>
      <c r="UOH19" s="229"/>
      <c r="UOI19" s="229"/>
      <c r="UOJ19" s="229"/>
      <c r="UOK19" s="229"/>
      <c r="UOL19" s="229"/>
      <c r="UOM19" s="229"/>
      <c r="UON19" s="229"/>
      <c r="UOO19" s="229"/>
      <c r="UOQ19" s="227"/>
      <c r="UOR19" s="26"/>
      <c r="UOS19" s="26"/>
      <c r="UOT19" s="26"/>
      <c r="UOU19" s="225"/>
      <c r="UOV19" s="26"/>
      <c r="UOX19" s="229"/>
      <c r="UOY19" s="229"/>
      <c r="UOZ19" s="229"/>
      <c r="UPA19" s="229"/>
      <c r="UPB19" s="229"/>
      <c r="UPC19" s="229"/>
      <c r="UPD19" s="229"/>
      <c r="UPE19" s="229"/>
      <c r="UPG19" s="227"/>
      <c r="UPH19" s="26"/>
      <c r="UPI19" s="26"/>
      <c r="UPJ19" s="26"/>
      <c r="UPK19" s="225"/>
      <c r="UPL19" s="26"/>
      <c r="UPN19" s="229"/>
      <c r="UPO19" s="229"/>
      <c r="UPP19" s="229"/>
      <c r="UPQ19" s="229"/>
      <c r="UPR19" s="229"/>
      <c r="UPS19" s="229"/>
      <c r="UPT19" s="229"/>
      <c r="UPU19" s="229"/>
      <c r="UPW19" s="227"/>
      <c r="UPX19" s="26"/>
      <c r="UPY19" s="26"/>
      <c r="UPZ19" s="26"/>
      <c r="UQA19" s="225"/>
      <c r="UQB19" s="26"/>
      <c r="UQD19" s="229"/>
      <c r="UQE19" s="229"/>
      <c r="UQF19" s="229"/>
      <c r="UQG19" s="229"/>
      <c r="UQH19" s="229"/>
      <c r="UQI19" s="229"/>
      <c r="UQJ19" s="229"/>
      <c r="UQK19" s="229"/>
      <c r="UQM19" s="227"/>
      <c r="UQN19" s="26"/>
      <c r="UQO19" s="26"/>
      <c r="UQP19" s="26"/>
      <c r="UQQ19" s="225"/>
      <c r="UQR19" s="26"/>
      <c r="UQT19" s="229"/>
      <c r="UQU19" s="229"/>
      <c r="UQV19" s="229"/>
      <c r="UQW19" s="229"/>
      <c r="UQX19" s="229"/>
      <c r="UQY19" s="229"/>
      <c r="UQZ19" s="229"/>
      <c r="URA19" s="229"/>
      <c r="URC19" s="227"/>
      <c r="URD19" s="26"/>
      <c r="URE19" s="26"/>
      <c r="URF19" s="26"/>
      <c r="URG19" s="225"/>
      <c r="URH19" s="26"/>
      <c r="URJ19" s="229"/>
      <c r="URK19" s="229"/>
      <c r="URL19" s="229"/>
      <c r="URM19" s="229"/>
      <c r="URN19" s="229"/>
      <c r="URO19" s="229"/>
      <c r="URP19" s="229"/>
      <c r="URQ19" s="229"/>
      <c r="URS19" s="227"/>
      <c r="URT19" s="26"/>
      <c r="URU19" s="26"/>
      <c r="URV19" s="26"/>
      <c r="URW19" s="225"/>
      <c r="URX19" s="26"/>
      <c r="URZ19" s="229"/>
      <c r="USA19" s="229"/>
      <c r="USB19" s="229"/>
      <c r="USC19" s="229"/>
      <c r="USD19" s="229"/>
      <c r="USE19" s="229"/>
      <c r="USF19" s="229"/>
      <c r="USG19" s="229"/>
      <c r="USI19" s="227"/>
      <c r="USJ19" s="26"/>
      <c r="USK19" s="26"/>
      <c r="USL19" s="26"/>
      <c r="USM19" s="225"/>
      <c r="USN19" s="26"/>
      <c r="USP19" s="229"/>
      <c r="USQ19" s="229"/>
      <c r="USR19" s="229"/>
      <c r="USS19" s="229"/>
      <c r="UST19" s="229"/>
      <c r="USU19" s="229"/>
      <c r="USV19" s="229"/>
      <c r="USW19" s="229"/>
      <c r="USY19" s="227"/>
      <c r="USZ19" s="26"/>
      <c r="UTA19" s="26"/>
      <c r="UTB19" s="26"/>
      <c r="UTC19" s="225"/>
      <c r="UTD19" s="26"/>
      <c r="UTF19" s="229"/>
      <c r="UTG19" s="229"/>
      <c r="UTH19" s="229"/>
      <c r="UTI19" s="229"/>
      <c r="UTJ19" s="229"/>
      <c r="UTK19" s="229"/>
      <c r="UTL19" s="229"/>
      <c r="UTM19" s="229"/>
      <c r="UTO19" s="227"/>
      <c r="UTP19" s="26"/>
      <c r="UTQ19" s="26"/>
      <c r="UTR19" s="26"/>
      <c r="UTS19" s="225"/>
      <c r="UTT19" s="26"/>
      <c r="UTV19" s="229"/>
      <c r="UTW19" s="229"/>
      <c r="UTX19" s="229"/>
      <c r="UTY19" s="229"/>
      <c r="UTZ19" s="229"/>
      <c r="UUA19" s="229"/>
      <c r="UUB19" s="229"/>
      <c r="UUC19" s="229"/>
      <c r="UUE19" s="227"/>
      <c r="UUF19" s="26"/>
      <c r="UUG19" s="26"/>
      <c r="UUH19" s="26"/>
      <c r="UUI19" s="225"/>
      <c r="UUJ19" s="26"/>
      <c r="UUL19" s="229"/>
      <c r="UUM19" s="229"/>
      <c r="UUN19" s="229"/>
      <c r="UUO19" s="229"/>
      <c r="UUP19" s="229"/>
      <c r="UUQ19" s="229"/>
      <c r="UUR19" s="229"/>
      <c r="UUS19" s="229"/>
      <c r="UUU19" s="227"/>
      <c r="UUV19" s="26"/>
      <c r="UUW19" s="26"/>
      <c r="UUX19" s="26"/>
      <c r="UUY19" s="225"/>
      <c r="UUZ19" s="26"/>
      <c r="UVB19" s="229"/>
      <c r="UVC19" s="229"/>
      <c r="UVD19" s="229"/>
      <c r="UVE19" s="229"/>
      <c r="UVF19" s="229"/>
      <c r="UVG19" s="229"/>
      <c r="UVH19" s="229"/>
      <c r="UVI19" s="229"/>
      <c r="UVK19" s="227"/>
      <c r="UVL19" s="26"/>
      <c r="UVM19" s="26"/>
      <c r="UVN19" s="26"/>
      <c r="UVO19" s="225"/>
      <c r="UVP19" s="26"/>
      <c r="UVR19" s="229"/>
      <c r="UVS19" s="229"/>
      <c r="UVT19" s="229"/>
      <c r="UVU19" s="229"/>
      <c r="UVV19" s="229"/>
      <c r="UVW19" s="229"/>
      <c r="UVX19" s="229"/>
      <c r="UVY19" s="229"/>
      <c r="UWA19" s="227"/>
      <c r="UWB19" s="26"/>
      <c r="UWC19" s="26"/>
      <c r="UWD19" s="26"/>
      <c r="UWE19" s="225"/>
      <c r="UWF19" s="26"/>
      <c r="UWH19" s="229"/>
      <c r="UWI19" s="229"/>
      <c r="UWJ19" s="229"/>
      <c r="UWK19" s="229"/>
      <c r="UWL19" s="229"/>
      <c r="UWM19" s="229"/>
      <c r="UWN19" s="229"/>
      <c r="UWO19" s="229"/>
      <c r="UWQ19" s="227"/>
      <c r="UWR19" s="26"/>
      <c r="UWS19" s="26"/>
      <c r="UWT19" s="26"/>
      <c r="UWU19" s="225"/>
      <c r="UWV19" s="26"/>
      <c r="UWX19" s="229"/>
      <c r="UWY19" s="229"/>
      <c r="UWZ19" s="229"/>
      <c r="UXA19" s="229"/>
      <c r="UXB19" s="229"/>
      <c r="UXC19" s="229"/>
      <c r="UXD19" s="229"/>
      <c r="UXE19" s="229"/>
      <c r="UXG19" s="227"/>
      <c r="UXH19" s="26"/>
      <c r="UXI19" s="26"/>
      <c r="UXJ19" s="26"/>
      <c r="UXK19" s="225"/>
      <c r="UXL19" s="26"/>
      <c r="UXN19" s="229"/>
      <c r="UXO19" s="229"/>
      <c r="UXP19" s="229"/>
      <c r="UXQ19" s="229"/>
      <c r="UXR19" s="229"/>
      <c r="UXS19" s="229"/>
      <c r="UXT19" s="229"/>
      <c r="UXU19" s="229"/>
      <c r="UXW19" s="227"/>
      <c r="UXX19" s="26"/>
      <c r="UXY19" s="26"/>
      <c r="UXZ19" s="26"/>
      <c r="UYA19" s="225"/>
      <c r="UYB19" s="26"/>
      <c r="UYD19" s="229"/>
      <c r="UYE19" s="229"/>
      <c r="UYF19" s="229"/>
      <c r="UYG19" s="229"/>
      <c r="UYH19" s="229"/>
      <c r="UYI19" s="229"/>
      <c r="UYJ19" s="229"/>
      <c r="UYK19" s="229"/>
      <c r="UYM19" s="227"/>
      <c r="UYN19" s="26"/>
      <c r="UYO19" s="26"/>
      <c r="UYP19" s="26"/>
      <c r="UYQ19" s="225"/>
      <c r="UYR19" s="26"/>
      <c r="UYT19" s="229"/>
      <c r="UYU19" s="229"/>
      <c r="UYV19" s="229"/>
      <c r="UYW19" s="229"/>
      <c r="UYX19" s="229"/>
      <c r="UYY19" s="229"/>
      <c r="UYZ19" s="229"/>
      <c r="UZA19" s="229"/>
      <c r="UZC19" s="227"/>
      <c r="UZD19" s="26"/>
      <c r="UZE19" s="26"/>
      <c r="UZF19" s="26"/>
      <c r="UZG19" s="225"/>
      <c r="UZH19" s="26"/>
      <c r="UZJ19" s="229"/>
      <c r="UZK19" s="229"/>
      <c r="UZL19" s="229"/>
      <c r="UZM19" s="229"/>
      <c r="UZN19" s="229"/>
      <c r="UZO19" s="229"/>
      <c r="UZP19" s="229"/>
      <c r="UZQ19" s="229"/>
      <c r="UZS19" s="227"/>
      <c r="UZT19" s="26"/>
      <c r="UZU19" s="26"/>
      <c r="UZV19" s="26"/>
      <c r="UZW19" s="225"/>
      <c r="UZX19" s="26"/>
      <c r="UZZ19" s="229"/>
      <c r="VAA19" s="229"/>
      <c r="VAB19" s="229"/>
      <c r="VAC19" s="229"/>
      <c r="VAD19" s="229"/>
      <c r="VAE19" s="229"/>
      <c r="VAF19" s="229"/>
      <c r="VAG19" s="229"/>
      <c r="VAI19" s="227"/>
      <c r="VAJ19" s="26"/>
      <c r="VAK19" s="26"/>
      <c r="VAL19" s="26"/>
      <c r="VAM19" s="225"/>
      <c r="VAN19" s="26"/>
      <c r="VAP19" s="229"/>
      <c r="VAQ19" s="229"/>
      <c r="VAR19" s="229"/>
      <c r="VAS19" s="229"/>
      <c r="VAT19" s="229"/>
      <c r="VAU19" s="229"/>
      <c r="VAV19" s="229"/>
      <c r="VAW19" s="229"/>
      <c r="VAY19" s="227"/>
      <c r="VAZ19" s="26"/>
      <c r="VBA19" s="26"/>
      <c r="VBB19" s="26"/>
      <c r="VBC19" s="225"/>
      <c r="VBD19" s="26"/>
      <c r="VBF19" s="229"/>
      <c r="VBG19" s="229"/>
      <c r="VBH19" s="229"/>
      <c r="VBI19" s="229"/>
      <c r="VBJ19" s="229"/>
      <c r="VBK19" s="229"/>
      <c r="VBL19" s="229"/>
      <c r="VBM19" s="229"/>
      <c r="VBO19" s="227"/>
      <c r="VBP19" s="26"/>
      <c r="VBQ19" s="26"/>
      <c r="VBR19" s="26"/>
      <c r="VBS19" s="225"/>
      <c r="VBT19" s="26"/>
      <c r="VBV19" s="229"/>
      <c r="VBW19" s="229"/>
      <c r="VBX19" s="229"/>
      <c r="VBY19" s="229"/>
      <c r="VBZ19" s="229"/>
      <c r="VCA19" s="229"/>
      <c r="VCB19" s="229"/>
      <c r="VCC19" s="229"/>
      <c r="VCE19" s="227"/>
      <c r="VCF19" s="26"/>
      <c r="VCG19" s="26"/>
      <c r="VCH19" s="26"/>
      <c r="VCI19" s="225"/>
      <c r="VCJ19" s="26"/>
      <c r="VCL19" s="229"/>
      <c r="VCM19" s="229"/>
      <c r="VCN19" s="229"/>
      <c r="VCO19" s="229"/>
      <c r="VCP19" s="229"/>
      <c r="VCQ19" s="229"/>
      <c r="VCR19" s="229"/>
      <c r="VCS19" s="229"/>
      <c r="VCU19" s="227"/>
      <c r="VCV19" s="26"/>
      <c r="VCW19" s="26"/>
      <c r="VCX19" s="26"/>
      <c r="VCY19" s="225"/>
      <c r="VCZ19" s="26"/>
      <c r="VDB19" s="229"/>
      <c r="VDC19" s="229"/>
      <c r="VDD19" s="229"/>
      <c r="VDE19" s="229"/>
      <c r="VDF19" s="229"/>
      <c r="VDG19" s="229"/>
      <c r="VDH19" s="229"/>
      <c r="VDI19" s="229"/>
      <c r="VDK19" s="227"/>
      <c r="VDL19" s="26"/>
      <c r="VDM19" s="26"/>
      <c r="VDN19" s="26"/>
      <c r="VDO19" s="225"/>
      <c r="VDP19" s="26"/>
      <c r="VDR19" s="229"/>
      <c r="VDS19" s="229"/>
      <c r="VDT19" s="229"/>
      <c r="VDU19" s="229"/>
      <c r="VDV19" s="229"/>
      <c r="VDW19" s="229"/>
      <c r="VDX19" s="229"/>
      <c r="VDY19" s="229"/>
      <c r="VEA19" s="227"/>
      <c r="VEB19" s="26"/>
      <c r="VEC19" s="26"/>
      <c r="VED19" s="26"/>
      <c r="VEE19" s="225"/>
      <c r="VEF19" s="26"/>
      <c r="VEH19" s="229"/>
      <c r="VEI19" s="229"/>
      <c r="VEJ19" s="229"/>
      <c r="VEK19" s="229"/>
      <c r="VEL19" s="229"/>
      <c r="VEM19" s="229"/>
      <c r="VEN19" s="229"/>
      <c r="VEO19" s="229"/>
      <c r="VEQ19" s="227"/>
      <c r="VER19" s="26"/>
      <c r="VES19" s="26"/>
      <c r="VET19" s="26"/>
      <c r="VEU19" s="225"/>
      <c r="VEV19" s="26"/>
      <c r="VEX19" s="229"/>
      <c r="VEY19" s="229"/>
      <c r="VEZ19" s="229"/>
      <c r="VFA19" s="229"/>
      <c r="VFB19" s="229"/>
      <c r="VFC19" s="229"/>
      <c r="VFD19" s="229"/>
      <c r="VFE19" s="229"/>
      <c r="VFG19" s="227"/>
      <c r="VFH19" s="26"/>
      <c r="VFI19" s="26"/>
      <c r="VFJ19" s="26"/>
      <c r="VFK19" s="225"/>
      <c r="VFL19" s="26"/>
      <c r="VFN19" s="229"/>
      <c r="VFO19" s="229"/>
      <c r="VFP19" s="229"/>
      <c r="VFQ19" s="229"/>
      <c r="VFR19" s="229"/>
      <c r="VFS19" s="229"/>
      <c r="VFT19" s="229"/>
      <c r="VFU19" s="229"/>
      <c r="VFW19" s="227"/>
      <c r="VFX19" s="26"/>
      <c r="VFY19" s="26"/>
      <c r="VFZ19" s="26"/>
      <c r="VGA19" s="225"/>
      <c r="VGB19" s="26"/>
      <c r="VGD19" s="229"/>
      <c r="VGE19" s="229"/>
      <c r="VGF19" s="229"/>
      <c r="VGG19" s="229"/>
      <c r="VGH19" s="229"/>
      <c r="VGI19" s="229"/>
      <c r="VGJ19" s="229"/>
      <c r="VGK19" s="229"/>
      <c r="VGM19" s="227"/>
      <c r="VGN19" s="26"/>
      <c r="VGO19" s="26"/>
      <c r="VGP19" s="26"/>
      <c r="VGQ19" s="225"/>
      <c r="VGR19" s="26"/>
      <c r="VGT19" s="229"/>
      <c r="VGU19" s="229"/>
      <c r="VGV19" s="229"/>
      <c r="VGW19" s="229"/>
      <c r="VGX19" s="229"/>
      <c r="VGY19" s="229"/>
      <c r="VGZ19" s="229"/>
      <c r="VHA19" s="229"/>
      <c r="VHC19" s="227"/>
      <c r="VHD19" s="26"/>
      <c r="VHE19" s="26"/>
      <c r="VHF19" s="26"/>
      <c r="VHG19" s="225"/>
      <c r="VHH19" s="26"/>
      <c r="VHJ19" s="229"/>
      <c r="VHK19" s="229"/>
      <c r="VHL19" s="229"/>
      <c r="VHM19" s="229"/>
      <c r="VHN19" s="229"/>
      <c r="VHO19" s="229"/>
      <c r="VHP19" s="229"/>
      <c r="VHQ19" s="229"/>
      <c r="VHS19" s="227"/>
      <c r="VHT19" s="26"/>
      <c r="VHU19" s="26"/>
      <c r="VHV19" s="26"/>
      <c r="VHW19" s="225"/>
      <c r="VHX19" s="26"/>
      <c r="VHZ19" s="229"/>
      <c r="VIA19" s="229"/>
      <c r="VIB19" s="229"/>
      <c r="VIC19" s="229"/>
      <c r="VID19" s="229"/>
      <c r="VIE19" s="229"/>
      <c r="VIF19" s="229"/>
      <c r="VIG19" s="229"/>
      <c r="VII19" s="227"/>
      <c r="VIJ19" s="26"/>
      <c r="VIK19" s="26"/>
      <c r="VIL19" s="26"/>
      <c r="VIM19" s="225"/>
      <c r="VIN19" s="26"/>
      <c r="VIP19" s="229"/>
      <c r="VIQ19" s="229"/>
      <c r="VIR19" s="229"/>
      <c r="VIS19" s="229"/>
      <c r="VIT19" s="229"/>
      <c r="VIU19" s="229"/>
      <c r="VIV19" s="229"/>
      <c r="VIW19" s="229"/>
      <c r="VIY19" s="227"/>
      <c r="VIZ19" s="26"/>
      <c r="VJA19" s="26"/>
      <c r="VJB19" s="26"/>
      <c r="VJC19" s="225"/>
      <c r="VJD19" s="26"/>
      <c r="VJF19" s="229"/>
      <c r="VJG19" s="229"/>
      <c r="VJH19" s="229"/>
      <c r="VJI19" s="229"/>
      <c r="VJJ19" s="229"/>
      <c r="VJK19" s="229"/>
      <c r="VJL19" s="229"/>
      <c r="VJM19" s="229"/>
      <c r="VJO19" s="227"/>
      <c r="VJP19" s="26"/>
      <c r="VJQ19" s="26"/>
      <c r="VJR19" s="26"/>
      <c r="VJS19" s="225"/>
      <c r="VJT19" s="26"/>
      <c r="VJV19" s="229"/>
      <c r="VJW19" s="229"/>
      <c r="VJX19" s="229"/>
      <c r="VJY19" s="229"/>
      <c r="VJZ19" s="229"/>
      <c r="VKA19" s="229"/>
      <c r="VKB19" s="229"/>
      <c r="VKC19" s="229"/>
      <c r="VKE19" s="227"/>
      <c r="VKF19" s="26"/>
      <c r="VKG19" s="26"/>
      <c r="VKH19" s="26"/>
      <c r="VKI19" s="225"/>
      <c r="VKJ19" s="26"/>
      <c r="VKL19" s="229"/>
      <c r="VKM19" s="229"/>
      <c r="VKN19" s="229"/>
      <c r="VKO19" s="229"/>
      <c r="VKP19" s="229"/>
      <c r="VKQ19" s="229"/>
      <c r="VKR19" s="229"/>
      <c r="VKS19" s="229"/>
      <c r="VKU19" s="227"/>
      <c r="VKV19" s="26"/>
      <c r="VKW19" s="26"/>
      <c r="VKX19" s="26"/>
      <c r="VKY19" s="225"/>
      <c r="VKZ19" s="26"/>
      <c r="VLB19" s="229"/>
      <c r="VLC19" s="229"/>
      <c r="VLD19" s="229"/>
      <c r="VLE19" s="229"/>
      <c r="VLF19" s="229"/>
      <c r="VLG19" s="229"/>
      <c r="VLH19" s="229"/>
      <c r="VLI19" s="229"/>
      <c r="VLK19" s="227"/>
      <c r="VLL19" s="26"/>
      <c r="VLM19" s="26"/>
      <c r="VLN19" s="26"/>
      <c r="VLO19" s="225"/>
      <c r="VLP19" s="26"/>
      <c r="VLR19" s="229"/>
      <c r="VLS19" s="229"/>
      <c r="VLT19" s="229"/>
      <c r="VLU19" s="229"/>
      <c r="VLV19" s="229"/>
      <c r="VLW19" s="229"/>
      <c r="VLX19" s="229"/>
      <c r="VLY19" s="229"/>
      <c r="VMA19" s="227"/>
      <c r="VMB19" s="26"/>
      <c r="VMC19" s="26"/>
      <c r="VMD19" s="26"/>
      <c r="VME19" s="225"/>
      <c r="VMF19" s="26"/>
      <c r="VMH19" s="229"/>
      <c r="VMI19" s="229"/>
      <c r="VMJ19" s="229"/>
      <c r="VMK19" s="229"/>
      <c r="VML19" s="229"/>
      <c r="VMM19" s="229"/>
      <c r="VMN19" s="229"/>
      <c r="VMO19" s="229"/>
      <c r="VMQ19" s="227"/>
      <c r="VMR19" s="26"/>
      <c r="VMS19" s="26"/>
      <c r="VMT19" s="26"/>
      <c r="VMU19" s="225"/>
      <c r="VMV19" s="26"/>
      <c r="VMX19" s="229"/>
      <c r="VMY19" s="229"/>
      <c r="VMZ19" s="229"/>
      <c r="VNA19" s="229"/>
      <c r="VNB19" s="229"/>
      <c r="VNC19" s="229"/>
      <c r="VND19" s="229"/>
      <c r="VNE19" s="229"/>
      <c r="VNG19" s="227"/>
      <c r="VNH19" s="26"/>
      <c r="VNI19" s="26"/>
      <c r="VNJ19" s="26"/>
      <c r="VNK19" s="225"/>
      <c r="VNL19" s="26"/>
      <c r="VNN19" s="229"/>
      <c r="VNO19" s="229"/>
      <c r="VNP19" s="229"/>
      <c r="VNQ19" s="229"/>
      <c r="VNR19" s="229"/>
      <c r="VNS19" s="229"/>
      <c r="VNT19" s="229"/>
      <c r="VNU19" s="229"/>
      <c r="VNW19" s="227"/>
      <c r="VNX19" s="26"/>
      <c r="VNY19" s="26"/>
      <c r="VNZ19" s="26"/>
      <c r="VOA19" s="225"/>
      <c r="VOB19" s="26"/>
      <c r="VOD19" s="229"/>
      <c r="VOE19" s="229"/>
      <c r="VOF19" s="229"/>
      <c r="VOG19" s="229"/>
      <c r="VOH19" s="229"/>
      <c r="VOI19" s="229"/>
      <c r="VOJ19" s="229"/>
      <c r="VOK19" s="229"/>
      <c r="VOM19" s="227"/>
      <c r="VON19" s="26"/>
      <c r="VOO19" s="26"/>
      <c r="VOP19" s="26"/>
      <c r="VOQ19" s="225"/>
      <c r="VOR19" s="26"/>
      <c r="VOT19" s="229"/>
      <c r="VOU19" s="229"/>
      <c r="VOV19" s="229"/>
      <c r="VOW19" s="229"/>
      <c r="VOX19" s="229"/>
      <c r="VOY19" s="229"/>
      <c r="VOZ19" s="229"/>
      <c r="VPA19" s="229"/>
      <c r="VPC19" s="227"/>
      <c r="VPD19" s="26"/>
      <c r="VPE19" s="26"/>
      <c r="VPF19" s="26"/>
      <c r="VPG19" s="225"/>
      <c r="VPH19" s="26"/>
      <c r="VPJ19" s="229"/>
      <c r="VPK19" s="229"/>
      <c r="VPL19" s="229"/>
      <c r="VPM19" s="229"/>
      <c r="VPN19" s="229"/>
      <c r="VPO19" s="229"/>
      <c r="VPP19" s="229"/>
      <c r="VPQ19" s="229"/>
      <c r="VPS19" s="227"/>
      <c r="VPT19" s="26"/>
      <c r="VPU19" s="26"/>
      <c r="VPV19" s="26"/>
      <c r="VPW19" s="225"/>
      <c r="VPX19" s="26"/>
      <c r="VPZ19" s="229"/>
      <c r="VQA19" s="229"/>
      <c r="VQB19" s="229"/>
      <c r="VQC19" s="229"/>
      <c r="VQD19" s="229"/>
      <c r="VQE19" s="229"/>
      <c r="VQF19" s="229"/>
      <c r="VQG19" s="229"/>
      <c r="VQI19" s="227"/>
      <c r="VQJ19" s="26"/>
      <c r="VQK19" s="26"/>
      <c r="VQL19" s="26"/>
      <c r="VQM19" s="225"/>
      <c r="VQN19" s="26"/>
      <c r="VQP19" s="229"/>
      <c r="VQQ19" s="229"/>
      <c r="VQR19" s="229"/>
      <c r="VQS19" s="229"/>
      <c r="VQT19" s="229"/>
      <c r="VQU19" s="229"/>
      <c r="VQV19" s="229"/>
      <c r="VQW19" s="229"/>
      <c r="VQY19" s="227"/>
      <c r="VQZ19" s="26"/>
      <c r="VRA19" s="26"/>
      <c r="VRB19" s="26"/>
      <c r="VRC19" s="225"/>
      <c r="VRD19" s="26"/>
      <c r="VRF19" s="229"/>
      <c r="VRG19" s="229"/>
      <c r="VRH19" s="229"/>
      <c r="VRI19" s="229"/>
      <c r="VRJ19" s="229"/>
      <c r="VRK19" s="229"/>
      <c r="VRL19" s="229"/>
      <c r="VRM19" s="229"/>
      <c r="VRO19" s="227"/>
      <c r="VRP19" s="26"/>
      <c r="VRQ19" s="26"/>
      <c r="VRR19" s="26"/>
      <c r="VRS19" s="225"/>
      <c r="VRT19" s="26"/>
      <c r="VRV19" s="229"/>
      <c r="VRW19" s="229"/>
      <c r="VRX19" s="229"/>
      <c r="VRY19" s="229"/>
      <c r="VRZ19" s="229"/>
      <c r="VSA19" s="229"/>
      <c r="VSB19" s="229"/>
      <c r="VSC19" s="229"/>
      <c r="VSE19" s="227"/>
      <c r="VSF19" s="26"/>
      <c r="VSG19" s="26"/>
      <c r="VSH19" s="26"/>
      <c r="VSI19" s="225"/>
      <c r="VSJ19" s="26"/>
      <c r="VSL19" s="229"/>
      <c r="VSM19" s="229"/>
      <c r="VSN19" s="229"/>
      <c r="VSO19" s="229"/>
      <c r="VSP19" s="229"/>
      <c r="VSQ19" s="229"/>
      <c r="VSR19" s="229"/>
      <c r="VSS19" s="229"/>
      <c r="VSU19" s="227"/>
      <c r="VSV19" s="26"/>
      <c r="VSW19" s="26"/>
      <c r="VSX19" s="26"/>
      <c r="VSY19" s="225"/>
      <c r="VSZ19" s="26"/>
      <c r="VTB19" s="229"/>
      <c r="VTC19" s="229"/>
      <c r="VTD19" s="229"/>
      <c r="VTE19" s="229"/>
      <c r="VTF19" s="229"/>
      <c r="VTG19" s="229"/>
      <c r="VTH19" s="229"/>
      <c r="VTI19" s="229"/>
      <c r="VTK19" s="227"/>
      <c r="VTL19" s="26"/>
      <c r="VTM19" s="26"/>
      <c r="VTN19" s="26"/>
      <c r="VTO19" s="225"/>
      <c r="VTP19" s="26"/>
      <c r="VTR19" s="229"/>
      <c r="VTS19" s="229"/>
      <c r="VTT19" s="229"/>
      <c r="VTU19" s="229"/>
      <c r="VTV19" s="229"/>
      <c r="VTW19" s="229"/>
      <c r="VTX19" s="229"/>
      <c r="VTY19" s="229"/>
      <c r="VUA19" s="227"/>
      <c r="VUB19" s="26"/>
      <c r="VUC19" s="26"/>
      <c r="VUD19" s="26"/>
      <c r="VUE19" s="225"/>
      <c r="VUF19" s="26"/>
      <c r="VUH19" s="229"/>
      <c r="VUI19" s="229"/>
      <c r="VUJ19" s="229"/>
      <c r="VUK19" s="229"/>
      <c r="VUL19" s="229"/>
      <c r="VUM19" s="229"/>
      <c r="VUN19" s="229"/>
      <c r="VUO19" s="229"/>
      <c r="VUQ19" s="227"/>
      <c r="VUR19" s="26"/>
      <c r="VUS19" s="26"/>
      <c r="VUT19" s="26"/>
      <c r="VUU19" s="225"/>
      <c r="VUV19" s="26"/>
      <c r="VUX19" s="229"/>
      <c r="VUY19" s="229"/>
      <c r="VUZ19" s="229"/>
      <c r="VVA19" s="229"/>
      <c r="VVB19" s="229"/>
      <c r="VVC19" s="229"/>
      <c r="VVD19" s="229"/>
      <c r="VVE19" s="229"/>
      <c r="VVG19" s="227"/>
      <c r="VVH19" s="26"/>
      <c r="VVI19" s="26"/>
      <c r="VVJ19" s="26"/>
      <c r="VVK19" s="225"/>
      <c r="VVL19" s="26"/>
      <c r="VVN19" s="229"/>
      <c r="VVO19" s="229"/>
      <c r="VVP19" s="229"/>
      <c r="VVQ19" s="229"/>
      <c r="VVR19" s="229"/>
      <c r="VVS19" s="229"/>
      <c r="VVT19" s="229"/>
      <c r="VVU19" s="229"/>
      <c r="VVW19" s="227"/>
      <c r="VVX19" s="26"/>
      <c r="VVY19" s="26"/>
      <c r="VVZ19" s="26"/>
      <c r="VWA19" s="225"/>
      <c r="VWB19" s="26"/>
      <c r="VWD19" s="229"/>
      <c r="VWE19" s="229"/>
      <c r="VWF19" s="229"/>
      <c r="VWG19" s="229"/>
      <c r="VWH19" s="229"/>
      <c r="VWI19" s="229"/>
      <c r="VWJ19" s="229"/>
      <c r="VWK19" s="229"/>
      <c r="VWM19" s="227"/>
      <c r="VWN19" s="26"/>
      <c r="VWO19" s="26"/>
      <c r="VWP19" s="26"/>
      <c r="VWQ19" s="225"/>
      <c r="VWR19" s="26"/>
      <c r="VWT19" s="229"/>
      <c r="VWU19" s="229"/>
      <c r="VWV19" s="229"/>
      <c r="VWW19" s="229"/>
      <c r="VWX19" s="229"/>
      <c r="VWY19" s="229"/>
      <c r="VWZ19" s="229"/>
      <c r="VXA19" s="229"/>
      <c r="VXC19" s="227"/>
      <c r="VXD19" s="26"/>
      <c r="VXE19" s="26"/>
      <c r="VXF19" s="26"/>
      <c r="VXG19" s="225"/>
      <c r="VXH19" s="26"/>
      <c r="VXJ19" s="229"/>
      <c r="VXK19" s="229"/>
      <c r="VXL19" s="229"/>
      <c r="VXM19" s="229"/>
      <c r="VXN19" s="229"/>
      <c r="VXO19" s="229"/>
      <c r="VXP19" s="229"/>
      <c r="VXQ19" s="229"/>
      <c r="VXS19" s="227"/>
      <c r="VXT19" s="26"/>
      <c r="VXU19" s="26"/>
      <c r="VXV19" s="26"/>
      <c r="VXW19" s="225"/>
      <c r="VXX19" s="26"/>
      <c r="VXZ19" s="229"/>
      <c r="VYA19" s="229"/>
      <c r="VYB19" s="229"/>
      <c r="VYC19" s="229"/>
      <c r="VYD19" s="229"/>
      <c r="VYE19" s="229"/>
      <c r="VYF19" s="229"/>
      <c r="VYG19" s="229"/>
      <c r="VYI19" s="227"/>
      <c r="VYJ19" s="26"/>
      <c r="VYK19" s="26"/>
      <c r="VYL19" s="26"/>
      <c r="VYM19" s="225"/>
      <c r="VYN19" s="26"/>
      <c r="VYP19" s="229"/>
      <c r="VYQ19" s="229"/>
      <c r="VYR19" s="229"/>
      <c r="VYS19" s="229"/>
      <c r="VYT19" s="229"/>
      <c r="VYU19" s="229"/>
      <c r="VYV19" s="229"/>
      <c r="VYW19" s="229"/>
      <c r="VYY19" s="227"/>
      <c r="VYZ19" s="26"/>
      <c r="VZA19" s="26"/>
      <c r="VZB19" s="26"/>
      <c r="VZC19" s="225"/>
      <c r="VZD19" s="26"/>
      <c r="VZF19" s="229"/>
      <c r="VZG19" s="229"/>
      <c r="VZH19" s="229"/>
      <c r="VZI19" s="229"/>
      <c r="VZJ19" s="229"/>
      <c r="VZK19" s="229"/>
      <c r="VZL19" s="229"/>
      <c r="VZM19" s="229"/>
      <c r="VZO19" s="227"/>
      <c r="VZP19" s="26"/>
      <c r="VZQ19" s="26"/>
      <c r="VZR19" s="26"/>
      <c r="VZS19" s="225"/>
      <c r="VZT19" s="26"/>
      <c r="VZV19" s="229"/>
      <c r="VZW19" s="229"/>
      <c r="VZX19" s="229"/>
      <c r="VZY19" s="229"/>
      <c r="VZZ19" s="229"/>
      <c r="WAA19" s="229"/>
      <c r="WAB19" s="229"/>
      <c r="WAC19" s="229"/>
      <c r="WAE19" s="227"/>
      <c r="WAF19" s="26"/>
      <c r="WAG19" s="26"/>
      <c r="WAH19" s="26"/>
      <c r="WAI19" s="225"/>
      <c r="WAJ19" s="26"/>
      <c r="WAL19" s="229"/>
      <c r="WAM19" s="229"/>
      <c r="WAN19" s="229"/>
      <c r="WAO19" s="229"/>
      <c r="WAP19" s="229"/>
      <c r="WAQ19" s="229"/>
      <c r="WAR19" s="229"/>
      <c r="WAS19" s="229"/>
      <c r="WAU19" s="227"/>
      <c r="WAV19" s="26"/>
      <c r="WAW19" s="26"/>
      <c r="WAX19" s="26"/>
      <c r="WAY19" s="225"/>
      <c r="WAZ19" s="26"/>
      <c r="WBB19" s="229"/>
      <c r="WBC19" s="229"/>
      <c r="WBD19" s="229"/>
      <c r="WBE19" s="229"/>
      <c r="WBF19" s="229"/>
      <c r="WBG19" s="229"/>
      <c r="WBH19" s="229"/>
      <c r="WBI19" s="229"/>
      <c r="WBK19" s="227"/>
      <c r="WBL19" s="26"/>
      <c r="WBM19" s="26"/>
      <c r="WBN19" s="26"/>
      <c r="WBO19" s="225"/>
      <c r="WBP19" s="26"/>
      <c r="WBR19" s="229"/>
      <c r="WBS19" s="229"/>
      <c r="WBT19" s="229"/>
      <c r="WBU19" s="229"/>
      <c r="WBV19" s="229"/>
      <c r="WBW19" s="229"/>
      <c r="WBX19" s="229"/>
      <c r="WBY19" s="229"/>
      <c r="WCA19" s="227"/>
      <c r="WCB19" s="26"/>
      <c r="WCC19" s="26"/>
      <c r="WCD19" s="26"/>
      <c r="WCE19" s="225"/>
      <c r="WCF19" s="26"/>
      <c r="WCH19" s="229"/>
      <c r="WCI19" s="229"/>
      <c r="WCJ19" s="229"/>
      <c r="WCK19" s="229"/>
      <c r="WCL19" s="229"/>
      <c r="WCM19" s="229"/>
      <c r="WCN19" s="229"/>
      <c r="WCO19" s="229"/>
      <c r="WCQ19" s="227"/>
      <c r="WCR19" s="26"/>
      <c r="WCS19" s="26"/>
      <c r="WCT19" s="26"/>
      <c r="WCU19" s="225"/>
      <c r="WCV19" s="26"/>
      <c r="WCX19" s="229"/>
      <c r="WCY19" s="229"/>
      <c r="WCZ19" s="229"/>
      <c r="WDA19" s="229"/>
      <c r="WDB19" s="229"/>
      <c r="WDC19" s="229"/>
      <c r="WDD19" s="229"/>
      <c r="WDE19" s="229"/>
      <c r="WDG19" s="227"/>
      <c r="WDH19" s="26"/>
      <c r="WDI19" s="26"/>
      <c r="WDJ19" s="26"/>
      <c r="WDK19" s="225"/>
      <c r="WDL19" s="26"/>
      <c r="WDN19" s="229"/>
      <c r="WDO19" s="229"/>
      <c r="WDP19" s="229"/>
      <c r="WDQ19" s="229"/>
      <c r="WDR19" s="229"/>
      <c r="WDS19" s="229"/>
      <c r="WDT19" s="229"/>
      <c r="WDU19" s="229"/>
      <c r="WDW19" s="227"/>
      <c r="WDX19" s="26"/>
      <c r="WDY19" s="26"/>
      <c r="WDZ19" s="26"/>
      <c r="WEA19" s="225"/>
      <c r="WEB19" s="26"/>
      <c r="WED19" s="229"/>
      <c r="WEE19" s="229"/>
      <c r="WEF19" s="229"/>
      <c r="WEG19" s="229"/>
      <c r="WEH19" s="229"/>
      <c r="WEI19" s="229"/>
      <c r="WEJ19" s="229"/>
      <c r="WEK19" s="229"/>
      <c r="WEM19" s="227"/>
      <c r="WEN19" s="26"/>
      <c r="WEO19" s="26"/>
      <c r="WEP19" s="26"/>
      <c r="WEQ19" s="225"/>
      <c r="WER19" s="26"/>
      <c r="WET19" s="229"/>
      <c r="WEU19" s="229"/>
      <c r="WEV19" s="229"/>
      <c r="WEW19" s="229"/>
      <c r="WEX19" s="229"/>
      <c r="WEY19" s="229"/>
      <c r="WEZ19" s="229"/>
      <c r="WFA19" s="229"/>
      <c r="WFC19" s="227"/>
      <c r="WFD19" s="26"/>
      <c r="WFE19" s="26"/>
      <c r="WFF19" s="26"/>
      <c r="WFG19" s="225"/>
      <c r="WFH19" s="26"/>
      <c r="WFJ19" s="229"/>
      <c r="WFK19" s="229"/>
      <c r="WFL19" s="229"/>
      <c r="WFM19" s="229"/>
      <c r="WFN19" s="229"/>
      <c r="WFO19" s="229"/>
      <c r="WFP19" s="229"/>
      <c r="WFQ19" s="229"/>
      <c r="WFS19" s="227"/>
      <c r="WFT19" s="26"/>
      <c r="WFU19" s="26"/>
      <c r="WFV19" s="26"/>
      <c r="WFW19" s="225"/>
      <c r="WFX19" s="26"/>
      <c r="WFZ19" s="229"/>
      <c r="WGA19" s="229"/>
      <c r="WGB19" s="229"/>
      <c r="WGC19" s="229"/>
      <c r="WGD19" s="229"/>
      <c r="WGE19" s="229"/>
      <c r="WGF19" s="229"/>
      <c r="WGG19" s="229"/>
      <c r="WGI19" s="227"/>
      <c r="WGJ19" s="26"/>
      <c r="WGK19" s="26"/>
      <c r="WGL19" s="26"/>
      <c r="WGM19" s="225"/>
      <c r="WGN19" s="26"/>
      <c r="WGP19" s="229"/>
      <c r="WGQ19" s="229"/>
      <c r="WGR19" s="229"/>
      <c r="WGS19" s="229"/>
      <c r="WGT19" s="229"/>
      <c r="WGU19" s="229"/>
      <c r="WGV19" s="229"/>
      <c r="WGW19" s="229"/>
      <c r="WGY19" s="227"/>
      <c r="WGZ19" s="26"/>
      <c r="WHA19" s="26"/>
      <c r="WHB19" s="26"/>
      <c r="WHC19" s="225"/>
      <c r="WHD19" s="26"/>
      <c r="WHF19" s="229"/>
      <c r="WHG19" s="229"/>
      <c r="WHH19" s="229"/>
      <c r="WHI19" s="229"/>
      <c r="WHJ19" s="229"/>
      <c r="WHK19" s="229"/>
      <c r="WHL19" s="229"/>
      <c r="WHM19" s="229"/>
      <c r="WHO19" s="227"/>
      <c r="WHP19" s="26"/>
      <c r="WHQ19" s="26"/>
      <c r="WHR19" s="26"/>
      <c r="WHS19" s="225"/>
      <c r="WHT19" s="26"/>
      <c r="WHV19" s="229"/>
      <c r="WHW19" s="229"/>
      <c r="WHX19" s="229"/>
      <c r="WHY19" s="229"/>
      <c r="WHZ19" s="229"/>
      <c r="WIA19" s="229"/>
      <c r="WIB19" s="229"/>
      <c r="WIC19" s="229"/>
      <c r="WIE19" s="227"/>
      <c r="WIF19" s="26"/>
      <c r="WIG19" s="26"/>
      <c r="WIH19" s="26"/>
      <c r="WII19" s="225"/>
      <c r="WIJ19" s="26"/>
      <c r="WIL19" s="229"/>
      <c r="WIM19" s="229"/>
      <c r="WIN19" s="229"/>
      <c r="WIO19" s="229"/>
      <c r="WIP19" s="229"/>
      <c r="WIQ19" s="229"/>
      <c r="WIR19" s="229"/>
      <c r="WIS19" s="229"/>
      <c r="WIU19" s="227"/>
      <c r="WIV19" s="26"/>
      <c r="WIW19" s="26"/>
      <c r="WIX19" s="26"/>
      <c r="WIY19" s="225"/>
      <c r="WIZ19" s="26"/>
      <c r="WJB19" s="229"/>
      <c r="WJC19" s="229"/>
      <c r="WJD19" s="229"/>
      <c r="WJE19" s="229"/>
      <c r="WJF19" s="229"/>
      <c r="WJG19" s="229"/>
      <c r="WJH19" s="229"/>
      <c r="WJI19" s="229"/>
      <c r="WJK19" s="227"/>
      <c r="WJL19" s="26"/>
      <c r="WJM19" s="26"/>
      <c r="WJN19" s="26"/>
      <c r="WJO19" s="225"/>
      <c r="WJP19" s="26"/>
      <c r="WJR19" s="229"/>
      <c r="WJS19" s="229"/>
      <c r="WJT19" s="229"/>
      <c r="WJU19" s="229"/>
      <c r="WJV19" s="229"/>
      <c r="WJW19" s="229"/>
      <c r="WJX19" s="229"/>
      <c r="WJY19" s="229"/>
      <c r="WKA19" s="227"/>
      <c r="WKB19" s="26"/>
      <c r="WKC19" s="26"/>
      <c r="WKD19" s="26"/>
      <c r="WKE19" s="225"/>
      <c r="WKF19" s="26"/>
      <c r="WKH19" s="229"/>
      <c r="WKI19" s="229"/>
      <c r="WKJ19" s="229"/>
      <c r="WKK19" s="229"/>
      <c r="WKL19" s="229"/>
      <c r="WKM19" s="229"/>
      <c r="WKN19" s="229"/>
      <c r="WKO19" s="229"/>
      <c r="WKQ19" s="227"/>
      <c r="WKR19" s="26"/>
      <c r="WKS19" s="26"/>
      <c r="WKT19" s="26"/>
      <c r="WKU19" s="225"/>
      <c r="WKV19" s="26"/>
      <c r="WKX19" s="229"/>
      <c r="WKY19" s="229"/>
      <c r="WKZ19" s="229"/>
      <c r="WLA19" s="229"/>
      <c r="WLB19" s="229"/>
      <c r="WLC19" s="229"/>
      <c r="WLD19" s="229"/>
      <c r="WLE19" s="229"/>
      <c r="WLG19" s="227"/>
      <c r="WLH19" s="26"/>
      <c r="WLI19" s="26"/>
      <c r="WLJ19" s="26"/>
      <c r="WLK19" s="225"/>
      <c r="WLL19" s="26"/>
      <c r="WLN19" s="229"/>
      <c r="WLO19" s="229"/>
      <c r="WLP19" s="229"/>
      <c r="WLQ19" s="229"/>
      <c r="WLR19" s="229"/>
      <c r="WLS19" s="229"/>
      <c r="WLT19" s="229"/>
      <c r="WLU19" s="229"/>
      <c r="WLW19" s="227"/>
      <c r="WLX19" s="26"/>
      <c r="WLY19" s="26"/>
      <c r="WLZ19" s="26"/>
      <c r="WMA19" s="225"/>
      <c r="WMB19" s="26"/>
      <c r="WMD19" s="229"/>
      <c r="WME19" s="229"/>
      <c r="WMF19" s="229"/>
      <c r="WMG19" s="229"/>
      <c r="WMH19" s="229"/>
      <c r="WMI19" s="229"/>
      <c r="WMJ19" s="229"/>
      <c r="WMK19" s="229"/>
      <c r="WMM19" s="227"/>
      <c r="WMN19" s="26"/>
      <c r="WMO19" s="26"/>
      <c r="WMP19" s="26"/>
      <c r="WMQ19" s="225"/>
      <c r="WMR19" s="26"/>
      <c r="WMT19" s="229"/>
      <c r="WMU19" s="229"/>
      <c r="WMV19" s="229"/>
      <c r="WMW19" s="229"/>
      <c r="WMX19" s="229"/>
      <c r="WMY19" s="229"/>
      <c r="WMZ19" s="229"/>
      <c r="WNA19" s="229"/>
      <c r="WNC19" s="227"/>
      <c r="WND19" s="26"/>
      <c r="WNE19" s="26"/>
      <c r="WNF19" s="26"/>
      <c r="WNG19" s="225"/>
      <c r="WNH19" s="26"/>
      <c r="WNJ19" s="229"/>
      <c r="WNK19" s="229"/>
      <c r="WNL19" s="229"/>
      <c r="WNM19" s="229"/>
      <c r="WNN19" s="229"/>
      <c r="WNO19" s="229"/>
      <c r="WNP19" s="229"/>
      <c r="WNQ19" s="229"/>
      <c r="WNS19" s="227"/>
      <c r="WNT19" s="26"/>
      <c r="WNU19" s="26"/>
      <c r="WNV19" s="26"/>
      <c r="WNW19" s="225"/>
      <c r="WNX19" s="26"/>
      <c r="WNZ19" s="229"/>
      <c r="WOA19" s="229"/>
      <c r="WOB19" s="229"/>
      <c r="WOC19" s="229"/>
      <c r="WOD19" s="229"/>
      <c r="WOE19" s="229"/>
      <c r="WOF19" s="229"/>
      <c r="WOG19" s="229"/>
      <c r="WOI19" s="227"/>
      <c r="WOJ19" s="26"/>
      <c r="WOK19" s="26"/>
      <c r="WOL19" s="26"/>
      <c r="WOM19" s="225"/>
      <c r="WON19" s="26"/>
      <c r="WOP19" s="229"/>
      <c r="WOQ19" s="229"/>
      <c r="WOR19" s="229"/>
      <c r="WOS19" s="229"/>
      <c r="WOT19" s="229"/>
      <c r="WOU19" s="229"/>
      <c r="WOV19" s="229"/>
      <c r="WOW19" s="229"/>
      <c r="WOY19" s="227"/>
      <c r="WOZ19" s="26"/>
      <c r="WPA19" s="26"/>
      <c r="WPB19" s="26"/>
      <c r="WPC19" s="225"/>
      <c r="WPD19" s="26"/>
      <c r="WPF19" s="229"/>
      <c r="WPG19" s="229"/>
      <c r="WPH19" s="229"/>
      <c r="WPI19" s="229"/>
      <c r="WPJ19" s="229"/>
      <c r="WPK19" s="229"/>
      <c r="WPL19" s="229"/>
      <c r="WPM19" s="229"/>
      <c r="WPO19" s="227"/>
      <c r="WPP19" s="26"/>
      <c r="WPQ19" s="26"/>
      <c r="WPR19" s="26"/>
      <c r="WPS19" s="225"/>
      <c r="WPT19" s="26"/>
      <c r="WPV19" s="229"/>
      <c r="WPW19" s="229"/>
      <c r="WPX19" s="229"/>
      <c r="WPY19" s="229"/>
      <c r="WPZ19" s="229"/>
      <c r="WQA19" s="229"/>
      <c r="WQB19" s="229"/>
      <c r="WQC19" s="229"/>
      <c r="WQE19" s="227"/>
      <c r="WQF19" s="26"/>
      <c r="WQG19" s="26"/>
      <c r="WQH19" s="26"/>
      <c r="WQI19" s="225"/>
      <c r="WQJ19" s="26"/>
      <c r="WQL19" s="229"/>
      <c r="WQM19" s="229"/>
      <c r="WQN19" s="229"/>
      <c r="WQO19" s="229"/>
      <c r="WQP19" s="229"/>
      <c r="WQQ19" s="229"/>
      <c r="WQR19" s="229"/>
      <c r="WQS19" s="229"/>
      <c r="WQU19" s="227"/>
      <c r="WQV19" s="26"/>
      <c r="WQW19" s="26"/>
      <c r="WQX19" s="26"/>
      <c r="WQY19" s="225"/>
      <c r="WQZ19" s="26"/>
      <c r="WRB19" s="229"/>
      <c r="WRC19" s="229"/>
      <c r="WRD19" s="229"/>
      <c r="WRE19" s="229"/>
      <c r="WRF19" s="229"/>
      <c r="WRG19" s="229"/>
      <c r="WRH19" s="229"/>
      <c r="WRI19" s="229"/>
      <c r="WRK19" s="227"/>
      <c r="WRL19" s="26"/>
      <c r="WRM19" s="26"/>
      <c r="WRN19" s="26"/>
      <c r="WRO19" s="225"/>
      <c r="WRP19" s="26"/>
      <c r="WRR19" s="229"/>
      <c r="WRS19" s="229"/>
      <c r="WRT19" s="229"/>
      <c r="WRU19" s="229"/>
      <c r="WRV19" s="229"/>
      <c r="WRW19" s="229"/>
      <c r="WRX19" s="229"/>
      <c r="WRY19" s="229"/>
      <c r="WSA19" s="227"/>
      <c r="WSB19" s="26"/>
      <c r="WSC19" s="26"/>
      <c r="WSD19" s="26"/>
      <c r="WSE19" s="225"/>
      <c r="WSF19" s="26"/>
      <c r="WSH19" s="229"/>
      <c r="WSI19" s="229"/>
      <c r="WSJ19" s="229"/>
      <c r="WSK19" s="229"/>
      <c r="WSL19" s="229"/>
      <c r="WSM19" s="229"/>
      <c r="WSN19" s="229"/>
      <c r="WSO19" s="229"/>
      <c r="WSQ19" s="227"/>
      <c r="WSR19" s="26"/>
      <c r="WSS19" s="26"/>
      <c r="WST19" s="26"/>
      <c r="WSU19" s="225"/>
      <c r="WSV19" s="26"/>
      <c r="WSX19" s="229"/>
      <c r="WSY19" s="229"/>
      <c r="WSZ19" s="229"/>
      <c r="WTA19" s="229"/>
      <c r="WTB19" s="229"/>
      <c r="WTC19" s="229"/>
      <c r="WTD19" s="229"/>
      <c r="WTE19" s="229"/>
      <c r="WTG19" s="227"/>
      <c r="WTH19" s="26"/>
      <c r="WTI19" s="26"/>
      <c r="WTJ19" s="26"/>
      <c r="WTK19" s="225"/>
      <c r="WTL19" s="26"/>
      <c r="WTN19" s="229"/>
      <c r="WTO19" s="229"/>
      <c r="WTP19" s="229"/>
      <c r="WTQ19" s="229"/>
      <c r="WTR19" s="229"/>
      <c r="WTS19" s="229"/>
      <c r="WTT19" s="229"/>
      <c r="WTU19" s="229"/>
      <c r="WTW19" s="227"/>
      <c r="WTX19" s="26"/>
      <c r="WTY19" s="26"/>
      <c r="WTZ19" s="26"/>
      <c r="WUA19" s="225"/>
      <c r="WUB19" s="26"/>
      <c r="WUD19" s="229"/>
      <c r="WUE19" s="229"/>
      <c r="WUF19" s="229"/>
      <c r="WUG19" s="229"/>
      <c r="WUH19" s="229"/>
      <c r="WUI19" s="229"/>
      <c r="WUJ19" s="229"/>
      <c r="WUK19" s="229"/>
      <c r="WUM19" s="227"/>
      <c r="WUN19" s="26"/>
      <c r="WUO19" s="26"/>
      <c r="WUP19" s="26"/>
      <c r="WUQ19" s="225"/>
      <c r="WUR19" s="26"/>
      <c r="WUT19" s="229"/>
      <c r="WUU19" s="229"/>
      <c r="WUV19" s="229"/>
      <c r="WUW19" s="229"/>
      <c r="WUX19" s="229"/>
      <c r="WUY19" s="229"/>
      <c r="WUZ19" s="229"/>
      <c r="WVA19" s="229"/>
      <c r="WVC19" s="227"/>
      <c r="WVD19" s="26"/>
      <c r="WVE19" s="26"/>
      <c r="WVF19" s="26"/>
      <c r="WVG19" s="225"/>
      <c r="WVH19" s="26"/>
      <c r="WVJ19" s="229"/>
      <c r="WVK19" s="229"/>
      <c r="WVL19" s="229"/>
      <c r="WVM19" s="229"/>
      <c r="WVN19" s="229"/>
      <c r="WVO19" s="229"/>
      <c r="WVP19" s="229"/>
      <c r="WVQ19" s="229"/>
      <c r="WVS19" s="227"/>
      <c r="WVT19" s="26"/>
      <c r="WVU19" s="26"/>
      <c r="WVV19" s="26"/>
      <c r="WVW19" s="225"/>
      <c r="WVX19" s="26"/>
      <c r="WVZ19" s="229"/>
      <c r="WWA19" s="229"/>
      <c r="WWB19" s="229"/>
      <c r="WWC19" s="229"/>
      <c r="WWD19" s="229"/>
      <c r="WWE19" s="229"/>
      <c r="WWF19" s="229"/>
      <c r="WWG19" s="229"/>
      <c r="WWI19" s="227"/>
      <c r="WWJ19" s="26"/>
      <c r="WWK19" s="26"/>
      <c r="WWL19" s="26"/>
      <c r="WWM19" s="225"/>
      <c r="WWN19" s="26"/>
      <c r="WWP19" s="229"/>
      <c r="WWQ19" s="229"/>
      <c r="WWR19" s="229"/>
      <c r="WWS19" s="229"/>
      <c r="WWT19" s="229"/>
      <c r="WWU19" s="229"/>
      <c r="WWV19" s="229"/>
      <c r="WWW19" s="229"/>
      <c r="WWY19" s="227"/>
      <c r="WWZ19" s="26"/>
      <c r="WXA19" s="26"/>
      <c r="WXB19" s="26"/>
      <c r="WXC19" s="225"/>
      <c r="WXD19" s="26"/>
      <c r="WXF19" s="229"/>
      <c r="WXG19" s="229"/>
      <c r="WXH19" s="229"/>
      <c r="WXI19" s="229"/>
      <c r="WXJ19" s="229"/>
      <c r="WXK19" s="229"/>
      <c r="WXL19" s="229"/>
      <c r="WXM19" s="229"/>
      <c r="WXO19" s="227"/>
      <c r="WXP19" s="26"/>
      <c r="WXQ19" s="26"/>
      <c r="WXR19" s="26"/>
      <c r="WXS19" s="225"/>
      <c r="WXT19" s="26"/>
      <c r="WXV19" s="229"/>
      <c r="WXW19" s="229"/>
      <c r="WXX19" s="229"/>
      <c r="WXY19" s="229"/>
      <c r="WXZ19" s="229"/>
      <c r="WYA19" s="229"/>
      <c r="WYB19" s="229"/>
      <c r="WYC19" s="229"/>
      <c r="WYE19" s="227"/>
      <c r="WYF19" s="26"/>
      <c r="WYG19" s="26"/>
      <c r="WYH19" s="26"/>
      <c r="WYI19" s="225"/>
      <c r="WYJ19" s="26"/>
      <c r="WYL19" s="229"/>
      <c r="WYM19" s="229"/>
      <c r="WYN19" s="229"/>
      <c r="WYO19" s="229"/>
      <c r="WYP19" s="229"/>
      <c r="WYQ19" s="229"/>
      <c r="WYR19" s="229"/>
      <c r="WYS19" s="229"/>
      <c r="WYU19" s="227"/>
      <c r="WYV19" s="26"/>
      <c r="WYW19" s="26"/>
      <c r="WYX19" s="26"/>
      <c r="WYY19" s="225"/>
      <c r="WYZ19" s="26"/>
      <c r="WZB19" s="229"/>
      <c r="WZC19" s="229"/>
      <c r="WZD19" s="229"/>
      <c r="WZE19" s="229"/>
      <c r="WZF19" s="229"/>
      <c r="WZG19" s="229"/>
      <c r="WZH19" s="229"/>
      <c r="WZI19" s="229"/>
      <c r="WZK19" s="227"/>
      <c r="WZL19" s="26"/>
      <c r="WZM19" s="26"/>
      <c r="WZN19" s="26"/>
      <c r="WZO19" s="225"/>
      <c r="WZP19" s="26"/>
      <c r="WZR19" s="229"/>
      <c r="WZS19" s="229"/>
      <c r="WZT19" s="229"/>
      <c r="WZU19" s="229"/>
      <c r="WZV19" s="229"/>
      <c r="WZW19" s="229"/>
      <c r="WZX19" s="229"/>
      <c r="WZY19" s="229"/>
      <c r="XAA19" s="227"/>
      <c r="XAB19" s="26"/>
      <c r="XAC19" s="26"/>
      <c r="XAD19" s="26"/>
      <c r="XAE19" s="225"/>
      <c r="XAF19" s="26"/>
      <c r="XAH19" s="229"/>
      <c r="XAI19" s="229"/>
      <c r="XAJ19" s="229"/>
      <c r="XAK19" s="229"/>
      <c r="XAL19" s="229"/>
      <c r="XAM19" s="229"/>
      <c r="XAN19" s="229"/>
      <c r="XAO19" s="229"/>
      <c r="XAQ19" s="227"/>
      <c r="XAR19" s="26"/>
      <c r="XAS19" s="26"/>
      <c r="XAT19" s="26"/>
      <c r="XAU19" s="225"/>
      <c r="XAV19" s="26"/>
      <c r="XAX19" s="229"/>
      <c r="XAY19" s="229"/>
      <c r="XAZ19" s="229"/>
      <c r="XBA19" s="229"/>
      <c r="XBB19" s="229"/>
      <c r="XBC19" s="229"/>
      <c r="XBD19" s="229"/>
      <c r="XBE19" s="229"/>
      <c r="XBG19" s="227"/>
      <c r="XBH19" s="26"/>
      <c r="XBI19" s="26"/>
      <c r="XBJ19" s="26"/>
      <c r="XBK19" s="225"/>
      <c r="XBL19" s="26"/>
      <c r="XBN19" s="229"/>
      <c r="XBO19" s="229"/>
      <c r="XBP19" s="229"/>
      <c r="XBQ19" s="229"/>
      <c r="XBR19" s="229"/>
      <c r="XBS19" s="229"/>
      <c r="XBT19" s="229"/>
      <c r="XBU19" s="229"/>
      <c r="XBW19" s="227"/>
      <c r="XBX19" s="26"/>
      <c r="XBY19" s="26"/>
      <c r="XBZ19" s="26"/>
      <c r="XCA19" s="225"/>
      <c r="XCB19" s="26"/>
      <c r="XCD19" s="229"/>
      <c r="XCE19" s="229"/>
      <c r="XCF19" s="229"/>
      <c r="XCG19" s="229"/>
      <c r="XCH19" s="229"/>
      <c r="XCI19" s="229"/>
      <c r="XCJ19" s="229"/>
      <c r="XCK19" s="229"/>
      <c r="XCM19" s="227"/>
      <c r="XCN19" s="26"/>
      <c r="XCO19" s="26"/>
      <c r="XCP19" s="26"/>
      <c r="XCQ19" s="225"/>
      <c r="XCR19" s="26"/>
      <c r="XCT19" s="229"/>
      <c r="XCU19" s="229"/>
      <c r="XCV19" s="229"/>
      <c r="XCW19" s="229"/>
      <c r="XCX19" s="229"/>
      <c r="XCY19" s="229"/>
      <c r="XCZ19" s="229"/>
      <c r="XDA19" s="229"/>
      <c r="XDC19" s="227"/>
      <c r="XDD19" s="26"/>
      <c r="XDE19" s="26"/>
      <c r="XDF19" s="26"/>
      <c r="XDG19" s="225"/>
      <c r="XDH19" s="26"/>
      <c r="XDJ19" s="229"/>
      <c r="XDK19" s="229"/>
      <c r="XDL19" s="229"/>
      <c r="XDM19" s="229"/>
      <c r="XDN19" s="229"/>
      <c r="XDO19" s="229"/>
      <c r="XDP19" s="229"/>
      <c r="XDQ19" s="229"/>
      <c r="XDS19" s="227"/>
      <c r="XDT19" s="26"/>
      <c r="XDU19" s="26"/>
      <c r="XDV19" s="26"/>
      <c r="XDW19" s="225"/>
      <c r="XDX19" s="26"/>
      <c r="XDZ19" s="229"/>
      <c r="XEA19" s="229"/>
      <c r="XEB19" s="229"/>
      <c r="XEC19" s="229"/>
      <c r="XED19" s="229"/>
      <c r="XEE19" s="229"/>
      <c r="XEF19" s="229"/>
      <c r="XEG19" s="229"/>
      <c r="XEI19" s="227"/>
      <c r="XEJ19" s="26"/>
      <c r="XEK19" s="26"/>
      <c r="XEL19" s="26"/>
      <c r="XEM19" s="225"/>
      <c r="XEN19" s="26"/>
      <c r="XEP19" s="229"/>
      <c r="XEQ19" s="229"/>
      <c r="XER19" s="229"/>
      <c r="XES19" s="229"/>
      <c r="XET19" s="229"/>
      <c r="XEU19" s="229"/>
      <c r="XEV19" s="229"/>
      <c r="XEW19" s="229"/>
      <c r="XEY19" s="227"/>
      <c r="XEZ19" s="26"/>
      <c r="XFA19" s="26"/>
      <c r="XFB19" s="26"/>
      <c r="XFC19" s="225"/>
      <c r="XFD19" s="26"/>
    </row>
    <row r="20" spans="2:1024 1026:2048 2050:3072 3074:4096 4098:5120 5122:6144 6146:7168 7170:8192 8194:9216 9218:10240 10242:11264 11266:12288 12290:13312 13314:14336 14338:15360 15362:16384" ht="15" customHeight="1">
      <c r="B20" s="511"/>
      <c r="C20" s="511"/>
      <c r="D20" s="511"/>
      <c r="E20" s="511"/>
      <c r="F20" s="511"/>
      <c r="G20" s="511"/>
      <c r="H20" s="511"/>
      <c r="I20" s="229"/>
      <c r="J20" s="230"/>
      <c r="K20" s="227"/>
      <c r="L20" s="106"/>
      <c r="M20" s="26"/>
      <c r="N20" s="524"/>
      <c r="O20" s="524"/>
      <c r="P20" s="613"/>
      <c r="Q20" s="613"/>
      <c r="R20" s="613"/>
      <c r="S20" s="518"/>
      <c r="T20" s="517"/>
      <c r="U20" s="517"/>
      <c r="V20" s="372" t="s">
        <v>846</v>
      </c>
      <c r="W20" s="375"/>
      <c r="X20" s="372"/>
      <c r="Y20" s="372"/>
      <c r="Z20" s="227"/>
      <c r="AA20" s="227" t="str">
        <f ca="1">MID(W22,3,1)</f>
        <v>3</v>
      </c>
      <c r="AB20" s="26" t="str">
        <f ca="1">CONCATENATE(AA21,AA20)</f>
        <v>63</v>
      </c>
      <c r="AC20" s="26"/>
      <c r="AD20" s="26"/>
      <c r="AE20" s="26"/>
      <c r="AF20" s="26"/>
      <c r="AH20" s="404"/>
      <c r="AI20" s="404"/>
      <c r="AJ20" s="404"/>
      <c r="AK20" s="404"/>
      <c r="AL20" s="404"/>
      <c r="AM20" s="404"/>
      <c r="AN20" s="404"/>
      <c r="AO20" s="404"/>
      <c r="AP20" s="227"/>
      <c r="AQ20" s="227"/>
      <c r="AR20" s="26"/>
      <c r="AS20" s="26"/>
      <c r="AT20" s="26"/>
      <c r="AU20" s="26"/>
      <c r="AV20" s="26"/>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c r="IV20" s="231"/>
      <c r="IW20" s="231"/>
      <c r="IX20" s="231"/>
      <c r="IY20" s="231"/>
      <c r="IZ20" s="231"/>
      <c r="JA20" s="231"/>
      <c r="JB20" s="231"/>
      <c r="JC20" s="231"/>
      <c r="JD20" s="231"/>
      <c r="JE20" s="231"/>
      <c r="JF20" s="231"/>
      <c r="JG20" s="231"/>
      <c r="JH20" s="231"/>
      <c r="JI20" s="231"/>
      <c r="JJ20" s="231"/>
      <c r="JK20" s="231"/>
      <c r="JL20" s="231"/>
      <c r="JM20" s="231"/>
      <c r="JN20" s="231"/>
      <c r="JO20" s="231"/>
      <c r="JP20" s="231"/>
      <c r="JQ20" s="231"/>
      <c r="JR20" s="231"/>
      <c r="JS20" s="231"/>
      <c r="JT20" s="231"/>
      <c r="JU20" s="231"/>
      <c r="JV20" s="231"/>
      <c r="JW20" s="231"/>
      <c r="JX20" s="231"/>
      <c r="JY20" s="231"/>
      <c r="JZ20" s="231"/>
      <c r="KA20" s="231"/>
      <c r="KB20" s="231"/>
      <c r="KC20" s="231"/>
      <c r="KD20" s="231"/>
      <c r="KE20" s="231"/>
      <c r="KF20" s="231"/>
      <c r="KG20" s="231"/>
      <c r="KH20" s="231"/>
      <c r="KI20" s="231"/>
      <c r="KJ20" s="231"/>
      <c r="KK20" s="231"/>
      <c r="KL20" s="231"/>
      <c r="KM20" s="231"/>
      <c r="KN20" s="231"/>
      <c r="KO20" s="231"/>
      <c r="KP20" s="231"/>
      <c r="KQ20" s="231"/>
      <c r="KR20" s="231"/>
      <c r="KS20" s="231"/>
      <c r="KT20" s="231"/>
      <c r="KU20" s="231"/>
      <c r="KV20" s="231"/>
      <c r="KW20" s="231"/>
      <c r="KX20" s="231"/>
      <c r="KY20" s="231"/>
      <c r="KZ20" s="231"/>
      <c r="LA20" s="231"/>
      <c r="LB20" s="231"/>
      <c r="LC20" s="231"/>
      <c r="LD20" s="231"/>
      <c r="LE20" s="231"/>
      <c r="LF20" s="231"/>
      <c r="LG20" s="231"/>
      <c r="LH20" s="231"/>
      <c r="LI20" s="231"/>
      <c r="LJ20" s="231"/>
      <c r="LK20" s="231"/>
      <c r="LL20" s="231"/>
      <c r="LM20" s="231"/>
      <c r="LN20" s="231"/>
      <c r="LO20" s="231"/>
      <c r="LP20" s="231"/>
      <c r="LQ20" s="231"/>
      <c r="LR20" s="231"/>
      <c r="LS20" s="231"/>
      <c r="LT20" s="231"/>
      <c r="LU20" s="231"/>
      <c r="LV20" s="231"/>
      <c r="LW20" s="231"/>
      <c r="LX20" s="231"/>
      <c r="LY20" s="231"/>
      <c r="LZ20" s="231"/>
      <c r="MA20" s="231"/>
      <c r="MB20" s="231"/>
      <c r="MC20" s="231"/>
      <c r="MD20" s="231"/>
      <c r="ME20" s="231"/>
      <c r="MF20" s="231"/>
      <c r="MG20" s="231"/>
      <c r="MH20" s="231"/>
      <c r="MI20" s="231"/>
      <c r="MJ20" s="231"/>
      <c r="MK20" s="231"/>
      <c r="ML20" s="231"/>
      <c r="MM20" s="231"/>
      <c r="MN20" s="231"/>
      <c r="MO20" s="231"/>
      <c r="MP20" s="231"/>
      <c r="MQ20" s="231"/>
      <c r="MR20" s="231"/>
      <c r="MS20" s="231"/>
      <c r="MT20" s="231"/>
      <c r="MU20" s="231"/>
      <c r="MV20" s="231"/>
      <c r="MW20" s="231"/>
      <c r="MX20" s="231"/>
      <c r="MY20" s="231"/>
      <c r="MZ20" s="231"/>
      <c r="NA20" s="231"/>
      <c r="NB20" s="231"/>
      <c r="NC20" s="231"/>
      <c r="ND20" s="231"/>
      <c r="NE20" s="231"/>
      <c r="NF20" s="231"/>
      <c r="NG20" s="231"/>
      <c r="NH20" s="231"/>
      <c r="NI20" s="231"/>
      <c r="NJ20" s="231"/>
      <c r="NK20" s="231"/>
      <c r="NL20" s="231"/>
      <c r="NM20" s="231"/>
      <c r="NN20" s="231"/>
      <c r="NO20" s="231"/>
      <c r="NP20" s="231"/>
      <c r="NQ20" s="231"/>
      <c r="NR20" s="231"/>
      <c r="NS20" s="231"/>
      <c r="NT20" s="231"/>
      <c r="NU20" s="231"/>
      <c r="NV20" s="231"/>
      <c r="NW20" s="231"/>
      <c r="NX20" s="231"/>
      <c r="NY20" s="231"/>
      <c r="NZ20" s="231"/>
      <c r="OA20" s="231"/>
      <c r="OB20" s="231"/>
      <c r="OC20" s="231"/>
      <c r="OD20" s="231"/>
      <c r="OE20" s="231"/>
      <c r="OF20" s="231"/>
      <c r="OG20" s="231"/>
      <c r="OH20" s="231"/>
      <c r="OI20" s="231"/>
      <c r="OJ20" s="231"/>
      <c r="OK20" s="231"/>
      <c r="OL20" s="231"/>
      <c r="OM20" s="231"/>
      <c r="ON20" s="231"/>
      <c r="OO20" s="231"/>
      <c r="OP20" s="231"/>
      <c r="OQ20" s="231"/>
      <c r="OR20" s="231"/>
      <c r="OS20" s="231"/>
      <c r="OT20" s="231"/>
      <c r="OU20" s="231"/>
      <c r="OV20" s="231"/>
      <c r="OW20" s="231"/>
      <c r="OX20" s="231"/>
      <c r="OY20" s="231"/>
      <c r="OZ20" s="231"/>
      <c r="PA20" s="231"/>
      <c r="PB20" s="231"/>
      <c r="PC20" s="231"/>
      <c r="PD20" s="231"/>
      <c r="PE20" s="231"/>
      <c r="PF20" s="231"/>
      <c r="PG20" s="231"/>
      <c r="PH20" s="231"/>
      <c r="PI20" s="231"/>
      <c r="PJ20" s="231"/>
      <c r="PK20" s="231"/>
      <c r="PL20" s="231"/>
      <c r="PM20" s="231"/>
      <c r="PN20" s="231"/>
      <c r="PO20" s="231"/>
      <c r="PP20" s="26"/>
      <c r="PR20" s="231"/>
      <c r="PS20" s="231"/>
      <c r="PT20" s="231"/>
      <c r="PU20" s="231"/>
      <c r="PV20" s="231"/>
      <c r="PW20" s="231"/>
      <c r="PX20" s="231"/>
      <c r="PY20" s="231"/>
      <c r="PZ20" s="230"/>
      <c r="QA20" s="227"/>
      <c r="QB20" s="26"/>
      <c r="QC20" s="26"/>
      <c r="QD20" s="26"/>
      <c r="QE20" s="26"/>
      <c r="QF20" s="26"/>
      <c r="QH20" s="231"/>
      <c r="QI20" s="231"/>
      <c r="QJ20" s="231"/>
      <c r="QK20" s="231"/>
      <c r="QL20" s="231"/>
      <c r="QM20" s="231"/>
      <c r="QN20" s="231"/>
      <c r="QO20" s="231"/>
      <c r="QP20" s="230"/>
      <c r="QQ20" s="227"/>
      <c r="QR20" s="26"/>
      <c r="QS20" s="26"/>
      <c r="QT20" s="26"/>
      <c r="QU20" s="26"/>
      <c r="QV20" s="26"/>
      <c r="QX20" s="231"/>
      <c r="QY20" s="231"/>
      <c r="QZ20" s="231"/>
      <c r="RA20" s="231"/>
      <c r="RB20" s="231"/>
      <c r="RC20" s="231"/>
      <c r="RD20" s="231"/>
      <c r="RE20" s="231"/>
      <c r="RF20" s="230"/>
      <c r="RG20" s="227"/>
      <c r="RH20" s="26"/>
      <c r="RI20" s="26"/>
      <c r="RJ20" s="26"/>
      <c r="RK20" s="26"/>
      <c r="RL20" s="26"/>
      <c r="RN20" s="231"/>
      <c r="RO20" s="231"/>
      <c r="RP20" s="231"/>
      <c r="RQ20" s="231"/>
      <c r="RR20" s="231"/>
      <c r="RS20" s="231"/>
      <c r="RT20" s="231"/>
      <c r="RU20" s="231"/>
      <c r="RV20" s="230"/>
      <c r="RW20" s="227"/>
      <c r="RX20" s="26"/>
      <c r="RY20" s="26"/>
      <c r="RZ20" s="26"/>
      <c r="SA20" s="26"/>
      <c r="SB20" s="26"/>
      <c r="SD20" s="231"/>
      <c r="SE20" s="231"/>
      <c r="SF20" s="231"/>
      <c r="SG20" s="231"/>
      <c r="SH20" s="231"/>
      <c r="SI20" s="231"/>
      <c r="SJ20" s="231"/>
      <c r="SK20" s="231"/>
      <c r="SL20" s="230"/>
      <c r="SM20" s="227"/>
      <c r="SN20" s="26"/>
      <c r="SO20" s="26"/>
      <c r="SP20" s="26"/>
      <c r="SQ20" s="26"/>
      <c r="SR20" s="26"/>
      <c r="ST20" s="231"/>
      <c r="SU20" s="231"/>
      <c r="SV20" s="231"/>
      <c r="SW20" s="231"/>
      <c r="SX20" s="231"/>
      <c r="SY20" s="231"/>
      <c r="SZ20" s="231"/>
      <c r="TA20" s="231"/>
      <c r="TB20" s="230"/>
      <c r="TC20" s="227"/>
      <c r="TD20" s="26"/>
      <c r="TE20" s="26"/>
      <c r="TF20" s="26"/>
      <c r="TG20" s="26"/>
      <c r="TH20" s="26"/>
      <c r="TJ20" s="231"/>
      <c r="TK20" s="231"/>
      <c r="TL20" s="231"/>
      <c r="TM20" s="231"/>
      <c r="TN20" s="231"/>
      <c r="TO20" s="231"/>
      <c r="TP20" s="231"/>
      <c r="TQ20" s="231"/>
      <c r="TR20" s="230"/>
      <c r="TS20" s="227"/>
      <c r="TT20" s="26"/>
      <c r="TU20" s="26"/>
      <c r="TV20" s="26"/>
      <c r="TW20" s="26"/>
      <c r="TX20" s="26"/>
      <c r="TZ20" s="231"/>
      <c r="UA20" s="231"/>
      <c r="UB20" s="231"/>
      <c r="UC20" s="231"/>
      <c r="UD20" s="231"/>
      <c r="UE20" s="231"/>
      <c r="UF20" s="231"/>
      <c r="UG20" s="231"/>
      <c r="UH20" s="230"/>
      <c r="UI20" s="227"/>
      <c r="UJ20" s="26"/>
      <c r="UK20" s="26"/>
      <c r="UL20" s="26"/>
      <c r="UM20" s="26"/>
      <c r="UN20" s="26"/>
      <c r="UP20" s="231"/>
      <c r="UQ20" s="231"/>
      <c r="UR20" s="231"/>
      <c r="US20" s="231"/>
      <c r="UT20" s="231"/>
      <c r="UU20" s="231"/>
      <c r="UV20" s="231"/>
      <c r="UW20" s="231"/>
      <c r="UX20" s="230"/>
      <c r="UY20" s="227"/>
      <c r="UZ20" s="26"/>
      <c r="VA20" s="26"/>
      <c r="VB20" s="26"/>
      <c r="VC20" s="26"/>
      <c r="VD20" s="26"/>
      <c r="VF20" s="231"/>
      <c r="VG20" s="231"/>
      <c r="VH20" s="231"/>
      <c r="VI20" s="231"/>
      <c r="VJ20" s="231"/>
      <c r="VK20" s="231"/>
      <c r="VL20" s="231"/>
      <c r="VM20" s="231"/>
      <c r="VN20" s="230"/>
      <c r="VO20" s="227"/>
      <c r="VP20" s="26"/>
      <c r="VQ20" s="26"/>
      <c r="VR20" s="26"/>
      <c r="VS20" s="26"/>
      <c r="VT20" s="26"/>
      <c r="VV20" s="231"/>
      <c r="VW20" s="231"/>
      <c r="VX20" s="231"/>
      <c r="VY20" s="231"/>
      <c r="VZ20" s="231"/>
      <c r="WA20" s="231"/>
      <c r="WB20" s="231"/>
      <c r="WC20" s="231"/>
      <c r="WD20" s="230"/>
      <c r="WE20" s="227"/>
      <c r="WF20" s="26"/>
      <c r="WG20" s="26"/>
      <c r="WH20" s="26"/>
      <c r="WI20" s="26"/>
      <c r="WJ20" s="26"/>
      <c r="WL20" s="231"/>
      <c r="WM20" s="231"/>
      <c r="WN20" s="231"/>
      <c r="WO20" s="231"/>
      <c r="WP20" s="231"/>
      <c r="WQ20" s="231"/>
      <c r="WR20" s="231"/>
      <c r="WS20" s="231"/>
      <c r="WT20" s="230"/>
      <c r="WU20" s="227"/>
      <c r="WV20" s="26"/>
      <c r="WW20" s="26"/>
      <c r="WX20" s="26"/>
      <c r="WY20" s="26"/>
      <c r="WZ20" s="26"/>
      <c r="XB20" s="231"/>
      <c r="XC20" s="231"/>
      <c r="XD20" s="231"/>
      <c r="XE20" s="231"/>
      <c r="XF20" s="231"/>
      <c r="XG20" s="231"/>
      <c r="XH20" s="231"/>
      <c r="XI20" s="231"/>
      <c r="XJ20" s="230"/>
      <c r="XK20" s="227"/>
      <c r="XL20" s="26"/>
      <c r="XM20" s="26"/>
      <c r="XN20" s="26"/>
      <c r="XO20" s="26"/>
      <c r="XP20" s="26"/>
      <c r="XR20" s="231"/>
      <c r="XS20" s="231"/>
      <c r="XT20" s="231"/>
      <c r="XU20" s="231"/>
      <c r="XV20" s="231"/>
      <c r="XW20" s="231"/>
      <c r="XX20" s="231"/>
      <c r="XY20" s="231"/>
      <c r="XZ20" s="230"/>
      <c r="YA20" s="227"/>
      <c r="YB20" s="26"/>
      <c r="YC20" s="26"/>
      <c r="YD20" s="26"/>
      <c r="YE20" s="26"/>
      <c r="YF20" s="26"/>
      <c r="YH20" s="231"/>
      <c r="YI20" s="231"/>
      <c r="YJ20" s="231"/>
      <c r="YK20" s="231"/>
      <c r="YL20" s="231"/>
      <c r="YM20" s="231"/>
      <c r="YN20" s="231"/>
      <c r="YO20" s="231"/>
      <c r="YP20" s="230"/>
      <c r="YQ20" s="227"/>
      <c r="YR20" s="26"/>
      <c r="YS20" s="26"/>
      <c r="YT20" s="26"/>
      <c r="YU20" s="26"/>
      <c r="YV20" s="26"/>
      <c r="YX20" s="231"/>
      <c r="YY20" s="231"/>
      <c r="YZ20" s="231"/>
      <c r="ZA20" s="231"/>
      <c r="ZB20" s="231"/>
      <c r="ZC20" s="231"/>
      <c r="ZD20" s="231"/>
      <c r="ZE20" s="231"/>
      <c r="ZF20" s="230"/>
      <c r="ZG20" s="227"/>
      <c r="ZH20" s="26"/>
      <c r="ZI20" s="26"/>
      <c r="ZJ20" s="26"/>
      <c r="ZK20" s="26"/>
      <c r="ZL20" s="26"/>
      <c r="ZN20" s="231"/>
      <c r="ZO20" s="231"/>
      <c r="ZP20" s="231"/>
      <c r="ZQ20" s="231"/>
      <c r="ZR20" s="231"/>
      <c r="ZS20" s="231"/>
      <c r="ZT20" s="231"/>
      <c r="ZU20" s="231"/>
      <c r="ZV20" s="230"/>
      <c r="ZW20" s="227"/>
      <c r="ZX20" s="26"/>
      <c r="ZY20" s="26"/>
      <c r="ZZ20" s="26"/>
      <c r="AAA20" s="26"/>
      <c r="AAB20" s="26"/>
      <c r="AAD20" s="231"/>
      <c r="AAE20" s="231"/>
      <c r="AAF20" s="231"/>
      <c r="AAG20" s="231"/>
      <c r="AAH20" s="231"/>
      <c r="AAI20" s="231"/>
      <c r="AAJ20" s="231"/>
      <c r="AAK20" s="231"/>
      <c r="AAL20" s="230"/>
      <c r="AAM20" s="227"/>
      <c r="AAN20" s="26"/>
      <c r="AAO20" s="26"/>
      <c r="AAP20" s="26"/>
      <c r="AAQ20" s="26"/>
      <c r="AAR20" s="26"/>
      <c r="AAT20" s="231"/>
      <c r="AAU20" s="231"/>
      <c r="AAV20" s="231"/>
      <c r="AAW20" s="231"/>
      <c r="AAX20" s="231"/>
      <c r="AAY20" s="231"/>
      <c r="AAZ20" s="231"/>
      <c r="ABA20" s="231"/>
      <c r="ABB20" s="230"/>
      <c r="ABC20" s="227"/>
      <c r="ABD20" s="26"/>
      <c r="ABE20" s="26"/>
      <c r="ABF20" s="26"/>
      <c r="ABG20" s="26"/>
      <c r="ABH20" s="26"/>
      <c r="ABJ20" s="231"/>
      <c r="ABK20" s="231"/>
      <c r="ABL20" s="231"/>
      <c r="ABM20" s="231"/>
      <c r="ABN20" s="231"/>
      <c r="ABO20" s="231"/>
      <c r="ABP20" s="231"/>
      <c r="ABQ20" s="231"/>
      <c r="ABR20" s="230"/>
      <c r="ABS20" s="227"/>
      <c r="ABT20" s="26"/>
      <c r="ABU20" s="26"/>
      <c r="ABV20" s="26"/>
      <c r="ABW20" s="26"/>
      <c r="ABX20" s="26"/>
      <c r="ABZ20" s="231"/>
      <c r="ACA20" s="231"/>
      <c r="ACB20" s="231"/>
      <c r="ACC20" s="231"/>
      <c r="ACD20" s="231"/>
      <c r="ACE20" s="231"/>
      <c r="ACF20" s="231"/>
      <c r="ACG20" s="231"/>
      <c r="ACH20" s="230"/>
      <c r="ACI20" s="227"/>
      <c r="ACJ20" s="26"/>
      <c r="ACK20" s="26"/>
      <c r="ACL20" s="26"/>
      <c r="ACM20" s="26"/>
      <c r="ACN20" s="26"/>
      <c r="ACP20" s="231"/>
      <c r="ACQ20" s="231"/>
      <c r="ACR20" s="231"/>
      <c r="ACS20" s="231"/>
      <c r="ACT20" s="231"/>
      <c r="ACU20" s="231"/>
      <c r="ACV20" s="231"/>
      <c r="ACW20" s="231"/>
      <c r="ACX20" s="230"/>
      <c r="ACY20" s="227"/>
      <c r="ACZ20" s="26"/>
      <c r="ADA20" s="26"/>
      <c r="ADB20" s="26"/>
      <c r="ADC20" s="26"/>
      <c r="ADD20" s="26"/>
      <c r="ADF20" s="231"/>
      <c r="ADG20" s="231"/>
      <c r="ADH20" s="231"/>
      <c r="ADI20" s="231"/>
      <c r="ADJ20" s="231"/>
      <c r="ADK20" s="231"/>
      <c r="ADL20" s="231"/>
      <c r="ADM20" s="231"/>
      <c r="ADN20" s="230"/>
      <c r="ADO20" s="227"/>
      <c r="ADP20" s="26"/>
      <c r="ADQ20" s="26"/>
      <c r="ADR20" s="26"/>
      <c r="ADS20" s="26"/>
      <c r="ADT20" s="26"/>
      <c r="ADV20" s="231"/>
      <c r="ADW20" s="231"/>
      <c r="ADX20" s="231"/>
      <c r="ADY20" s="231"/>
      <c r="ADZ20" s="231"/>
      <c r="AEA20" s="231"/>
      <c r="AEB20" s="231"/>
      <c r="AEC20" s="231"/>
      <c r="AED20" s="230"/>
      <c r="AEE20" s="227"/>
      <c r="AEF20" s="26"/>
      <c r="AEG20" s="26"/>
      <c r="AEH20" s="26"/>
      <c r="AEI20" s="26"/>
      <c r="AEJ20" s="26"/>
      <c r="AEL20" s="231"/>
      <c r="AEM20" s="231"/>
      <c r="AEN20" s="231"/>
      <c r="AEO20" s="231"/>
      <c r="AEP20" s="231"/>
      <c r="AEQ20" s="231"/>
      <c r="AER20" s="231"/>
      <c r="AES20" s="231"/>
      <c r="AET20" s="230"/>
      <c r="AEU20" s="227"/>
      <c r="AEV20" s="26"/>
      <c r="AEW20" s="26"/>
      <c r="AEX20" s="26"/>
      <c r="AEY20" s="26"/>
      <c r="AEZ20" s="26"/>
      <c r="AFB20" s="231"/>
      <c r="AFC20" s="231"/>
      <c r="AFD20" s="231"/>
      <c r="AFE20" s="231"/>
      <c r="AFF20" s="231"/>
      <c r="AFG20" s="231"/>
      <c r="AFH20" s="231"/>
      <c r="AFI20" s="231"/>
      <c r="AFJ20" s="230"/>
      <c r="AFK20" s="227"/>
      <c r="AFL20" s="26"/>
      <c r="AFM20" s="26"/>
      <c r="AFN20" s="26"/>
      <c r="AFO20" s="26"/>
      <c r="AFP20" s="26"/>
      <c r="AFR20" s="231"/>
      <c r="AFS20" s="231"/>
      <c r="AFT20" s="231"/>
      <c r="AFU20" s="231"/>
      <c r="AFV20" s="231"/>
      <c r="AFW20" s="231"/>
      <c r="AFX20" s="231"/>
      <c r="AFY20" s="231"/>
      <c r="AFZ20" s="230"/>
      <c r="AGA20" s="227"/>
      <c r="AGB20" s="26"/>
      <c r="AGC20" s="26"/>
      <c r="AGD20" s="26"/>
      <c r="AGE20" s="26"/>
      <c r="AGF20" s="26"/>
      <c r="AGH20" s="231"/>
      <c r="AGI20" s="231"/>
      <c r="AGJ20" s="231"/>
      <c r="AGK20" s="231"/>
      <c r="AGL20" s="231"/>
      <c r="AGM20" s="231"/>
      <c r="AGN20" s="231"/>
      <c r="AGO20" s="231"/>
      <c r="AGP20" s="230"/>
      <c r="AGQ20" s="227"/>
      <c r="AGR20" s="26"/>
      <c r="AGS20" s="26"/>
      <c r="AGT20" s="26"/>
      <c r="AGU20" s="26"/>
      <c r="AGV20" s="26"/>
      <c r="AGX20" s="231"/>
      <c r="AGY20" s="231"/>
      <c r="AGZ20" s="231"/>
      <c r="AHA20" s="231"/>
      <c r="AHB20" s="231"/>
      <c r="AHC20" s="231"/>
      <c r="AHD20" s="231"/>
      <c r="AHE20" s="231"/>
      <c r="AHF20" s="230"/>
      <c r="AHG20" s="227"/>
      <c r="AHH20" s="26"/>
      <c r="AHI20" s="26"/>
      <c r="AHJ20" s="26"/>
      <c r="AHK20" s="26"/>
      <c r="AHL20" s="26"/>
      <c r="AHN20" s="231"/>
      <c r="AHO20" s="231"/>
      <c r="AHP20" s="231"/>
      <c r="AHQ20" s="231"/>
      <c r="AHR20" s="231"/>
      <c r="AHS20" s="231"/>
      <c r="AHT20" s="231"/>
      <c r="AHU20" s="231"/>
      <c r="AHV20" s="230"/>
      <c r="AHW20" s="227"/>
      <c r="AHX20" s="26"/>
      <c r="AHY20" s="26"/>
      <c r="AHZ20" s="26"/>
      <c r="AIA20" s="26"/>
      <c r="AIB20" s="26"/>
      <c r="AID20" s="231"/>
      <c r="AIE20" s="231"/>
      <c r="AIF20" s="231"/>
      <c r="AIG20" s="231"/>
      <c r="AIH20" s="231"/>
      <c r="AII20" s="231"/>
      <c r="AIJ20" s="231"/>
      <c r="AIK20" s="231"/>
      <c r="AIL20" s="230"/>
      <c r="AIM20" s="227"/>
      <c r="AIN20" s="26"/>
      <c r="AIO20" s="26"/>
      <c r="AIP20" s="26"/>
      <c r="AIQ20" s="26"/>
      <c r="AIR20" s="26"/>
      <c r="AIT20" s="231"/>
      <c r="AIU20" s="231"/>
      <c r="AIV20" s="231"/>
      <c r="AIW20" s="231"/>
      <c r="AIX20" s="231"/>
      <c r="AIY20" s="231"/>
      <c r="AIZ20" s="231"/>
      <c r="AJA20" s="231"/>
      <c r="AJB20" s="230"/>
      <c r="AJC20" s="227"/>
      <c r="AJD20" s="26"/>
      <c r="AJE20" s="26"/>
      <c r="AJF20" s="26"/>
      <c r="AJG20" s="26"/>
      <c r="AJH20" s="26"/>
      <c r="AJJ20" s="231"/>
      <c r="AJK20" s="231"/>
      <c r="AJL20" s="231"/>
      <c r="AJM20" s="231"/>
      <c r="AJN20" s="231"/>
      <c r="AJO20" s="231"/>
      <c r="AJP20" s="231"/>
      <c r="AJQ20" s="231"/>
      <c r="AJR20" s="230"/>
      <c r="AJS20" s="227"/>
      <c r="AJT20" s="26"/>
      <c r="AJU20" s="26"/>
      <c r="AJV20" s="26"/>
      <c r="AJW20" s="26"/>
      <c r="AJX20" s="26"/>
      <c r="AJZ20" s="231"/>
      <c r="AKA20" s="231"/>
      <c r="AKB20" s="231"/>
      <c r="AKC20" s="231"/>
      <c r="AKD20" s="231"/>
      <c r="AKE20" s="231"/>
      <c r="AKF20" s="231"/>
      <c r="AKG20" s="231"/>
      <c r="AKH20" s="230"/>
      <c r="AKI20" s="227"/>
      <c r="AKJ20" s="26"/>
      <c r="AKK20" s="26"/>
      <c r="AKL20" s="26"/>
      <c r="AKM20" s="26"/>
      <c r="AKN20" s="26"/>
      <c r="AKP20" s="231"/>
      <c r="AKQ20" s="231"/>
      <c r="AKR20" s="231"/>
      <c r="AKS20" s="231"/>
      <c r="AKT20" s="231"/>
      <c r="AKU20" s="231"/>
      <c r="AKV20" s="231"/>
      <c r="AKW20" s="231"/>
      <c r="AKX20" s="230"/>
      <c r="AKY20" s="227"/>
      <c r="AKZ20" s="26"/>
      <c r="ALA20" s="26"/>
      <c r="ALB20" s="26"/>
      <c r="ALC20" s="26"/>
      <c r="ALD20" s="26"/>
      <c r="ALF20" s="231"/>
      <c r="ALG20" s="231"/>
      <c r="ALH20" s="231"/>
      <c r="ALI20" s="231"/>
      <c r="ALJ20" s="231"/>
      <c r="ALK20" s="231"/>
      <c r="ALL20" s="231"/>
      <c r="ALM20" s="231"/>
      <c r="ALN20" s="230"/>
      <c r="ALO20" s="227"/>
      <c r="ALP20" s="26"/>
      <c r="ALQ20" s="26"/>
      <c r="ALR20" s="26"/>
      <c r="ALS20" s="26"/>
      <c r="ALT20" s="26"/>
      <c r="ALV20" s="231"/>
      <c r="ALW20" s="231"/>
      <c r="ALX20" s="231"/>
      <c r="ALY20" s="231"/>
      <c r="ALZ20" s="231"/>
      <c r="AMA20" s="231"/>
      <c r="AMB20" s="231"/>
      <c r="AMC20" s="231"/>
      <c r="AMD20" s="230"/>
      <c r="AME20" s="227"/>
      <c r="AMF20" s="26"/>
      <c r="AMG20" s="26"/>
      <c r="AMH20" s="26"/>
      <c r="AMI20" s="26"/>
      <c r="AMJ20" s="26"/>
      <c r="AML20" s="231"/>
      <c r="AMM20" s="231"/>
      <c r="AMN20" s="231"/>
      <c r="AMO20" s="231"/>
      <c r="AMP20" s="231"/>
      <c r="AMQ20" s="231"/>
      <c r="AMR20" s="231"/>
      <c r="AMS20" s="231"/>
      <c r="AMT20" s="230"/>
      <c r="AMU20" s="227"/>
      <c r="AMV20" s="26"/>
      <c r="AMW20" s="26"/>
      <c r="AMX20" s="26"/>
      <c r="AMY20" s="26"/>
      <c r="AMZ20" s="26"/>
      <c r="ANB20" s="231"/>
      <c r="ANC20" s="231"/>
      <c r="AND20" s="231"/>
      <c r="ANE20" s="231"/>
      <c r="ANF20" s="231"/>
      <c r="ANG20" s="231"/>
      <c r="ANH20" s="231"/>
      <c r="ANI20" s="231"/>
      <c r="ANJ20" s="230"/>
      <c r="ANK20" s="227"/>
      <c r="ANL20" s="26"/>
      <c r="ANM20" s="26"/>
      <c r="ANN20" s="26"/>
      <c r="ANO20" s="26"/>
      <c r="ANP20" s="26"/>
      <c r="ANR20" s="231"/>
      <c r="ANS20" s="231"/>
      <c r="ANT20" s="231"/>
      <c r="ANU20" s="231"/>
      <c r="ANV20" s="231"/>
      <c r="ANW20" s="231"/>
      <c r="ANX20" s="231"/>
      <c r="ANY20" s="231"/>
      <c r="ANZ20" s="230"/>
      <c r="AOA20" s="227"/>
      <c r="AOB20" s="26"/>
      <c r="AOC20" s="26"/>
      <c r="AOD20" s="26"/>
      <c r="AOE20" s="26"/>
      <c r="AOF20" s="26"/>
      <c r="AOH20" s="231"/>
      <c r="AOI20" s="231"/>
      <c r="AOJ20" s="231"/>
      <c r="AOK20" s="231"/>
      <c r="AOL20" s="231"/>
      <c r="AOM20" s="231"/>
      <c r="AON20" s="231"/>
      <c r="AOO20" s="231"/>
      <c r="AOP20" s="230"/>
      <c r="AOQ20" s="227"/>
      <c r="AOR20" s="26"/>
      <c r="AOS20" s="26"/>
      <c r="AOT20" s="26"/>
      <c r="AOU20" s="26"/>
      <c r="AOV20" s="26"/>
      <c r="AOX20" s="231"/>
      <c r="AOY20" s="231"/>
      <c r="AOZ20" s="231"/>
      <c r="APA20" s="231"/>
      <c r="APB20" s="231"/>
      <c r="APC20" s="231"/>
      <c r="APD20" s="231"/>
      <c r="APE20" s="231"/>
      <c r="APF20" s="230"/>
      <c r="APG20" s="227"/>
      <c r="APH20" s="26"/>
      <c r="API20" s="26"/>
      <c r="APJ20" s="26"/>
      <c r="APK20" s="26"/>
      <c r="APL20" s="26"/>
      <c r="APN20" s="231"/>
      <c r="APO20" s="231"/>
      <c r="APP20" s="231"/>
      <c r="APQ20" s="231"/>
      <c r="APR20" s="231"/>
      <c r="APS20" s="231"/>
      <c r="APT20" s="231"/>
      <c r="APU20" s="231"/>
      <c r="APV20" s="230"/>
      <c r="APW20" s="227"/>
      <c r="APX20" s="26"/>
      <c r="APY20" s="26"/>
      <c r="APZ20" s="26"/>
      <c r="AQA20" s="26"/>
      <c r="AQB20" s="26"/>
      <c r="AQD20" s="231"/>
      <c r="AQE20" s="231"/>
      <c r="AQF20" s="231"/>
      <c r="AQG20" s="231"/>
      <c r="AQH20" s="231"/>
      <c r="AQI20" s="231"/>
      <c r="AQJ20" s="231"/>
      <c r="AQK20" s="231"/>
      <c r="AQL20" s="230"/>
      <c r="AQM20" s="227"/>
      <c r="AQN20" s="26"/>
      <c r="AQO20" s="26"/>
      <c r="AQP20" s="26"/>
      <c r="AQQ20" s="26"/>
      <c r="AQR20" s="26"/>
      <c r="AQT20" s="231"/>
      <c r="AQU20" s="231"/>
      <c r="AQV20" s="231"/>
      <c r="AQW20" s="231"/>
      <c r="AQX20" s="231"/>
      <c r="AQY20" s="231"/>
      <c r="AQZ20" s="231"/>
      <c r="ARA20" s="231"/>
      <c r="ARB20" s="230"/>
      <c r="ARC20" s="227"/>
      <c r="ARD20" s="26"/>
      <c r="ARE20" s="26"/>
      <c r="ARF20" s="26"/>
      <c r="ARG20" s="26"/>
      <c r="ARH20" s="26"/>
      <c r="ARJ20" s="231"/>
      <c r="ARK20" s="231"/>
      <c r="ARL20" s="231"/>
      <c r="ARM20" s="231"/>
      <c r="ARN20" s="231"/>
      <c r="ARO20" s="231"/>
      <c r="ARP20" s="231"/>
      <c r="ARQ20" s="231"/>
      <c r="ARR20" s="230"/>
      <c r="ARS20" s="227"/>
      <c r="ART20" s="26"/>
      <c r="ARU20" s="26"/>
      <c r="ARV20" s="26"/>
      <c r="ARW20" s="26"/>
      <c r="ARX20" s="26"/>
      <c r="ARZ20" s="231"/>
      <c r="ASA20" s="231"/>
      <c r="ASB20" s="231"/>
      <c r="ASC20" s="231"/>
      <c r="ASD20" s="231"/>
      <c r="ASE20" s="231"/>
      <c r="ASF20" s="231"/>
      <c r="ASG20" s="231"/>
      <c r="ASH20" s="230"/>
      <c r="ASI20" s="227"/>
      <c r="ASJ20" s="26"/>
      <c r="ASK20" s="26"/>
      <c r="ASL20" s="26"/>
      <c r="ASM20" s="26"/>
      <c r="ASN20" s="26"/>
      <c r="ASP20" s="231"/>
      <c r="ASQ20" s="231"/>
      <c r="ASR20" s="231"/>
      <c r="ASS20" s="231"/>
      <c r="AST20" s="231"/>
      <c r="ASU20" s="231"/>
      <c r="ASV20" s="231"/>
      <c r="ASW20" s="231"/>
      <c r="ASX20" s="230"/>
      <c r="ASY20" s="227"/>
      <c r="ASZ20" s="26"/>
      <c r="ATA20" s="26"/>
      <c r="ATB20" s="26"/>
      <c r="ATC20" s="26"/>
      <c r="ATD20" s="26"/>
      <c r="ATF20" s="231"/>
      <c r="ATG20" s="231"/>
      <c r="ATH20" s="231"/>
      <c r="ATI20" s="231"/>
      <c r="ATJ20" s="231"/>
      <c r="ATK20" s="231"/>
      <c r="ATL20" s="231"/>
      <c r="ATM20" s="231"/>
      <c r="ATN20" s="230"/>
      <c r="ATO20" s="227"/>
      <c r="ATP20" s="26"/>
      <c r="ATQ20" s="26"/>
      <c r="ATR20" s="26"/>
      <c r="ATS20" s="26"/>
      <c r="ATT20" s="26"/>
      <c r="ATV20" s="231"/>
      <c r="ATW20" s="231"/>
      <c r="ATX20" s="231"/>
      <c r="ATY20" s="231"/>
      <c r="ATZ20" s="231"/>
      <c r="AUA20" s="231"/>
      <c r="AUB20" s="231"/>
      <c r="AUC20" s="231"/>
      <c r="AUD20" s="230"/>
      <c r="AUE20" s="227"/>
      <c r="AUF20" s="26"/>
      <c r="AUG20" s="26"/>
      <c r="AUH20" s="26"/>
      <c r="AUI20" s="26"/>
      <c r="AUJ20" s="26"/>
      <c r="AUL20" s="231"/>
      <c r="AUM20" s="231"/>
      <c r="AUN20" s="231"/>
      <c r="AUO20" s="231"/>
      <c r="AUP20" s="231"/>
      <c r="AUQ20" s="231"/>
      <c r="AUR20" s="231"/>
      <c r="AUS20" s="231"/>
      <c r="AUT20" s="230"/>
      <c r="AUU20" s="227"/>
      <c r="AUV20" s="26"/>
      <c r="AUW20" s="26"/>
      <c r="AUX20" s="26"/>
      <c r="AUY20" s="26"/>
      <c r="AUZ20" s="26"/>
      <c r="AVB20" s="231"/>
      <c r="AVC20" s="231"/>
      <c r="AVD20" s="231"/>
      <c r="AVE20" s="231"/>
      <c r="AVF20" s="231"/>
      <c r="AVG20" s="231"/>
      <c r="AVH20" s="231"/>
      <c r="AVI20" s="231"/>
      <c r="AVJ20" s="230"/>
      <c r="AVK20" s="227"/>
      <c r="AVL20" s="26"/>
      <c r="AVM20" s="26"/>
      <c r="AVN20" s="26"/>
      <c r="AVO20" s="26"/>
      <c r="AVP20" s="26"/>
      <c r="AVR20" s="231"/>
      <c r="AVS20" s="231"/>
      <c r="AVT20" s="231"/>
      <c r="AVU20" s="231"/>
      <c r="AVV20" s="231"/>
      <c r="AVW20" s="231"/>
      <c r="AVX20" s="231"/>
      <c r="AVY20" s="231"/>
      <c r="AVZ20" s="230"/>
      <c r="AWA20" s="227"/>
      <c r="AWB20" s="26"/>
      <c r="AWC20" s="26"/>
      <c r="AWD20" s="26"/>
      <c r="AWE20" s="26"/>
      <c r="AWF20" s="26"/>
      <c r="AWH20" s="231"/>
      <c r="AWI20" s="231"/>
      <c r="AWJ20" s="231"/>
      <c r="AWK20" s="231"/>
      <c r="AWL20" s="231"/>
      <c r="AWM20" s="231"/>
      <c r="AWN20" s="231"/>
      <c r="AWO20" s="231"/>
      <c r="AWP20" s="230"/>
      <c r="AWQ20" s="227"/>
      <c r="AWR20" s="26"/>
      <c r="AWS20" s="26"/>
      <c r="AWT20" s="26"/>
      <c r="AWU20" s="26"/>
      <c r="AWV20" s="26"/>
      <c r="AWX20" s="231"/>
      <c r="AWY20" s="231"/>
      <c r="AWZ20" s="231"/>
      <c r="AXA20" s="231"/>
      <c r="AXB20" s="231"/>
      <c r="AXC20" s="231"/>
      <c r="AXD20" s="231"/>
      <c r="AXE20" s="231"/>
      <c r="AXF20" s="230"/>
      <c r="AXG20" s="227"/>
      <c r="AXH20" s="26"/>
      <c r="AXI20" s="26"/>
      <c r="AXJ20" s="26"/>
      <c r="AXK20" s="26"/>
      <c r="AXL20" s="26"/>
      <c r="AXN20" s="231"/>
      <c r="AXO20" s="231"/>
      <c r="AXP20" s="231"/>
      <c r="AXQ20" s="231"/>
      <c r="AXR20" s="231"/>
      <c r="AXS20" s="231"/>
      <c r="AXT20" s="231"/>
      <c r="AXU20" s="231"/>
      <c r="AXV20" s="230"/>
      <c r="AXW20" s="227"/>
      <c r="AXX20" s="26"/>
      <c r="AXY20" s="26"/>
      <c r="AXZ20" s="26"/>
      <c r="AYA20" s="26"/>
      <c r="AYB20" s="26"/>
      <c r="AYD20" s="231"/>
      <c r="AYE20" s="231"/>
      <c r="AYF20" s="231"/>
      <c r="AYG20" s="231"/>
      <c r="AYH20" s="231"/>
      <c r="AYI20" s="231"/>
      <c r="AYJ20" s="231"/>
      <c r="AYK20" s="231"/>
      <c r="AYL20" s="230"/>
      <c r="AYM20" s="227"/>
      <c r="AYN20" s="26"/>
      <c r="AYO20" s="26"/>
      <c r="AYP20" s="26"/>
      <c r="AYQ20" s="26"/>
      <c r="AYR20" s="26"/>
      <c r="AYT20" s="231"/>
      <c r="AYU20" s="231"/>
      <c r="AYV20" s="231"/>
      <c r="AYW20" s="231"/>
      <c r="AYX20" s="231"/>
      <c r="AYY20" s="231"/>
      <c r="AYZ20" s="231"/>
      <c r="AZA20" s="231"/>
      <c r="AZB20" s="230"/>
      <c r="AZC20" s="227"/>
      <c r="AZD20" s="26"/>
      <c r="AZE20" s="26"/>
      <c r="AZF20" s="26"/>
      <c r="AZG20" s="26"/>
      <c r="AZH20" s="26"/>
      <c r="AZJ20" s="231"/>
      <c r="AZK20" s="231"/>
      <c r="AZL20" s="231"/>
      <c r="AZM20" s="231"/>
      <c r="AZN20" s="231"/>
      <c r="AZO20" s="231"/>
      <c r="AZP20" s="231"/>
      <c r="AZQ20" s="231"/>
      <c r="AZR20" s="230"/>
      <c r="AZS20" s="227"/>
      <c r="AZT20" s="26"/>
      <c r="AZU20" s="26"/>
      <c r="AZV20" s="26"/>
      <c r="AZW20" s="26"/>
      <c r="AZX20" s="26"/>
      <c r="AZZ20" s="231"/>
      <c r="BAA20" s="231"/>
      <c r="BAB20" s="231"/>
      <c r="BAC20" s="231"/>
      <c r="BAD20" s="231"/>
      <c r="BAE20" s="231"/>
      <c r="BAF20" s="231"/>
      <c r="BAG20" s="231"/>
      <c r="BAH20" s="230"/>
      <c r="BAI20" s="227"/>
      <c r="BAJ20" s="26"/>
      <c r="BAK20" s="26"/>
      <c r="BAL20" s="26"/>
      <c r="BAM20" s="26"/>
      <c r="BAN20" s="26"/>
      <c r="BAP20" s="231"/>
      <c r="BAQ20" s="231"/>
      <c r="BAR20" s="231"/>
      <c r="BAS20" s="231"/>
      <c r="BAT20" s="231"/>
      <c r="BAU20" s="231"/>
      <c r="BAV20" s="231"/>
      <c r="BAW20" s="231"/>
      <c r="BAX20" s="230"/>
      <c r="BAY20" s="227"/>
      <c r="BAZ20" s="26"/>
      <c r="BBA20" s="26"/>
      <c r="BBB20" s="26"/>
      <c r="BBC20" s="26"/>
      <c r="BBD20" s="26"/>
      <c r="BBF20" s="231"/>
      <c r="BBG20" s="231"/>
      <c r="BBH20" s="231"/>
      <c r="BBI20" s="231"/>
      <c r="BBJ20" s="231"/>
      <c r="BBK20" s="231"/>
      <c r="BBL20" s="231"/>
      <c r="BBM20" s="231"/>
      <c r="BBN20" s="230"/>
      <c r="BBO20" s="227"/>
      <c r="BBP20" s="26"/>
      <c r="BBQ20" s="26"/>
      <c r="BBR20" s="26"/>
      <c r="BBS20" s="26"/>
      <c r="BBT20" s="26"/>
      <c r="BBV20" s="231"/>
      <c r="BBW20" s="231"/>
      <c r="BBX20" s="231"/>
      <c r="BBY20" s="231"/>
      <c r="BBZ20" s="231"/>
      <c r="BCA20" s="231"/>
      <c r="BCB20" s="231"/>
      <c r="BCC20" s="231"/>
      <c r="BCD20" s="230"/>
      <c r="BCE20" s="227"/>
      <c r="BCF20" s="26"/>
      <c r="BCG20" s="26"/>
      <c r="BCH20" s="26"/>
      <c r="BCI20" s="26"/>
      <c r="BCJ20" s="26"/>
      <c r="BCL20" s="231"/>
      <c r="BCM20" s="231"/>
      <c r="BCN20" s="231"/>
      <c r="BCO20" s="231"/>
      <c r="BCP20" s="231"/>
      <c r="BCQ20" s="231"/>
      <c r="BCR20" s="231"/>
      <c r="BCS20" s="231"/>
      <c r="BCT20" s="230"/>
      <c r="BCU20" s="227"/>
      <c r="BCV20" s="26"/>
      <c r="BCW20" s="26"/>
      <c r="BCX20" s="26"/>
      <c r="BCY20" s="26"/>
      <c r="BCZ20" s="26"/>
      <c r="BDB20" s="231"/>
      <c r="BDC20" s="231"/>
      <c r="BDD20" s="231"/>
      <c r="BDE20" s="231"/>
      <c r="BDF20" s="231"/>
      <c r="BDG20" s="231"/>
      <c r="BDH20" s="231"/>
      <c r="BDI20" s="231"/>
      <c r="BDJ20" s="230"/>
      <c r="BDK20" s="227"/>
      <c r="BDL20" s="26"/>
      <c r="BDM20" s="26"/>
      <c r="BDN20" s="26"/>
      <c r="BDO20" s="26"/>
      <c r="BDP20" s="26"/>
      <c r="BDR20" s="231"/>
      <c r="BDS20" s="231"/>
      <c r="BDT20" s="231"/>
      <c r="BDU20" s="231"/>
      <c r="BDV20" s="231"/>
      <c r="BDW20" s="231"/>
      <c r="BDX20" s="231"/>
      <c r="BDY20" s="231"/>
      <c r="BDZ20" s="230"/>
      <c r="BEA20" s="227"/>
      <c r="BEB20" s="26"/>
      <c r="BEC20" s="26"/>
      <c r="BED20" s="26"/>
      <c r="BEE20" s="26"/>
      <c r="BEF20" s="26"/>
      <c r="BEH20" s="231"/>
      <c r="BEI20" s="231"/>
      <c r="BEJ20" s="231"/>
      <c r="BEK20" s="231"/>
      <c r="BEL20" s="231"/>
      <c r="BEM20" s="231"/>
      <c r="BEN20" s="231"/>
      <c r="BEO20" s="231"/>
      <c r="BEP20" s="230"/>
      <c r="BEQ20" s="227"/>
      <c r="BER20" s="26"/>
      <c r="BES20" s="26"/>
      <c r="BET20" s="26"/>
      <c r="BEU20" s="26"/>
      <c r="BEV20" s="26"/>
      <c r="BEX20" s="231"/>
      <c r="BEY20" s="231"/>
      <c r="BEZ20" s="231"/>
      <c r="BFA20" s="231"/>
      <c r="BFB20" s="231"/>
      <c r="BFC20" s="231"/>
      <c r="BFD20" s="231"/>
      <c r="BFE20" s="231"/>
      <c r="BFF20" s="230"/>
      <c r="BFG20" s="227"/>
      <c r="BFH20" s="26"/>
      <c r="BFI20" s="26"/>
      <c r="BFJ20" s="26"/>
      <c r="BFK20" s="26"/>
      <c r="BFL20" s="26"/>
      <c r="BFN20" s="231"/>
      <c r="BFO20" s="231"/>
      <c r="BFP20" s="231"/>
      <c r="BFQ20" s="231"/>
      <c r="BFR20" s="231"/>
      <c r="BFS20" s="231"/>
      <c r="BFT20" s="231"/>
      <c r="BFU20" s="231"/>
      <c r="BFV20" s="230"/>
      <c r="BFW20" s="227"/>
      <c r="BFX20" s="26"/>
      <c r="BFY20" s="26"/>
      <c r="BFZ20" s="26"/>
      <c r="BGA20" s="26"/>
      <c r="BGB20" s="26"/>
      <c r="BGD20" s="231"/>
      <c r="BGE20" s="231"/>
      <c r="BGF20" s="231"/>
      <c r="BGG20" s="231"/>
      <c r="BGH20" s="231"/>
      <c r="BGI20" s="231"/>
      <c r="BGJ20" s="231"/>
      <c r="BGK20" s="231"/>
      <c r="BGL20" s="230"/>
      <c r="BGM20" s="227"/>
      <c r="BGN20" s="26"/>
      <c r="BGO20" s="26"/>
      <c r="BGP20" s="26"/>
      <c r="BGQ20" s="26"/>
      <c r="BGR20" s="26"/>
      <c r="BGT20" s="231"/>
      <c r="BGU20" s="231"/>
      <c r="BGV20" s="231"/>
      <c r="BGW20" s="231"/>
      <c r="BGX20" s="231"/>
      <c r="BGY20" s="231"/>
      <c r="BGZ20" s="231"/>
      <c r="BHA20" s="231"/>
      <c r="BHB20" s="230"/>
      <c r="BHC20" s="227"/>
      <c r="BHD20" s="26"/>
      <c r="BHE20" s="26"/>
      <c r="BHF20" s="26"/>
      <c r="BHG20" s="26"/>
      <c r="BHH20" s="26"/>
      <c r="BHJ20" s="231"/>
      <c r="BHK20" s="231"/>
      <c r="BHL20" s="231"/>
      <c r="BHM20" s="231"/>
      <c r="BHN20" s="231"/>
      <c r="BHO20" s="231"/>
      <c r="BHP20" s="231"/>
      <c r="BHQ20" s="231"/>
      <c r="BHR20" s="230"/>
      <c r="BHS20" s="227"/>
      <c r="BHT20" s="26"/>
      <c r="BHU20" s="26"/>
      <c r="BHV20" s="26"/>
      <c r="BHW20" s="26"/>
      <c r="BHX20" s="26"/>
      <c r="BHZ20" s="231"/>
      <c r="BIA20" s="231"/>
      <c r="BIB20" s="231"/>
      <c r="BIC20" s="231"/>
      <c r="BID20" s="231"/>
      <c r="BIE20" s="231"/>
      <c r="BIF20" s="231"/>
      <c r="BIG20" s="231"/>
      <c r="BIH20" s="230"/>
      <c r="BII20" s="227"/>
      <c r="BIJ20" s="26"/>
      <c r="BIK20" s="26"/>
      <c r="BIL20" s="26"/>
      <c r="BIM20" s="26"/>
      <c r="BIN20" s="26"/>
      <c r="BIP20" s="231"/>
      <c r="BIQ20" s="231"/>
      <c r="BIR20" s="231"/>
      <c r="BIS20" s="231"/>
      <c r="BIT20" s="231"/>
      <c r="BIU20" s="231"/>
      <c r="BIV20" s="231"/>
      <c r="BIW20" s="231"/>
      <c r="BIX20" s="230"/>
      <c r="BIY20" s="227"/>
      <c r="BIZ20" s="26"/>
      <c r="BJA20" s="26"/>
      <c r="BJB20" s="26"/>
      <c r="BJC20" s="26"/>
      <c r="BJD20" s="26"/>
      <c r="BJF20" s="231"/>
      <c r="BJG20" s="231"/>
      <c r="BJH20" s="231"/>
      <c r="BJI20" s="231"/>
      <c r="BJJ20" s="231"/>
      <c r="BJK20" s="231"/>
      <c r="BJL20" s="231"/>
      <c r="BJM20" s="231"/>
      <c r="BJN20" s="230"/>
      <c r="BJO20" s="227"/>
      <c r="BJP20" s="26"/>
      <c r="BJQ20" s="26"/>
      <c r="BJR20" s="26"/>
      <c r="BJS20" s="26"/>
      <c r="BJT20" s="26"/>
      <c r="BJV20" s="231"/>
      <c r="BJW20" s="231"/>
      <c r="BJX20" s="231"/>
      <c r="BJY20" s="231"/>
      <c r="BJZ20" s="231"/>
      <c r="BKA20" s="231"/>
      <c r="BKB20" s="231"/>
      <c r="BKC20" s="231"/>
      <c r="BKD20" s="230"/>
      <c r="BKE20" s="227"/>
      <c r="BKF20" s="26"/>
      <c r="BKG20" s="26"/>
      <c r="BKH20" s="26"/>
      <c r="BKI20" s="26"/>
      <c r="BKJ20" s="26"/>
      <c r="BKL20" s="231"/>
      <c r="BKM20" s="231"/>
      <c r="BKN20" s="231"/>
      <c r="BKO20" s="231"/>
      <c r="BKP20" s="231"/>
      <c r="BKQ20" s="231"/>
      <c r="BKR20" s="231"/>
      <c r="BKS20" s="231"/>
      <c r="BKT20" s="230"/>
      <c r="BKU20" s="227"/>
      <c r="BKV20" s="26"/>
      <c r="BKW20" s="26"/>
      <c r="BKX20" s="26"/>
      <c r="BKY20" s="26"/>
      <c r="BKZ20" s="26"/>
      <c r="BLB20" s="231"/>
      <c r="BLC20" s="231"/>
      <c r="BLD20" s="231"/>
      <c r="BLE20" s="231"/>
      <c r="BLF20" s="231"/>
      <c r="BLG20" s="231"/>
      <c r="BLH20" s="231"/>
      <c r="BLI20" s="231"/>
      <c r="BLJ20" s="230"/>
      <c r="BLK20" s="227"/>
      <c r="BLL20" s="26"/>
      <c r="BLM20" s="26"/>
      <c r="BLN20" s="26"/>
      <c r="BLO20" s="26"/>
      <c r="BLP20" s="26"/>
      <c r="BLR20" s="231"/>
      <c r="BLS20" s="231"/>
      <c r="BLT20" s="231"/>
      <c r="BLU20" s="231"/>
      <c r="BLV20" s="231"/>
      <c r="BLW20" s="231"/>
      <c r="BLX20" s="231"/>
      <c r="BLY20" s="231"/>
      <c r="BLZ20" s="230"/>
      <c r="BMA20" s="227"/>
      <c r="BMB20" s="26"/>
      <c r="BMC20" s="26"/>
      <c r="BMD20" s="26"/>
      <c r="BME20" s="26"/>
      <c r="BMF20" s="26"/>
      <c r="BMH20" s="231"/>
      <c r="BMI20" s="231"/>
      <c r="BMJ20" s="231"/>
      <c r="BMK20" s="231"/>
      <c r="BML20" s="231"/>
      <c r="BMM20" s="231"/>
      <c r="BMN20" s="231"/>
      <c r="BMO20" s="231"/>
      <c r="BMP20" s="230"/>
      <c r="BMQ20" s="227"/>
      <c r="BMR20" s="26"/>
      <c r="BMS20" s="26"/>
      <c r="BMT20" s="26"/>
      <c r="BMU20" s="26"/>
      <c r="BMV20" s="26"/>
      <c r="BMX20" s="231"/>
      <c r="BMY20" s="231"/>
      <c r="BMZ20" s="231"/>
      <c r="BNA20" s="231"/>
      <c r="BNB20" s="231"/>
      <c r="BNC20" s="231"/>
      <c r="BND20" s="231"/>
      <c r="BNE20" s="231"/>
      <c r="BNF20" s="230"/>
      <c r="BNG20" s="227"/>
      <c r="BNH20" s="26"/>
      <c r="BNI20" s="26"/>
      <c r="BNJ20" s="26"/>
      <c r="BNK20" s="26"/>
      <c r="BNL20" s="26"/>
      <c r="BNN20" s="231"/>
      <c r="BNO20" s="231"/>
      <c r="BNP20" s="231"/>
      <c r="BNQ20" s="231"/>
      <c r="BNR20" s="231"/>
      <c r="BNS20" s="231"/>
      <c r="BNT20" s="231"/>
      <c r="BNU20" s="231"/>
      <c r="BNV20" s="230"/>
      <c r="BNW20" s="227"/>
      <c r="BNX20" s="26"/>
      <c r="BNY20" s="26"/>
      <c r="BNZ20" s="26"/>
      <c r="BOA20" s="26"/>
      <c r="BOB20" s="26"/>
      <c r="BOD20" s="231"/>
      <c r="BOE20" s="231"/>
      <c r="BOF20" s="231"/>
      <c r="BOG20" s="231"/>
      <c r="BOH20" s="231"/>
      <c r="BOI20" s="231"/>
      <c r="BOJ20" s="231"/>
      <c r="BOK20" s="231"/>
      <c r="BOL20" s="230"/>
      <c r="BOM20" s="227"/>
      <c r="BON20" s="26"/>
      <c r="BOO20" s="26"/>
      <c r="BOP20" s="26"/>
      <c r="BOQ20" s="26"/>
      <c r="BOR20" s="26"/>
      <c r="BOT20" s="231"/>
      <c r="BOU20" s="231"/>
      <c r="BOV20" s="231"/>
      <c r="BOW20" s="231"/>
      <c r="BOX20" s="231"/>
      <c r="BOY20" s="231"/>
      <c r="BOZ20" s="231"/>
      <c r="BPA20" s="231"/>
      <c r="BPB20" s="230"/>
      <c r="BPC20" s="227"/>
      <c r="BPD20" s="26"/>
      <c r="BPE20" s="26"/>
      <c r="BPF20" s="26"/>
      <c r="BPG20" s="26"/>
      <c r="BPH20" s="26"/>
      <c r="BPJ20" s="231"/>
      <c r="BPK20" s="231"/>
      <c r="BPL20" s="231"/>
      <c r="BPM20" s="231"/>
      <c r="BPN20" s="231"/>
      <c r="BPO20" s="231"/>
      <c r="BPP20" s="231"/>
      <c r="BPQ20" s="231"/>
      <c r="BPR20" s="230"/>
      <c r="BPS20" s="227"/>
      <c r="BPT20" s="26"/>
      <c r="BPU20" s="26"/>
      <c r="BPV20" s="26"/>
      <c r="BPW20" s="26"/>
      <c r="BPX20" s="26"/>
      <c r="BPZ20" s="231"/>
      <c r="BQA20" s="231"/>
      <c r="BQB20" s="231"/>
      <c r="BQC20" s="231"/>
      <c r="BQD20" s="231"/>
      <c r="BQE20" s="231"/>
      <c r="BQF20" s="231"/>
      <c r="BQG20" s="231"/>
      <c r="BQH20" s="230"/>
      <c r="BQI20" s="227"/>
      <c r="BQJ20" s="26"/>
      <c r="BQK20" s="26"/>
      <c r="BQL20" s="26"/>
      <c r="BQM20" s="26"/>
      <c r="BQN20" s="26"/>
      <c r="BQP20" s="231"/>
      <c r="BQQ20" s="231"/>
      <c r="BQR20" s="231"/>
      <c r="BQS20" s="231"/>
      <c r="BQT20" s="231"/>
      <c r="BQU20" s="231"/>
      <c r="BQV20" s="231"/>
      <c r="BQW20" s="231"/>
      <c r="BQX20" s="230"/>
      <c r="BQY20" s="227"/>
      <c r="BQZ20" s="26"/>
      <c r="BRA20" s="26"/>
      <c r="BRB20" s="26"/>
      <c r="BRC20" s="26"/>
      <c r="BRD20" s="26"/>
      <c r="BRF20" s="231"/>
      <c r="BRG20" s="231"/>
      <c r="BRH20" s="231"/>
      <c r="BRI20" s="231"/>
      <c r="BRJ20" s="231"/>
      <c r="BRK20" s="231"/>
      <c r="BRL20" s="231"/>
      <c r="BRM20" s="231"/>
      <c r="BRN20" s="230"/>
      <c r="BRO20" s="227"/>
      <c r="BRP20" s="26"/>
      <c r="BRQ20" s="26"/>
      <c r="BRR20" s="26"/>
      <c r="BRS20" s="26"/>
      <c r="BRT20" s="26"/>
      <c r="BRV20" s="231"/>
      <c r="BRW20" s="231"/>
      <c r="BRX20" s="231"/>
      <c r="BRY20" s="231"/>
      <c r="BRZ20" s="231"/>
      <c r="BSA20" s="231"/>
      <c r="BSB20" s="231"/>
      <c r="BSC20" s="231"/>
      <c r="BSD20" s="230"/>
      <c r="BSE20" s="227"/>
      <c r="BSF20" s="26"/>
      <c r="BSG20" s="26"/>
      <c r="BSH20" s="26"/>
      <c r="BSI20" s="26"/>
      <c r="BSJ20" s="26"/>
      <c r="BSL20" s="231"/>
      <c r="BSM20" s="231"/>
      <c r="BSN20" s="231"/>
      <c r="BSO20" s="231"/>
      <c r="BSP20" s="231"/>
      <c r="BSQ20" s="231"/>
      <c r="BSR20" s="231"/>
      <c r="BSS20" s="231"/>
      <c r="BST20" s="230"/>
      <c r="BSU20" s="227"/>
      <c r="BSV20" s="26"/>
      <c r="BSW20" s="26"/>
      <c r="BSX20" s="26"/>
      <c r="BSY20" s="26"/>
      <c r="BSZ20" s="26"/>
      <c r="BTB20" s="231"/>
      <c r="BTC20" s="231"/>
      <c r="BTD20" s="231"/>
      <c r="BTE20" s="231"/>
      <c r="BTF20" s="231"/>
      <c r="BTG20" s="231"/>
      <c r="BTH20" s="231"/>
      <c r="BTI20" s="231"/>
      <c r="BTJ20" s="230"/>
      <c r="BTK20" s="227"/>
      <c r="BTL20" s="26"/>
      <c r="BTM20" s="26"/>
      <c r="BTN20" s="26"/>
      <c r="BTO20" s="26"/>
      <c r="BTP20" s="26"/>
      <c r="BTR20" s="231"/>
      <c r="BTS20" s="231"/>
      <c r="BTT20" s="231"/>
      <c r="BTU20" s="231"/>
      <c r="BTV20" s="231"/>
      <c r="BTW20" s="231"/>
      <c r="BTX20" s="231"/>
      <c r="BTY20" s="231"/>
      <c r="BTZ20" s="230"/>
      <c r="BUA20" s="227"/>
      <c r="BUB20" s="26"/>
      <c r="BUC20" s="26"/>
      <c r="BUD20" s="26"/>
      <c r="BUE20" s="26"/>
      <c r="BUF20" s="26"/>
      <c r="BUH20" s="231"/>
      <c r="BUI20" s="231"/>
      <c r="BUJ20" s="231"/>
      <c r="BUK20" s="231"/>
      <c r="BUL20" s="231"/>
      <c r="BUM20" s="231"/>
      <c r="BUN20" s="231"/>
      <c r="BUO20" s="231"/>
      <c r="BUP20" s="230"/>
      <c r="BUQ20" s="227"/>
      <c r="BUR20" s="26"/>
      <c r="BUS20" s="26"/>
      <c r="BUT20" s="26"/>
      <c r="BUU20" s="26"/>
      <c r="BUV20" s="26"/>
      <c r="BUX20" s="231"/>
      <c r="BUY20" s="231"/>
      <c r="BUZ20" s="231"/>
      <c r="BVA20" s="231"/>
      <c r="BVB20" s="231"/>
      <c r="BVC20" s="231"/>
      <c r="BVD20" s="231"/>
      <c r="BVE20" s="231"/>
      <c r="BVF20" s="230"/>
      <c r="BVG20" s="227"/>
      <c r="BVH20" s="26"/>
      <c r="BVI20" s="26"/>
      <c r="BVJ20" s="26"/>
      <c r="BVK20" s="26"/>
      <c r="BVL20" s="26"/>
      <c r="BVN20" s="231"/>
      <c r="BVO20" s="231"/>
      <c r="BVP20" s="231"/>
      <c r="BVQ20" s="231"/>
      <c r="BVR20" s="231"/>
      <c r="BVS20" s="231"/>
      <c r="BVT20" s="231"/>
      <c r="BVU20" s="231"/>
      <c r="BVV20" s="230"/>
      <c r="BVW20" s="227"/>
      <c r="BVX20" s="26"/>
      <c r="BVY20" s="26"/>
      <c r="BVZ20" s="26"/>
      <c r="BWA20" s="26"/>
      <c r="BWB20" s="26"/>
      <c r="BWD20" s="231"/>
      <c r="BWE20" s="231"/>
      <c r="BWF20" s="231"/>
      <c r="BWG20" s="231"/>
      <c r="BWH20" s="231"/>
      <c r="BWI20" s="231"/>
      <c r="BWJ20" s="231"/>
      <c r="BWK20" s="231"/>
      <c r="BWL20" s="230"/>
      <c r="BWM20" s="227"/>
      <c r="BWN20" s="26"/>
      <c r="BWO20" s="26"/>
      <c r="BWP20" s="26"/>
      <c r="BWQ20" s="26"/>
      <c r="BWR20" s="26"/>
      <c r="BWT20" s="231"/>
      <c r="BWU20" s="231"/>
      <c r="BWV20" s="231"/>
      <c r="BWW20" s="231"/>
      <c r="BWX20" s="231"/>
      <c r="BWY20" s="231"/>
      <c r="BWZ20" s="231"/>
      <c r="BXA20" s="231"/>
      <c r="BXB20" s="230"/>
      <c r="BXC20" s="227"/>
      <c r="BXD20" s="26"/>
      <c r="BXE20" s="26"/>
      <c r="BXF20" s="26"/>
      <c r="BXG20" s="26"/>
      <c r="BXH20" s="26"/>
      <c r="BXJ20" s="231"/>
      <c r="BXK20" s="231"/>
      <c r="BXL20" s="231"/>
      <c r="BXM20" s="231"/>
      <c r="BXN20" s="231"/>
      <c r="BXO20" s="231"/>
      <c r="BXP20" s="231"/>
      <c r="BXQ20" s="231"/>
      <c r="BXR20" s="230"/>
      <c r="BXS20" s="227"/>
      <c r="BXT20" s="26"/>
      <c r="BXU20" s="26"/>
      <c r="BXV20" s="26"/>
      <c r="BXW20" s="26"/>
      <c r="BXX20" s="26"/>
      <c r="BXZ20" s="231"/>
      <c r="BYA20" s="231"/>
      <c r="BYB20" s="231"/>
      <c r="BYC20" s="231"/>
      <c r="BYD20" s="231"/>
      <c r="BYE20" s="231"/>
      <c r="BYF20" s="231"/>
      <c r="BYG20" s="231"/>
      <c r="BYH20" s="230"/>
      <c r="BYI20" s="227"/>
      <c r="BYJ20" s="26"/>
      <c r="BYK20" s="26"/>
      <c r="BYL20" s="26"/>
      <c r="BYM20" s="26"/>
      <c r="BYN20" s="26"/>
      <c r="BYP20" s="231"/>
      <c r="BYQ20" s="231"/>
      <c r="BYR20" s="231"/>
      <c r="BYS20" s="231"/>
      <c r="BYT20" s="231"/>
      <c r="BYU20" s="231"/>
      <c r="BYV20" s="231"/>
      <c r="BYW20" s="231"/>
      <c r="BYX20" s="230"/>
      <c r="BYY20" s="227"/>
      <c r="BYZ20" s="26"/>
      <c r="BZA20" s="26"/>
      <c r="BZB20" s="26"/>
      <c r="BZC20" s="26"/>
      <c r="BZD20" s="26"/>
      <c r="BZF20" s="231"/>
      <c r="BZG20" s="231"/>
      <c r="BZH20" s="231"/>
      <c r="BZI20" s="231"/>
      <c r="BZJ20" s="231"/>
      <c r="BZK20" s="231"/>
      <c r="BZL20" s="231"/>
      <c r="BZM20" s="231"/>
      <c r="BZN20" s="230"/>
      <c r="BZO20" s="227"/>
      <c r="BZP20" s="26"/>
      <c r="BZQ20" s="26"/>
      <c r="BZR20" s="26"/>
      <c r="BZS20" s="26"/>
      <c r="BZT20" s="26"/>
      <c r="BZV20" s="231"/>
      <c r="BZW20" s="231"/>
      <c r="BZX20" s="231"/>
      <c r="BZY20" s="231"/>
      <c r="BZZ20" s="231"/>
      <c r="CAA20" s="231"/>
      <c r="CAB20" s="231"/>
      <c r="CAC20" s="231"/>
      <c r="CAD20" s="230"/>
      <c r="CAE20" s="227"/>
      <c r="CAF20" s="26"/>
      <c r="CAG20" s="26"/>
      <c r="CAH20" s="26"/>
      <c r="CAI20" s="26"/>
      <c r="CAJ20" s="26"/>
      <c r="CAL20" s="231"/>
      <c r="CAM20" s="231"/>
      <c r="CAN20" s="231"/>
      <c r="CAO20" s="231"/>
      <c r="CAP20" s="231"/>
      <c r="CAQ20" s="231"/>
      <c r="CAR20" s="231"/>
      <c r="CAS20" s="231"/>
      <c r="CAT20" s="230"/>
      <c r="CAU20" s="227"/>
      <c r="CAV20" s="26"/>
      <c r="CAW20" s="26"/>
      <c r="CAX20" s="26"/>
      <c r="CAY20" s="26"/>
      <c r="CAZ20" s="26"/>
      <c r="CBB20" s="231"/>
      <c r="CBC20" s="231"/>
      <c r="CBD20" s="231"/>
      <c r="CBE20" s="231"/>
      <c r="CBF20" s="231"/>
      <c r="CBG20" s="231"/>
      <c r="CBH20" s="231"/>
      <c r="CBI20" s="231"/>
      <c r="CBJ20" s="230"/>
      <c r="CBK20" s="227"/>
      <c r="CBL20" s="26"/>
      <c r="CBM20" s="26"/>
      <c r="CBN20" s="26"/>
      <c r="CBO20" s="26"/>
      <c r="CBP20" s="26"/>
      <c r="CBR20" s="231"/>
      <c r="CBS20" s="231"/>
      <c r="CBT20" s="231"/>
      <c r="CBU20" s="231"/>
      <c r="CBV20" s="231"/>
      <c r="CBW20" s="231"/>
      <c r="CBX20" s="231"/>
      <c r="CBY20" s="231"/>
      <c r="CBZ20" s="230"/>
      <c r="CCA20" s="227"/>
      <c r="CCB20" s="26"/>
      <c r="CCC20" s="26"/>
      <c r="CCD20" s="26"/>
      <c r="CCE20" s="26"/>
      <c r="CCF20" s="26"/>
      <c r="CCH20" s="231"/>
      <c r="CCI20" s="231"/>
      <c r="CCJ20" s="231"/>
      <c r="CCK20" s="231"/>
      <c r="CCL20" s="231"/>
      <c r="CCM20" s="231"/>
      <c r="CCN20" s="231"/>
      <c r="CCO20" s="231"/>
      <c r="CCP20" s="230"/>
      <c r="CCQ20" s="227"/>
      <c r="CCR20" s="26"/>
      <c r="CCS20" s="26"/>
      <c r="CCT20" s="26"/>
      <c r="CCU20" s="26"/>
      <c r="CCV20" s="26"/>
      <c r="CCX20" s="231"/>
      <c r="CCY20" s="231"/>
      <c r="CCZ20" s="231"/>
      <c r="CDA20" s="231"/>
      <c r="CDB20" s="231"/>
      <c r="CDC20" s="231"/>
      <c r="CDD20" s="231"/>
      <c r="CDE20" s="231"/>
      <c r="CDF20" s="230"/>
      <c r="CDG20" s="227"/>
      <c r="CDH20" s="26"/>
      <c r="CDI20" s="26"/>
      <c r="CDJ20" s="26"/>
      <c r="CDK20" s="26"/>
      <c r="CDL20" s="26"/>
      <c r="CDN20" s="231"/>
      <c r="CDO20" s="231"/>
      <c r="CDP20" s="231"/>
      <c r="CDQ20" s="231"/>
      <c r="CDR20" s="231"/>
      <c r="CDS20" s="231"/>
      <c r="CDT20" s="231"/>
      <c r="CDU20" s="231"/>
      <c r="CDV20" s="230"/>
      <c r="CDW20" s="227"/>
      <c r="CDX20" s="26"/>
      <c r="CDY20" s="26"/>
      <c r="CDZ20" s="26"/>
      <c r="CEA20" s="26"/>
      <c r="CEB20" s="26"/>
      <c r="CED20" s="231"/>
      <c r="CEE20" s="231"/>
      <c r="CEF20" s="231"/>
      <c r="CEG20" s="231"/>
      <c r="CEH20" s="231"/>
      <c r="CEI20" s="231"/>
      <c r="CEJ20" s="231"/>
      <c r="CEK20" s="231"/>
      <c r="CEL20" s="230"/>
      <c r="CEM20" s="227"/>
      <c r="CEN20" s="26"/>
      <c r="CEO20" s="26"/>
      <c r="CEP20" s="26"/>
      <c r="CEQ20" s="26"/>
      <c r="CER20" s="26"/>
      <c r="CET20" s="231"/>
      <c r="CEU20" s="231"/>
      <c r="CEV20" s="231"/>
      <c r="CEW20" s="231"/>
      <c r="CEX20" s="231"/>
      <c r="CEY20" s="231"/>
      <c r="CEZ20" s="231"/>
      <c r="CFA20" s="231"/>
      <c r="CFB20" s="230"/>
      <c r="CFC20" s="227"/>
      <c r="CFD20" s="26"/>
      <c r="CFE20" s="26"/>
      <c r="CFF20" s="26"/>
      <c r="CFG20" s="26"/>
      <c r="CFH20" s="26"/>
      <c r="CFJ20" s="231"/>
      <c r="CFK20" s="231"/>
      <c r="CFL20" s="231"/>
      <c r="CFM20" s="231"/>
      <c r="CFN20" s="231"/>
      <c r="CFO20" s="231"/>
      <c r="CFP20" s="231"/>
      <c r="CFQ20" s="231"/>
      <c r="CFR20" s="230"/>
      <c r="CFS20" s="227"/>
      <c r="CFT20" s="26"/>
      <c r="CFU20" s="26"/>
      <c r="CFV20" s="26"/>
      <c r="CFW20" s="26"/>
      <c r="CFX20" s="26"/>
      <c r="CFZ20" s="231"/>
      <c r="CGA20" s="231"/>
      <c r="CGB20" s="231"/>
      <c r="CGC20" s="231"/>
      <c r="CGD20" s="231"/>
      <c r="CGE20" s="231"/>
      <c r="CGF20" s="231"/>
      <c r="CGG20" s="231"/>
      <c r="CGH20" s="230"/>
      <c r="CGI20" s="227"/>
      <c r="CGJ20" s="26"/>
      <c r="CGK20" s="26"/>
      <c r="CGL20" s="26"/>
      <c r="CGM20" s="26"/>
      <c r="CGN20" s="26"/>
      <c r="CGP20" s="231"/>
      <c r="CGQ20" s="231"/>
      <c r="CGR20" s="231"/>
      <c r="CGS20" s="231"/>
      <c r="CGT20" s="231"/>
      <c r="CGU20" s="231"/>
      <c r="CGV20" s="231"/>
      <c r="CGW20" s="231"/>
      <c r="CGX20" s="230"/>
      <c r="CGY20" s="227"/>
      <c r="CGZ20" s="26"/>
      <c r="CHA20" s="26"/>
      <c r="CHB20" s="26"/>
      <c r="CHC20" s="26"/>
      <c r="CHD20" s="26"/>
      <c r="CHF20" s="231"/>
      <c r="CHG20" s="231"/>
      <c r="CHH20" s="231"/>
      <c r="CHI20" s="231"/>
      <c r="CHJ20" s="231"/>
      <c r="CHK20" s="231"/>
      <c r="CHL20" s="231"/>
      <c r="CHM20" s="231"/>
      <c r="CHN20" s="230"/>
      <c r="CHO20" s="227"/>
      <c r="CHP20" s="26"/>
      <c r="CHQ20" s="26"/>
      <c r="CHR20" s="26"/>
      <c r="CHS20" s="26"/>
      <c r="CHT20" s="26"/>
      <c r="CHV20" s="231"/>
      <c r="CHW20" s="231"/>
      <c r="CHX20" s="231"/>
      <c r="CHY20" s="231"/>
      <c r="CHZ20" s="231"/>
      <c r="CIA20" s="231"/>
      <c r="CIB20" s="231"/>
      <c r="CIC20" s="231"/>
      <c r="CID20" s="230"/>
      <c r="CIE20" s="227"/>
      <c r="CIF20" s="26"/>
      <c r="CIG20" s="26"/>
      <c r="CIH20" s="26"/>
      <c r="CII20" s="26"/>
      <c r="CIJ20" s="26"/>
      <c r="CIL20" s="231"/>
      <c r="CIM20" s="231"/>
      <c r="CIN20" s="231"/>
      <c r="CIO20" s="231"/>
      <c r="CIP20" s="231"/>
      <c r="CIQ20" s="231"/>
      <c r="CIR20" s="231"/>
      <c r="CIS20" s="231"/>
      <c r="CIT20" s="230"/>
      <c r="CIU20" s="227"/>
      <c r="CIV20" s="26"/>
      <c r="CIW20" s="26"/>
      <c r="CIX20" s="26"/>
      <c r="CIY20" s="26"/>
      <c r="CIZ20" s="26"/>
      <c r="CJB20" s="231"/>
      <c r="CJC20" s="231"/>
      <c r="CJD20" s="231"/>
      <c r="CJE20" s="231"/>
      <c r="CJF20" s="231"/>
      <c r="CJG20" s="231"/>
      <c r="CJH20" s="231"/>
      <c r="CJI20" s="231"/>
      <c r="CJJ20" s="230"/>
      <c r="CJK20" s="227"/>
      <c r="CJL20" s="26"/>
      <c r="CJM20" s="26"/>
      <c r="CJN20" s="26"/>
      <c r="CJO20" s="26"/>
      <c r="CJP20" s="26"/>
      <c r="CJR20" s="231"/>
      <c r="CJS20" s="231"/>
      <c r="CJT20" s="231"/>
      <c r="CJU20" s="231"/>
      <c r="CJV20" s="231"/>
      <c r="CJW20" s="231"/>
      <c r="CJX20" s="231"/>
      <c r="CJY20" s="231"/>
      <c r="CJZ20" s="230"/>
      <c r="CKA20" s="227"/>
      <c r="CKB20" s="26"/>
      <c r="CKC20" s="26"/>
      <c r="CKD20" s="26"/>
      <c r="CKE20" s="26"/>
      <c r="CKF20" s="26"/>
      <c r="CKH20" s="231"/>
      <c r="CKI20" s="231"/>
      <c r="CKJ20" s="231"/>
      <c r="CKK20" s="231"/>
      <c r="CKL20" s="231"/>
      <c r="CKM20" s="231"/>
      <c r="CKN20" s="231"/>
      <c r="CKO20" s="231"/>
      <c r="CKP20" s="230"/>
      <c r="CKQ20" s="227"/>
      <c r="CKR20" s="26"/>
      <c r="CKS20" s="26"/>
      <c r="CKT20" s="26"/>
      <c r="CKU20" s="26"/>
      <c r="CKV20" s="26"/>
      <c r="CKX20" s="231"/>
      <c r="CKY20" s="231"/>
      <c r="CKZ20" s="231"/>
      <c r="CLA20" s="231"/>
      <c r="CLB20" s="231"/>
      <c r="CLC20" s="231"/>
      <c r="CLD20" s="231"/>
      <c r="CLE20" s="231"/>
      <c r="CLF20" s="230"/>
      <c r="CLG20" s="227"/>
      <c r="CLH20" s="26"/>
      <c r="CLI20" s="26"/>
      <c r="CLJ20" s="26"/>
      <c r="CLK20" s="26"/>
      <c r="CLL20" s="26"/>
      <c r="CLN20" s="231"/>
      <c r="CLO20" s="231"/>
      <c r="CLP20" s="231"/>
      <c r="CLQ20" s="231"/>
      <c r="CLR20" s="231"/>
      <c r="CLS20" s="231"/>
      <c r="CLT20" s="231"/>
      <c r="CLU20" s="231"/>
      <c r="CLV20" s="230"/>
      <c r="CLW20" s="227"/>
      <c r="CLX20" s="26"/>
      <c r="CLY20" s="26"/>
      <c r="CLZ20" s="26"/>
      <c r="CMA20" s="26"/>
      <c r="CMB20" s="26"/>
      <c r="CMD20" s="231"/>
      <c r="CME20" s="231"/>
      <c r="CMF20" s="231"/>
      <c r="CMG20" s="231"/>
      <c r="CMH20" s="231"/>
      <c r="CMI20" s="231"/>
      <c r="CMJ20" s="231"/>
      <c r="CMK20" s="231"/>
      <c r="CML20" s="230"/>
      <c r="CMM20" s="227"/>
      <c r="CMN20" s="26"/>
      <c r="CMO20" s="26"/>
      <c r="CMP20" s="26"/>
      <c r="CMQ20" s="26"/>
      <c r="CMR20" s="26"/>
      <c r="CMT20" s="231"/>
      <c r="CMU20" s="231"/>
      <c r="CMV20" s="231"/>
      <c r="CMW20" s="231"/>
      <c r="CMX20" s="231"/>
      <c r="CMY20" s="231"/>
      <c r="CMZ20" s="231"/>
      <c r="CNA20" s="231"/>
      <c r="CNB20" s="230"/>
      <c r="CNC20" s="227"/>
      <c r="CND20" s="26"/>
      <c r="CNE20" s="26"/>
      <c r="CNF20" s="26"/>
      <c r="CNG20" s="26"/>
      <c r="CNH20" s="26"/>
      <c r="CNJ20" s="231"/>
      <c r="CNK20" s="231"/>
      <c r="CNL20" s="231"/>
      <c r="CNM20" s="231"/>
      <c r="CNN20" s="231"/>
      <c r="CNO20" s="231"/>
      <c r="CNP20" s="231"/>
      <c r="CNQ20" s="231"/>
      <c r="CNR20" s="230"/>
      <c r="CNS20" s="227"/>
      <c r="CNT20" s="26"/>
      <c r="CNU20" s="26"/>
      <c r="CNV20" s="26"/>
      <c r="CNW20" s="26"/>
      <c r="CNX20" s="26"/>
      <c r="CNZ20" s="231"/>
      <c r="COA20" s="231"/>
      <c r="COB20" s="231"/>
      <c r="COC20" s="231"/>
      <c r="COD20" s="231"/>
      <c r="COE20" s="231"/>
      <c r="COF20" s="231"/>
      <c r="COG20" s="231"/>
      <c r="COH20" s="230"/>
      <c r="COI20" s="227"/>
      <c r="COJ20" s="26"/>
      <c r="COK20" s="26"/>
      <c r="COL20" s="26"/>
      <c r="COM20" s="26"/>
      <c r="CON20" s="26"/>
      <c r="COP20" s="231"/>
      <c r="COQ20" s="231"/>
      <c r="COR20" s="231"/>
      <c r="COS20" s="231"/>
      <c r="COT20" s="231"/>
      <c r="COU20" s="231"/>
      <c r="COV20" s="231"/>
      <c r="COW20" s="231"/>
      <c r="COX20" s="230"/>
      <c r="COY20" s="227"/>
      <c r="COZ20" s="26"/>
      <c r="CPA20" s="26"/>
      <c r="CPB20" s="26"/>
      <c r="CPC20" s="26"/>
      <c r="CPD20" s="26"/>
      <c r="CPF20" s="231"/>
      <c r="CPG20" s="231"/>
      <c r="CPH20" s="231"/>
      <c r="CPI20" s="231"/>
      <c r="CPJ20" s="231"/>
      <c r="CPK20" s="231"/>
      <c r="CPL20" s="231"/>
      <c r="CPM20" s="231"/>
      <c r="CPN20" s="230"/>
      <c r="CPO20" s="227"/>
      <c r="CPP20" s="26"/>
      <c r="CPQ20" s="26"/>
      <c r="CPR20" s="26"/>
      <c r="CPS20" s="26"/>
      <c r="CPT20" s="26"/>
      <c r="CPV20" s="231"/>
      <c r="CPW20" s="231"/>
      <c r="CPX20" s="231"/>
      <c r="CPY20" s="231"/>
      <c r="CPZ20" s="231"/>
      <c r="CQA20" s="231"/>
      <c r="CQB20" s="231"/>
      <c r="CQC20" s="231"/>
      <c r="CQD20" s="230"/>
      <c r="CQE20" s="227"/>
      <c r="CQF20" s="26"/>
      <c r="CQG20" s="26"/>
      <c r="CQH20" s="26"/>
      <c r="CQI20" s="26"/>
      <c r="CQJ20" s="26"/>
      <c r="CQL20" s="231"/>
      <c r="CQM20" s="231"/>
      <c r="CQN20" s="231"/>
      <c r="CQO20" s="231"/>
      <c r="CQP20" s="231"/>
      <c r="CQQ20" s="231"/>
      <c r="CQR20" s="231"/>
      <c r="CQS20" s="231"/>
      <c r="CQT20" s="230"/>
      <c r="CQU20" s="227"/>
      <c r="CQV20" s="26"/>
      <c r="CQW20" s="26"/>
      <c r="CQX20" s="26"/>
      <c r="CQY20" s="26"/>
      <c r="CQZ20" s="26"/>
      <c r="CRB20" s="231"/>
      <c r="CRC20" s="231"/>
      <c r="CRD20" s="231"/>
      <c r="CRE20" s="231"/>
      <c r="CRF20" s="231"/>
      <c r="CRG20" s="231"/>
      <c r="CRH20" s="231"/>
      <c r="CRI20" s="231"/>
      <c r="CRJ20" s="230"/>
      <c r="CRK20" s="227"/>
      <c r="CRL20" s="26"/>
      <c r="CRM20" s="26"/>
      <c r="CRN20" s="26"/>
      <c r="CRO20" s="26"/>
      <c r="CRP20" s="26"/>
      <c r="CRR20" s="231"/>
      <c r="CRS20" s="231"/>
      <c r="CRT20" s="231"/>
      <c r="CRU20" s="231"/>
      <c r="CRV20" s="231"/>
      <c r="CRW20" s="231"/>
      <c r="CRX20" s="231"/>
      <c r="CRY20" s="231"/>
      <c r="CRZ20" s="230"/>
      <c r="CSA20" s="227"/>
      <c r="CSB20" s="26"/>
      <c r="CSC20" s="26"/>
      <c r="CSD20" s="26"/>
      <c r="CSE20" s="26"/>
      <c r="CSF20" s="26"/>
      <c r="CSH20" s="231"/>
      <c r="CSI20" s="231"/>
      <c r="CSJ20" s="231"/>
      <c r="CSK20" s="231"/>
      <c r="CSL20" s="231"/>
      <c r="CSM20" s="231"/>
      <c r="CSN20" s="231"/>
      <c r="CSO20" s="231"/>
      <c r="CSP20" s="230"/>
      <c r="CSQ20" s="227"/>
      <c r="CSR20" s="26"/>
      <c r="CSS20" s="26"/>
      <c r="CST20" s="26"/>
      <c r="CSU20" s="26"/>
      <c r="CSV20" s="26"/>
      <c r="CSX20" s="231"/>
      <c r="CSY20" s="231"/>
      <c r="CSZ20" s="231"/>
      <c r="CTA20" s="231"/>
      <c r="CTB20" s="231"/>
      <c r="CTC20" s="231"/>
      <c r="CTD20" s="231"/>
      <c r="CTE20" s="231"/>
      <c r="CTF20" s="230"/>
      <c r="CTG20" s="227"/>
      <c r="CTH20" s="26"/>
      <c r="CTI20" s="26"/>
      <c r="CTJ20" s="26"/>
      <c r="CTK20" s="26"/>
      <c r="CTL20" s="26"/>
      <c r="CTN20" s="231"/>
      <c r="CTO20" s="231"/>
      <c r="CTP20" s="231"/>
      <c r="CTQ20" s="231"/>
      <c r="CTR20" s="231"/>
      <c r="CTS20" s="231"/>
      <c r="CTT20" s="231"/>
      <c r="CTU20" s="231"/>
      <c r="CTV20" s="230"/>
      <c r="CTW20" s="227"/>
      <c r="CTX20" s="26"/>
      <c r="CTY20" s="26"/>
      <c r="CTZ20" s="26"/>
      <c r="CUA20" s="26"/>
      <c r="CUB20" s="26"/>
      <c r="CUD20" s="231"/>
      <c r="CUE20" s="231"/>
      <c r="CUF20" s="231"/>
      <c r="CUG20" s="231"/>
      <c r="CUH20" s="231"/>
      <c r="CUI20" s="231"/>
      <c r="CUJ20" s="231"/>
      <c r="CUK20" s="231"/>
      <c r="CUL20" s="230"/>
      <c r="CUM20" s="227"/>
      <c r="CUN20" s="26"/>
      <c r="CUO20" s="26"/>
      <c r="CUP20" s="26"/>
      <c r="CUQ20" s="26"/>
      <c r="CUR20" s="26"/>
      <c r="CUT20" s="231"/>
      <c r="CUU20" s="231"/>
      <c r="CUV20" s="231"/>
      <c r="CUW20" s="231"/>
      <c r="CUX20" s="231"/>
      <c r="CUY20" s="231"/>
      <c r="CUZ20" s="231"/>
      <c r="CVA20" s="231"/>
      <c r="CVB20" s="230"/>
      <c r="CVC20" s="227"/>
      <c r="CVD20" s="26"/>
      <c r="CVE20" s="26"/>
      <c r="CVF20" s="26"/>
      <c r="CVG20" s="26"/>
      <c r="CVH20" s="26"/>
      <c r="CVJ20" s="231"/>
      <c r="CVK20" s="231"/>
      <c r="CVL20" s="231"/>
      <c r="CVM20" s="231"/>
      <c r="CVN20" s="231"/>
      <c r="CVO20" s="231"/>
      <c r="CVP20" s="231"/>
      <c r="CVQ20" s="231"/>
      <c r="CVR20" s="230"/>
      <c r="CVS20" s="227"/>
      <c r="CVT20" s="26"/>
      <c r="CVU20" s="26"/>
      <c r="CVV20" s="26"/>
      <c r="CVW20" s="26"/>
      <c r="CVX20" s="26"/>
      <c r="CVZ20" s="231"/>
      <c r="CWA20" s="231"/>
      <c r="CWB20" s="231"/>
      <c r="CWC20" s="231"/>
      <c r="CWD20" s="231"/>
      <c r="CWE20" s="231"/>
      <c r="CWF20" s="231"/>
      <c r="CWG20" s="231"/>
      <c r="CWH20" s="230"/>
      <c r="CWI20" s="227"/>
      <c r="CWJ20" s="26"/>
      <c r="CWK20" s="26"/>
      <c r="CWL20" s="26"/>
      <c r="CWM20" s="26"/>
      <c r="CWN20" s="26"/>
      <c r="CWP20" s="231"/>
      <c r="CWQ20" s="231"/>
      <c r="CWR20" s="231"/>
      <c r="CWS20" s="231"/>
      <c r="CWT20" s="231"/>
      <c r="CWU20" s="231"/>
      <c r="CWV20" s="231"/>
      <c r="CWW20" s="231"/>
      <c r="CWX20" s="230"/>
      <c r="CWY20" s="227"/>
      <c r="CWZ20" s="26"/>
      <c r="CXA20" s="26"/>
      <c r="CXB20" s="26"/>
      <c r="CXC20" s="26"/>
      <c r="CXD20" s="26"/>
      <c r="CXF20" s="231"/>
      <c r="CXG20" s="231"/>
      <c r="CXH20" s="231"/>
      <c r="CXI20" s="231"/>
      <c r="CXJ20" s="231"/>
      <c r="CXK20" s="231"/>
      <c r="CXL20" s="231"/>
      <c r="CXM20" s="231"/>
      <c r="CXN20" s="230"/>
      <c r="CXO20" s="227"/>
      <c r="CXP20" s="26"/>
      <c r="CXQ20" s="26"/>
      <c r="CXR20" s="26"/>
      <c r="CXS20" s="26"/>
      <c r="CXT20" s="26"/>
      <c r="CXV20" s="231"/>
      <c r="CXW20" s="231"/>
      <c r="CXX20" s="231"/>
      <c r="CXY20" s="231"/>
      <c r="CXZ20" s="231"/>
      <c r="CYA20" s="231"/>
      <c r="CYB20" s="231"/>
      <c r="CYC20" s="231"/>
      <c r="CYD20" s="230"/>
      <c r="CYE20" s="227"/>
      <c r="CYF20" s="26"/>
      <c r="CYG20" s="26"/>
      <c r="CYH20" s="26"/>
      <c r="CYI20" s="26"/>
      <c r="CYJ20" s="26"/>
      <c r="CYL20" s="231"/>
      <c r="CYM20" s="231"/>
      <c r="CYN20" s="231"/>
      <c r="CYO20" s="231"/>
      <c r="CYP20" s="231"/>
      <c r="CYQ20" s="231"/>
      <c r="CYR20" s="231"/>
      <c r="CYS20" s="231"/>
      <c r="CYT20" s="230"/>
      <c r="CYU20" s="227"/>
      <c r="CYV20" s="26"/>
      <c r="CYW20" s="26"/>
      <c r="CYX20" s="26"/>
      <c r="CYY20" s="26"/>
      <c r="CYZ20" s="26"/>
      <c r="CZB20" s="231"/>
      <c r="CZC20" s="231"/>
      <c r="CZD20" s="231"/>
      <c r="CZE20" s="231"/>
      <c r="CZF20" s="231"/>
      <c r="CZG20" s="231"/>
      <c r="CZH20" s="231"/>
      <c r="CZI20" s="231"/>
      <c r="CZJ20" s="230"/>
      <c r="CZK20" s="227"/>
      <c r="CZL20" s="26"/>
      <c r="CZM20" s="26"/>
      <c r="CZN20" s="26"/>
      <c r="CZO20" s="26"/>
      <c r="CZP20" s="26"/>
      <c r="CZR20" s="231"/>
      <c r="CZS20" s="231"/>
      <c r="CZT20" s="231"/>
      <c r="CZU20" s="231"/>
      <c r="CZV20" s="231"/>
      <c r="CZW20" s="231"/>
      <c r="CZX20" s="231"/>
      <c r="CZY20" s="231"/>
      <c r="CZZ20" s="230"/>
      <c r="DAA20" s="227"/>
      <c r="DAB20" s="26"/>
      <c r="DAC20" s="26"/>
      <c r="DAD20" s="26"/>
      <c r="DAE20" s="26"/>
      <c r="DAF20" s="26"/>
      <c r="DAH20" s="231"/>
      <c r="DAI20" s="231"/>
      <c r="DAJ20" s="231"/>
      <c r="DAK20" s="231"/>
      <c r="DAL20" s="231"/>
      <c r="DAM20" s="231"/>
      <c r="DAN20" s="231"/>
      <c r="DAO20" s="231"/>
      <c r="DAP20" s="230"/>
      <c r="DAQ20" s="227"/>
      <c r="DAR20" s="26"/>
      <c r="DAS20" s="26"/>
      <c r="DAT20" s="26"/>
      <c r="DAU20" s="26"/>
      <c r="DAV20" s="26"/>
      <c r="DAX20" s="231"/>
      <c r="DAY20" s="231"/>
      <c r="DAZ20" s="231"/>
      <c r="DBA20" s="231"/>
      <c r="DBB20" s="231"/>
      <c r="DBC20" s="231"/>
      <c r="DBD20" s="231"/>
      <c r="DBE20" s="231"/>
      <c r="DBF20" s="230"/>
      <c r="DBG20" s="227"/>
      <c r="DBH20" s="26"/>
      <c r="DBI20" s="26"/>
      <c r="DBJ20" s="26"/>
      <c r="DBK20" s="26"/>
      <c r="DBL20" s="26"/>
      <c r="DBN20" s="231"/>
      <c r="DBO20" s="231"/>
      <c r="DBP20" s="231"/>
      <c r="DBQ20" s="231"/>
      <c r="DBR20" s="231"/>
      <c r="DBS20" s="231"/>
      <c r="DBT20" s="231"/>
      <c r="DBU20" s="231"/>
      <c r="DBV20" s="230"/>
      <c r="DBW20" s="227"/>
      <c r="DBX20" s="26"/>
      <c r="DBY20" s="26"/>
      <c r="DBZ20" s="26"/>
      <c r="DCA20" s="26"/>
      <c r="DCB20" s="26"/>
      <c r="DCD20" s="231"/>
      <c r="DCE20" s="231"/>
      <c r="DCF20" s="231"/>
      <c r="DCG20" s="231"/>
      <c r="DCH20" s="231"/>
      <c r="DCI20" s="231"/>
      <c r="DCJ20" s="231"/>
      <c r="DCK20" s="231"/>
      <c r="DCL20" s="230"/>
      <c r="DCM20" s="227"/>
      <c r="DCN20" s="26"/>
      <c r="DCO20" s="26"/>
      <c r="DCP20" s="26"/>
      <c r="DCQ20" s="26"/>
      <c r="DCR20" s="26"/>
      <c r="DCT20" s="231"/>
      <c r="DCU20" s="231"/>
      <c r="DCV20" s="231"/>
      <c r="DCW20" s="231"/>
      <c r="DCX20" s="231"/>
      <c r="DCY20" s="231"/>
      <c r="DCZ20" s="231"/>
      <c r="DDA20" s="231"/>
      <c r="DDB20" s="230"/>
      <c r="DDC20" s="227"/>
      <c r="DDD20" s="26"/>
      <c r="DDE20" s="26"/>
      <c r="DDF20" s="26"/>
      <c r="DDG20" s="26"/>
      <c r="DDH20" s="26"/>
      <c r="DDJ20" s="231"/>
      <c r="DDK20" s="231"/>
      <c r="DDL20" s="231"/>
      <c r="DDM20" s="231"/>
      <c r="DDN20" s="231"/>
      <c r="DDO20" s="231"/>
      <c r="DDP20" s="231"/>
      <c r="DDQ20" s="231"/>
      <c r="DDR20" s="230"/>
      <c r="DDS20" s="227"/>
      <c r="DDT20" s="26"/>
      <c r="DDU20" s="26"/>
      <c r="DDV20" s="26"/>
      <c r="DDW20" s="26"/>
      <c r="DDX20" s="26"/>
      <c r="DDZ20" s="231"/>
      <c r="DEA20" s="231"/>
      <c r="DEB20" s="231"/>
      <c r="DEC20" s="231"/>
      <c r="DED20" s="231"/>
      <c r="DEE20" s="231"/>
      <c r="DEF20" s="231"/>
      <c r="DEG20" s="231"/>
      <c r="DEH20" s="230"/>
      <c r="DEI20" s="227"/>
      <c r="DEJ20" s="26"/>
      <c r="DEK20" s="26"/>
      <c r="DEL20" s="26"/>
      <c r="DEM20" s="26"/>
      <c r="DEN20" s="26"/>
      <c r="DEP20" s="231"/>
      <c r="DEQ20" s="231"/>
      <c r="DER20" s="231"/>
      <c r="DES20" s="231"/>
      <c r="DET20" s="231"/>
      <c r="DEU20" s="231"/>
      <c r="DEV20" s="231"/>
      <c r="DEW20" s="231"/>
      <c r="DEX20" s="230"/>
      <c r="DEY20" s="227"/>
      <c r="DEZ20" s="26"/>
      <c r="DFA20" s="26"/>
      <c r="DFB20" s="26"/>
      <c r="DFC20" s="26"/>
      <c r="DFD20" s="26"/>
      <c r="DFF20" s="231"/>
      <c r="DFG20" s="231"/>
      <c r="DFH20" s="231"/>
      <c r="DFI20" s="231"/>
      <c r="DFJ20" s="231"/>
      <c r="DFK20" s="231"/>
      <c r="DFL20" s="231"/>
      <c r="DFM20" s="231"/>
      <c r="DFN20" s="230"/>
      <c r="DFO20" s="227"/>
      <c r="DFP20" s="26"/>
      <c r="DFQ20" s="26"/>
      <c r="DFR20" s="26"/>
      <c r="DFS20" s="26"/>
      <c r="DFT20" s="26"/>
      <c r="DFV20" s="231"/>
      <c r="DFW20" s="231"/>
      <c r="DFX20" s="231"/>
      <c r="DFY20" s="231"/>
      <c r="DFZ20" s="231"/>
      <c r="DGA20" s="231"/>
      <c r="DGB20" s="231"/>
      <c r="DGC20" s="231"/>
      <c r="DGD20" s="230"/>
      <c r="DGE20" s="227"/>
      <c r="DGF20" s="26"/>
      <c r="DGG20" s="26"/>
      <c r="DGH20" s="26"/>
      <c r="DGI20" s="26"/>
      <c r="DGJ20" s="26"/>
      <c r="DGL20" s="231"/>
      <c r="DGM20" s="231"/>
      <c r="DGN20" s="231"/>
      <c r="DGO20" s="231"/>
      <c r="DGP20" s="231"/>
      <c r="DGQ20" s="231"/>
      <c r="DGR20" s="231"/>
      <c r="DGS20" s="231"/>
      <c r="DGT20" s="230"/>
      <c r="DGU20" s="227"/>
      <c r="DGV20" s="26"/>
      <c r="DGW20" s="26"/>
      <c r="DGX20" s="26"/>
      <c r="DGY20" s="26"/>
      <c r="DGZ20" s="26"/>
      <c r="DHB20" s="231"/>
      <c r="DHC20" s="231"/>
      <c r="DHD20" s="231"/>
      <c r="DHE20" s="231"/>
      <c r="DHF20" s="231"/>
      <c r="DHG20" s="231"/>
      <c r="DHH20" s="231"/>
      <c r="DHI20" s="231"/>
      <c r="DHJ20" s="230"/>
      <c r="DHK20" s="227"/>
      <c r="DHL20" s="26"/>
      <c r="DHM20" s="26"/>
      <c r="DHN20" s="26"/>
      <c r="DHO20" s="26"/>
      <c r="DHP20" s="26"/>
      <c r="DHR20" s="231"/>
      <c r="DHS20" s="231"/>
      <c r="DHT20" s="231"/>
      <c r="DHU20" s="231"/>
      <c r="DHV20" s="231"/>
      <c r="DHW20" s="231"/>
      <c r="DHX20" s="231"/>
      <c r="DHY20" s="231"/>
      <c r="DHZ20" s="230"/>
      <c r="DIA20" s="227"/>
      <c r="DIB20" s="26"/>
      <c r="DIC20" s="26"/>
      <c r="DID20" s="26"/>
      <c r="DIE20" s="26"/>
      <c r="DIF20" s="26"/>
      <c r="DIH20" s="231"/>
      <c r="DII20" s="231"/>
      <c r="DIJ20" s="231"/>
      <c r="DIK20" s="231"/>
      <c r="DIL20" s="231"/>
      <c r="DIM20" s="231"/>
      <c r="DIN20" s="231"/>
      <c r="DIO20" s="231"/>
      <c r="DIP20" s="230"/>
      <c r="DIQ20" s="227"/>
      <c r="DIR20" s="26"/>
      <c r="DIS20" s="26"/>
      <c r="DIT20" s="26"/>
      <c r="DIU20" s="26"/>
      <c r="DIV20" s="26"/>
      <c r="DIX20" s="231"/>
      <c r="DIY20" s="231"/>
      <c r="DIZ20" s="231"/>
      <c r="DJA20" s="231"/>
      <c r="DJB20" s="231"/>
      <c r="DJC20" s="231"/>
      <c r="DJD20" s="231"/>
      <c r="DJE20" s="231"/>
      <c r="DJF20" s="230"/>
      <c r="DJG20" s="227"/>
      <c r="DJH20" s="26"/>
      <c r="DJI20" s="26"/>
      <c r="DJJ20" s="26"/>
      <c r="DJK20" s="26"/>
      <c r="DJL20" s="26"/>
      <c r="DJN20" s="231"/>
      <c r="DJO20" s="231"/>
      <c r="DJP20" s="231"/>
      <c r="DJQ20" s="231"/>
      <c r="DJR20" s="231"/>
      <c r="DJS20" s="231"/>
      <c r="DJT20" s="231"/>
      <c r="DJU20" s="231"/>
      <c r="DJV20" s="230"/>
      <c r="DJW20" s="227"/>
      <c r="DJX20" s="26"/>
      <c r="DJY20" s="26"/>
      <c r="DJZ20" s="26"/>
      <c r="DKA20" s="26"/>
      <c r="DKB20" s="26"/>
      <c r="DKD20" s="231"/>
      <c r="DKE20" s="231"/>
      <c r="DKF20" s="231"/>
      <c r="DKG20" s="231"/>
      <c r="DKH20" s="231"/>
      <c r="DKI20" s="231"/>
      <c r="DKJ20" s="231"/>
      <c r="DKK20" s="231"/>
      <c r="DKL20" s="230"/>
      <c r="DKM20" s="227"/>
      <c r="DKN20" s="26"/>
      <c r="DKO20" s="26"/>
      <c r="DKP20" s="26"/>
      <c r="DKQ20" s="26"/>
      <c r="DKR20" s="26"/>
      <c r="DKT20" s="231"/>
      <c r="DKU20" s="231"/>
      <c r="DKV20" s="231"/>
      <c r="DKW20" s="231"/>
      <c r="DKX20" s="231"/>
      <c r="DKY20" s="231"/>
      <c r="DKZ20" s="231"/>
      <c r="DLA20" s="231"/>
      <c r="DLB20" s="230"/>
      <c r="DLC20" s="227"/>
      <c r="DLD20" s="26"/>
      <c r="DLE20" s="26"/>
      <c r="DLF20" s="26"/>
      <c r="DLG20" s="26"/>
      <c r="DLH20" s="26"/>
      <c r="DLJ20" s="231"/>
      <c r="DLK20" s="231"/>
      <c r="DLL20" s="231"/>
      <c r="DLM20" s="231"/>
      <c r="DLN20" s="231"/>
      <c r="DLO20" s="231"/>
      <c r="DLP20" s="231"/>
      <c r="DLQ20" s="231"/>
      <c r="DLR20" s="230"/>
      <c r="DLS20" s="227"/>
      <c r="DLT20" s="26"/>
      <c r="DLU20" s="26"/>
      <c r="DLV20" s="26"/>
      <c r="DLW20" s="26"/>
      <c r="DLX20" s="26"/>
      <c r="DLZ20" s="231"/>
      <c r="DMA20" s="231"/>
      <c r="DMB20" s="231"/>
      <c r="DMC20" s="231"/>
      <c r="DMD20" s="231"/>
      <c r="DME20" s="231"/>
      <c r="DMF20" s="231"/>
      <c r="DMG20" s="231"/>
      <c r="DMH20" s="230"/>
      <c r="DMI20" s="227"/>
      <c r="DMJ20" s="26"/>
      <c r="DMK20" s="26"/>
      <c r="DML20" s="26"/>
      <c r="DMM20" s="26"/>
      <c r="DMN20" s="26"/>
      <c r="DMP20" s="231"/>
      <c r="DMQ20" s="231"/>
      <c r="DMR20" s="231"/>
      <c r="DMS20" s="231"/>
      <c r="DMT20" s="231"/>
      <c r="DMU20" s="231"/>
      <c r="DMV20" s="231"/>
      <c r="DMW20" s="231"/>
      <c r="DMX20" s="230"/>
      <c r="DMY20" s="227"/>
      <c r="DMZ20" s="26"/>
      <c r="DNA20" s="26"/>
      <c r="DNB20" s="26"/>
      <c r="DNC20" s="26"/>
      <c r="DND20" s="26"/>
      <c r="DNF20" s="231"/>
      <c r="DNG20" s="231"/>
      <c r="DNH20" s="231"/>
      <c r="DNI20" s="231"/>
      <c r="DNJ20" s="231"/>
      <c r="DNK20" s="231"/>
      <c r="DNL20" s="231"/>
      <c r="DNM20" s="231"/>
      <c r="DNN20" s="230"/>
      <c r="DNO20" s="227"/>
      <c r="DNP20" s="26"/>
      <c r="DNQ20" s="26"/>
      <c r="DNR20" s="26"/>
      <c r="DNS20" s="26"/>
      <c r="DNT20" s="26"/>
      <c r="DNV20" s="231"/>
      <c r="DNW20" s="231"/>
      <c r="DNX20" s="231"/>
      <c r="DNY20" s="231"/>
      <c r="DNZ20" s="231"/>
      <c r="DOA20" s="231"/>
      <c r="DOB20" s="231"/>
      <c r="DOC20" s="231"/>
      <c r="DOD20" s="230"/>
      <c r="DOE20" s="227"/>
      <c r="DOF20" s="26"/>
      <c r="DOG20" s="26"/>
      <c r="DOH20" s="26"/>
      <c r="DOI20" s="26"/>
      <c r="DOJ20" s="26"/>
      <c r="DOL20" s="231"/>
      <c r="DOM20" s="231"/>
      <c r="DON20" s="231"/>
      <c r="DOO20" s="231"/>
      <c r="DOP20" s="231"/>
      <c r="DOQ20" s="231"/>
      <c r="DOR20" s="231"/>
      <c r="DOS20" s="231"/>
      <c r="DOT20" s="230"/>
      <c r="DOU20" s="227"/>
      <c r="DOV20" s="26"/>
      <c r="DOW20" s="26"/>
      <c r="DOX20" s="26"/>
      <c r="DOY20" s="26"/>
      <c r="DOZ20" s="26"/>
      <c r="DPB20" s="231"/>
      <c r="DPC20" s="231"/>
      <c r="DPD20" s="231"/>
      <c r="DPE20" s="231"/>
      <c r="DPF20" s="231"/>
      <c r="DPG20" s="231"/>
      <c r="DPH20" s="231"/>
      <c r="DPI20" s="231"/>
      <c r="DPJ20" s="230"/>
      <c r="DPK20" s="227"/>
      <c r="DPL20" s="26"/>
      <c r="DPM20" s="26"/>
      <c r="DPN20" s="26"/>
      <c r="DPO20" s="26"/>
      <c r="DPP20" s="26"/>
      <c r="DPR20" s="231"/>
      <c r="DPS20" s="231"/>
      <c r="DPT20" s="231"/>
      <c r="DPU20" s="231"/>
      <c r="DPV20" s="231"/>
      <c r="DPW20" s="231"/>
      <c r="DPX20" s="231"/>
      <c r="DPY20" s="231"/>
      <c r="DPZ20" s="230"/>
      <c r="DQA20" s="227"/>
      <c r="DQB20" s="26"/>
      <c r="DQC20" s="26"/>
      <c r="DQD20" s="26"/>
      <c r="DQE20" s="26"/>
      <c r="DQF20" s="26"/>
      <c r="DQH20" s="231"/>
      <c r="DQI20" s="231"/>
      <c r="DQJ20" s="231"/>
      <c r="DQK20" s="231"/>
      <c r="DQL20" s="231"/>
      <c r="DQM20" s="231"/>
      <c r="DQN20" s="231"/>
      <c r="DQO20" s="231"/>
      <c r="DQP20" s="230"/>
      <c r="DQQ20" s="227"/>
      <c r="DQR20" s="26"/>
      <c r="DQS20" s="26"/>
      <c r="DQT20" s="26"/>
      <c r="DQU20" s="26"/>
      <c r="DQV20" s="26"/>
      <c r="DQX20" s="231"/>
      <c r="DQY20" s="231"/>
      <c r="DQZ20" s="231"/>
      <c r="DRA20" s="231"/>
      <c r="DRB20" s="231"/>
      <c r="DRC20" s="231"/>
      <c r="DRD20" s="231"/>
      <c r="DRE20" s="231"/>
      <c r="DRF20" s="230"/>
      <c r="DRG20" s="227"/>
      <c r="DRH20" s="26"/>
      <c r="DRI20" s="26"/>
      <c r="DRJ20" s="26"/>
      <c r="DRK20" s="26"/>
      <c r="DRL20" s="26"/>
      <c r="DRN20" s="231"/>
      <c r="DRO20" s="231"/>
      <c r="DRP20" s="231"/>
      <c r="DRQ20" s="231"/>
      <c r="DRR20" s="231"/>
      <c r="DRS20" s="231"/>
      <c r="DRT20" s="231"/>
      <c r="DRU20" s="231"/>
      <c r="DRV20" s="230"/>
      <c r="DRW20" s="227"/>
      <c r="DRX20" s="26"/>
      <c r="DRY20" s="26"/>
      <c r="DRZ20" s="26"/>
      <c r="DSA20" s="26"/>
      <c r="DSB20" s="26"/>
      <c r="DSD20" s="231"/>
      <c r="DSE20" s="231"/>
      <c r="DSF20" s="231"/>
      <c r="DSG20" s="231"/>
      <c r="DSH20" s="231"/>
      <c r="DSI20" s="231"/>
      <c r="DSJ20" s="231"/>
      <c r="DSK20" s="231"/>
      <c r="DSL20" s="230"/>
      <c r="DSM20" s="227"/>
      <c r="DSN20" s="26"/>
      <c r="DSO20" s="26"/>
      <c r="DSP20" s="26"/>
      <c r="DSQ20" s="26"/>
      <c r="DSR20" s="26"/>
      <c r="DST20" s="231"/>
      <c r="DSU20" s="231"/>
      <c r="DSV20" s="231"/>
      <c r="DSW20" s="231"/>
      <c r="DSX20" s="231"/>
      <c r="DSY20" s="231"/>
      <c r="DSZ20" s="231"/>
      <c r="DTA20" s="231"/>
      <c r="DTB20" s="230"/>
      <c r="DTC20" s="227"/>
      <c r="DTD20" s="26"/>
      <c r="DTE20" s="26"/>
      <c r="DTF20" s="26"/>
      <c r="DTG20" s="26"/>
      <c r="DTH20" s="26"/>
      <c r="DTJ20" s="231"/>
      <c r="DTK20" s="231"/>
      <c r="DTL20" s="231"/>
      <c r="DTM20" s="231"/>
      <c r="DTN20" s="231"/>
      <c r="DTO20" s="231"/>
      <c r="DTP20" s="231"/>
      <c r="DTQ20" s="231"/>
      <c r="DTR20" s="230"/>
      <c r="DTS20" s="227"/>
      <c r="DTT20" s="26"/>
      <c r="DTU20" s="26"/>
      <c r="DTV20" s="26"/>
      <c r="DTW20" s="26"/>
      <c r="DTX20" s="26"/>
      <c r="DTZ20" s="231"/>
      <c r="DUA20" s="231"/>
      <c r="DUB20" s="231"/>
      <c r="DUC20" s="231"/>
      <c r="DUD20" s="231"/>
      <c r="DUE20" s="231"/>
      <c r="DUF20" s="231"/>
      <c r="DUG20" s="231"/>
      <c r="DUH20" s="230"/>
      <c r="DUI20" s="227"/>
      <c r="DUJ20" s="26"/>
      <c r="DUK20" s="26"/>
      <c r="DUL20" s="26"/>
      <c r="DUM20" s="26"/>
      <c r="DUN20" s="26"/>
      <c r="DUP20" s="231"/>
      <c r="DUQ20" s="231"/>
      <c r="DUR20" s="231"/>
      <c r="DUS20" s="231"/>
      <c r="DUT20" s="231"/>
      <c r="DUU20" s="231"/>
      <c r="DUV20" s="231"/>
      <c r="DUW20" s="231"/>
      <c r="DUX20" s="230"/>
      <c r="DUY20" s="227"/>
      <c r="DUZ20" s="26"/>
      <c r="DVA20" s="26"/>
      <c r="DVB20" s="26"/>
      <c r="DVC20" s="26"/>
      <c r="DVD20" s="26"/>
      <c r="DVF20" s="231"/>
      <c r="DVG20" s="231"/>
      <c r="DVH20" s="231"/>
      <c r="DVI20" s="231"/>
      <c r="DVJ20" s="231"/>
      <c r="DVK20" s="231"/>
      <c r="DVL20" s="231"/>
      <c r="DVM20" s="231"/>
      <c r="DVN20" s="230"/>
      <c r="DVO20" s="227"/>
      <c r="DVP20" s="26"/>
      <c r="DVQ20" s="26"/>
      <c r="DVR20" s="26"/>
      <c r="DVS20" s="26"/>
      <c r="DVT20" s="26"/>
      <c r="DVV20" s="231"/>
      <c r="DVW20" s="231"/>
      <c r="DVX20" s="231"/>
      <c r="DVY20" s="231"/>
      <c r="DVZ20" s="231"/>
      <c r="DWA20" s="231"/>
      <c r="DWB20" s="231"/>
      <c r="DWC20" s="231"/>
      <c r="DWD20" s="230"/>
      <c r="DWE20" s="227"/>
      <c r="DWF20" s="26"/>
      <c r="DWG20" s="26"/>
      <c r="DWH20" s="26"/>
      <c r="DWI20" s="26"/>
      <c r="DWJ20" s="26"/>
      <c r="DWL20" s="231"/>
      <c r="DWM20" s="231"/>
      <c r="DWN20" s="231"/>
      <c r="DWO20" s="231"/>
      <c r="DWP20" s="231"/>
      <c r="DWQ20" s="231"/>
      <c r="DWR20" s="231"/>
      <c r="DWS20" s="231"/>
      <c r="DWT20" s="230"/>
      <c r="DWU20" s="227"/>
      <c r="DWV20" s="26"/>
      <c r="DWW20" s="26"/>
      <c r="DWX20" s="26"/>
      <c r="DWY20" s="26"/>
      <c r="DWZ20" s="26"/>
      <c r="DXB20" s="231"/>
      <c r="DXC20" s="231"/>
      <c r="DXD20" s="231"/>
      <c r="DXE20" s="231"/>
      <c r="DXF20" s="231"/>
      <c r="DXG20" s="231"/>
      <c r="DXH20" s="231"/>
      <c r="DXI20" s="231"/>
      <c r="DXJ20" s="230"/>
      <c r="DXK20" s="227"/>
      <c r="DXL20" s="26"/>
      <c r="DXM20" s="26"/>
      <c r="DXN20" s="26"/>
      <c r="DXO20" s="26"/>
      <c r="DXP20" s="26"/>
      <c r="DXR20" s="231"/>
      <c r="DXS20" s="231"/>
      <c r="DXT20" s="231"/>
      <c r="DXU20" s="231"/>
      <c r="DXV20" s="231"/>
      <c r="DXW20" s="231"/>
      <c r="DXX20" s="231"/>
      <c r="DXY20" s="231"/>
      <c r="DXZ20" s="230"/>
      <c r="DYA20" s="227"/>
      <c r="DYB20" s="26"/>
      <c r="DYC20" s="26"/>
      <c r="DYD20" s="26"/>
      <c r="DYE20" s="26"/>
      <c r="DYF20" s="26"/>
      <c r="DYH20" s="231"/>
      <c r="DYI20" s="231"/>
      <c r="DYJ20" s="231"/>
      <c r="DYK20" s="231"/>
      <c r="DYL20" s="231"/>
      <c r="DYM20" s="231"/>
      <c r="DYN20" s="231"/>
      <c r="DYO20" s="231"/>
      <c r="DYP20" s="230"/>
      <c r="DYQ20" s="227"/>
      <c r="DYR20" s="26"/>
      <c r="DYS20" s="26"/>
      <c r="DYT20" s="26"/>
      <c r="DYU20" s="26"/>
      <c r="DYV20" s="26"/>
      <c r="DYX20" s="231"/>
      <c r="DYY20" s="231"/>
      <c r="DYZ20" s="231"/>
      <c r="DZA20" s="231"/>
      <c r="DZB20" s="231"/>
      <c r="DZC20" s="231"/>
      <c r="DZD20" s="231"/>
      <c r="DZE20" s="231"/>
      <c r="DZF20" s="230"/>
      <c r="DZG20" s="227"/>
      <c r="DZH20" s="26"/>
      <c r="DZI20" s="26"/>
      <c r="DZJ20" s="26"/>
      <c r="DZK20" s="26"/>
      <c r="DZL20" s="26"/>
      <c r="DZN20" s="231"/>
      <c r="DZO20" s="231"/>
      <c r="DZP20" s="231"/>
      <c r="DZQ20" s="231"/>
      <c r="DZR20" s="231"/>
      <c r="DZS20" s="231"/>
      <c r="DZT20" s="231"/>
      <c r="DZU20" s="231"/>
      <c r="DZV20" s="230"/>
      <c r="DZW20" s="227"/>
      <c r="DZX20" s="26"/>
      <c r="DZY20" s="26"/>
      <c r="DZZ20" s="26"/>
      <c r="EAA20" s="26"/>
      <c r="EAB20" s="26"/>
      <c r="EAD20" s="231"/>
      <c r="EAE20" s="231"/>
      <c r="EAF20" s="231"/>
      <c r="EAG20" s="231"/>
      <c r="EAH20" s="231"/>
      <c r="EAI20" s="231"/>
      <c r="EAJ20" s="231"/>
      <c r="EAK20" s="231"/>
      <c r="EAL20" s="230"/>
      <c r="EAM20" s="227"/>
      <c r="EAN20" s="26"/>
      <c r="EAO20" s="26"/>
      <c r="EAP20" s="26"/>
      <c r="EAQ20" s="26"/>
      <c r="EAR20" s="26"/>
      <c r="EAT20" s="231"/>
      <c r="EAU20" s="231"/>
      <c r="EAV20" s="231"/>
      <c r="EAW20" s="231"/>
      <c r="EAX20" s="231"/>
      <c r="EAY20" s="231"/>
      <c r="EAZ20" s="231"/>
      <c r="EBA20" s="231"/>
      <c r="EBB20" s="230"/>
      <c r="EBC20" s="227"/>
      <c r="EBD20" s="26"/>
      <c r="EBE20" s="26"/>
      <c r="EBF20" s="26"/>
      <c r="EBG20" s="26"/>
      <c r="EBH20" s="26"/>
      <c r="EBJ20" s="231"/>
      <c r="EBK20" s="231"/>
      <c r="EBL20" s="231"/>
      <c r="EBM20" s="231"/>
      <c r="EBN20" s="231"/>
      <c r="EBO20" s="231"/>
      <c r="EBP20" s="231"/>
      <c r="EBQ20" s="231"/>
      <c r="EBR20" s="230"/>
      <c r="EBS20" s="227"/>
      <c r="EBT20" s="26"/>
      <c r="EBU20" s="26"/>
      <c r="EBV20" s="26"/>
      <c r="EBW20" s="26"/>
      <c r="EBX20" s="26"/>
      <c r="EBZ20" s="231"/>
      <c r="ECA20" s="231"/>
      <c r="ECB20" s="231"/>
      <c r="ECC20" s="231"/>
      <c r="ECD20" s="231"/>
      <c r="ECE20" s="231"/>
      <c r="ECF20" s="231"/>
      <c r="ECG20" s="231"/>
      <c r="ECH20" s="230"/>
      <c r="ECI20" s="227"/>
      <c r="ECJ20" s="26"/>
      <c r="ECK20" s="26"/>
      <c r="ECL20" s="26"/>
      <c r="ECM20" s="26"/>
      <c r="ECN20" s="26"/>
      <c r="ECP20" s="231"/>
      <c r="ECQ20" s="231"/>
      <c r="ECR20" s="231"/>
      <c r="ECS20" s="231"/>
      <c r="ECT20" s="231"/>
      <c r="ECU20" s="231"/>
      <c r="ECV20" s="231"/>
      <c r="ECW20" s="231"/>
      <c r="ECX20" s="230"/>
      <c r="ECY20" s="227"/>
      <c r="ECZ20" s="26"/>
      <c r="EDA20" s="26"/>
      <c r="EDB20" s="26"/>
      <c r="EDC20" s="26"/>
      <c r="EDD20" s="26"/>
      <c r="EDF20" s="231"/>
      <c r="EDG20" s="231"/>
      <c r="EDH20" s="231"/>
      <c r="EDI20" s="231"/>
      <c r="EDJ20" s="231"/>
      <c r="EDK20" s="231"/>
      <c r="EDL20" s="231"/>
      <c r="EDM20" s="231"/>
      <c r="EDN20" s="230"/>
      <c r="EDO20" s="227"/>
      <c r="EDP20" s="26"/>
      <c r="EDQ20" s="26"/>
      <c r="EDR20" s="26"/>
      <c r="EDS20" s="26"/>
      <c r="EDT20" s="26"/>
      <c r="EDV20" s="231"/>
      <c r="EDW20" s="231"/>
      <c r="EDX20" s="231"/>
      <c r="EDY20" s="231"/>
      <c r="EDZ20" s="231"/>
      <c r="EEA20" s="231"/>
      <c r="EEB20" s="231"/>
      <c r="EEC20" s="231"/>
      <c r="EED20" s="230"/>
      <c r="EEE20" s="227"/>
      <c r="EEF20" s="26"/>
      <c r="EEG20" s="26"/>
      <c r="EEH20" s="26"/>
      <c r="EEI20" s="26"/>
      <c r="EEJ20" s="26"/>
      <c r="EEL20" s="231"/>
      <c r="EEM20" s="231"/>
      <c r="EEN20" s="231"/>
      <c r="EEO20" s="231"/>
      <c r="EEP20" s="231"/>
      <c r="EEQ20" s="231"/>
      <c r="EER20" s="231"/>
      <c r="EES20" s="231"/>
      <c r="EET20" s="230"/>
      <c r="EEU20" s="227"/>
      <c r="EEV20" s="26"/>
      <c r="EEW20" s="26"/>
      <c r="EEX20" s="26"/>
      <c r="EEY20" s="26"/>
      <c r="EEZ20" s="26"/>
      <c r="EFB20" s="231"/>
      <c r="EFC20" s="231"/>
      <c r="EFD20" s="231"/>
      <c r="EFE20" s="231"/>
      <c r="EFF20" s="231"/>
      <c r="EFG20" s="231"/>
      <c r="EFH20" s="231"/>
      <c r="EFI20" s="231"/>
      <c r="EFJ20" s="230"/>
      <c r="EFK20" s="227"/>
      <c r="EFL20" s="26"/>
      <c r="EFM20" s="26"/>
      <c r="EFN20" s="26"/>
      <c r="EFO20" s="26"/>
      <c r="EFP20" s="26"/>
      <c r="EFR20" s="231"/>
      <c r="EFS20" s="231"/>
      <c r="EFT20" s="231"/>
      <c r="EFU20" s="231"/>
      <c r="EFV20" s="231"/>
      <c r="EFW20" s="231"/>
      <c r="EFX20" s="231"/>
      <c r="EFY20" s="231"/>
      <c r="EFZ20" s="230"/>
      <c r="EGA20" s="227"/>
      <c r="EGB20" s="26"/>
      <c r="EGC20" s="26"/>
      <c r="EGD20" s="26"/>
      <c r="EGE20" s="26"/>
      <c r="EGF20" s="26"/>
      <c r="EGH20" s="231"/>
      <c r="EGI20" s="231"/>
      <c r="EGJ20" s="231"/>
      <c r="EGK20" s="231"/>
      <c r="EGL20" s="231"/>
      <c r="EGM20" s="231"/>
      <c r="EGN20" s="231"/>
      <c r="EGO20" s="231"/>
      <c r="EGP20" s="230"/>
      <c r="EGQ20" s="227"/>
      <c r="EGR20" s="26"/>
      <c r="EGS20" s="26"/>
      <c r="EGT20" s="26"/>
      <c r="EGU20" s="26"/>
      <c r="EGV20" s="26"/>
      <c r="EGX20" s="231"/>
      <c r="EGY20" s="231"/>
      <c r="EGZ20" s="231"/>
      <c r="EHA20" s="231"/>
      <c r="EHB20" s="231"/>
      <c r="EHC20" s="231"/>
      <c r="EHD20" s="231"/>
      <c r="EHE20" s="231"/>
      <c r="EHF20" s="230"/>
      <c r="EHG20" s="227"/>
      <c r="EHH20" s="26"/>
      <c r="EHI20" s="26"/>
      <c r="EHJ20" s="26"/>
      <c r="EHK20" s="26"/>
      <c r="EHL20" s="26"/>
      <c r="EHN20" s="231"/>
      <c r="EHO20" s="231"/>
      <c r="EHP20" s="231"/>
      <c r="EHQ20" s="231"/>
      <c r="EHR20" s="231"/>
      <c r="EHS20" s="231"/>
      <c r="EHT20" s="231"/>
      <c r="EHU20" s="231"/>
      <c r="EHV20" s="230"/>
      <c r="EHW20" s="227"/>
      <c r="EHX20" s="26"/>
      <c r="EHY20" s="26"/>
      <c r="EHZ20" s="26"/>
      <c r="EIA20" s="26"/>
      <c r="EIB20" s="26"/>
      <c r="EID20" s="231"/>
      <c r="EIE20" s="231"/>
      <c r="EIF20" s="231"/>
      <c r="EIG20" s="231"/>
      <c r="EIH20" s="231"/>
      <c r="EII20" s="231"/>
      <c r="EIJ20" s="231"/>
      <c r="EIK20" s="231"/>
      <c r="EIL20" s="230"/>
      <c r="EIM20" s="227"/>
      <c r="EIN20" s="26"/>
      <c r="EIO20" s="26"/>
      <c r="EIP20" s="26"/>
      <c r="EIQ20" s="26"/>
      <c r="EIR20" s="26"/>
      <c r="EIT20" s="231"/>
      <c r="EIU20" s="231"/>
      <c r="EIV20" s="231"/>
      <c r="EIW20" s="231"/>
      <c r="EIX20" s="231"/>
      <c r="EIY20" s="231"/>
      <c r="EIZ20" s="231"/>
      <c r="EJA20" s="231"/>
      <c r="EJB20" s="230"/>
      <c r="EJC20" s="227"/>
      <c r="EJD20" s="26"/>
      <c r="EJE20" s="26"/>
      <c r="EJF20" s="26"/>
      <c r="EJG20" s="26"/>
      <c r="EJH20" s="26"/>
      <c r="EJJ20" s="231"/>
      <c r="EJK20" s="231"/>
      <c r="EJL20" s="231"/>
      <c r="EJM20" s="231"/>
      <c r="EJN20" s="231"/>
      <c r="EJO20" s="231"/>
      <c r="EJP20" s="231"/>
      <c r="EJQ20" s="231"/>
      <c r="EJR20" s="230"/>
      <c r="EJS20" s="227"/>
      <c r="EJT20" s="26"/>
      <c r="EJU20" s="26"/>
      <c r="EJV20" s="26"/>
      <c r="EJW20" s="26"/>
      <c r="EJX20" s="26"/>
      <c r="EJZ20" s="231"/>
      <c r="EKA20" s="231"/>
      <c r="EKB20" s="231"/>
      <c r="EKC20" s="231"/>
      <c r="EKD20" s="231"/>
      <c r="EKE20" s="231"/>
      <c r="EKF20" s="231"/>
      <c r="EKG20" s="231"/>
      <c r="EKH20" s="230"/>
      <c r="EKI20" s="227"/>
      <c r="EKJ20" s="26"/>
      <c r="EKK20" s="26"/>
      <c r="EKL20" s="26"/>
      <c r="EKM20" s="26"/>
      <c r="EKN20" s="26"/>
      <c r="EKP20" s="231"/>
      <c r="EKQ20" s="231"/>
      <c r="EKR20" s="231"/>
      <c r="EKS20" s="231"/>
      <c r="EKT20" s="231"/>
      <c r="EKU20" s="231"/>
      <c r="EKV20" s="231"/>
      <c r="EKW20" s="231"/>
      <c r="EKX20" s="230"/>
      <c r="EKY20" s="227"/>
      <c r="EKZ20" s="26"/>
      <c r="ELA20" s="26"/>
      <c r="ELB20" s="26"/>
      <c r="ELC20" s="26"/>
      <c r="ELD20" s="26"/>
      <c r="ELF20" s="231"/>
      <c r="ELG20" s="231"/>
      <c r="ELH20" s="231"/>
      <c r="ELI20" s="231"/>
      <c r="ELJ20" s="231"/>
      <c r="ELK20" s="231"/>
      <c r="ELL20" s="231"/>
      <c r="ELM20" s="231"/>
      <c r="ELN20" s="230"/>
      <c r="ELO20" s="227"/>
      <c r="ELP20" s="26"/>
      <c r="ELQ20" s="26"/>
      <c r="ELR20" s="26"/>
      <c r="ELS20" s="26"/>
      <c r="ELT20" s="26"/>
      <c r="ELV20" s="231"/>
      <c r="ELW20" s="231"/>
      <c r="ELX20" s="231"/>
      <c r="ELY20" s="231"/>
      <c r="ELZ20" s="231"/>
      <c r="EMA20" s="231"/>
      <c r="EMB20" s="231"/>
      <c r="EMC20" s="231"/>
      <c r="EMD20" s="230"/>
      <c r="EME20" s="227"/>
      <c r="EMF20" s="26"/>
      <c r="EMG20" s="26"/>
      <c r="EMH20" s="26"/>
      <c r="EMI20" s="26"/>
      <c r="EMJ20" s="26"/>
      <c r="EML20" s="231"/>
      <c r="EMM20" s="231"/>
      <c r="EMN20" s="231"/>
      <c r="EMO20" s="231"/>
      <c r="EMP20" s="231"/>
      <c r="EMQ20" s="231"/>
      <c r="EMR20" s="231"/>
      <c r="EMS20" s="231"/>
      <c r="EMT20" s="230"/>
      <c r="EMU20" s="227"/>
      <c r="EMV20" s="26"/>
      <c r="EMW20" s="26"/>
      <c r="EMX20" s="26"/>
      <c r="EMY20" s="26"/>
      <c r="EMZ20" s="26"/>
      <c r="ENB20" s="231"/>
      <c r="ENC20" s="231"/>
      <c r="END20" s="231"/>
      <c r="ENE20" s="231"/>
      <c r="ENF20" s="231"/>
      <c r="ENG20" s="231"/>
      <c r="ENH20" s="231"/>
      <c r="ENI20" s="231"/>
      <c r="ENJ20" s="230"/>
      <c r="ENK20" s="227"/>
      <c r="ENL20" s="26"/>
      <c r="ENM20" s="26"/>
      <c r="ENN20" s="26"/>
      <c r="ENO20" s="26"/>
      <c r="ENP20" s="26"/>
      <c r="ENR20" s="231"/>
      <c r="ENS20" s="231"/>
      <c r="ENT20" s="231"/>
      <c r="ENU20" s="231"/>
      <c r="ENV20" s="231"/>
      <c r="ENW20" s="231"/>
      <c r="ENX20" s="231"/>
      <c r="ENY20" s="231"/>
      <c r="ENZ20" s="230"/>
      <c r="EOA20" s="227"/>
      <c r="EOB20" s="26"/>
      <c r="EOC20" s="26"/>
      <c r="EOD20" s="26"/>
      <c r="EOE20" s="26"/>
      <c r="EOF20" s="26"/>
      <c r="EOH20" s="231"/>
      <c r="EOI20" s="231"/>
      <c r="EOJ20" s="231"/>
      <c r="EOK20" s="231"/>
      <c r="EOL20" s="231"/>
      <c r="EOM20" s="231"/>
      <c r="EON20" s="231"/>
      <c r="EOO20" s="231"/>
      <c r="EOP20" s="230"/>
      <c r="EOQ20" s="227"/>
      <c r="EOR20" s="26"/>
      <c r="EOS20" s="26"/>
      <c r="EOT20" s="26"/>
      <c r="EOU20" s="26"/>
      <c r="EOV20" s="26"/>
      <c r="EOX20" s="231"/>
      <c r="EOY20" s="231"/>
      <c r="EOZ20" s="231"/>
      <c r="EPA20" s="231"/>
      <c r="EPB20" s="231"/>
      <c r="EPC20" s="231"/>
      <c r="EPD20" s="231"/>
      <c r="EPE20" s="231"/>
      <c r="EPF20" s="230"/>
      <c r="EPG20" s="227"/>
      <c r="EPH20" s="26"/>
      <c r="EPI20" s="26"/>
      <c r="EPJ20" s="26"/>
      <c r="EPK20" s="26"/>
      <c r="EPL20" s="26"/>
      <c r="EPN20" s="231"/>
      <c r="EPO20" s="231"/>
      <c r="EPP20" s="231"/>
      <c r="EPQ20" s="231"/>
      <c r="EPR20" s="231"/>
      <c r="EPS20" s="231"/>
      <c r="EPT20" s="231"/>
      <c r="EPU20" s="231"/>
      <c r="EPV20" s="230"/>
      <c r="EPW20" s="227"/>
      <c r="EPX20" s="26"/>
      <c r="EPY20" s="26"/>
      <c r="EPZ20" s="26"/>
      <c r="EQA20" s="26"/>
      <c r="EQB20" s="26"/>
      <c r="EQD20" s="231"/>
      <c r="EQE20" s="231"/>
      <c r="EQF20" s="231"/>
      <c r="EQG20" s="231"/>
      <c r="EQH20" s="231"/>
      <c r="EQI20" s="231"/>
      <c r="EQJ20" s="231"/>
      <c r="EQK20" s="231"/>
      <c r="EQL20" s="230"/>
      <c r="EQM20" s="227"/>
      <c r="EQN20" s="26"/>
      <c r="EQO20" s="26"/>
      <c r="EQP20" s="26"/>
      <c r="EQQ20" s="26"/>
      <c r="EQR20" s="26"/>
      <c r="EQT20" s="231"/>
      <c r="EQU20" s="231"/>
      <c r="EQV20" s="231"/>
      <c r="EQW20" s="231"/>
      <c r="EQX20" s="231"/>
      <c r="EQY20" s="231"/>
      <c r="EQZ20" s="231"/>
      <c r="ERA20" s="231"/>
      <c r="ERB20" s="230"/>
      <c r="ERC20" s="227"/>
      <c r="ERD20" s="26"/>
      <c r="ERE20" s="26"/>
      <c r="ERF20" s="26"/>
      <c r="ERG20" s="26"/>
      <c r="ERH20" s="26"/>
      <c r="ERJ20" s="231"/>
      <c r="ERK20" s="231"/>
      <c r="ERL20" s="231"/>
      <c r="ERM20" s="231"/>
      <c r="ERN20" s="231"/>
      <c r="ERO20" s="231"/>
      <c r="ERP20" s="231"/>
      <c r="ERQ20" s="231"/>
      <c r="ERR20" s="230"/>
      <c r="ERS20" s="227"/>
      <c r="ERT20" s="26"/>
      <c r="ERU20" s="26"/>
      <c r="ERV20" s="26"/>
      <c r="ERW20" s="26"/>
      <c r="ERX20" s="26"/>
      <c r="ERZ20" s="231"/>
      <c r="ESA20" s="231"/>
      <c r="ESB20" s="231"/>
      <c r="ESC20" s="231"/>
      <c r="ESD20" s="231"/>
      <c r="ESE20" s="231"/>
      <c r="ESF20" s="231"/>
      <c r="ESG20" s="231"/>
      <c r="ESH20" s="230"/>
      <c r="ESI20" s="227"/>
      <c r="ESJ20" s="26"/>
      <c r="ESK20" s="26"/>
      <c r="ESL20" s="26"/>
      <c r="ESM20" s="26"/>
      <c r="ESN20" s="26"/>
      <c r="ESP20" s="231"/>
      <c r="ESQ20" s="231"/>
      <c r="ESR20" s="231"/>
      <c r="ESS20" s="231"/>
      <c r="EST20" s="231"/>
      <c r="ESU20" s="231"/>
      <c r="ESV20" s="231"/>
      <c r="ESW20" s="231"/>
      <c r="ESX20" s="230"/>
      <c r="ESY20" s="227"/>
      <c r="ESZ20" s="26"/>
      <c r="ETA20" s="26"/>
      <c r="ETB20" s="26"/>
      <c r="ETC20" s="26"/>
      <c r="ETD20" s="26"/>
      <c r="ETF20" s="231"/>
      <c r="ETG20" s="231"/>
      <c r="ETH20" s="231"/>
      <c r="ETI20" s="231"/>
      <c r="ETJ20" s="231"/>
      <c r="ETK20" s="231"/>
      <c r="ETL20" s="231"/>
      <c r="ETM20" s="231"/>
      <c r="ETN20" s="230"/>
      <c r="ETO20" s="227"/>
      <c r="ETP20" s="26"/>
      <c r="ETQ20" s="26"/>
      <c r="ETR20" s="26"/>
      <c r="ETS20" s="26"/>
      <c r="ETT20" s="26"/>
      <c r="ETV20" s="231"/>
      <c r="ETW20" s="231"/>
      <c r="ETX20" s="231"/>
      <c r="ETY20" s="231"/>
      <c r="ETZ20" s="231"/>
      <c r="EUA20" s="231"/>
      <c r="EUB20" s="231"/>
      <c r="EUC20" s="231"/>
      <c r="EUD20" s="230"/>
      <c r="EUE20" s="227"/>
      <c r="EUF20" s="26"/>
      <c r="EUG20" s="26"/>
      <c r="EUH20" s="26"/>
      <c r="EUI20" s="26"/>
      <c r="EUJ20" s="26"/>
      <c r="EUL20" s="231"/>
      <c r="EUM20" s="231"/>
      <c r="EUN20" s="231"/>
      <c r="EUO20" s="231"/>
      <c r="EUP20" s="231"/>
      <c r="EUQ20" s="231"/>
      <c r="EUR20" s="231"/>
      <c r="EUS20" s="231"/>
      <c r="EUT20" s="230"/>
      <c r="EUU20" s="227"/>
      <c r="EUV20" s="26"/>
      <c r="EUW20" s="26"/>
      <c r="EUX20" s="26"/>
      <c r="EUY20" s="26"/>
      <c r="EUZ20" s="26"/>
      <c r="EVB20" s="231"/>
      <c r="EVC20" s="231"/>
      <c r="EVD20" s="231"/>
      <c r="EVE20" s="231"/>
      <c r="EVF20" s="231"/>
      <c r="EVG20" s="231"/>
      <c r="EVH20" s="231"/>
      <c r="EVI20" s="231"/>
      <c r="EVJ20" s="230"/>
      <c r="EVK20" s="227"/>
      <c r="EVL20" s="26"/>
      <c r="EVM20" s="26"/>
      <c r="EVN20" s="26"/>
      <c r="EVO20" s="26"/>
      <c r="EVP20" s="26"/>
      <c r="EVR20" s="231"/>
      <c r="EVS20" s="231"/>
      <c r="EVT20" s="231"/>
      <c r="EVU20" s="231"/>
      <c r="EVV20" s="231"/>
      <c r="EVW20" s="231"/>
      <c r="EVX20" s="231"/>
      <c r="EVY20" s="231"/>
      <c r="EVZ20" s="230"/>
      <c r="EWA20" s="227"/>
      <c r="EWB20" s="26"/>
      <c r="EWC20" s="26"/>
      <c r="EWD20" s="26"/>
      <c r="EWE20" s="26"/>
      <c r="EWF20" s="26"/>
      <c r="EWH20" s="231"/>
      <c r="EWI20" s="231"/>
      <c r="EWJ20" s="231"/>
      <c r="EWK20" s="231"/>
      <c r="EWL20" s="231"/>
      <c r="EWM20" s="231"/>
      <c r="EWN20" s="231"/>
      <c r="EWO20" s="231"/>
      <c r="EWP20" s="230"/>
      <c r="EWQ20" s="227"/>
      <c r="EWR20" s="26"/>
      <c r="EWS20" s="26"/>
      <c r="EWT20" s="26"/>
      <c r="EWU20" s="26"/>
      <c r="EWV20" s="26"/>
      <c r="EWX20" s="231"/>
      <c r="EWY20" s="231"/>
      <c r="EWZ20" s="231"/>
      <c r="EXA20" s="231"/>
      <c r="EXB20" s="231"/>
      <c r="EXC20" s="231"/>
      <c r="EXD20" s="231"/>
      <c r="EXE20" s="231"/>
      <c r="EXF20" s="230"/>
      <c r="EXG20" s="227"/>
      <c r="EXH20" s="26"/>
      <c r="EXI20" s="26"/>
      <c r="EXJ20" s="26"/>
      <c r="EXK20" s="26"/>
      <c r="EXL20" s="26"/>
      <c r="EXN20" s="231"/>
      <c r="EXO20" s="231"/>
      <c r="EXP20" s="231"/>
      <c r="EXQ20" s="231"/>
      <c r="EXR20" s="231"/>
      <c r="EXS20" s="231"/>
      <c r="EXT20" s="231"/>
      <c r="EXU20" s="231"/>
      <c r="EXV20" s="230"/>
      <c r="EXW20" s="227"/>
      <c r="EXX20" s="26"/>
      <c r="EXY20" s="26"/>
      <c r="EXZ20" s="26"/>
      <c r="EYA20" s="26"/>
      <c r="EYB20" s="26"/>
      <c r="EYD20" s="231"/>
      <c r="EYE20" s="231"/>
      <c r="EYF20" s="231"/>
      <c r="EYG20" s="231"/>
      <c r="EYH20" s="231"/>
      <c r="EYI20" s="231"/>
      <c r="EYJ20" s="231"/>
      <c r="EYK20" s="231"/>
      <c r="EYL20" s="230"/>
      <c r="EYM20" s="227"/>
      <c r="EYN20" s="26"/>
      <c r="EYO20" s="26"/>
      <c r="EYP20" s="26"/>
      <c r="EYQ20" s="26"/>
      <c r="EYR20" s="26"/>
      <c r="EYT20" s="231"/>
      <c r="EYU20" s="231"/>
      <c r="EYV20" s="231"/>
      <c r="EYW20" s="231"/>
      <c r="EYX20" s="231"/>
      <c r="EYY20" s="231"/>
      <c r="EYZ20" s="231"/>
      <c r="EZA20" s="231"/>
      <c r="EZB20" s="230"/>
      <c r="EZC20" s="227"/>
      <c r="EZD20" s="26"/>
      <c r="EZE20" s="26"/>
      <c r="EZF20" s="26"/>
      <c r="EZG20" s="26"/>
      <c r="EZH20" s="26"/>
      <c r="EZJ20" s="231"/>
      <c r="EZK20" s="231"/>
      <c r="EZL20" s="231"/>
      <c r="EZM20" s="231"/>
      <c r="EZN20" s="231"/>
      <c r="EZO20" s="231"/>
      <c r="EZP20" s="231"/>
      <c r="EZQ20" s="231"/>
      <c r="EZR20" s="230"/>
      <c r="EZS20" s="227"/>
      <c r="EZT20" s="26"/>
      <c r="EZU20" s="26"/>
      <c r="EZV20" s="26"/>
      <c r="EZW20" s="26"/>
      <c r="EZX20" s="26"/>
      <c r="EZZ20" s="231"/>
      <c r="FAA20" s="231"/>
      <c r="FAB20" s="231"/>
      <c r="FAC20" s="231"/>
      <c r="FAD20" s="231"/>
      <c r="FAE20" s="231"/>
      <c r="FAF20" s="231"/>
      <c r="FAG20" s="231"/>
      <c r="FAH20" s="230"/>
      <c r="FAI20" s="227"/>
      <c r="FAJ20" s="26"/>
      <c r="FAK20" s="26"/>
      <c r="FAL20" s="26"/>
      <c r="FAM20" s="26"/>
      <c r="FAN20" s="26"/>
      <c r="FAP20" s="231"/>
      <c r="FAQ20" s="231"/>
      <c r="FAR20" s="231"/>
      <c r="FAS20" s="231"/>
      <c r="FAT20" s="231"/>
      <c r="FAU20" s="231"/>
      <c r="FAV20" s="231"/>
      <c r="FAW20" s="231"/>
      <c r="FAX20" s="230"/>
      <c r="FAY20" s="227"/>
      <c r="FAZ20" s="26"/>
      <c r="FBA20" s="26"/>
      <c r="FBB20" s="26"/>
      <c r="FBC20" s="26"/>
      <c r="FBD20" s="26"/>
      <c r="FBF20" s="231"/>
      <c r="FBG20" s="231"/>
      <c r="FBH20" s="231"/>
      <c r="FBI20" s="231"/>
      <c r="FBJ20" s="231"/>
      <c r="FBK20" s="231"/>
      <c r="FBL20" s="231"/>
      <c r="FBM20" s="231"/>
      <c r="FBN20" s="230"/>
      <c r="FBO20" s="227"/>
      <c r="FBP20" s="26"/>
      <c r="FBQ20" s="26"/>
      <c r="FBR20" s="26"/>
      <c r="FBS20" s="26"/>
      <c r="FBT20" s="26"/>
      <c r="FBV20" s="231"/>
      <c r="FBW20" s="231"/>
      <c r="FBX20" s="231"/>
      <c r="FBY20" s="231"/>
      <c r="FBZ20" s="231"/>
      <c r="FCA20" s="231"/>
      <c r="FCB20" s="231"/>
      <c r="FCC20" s="231"/>
      <c r="FCD20" s="230"/>
      <c r="FCE20" s="227"/>
      <c r="FCF20" s="26"/>
      <c r="FCG20" s="26"/>
      <c r="FCH20" s="26"/>
      <c r="FCI20" s="26"/>
      <c r="FCJ20" s="26"/>
      <c r="FCL20" s="231"/>
      <c r="FCM20" s="231"/>
      <c r="FCN20" s="231"/>
      <c r="FCO20" s="231"/>
      <c r="FCP20" s="231"/>
      <c r="FCQ20" s="231"/>
      <c r="FCR20" s="231"/>
      <c r="FCS20" s="231"/>
      <c r="FCT20" s="230"/>
      <c r="FCU20" s="227"/>
      <c r="FCV20" s="26"/>
      <c r="FCW20" s="26"/>
      <c r="FCX20" s="26"/>
      <c r="FCY20" s="26"/>
      <c r="FCZ20" s="26"/>
      <c r="FDB20" s="231"/>
      <c r="FDC20" s="231"/>
      <c r="FDD20" s="231"/>
      <c r="FDE20" s="231"/>
      <c r="FDF20" s="231"/>
      <c r="FDG20" s="231"/>
      <c r="FDH20" s="231"/>
      <c r="FDI20" s="231"/>
      <c r="FDJ20" s="230"/>
      <c r="FDK20" s="227"/>
      <c r="FDL20" s="26"/>
      <c r="FDM20" s="26"/>
      <c r="FDN20" s="26"/>
      <c r="FDO20" s="26"/>
      <c r="FDP20" s="26"/>
      <c r="FDR20" s="231"/>
      <c r="FDS20" s="231"/>
      <c r="FDT20" s="231"/>
      <c r="FDU20" s="231"/>
      <c r="FDV20" s="231"/>
      <c r="FDW20" s="231"/>
      <c r="FDX20" s="231"/>
      <c r="FDY20" s="231"/>
      <c r="FDZ20" s="230"/>
      <c r="FEA20" s="227"/>
      <c r="FEB20" s="26"/>
      <c r="FEC20" s="26"/>
      <c r="FED20" s="26"/>
      <c r="FEE20" s="26"/>
      <c r="FEF20" s="26"/>
      <c r="FEH20" s="231"/>
      <c r="FEI20" s="231"/>
      <c r="FEJ20" s="231"/>
      <c r="FEK20" s="231"/>
      <c r="FEL20" s="231"/>
      <c r="FEM20" s="231"/>
      <c r="FEN20" s="231"/>
      <c r="FEO20" s="231"/>
      <c r="FEP20" s="230"/>
      <c r="FEQ20" s="227"/>
      <c r="FER20" s="26"/>
      <c r="FES20" s="26"/>
      <c r="FET20" s="26"/>
      <c r="FEU20" s="26"/>
      <c r="FEV20" s="26"/>
      <c r="FEX20" s="231"/>
      <c r="FEY20" s="231"/>
      <c r="FEZ20" s="231"/>
      <c r="FFA20" s="231"/>
      <c r="FFB20" s="231"/>
      <c r="FFC20" s="231"/>
      <c r="FFD20" s="231"/>
      <c r="FFE20" s="231"/>
      <c r="FFF20" s="230"/>
      <c r="FFG20" s="227"/>
      <c r="FFH20" s="26"/>
      <c r="FFI20" s="26"/>
      <c r="FFJ20" s="26"/>
      <c r="FFK20" s="26"/>
      <c r="FFL20" s="26"/>
      <c r="FFN20" s="231"/>
      <c r="FFO20" s="231"/>
      <c r="FFP20" s="231"/>
      <c r="FFQ20" s="231"/>
      <c r="FFR20" s="231"/>
      <c r="FFS20" s="231"/>
      <c r="FFT20" s="231"/>
      <c r="FFU20" s="231"/>
      <c r="FFV20" s="230"/>
      <c r="FFW20" s="227"/>
      <c r="FFX20" s="26"/>
      <c r="FFY20" s="26"/>
      <c r="FFZ20" s="26"/>
      <c r="FGA20" s="26"/>
      <c r="FGB20" s="26"/>
      <c r="FGD20" s="231"/>
      <c r="FGE20" s="231"/>
      <c r="FGF20" s="231"/>
      <c r="FGG20" s="231"/>
      <c r="FGH20" s="231"/>
      <c r="FGI20" s="231"/>
      <c r="FGJ20" s="231"/>
      <c r="FGK20" s="231"/>
      <c r="FGL20" s="230"/>
      <c r="FGM20" s="227"/>
      <c r="FGN20" s="26"/>
      <c r="FGO20" s="26"/>
      <c r="FGP20" s="26"/>
      <c r="FGQ20" s="26"/>
      <c r="FGR20" s="26"/>
      <c r="FGT20" s="231"/>
      <c r="FGU20" s="231"/>
      <c r="FGV20" s="231"/>
      <c r="FGW20" s="231"/>
      <c r="FGX20" s="231"/>
      <c r="FGY20" s="231"/>
      <c r="FGZ20" s="231"/>
      <c r="FHA20" s="231"/>
      <c r="FHB20" s="230"/>
      <c r="FHC20" s="227"/>
      <c r="FHD20" s="26"/>
      <c r="FHE20" s="26"/>
      <c r="FHF20" s="26"/>
      <c r="FHG20" s="26"/>
      <c r="FHH20" s="26"/>
      <c r="FHJ20" s="231"/>
      <c r="FHK20" s="231"/>
      <c r="FHL20" s="231"/>
      <c r="FHM20" s="231"/>
      <c r="FHN20" s="231"/>
      <c r="FHO20" s="231"/>
      <c r="FHP20" s="231"/>
      <c r="FHQ20" s="231"/>
      <c r="FHR20" s="230"/>
      <c r="FHS20" s="227"/>
      <c r="FHT20" s="26"/>
      <c r="FHU20" s="26"/>
      <c r="FHV20" s="26"/>
      <c r="FHW20" s="26"/>
      <c r="FHX20" s="26"/>
      <c r="FHZ20" s="231"/>
      <c r="FIA20" s="231"/>
      <c r="FIB20" s="231"/>
      <c r="FIC20" s="231"/>
      <c r="FID20" s="231"/>
      <c r="FIE20" s="231"/>
      <c r="FIF20" s="231"/>
      <c r="FIG20" s="231"/>
      <c r="FIH20" s="230"/>
      <c r="FII20" s="227"/>
      <c r="FIJ20" s="26"/>
      <c r="FIK20" s="26"/>
      <c r="FIL20" s="26"/>
      <c r="FIM20" s="26"/>
      <c r="FIN20" s="26"/>
      <c r="FIP20" s="231"/>
      <c r="FIQ20" s="231"/>
      <c r="FIR20" s="231"/>
      <c r="FIS20" s="231"/>
      <c r="FIT20" s="231"/>
      <c r="FIU20" s="231"/>
      <c r="FIV20" s="231"/>
      <c r="FIW20" s="231"/>
      <c r="FIX20" s="230"/>
      <c r="FIY20" s="227"/>
      <c r="FIZ20" s="26"/>
      <c r="FJA20" s="26"/>
      <c r="FJB20" s="26"/>
      <c r="FJC20" s="26"/>
      <c r="FJD20" s="26"/>
      <c r="FJF20" s="231"/>
      <c r="FJG20" s="231"/>
      <c r="FJH20" s="231"/>
      <c r="FJI20" s="231"/>
      <c r="FJJ20" s="231"/>
      <c r="FJK20" s="231"/>
      <c r="FJL20" s="231"/>
      <c r="FJM20" s="231"/>
      <c r="FJN20" s="230"/>
      <c r="FJO20" s="227"/>
      <c r="FJP20" s="26"/>
      <c r="FJQ20" s="26"/>
      <c r="FJR20" s="26"/>
      <c r="FJS20" s="26"/>
      <c r="FJT20" s="26"/>
      <c r="FJV20" s="231"/>
      <c r="FJW20" s="231"/>
      <c r="FJX20" s="231"/>
      <c r="FJY20" s="231"/>
      <c r="FJZ20" s="231"/>
      <c r="FKA20" s="231"/>
      <c r="FKB20" s="231"/>
      <c r="FKC20" s="231"/>
      <c r="FKD20" s="230"/>
      <c r="FKE20" s="227"/>
      <c r="FKF20" s="26"/>
      <c r="FKG20" s="26"/>
      <c r="FKH20" s="26"/>
      <c r="FKI20" s="26"/>
      <c r="FKJ20" s="26"/>
      <c r="FKL20" s="231"/>
      <c r="FKM20" s="231"/>
      <c r="FKN20" s="231"/>
      <c r="FKO20" s="231"/>
      <c r="FKP20" s="231"/>
      <c r="FKQ20" s="231"/>
      <c r="FKR20" s="231"/>
      <c r="FKS20" s="231"/>
      <c r="FKT20" s="230"/>
      <c r="FKU20" s="227"/>
      <c r="FKV20" s="26"/>
      <c r="FKW20" s="26"/>
      <c r="FKX20" s="26"/>
      <c r="FKY20" s="26"/>
      <c r="FKZ20" s="26"/>
      <c r="FLB20" s="231"/>
      <c r="FLC20" s="231"/>
      <c r="FLD20" s="231"/>
      <c r="FLE20" s="231"/>
      <c r="FLF20" s="231"/>
      <c r="FLG20" s="231"/>
      <c r="FLH20" s="231"/>
      <c r="FLI20" s="231"/>
      <c r="FLJ20" s="230"/>
      <c r="FLK20" s="227"/>
      <c r="FLL20" s="26"/>
      <c r="FLM20" s="26"/>
      <c r="FLN20" s="26"/>
      <c r="FLO20" s="26"/>
      <c r="FLP20" s="26"/>
      <c r="FLR20" s="231"/>
      <c r="FLS20" s="231"/>
      <c r="FLT20" s="231"/>
      <c r="FLU20" s="231"/>
      <c r="FLV20" s="231"/>
      <c r="FLW20" s="231"/>
      <c r="FLX20" s="231"/>
      <c r="FLY20" s="231"/>
      <c r="FLZ20" s="230"/>
      <c r="FMA20" s="227"/>
      <c r="FMB20" s="26"/>
      <c r="FMC20" s="26"/>
      <c r="FMD20" s="26"/>
      <c r="FME20" s="26"/>
      <c r="FMF20" s="26"/>
      <c r="FMH20" s="231"/>
      <c r="FMI20" s="231"/>
      <c r="FMJ20" s="231"/>
      <c r="FMK20" s="231"/>
      <c r="FML20" s="231"/>
      <c r="FMM20" s="231"/>
      <c r="FMN20" s="231"/>
      <c r="FMO20" s="231"/>
      <c r="FMP20" s="230"/>
      <c r="FMQ20" s="227"/>
      <c r="FMR20" s="26"/>
      <c r="FMS20" s="26"/>
      <c r="FMT20" s="26"/>
      <c r="FMU20" s="26"/>
      <c r="FMV20" s="26"/>
      <c r="FMX20" s="231"/>
      <c r="FMY20" s="231"/>
      <c r="FMZ20" s="231"/>
      <c r="FNA20" s="231"/>
      <c r="FNB20" s="231"/>
      <c r="FNC20" s="231"/>
      <c r="FND20" s="231"/>
      <c r="FNE20" s="231"/>
      <c r="FNF20" s="230"/>
      <c r="FNG20" s="227"/>
      <c r="FNH20" s="26"/>
      <c r="FNI20" s="26"/>
      <c r="FNJ20" s="26"/>
      <c r="FNK20" s="26"/>
      <c r="FNL20" s="26"/>
      <c r="FNN20" s="231"/>
      <c r="FNO20" s="231"/>
      <c r="FNP20" s="231"/>
      <c r="FNQ20" s="231"/>
      <c r="FNR20" s="231"/>
      <c r="FNS20" s="231"/>
      <c r="FNT20" s="231"/>
      <c r="FNU20" s="231"/>
      <c r="FNV20" s="230"/>
      <c r="FNW20" s="227"/>
      <c r="FNX20" s="26"/>
      <c r="FNY20" s="26"/>
      <c r="FNZ20" s="26"/>
      <c r="FOA20" s="26"/>
      <c r="FOB20" s="26"/>
      <c r="FOD20" s="231"/>
      <c r="FOE20" s="231"/>
      <c r="FOF20" s="231"/>
      <c r="FOG20" s="231"/>
      <c r="FOH20" s="231"/>
      <c r="FOI20" s="231"/>
      <c r="FOJ20" s="231"/>
      <c r="FOK20" s="231"/>
      <c r="FOL20" s="230"/>
      <c r="FOM20" s="227"/>
      <c r="FON20" s="26"/>
      <c r="FOO20" s="26"/>
      <c r="FOP20" s="26"/>
      <c r="FOQ20" s="26"/>
      <c r="FOR20" s="26"/>
      <c r="FOT20" s="231"/>
      <c r="FOU20" s="231"/>
      <c r="FOV20" s="231"/>
      <c r="FOW20" s="231"/>
      <c r="FOX20" s="231"/>
      <c r="FOY20" s="231"/>
      <c r="FOZ20" s="231"/>
      <c r="FPA20" s="231"/>
      <c r="FPB20" s="230"/>
      <c r="FPC20" s="227"/>
      <c r="FPD20" s="26"/>
      <c r="FPE20" s="26"/>
      <c r="FPF20" s="26"/>
      <c r="FPG20" s="26"/>
      <c r="FPH20" s="26"/>
      <c r="FPJ20" s="231"/>
      <c r="FPK20" s="231"/>
      <c r="FPL20" s="231"/>
      <c r="FPM20" s="231"/>
      <c r="FPN20" s="231"/>
      <c r="FPO20" s="231"/>
      <c r="FPP20" s="231"/>
      <c r="FPQ20" s="231"/>
      <c r="FPR20" s="230"/>
      <c r="FPS20" s="227"/>
      <c r="FPT20" s="26"/>
      <c r="FPU20" s="26"/>
      <c r="FPV20" s="26"/>
      <c r="FPW20" s="26"/>
      <c r="FPX20" s="26"/>
      <c r="FPZ20" s="231"/>
      <c r="FQA20" s="231"/>
      <c r="FQB20" s="231"/>
      <c r="FQC20" s="231"/>
      <c r="FQD20" s="231"/>
      <c r="FQE20" s="231"/>
      <c r="FQF20" s="231"/>
      <c r="FQG20" s="231"/>
      <c r="FQH20" s="230"/>
      <c r="FQI20" s="227"/>
      <c r="FQJ20" s="26"/>
      <c r="FQK20" s="26"/>
      <c r="FQL20" s="26"/>
      <c r="FQM20" s="26"/>
      <c r="FQN20" s="26"/>
      <c r="FQP20" s="231"/>
      <c r="FQQ20" s="231"/>
      <c r="FQR20" s="231"/>
      <c r="FQS20" s="231"/>
      <c r="FQT20" s="231"/>
      <c r="FQU20" s="231"/>
      <c r="FQV20" s="231"/>
      <c r="FQW20" s="231"/>
      <c r="FQX20" s="230"/>
      <c r="FQY20" s="227"/>
      <c r="FQZ20" s="26"/>
      <c r="FRA20" s="26"/>
      <c r="FRB20" s="26"/>
      <c r="FRC20" s="26"/>
      <c r="FRD20" s="26"/>
      <c r="FRF20" s="231"/>
      <c r="FRG20" s="231"/>
      <c r="FRH20" s="231"/>
      <c r="FRI20" s="231"/>
      <c r="FRJ20" s="231"/>
      <c r="FRK20" s="231"/>
      <c r="FRL20" s="231"/>
      <c r="FRM20" s="231"/>
      <c r="FRN20" s="230"/>
      <c r="FRO20" s="227"/>
      <c r="FRP20" s="26"/>
      <c r="FRQ20" s="26"/>
      <c r="FRR20" s="26"/>
      <c r="FRS20" s="26"/>
      <c r="FRT20" s="26"/>
      <c r="FRV20" s="231"/>
      <c r="FRW20" s="231"/>
      <c r="FRX20" s="231"/>
      <c r="FRY20" s="231"/>
      <c r="FRZ20" s="231"/>
      <c r="FSA20" s="231"/>
      <c r="FSB20" s="231"/>
      <c r="FSC20" s="231"/>
      <c r="FSD20" s="230"/>
      <c r="FSE20" s="227"/>
      <c r="FSF20" s="26"/>
      <c r="FSG20" s="26"/>
      <c r="FSH20" s="26"/>
      <c r="FSI20" s="26"/>
      <c r="FSJ20" s="26"/>
      <c r="FSL20" s="231"/>
      <c r="FSM20" s="231"/>
      <c r="FSN20" s="231"/>
      <c r="FSO20" s="231"/>
      <c r="FSP20" s="231"/>
      <c r="FSQ20" s="231"/>
      <c r="FSR20" s="231"/>
      <c r="FSS20" s="231"/>
      <c r="FST20" s="230"/>
      <c r="FSU20" s="227"/>
      <c r="FSV20" s="26"/>
      <c r="FSW20" s="26"/>
      <c r="FSX20" s="26"/>
      <c r="FSY20" s="26"/>
      <c r="FSZ20" s="26"/>
      <c r="FTB20" s="231"/>
      <c r="FTC20" s="231"/>
      <c r="FTD20" s="231"/>
      <c r="FTE20" s="231"/>
      <c r="FTF20" s="231"/>
      <c r="FTG20" s="231"/>
      <c r="FTH20" s="231"/>
      <c r="FTI20" s="231"/>
      <c r="FTJ20" s="230"/>
      <c r="FTK20" s="227"/>
      <c r="FTL20" s="26"/>
      <c r="FTM20" s="26"/>
      <c r="FTN20" s="26"/>
      <c r="FTO20" s="26"/>
      <c r="FTP20" s="26"/>
      <c r="FTR20" s="231"/>
      <c r="FTS20" s="231"/>
      <c r="FTT20" s="231"/>
      <c r="FTU20" s="231"/>
      <c r="FTV20" s="231"/>
      <c r="FTW20" s="231"/>
      <c r="FTX20" s="231"/>
      <c r="FTY20" s="231"/>
      <c r="FTZ20" s="230"/>
      <c r="FUA20" s="227"/>
      <c r="FUB20" s="26"/>
      <c r="FUC20" s="26"/>
      <c r="FUD20" s="26"/>
      <c r="FUE20" s="26"/>
      <c r="FUF20" s="26"/>
      <c r="FUH20" s="231"/>
      <c r="FUI20" s="231"/>
      <c r="FUJ20" s="231"/>
      <c r="FUK20" s="231"/>
      <c r="FUL20" s="231"/>
      <c r="FUM20" s="231"/>
      <c r="FUN20" s="231"/>
      <c r="FUO20" s="231"/>
      <c r="FUP20" s="230"/>
      <c r="FUQ20" s="227"/>
      <c r="FUR20" s="26"/>
      <c r="FUS20" s="26"/>
      <c r="FUT20" s="26"/>
      <c r="FUU20" s="26"/>
      <c r="FUV20" s="26"/>
      <c r="FUX20" s="231"/>
      <c r="FUY20" s="231"/>
      <c r="FUZ20" s="231"/>
      <c r="FVA20" s="231"/>
      <c r="FVB20" s="231"/>
      <c r="FVC20" s="231"/>
      <c r="FVD20" s="231"/>
      <c r="FVE20" s="231"/>
      <c r="FVF20" s="230"/>
      <c r="FVG20" s="227"/>
      <c r="FVH20" s="26"/>
      <c r="FVI20" s="26"/>
      <c r="FVJ20" s="26"/>
      <c r="FVK20" s="26"/>
      <c r="FVL20" s="26"/>
      <c r="FVN20" s="231"/>
      <c r="FVO20" s="231"/>
      <c r="FVP20" s="231"/>
      <c r="FVQ20" s="231"/>
      <c r="FVR20" s="231"/>
      <c r="FVS20" s="231"/>
      <c r="FVT20" s="231"/>
      <c r="FVU20" s="231"/>
      <c r="FVV20" s="230"/>
      <c r="FVW20" s="227"/>
      <c r="FVX20" s="26"/>
      <c r="FVY20" s="26"/>
      <c r="FVZ20" s="26"/>
      <c r="FWA20" s="26"/>
      <c r="FWB20" s="26"/>
      <c r="FWD20" s="231"/>
      <c r="FWE20" s="231"/>
      <c r="FWF20" s="231"/>
      <c r="FWG20" s="231"/>
      <c r="FWH20" s="231"/>
      <c r="FWI20" s="231"/>
      <c r="FWJ20" s="231"/>
      <c r="FWK20" s="231"/>
      <c r="FWL20" s="230"/>
      <c r="FWM20" s="227"/>
      <c r="FWN20" s="26"/>
      <c r="FWO20" s="26"/>
      <c r="FWP20" s="26"/>
      <c r="FWQ20" s="26"/>
      <c r="FWR20" s="26"/>
      <c r="FWT20" s="231"/>
      <c r="FWU20" s="231"/>
      <c r="FWV20" s="231"/>
      <c r="FWW20" s="231"/>
      <c r="FWX20" s="231"/>
      <c r="FWY20" s="231"/>
      <c r="FWZ20" s="231"/>
      <c r="FXA20" s="231"/>
      <c r="FXB20" s="230"/>
      <c r="FXC20" s="227"/>
      <c r="FXD20" s="26"/>
      <c r="FXE20" s="26"/>
      <c r="FXF20" s="26"/>
      <c r="FXG20" s="26"/>
      <c r="FXH20" s="26"/>
      <c r="FXJ20" s="231"/>
      <c r="FXK20" s="231"/>
      <c r="FXL20" s="231"/>
      <c r="FXM20" s="231"/>
      <c r="FXN20" s="231"/>
      <c r="FXO20" s="231"/>
      <c r="FXP20" s="231"/>
      <c r="FXQ20" s="231"/>
      <c r="FXR20" s="230"/>
      <c r="FXS20" s="227"/>
      <c r="FXT20" s="26"/>
      <c r="FXU20" s="26"/>
      <c r="FXV20" s="26"/>
      <c r="FXW20" s="26"/>
      <c r="FXX20" s="26"/>
      <c r="FXZ20" s="231"/>
      <c r="FYA20" s="231"/>
      <c r="FYB20" s="231"/>
      <c r="FYC20" s="231"/>
      <c r="FYD20" s="231"/>
      <c r="FYE20" s="231"/>
      <c r="FYF20" s="231"/>
      <c r="FYG20" s="231"/>
      <c r="FYH20" s="230"/>
      <c r="FYI20" s="227"/>
      <c r="FYJ20" s="26"/>
      <c r="FYK20" s="26"/>
      <c r="FYL20" s="26"/>
      <c r="FYM20" s="26"/>
      <c r="FYN20" s="26"/>
      <c r="FYP20" s="231"/>
      <c r="FYQ20" s="231"/>
      <c r="FYR20" s="231"/>
      <c r="FYS20" s="231"/>
      <c r="FYT20" s="231"/>
      <c r="FYU20" s="231"/>
      <c r="FYV20" s="231"/>
      <c r="FYW20" s="231"/>
      <c r="FYX20" s="230"/>
      <c r="FYY20" s="227"/>
      <c r="FYZ20" s="26"/>
      <c r="FZA20" s="26"/>
      <c r="FZB20" s="26"/>
      <c r="FZC20" s="26"/>
      <c r="FZD20" s="26"/>
      <c r="FZF20" s="231"/>
      <c r="FZG20" s="231"/>
      <c r="FZH20" s="231"/>
      <c r="FZI20" s="231"/>
      <c r="FZJ20" s="231"/>
      <c r="FZK20" s="231"/>
      <c r="FZL20" s="231"/>
      <c r="FZM20" s="231"/>
      <c r="FZN20" s="230"/>
      <c r="FZO20" s="227"/>
      <c r="FZP20" s="26"/>
      <c r="FZQ20" s="26"/>
      <c r="FZR20" s="26"/>
      <c r="FZS20" s="26"/>
      <c r="FZT20" s="26"/>
      <c r="FZV20" s="231"/>
      <c r="FZW20" s="231"/>
      <c r="FZX20" s="231"/>
      <c r="FZY20" s="231"/>
      <c r="FZZ20" s="231"/>
      <c r="GAA20" s="231"/>
      <c r="GAB20" s="231"/>
      <c r="GAC20" s="231"/>
      <c r="GAD20" s="230"/>
      <c r="GAE20" s="227"/>
      <c r="GAF20" s="26"/>
      <c r="GAG20" s="26"/>
      <c r="GAH20" s="26"/>
      <c r="GAI20" s="26"/>
      <c r="GAJ20" s="26"/>
      <c r="GAL20" s="231"/>
      <c r="GAM20" s="231"/>
      <c r="GAN20" s="231"/>
      <c r="GAO20" s="231"/>
      <c r="GAP20" s="231"/>
      <c r="GAQ20" s="231"/>
      <c r="GAR20" s="231"/>
      <c r="GAS20" s="231"/>
      <c r="GAT20" s="230"/>
      <c r="GAU20" s="227"/>
      <c r="GAV20" s="26"/>
      <c r="GAW20" s="26"/>
      <c r="GAX20" s="26"/>
      <c r="GAY20" s="26"/>
      <c r="GAZ20" s="26"/>
      <c r="GBB20" s="231"/>
      <c r="GBC20" s="231"/>
      <c r="GBD20" s="231"/>
      <c r="GBE20" s="231"/>
      <c r="GBF20" s="231"/>
      <c r="GBG20" s="231"/>
      <c r="GBH20" s="231"/>
      <c r="GBI20" s="231"/>
      <c r="GBJ20" s="230"/>
      <c r="GBK20" s="227"/>
      <c r="GBL20" s="26"/>
      <c r="GBM20" s="26"/>
      <c r="GBN20" s="26"/>
      <c r="GBO20" s="26"/>
      <c r="GBP20" s="26"/>
      <c r="GBR20" s="231"/>
      <c r="GBS20" s="231"/>
      <c r="GBT20" s="231"/>
      <c r="GBU20" s="231"/>
      <c r="GBV20" s="231"/>
      <c r="GBW20" s="231"/>
      <c r="GBX20" s="231"/>
      <c r="GBY20" s="231"/>
      <c r="GBZ20" s="230"/>
      <c r="GCA20" s="227"/>
      <c r="GCB20" s="26"/>
      <c r="GCC20" s="26"/>
      <c r="GCD20" s="26"/>
      <c r="GCE20" s="26"/>
      <c r="GCF20" s="26"/>
      <c r="GCH20" s="231"/>
      <c r="GCI20" s="231"/>
      <c r="GCJ20" s="231"/>
      <c r="GCK20" s="231"/>
      <c r="GCL20" s="231"/>
      <c r="GCM20" s="231"/>
      <c r="GCN20" s="231"/>
      <c r="GCO20" s="231"/>
      <c r="GCP20" s="230"/>
      <c r="GCQ20" s="227"/>
      <c r="GCR20" s="26"/>
      <c r="GCS20" s="26"/>
      <c r="GCT20" s="26"/>
      <c r="GCU20" s="26"/>
      <c r="GCV20" s="26"/>
      <c r="GCX20" s="231"/>
      <c r="GCY20" s="231"/>
      <c r="GCZ20" s="231"/>
      <c r="GDA20" s="231"/>
      <c r="GDB20" s="231"/>
      <c r="GDC20" s="231"/>
      <c r="GDD20" s="231"/>
      <c r="GDE20" s="231"/>
      <c r="GDF20" s="230"/>
      <c r="GDG20" s="227"/>
      <c r="GDH20" s="26"/>
      <c r="GDI20" s="26"/>
      <c r="GDJ20" s="26"/>
      <c r="GDK20" s="26"/>
      <c r="GDL20" s="26"/>
      <c r="GDN20" s="231"/>
      <c r="GDO20" s="231"/>
      <c r="GDP20" s="231"/>
      <c r="GDQ20" s="231"/>
      <c r="GDR20" s="231"/>
      <c r="GDS20" s="231"/>
      <c r="GDT20" s="231"/>
      <c r="GDU20" s="231"/>
      <c r="GDV20" s="230"/>
      <c r="GDW20" s="227"/>
      <c r="GDX20" s="26"/>
      <c r="GDY20" s="26"/>
      <c r="GDZ20" s="26"/>
      <c r="GEA20" s="26"/>
      <c r="GEB20" s="26"/>
      <c r="GED20" s="231"/>
      <c r="GEE20" s="231"/>
      <c r="GEF20" s="231"/>
      <c r="GEG20" s="231"/>
      <c r="GEH20" s="231"/>
      <c r="GEI20" s="231"/>
      <c r="GEJ20" s="231"/>
      <c r="GEK20" s="231"/>
      <c r="GEL20" s="230"/>
      <c r="GEM20" s="227"/>
      <c r="GEN20" s="26"/>
      <c r="GEO20" s="26"/>
      <c r="GEP20" s="26"/>
      <c r="GEQ20" s="26"/>
      <c r="GER20" s="26"/>
      <c r="GET20" s="231"/>
      <c r="GEU20" s="231"/>
      <c r="GEV20" s="231"/>
      <c r="GEW20" s="231"/>
      <c r="GEX20" s="231"/>
      <c r="GEY20" s="231"/>
      <c r="GEZ20" s="231"/>
      <c r="GFA20" s="231"/>
      <c r="GFB20" s="230"/>
      <c r="GFC20" s="227"/>
      <c r="GFD20" s="26"/>
      <c r="GFE20" s="26"/>
      <c r="GFF20" s="26"/>
      <c r="GFG20" s="26"/>
      <c r="GFH20" s="26"/>
      <c r="GFJ20" s="231"/>
      <c r="GFK20" s="231"/>
      <c r="GFL20" s="231"/>
      <c r="GFM20" s="231"/>
      <c r="GFN20" s="231"/>
      <c r="GFO20" s="231"/>
      <c r="GFP20" s="231"/>
      <c r="GFQ20" s="231"/>
      <c r="GFR20" s="230"/>
      <c r="GFS20" s="227"/>
      <c r="GFT20" s="26"/>
      <c r="GFU20" s="26"/>
      <c r="GFV20" s="26"/>
      <c r="GFW20" s="26"/>
      <c r="GFX20" s="26"/>
      <c r="GFZ20" s="231"/>
      <c r="GGA20" s="231"/>
      <c r="GGB20" s="231"/>
      <c r="GGC20" s="231"/>
      <c r="GGD20" s="231"/>
      <c r="GGE20" s="231"/>
      <c r="GGF20" s="231"/>
      <c r="GGG20" s="231"/>
      <c r="GGH20" s="230"/>
      <c r="GGI20" s="227"/>
      <c r="GGJ20" s="26"/>
      <c r="GGK20" s="26"/>
      <c r="GGL20" s="26"/>
      <c r="GGM20" s="26"/>
      <c r="GGN20" s="26"/>
      <c r="GGP20" s="231"/>
      <c r="GGQ20" s="231"/>
      <c r="GGR20" s="231"/>
      <c r="GGS20" s="231"/>
      <c r="GGT20" s="231"/>
      <c r="GGU20" s="231"/>
      <c r="GGV20" s="231"/>
      <c r="GGW20" s="231"/>
      <c r="GGX20" s="230"/>
      <c r="GGY20" s="227"/>
      <c r="GGZ20" s="26"/>
      <c r="GHA20" s="26"/>
      <c r="GHB20" s="26"/>
      <c r="GHC20" s="26"/>
      <c r="GHD20" s="26"/>
      <c r="GHF20" s="231"/>
      <c r="GHG20" s="231"/>
      <c r="GHH20" s="231"/>
      <c r="GHI20" s="231"/>
      <c r="GHJ20" s="231"/>
      <c r="GHK20" s="231"/>
      <c r="GHL20" s="231"/>
      <c r="GHM20" s="231"/>
      <c r="GHN20" s="230"/>
      <c r="GHO20" s="227"/>
      <c r="GHP20" s="26"/>
      <c r="GHQ20" s="26"/>
      <c r="GHR20" s="26"/>
      <c r="GHS20" s="26"/>
      <c r="GHT20" s="26"/>
      <c r="GHV20" s="231"/>
      <c r="GHW20" s="231"/>
      <c r="GHX20" s="231"/>
      <c r="GHY20" s="231"/>
      <c r="GHZ20" s="231"/>
      <c r="GIA20" s="231"/>
      <c r="GIB20" s="231"/>
      <c r="GIC20" s="231"/>
      <c r="GID20" s="230"/>
      <c r="GIE20" s="227"/>
      <c r="GIF20" s="26"/>
      <c r="GIG20" s="26"/>
      <c r="GIH20" s="26"/>
      <c r="GII20" s="26"/>
      <c r="GIJ20" s="26"/>
      <c r="GIL20" s="231"/>
      <c r="GIM20" s="231"/>
      <c r="GIN20" s="231"/>
      <c r="GIO20" s="231"/>
      <c r="GIP20" s="231"/>
      <c r="GIQ20" s="231"/>
      <c r="GIR20" s="231"/>
      <c r="GIS20" s="231"/>
      <c r="GIT20" s="230"/>
      <c r="GIU20" s="227"/>
      <c r="GIV20" s="26"/>
      <c r="GIW20" s="26"/>
      <c r="GIX20" s="26"/>
      <c r="GIY20" s="26"/>
      <c r="GIZ20" s="26"/>
      <c r="GJB20" s="231"/>
      <c r="GJC20" s="231"/>
      <c r="GJD20" s="231"/>
      <c r="GJE20" s="231"/>
      <c r="GJF20" s="231"/>
      <c r="GJG20" s="231"/>
      <c r="GJH20" s="231"/>
      <c r="GJI20" s="231"/>
      <c r="GJJ20" s="230"/>
      <c r="GJK20" s="227"/>
      <c r="GJL20" s="26"/>
      <c r="GJM20" s="26"/>
      <c r="GJN20" s="26"/>
      <c r="GJO20" s="26"/>
      <c r="GJP20" s="26"/>
      <c r="GJR20" s="231"/>
      <c r="GJS20" s="231"/>
      <c r="GJT20" s="231"/>
      <c r="GJU20" s="231"/>
      <c r="GJV20" s="231"/>
      <c r="GJW20" s="231"/>
      <c r="GJX20" s="231"/>
      <c r="GJY20" s="231"/>
      <c r="GJZ20" s="230"/>
      <c r="GKA20" s="227"/>
      <c r="GKB20" s="26"/>
      <c r="GKC20" s="26"/>
      <c r="GKD20" s="26"/>
      <c r="GKE20" s="26"/>
      <c r="GKF20" s="26"/>
      <c r="GKH20" s="231"/>
      <c r="GKI20" s="231"/>
      <c r="GKJ20" s="231"/>
      <c r="GKK20" s="231"/>
      <c r="GKL20" s="231"/>
      <c r="GKM20" s="231"/>
      <c r="GKN20" s="231"/>
      <c r="GKO20" s="231"/>
      <c r="GKP20" s="230"/>
      <c r="GKQ20" s="227"/>
      <c r="GKR20" s="26"/>
      <c r="GKS20" s="26"/>
      <c r="GKT20" s="26"/>
      <c r="GKU20" s="26"/>
      <c r="GKV20" s="26"/>
      <c r="GKX20" s="231"/>
      <c r="GKY20" s="231"/>
      <c r="GKZ20" s="231"/>
      <c r="GLA20" s="231"/>
      <c r="GLB20" s="231"/>
      <c r="GLC20" s="231"/>
      <c r="GLD20" s="231"/>
      <c r="GLE20" s="231"/>
      <c r="GLF20" s="230"/>
      <c r="GLG20" s="227"/>
      <c r="GLH20" s="26"/>
      <c r="GLI20" s="26"/>
      <c r="GLJ20" s="26"/>
      <c r="GLK20" s="26"/>
      <c r="GLL20" s="26"/>
      <c r="GLN20" s="231"/>
      <c r="GLO20" s="231"/>
      <c r="GLP20" s="231"/>
      <c r="GLQ20" s="231"/>
      <c r="GLR20" s="231"/>
      <c r="GLS20" s="231"/>
      <c r="GLT20" s="231"/>
      <c r="GLU20" s="231"/>
      <c r="GLV20" s="230"/>
      <c r="GLW20" s="227"/>
      <c r="GLX20" s="26"/>
      <c r="GLY20" s="26"/>
      <c r="GLZ20" s="26"/>
      <c r="GMA20" s="26"/>
      <c r="GMB20" s="26"/>
      <c r="GMD20" s="231"/>
      <c r="GME20" s="231"/>
      <c r="GMF20" s="231"/>
      <c r="GMG20" s="231"/>
      <c r="GMH20" s="231"/>
      <c r="GMI20" s="231"/>
      <c r="GMJ20" s="231"/>
      <c r="GMK20" s="231"/>
      <c r="GML20" s="230"/>
      <c r="GMM20" s="227"/>
      <c r="GMN20" s="26"/>
      <c r="GMO20" s="26"/>
      <c r="GMP20" s="26"/>
      <c r="GMQ20" s="26"/>
      <c r="GMR20" s="26"/>
      <c r="GMT20" s="231"/>
      <c r="GMU20" s="231"/>
      <c r="GMV20" s="231"/>
      <c r="GMW20" s="231"/>
      <c r="GMX20" s="231"/>
      <c r="GMY20" s="231"/>
      <c r="GMZ20" s="231"/>
      <c r="GNA20" s="231"/>
      <c r="GNB20" s="230"/>
      <c r="GNC20" s="227"/>
      <c r="GND20" s="26"/>
      <c r="GNE20" s="26"/>
      <c r="GNF20" s="26"/>
      <c r="GNG20" s="26"/>
      <c r="GNH20" s="26"/>
      <c r="GNJ20" s="231"/>
      <c r="GNK20" s="231"/>
      <c r="GNL20" s="231"/>
      <c r="GNM20" s="231"/>
      <c r="GNN20" s="231"/>
      <c r="GNO20" s="231"/>
      <c r="GNP20" s="231"/>
      <c r="GNQ20" s="231"/>
      <c r="GNR20" s="230"/>
      <c r="GNS20" s="227"/>
      <c r="GNT20" s="26"/>
      <c r="GNU20" s="26"/>
      <c r="GNV20" s="26"/>
      <c r="GNW20" s="26"/>
      <c r="GNX20" s="26"/>
      <c r="GNZ20" s="231"/>
      <c r="GOA20" s="231"/>
      <c r="GOB20" s="231"/>
      <c r="GOC20" s="231"/>
      <c r="GOD20" s="231"/>
      <c r="GOE20" s="231"/>
      <c r="GOF20" s="231"/>
      <c r="GOG20" s="231"/>
      <c r="GOH20" s="230"/>
      <c r="GOI20" s="227"/>
      <c r="GOJ20" s="26"/>
      <c r="GOK20" s="26"/>
      <c r="GOL20" s="26"/>
      <c r="GOM20" s="26"/>
      <c r="GON20" s="26"/>
      <c r="GOP20" s="231"/>
      <c r="GOQ20" s="231"/>
      <c r="GOR20" s="231"/>
      <c r="GOS20" s="231"/>
      <c r="GOT20" s="231"/>
      <c r="GOU20" s="231"/>
      <c r="GOV20" s="231"/>
      <c r="GOW20" s="231"/>
      <c r="GOX20" s="230"/>
      <c r="GOY20" s="227"/>
      <c r="GOZ20" s="26"/>
      <c r="GPA20" s="26"/>
      <c r="GPB20" s="26"/>
      <c r="GPC20" s="26"/>
      <c r="GPD20" s="26"/>
      <c r="GPF20" s="231"/>
      <c r="GPG20" s="231"/>
      <c r="GPH20" s="231"/>
      <c r="GPI20" s="231"/>
      <c r="GPJ20" s="231"/>
      <c r="GPK20" s="231"/>
      <c r="GPL20" s="231"/>
      <c r="GPM20" s="231"/>
      <c r="GPN20" s="230"/>
      <c r="GPO20" s="227"/>
      <c r="GPP20" s="26"/>
      <c r="GPQ20" s="26"/>
      <c r="GPR20" s="26"/>
      <c r="GPS20" s="26"/>
      <c r="GPT20" s="26"/>
      <c r="GPV20" s="231"/>
      <c r="GPW20" s="231"/>
      <c r="GPX20" s="231"/>
      <c r="GPY20" s="231"/>
      <c r="GPZ20" s="231"/>
      <c r="GQA20" s="231"/>
      <c r="GQB20" s="231"/>
      <c r="GQC20" s="231"/>
      <c r="GQD20" s="230"/>
      <c r="GQE20" s="227"/>
      <c r="GQF20" s="26"/>
      <c r="GQG20" s="26"/>
      <c r="GQH20" s="26"/>
      <c r="GQI20" s="26"/>
      <c r="GQJ20" s="26"/>
      <c r="GQL20" s="231"/>
      <c r="GQM20" s="231"/>
      <c r="GQN20" s="231"/>
      <c r="GQO20" s="231"/>
      <c r="GQP20" s="231"/>
      <c r="GQQ20" s="231"/>
      <c r="GQR20" s="231"/>
      <c r="GQS20" s="231"/>
      <c r="GQT20" s="230"/>
      <c r="GQU20" s="227"/>
      <c r="GQV20" s="26"/>
      <c r="GQW20" s="26"/>
      <c r="GQX20" s="26"/>
      <c r="GQY20" s="26"/>
      <c r="GQZ20" s="26"/>
      <c r="GRB20" s="231"/>
      <c r="GRC20" s="231"/>
      <c r="GRD20" s="231"/>
      <c r="GRE20" s="231"/>
      <c r="GRF20" s="231"/>
      <c r="GRG20" s="231"/>
      <c r="GRH20" s="231"/>
      <c r="GRI20" s="231"/>
      <c r="GRJ20" s="230"/>
      <c r="GRK20" s="227"/>
      <c r="GRL20" s="26"/>
      <c r="GRM20" s="26"/>
      <c r="GRN20" s="26"/>
      <c r="GRO20" s="26"/>
      <c r="GRP20" s="26"/>
      <c r="GRR20" s="231"/>
      <c r="GRS20" s="231"/>
      <c r="GRT20" s="231"/>
      <c r="GRU20" s="231"/>
      <c r="GRV20" s="231"/>
      <c r="GRW20" s="231"/>
      <c r="GRX20" s="231"/>
      <c r="GRY20" s="231"/>
      <c r="GRZ20" s="230"/>
      <c r="GSA20" s="227"/>
      <c r="GSB20" s="26"/>
      <c r="GSC20" s="26"/>
      <c r="GSD20" s="26"/>
      <c r="GSE20" s="26"/>
      <c r="GSF20" s="26"/>
      <c r="GSH20" s="231"/>
      <c r="GSI20" s="231"/>
      <c r="GSJ20" s="231"/>
      <c r="GSK20" s="231"/>
      <c r="GSL20" s="231"/>
      <c r="GSM20" s="231"/>
      <c r="GSN20" s="231"/>
      <c r="GSO20" s="231"/>
      <c r="GSP20" s="230"/>
      <c r="GSQ20" s="227"/>
      <c r="GSR20" s="26"/>
      <c r="GSS20" s="26"/>
      <c r="GST20" s="26"/>
      <c r="GSU20" s="26"/>
      <c r="GSV20" s="26"/>
      <c r="GSX20" s="231"/>
      <c r="GSY20" s="231"/>
      <c r="GSZ20" s="231"/>
      <c r="GTA20" s="231"/>
      <c r="GTB20" s="231"/>
      <c r="GTC20" s="231"/>
      <c r="GTD20" s="231"/>
      <c r="GTE20" s="231"/>
      <c r="GTF20" s="230"/>
      <c r="GTG20" s="227"/>
      <c r="GTH20" s="26"/>
      <c r="GTI20" s="26"/>
      <c r="GTJ20" s="26"/>
      <c r="GTK20" s="26"/>
      <c r="GTL20" s="26"/>
      <c r="GTN20" s="231"/>
      <c r="GTO20" s="231"/>
      <c r="GTP20" s="231"/>
      <c r="GTQ20" s="231"/>
      <c r="GTR20" s="231"/>
      <c r="GTS20" s="231"/>
      <c r="GTT20" s="231"/>
      <c r="GTU20" s="231"/>
      <c r="GTV20" s="230"/>
      <c r="GTW20" s="227"/>
      <c r="GTX20" s="26"/>
      <c r="GTY20" s="26"/>
      <c r="GTZ20" s="26"/>
      <c r="GUA20" s="26"/>
      <c r="GUB20" s="26"/>
      <c r="GUD20" s="231"/>
      <c r="GUE20" s="231"/>
      <c r="GUF20" s="231"/>
      <c r="GUG20" s="231"/>
      <c r="GUH20" s="231"/>
      <c r="GUI20" s="231"/>
      <c r="GUJ20" s="231"/>
      <c r="GUK20" s="231"/>
      <c r="GUL20" s="230"/>
      <c r="GUM20" s="227"/>
      <c r="GUN20" s="26"/>
      <c r="GUO20" s="26"/>
      <c r="GUP20" s="26"/>
      <c r="GUQ20" s="26"/>
      <c r="GUR20" s="26"/>
      <c r="GUT20" s="231"/>
      <c r="GUU20" s="231"/>
      <c r="GUV20" s="231"/>
      <c r="GUW20" s="231"/>
      <c r="GUX20" s="231"/>
      <c r="GUY20" s="231"/>
      <c r="GUZ20" s="231"/>
      <c r="GVA20" s="231"/>
      <c r="GVB20" s="230"/>
      <c r="GVC20" s="227"/>
      <c r="GVD20" s="26"/>
      <c r="GVE20" s="26"/>
      <c r="GVF20" s="26"/>
      <c r="GVG20" s="26"/>
      <c r="GVH20" s="26"/>
      <c r="GVJ20" s="231"/>
      <c r="GVK20" s="231"/>
      <c r="GVL20" s="231"/>
      <c r="GVM20" s="231"/>
      <c r="GVN20" s="231"/>
      <c r="GVO20" s="231"/>
      <c r="GVP20" s="231"/>
      <c r="GVQ20" s="231"/>
      <c r="GVR20" s="230"/>
      <c r="GVS20" s="227"/>
      <c r="GVT20" s="26"/>
      <c r="GVU20" s="26"/>
      <c r="GVV20" s="26"/>
      <c r="GVW20" s="26"/>
      <c r="GVX20" s="26"/>
      <c r="GVZ20" s="231"/>
      <c r="GWA20" s="231"/>
      <c r="GWB20" s="231"/>
      <c r="GWC20" s="231"/>
      <c r="GWD20" s="231"/>
      <c r="GWE20" s="231"/>
      <c r="GWF20" s="231"/>
      <c r="GWG20" s="231"/>
      <c r="GWH20" s="230"/>
      <c r="GWI20" s="227"/>
      <c r="GWJ20" s="26"/>
      <c r="GWK20" s="26"/>
      <c r="GWL20" s="26"/>
      <c r="GWM20" s="26"/>
      <c r="GWN20" s="26"/>
      <c r="GWP20" s="231"/>
      <c r="GWQ20" s="231"/>
      <c r="GWR20" s="231"/>
      <c r="GWS20" s="231"/>
      <c r="GWT20" s="231"/>
      <c r="GWU20" s="231"/>
      <c r="GWV20" s="231"/>
      <c r="GWW20" s="231"/>
      <c r="GWX20" s="230"/>
      <c r="GWY20" s="227"/>
      <c r="GWZ20" s="26"/>
      <c r="GXA20" s="26"/>
      <c r="GXB20" s="26"/>
      <c r="GXC20" s="26"/>
      <c r="GXD20" s="26"/>
      <c r="GXF20" s="231"/>
      <c r="GXG20" s="231"/>
      <c r="GXH20" s="231"/>
      <c r="GXI20" s="231"/>
      <c r="GXJ20" s="231"/>
      <c r="GXK20" s="231"/>
      <c r="GXL20" s="231"/>
      <c r="GXM20" s="231"/>
      <c r="GXN20" s="230"/>
      <c r="GXO20" s="227"/>
      <c r="GXP20" s="26"/>
      <c r="GXQ20" s="26"/>
      <c r="GXR20" s="26"/>
      <c r="GXS20" s="26"/>
      <c r="GXT20" s="26"/>
      <c r="GXV20" s="231"/>
      <c r="GXW20" s="231"/>
      <c r="GXX20" s="231"/>
      <c r="GXY20" s="231"/>
      <c r="GXZ20" s="231"/>
      <c r="GYA20" s="231"/>
      <c r="GYB20" s="231"/>
      <c r="GYC20" s="231"/>
      <c r="GYD20" s="230"/>
      <c r="GYE20" s="227"/>
      <c r="GYF20" s="26"/>
      <c r="GYG20" s="26"/>
      <c r="GYH20" s="26"/>
      <c r="GYI20" s="26"/>
      <c r="GYJ20" s="26"/>
      <c r="GYL20" s="231"/>
      <c r="GYM20" s="231"/>
      <c r="GYN20" s="231"/>
      <c r="GYO20" s="231"/>
      <c r="GYP20" s="231"/>
      <c r="GYQ20" s="231"/>
      <c r="GYR20" s="231"/>
      <c r="GYS20" s="231"/>
      <c r="GYT20" s="230"/>
      <c r="GYU20" s="227"/>
      <c r="GYV20" s="26"/>
      <c r="GYW20" s="26"/>
      <c r="GYX20" s="26"/>
      <c r="GYY20" s="26"/>
      <c r="GYZ20" s="26"/>
      <c r="GZB20" s="231"/>
      <c r="GZC20" s="231"/>
      <c r="GZD20" s="231"/>
      <c r="GZE20" s="231"/>
      <c r="GZF20" s="231"/>
      <c r="GZG20" s="231"/>
      <c r="GZH20" s="231"/>
      <c r="GZI20" s="231"/>
      <c r="GZJ20" s="230"/>
      <c r="GZK20" s="227"/>
      <c r="GZL20" s="26"/>
      <c r="GZM20" s="26"/>
      <c r="GZN20" s="26"/>
      <c r="GZO20" s="26"/>
      <c r="GZP20" s="26"/>
      <c r="GZR20" s="231"/>
      <c r="GZS20" s="231"/>
      <c r="GZT20" s="231"/>
      <c r="GZU20" s="231"/>
      <c r="GZV20" s="231"/>
      <c r="GZW20" s="231"/>
      <c r="GZX20" s="231"/>
      <c r="GZY20" s="231"/>
      <c r="GZZ20" s="230"/>
      <c r="HAA20" s="227"/>
      <c r="HAB20" s="26"/>
      <c r="HAC20" s="26"/>
      <c r="HAD20" s="26"/>
      <c r="HAE20" s="26"/>
      <c r="HAF20" s="26"/>
      <c r="HAH20" s="231"/>
      <c r="HAI20" s="231"/>
      <c r="HAJ20" s="231"/>
      <c r="HAK20" s="231"/>
      <c r="HAL20" s="231"/>
      <c r="HAM20" s="231"/>
      <c r="HAN20" s="231"/>
      <c r="HAO20" s="231"/>
      <c r="HAP20" s="230"/>
      <c r="HAQ20" s="227"/>
      <c r="HAR20" s="26"/>
      <c r="HAS20" s="26"/>
      <c r="HAT20" s="26"/>
      <c r="HAU20" s="26"/>
      <c r="HAV20" s="26"/>
      <c r="HAX20" s="231"/>
      <c r="HAY20" s="231"/>
      <c r="HAZ20" s="231"/>
      <c r="HBA20" s="231"/>
      <c r="HBB20" s="231"/>
      <c r="HBC20" s="231"/>
      <c r="HBD20" s="231"/>
      <c r="HBE20" s="231"/>
      <c r="HBF20" s="230"/>
      <c r="HBG20" s="227"/>
      <c r="HBH20" s="26"/>
      <c r="HBI20" s="26"/>
      <c r="HBJ20" s="26"/>
      <c r="HBK20" s="26"/>
      <c r="HBL20" s="26"/>
      <c r="HBN20" s="231"/>
      <c r="HBO20" s="231"/>
      <c r="HBP20" s="231"/>
      <c r="HBQ20" s="231"/>
      <c r="HBR20" s="231"/>
      <c r="HBS20" s="231"/>
      <c r="HBT20" s="231"/>
      <c r="HBU20" s="231"/>
      <c r="HBV20" s="230"/>
      <c r="HBW20" s="227"/>
      <c r="HBX20" s="26"/>
      <c r="HBY20" s="26"/>
      <c r="HBZ20" s="26"/>
      <c r="HCA20" s="26"/>
      <c r="HCB20" s="26"/>
      <c r="HCD20" s="231"/>
      <c r="HCE20" s="231"/>
      <c r="HCF20" s="231"/>
      <c r="HCG20" s="231"/>
      <c r="HCH20" s="231"/>
      <c r="HCI20" s="231"/>
      <c r="HCJ20" s="231"/>
      <c r="HCK20" s="231"/>
      <c r="HCL20" s="230"/>
      <c r="HCM20" s="227"/>
      <c r="HCN20" s="26"/>
      <c r="HCO20" s="26"/>
      <c r="HCP20" s="26"/>
      <c r="HCQ20" s="26"/>
      <c r="HCR20" s="26"/>
      <c r="HCT20" s="231"/>
      <c r="HCU20" s="231"/>
      <c r="HCV20" s="231"/>
      <c r="HCW20" s="231"/>
      <c r="HCX20" s="231"/>
      <c r="HCY20" s="231"/>
      <c r="HCZ20" s="231"/>
      <c r="HDA20" s="231"/>
      <c r="HDB20" s="230"/>
      <c r="HDC20" s="227"/>
      <c r="HDD20" s="26"/>
      <c r="HDE20" s="26"/>
      <c r="HDF20" s="26"/>
      <c r="HDG20" s="26"/>
      <c r="HDH20" s="26"/>
      <c r="HDJ20" s="231"/>
      <c r="HDK20" s="231"/>
      <c r="HDL20" s="231"/>
      <c r="HDM20" s="231"/>
      <c r="HDN20" s="231"/>
      <c r="HDO20" s="231"/>
      <c r="HDP20" s="231"/>
      <c r="HDQ20" s="231"/>
      <c r="HDR20" s="230"/>
      <c r="HDS20" s="227"/>
      <c r="HDT20" s="26"/>
      <c r="HDU20" s="26"/>
      <c r="HDV20" s="26"/>
      <c r="HDW20" s="26"/>
      <c r="HDX20" s="26"/>
      <c r="HDZ20" s="231"/>
      <c r="HEA20" s="231"/>
      <c r="HEB20" s="231"/>
      <c r="HEC20" s="231"/>
      <c r="HED20" s="231"/>
      <c r="HEE20" s="231"/>
      <c r="HEF20" s="231"/>
      <c r="HEG20" s="231"/>
      <c r="HEH20" s="230"/>
      <c r="HEI20" s="227"/>
      <c r="HEJ20" s="26"/>
      <c r="HEK20" s="26"/>
      <c r="HEL20" s="26"/>
      <c r="HEM20" s="26"/>
      <c r="HEN20" s="26"/>
      <c r="HEP20" s="231"/>
      <c r="HEQ20" s="231"/>
      <c r="HER20" s="231"/>
      <c r="HES20" s="231"/>
      <c r="HET20" s="231"/>
      <c r="HEU20" s="231"/>
      <c r="HEV20" s="231"/>
      <c r="HEW20" s="231"/>
      <c r="HEX20" s="230"/>
      <c r="HEY20" s="227"/>
      <c r="HEZ20" s="26"/>
      <c r="HFA20" s="26"/>
      <c r="HFB20" s="26"/>
      <c r="HFC20" s="26"/>
      <c r="HFD20" s="26"/>
      <c r="HFF20" s="231"/>
      <c r="HFG20" s="231"/>
      <c r="HFH20" s="231"/>
      <c r="HFI20" s="231"/>
      <c r="HFJ20" s="231"/>
      <c r="HFK20" s="231"/>
      <c r="HFL20" s="231"/>
      <c r="HFM20" s="231"/>
      <c r="HFN20" s="230"/>
      <c r="HFO20" s="227"/>
      <c r="HFP20" s="26"/>
      <c r="HFQ20" s="26"/>
      <c r="HFR20" s="26"/>
      <c r="HFS20" s="26"/>
      <c r="HFT20" s="26"/>
      <c r="HFV20" s="231"/>
      <c r="HFW20" s="231"/>
      <c r="HFX20" s="231"/>
      <c r="HFY20" s="231"/>
      <c r="HFZ20" s="231"/>
      <c r="HGA20" s="231"/>
      <c r="HGB20" s="231"/>
      <c r="HGC20" s="231"/>
      <c r="HGD20" s="230"/>
      <c r="HGE20" s="227"/>
      <c r="HGF20" s="26"/>
      <c r="HGG20" s="26"/>
      <c r="HGH20" s="26"/>
      <c r="HGI20" s="26"/>
      <c r="HGJ20" s="26"/>
      <c r="HGL20" s="231"/>
      <c r="HGM20" s="231"/>
      <c r="HGN20" s="231"/>
      <c r="HGO20" s="231"/>
      <c r="HGP20" s="231"/>
      <c r="HGQ20" s="231"/>
      <c r="HGR20" s="231"/>
      <c r="HGS20" s="231"/>
      <c r="HGT20" s="230"/>
      <c r="HGU20" s="227"/>
      <c r="HGV20" s="26"/>
      <c r="HGW20" s="26"/>
      <c r="HGX20" s="26"/>
      <c r="HGY20" s="26"/>
      <c r="HGZ20" s="26"/>
      <c r="HHB20" s="231"/>
      <c r="HHC20" s="231"/>
      <c r="HHD20" s="231"/>
      <c r="HHE20" s="231"/>
      <c r="HHF20" s="231"/>
      <c r="HHG20" s="231"/>
      <c r="HHH20" s="231"/>
      <c r="HHI20" s="231"/>
      <c r="HHJ20" s="230"/>
      <c r="HHK20" s="227"/>
      <c r="HHL20" s="26"/>
      <c r="HHM20" s="26"/>
      <c r="HHN20" s="26"/>
      <c r="HHO20" s="26"/>
      <c r="HHP20" s="26"/>
      <c r="HHR20" s="231"/>
      <c r="HHS20" s="231"/>
      <c r="HHT20" s="231"/>
      <c r="HHU20" s="231"/>
      <c r="HHV20" s="231"/>
      <c r="HHW20" s="231"/>
      <c r="HHX20" s="231"/>
      <c r="HHY20" s="231"/>
      <c r="HHZ20" s="230"/>
      <c r="HIA20" s="227"/>
      <c r="HIB20" s="26"/>
      <c r="HIC20" s="26"/>
      <c r="HID20" s="26"/>
      <c r="HIE20" s="26"/>
      <c r="HIF20" s="26"/>
      <c r="HIH20" s="231"/>
      <c r="HII20" s="231"/>
      <c r="HIJ20" s="231"/>
      <c r="HIK20" s="231"/>
      <c r="HIL20" s="231"/>
      <c r="HIM20" s="231"/>
      <c r="HIN20" s="231"/>
      <c r="HIO20" s="231"/>
      <c r="HIP20" s="230"/>
      <c r="HIQ20" s="227"/>
      <c r="HIR20" s="26"/>
      <c r="HIS20" s="26"/>
      <c r="HIT20" s="26"/>
      <c r="HIU20" s="26"/>
      <c r="HIV20" s="26"/>
      <c r="HIX20" s="231"/>
      <c r="HIY20" s="231"/>
      <c r="HIZ20" s="231"/>
      <c r="HJA20" s="231"/>
      <c r="HJB20" s="231"/>
      <c r="HJC20" s="231"/>
      <c r="HJD20" s="231"/>
      <c r="HJE20" s="231"/>
      <c r="HJF20" s="230"/>
      <c r="HJG20" s="227"/>
      <c r="HJH20" s="26"/>
      <c r="HJI20" s="26"/>
      <c r="HJJ20" s="26"/>
      <c r="HJK20" s="26"/>
      <c r="HJL20" s="26"/>
      <c r="HJN20" s="231"/>
      <c r="HJO20" s="231"/>
      <c r="HJP20" s="231"/>
      <c r="HJQ20" s="231"/>
      <c r="HJR20" s="231"/>
      <c r="HJS20" s="231"/>
      <c r="HJT20" s="231"/>
      <c r="HJU20" s="231"/>
      <c r="HJV20" s="230"/>
      <c r="HJW20" s="227"/>
      <c r="HJX20" s="26"/>
      <c r="HJY20" s="26"/>
      <c r="HJZ20" s="26"/>
      <c r="HKA20" s="26"/>
      <c r="HKB20" s="26"/>
      <c r="HKD20" s="231"/>
      <c r="HKE20" s="231"/>
      <c r="HKF20" s="231"/>
      <c r="HKG20" s="231"/>
      <c r="HKH20" s="231"/>
      <c r="HKI20" s="231"/>
      <c r="HKJ20" s="231"/>
      <c r="HKK20" s="231"/>
      <c r="HKL20" s="230"/>
      <c r="HKM20" s="227"/>
      <c r="HKN20" s="26"/>
      <c r="HKO20" s="26"/>
      <c r="HKP20" s="26"/>
      <c r="HKQ20" s="26"/>
      <c r="HKR20" s="26"/>
      <c r="HKT20" s="231"/>
      <c r="HKU20" s="231"/>
      <c r="HKV20" s="231"/>
      <c r="HKW20" s="231"/>
      <c r="HKX20" s="231"/>
      <c r="HKY20" s="231"/>
      <c r="HKZ20" s="231"/>
      <c r="HLA20" s="231"/>
      <c r="HLB20" s="230"/>
      <c r="HLC20" s="227"/>
      <c r="HLD20" s="26"/>
      <c r="HLE20" s="26"/>
      <c r="HLF20" s="26"/>
      <c r="HLG20" s="26"/>
      <c r="HLH20" s="26"/>
      <c r="HLJ20" s="231"/>
      <c r="HLK20" s="231"/>
      <c r="HLL20" s="231"/>
      <c r="HLM20" s="231"/>
      <c r="HLN20" s="231"/>
      <c r="HLO20" s="231"/>
      <c r="HLP20" s="231"/>
      <c r="HLQ20" s="231"/>
      <c r="HLR20" s="230"/>
      <c r="HLS20" s="227"/>
      <c r="HLT20" s="26"/>
      <c r="HLU20" s="26"/>
      <c r="HLV20" s="26"/>
      <c r="HLW20" s="26"/>
      <c r="HLX20" s="26"/>
      <c r="HLZ20" s="231"/>
      <c r="HMA20" s="231"/>
      <c r="HMB20" s="231"/>
      <c r="HMC20" s="231"/>
      <c r="HMD20" s="231"/>
      <c r="HME20" s="231"/>
      <c r="HMF20" s="231"/>
      <c r="HMG20" s="231"/>
      <c r="HMH20" s="230"/>
      <c r="HMI20" s="227"/>
      <c r="HMJ20" s="26"/>
      <c r="HMK20" s="26"/>
      <c r="HML20" s="26"/>
      <c r="HMM20" s="26"/>
      <c r="HMN20" s="26"/>
      <c r="HMP20" s="231"/>
      <c r="HMQ20" s="231"/>
      <c r="HMR20" s="231"/>
      <c r="HMS20" s="231"/>
      <c r="HMT20" s="231"/>
      <c r="HMU20" s="231"/>
      <c r="HMV20" s="231"/>
      <c r="HMW20" s="231"/>
      <c r="HMX20" s="230"/>
      <c r="HMY20" s="227"/>
      <c r="HMZ20" s="26"/>
      <c r="HNA20" s="26"/>
      <c r="HNB20" s="26"/>
      <c r="HNC20" s="26"/>
      <c r="HND20" s="26"/>
      <c r="HNF20" s="231"/>
      <c r="HNG20" s="231"/>
      <c r="HNH20" s="231"/>
      <c r="HNI20" s="231"/>
      <c r="HNJ20" s="231"/>
      <c r="HNK20" s="231"/>
      <c r="HNL20" s="231"/>
      <c r="HNM20" s="231"/>
      <c r="HNN20" s="230"/>
      <c r="HNO20" s="227"/>
      <c r="HNP20" s="26"/>
      <c r="HNQ20" s="26"/>
      <c r="HNR20" s="26"/>
      <c r="HNS20" s="26"/>
      <c r="HNT20" s="26"/>
      <c r="HNV20" s="231"/>
      <c r="HNW20" s="231"/>
      <c r="HNX20" s="231"/>
      <c r="HNY20" s="231"/>
      <c r="HNZ20" s="231"/>
      <c r="HOA20" s="231"/>
      <c r="HOB20" s="231"/>
      <c r="HOC20" s="231"/>
      <c r="HOD20" s="230"/>
      <c r="HOE20" s="227"/>
      <c r="HOF20" s="26"/>
      <c r="HOG20" s="26"/>
      <c r="HOH20" s="26"/>
      <c r="HOI20" s="26"/>
      <c r="HOJ20" s="26"/>
      <c r="HOL20" s="231"/>
      <c r="HOM20" s="231"/>
      <c r="HON20" s="231"/>
      <c r="HOO20" s="231"/>
      <c r="HOP20" s="231"/>
      <c r="HOQ20" s="231"/>
      <c r="HOR20" s="231"/>
      <c r="HOS20" s="231"/>
      <c r="HOT20" s="230"/>
      <c r="HOU20" s="227"/>
      <c r="HOV20" s="26"/>
      <c r="HOW20" s="26"/>
      <c r="HOX20" s="26"/>
      <c r="HOY20" s="26"/>
      <c r="HOZ20" s="26"/>
      <c r="HPB20" s="231"/>
      <c r="HPC20" s="231"/>
      <c r="HPD20" s="231"/>
      <c r="HPE20" s="231"/>
      <c r="HPF20" s="231"/>
      <c r="HPG20" s="231"/>
      <c r="HPH20" s="231"/>
      <c r="HPI20" s="231"/>
      <c r="HPJ20" s="230"/>
      <c r="HPK20" s="227"/>
      <c r="HPL20" s="26"/>
      <c r="HPM20" s="26"/>
      <c r="HPN20" s="26"/>
      <c r="HPO20" s="26"/>
      <c r="HPP20" s="26"/>
      <c r="HPR20" s="231"/>
      <c r="HPS20" s="231"/>
      <c r="HPT20" s="231"/>
      <c r="HPU20" s="231"/>
      <c r="HPV20" s="231"/>
      <c r="HPW20" s="231"/>
      <c r="HPX20" s="231"/>
      <c r="HPY20" s="231"/>
      <c r="HPZ20" s="230"/>
      <c r="HQA20" s="227"/>
      <c r="HQB20" s="26"/>
      <c r="HQC20" s="26"/>
      <c r="HQD20" s="26"/>
      <c r="HQE20" s="26"/>
      <c r="HQF20" s="26"/>
      <c r="HQH20" s="231"/>
      <c r="HQI20" s="231"/>
      <c r="HQJ20" s="231"/>
      <c r="HQK20" s="231"/>
      <c r="HQL20" s="231"/>
      <c r="HQM20" s="231"/>
      <c r="HQN20" s="231"/>
      <c r="HQO20" s="231"/>
      <c r="HQP20" s="230"/>
      <c r="HQQ20" s="227"/>
      <c r="HQR20" s="26"/>
      <c r="HQS20" s="26"/>
      <c r="HQT20" s="26"/>
      <c r="HQU20" s="26"/>
      <c r="HQV20" s="26"/>
      <c r="HQX20" s="231"/>
      <c r="HQY20" s="231"/>
      <c r="HQZ20" s="231"/>
      <c r="HRA20" s="231"/>
      <c r="HRB20" s="231"/>
      <c r="HRC20" s="231"/>
      <c r="HRD20" s="231"/>
      <c r="HRE20" s="231"/>
      <c r="HRF20" s="230"/>
      <c r="HRG20" s="227"/>
      <c r="HRH20" s="26"/>
      <c r="HRI20" s="26"/>
      <c r="HRJ20" s="26"/>
      <c r="HRK20" s="26"/>
      <c r="HRL20" s="26"/>
      <c r="HRN20" s="231"/>
      <c r="HRO20" s="231"/>
      <c r="HRP20" s="231"/>
      <c r="HRQ20" s="231"/>
      <c r="HRR20" s="231"/>
      <c r="HRS20" s="231"/>
      <c r="HRT20" s="231"/>
      <c r="HRU20" s="231"/>
      <c r="HRV20" s="230"/>
      <c r="HRW20" s="227"/>
      <c r="HRX20" s="26"/>
      <c r="HRY20" s="26"/>
      <c r="HRZ20" s="26"/>
      <c r="HSA20" s="26"/>
      <c r="HSB20" s="26"/>
      <c r="HSD20" s="231"/>
      <c r="HSE20" s="231"/>
      <c r="HSF20" s="231"/>
      <c r="HSG20" s="231"/>
      <c r="HSH20" s="231"/>
      <c r="HSI20" s="231"/>
      <c r="HSJ20" s="231"/>
      <c r="HSK20" s="231"/>
      <c r="HSL20" s="230"/>
      <c r="HSM20" s="227"/>
      <c r="HSN20" s="26"/>
      <c r="HSO20" s="26"/>
      <c r="HSP20" s="26"/>
      <c r="HSQ20" s="26"/>
      <c r="HSR20" s="26"/>
      <c r="HST20" s="231"/>
      <c r="HSU20" s="231"/>
      <c r="HSV20" s="231"/>
      <c r="HSW20" s="231"/>
      <c r="HSX20" s="231"/>
      <c r="HSY20" s="231"/>
      <c r="HSZ20" s="231"/>
      <c r="HTA20" s="231"/>
      <c r="HTB20" s="230"/>
      <c r="HTC20" s="227"/>
      <c r="HTD20" s="26"/>
      <c r="HTE20" s="26"/>
      <c r="HTF20" s="26"/>
      <c r="HTG20" s="26"/>
      <c r="HTH20" s="26"/>
      <c r="HTJ20" s="231"/>
      <c r="HTK20" s="231"/>
      <c r="HTL20" s="231"/>
      <c r="HTM20" s="231"/>
      <c r="HTN20" s="231"/>
      <c r="HTO20" s="231"/>
      <c r="HTP20" s="231"/>
      <c r="HTQ20" s="231"/>
      <c r="HTR20" s="230"/>
      <c r="HTS20" s="227"/>
      <c r="HTT20" s="26"/>
      <c r="HTU20" s="26"/>
      <c r="HTV20" s="26"/>
      <c r="HTW20" s="26"/>
      <c r="HTX20" s="26"/>
      <c r="HTZ20" s="231"/>
      <c r="HUA20" s="231"/>
      <c r="HUB20" s="231"/>
      <c r="HUC20" s="231"/>
      <c r="HUD20" s="231"/>
      <c r="HUE20" s="231"/>
      <c r="HUF20" s="231"/>
      <c r="HUG20" s="231"/>
      <c r="HUH20" s="230"/>
      <c r="HUI20" s="227"/>
      <c r="HUJ20" s="26"/>
      <c r="HUK20" s="26"/>
      <c r="HUL20" s="26"/>
      <c r="HUM20" s="26"/>
      <c r="HUN20" s="26"/>
      <c r="HUP20" s="231"/>
      <c r="HUQ20" s="231"/>
      <c r="HUR20" s="231"/>
      <c r="HUS20" s="231"/>
      <c r="HUT20" s="231"/>
      <c r="HUU20" s="231"/>
      <c r="HUV20" s="231"/>
      <c r="HUW20" s="231"/>
      <c r="HUX20" s="230"/>
      <c r="HUY20" s="227"/>
      <c r="HUZ20" s="26"/>
      <c r="HVA20" s="26"/>
      <c r="HVB20" s="26"/>
      <c r="HVC20" s="26"/>
      <c r="HVD20" s="26"/>
      <c r="HVF20" s="231"/>
      <c r="HVG20" s="231"/>
      <c r="HVH20" s="231"/>
      <c r="HVI20" s="231"/>
      <c r="HVJ20" s="231"/>
      <c r="HVK20" s="231"/>
      <c r="HVL20" s="231"/>
      <c r="HVM20" s="231"/>
      <c r="HVN20" s="230"/>
      <c r="HVO20" s="227"/>
      <c r="HVP20" s="26"/>
      <c r="HVQ20" s="26"/>
      <c r="HVR20" s="26"/>
      <c r="HVS20" s="26"/>
      <c r="HVT20" s="26"/>
      <c r="HVV20" s="231"/>
      <c r="HVW20" s="231"/>
      <c r="HVX20" s="231"/>
      <c r="HVY20" s="231"/>
      <c r="HVZ20" s="231"/>
      <c r="HWA20" s="231"/>
      <c r="HWB20" s="231"/>
      <c r="HWC20" s="231"/>
      <c r="HWD20" s="230"/>
      <c r="HWE20" s="227"/>
      <c r="HWF20" s="26"/>
      <c r="HWG20" s="26"/>
      <c r="HWH20" s="26"/>
      <c r="HWI20" s="26"/>
      <c r="HWJ20" s="26"/>
      <c r="HWL20" s="231"/>
      <c r="HWM20" s="231"/>
      <c r="HWN20" s="231"/>
      <c r="HWO20" s="231"/>
      <c r="HWP20" s="231"/>
      <c r="HWQ20" s="231"/>
      <c r="HWR20" s="231"/>
      <c r="HWS20" s="231"/>
      <c r="HWT20" s="230"/>
      <c r="HWU20" s="227"/>
      <c r="HWV20" s="26"/>
      <c r="HWW20" s="26"/>
      <c r="HWX20" s="26"/>
      <c r="HWY20" s="26"/>
      <c r="HWZ20" s="26"/>
      <c r="HXB20" s="231"/>
      <c r="HXC20" s="231"/>
      <c r="HXD20" s="231"/>
      <c r="HXE20" s="231"/>
      <c r="HXF20" s="231"/>
      <c r="HXG20" s="231"/>
      <c r="HXH20" s="231"/>
      <c r="HXI20" s="231"/>
      <c r="HXJ20" s="230"/>
      <c r="HXK20" s="227"/>
      <c r="HXL20" s="26"/>
      <c r="HXM20" s="26"/>
      <c r="HXN20" s="26"/>
      <c r="HXO20" s="26"/>
      <c r="HXP20" s="26"/>
      <c r="HXR20" s="231"/>
      <c r="HXS20" s="231"/>
      <c r="HXT20" s="231"/>
      <c r="HXU20" s="231"/>
      <c r="HXV20" s="231"/>
      <c r="HXW20" s="231"/>
      <c r="HXX20" s="231"/>
      <c r="HXY20" s="231"/>
      <c r="HXZ20" s="230"/>
      <c r="HYA20" s="227"/>
      <c r="HYB20" s="26"/>
      <c r="HYC20" s="26"/>
      <c r="HYD20" s="26"/>
      <c r="HYE20" s="26"/>
      <c r="HYF20" s="26"/>
      <c r="HYH20" s="231"/>
      <c r="HYI20" s="231"/>
      <c r="HYJ20" s="231"/>
      <c r="HYK20" s="231"/>
      <c r="HYL20" s="231"/>
      <c r="HYM20" s="231"/>
      <c r="HYN20" s="231"/>
      <c r="HYO20" s="231"/>
      <c r="HYP20" s="230"/>
      <c r="HYQ20" s="227"/>
      <c r="HYR20" s="26"/>
      <c r="HYS20" s="26"/>
      <c r="HYT20" s="26"/>
      <c r="HYU20" s="26"/>
      <c r="HYV20" s="26"/>
      <c r="HYX20" s="231"/>
      <c r="HYY20" s="231"/>
      <c r="HYZ20" s="231"/>
      <c r="HZA20" s="231"/>
      <c r="HZB20" s="231"/>
      <c r="HZC20" s="231"/>
      <c r="HZD20" s="231"/>
      <c r="HZE20" s="231"/>
      <c r="HZF20" s="230"/>
      <c r="HZG20" s="227"/>
      <c r="HZH20" s="26"/>
      <c r="HZI20" s="26"/>
      <c r="HZJ20" s="26"/>
      <c r="HZK20" s="26"/>
      <c r="HZL20" s="26"/>
      <c r="HZN20" s="231"/>
      <c r="HZO20" s="231"/>
      <c r="HZP20" s="231"/>
      <c r="HZQ20" s="231"/>
      <c r="HZR20" s="231"/>
      <c r="HZS20" s="231"/>
      <c r="HZT20" s="231"/>
      <c r="HZU20" s="231"/>
      <c r="HZV20" s="230"/>
      <c r="HZW20" s="227"/>
      <c r="HZX20" s="26"/>
      <c r="HZY20" s="26"/>
      <c r="HZZ20" s="26"/>
      <c r="IAA20" s="26"/>
      <c r="IAB20" s="26"/>
      <c r="IAD20" s="231"/>
      <c r="IAE20" s="231"/>
      <c r="IAF20" s="231"/>
      <c r="IAG20" s="231"/>
      <c r="IAH20" s="231"/>
      <c r="IAI20" s="231"/>
      <c r="IAJ20" s="231"/>
      <c r="IAK20" s="231"/>
      <c r="IAL20" s="230"/>
      <c r="IAM20" s="227"/>
      <c r="IAN20" s="26"/>
      <c r="IAO20" s="26"/>
      <c r="IAP20" s="26"/>
      <c r="IAQ20" s="26"/>
      <c r="IAR20" s="26"/>
      <c r="IAT20" s="231"/>
      <c r="IAU20" s="231"/>
      <c r="IAV20" s="231"/>
      <c r="IAW20" s="231"/>
      <c r="IAX20" s="231"/>
      <c r="IAY20" s="231"/>
      <c r="IAZ20" s="231"/>
      <c r="IBA20" s="231"/>
      <c r="IBB20" s="230"/>
      <c r="IBC20" s="227"/>
      <c r="IBD20" s="26"/>
      <c r="IBE20" s="26"/>
      <c r="IBF20" s="26"/>
      <c r="IBG20" s="26"/>
      <c r="IBH20" s="26"/>
      <c r="IBJ20" s="231"/>
      <c r="IBK20" s="231"/>
      <c r="IBL20" s="231"/>
      <c r="IBM20" s="231"/>
      <c r="IBN20" s="231"/>
      <c r="IBO20" s="231"/>
      <c r="IBP20" s="231"/>
      <c r="IBQ20" s="231"/>
      <c r="IBR20" s="230"/>
      <c r="IBS20" s="227"/>
      <c r="IBT20" s="26"/>
      <c r="IBU20" s="26"/>
      <c r="IBV20" s="26"/>
      <c r="IBW20" s="26"/>
      <c r="IBX20" s="26"/>
      <c r="IBZ20" s="231"/>
      <c r="ICA20" s="231"/>
      <c r="ICB20" s="231"/>
      <c r="ICC20" s="231"/>
      <c r="ICD20" s="231"/>
      <c r="ICE20" s="231"/>
      <c r="ICF20" s="231"/>
      <c r="ICG20" s="231"/>
      <c r="ICH20" s="230"/>
      <c r="ICI20" s="227"/>
      <c r="ICJ20" s="26"/>
      <c r="ICK20" s="26"/>
      <c r="ICL20" s="26"/>
      <c r="ICM20" s="26"/>
      <c r="ICN20" s="26"/>
      <c r="ICP20" s="231"/>
      <c r="ICQ20" s="231"/>
      <c r="ICR20" s="231"/>
      <c r="ICS20" s="231"/>
      <c r="ICT20" s="231"/>
      <c r="ICU20" s="231"/>
      <c r="ICV20" s="231"/>
      <c r="ICW20" s="231"/>
      <c r="ICX20" s="230"/>
      <c r="ICY20" s="227"/>
      <c r="ICZ20" s="26"/>
      <c r="IDA20" s="26"/>
      <c r="IDB20" s="26"/>
      <c r="IDC20" s="26"/>
      <c r="IDD20" s="26"/>
      <c r="IDF20" s="231"/>
      <c r="IDG20" s="231"/>
      <c r="IDH20" s="231"/>
      <c r="IDI20" s="231"/>
      <c r="IDJ20" s="231"/>
      <c r="IDK20" s="231"/>
      <c r="IDL20" s="231"/>
      <c r="IDM20" s="231"/>
      <c r="IDN20" s="230"/>
      <c r="IDO20" s="227"/>
      <c r="IDP20" s="26"/>
      <c r="IDQ20" s="26"/>
      <c r="IDR20" s="26"/>
      <c r="IDS20" s="26"/>
      <c r="IDT20" s="26"/>
      <c r="IDV20" s="231"/>
      <c r="IDW20" s="231"/>
      <c r="IDX20" s="231"/>
      <c r="IDY20" s="231"/>
      <c r="IDZ20" s="231"/>
      <c r="IEA20" s="231"/>
      <c r="IEB20" s="231"/>
      <c r="IEC20" s="231"/>
      <c r="IED20" s="230"/>
      <c r="IEE20" s="227"/>
      <c r="IEF20" s="26"/>
      <c r="IEG20" s="26"/>
      <c r="IEH20" s="26"/>
      <c r="IEI20" s="26"/>
      <c r="IEJ20" s="26"/>
      <c r="IEL20" s="231"/>
      <c r="IEM20" s="231"/>
      <c r="IEN20" s="231"/>
      <c r="IEO20" s="231"/>
      <c r="IEP20" s="231"/>
      <c r="IEQ20" s="231"/>
      <c r="IER20" s="231"/>
      <c r="IES20" s="231"/>
      <c r="IET20" s="230"/>
      <c r="IEU20" s="227"/>
      <c r="IEV20" s="26"/>
      <c r="IEW20" s="26"/>
      <c r="IEX20" s="26"/>
      <c r="IEY20" s="26"/>
      <c r="IEZ20" s="26"/>
      <c r="IFB20" s="231"/>
      <c r="IFC20" s="231"/>
      <c r="IFD20" s="231"/>
      <c r="IFE20" s="231"/>
      <c r="IFF20" s="231"/>
      <c r="IFG20" s="231"/>
      <c r="IFH20" s="231"/>
      <c r="IFI20" s="231"/>
      <c r="IFJ20" s="230"/>
      <c r="IFK20" s="227"/>
      <c r="IFL20" s="26"/>
      <c r="IFM20" s="26"/>
      <c r="IFN20" s="26"/>
      <c r="IFO20" s="26"/>
      <c r="IFP20" s="26"/>
      <c r="IFR20" s="231"/>
      <c r="IFS20" s="231"/>
      <c r="IFT20" s="231"/>
      <c r="IFU20" s="231"/>
      <c r="IFV20" s="231"/>
      <c r="IFW20" s="231"/>
      <c r="IFX20" s="231"/>
      <c r="IFY20" s="231"/>
      <c r="IFZ20" s="230"/>
      <c r="IGA20" s="227"/>
      <c r="IGB20" s="26"/>
      <c r="IGC20" s="26"/>
      <c r="IGD20" s="26"/>
      <c r="IGE20" s="26"/>
      <c r="IGF20" s="26"/>
      <c r="IGH20" s="231"/>
      <c r="IGI20" s="231"/>
      <c r="IGJ20" s="231"/>
      <c r="IGK20" s="231"/>
      <c r="IGL20" s="231"/>
      <c r="IGM20" s="231"/>
      <c r="IGN20" s="231"/>
      <c r="IGO20" s="231"/>
      <c r="IGP20" s="230"/>
      <c r="IGQ20" s="227"/>
      <c r="IGR20" s="26"/>
      <c r="IGS20" s="26"/>
      <c r="IGT20" s="26"/>
      <c r="IGU20" s="26"/>
      <c r="IGV20" s="26"/>
      <c r="IGX20" s="231"/>
      <c r="IGY20" s="231"/>
      <c r="IGZ20" s="231"/>
      <c r="IHA20" s="231"/>
      <c r="IHB20" s="231"/>
      <c r="IHC20" s="231"/>
      <c r="IHD20" s="231"/>
      <c r="IHE20" s="231"/>
      <c r="IHF20" s="230"/>
      <c r="IHG20" s="227"/>
      <c r="IHH20" s="26"/>
      <c r="IHI20" s="26"/>
      <c r="IHJ20" s="26"/>
      <c r="IHK20" s="26"/>
      <c r="IHL20" s="26"/>
      <c r="IHN20" s="231"/>
      <c r="IHO20" s="231"/>
      <c r="IHP20" s="231"/>
      <c r="IHQ20" s="231"/>
      <c r="IHR20" s="231"/>
      <c r="IHS20" s="231"/>
      <c r="IHT20" s="231"/>
      <c r="IHU20" s="231"/>
      <c r="IHV20" s="230"/>
      <c r="IHW20" s="227"/>
      <c r="IHX20" s="26"/>
      <c r="IHY20" s="26"/>
      <c r="IHZ20" s="26"/>
      <c r="IIA20" s="26"/>
      <c r="IIB20" s="26"/>
      <c r="IID20" s="231"/>
      <c r="IIE20" s="231"/>
      <c r="IIF20" s="231"/>
      <c r="IIG20" s="231"/>
      <c r="IIH20" s="231"/>
      <c r="III20" s="231"/>
      <c r="IIJ20" s="231"/>
      <c r="IIK20" s="231"/>
      <c r="IIL20" s="230"/>
      <c r="IIM20" s="227"/>
      <c r="IIN20" s="26"/>
      <c r="IIO20" s="26"/>
      <c r="IIP20" s="26"/>
      <c r="IIQ20" s="26"/>
      <c r="IIR20" s="26"/>
      <c r="IIT20" s="231"/>
      <c r="IIU20" s="231"/>
      <c r="IIV20" s="231"/>
      <c r="IIW20" s="231"/>
      <c r="IIX20" s="231"/>
      <c r="IIY20" s="231"/>
      <c r="IIZ20" s="231"/>
      <c r="IJA20" s="231"/>
      <c r="IJB20" s="230"/>
      <c r="IJC20" s="227"/>
      <c r="IJD20" s="26"/>
      <c r="IJE20" s="26"/>
      <c r="IJF20" s="26"/>
      <c r="IJG20" s="26"/>
      <c r="IJH20" s="26"/>
      <c r="IJJ20" s="231"/>
      <c r="IJK20" s="231"/>
      <c r="IJL20" s="231"/>
      <c r="IJM20" s="231"/>
      <c r="IJN20" s="231"/>
      <c r="IJO20" s="231"/>
      <c r="IJP20" s="231"/>
      <c r="IJQ20" s="231"/>
      <c r="IJR20" s="230"/>
      <c r="IJS20" s="227"/>
      <c r="IJT20" s="26"/>
      <c r="IJU20" s="26"/>
      <c r="IJV20" s="26"/>
      <c r="IJW20" s="26"/>
      <c r="IJX20" s="26"/>
      <c r="IJZ20" s="231"/>
      <c r="IKA20" s="231"/>
      <c r="IKB20" s="231"/>
      <c r="IKC20" s="231"/>
      <c r="IKD20" s="231"/>
      <c r="IKE20" s="231"/>
      <c r="IKF20" s="231"/>
      <c r="IKG20" s="231"/>
      <c r="IKH20" s="230"/>
      <c r="IKI20" s="227"/>
      <c r="IKJ20" s="26"/>
      <c r="IKK20" s="26"/>
      <c r="IKL20" s="26"/>
      <c r="IKM20" s="26"/>
      <c r="IKN20" s="26"/>
      <c r="IKP20" s="231"/>
      <c r="IKQ20" s="231"/>
      <c r="IKR20" s="231"/>
      <c r="IKS20" s="231"/>
      <c r="IKT20" s="231"/>
      <c r="IKU20" s="231"/>
      <c r="IKV20" s="231"/>
      <c r="IKW20" s="231"/>
      <c r="IKX20" s="230"/>
      <c r="IKY20" s="227"/>
      <c r="IKZ20" s="26"/>
      <c r="ILA20" s="26"/>
      <c r="ILB20" s="26"/>
      <c r="ILC20" s="26"/>
      <c r="ILD20" s="26"/>
      <c r="ILF20" s="231"/>
      <c r="ILG20" s="231"/>
      <c r="ILH20" s="231"/>
      <c r="ILI20" s="231"/>
      <c r="ILJ20" s="231"/>
      <c r="ILK20" s="231"/>
      <c r="ILL20" s="231"/>
      <c r="ILM20" s="231"/>
      <c r="ILN20" s="230"/>
      <c r="ILO20" s="227"/>
      <c r="ILP20" s="26"/>
      <c r="ILQ20" s="26"/>
      <c r="ILR20" s="26"/>
      <c r="ILS20" s="26"/>
      <c r="ILT20" s="26"/>
      <c r="ILV20" s="231"/>
      <c r="ILW20" s="231"/>
      <c r="ILX20" s="231"/>
      <c r="ILY20" s="231"/>
      <c r="ILZ20" s="231"/>
      <c r="IMA20" s="231"/>
      <c r="IMB20" s="231"/>
      <c r="IMC20" s="231"/>
      <c r="IMD20" s="230"/>
      <c r="IME20" s="227"/>
      <c r="IMF20" s="26"/>
      <c r="IMG20" s="26"/>
      <c r="IMH20" s="26"/>
      <c r="IMI20" s="26"/>
      <c r="IMJ20" s="26"/>
      <c r="IML20" s="231"/>
      <c r="IMM20" s="231"/>
      <c r="IMN20" s="231"/>
      <c r="IMO20" s="231"/>
      <c r="IMP20" s="231"/>
      <c r="IMQ20" s="231"/>
      <c r="IMR20" s="231"/>
      <c r="IMS20" s="231"/>
      <c r="IMT20" s="230"/>
      <c r="IMU20" s="227"/>
      <c r="IMV20" s="26"/>
      <c r="IMW20" s="26"/>
      <c r="IMX20" s="26"/>
      <c r="IMY20" s="26"/>
      <c r="IMZ20" s="26"/>
      <c r="INB20" s="231"/>
      <c r="INC20" s="231"/>
      <c r="IND20" s="231"/>
      <c r="INE20" s="231"/>
      <c r="INF20" s="231"/>
      <c r="ING20" s="231"/>
      <c r="INH20" s="231"/>
      <c r="INI20" s="231"/>
      <c r="INJ20" s="230"/>
      <c r="INK20" s="227"/>
      <c r="INL20" s="26"/>
      <c r="INM20" s="26"/>
      <c r="INN20" s="26"/>
      <c r="INO20" s="26"/>
      <c r="INP20" s="26"/>
      <c r="INR20" s="231"/>
      <c r="INS20" s="231"/>
      <c r="INT20" s="231"/>
      <c r="INU20" s="231"/>
      <c r="INV20" s="231"/>
      <c r="INW20" s="231"/>
      <c r="INX20" s="231"/>
      <c r="INY20" s="231"/>
      <c r="INZ20" s="230"/>
      <c r="IOA20" s="227"/>
      <c r="IOB20" s="26"/>
      <c r="IOC20" s="26"/>
      <c r="IOD20" s="26"/>
      <c r="IOE20" s="26"/>
      <c r="IOF20" s="26"/>
      <c r="IOH20" s="231"/>
      <c r="IOI20" s="231"/>
      <c r="IOJ20" s="231"/>
      <c r="IOK20" s="231"/>
      <c r="IOL20" s="231"/>
      <c r="IOM20" s="231"/>
      <c r="ION20" s="231"/>
      <c r="IOO20" s="231"/>
      <c r="IOP20" s="230"/>
      <c r="IOQ20" s="227"/>
      <c r="IOR20" s="26"/>
      <c r="IOS20" s="26"/>
      <c r="IOT20" s="26"/>
      <c r="IOU20" s="26"/>
      <c r="IOV20" s="26"/>
      <c r="IOX20" s="231"/>
      <c r="IOY20" s="231"/>
      <c r="IOZ20" s="231"/>
      <c r="IPA20" s="231"/>
      <c r="IPB20" s="231"/>
      <c r="IPC20" s="231"/>
      <c r="IPD20" s="231"/>
      <c r="IPE20" s="231"/>
      <c r="IPF20" s="230"/>
      <c r="IPG20" s="227"/>
      <c r="IPH20" s="26"/>
      <c r="IPI20" s="26"/>
      <c r="IPJ20" s="26"/>
      <c r="IPK20" s="26"/>
      <c r="IPL20" s="26"/>
      <c r="IPN20" s="231"/>
      <c r="IPO20" s="231"/>
      <c r="IPP20" s="231"/>
      <c r="IPQ20" s="231"/>
      <c r="IPR20" s="231"/>
      <c r="IPS20" s="231"/>
      <c r="IPT20" s="231"/>
      <c r="IPU20" s="231"/>
      <c r="IPV20" s="230"/>
      <c r="IPW20" s="227"/>
      <c r="IPX20" s="26"/>
      <c r="IPY20" s="26"/>
      <c r="IPZ20" s="26"/>
      <c r="IQA20" s="26"/>
      <c r="IQB20" s="26"/>
      <c r="IQD20" s="231"/>
      <c r="IQE20" s="231"/>
      <c r="IQF20" s="231"/>
      <c r="IQG20" s="231"/>
      <c r="IQH20" s="231"/>
      <c r="IQI20" s="231"/>
      <c r="IQJ20" s="231"/>
      <c r="IQK20" s="231"/>
      <c r="IQL20" s="230"/>
      <c r="IQM20" s="227"/>
      <c r="IQN20" s="26"/>
      <c r="IQO20" s="26"/>
      <c r="IQP20" s="26"/>
      <c r="IQQ20" s="26"/>
      <c r="IQR20" s="26"/>
      <c r="IQT20" s="231"/>
      <c r="IQU20" s="231"/>
      <c r="IQV20" s="231"/>
      <c r="IQW20" s="231"/>
      <c r="IQX20" s="231"/>
      <c r="IQY20" s="231"/>
      <c r="IQZ20" s="231"/>
      <c r="IRA20" s="231"/>
      <c r="IRB20" s="230"/>
      <c r="IRC20" s="227"/>
      <c r="IRD20" s="26"/>
      <c r="IRE20" s="26"/>
      <c r="IRF20" s="26"/>
      <c r="IRG20" s="26"/>
      <c r="IRH20" s="26"/>
      <c r="IRJ20" s="231"/>
      <c r="IRK20" s="231"/>
      <c r="IRL20" s="231"/>
      <c r="IRM20" s="231"/>
      <c r="IRN20" s="231"/>
      <c r="IRO20" s="231"/>
      <c r="IRP20" s="231"/>
      <c r="IRQ20" s="231"/>
      <c r="IRR20" s="230"/>
      <c r="IRS20" s="227"/>
      <c r="IRT20" s="26"/>
      <c r="IRU20" s="26"/>
      <c r="IRV20" s="26"/>
      <c r="IRW20" s="26"/>
      <c r="IRX20" s="26"/>
      <c r="IRZ20" s="231"/>
      <c r="ISA20" s="231"/>
      <c r="ISB20" s="231"/>
      <c r="ISC20" s="231"/>
      <c r="ISD20" s="231"/>
      <c r="ISE20" s="231"/>
      <c r="ISF20" s="231"/>
      <c r="ISG20" s="231"/>
      <c r="ISH20" s="230"/>
      <c r="ISI20" s="227"/>
      <c r="ISJ20" s="26"/>
      <c r="ISK20" s="26"/>
      <c r="ISL20" s="26"/>
      <c r="ISM20" s="26"/>
      <c r="ISN20" s="26"/>
      <c r="ISP20" s="231"/>
      <c r="ISQ20" s="231"/>
      <c r="ISR20" s="231"/>
      <c r="ISS20" s="231"/>
      <c r="IST20" s="231"/>
      <c r="ISU20" s="231"/>
      <c r="ISV20" s="231"/>
      <c r="ISW20" s="231"/>
      <c r="ISX20" s="230"/>
      <c r="ISY20" s="227"/>
      <c r="ISZ20" s="26"/>
      <c r="ITA20" s="26"/>
      <c r="ITB20" s="26"/>
      <c r="ITC20" s="26"/>
      <c r="ITD20" s="26"/>
      <c r="ITF20" s="231"/>
      <c r="ITG20" s="231"/>
      <c r="ITH20" s="231"/>
      <c r="ITI20" s="231"/>
      <c r="ITJ20" s="231"/>
      <c r="ITK20" s="231"/>
      <c r="ITL20" s="231"/>
      <c r="ITM20" s="231"/>
      <c r="ITN20" s="230"/>
      <c r="ITO20" s="227"/>
      <c r="ITP20" s="26"/>
      <c r="ITQ20" s="26"/>
      <c r="ITR20" s="26"/>
      <c r="ITS20" s="26"/>
      <c r="ITT20" s="26"/>
      <c r="ITV20" s="231"/>
      <c r="ITW20" s="231"/>
      <c r="ITX20" s="231"/>
      <c r="ITY20" s="231"/>
      <c r="ITZ20" s="231"/>
      <c r="IUA20" s="231"/>
      <c r="IUB20" s="231"/>
      <c r="IUC20" s="231"/>
      <c r="IUD20" s="230"/>
      <c r="IUE20" s="227"/>
      <c r="IUF20" s="26"/>
      <c r="IUG20" s="26"/>
      <c r="IUH20" s="26"/>
      <c r="IUI20" s="26"/>
      <c r="IUJ20" s="26"/>
      <c r="IUL20" s="231"/>
      <c r="IUM20" s="231"/>
      <c r="IUN20" s="231"/>
      <c r="IUO20" s="231"/>
      <c r="IUP20" s="231"/>
      <c r="IUQ20" s="231"/>
      <c r="IUR20" s="231"/>
      <c r="IUS20" s="231"/>
      <c r="IUT20" s="230"/>
      <c r="IUU20" s="227"/>
      <c r="IUV20" s="26"/>
      <c r="IUW20" s="26"/>
      <c r="IUX20" s="26"/>
      <c r="IUY20" s="26"/>
      <c r="IUZ20" s="26"/>
      <c r="IVB20" s="231"/>
      <c r="IVC20" s="231"/>
      <c r="IVD20" s="231"/>
      <c r="IVE20" s="231"/>
      <c r="IVF20" s="231"/>
      <c r="IVG20" s="231"/>
      <c r="IVH20" s="231"/>
      <c r="IVI20" s="231"/>
      <c r="IVJ20" s="230"/>
      <c r="IVK20" s="227"/>
      <c r="IVL20" s="26"/>
      <c r="IVM20" s="26"/>
      <c r="IVN20" s="26"/>
      <c r="IVO20" s="26"/>
      <c r="IVP20" s="26"/>
      <c r="IVR20" s="231"/>
      <c r="IVS20" s="231"/>
      <c r="IVT20" s="231"/>
      <c r="IVU20" s="231"/>
      <c r="IVV20" s="231"/>
      <c r="IVW20" s="231"/>
      <c r="IVX20" s="231"/>
      <c r="IVY20" s="231"/>
      <c r="IVZ20" s="230"/>
      <c r="IWA20" s="227"/>
      <c r="IWB20" s="26"/>
      <c r="IWC20" s="26"/>
      <c r="IWD20" s="26"/>
      <c r="IWE20" s="26"/>
      <c r="IWF20" s="26"/>
      <c r="IWH20" s="231"/>
      <c r="IWI20" s="231"/>
      <c r="IWJ20" s="231"/>
      <c r="IWK20" s="231"/>
      <c r="IWL20" s="231"/>
      <c r="IWM20" s="231"/>
      <c r="IWN20" s="231"/>
      <c r="IWO20" s="231"/>
      <c r="IWP20" s="230"/>
      <c r="IWQ20" s="227"/>
      <c r="IWR20" s="26"/>
      <c r="IWS20" s="26"/>
      <c r="IWT20" s="26"/>
      <c r="IWU20" s="26"/>
      <c r="IWV20" s="26"/>
      <c r="IWX20" s="231"/>
      <c r="IWY20" s="231"/>
      <c r="IWZ20" s="231"/>
      <c r="IXA20" s="231"/>
      <c r="IXB20" s="231"/>
      <c r="IXC20" s="231"/>
      <c r="IXD20" s="231"/>
      <c r="IXE20" s="231"/>
      <c r="IXF20" s="230"/>
      <c r="IXG20" s="227"/>
      <c r="IXH20" s="26"/>
      <c r="IXI20" s="26"/>
      <c r="IXJ20" s="26"/>
      <c r="IXK20" s="26"/>
      <c r="IXL20" s="26"/>
      <c r="IXN20" s="231"/>
      <c r="IXO20" s="231"/>
      <c r="IXP20" s="231"/>
      <c r="IXQ20" s="231"/>
      <c r="IXR20" s="231"/>
      <c r="IXS20" s="231"/>
      <c r="IXT20" s="231"/>
      <c r="IXU20" s="231"/>
      <c r="IXV20" s="230"/>
      <c r="IXW20" s="227"/>
      <c r="IXX20" s="26"/>
      <c r="IXY20" s="26"/>
      <c r="IXZ20" s="26"/>
      <c r="IYA20" s="26"/>
      <c r="IYB20" s="26"/>
      <c r="IYD20" s="231"/>
      <c r="IYE20" s="231"/>
      <c r="IYF20" s="231"/>
      <c r="IYG20" s="231"/>
      <c r="IYH20" s="231"/>
      <c r="IYI20" s="231"/>
      <c r="IYJ20" s="231"/>
      <c r="IYK20" s="231"/>
      <c r="IYL20" s="230"/>
      <c r="IYM20" s="227"/>
      <c r="IYN20" s="26"/>
      <c r="IYO20" s="26"/>
      <c r="IYP20" s="26"/>
      <c r="IYQ20" s="26"/>
      <c r="IYR20" s="26"/>
      <c r="IYT20" s="231"/>
      <c r="IYU20" s="231"/>
      <c r="IYV20" s="231"/>
      <c r="IYW20" s="231"/>
      <c r="IYX20" s="231"/>
      <c r="IYY20" s="231"/>
      <c r="IYZ20" s="231"/>
      <c r="IZA20" s="231"/>
      <c r="IZB20" s="230"/>
      <c r="IZC20" s="227"/>
      <c r="IZD20" s="26"/>
      <c r="IZE20" s="26"/>
      <c r="IZF20" s="26"/>
      <c r="IZG20" s="26"/>
      <c r="IZH20" s="26"/>
      <c r="IZJ20" s="231"/>
      <c r="IZK20" s="231"/>
      <c r="IZL20" s="231"/>
      <c r="IZM20" s="231"/>
      <c r="IZN20" s="231"/>
      <c r="IZO20" s="231"/>
      <c r="IZP20" s="231"/>
      <c r="IZQ20" s="231"/>
      <c r="IZR20" s="230"/>
      <c r="IZS20" s="227"/>
      <c r="IZT20" s="26"/>
      <c r="IZU20" s="26"/>
      <c r="IZV20" s="26"/>
      <c r="IZW20" s="26"/>
      <c r="IZX20" s="26"/>
      <c r="IZZ20" s="231"/>
      <c r="JAA20" s="231"/>
      <c r="JAB20" s="231"/>
      <c r="JAC20" s="231"/>
      <c r="JAD20" s="231"/>
      <c r="JAE20" s="231"/>
      <c r="JAF20" s="231"/>
      <c r="JAG20" s="231"/>
      <c r="JAH20" s="230"/>
      <c r="JAI20" s="227"/>
      <c r="JAJ20" s="26"/>
      <c r="JAK20" s="26"/>
      <c r="JAL20" s="26"/>
      <c r="JAM20" s="26"/>
      <c r="JAN20" s="26"/>
      <c r="JAP20" s="231"/>
      <c r="JAQ20" s="231"/>
      <c r="JAR20" s="231"/>
      <c r="JAS20" s="231"/>
      <c r="JAT20" s="231"/>
      <c r="JAU20" s="231"/>
      <c r="JAV20" s="231"/>
      <c r="JAW20" s="231"/>
      <c r="JAX20" s="230"/>
      <c r="JAY20" s="227"/>
      <c r="JAZ20" s="26"/>
      <c r="JBA20" s="26"/>
      <c r="JBB20" s="26"/>
      <c r="JBC20" s="26"/>
      <c r="JBD20" s="26"/>
      <c r="JBF20" s="231"/>
      <c r="JBG20" s="231"/>
      <c r="JBH20" s="231"/>
      <c r="JBI20" s="231"/>
      <c r="JBJ20" s="231"/>
      <c r="JBK20" s="231"/>
      <c r="JBL20" s="231"/>
      <c r="JBM20" s="231"/>
      <c r="JBN20" s="230"/>
      <c r="JBO20" s="227"/>
      <c r="JBP20" s="26"/>
      <c r="JBQ20" s="26"/>
      <c r="JBR20" s="26"/>
      <c r="JBS20" s="26"/>
      <c r="JBT20" s="26"/>
      <c r="JBV20" s="231"/>
      <c r="JBW20" s="231"/>
      <c r="JBX20" s="231"/>
      <c r="JBY20" s="231"/>
      <c r="JBZ20" s="231"/>
      <c r="JCA20" s="231"/>
      <c r="JCB20" s="231"/>
      <c r="JCC20" s="231"/>
      <c r="JCD20" s="230"/>
      <c r="JCE20" s="227"/>
      <c r="JCF20" s="26"/>
      <c r="JCG20" s="26"/>
      <c r="JCH20" s="26"/>
      <c r="JCI20" s="26"/>
      <c r="JCJ20" s="26"/>
      <c r="JCL20" s="231"/>
      <c r="JCM20" s="231"/>
      <c r="JCN20" s="231"/>
      <c r="JCO20" s="231"/>
      <c r="JCP20" s="231"/>
      <c r="JCQ20" s="231"/>
      <c r="JCR20" s="231"/>
      <c r="JCS20" s="231"/>
      <c r="JCT20" s="230"/>
      <c r="JCU20" s="227"/>
      <c r="JCV20" s="26"/>
      <c r="JCW20" s="26"/>
      <c r="JCX20" s="26"/>
      <c r="JCY20" s="26"/>
      <c r="JCZ20" s="26"/>
      <c r="JDB20" s="231"/>
      <c r="JDC20" s="231"/>
      <c r="JDD20" s="231"/>
      <c r="JDE20" s="231"/>
      <c r="JDF20" s="231"/>
      <c r="JDG20" s="231"/>
      <c r="JDH20" s="231"/>
      <c r="JDI20" s="231"/>
      <c r="JDJ20" s="230"/>
      <c r="JDK20" s="227"/>
      <c r="JDL20" s="26"/>
      <c r="JDM20" s="26"/>
      <c r="JDN20" s="26"/>
      <c r="JDO20" s="26"/>
      <c r="JDP20" s="26"/>
      <c r="JDR20" s="231"/>
      <c r="JDS20" s="231"/>
      <c r="JDT20" s="231"/>
      <c r="JDU20" s="231"/>
      <c r="JDV20" s="231"/>
      <c r="JDW20" s="231"/>
      <c r="JDX20" s="231"/>
      <c r="JDY20" s="231"/>
      <c r="JDZ20" s="230"/>
      <c r="JEA20" s="227"/>
      <c r="JEB20" s="26"/>
      <c r="JEC20" s="26"/>
      <c r="JED20" s="26"/>
      <c r="JEE20" s="26"/>
      <c r="JEF20" s="26"/>
      <c r="JEH20" s="231"/>
      <c r="JEI20" s="231"/>
      <c r="JEJ20" s="231"/>
      <c r="JEK20" s="231"/>
      <c r="JEL20" s="231"/>
      <c r="JEM20" s="231"/>
      <c r="JEN20" s="231"/>
      <c r="JEO20" s="231"/>
      <c r="JEP20" s="230"/>
      <c r="JEQ20" s="227"/>
      <c r="JER20" s="26"/>
      <c r="JES20" s="26"/>
      <c r="JET20" s="26"/>
      <c r="JEU20" s="26"/>
      <c r="JEV20" s="26"/>
      <c r="JEX20" s="231"/>
      <c r="JEY20" s="231"/>
      <c r="JEZ20" s="231"/>
      <c r="JFA20" s="231"/>
      <c r="JFB20" s="231"/>
      <c r="JFC20" s="231"/>
      <c r="JFD20" s="231"/>
      <c r="JFE20" s="231"/>
      <c r="JFF20" s="230"/>
      <c r="JFG20" s="227"/>
      <c r="JFH20" s="26"/>
      <c r="JFI20" s="26"/>
      <c r="JFJ20" s="26"/>
      <c r="JFK20" s="26"/>
      <c r="JFL20" s="26"/>
      <c r="JFN20" s="231"/>
      <c r="JFO20" s="231"/>
      <c r="JFP20" s="231"/>
      <c r="JFQ20" s="231"/>
      <c r="JFR20" s="231"/>
      <c r="JFS20" s="231"/>
      <c r="JFT20" s="231"/>
      <c r="JFU20" s="231"/>
      <c r="JFV20" s="230"/>
      <c r="JFW20" s="227"/>
      <c r="JFX20" s="26"/>
      <c r="JFY20" s="26"/>
      <c r="JFZ20" s="26"/>
      <c r="JGA20" s="26"/>
      <c r="JGB20" s="26"/>
      <c r="JGD20" s="231"/>
      <c r="JGE20" s="231"/>
      <c r="JGF20" s="231"/>
      <c r="JGG20" s="231"/>
      <c r="JGH20" s="231"/>
      <c r="JGI20" s="231"/>
      <c r="JGJ20" s="231"/>
      <c r="JGK20" s="231"/>
      <c r="JGL20" s="230"/>
      <c r="JGM20" s="227"/>
      <c r="JGN20" s="26"/>
      <c r="JGO20" s="26"/>
      <c r="JGP20" s="26"/>
      <c r="JGQ20" s="26"/>
      <c r="JGR20" s="26"/>
      <c r="JGT20" s="231"/>
      <c r="JGU20" s="231"/>
      <c r="JGV20" s="231"/>
      <c r="JGW20" s="231"/>
      <c r="JGX20" s="231"/>
      <c r="JGY20" s="231"/>
      <c r="JGZ20" s="231"/>
      <c r="JHA20" s="231"/>
      <c r="JHB20" s="230"/>
      <c r="JHC20" s="227"/>
      <c r="JHD20" s="26"/>
      <c r="JHE20" s="26"/>
      <c r="JHF20" s="26"/>
      <c r="JHG20" s="26"/>
      <c r="JHH20" s="26"/>
      <c r="JHJ20" s="231"/>
      <c r="JHK20" s="231"/>
      <c r="JHL20" s="231"/>
      <c r="JHM20" s="231"/>
      <c r="JHN20" s="231"/>
      <c r="JHO20" s="231"/>
      <c r="JHP20" s="231"/>
      <c r="JHQ20" s="231"/>
      <c r="JHR20" s="230"/>
      <c r="JHS20" s="227"/>
      <c r="JHT20" s="26"/>
      <c r="JHU20" s="26"/>
      <c r="JHV20" s="26"/>
      <c r="JHW20" s="26"/>
      <c r="JHX20" s="26"/>
      <c r="JHZ20" s="231"/>
      <c r="JIA20" s="231"/>
      <c r="JIB20" s="231"/>
      <c r="JIC20" s="231"/>
      <c r="JID20" s="231"/>
      <c r="JIE20" s="231"/>
      <c r="JIF20" s="231"/>
      <c r="JIG20" s="231"/>
      <c r="JIH20" s="230"/>
      <c r="JII20" s="227"/>
      <c r="JIJ20" s="26"/>
      <c r="JIK20" s="26"/>
      <c r="JIL20" s="26"/>
      <c r="JIM20" s="26"/>
      <c r="JIN20" s="26"/>
      <c r="JIP20" s="231"/>
      <c r="JIQ20" s="231"/>
      <c r="JIR20" s="231"/>
      <c r="JIS20" s="231"/>
      <c r="JIT20" s="231"/>
      <c r="JIU20" s="231"/>
      <c r="JIV20" s="231"/>
      <c r="JIW20" s="231"/>
      <c r="JIX20" s="230"/>
      <c r="JIY20" s="227"/>
      <c r="JIZ20" s="26"/>
      <c r="JJA20" s="26"/>
      <c r="JJB20" s="26"/>
      <c r="JJC20" s="26"/>
      <c r="JJD20" s="26"/>
      <c r="JJF20" s="231"/>
      <c r="JJG20" s="231"/>
      <c r="JJH20" s="231"/>
      <c r="JJI20" s="231"/>
      <c r="JJJ20" s="231"/>
      <c r="JJK20" s="231"/>
      <c r="JJL20" s="231"/>
      <c r="JJM20" s="231"/>
      <c r="JJN20" s="230"/>
      <c r="JJO20" s="227"/>
      <c r="JJP20" s="26"/>
      <c r="JJQ20" s="26"/>
      <c r="JJR20" s="26"/>
      <c r="JJS20" s="26"/>
      <c r="JJT20" s="26"/>
      <c r="JJV20" s="231"/>
      <c r="JJW20" s="231"/>
      <c r="JJX20" s="231"/>
      <c r="JJY20" s="231"/>
      <c r="JJZ20" s="231"/>
      <c r="JKA20" s="231"/>
      <c r="JKB20" s="231"/>
      <c r="JKC20" s="231"/>
      <c r="JKD20" s="230"/>
      <c r="JKE20" s="227"/>
      <c r="JKF20" s="26"/>
      <c r="JKG20" s="26"/>
      <c r="JKH20" s="26"/>
      <c r="JKI20" s="26"/>
      <c r="JKJ20" s="26"/>
      <c r="JKL20" s="231"/>
      <c r="JKM20" s="231"/>
      <c r="JKN20" s="231"/>
      <c r="JKO20" s="231"/>
      <c r="JKP20" s="231"/>
      <c r="JKQ20" s="231"/>
      <c r="JKR20" s="231"/>
      <c r="JKS20" s="231"/>
      <c r="JKT20" s="230"/>
      <c r="JKU20" s="227"/>
      <c r="JKV20" s="26"/>
      <c r="JKW20" s="26"/>
      <c r="JKX20" s="26"/>
      <c r="JKY20" s="26"/>
      <c r="JKZ20" s="26"/>
      <c r="JLB20" s="231"/>
      <c r="JLC20" s="231"/>
      <c r="JLD20" s="231"/>
      <c r="JLE20" s="231"/>
      <c r="JLF20" s="231"/>
      <c r="JLG20" s="231"/>
      <c r="JLH20" s="231"/>
      <c r="JLI20" s="231"/>
      <c r="JLJ20" s="230"/>
      <c r="JLK20" s="227"/>
      <c r="JLL20" s="26"/>
      <c r="JLM20" s="26"/>
      <c r="JLN20" s="26"/>
      <c r="JLO20" s="26"/>
      <c r="JLP20" s="26"/>
      <c r="JLR20" s="231"/>
      <c r="JLS20" s="231"/>
      <c r="JLT20" s="231"/>
      <c r="JLU20" s="231"/>
      <c r="JLV20" s="231"/>
      <c r="JLW20" s="231"/>
      <c r="JLX20" s="231"/>
      <c r="JLY20" s="231"/>
      <c r="JLZ20" s="230"/>
      <c r="JMA20" s="227"/>
      <c r="JMB20" s="26"/>
      <c r="JMC20" s="26"/>
      <c r="JMD20" s="26"/>
      <c r="JME20" s="26"/>
      <c r="JMF20" s="26"/>
      <c r="JMH20" s="231"/>
      <c r="JMI20" s="231"/>
      <c r="JMJ20" s="231"/>
      <c r="JMK20" s="231"/>
      <c r="JML20" s="231"/>
      <c r="JMM20" s="231"/>
      <c r="JMN20" s="231"/>
      <c r="JMO20" s="231"/>
      <c r="JMP20" s="230"/>
      <c r="JMQ20" s="227"/>
      <c r="JMR20" s="26"/>
      <c r="JMS20" s="26"/>
      <c r="JMT20" s="26"/>
      <c r="JMU20" s="26"/>
      <c r="JMV20" s="26"/>
      <c r="JMX20" s="231"/>
      <c r="JMY20" s="231"/>
      <c r="JMZ20" s="231"/>
      <c r="JNA20" s="231"/>
      <c r="JNB20" s="231"/>
      <c r="JNC20" s="231"/>
      <c r="JND20" s="231"/>
      <c r="JNE20" s="231"/>
      <c r="JNF20" s="230"/>
      <c r="JNG20" s="227"/>
      <c r="JNH20" s="26"/>
      <c r="JNI20" s="26"/>
      <c r="JNJ20" s="26"/>
      <c r="JNK20" s="26"/>
      <c r="JNL20" s="26"/>
      <c r="JNN20" s="231"/>
      <c r="JNO20" s="231"/>
      <c r="JNP20" s="231"/>
      <c r="JNQ20" s="231"/>
      <c r="JNR20" s="231"/>
      <c r="JNS20" s="231"/>
      <c r="JNT20" s="231"/>
      <c r="JNU20" s="231"/>
      <c r="JNV20" s="230"/>
      <c r="JNW20" s="227"/>
      <c r="JNX20" s="26"/>
      <c r="JNY20" s="26"/>
      <c r="JNZ20" s="26"/>
      <c r="JOA20" s="26"/>
      <c r="JOB20" s="26"/>
      <c r="JOD20" s="231"/>
      <c r="JOE20" s="231"/>
      <c r="JOF20" s="231"/>
      <c r="JOG20" s="231"/>
      <c r="JOH20" s="231"/>
      <c r="JOI20" s="231"/>
      <c r="JOJ20" s="231"/>
      <c r="JOK20" s="231"/>
      <c r="JOL20" s="230"/>
      <c r="JOM20" s="227"/>
      <c r="JON20" s="26"/>
      <c r="JOO20" s="26"/>
      <c r="JOP20" s="26"/>
      <c r="JOQ20" s="26"/>
      <c r="JOR20" s="26"/>
      <c r="JOT20" s="231"/>
      <c r="JOU20" s="231"/>
      <c r="JOV20" s="231"/>
      <c r="JOW20" s="231"/>
      <c r="JOX20" s="231"/>
      <c r="JOY20" s="231"/>
      <c r="JOZ20" s="231"/>
      <c r="JPA20" s="231"/>
      <c r="JPB20" s="230"/>
      <c r="JPC20" s="227"/>
      <c r="JPD20" s="26"/>
      <c r="JPE20" s="26"/>
      <c r="JPF20" s="26"/>
      <c r="JPG20" s="26"/>
      <c r="JPH20" s="26"/>
      <c r="JPJ20" s="231"/>
      <c r="JPK20" s="231"/>
      <c r="JPL20" s="231"/>
      <c r="JPM20" s="231"/>
      <c r="JPN20" s="231"/>
      <c r="JPO20" s="231"/>
      <c r="JPP20" s="231"/>
      <c r="JPQ20" s="231"/>
      <c r="JPR20" s="230"/>
      <c r="JPS20" s="227"/>
      <c r="JPT20" s="26"/>
      <c r="JPU20" s="26"/>
      <c r="JPV20" s="26"/>
      <c r="JPW20" s="26"/>
      <c r="JPX20" s="26"/>
      <c r="JPZ20" s="231"/>
      <c r="JQA20" s="231"/>
      <c r="JQB20" s="231"/>
      <c r="JQC20" s="231"/>
      <c r="JQD20" s="231"/>
      <c r="JQE20" s="231"/>
      <c r="JQF20" s="231"/>
      <c r="JQG20" s="231"/>
      <c r="JQH20" s="230"/>
      <c r="JQI20" s="227"/>
      <c r="JQJ20" s="26"/>
      <c r="JQK20" s="26"/>
      <c r="JQL20" s="26"/>
      <c r="JQM20" s="26"/>
      <c r="JQN20" s="26"/>
      <c r="JQP20" s="231"/>
      <c r="JQQ20" s="231"/>
      <c r="JQR20" s="231"/>
      <c r="JQS20" s="231"/>
      <c r="JQT20" s="231"/>
      <c r="JQU20" s="231"/>
      <c r="JQV20" s="231"/>
      <c r="JQW20" s="231"/>
      <c r="JQX20" s="230"/>
      <c r="JQY20" s="227"/>
      <c r="JQZ20" s="26"/>
      <c r="JRA20" s="26"/>
      <c r="JRB20" s="26"/>
      <c r="JRC20" s="26"/>
      <c r="JRD20" s="26"/>
      <c r="JRF20" s="231"/>
      <c r="JRG20" s="231"/>
      <c r="JRH20" s="231"/>
      <c r="JRI20" s="231"/>
      <c r="JRJ20" s="231"/>
      <c r="JRK20" s="231"/>
      <c r="JRL20" s="231"/>
      <c r="JRM20" s="231"/>
      <c r="JRN20" s="230"/>
      <c r="JRO20" s="227"/>
      <c r="JRP20" s="26"/>
      <c r="JRQ20" s="26"/>
      <c r="JRR20" s="26"/>
      <c r="JRS20" s="26"/>
      <c r="JRT20" s="26"/>
      <c r="JRV20" s="231"/>
      <c r="JRW20" s="231"/>
      <c r="JRX20" s="231"/>
      <c r="JRY20" s="231"/>
      <c r="JRZ20" s="231"/>
      <c r="JSA20" s="231"/>
      <c r="JSB20" s="231"/>
      <c r="JSC20" s="231"/>
      <c r="JSD20" s="230"/>
      <c r="JSE20" s="227"/>
      <c r="JSF20" s="26"/>
      <c r="JSG20" s="26"/>
      <c r="JSH20" s="26"/>
      <c r="JSI20" s="26"/>
      <c r="JSJ20" s="26"/>
      <c r="JSL20" s="231"/>
      <c r="JSM20" s="231"/>
      <c r="JSN20" s="231"/>
      <c r="JSO20" s="231"/>
      <c r="JSP20" s="231"/>
      <c r="JSQ20" s="231"/>
      <c r="JSR20" s="231"/>
      <c r="JSS20" s="231"/>
      <c r="JST20" s="230"/>
      <c r="JSU20" s="227"/>
      <c r="JSV20" s="26"/>
      <c r="JSW20" s="26"/>
      <c r="JSX20" s="26"/>
      <c r="JSY20" s="26"/>
      <c r="JSZ20" s="26"/>
      <c r="JTB20" s="231"/>
      <c r="JTC20" s="231"/>
      <c r="JTD20" s="231"/>
      <c r="JTE20" s="231"/>
      <c r="JTF20" s="231"/>
      <c r="JTG20" s="231"/>
      <c r="JTH20" s="231"/>
      <c r="JTI20" s="231"/>
      <c r="JTJ20" s="230"/>
      <c r="JTK20" s="227"/>
      <c r="JTL20" s="26"/>
      <c r="JTM20" s="26"/>
      <c r="JTN20" s="26"/>
      <c r="JTO20" s="26"/>
      <c r="JTP20" s="26"/>
      <c r="JTR20" s="231"/>
      <c r="JTS20" s="231"/>
      <c r="JTT20" s="231"/>
      <c r="JTU20" s="231"/>
      <c r="JTV20" s="231"/>
      <c r="JTW20" s="231"/>
      <c r="JTX20" s="231"/>
      <c r="JTY20" s="231"/>
      <c r="JTZ20" s="230"/>
      <c r="JUA20" s="227"/>
      <c r="JUB20" s="26"/>
      <c r="JUC20" s="26"/>
      <c r="JUD20" s="26"/>
      <c r="JUE20" s="26"/>
      <c r="JUF20" s="26"/>
      <c r="JUH20" s="231"/>
      <c r="JUI20" s="231"/>
      <c r="JUJ20" s="231"/>
      <c r="JUK20" s="231"/>
      <c r="JUL20" s="231"/>
      <c r="JUM20" s="231"/>
      <c r="JUN20" s="231"/>
      <c r="JUO20" s="231"/>
      <c r="JUP20" s="230"/>
      <c r="JUQ20" s="227"/>
      <c r="JUR20" s="26"/>
      <c r="JUS20" s="26"/>
      <c r="JUT20" s="26"/>
      <c r="JUU20" s="26"/>
      <c r="JUV20" s="26"/>
      <c r="JUX20" s="231"/>
      <c r="JUY20" s="231"/>
      <c r="JUZ20" s="231"/>
      <c r="JVA20" s="231"/>
      <c r="JVB20" s="231"/>
      <c r="JVC20" s="231"/>
      <c r="JVD20" s="231"/>
      <c r="JVE20" s="231"/>
      <c r="JVF20" s="230"/>
      <c r="JVG20" s="227"/>
      <c r="JVH20" s="26"/>
      <c r="JVI20" s="26"/>
      <c r="JVJ20" s="26"/>
      <c r="JVK20" s="26"/>
      <c r="JVL20" s="26"/>
      <c r="JVN20" s="231"/>
      <c r="JVO20" s="231"/>
      <c r="JVP20" s="231"/>
      <c r="JVQ20" s="231"/>
      <c r="JVR20" s="231"/>
      <c r="JVS20" s="231"/>
      <c r="JVT20" s="231"/>
      <c r="JVU20" s="231"/>
      <c r="JVV20" s="230"/>
      <c r="JVW20" s="227"/>
      <c r="JVX20" s="26"/>
      <c r="JVY20" s="26"/>
      <c r="JVZ20" s="26"/>
      <c r="JWA20" s="26"/>
      <c r="JWB20" s="26"/>
      <c r="JWD20" s="231"/>
      <c r="JWE20" s="231"/>
      <c r="JWF20" s="231"/>
      <c r="JWG20" s="231"/>
      <c r="JWH20" s="231"/>
      <c r="JWI20" s="231"/>
      <c r="JWJ20" s="231"/>
      <c r="JWK20" s="231"/>
      <c r="JWL20" s="230"/>
      <c r="JWM20" s="227"/>
      <c r="JWN20" s="26"/>
      <c r="JWO20" s="26"/>
      <c r="JWP20" s="26"/>
      <c r="JWQ20" s="26"/>
      <c r="JWR20" s="26"/>
      <c r="JWT20" s="231"/>
      <c r="JWU20" s="231"/>
      <c r="JWV20" s="231"/>
      <c r="JWW20" s="231"/>
      <c r="JWX20" s="231"/>
      <c r="JWY20" s="231"/>
      <c r="JWZ20" s="231"/>
      <c r="JXA20" s="231"/>
      <c r="JXB20" s="230"/>
      <c r="JXC20" s="227"/>
      <c r="JXD20" s="26"/>
      <c r="JXE20" s="26"/>
      <c r="JXF20" s="26"/>
      <c r="JXG20" s="26"/>
      <c r="JXH20" s="26"/>
      <c r="JXJ20" s="231"/>
      <c r="JXK20" s="231"/>
      <c r="JXL20" s="231"/>
      <c r="JXM20" s="231"/>
      <c r="JXN20" s="231"/>
      <c r="JXO20" s="231"/>
      <c r="JXP20" s="231"/>
      <c r="JXQ20" s="231"/>
      <c r="JXR20" s="230"/>
      <c r="JXS20" s="227"/>
      <c r="JXT20" s="26"/>
      <c r="JXU20" s="26"/>
      <c r="JXV20" s="26"/>
      <c r="JXW20" s="26"/>
      <c r="JXX20" s="26"/>
      <c r="JXZ20" s="231"/>
      <c r="JYA20" s="231"/>
      <c r="JYB20" s="231"/>
      <c r="JYC20" s="231"/>
      <c r="JYD20" s="231"/>
      <c r="JYE20" s="231"/>
      <c r="JYF20" s="231"/>
      <c r="JYG20" s="231"/>
      <c r="JYH20" s="230"/>
      <c r="JYI20" s="227"/>
      <c r="JYJ20" s="26"/>
      <c r="JYK20" s="26"/>
      <c r="JYL20" s="26"/>
      <c r="JYM20" s="26"/>
      <c r="JYN20" s="26"/>
      <c r="JYP20" s="231"/>
      <c r="JYQ20" s="231"/>
      <c r="JYR20" s="231"/>
      <c r="JYS20" s="231"/>
      <c r="JYT20" s="231"/>
      <c r="JYU20" s="231"/>
      <c r="JYV20" s="231"/>
      <c r="JYW20" s="231"/>
      <c r="JYX20" s="230"/>
      <c r="JYY20" s="227"/>
      <c r="JYZ20" s="26"/>
      <c r="JZA20" s="26"/>
      <c r="JZB20" s="26"/>
      <c r="JZC20" s="26"/>
      <c r="JZD20" s="26"/>
      <c r="JZF20" s="231"/>
      <c r="JZG20" s="231"/>
      <c r="JZH20" s="231"/>
      <c r="JZI20" s="231"/>
      <c r="JZJ20" s="231"/>
      <c r="JZK20" s="231"/>
      <c r="JZL20" s="231"/>
      <c r="JZM20" s="231"/>
      <c r="JZN20" s="230"/>
      <c r="JZO20" s="227"/>
      <c r="JZP20" s="26"/>
      <c r="JZQ20" s="26"/>
      <c r="JZR20" s="26"/>
      <c r="JZS20" s="26"/>
      <c r="JZT20" s="26"/>
      <c r="JZV20" s="231"/>
      <c r="JZW20" s="231"/>
      <c r="JZX20" s="231"/>
      <c r="JZY20" s="231"/>
      <c r="JZZ20" s="231"/>
      <c r="KAA20" s="231"/>
      <c r="KAB20" s="231"/>
      <c r="KAC20" s="231"/>
      <c r="KAD20" s="230"/>
      <c r="KAE20" s="227"/>
      <c r="KAF20" s="26"/>
      <c r="KAG20" s="26"/>
      <c r="KAH20" s="26"/>
      <c r="KAI20" s="26"/>
      <c r="KAJ20" s="26"/>
      <c r="KAL20" s="231"/>
      <c r="KAM20" s="231"/>
      <c r="KAN20" s="231"/>
      <c r="KAO20" s="231"/>
      <c r="KAP20" s="231"/>
      <c r="KAQ20" s="231"/>
      <c r="KAR20" s="231"/>
      <c r="KAS20" s="231"/>
      <c r="KAT20" s="230"/>
      <c r="KAU20" s="227"/>
      <c r="KAV20" s="26"/>
      <c r="KAW20" s="26"/>
      <c r="KAX20" s="26"/>
      <c r="KAY20" s="26"/>
      <c r="KAZ20" s="26"/>
      <c r="KBB20" s="231"/>
      <c r="KBC20" s="231"/>
      <c r="KBD20" s="231"/>
      <c r="KBE20" s="231"/>
      <c r="KBF20" s="231"/>
      <c r="KBG20" s="231"/>
      <c r="KBH20" s="231"/>
      <c r="KBI20" s="231"/>
      <c r="KBJ20" s="230"/>
      <c r="KBK20" s="227"/>
      <c r="KBL20" s="26"/>
      <c r="KBM20" s="26"/>
      <c r="KBN20" s="26"/>
      <c r="KBO20" s="26"/>
      <c r="KBP20" s="26"/>
      <c r="KBR20" s="231"/>
      <c r="KBS20" s="231"/>
      <c r="KBT20" s="231"/>
      <c r="KBU20" s="231"/>
      <c r="KBV20" s="231"/>
      <c r="KBW20" s="231"/>
      <c r="KBX20" s="231"/>
      <c r="KBY20" s="231"/>
      <c r="KBZ20" s="230"/>
      <c r="KCA20" s="227"/>
      <c r="KCB20" s="26"/>
      <c r="KCC20" s="26"/>
      <c r="KCD20" s="26"/>
      <c r="KCE20" s="26"/>
      <c r="KCF20" s="26"/>
      <c r="KCH20" s="231"/>
      <c r="KCI20" s="231"/>
      <c r="KCJ20" s="231"/>
      <c r="KCK20" s="231"/>
      <c r="KCL20" s="231"/>
      <c r="KCM20" s="231"/>
      <c r="KCN20" s="231"/>
      <c r="KCO20" s="231"/>
      <c r="KCP20" s="230"/>
      <c r="KCQ20" s="227"/>
      <c r="KCR20" s="26"/>
      <c r="KCS20" s="26"/>
      <c r="KCT20" s="26"/>
      <c r="KCU20" s="26"/>
      <c r="KCV20" s="26"/>
      <c r="KCX20" s="231"/>
      <c r="KCY20" s="231"/>
      <c r="KCZ20" s="231"/>
      <c r="KDA20" s="231"/>
      <c r="KDB20" s="231"/>
      <c r="KDC20" s="231"/>
      <c r="KDD20" s="231"/>
      <c r="KDE20" s="231"/>
      <c r="KDF20" s="230"/>
      <c r="KDG20" s="227"/>
      <c r="KDH20" s="26"/>
      <c r="KDI20" s="26"/>
      <c r="KDJ20" s="26"/>
      <c r="KDK20" s="26"/>
      <c r="KDL20" s="26"/>
      <c r="KDN20" s="231"/>
      <c r="KDO20" s="231"/>
      <c r="KDP20" s="231"/>
      <c r="KDQ20" s="231"/>
      <c r="KDR20" s="231"/>
      <c r="KDS20" s="231"/>
      <c r="KDT20" s="231"/>
      <c r="KDU20" s="231"/>
      <c r="KDV20" s="230"/>
      <c r="KDW20" s="227"/>
      <c r="KDX20" s="26"/>
      <c r="KDY20" s="26"/>
      <c r="KDZ20" s="26"/>
      <c r="KEA20" s="26"/>
      <c r="KEB20" s="26"/>
      <c r="KED20" s="231"/>
      <c r="KEE20" s="231"/>
      <c r="KEF20" s="231"/>
      <c r="KEG20" s="231"/>
      <c r="KEH20" s="231"/>
      <c r="KEI20" s="231"/>
      <c r="KEJ20" s="231"/>
      <c r="KEK20" s="231"/>
      <c r="KEL20" s="230"/>
      <c r="KEM20" s="227"/>
      <c r="KEN20" s="26"/>
      <c r="KEO20" s="26"/>
      <c r="KEP20" s="26"/>
      <c r="KEQ20" s="26"/>
      <c r="KER20" s="26"/>
      <c r="KET20" s="231"/>
      <c r="KEU20" s="231"/>
      <c r="KEV20" s="231"/>
      <c r="KEW20" s="231"/>
      <c r="KEX20" s="231"/>
      <c r="KEY20" s="231"/>
      <c r="KEZ20" s="231"/>
      <c r="KFA20" s="231"/>
      <c r="KFB20" s="230"/>
      <c r="KFC20" s="227"/>
      <c r="KFD20" s="26"/>
      <c r="KFE20" s="26"/>
      <c r="KFF20" s="26"/>
      <c r="KFG20" s="26"/>
      <c r="KFH20" s="26"/>
      <c r="KFJ20" s="231"/>
      <c r="KFK20" s="231"/>
      <c r="KFL20" s="231"/>
      <c r="KFM20" s="231"/>
      <c r="KFN20" s="231"/>
      <c r="KFO20" s="231"/>
      <c r="KFP20" s="231"/>
      <c r="KFQ20" s="231"/>
      <c r="KFR20" s="230"/>
      <c r="KFS20" s="227"/>
      <c r="KFT20" s="26"/>
      <c r="KFU20" s="26"/>
      <c r="KFV20" s="26"/>
      <c r="KFW20" s="26"/>
      <c r="KFX20" s="26"/>
      <c r="KFZ20" s="231"/>
      <c r="KGA20" s="231"/>
      <c r="KGB20" s="231"/>
      <c r="KGC20" s="231"/>
      <c r="KGD20" s="231"/>
      <c r="KGE20" s="231"/>
      <c r="KGF20" s="231"/>
      <c r="KGG20" s="231"/>
      <c r="KGH20" s="230"/>
      <c r="KGI20" s="227"/>
      <c r="KGJ20" s="26"/>
      <c r="KGK20" s="26"/>
      <c r="KGL20" s="26"/>
      <c r="KGM20" s="26"/>
      <c r="KGN20" s="26"/>
      <c r="KGP20" s="231"/>
      <c r="KGQ20" s="231"/>
      <c r="KGR20" s="231"/>
      <c r="KGS20" s="231"/>
      <c r="KGT20" s="231"/>
      <c r="KGU20" s="231"/>
      <c r="KGV20" s="231"/>
      <c r="KGW20" s="231"/>
      <c r="KGX20" s="230"/>
      <c r="KGY20" s="227"/>
      <c r="KGZ20" s="26"/>
      <c r="KHA20" s="26"/>
      <c r="KHB20" s="26"/>
      <c r="KHC20" s="26"/>
      <c r="KHD20" s="26"/>
      <c r="KHF20" s="231"/>
      <c r="KHG20" s="231"/>
      <c r="KHH20" s="231"/>
      <c r="KHI20" s="231"/>
      <c r="KHJ20" s="231"/>
      <c r="KHK20" s="231"/>
      <c r="KHL20" s="231"/>
      <c r="KHM20" s="231"/>
      <c r="KHN20" s="230"/>
      <c r="KHO20" s="227"/>
      <c r="KHP20" s="26"/>
      <c r="KHQ20" s="26"/>
      <c r="KHR20" s="26"/>
      <c r="KHS20" s="26"/>
      <c r="KHT20" s="26"/>
      <c r="KHV20" s="231"/>
      <c r="KHW20" s="231"/>
      <c r="KHX20" s="231"/>
      <c r="KHY20" s="231"/>
      <c r="KHZ20" s="231"/>
      <c r="KIA20" s="231"/>
      <c r="KIB20" s="231"/>
      <c r="KIC20" s="231"/>
      <c r="KID20" s="230"/>
      <c r="KIE20" s="227"/>
      <c r="KIF20" s="26"/>
      <c r="KIG20" s="26"/>
      <c r="KIH20" s="26"/>
      <c r="KII20" s="26"/>
      <c r="KIJ20" s="26"/>
      <c r="KIL20" s="231"/>
      <c r="KIM20" s="231"/>
      <c r="KIN20" s="231"/>
      <c r="KIO20" s="231"/>
      <c r="KIP20" s="231"/>
      <c r="KIQ20" s="231"/>
      <c r="KIR20" s="231"/>
      <c r="KIS20" s="231"/>
      <c r="KIT20" s="230"/>
      <c r="KIU20" s="227"/>
      <c r="KIV20" s="26"/>
      <c r="KIW20" s="26"/>
      <c r="KIX20" s="26"/>
      <c r="KIY20" s="26"/>
      <c r="KIZ20" s="26"/>
      <c r="KJB20" s="231"/>
      <c r="KJC20" s="231"/>
      <c r="KJD20" s="231"/>
      <c r="KJE20" s="231"/>
      <c r="KJF20" s="231"/>
      <c r="KJG20" s="231"/>
      <c r="KJH20" s="231"/>
      <c r="KJI20" s="231"/>
      <c r="KJJ20" s="230"/>
      <c r="KJK20" s="227"/>
      <c r="KJL20" s="26"/>
      <c r="KJM20" s="26"/>
      <c r="KJN20" s="26"/>
      <c r="KJO20" s="26"/>
      <c r="KJP20" s="26"/>
      <c r="KJR20" s="231"/>
      <c r="KJS20" s="231"/>
      <c r="KJT20" s="231"/>
      <c r="KJU20" s="231"/>
      <c r="KJV20" s="231"/>
      <c r="KJW20" s="231"/>
      <c r="KJX20" s="231"/>
      <c r="KJY20" s="231"/>
      <c r="KJZ20" s="230"/>
      <c r="KKA20" s="227"/>
      <c r="KKB20" s="26"/>
      <c r="KKC20" s="26"/>
      <c r="KKD20" s="26"/>
      <c r="KKE20" s="26"/>
      <c r="KKF20" s="26"/>
      <c r="KKH20" s="231"/>
      <c r="KKI20" s="231"/>
      <c r="KKJ20" s="231"/>
      <c r="KKK20" s="231"/>
      <c r="KKL20" s="231"/>
      <c r="KKM20" s="231"/>
      <c r="KKN20" s="231"/>
      <c r="KKO20" s="231"/>
      <c r="KKP20" s="230"/>
      <c r="KKQ20" s="227"/>
      <c r="KKR20" s="26"/>
      <c r="KKS20" s="26"/>
      <c r="KKT20" s="26"/>
      <c r="KKU20" s="26"/>
      <c r="KKV20" s="26"/>
      <c r="KKX20" s="231"/>
      <c r="KKY20" s="231"/>
      <c r="KKZ20" s="231"/>
      <c r="KLA20" s="231"/>
      <c r="KLB20" s="231"/>
      <c r="KLC20" s="231"/>
      <c r="KLD20" s="231"/>
      <c r="KLE20" s="231"/>
      <c r="KLF20" s="230"/>
      <c r="KLG20" s="227"/>
      <c r="KLH20" s="26"/>
      <c r="KLI20" s="26"/>
      <c r="KLJ20" s="26"/>
      <c r="KLK20" s="26"/>
      <c r="KLL20" s="26"/>
      <c r="KLN20" s="231"/>
      <c r="KLO20" s="231"/>
      <c r="KLP20" s="231"/>
      <c r="KLQ20" s="231"/>
      <c r="KLR20" s="231"/>
      <c r="KLS20" s="231"/>
      <c r="KLT20" s="231"/>
      <c r="KLU20" s="231"/>
      <c r="KLV20" s="230"/>
      <c r="KLW20" s="227"/>
      <c r="KLX20" s="26"/>
      <c r="KLY20" s="26"/>
      <c r="KLZ20" s="26"/>
      <c r="KMA20" s="26"/>
      <c r="KMB20" s="26"/>
      <c r="KMD20" s="231"/>
      <c r="KME20" s="231"/>
      <c r="KMF20" s="231"/>
      <c r="KMG20" s="231"/>
      <c r="KMH20" s="231"/>
      <c r="KMI20" s="231"/>
      <c r="KMJ20" s="231"/>
      <c r="KMK20" s="231"/>
      <c r="KML20" s="230"/>
      <c r="KMM20" s="227"/>
      <c r="KMN20" s="26"/>
      <c r="KMO20" s="26"/>
      <c r="KMP20" s="26"/>
      <c r="KMQ20" s="26"/>
      <c r="KMR20" s="26"/>
      <c r="KMT20" s="231"/>
      <c r="KMU20" s="231"/>
      <c r="KMV20" s="231"/>
      <c r="KMW20" s="231"/>
      <c r="KMX20" s="231"/>
      <c r="KMY20" s="231"/>
      <c r="KMZ20" s="231"/>
      <c r="KNA20" s="231"/>
      <c r="KNB20" s="230"/>
      <c r="KNC20" s="227"/>
      <c r="KND20" s="26"/>
      <c r="KNE20" s="26"/>
      <c r="KNF20" s="26"/>
      <c r="KNG20" s="26"/>
      <c r="KNH20" s="26"/>
      <c r="KNJ20" s="231"/>
      <c r="KNK20" s="231"/>
      <c r="KNL20" s="231"/>
      <c r="KNM20" s="231"/>
      <c r="KNN20" s="231"/>
      <c r="KNO20" s="231"/>
      <c r="KNP20" s="231"/>
      <c r="KNQ20" s="231"/>
      <c r="KNR20" s="230"/>
      <c r="KNS20" s="227"/>
      <c r="KNT20" s="26"/>
      <c r="KNU20" s="26"/>
      <c r="KNV20" s="26"/>
      <c r="KNW20" s="26"/>
      <c r="KNX20" s="26"/>
      <c r="KNZ20" s="231"/>
      <c r="KOA20" s="231"/>
      <c r="KOB20" s="231"/>
      <c r="KOC20" s="231"/>
      <c r="KOD20" s="231"/>
      <c r="KOE20" s="231"/>
      <c r="KOF20" s="231"/>
      <c r="KOG20" s="231"/>
      <c r="KOH20" s="230"/>
      <c r="KOI20" s="227"/>
      <c r="KOJ20" s="26"/>
      <c r="KOK20" s="26"/>
      <c r="KOL20" s="26"/>
      <c r="KOM20" s="26"/>
      <c r="KON20" s="26"/>
      <c r="KOP20" s="231"/>
      <c r="KOQ20" s="231"/>
      <c r="KOR20" s="231"/>
      <c r="KOS20" s="231"/>
      <c r="KOT20" s="231"/>
      <c r="KOU20" s="231"/>
      <c r="KOV20" s="231"/>
      <c r="KOW20" s="231"/>
      <c r="KOX20" s="230"/>
      <c r="KOY20" s="227"/>
      <c r="KOZ20" s="26"/>
      <c r="KPA20" s="26"/>
      <c r="KPB20" s="26"/>
      <c r="KPC20" s="26"/>
      <c r="KPD20" s="26"/>
      <c r="KPF20" s="231"/>
      <c r="KPG20" s="231"/>
      <c r="KPH20" s="231"/>
      <c r="KPI20" s="231"/>
      <c r="KPJ20" s="231"/>
      <c r="KPK20" s="231"/>
      <c r="KPL20" s="231"/>
      <c r="KPM20" s="231"/>
      <c r="KPN20" s="230"/>
      <c r="KPO20" s="227"/>
      <c r="KPP20" s="26"/>
      <c r="KPQ20" s="26"/>
      <c r="KPR20" s="26"/>
      <c r="KPS20" s="26"/>
      <c r="KPT20" s="26"/>
      <c r="KPV20" s="231"/>
      <c r="KPW20" s="231"/>
      <c r="KPX20" s="231"/>
      <c r="KPY20" s="231"/>
      <c r="KPZ20" s="231"/>
      <c r="KQA20" s="231"/>
      <c r="KQB20" s="231"/>
      <c r="KQC20" s="231"/>
      <c r="KQD20" s="230"/>
      <c r="KQE20" s="227"/>
      <c r="KQF20" s="26"/>
      <c r="KQG20" s="26"/>
      <c r="KQH20" s="26"/>
      <c r="KQI20" s="26"/>
      <c r="KQJ20" s="26"/>
      <c r="KQL20" s="231"/>
      <c r="KQM20" s="231"/>
      <c r="KQN20" s="231"/>
      <c r="KQO20" s="231"/>
      <c r="KQP20" s="231"/>
      <c r="KQQ20" s="231"/>
      <c r="KQR20" s="231"/>
      <c r="KQS20" s="231"/>
      <c r="KQT20" s="230"/>
      <c r="KQU20" s="227"/>
      <c r="KQV20" s="26"/>
      <c r="KQW20" s="26"/>
      <c r="KQX20" s="26"/>
      <c r="KQY20" s="26"/>
      <c r="KQZ20" s="26"/>
      <c r="KRB20" s="231"/>
      <c r="KRC20" s="231"/>
      <c r="KRD20" s="231"/>
      <c r="KRE20" s="231"/>
      <c r="KRF20" s="231"/>
      <c r="KRG20" s="231"/>
      <c r="KRH20" s="231"/>
      <c r="KRI20" s="231"/>
      <c r="KRJ20" s="230"/>
      <c r="KRK20" s="227"/>
      <c r="KRL20" s="26"/>
      <c r="KRM20" s="26"/>
      <c r="KRN20" s="26"/>
      <c r="KRO20" s="26"/>
      <c r="KRP20" s="26"/>
      <c r="KRR20" s="231"/>
      <c r="KRS20" s="231"/>
      <c r="KRT20" s="231"/>
      <c r="KRU20" s="231"/>
      <c r="KRV20" s="231"/>
      <c r="KRW20" s="231"/>
      <c r="KRX20" s="231"/>
      <c r="KRY20" s="231"/>
      <c r="KRZ20" s="230"/>
      <c r="KSA20" s="227"/>
      <c r="KSB20" s="26"/>
      <c r="KSC20" s="26"/>
      <c r="KSD20" s="26"/>
      <c r="KSE20" s="26"/>
      <c r="KSF20" s="26"/>
      <c r="KSH20" s="231"/>
      <c r="KSI20" s="231"/>
      <c r="KSJ20" s="231"/>
      <c r="KSK20" s="231"/>
      <c r="KSL20" s="231"/>
      <c r="KSM20" s="231"/>
      <c r="KSN20" s="231"/>
      <c r="KSO20" s="231"/>
      <c r="KSP20" s="230"/>
      <c r="KSQ20" s="227"/>
      <c r="KSR20" s="26"/>
      <c r="KSS20" s="26"/>
      <c r="KST20" s="26"/>
      <c r="KSU20" s="26"/>
      <c r="KSV20" s="26"/>
      <c r="KSX20" s="231"/>
      <c r="KSY20" s="231"/>
      <c r="KSZ20" s="231"/>
      <c r="KTA20" s="231"/>
      <c r="KTB20" s="231"/>
      <c r="KTC20" s="231"/>
      <c r="KTD20" s="231"/>
      <c r="KTE20" s="231"/>
      <c r="KTF20" s="230"/>
      <c r="KTG20" s="227"/>
      <c r="KTH20" s="26"/>
      <c r="KTI20" s="26"/>
      <c r="KTJ20" s="26"/>
      <c r="KTK20" s="26"/>
      <c r="KTL20" s="26"/>
      <c r="KTN20" s="231"/>
      <c r="KTO20" s="231"/>
      <c r="KTP20" s="231"/>
      <c r="KTQ20" s="231"/>
      <c r="KTR20" s="231"/>
      <c r="KTS20" s="231"/>
      <c r="KTT20" s="231"/>
      <c r="KTU20" s="231"/>
      <c r="KTV20" s="230"/>
      <c r="KTW20" s="227"/>
      <c r="KTX20" s="26"/>
      <c r="KTY20" s="26"/>
      <c r="KTZ20" s="26"/>
      <c r="KUA20" s="26"/>
      <c r="KUB20" s="26"/>
      <c r="KUD20" s="231"/>
      <c r="KUE20" s="231"/>
      <c r="KUF20" s="231"/>
      <c r="KUG20" s="231"/>
      <c r="KUH20" s="231"/>
      <c r="KUI20" s="231"/>
      <c r="KUJ20" s="231"/>
      <c r="KUK20" s="231"/>
      <c r="KUL20" s="230"/>
      <c r="KUM20" s="227"/>
      <c r="KUN20" s="26"/>
      <c r="KUO20" s="26"/>
      <c r="KUP20" s="26"/>
      <c r="KUQ20" s="26"/>
      <c r="KUR20" s="26"/>
      <c r="KUT20" s="231"/>
      <c r="KUU20" s="231"/>
      <c r="KUV20" s="231"/>
      <c r="KUW20" s="231"/>
      <c r="KUX20" s="231"/>
      <c r="KUY20" s="231"/>
      <c r="KUZ20" s="231"/>
      <c r="KVA20" s="231"/>
      <c r="KVB20" s="230"/>
      <c r="KVC20" s="227"/>
      <c r="KVD20" s="26"/>
      <c r="KVE20" s="26"/>
      <c r="KVF20" s="26"/>
      <c r="KVG20" s="26"/>
      <c r="KVH20" s="26"/>
      <c r="KVJ20" s="231"/>
      <c r="KVK20" s="231"/>
      <c r="KVL20" s="231"/>
      <c r="KVM20" s="231"/>
      <c r="KVN20" s="231"/>
      <c r="KVO20" s="231"/>
      <c r="KVP20" s="231"/>
      <c r="KVQ20" s="231"/>
      <c r="KVR20" s="230"/>
      <c r="KVS20" s="227"/>
      <c r="KVT20" s="26"/>
      <c r="KVU20" s="26"/>
      <c r="KVV20" s="26"/>
      <c r="KVW20" s="26"/>
      <c r="KVX20" s="26"/>
      <c r="KVZ20" s="231"/>
      <c r="KWA20" s="231"/>
      <c r="KWB20" s="231"/>
      <c r="KWC20" s="231"/>
      <c r="KWD20" s="231"/>
      <c r="KWE20" s="231"/>
      <c r="KWF20" s="231"/>
      <c r="KWG20" s="231"/>
      <c r="KWH20" s="230"/>
      <c r="KWI20" s="227"/>
      <c r="KWJ20" s="26"/>
      <c r="KWK20" s="26"/>
      <c r="KWL20" s="26"/>
      <c r="KWM20" s="26"/>
      <c r="KWN20" s="26"/>
      <c r="KWP20" s="231"/>
      <c r="KWQ20" s="231"/>
      <c r="KWR20" s="231"/>
      <c r="KWS20" s="231"/>
      <c r="KWT20" s="231"/>
      <c r="KWU20" s="231"/>
      <c r="KWV20" s="231"/>
      <c r="KWW20" s="231"/>
      <c r="KWX20" s="230"/>
      <c r="KWY20" s="227"/>
      <c r="KWZ20" s="26"/>
      <c r="KXA20" s="26"/>
      <c r="KXB20" s="26"/>
      <c r="KXC20" s="26"/>
      <c r="KXD20" s="26"/>
      <c r="KXF20" s="231"/>
      <c r="KXG20" s="231"/>
      <c r="KXH20" s="231"/>
      <c r="KXI20" s="231"/>
      <c r="KXJ20" s="231"/>
      <c r="KXK20" s="231"/>
      <c r="KXL20" s="231"/>
      <c r="KXM20" s="231"/>
      <c r="KXN20" s="230"/>
      <c r="KXO20" s="227"/>
      <c r="KXP20" s="26"/>
      <c r="KXQ20" s="26"/>
      <c r="KXR20" s="26"/>
      <c r="KXS20" s="26"/>
      <c r="KXT20" s="26"/>
      <c r="KXV20" s="231"/>
      <c r="KXW20" s="231"/>
      <c r="KXX20" s="231"/>
      <c r="KXY20" s="231"/>
      <c r="KXZ20" s="231"/>
      <c r="KYA20" s="231"/>
      <c r="KYB20" s="231"/>
      <c r="KYC20" s="231"/>
      <c r="KYD20" s="230"/>
      <c r="KYE20" s="227"/>
      <c r="KYF20" s="26"/>
      <c r="KYG20" s="26"/>
      <c r="KYH20" s="26"/>
      <c r="KYI20" s="26"/>
      <c r="KYJ20" s="26"/>
      <c r="KYL20" s="231"/>
      <c r="KYM20" s="231"/>
      <c r="KYN20" s="231"/>
      <c r="KYO20" s="231"/>
      <c r="KYP20" s="231"/>
      <c r="KYQ20" s="231"/>
      <c r="KYR20" s="231"/>
      <c r="KYS20" s="231"/>
      <c r="KYT20" s="230"/>
      <c r="KYU20" s="227"/>
      <c r="KYV20" s="26"/>
      <c r="KYW20" s="26"/>
      <c r="KYX20" s="26"/>
      <c r="KYY20" s="26"/>
      <c r="KYZ20" s="26"/>
      <c r="KZB20" s="231"/>
      <c r="KZC20" s="231"/>
      <c r="KZD20" s="231"/>
      <c r="KZE20" s="231"/>
      <c r="KZF20" s="231"/>
      <c r="KZG20" s="231"/>
      <c r="KZH20" s="231"/>
      <c r="KZI20" s="231"/>
      <c r="KZJ20" s="230"/>
      <c r="KZK20" s="227"/>
      <c r="KZL20" s="26"/>
      <c r="KZM20" s="26"/>
      <c r="KZN20" s="26"/>
      <c r="KZO20" s="26"/>
      <c r="KZP20" s="26"/>
      <c r="KZR20" s="231"/>
      <c r="KZS20" s="231"/>
      <c r="KZT20" s="231"/>
      <c r="KZU20" s="231"/>
      <c r="KZV20" s="231"/>
      <c r="KZW20" s="231"/>
      <c r="KZX20" s="231"/>
      <c r="KZY20" s="231"/>
      <c r="KZZ20" s="230"/>
      <c r="LAA20" s="227"/>
      <c r="LAB20" s="26"/>
      <c r="LAC20" s="26"/>
      <c r="LAD20" s="26"/>
      <c r="LAE20" s="26"/>
      <c r="LAF20" s="26"/>
      <c r="LAH20" s="231"/>
      <c r="LAI20" s="231"/>
      <c r="LAJ20" s="231"/>
      <c r="LAK20" s="231"/>
      <c r="LAL20" s="231"/>
      <c r="LAM20" s="231"/>
      <c r="LAN20" s="231"/>
      <c r="LAO20" s="231"/>
      <c r="LAP20" s="230"/>
      <c r="LAQ20" s="227"/>
      <c r="LAR20" s="26"/>
      <c r="LAS20" s="26"/>
      <c r="LAT20" s="26"/>
      <c r="LAU20" s="26"/>
      <c r="LAV20" s="26"/>
      <c r="LAX20" s="231"/>
      <c r="LAY20" s="231"/>
      <c r="LAZ20" s="231"/>
      <c r="LBA20" s="231"/>
      <c r="LBB20" s="231"/>
      <c r="LBC20" s="231"/>
      <c r="LBD20" s="231"/>
      <c r="LBE20" s="231"/>
      <c r="LBF20" s="230"/>
      <c r="LBG20" s="227"/>
      <c r="LBH20" s="26"/>
      <c r="LBI20" s="26"/>
      <c r="LBJ20" s="26"/>
      <c r="LBK20" s="26"/>
      <c r="LBL20" s="26"/>
      <c r="LBN20" s="231"/>
      <c r="LBO20" s="231"/>
      <c r="LBP20" s="231"/>
      <c r="LBQ20" s="231"/>
      <c r="LBR20" s="231"/>
      <c r="LBS20" s="231"/>
      <c r="LBT20" s="231"/>
      <c r="LBU20" s="231"/>
      <c r="LBV20" s="230"/>
      <c r="LBW20" s="227"/>
      <c r="LBX20" s="26"/>
      <c r="LBY20" s="26"/>
      <c r="LBZ20" s="26"/>
      <c r="LCA20" s="26"/>
      <c r="LCB20" s="26"/>
      <c r="LCD20" s="231"/>
      <c r="LCE20" s="231"/>
      <c r="LCF20" s="231"/>
      <c r="LCG20" s="231"/>
      <c r="LCH20" s="231"/>
      <c r="LCI20" s="231"/>
      <c r="LCJ20" s="231"/>
      <c r="LCK20" s="231"/>
      <c r="LCL20" s="230"/>
      <c r="LCM20" s="227"/>
      <c r="LCN20" s="26"/>
      <c r="LCO20" s="26"/>
      <c r="LCP20" s="26"/>
      <c r="LCQ20" s="26"/>
      <c r="LCR20" s="26"/>
      <c r="LCT20" s="231"/>
      <c r="LCU20" s="231"/>
      <c r="LCV20" s="231"/>
      <c r="LCW20" s="231"/>
      <c r="LCX20" s="231"/>
      <c r="LCY20" s="231"/>
      <c r="LCZ20" s="231"/>
      <c r="LDA20" s="231"/>
      <c r="LDB20" s="230"/>
      <c r="LDC20" s="227"/>
      <c r="LDD20" s="26"/>
      <c r="LDE20" s="26"/>
      <c r="LDF20" s="26"/>
      <c r="LDG20" s="26"/>
      <c r="LDH20" s="26"/>
      <c r="LDJ20" s="231"/>
      <c r="LDK20" s="231"/>
      <c r="LDL20" s="231"/>
      <c r="LDM20" s="231"/>
      <c r="LDN20" s="231"/>
      <c r="LDO20" s="231"/>
      <c r="LDP20" s="231"/>
      <c r="LDQ20" s="231"/>
      <c r="LDR20" s="230"/>
      <c r="LDS20" s="227"/>
      <c r="LDT20" s="26"/>
      <c r="LDU20" s="26"/>
      <c r="LDV20" s="26"/>
      <c r="LDW20" s="26"/>
      <c r="LDX20" s="26"/>
      <c r="LDZ20" s="231"/>
      <c r="LEA20" s="231"/>
      <c r="LEB20" s="231"/>
      <c r="LEC20" s="231"/>
      <c r="LED20" s="231"/>
      <c r="LEE20" s="231"/>
      <c r="LEF20" s="231"/>
      <c r="LEG20" s="231"/>
      <c r="LEH20" s="230"/>
      <c r="LEI20" s="227"/>
      <c r="LEJ20" s="26"/>
      <c r="LEK20" s="26"/>
      <c r="LEL20" s="26"/>
      <c r="LEM20" s="26"/>
      <c r="LEN20" s="26"/>
      <c r="LEP20" s="231"/>
      <c r="LEQ20" s="231"/>
      <c r="LER20" s="231"/>
      <c r="LES20" s="231"/>
      <c r="LET20" s="231"/>
      <c r="LEU20" s="231"/>
      <c r="LEV20" s="231"/>
      <c r="LEW20" s="231"/>
      <c r="LEX20" s="230"/>
      <c r="LEY20" s="227"/>
      <c r="LEZ20" s="26"/>
      <c r="LFA20" s="26"/>
      <c r="LFB20" s="26"/>
      <c r="LFC20" s="26"/>
      <c r="LFD20" s="26"/>
      <c r="LFF20" s="231"/>
      <c r="LFG20" s="231"/>
      <c r="LFH20" s="231"/>
      <c r="LFI20" s="231"/>
      <c r="LFJ20" s="231"/>
      <c r="LFK20" s="231"/>
      <c r="LFL20" s="231"/>
      <c r="LFM20" s="231"/>
      <c r="LFN20" s="230"/>
      <c r="LFO20" s="227"/>
      <c r="LFP20" s="26"/>
      <c r="LFQ20" s="26"/>
      <c r="LFR20" s="26"/>
      <c r="LFS20" s="26"/>
      <c r="LFT20" s="26"/>
      <c r="LFV20" s="231"/>
      <c r="LFW20" s="231"/>
      <c r="LFX20" s="231"/>
      <c r="LFY20" s="231"/>
      <c r="LFZ20" s="231"/>
      <c r="LGA20" s="231"/>
      <c r="LGB20" s="231"/>
      <c r="LGC20" s="231"/>
      <c r="LGD20" s="230"/>
      <c r="LGE20" s="227"/>
      <c r="LGF20" s="26"/>
      <c r="LGG20" s="26"/>
      <c r="LGH20" s="26"/>
      <c r="LGI20" s="26"/>
      <c r="LGJ20" s="26"/>
      <c r="LGL20" s="231"/>
      <c r="LGM20" s="231"/>
      <c r="LGN20" s="231"/>
      <c r="LGO20" s="231"/>
      <c r="LGP20" s="231"/>
      <c r="LGQ20" s="231"/>
      <c r="LGR20" s="231"/>
      <c r="LGS20" s="231"/>
      <c r="LGT20" s="230"/>
      <c r="LGU20" s="227"/>
      <c r="LGV20" s="26"/>
      <c r="LGW20" s="26"/>
      <c r="LGX20" s="26"/>
      <c r="LGY20" s="26"/>
      <c r="LGZ20" s="26"/>
      <c r="LHB20" s="231"/>
      <c r="LHC20" s="231"/>
      <c r="LHD20" s="231"/>
      <c r="LHE20" s="231"/>
      <c r="LHF20" s="231"/>
      <c r="LHG20" s="231"/>
      <c r="LHH20" s="231"/>
      <c r="LHI20" s="231"/>
      <c r="LHJ20" s="230"/>
      <c r="LHK20" s="227"/>
      <c r="LHL20" s="26"/>
      <c r="LHM20" s="26"/>
      <c r="LHN20" s="26"/>
      <c r="LHO20" s="26"/>
      <c r="LHP20" s="26"/>
      <c r="LHR20" s="231"/>
      <c r="LHS20" s="231"/>
      <c r="LHT20" s="231"/>
      <c r="LHU20" s="231"/>
      <c r="LHV20" s="231"/>
      <c r="LHW20" s="231"/>
      <c r="LHX20" s="231"/>
      <c r="LHY20" s="231"/>
      <c r="LHZ20" s="230"/>
      <c r="LIA20" s="227"/>
      <c r="LIB20" s="26"/>
      <c r="LIC20" s="26"/>
      <c r="LID20" s="26"/>
      <c r="LIE20" s="26"/>
      <c r="LIF20" s="26"/>
      <c r="LIH20" s="231"/>
      <c r="LII20" s="231"/>
      <c r="LIJ20" s="231"/>
      <c r="LIK20" s="231"/>
      <c r="LIL20" s="231"/>
      <c r="LIM20" s="231"/>
      <c r="LIN20" s="231"/>
      <c r="LIO20" s="231"/>
      <c r="LIP20" s="230"/>
      <c r="LIQ20" s="227"/>
      <c r="LIR20" s="26"/>
      <c r="LIS20" s="26"/>
      <c r="LIT20" s="26"/>
      <c r="LIU20" s="26"/>
      <c r="LIV20" s="26"/>
      <c r="LIX20" s="231"/>
      <c r="LIY20" s="231"/>
      <c r="LIZ20" s="231"/>
      <c r="LJA20" s="231"/>
      <c r="LJB20" s="231"/>
      <c r="LJC20" s="231"/>
      <c r="LJD20" s="231"/>
      <c r="LJE20" s="231"/>
      <c r="LJF20" s="230"/>
      <c r="LJG20" s="227"/>
      <c r="LJH20" s="26"/>
      <c r="LJI20" s="26"/>
      <c r="LJJ20" s="26"/>
      <c r="LJK20" s="26"/>
      <c r="LJL20" s="26"/>
      <c r="LJN20" s="231"/>
      <c r="LJO20" s="231"/>
      <c r="LJP20" s="231"/>
      <c r="LJQ20" s="231"/>
      <c r="LJR20" s="231"/>
      <c r="LJS20" s="231"/>
      <c r="LJT20" s="231"/>
      <c r="LJU20" s="231"/>
      <c r="LJV20" s="230"/>
      <c r="LJW20" s="227"/>
      <c r="LJX20" s="26"/>
      <c r="LJY20" s="26"/>
      <c r="LJZ20" s="26"/>
      <c r="LKA20" s="26"/>
      <c r="LKB20" s="26"/>
      <c r="LKD20" s="231"/>
      <c r="LKE20" s="231"/>
      <c r="LKF20" s="231"/>
      <c r="LKG20" s="231"/>
      <c r="LKH20" s="231"/>
      <c r="LKI20" s="231"/>
      <c r="LKJ20" s="231"/>
      <c r="LKK20" s="231"/>
      <c r="LKL20" s="230"/>
      <c r="LKM20" s="227"/>
      <c r="LKN20" s="26"/>
      <c r="LKO20" s="26"/>
      <c r="LKP20" s="26"/>
      <c r="LKQ20" s="26"/>
      <c r="LKR20" s="26"/>
      <c r="LKT20" s="231"/>
      <c r="LKU20" s="231"/>
      <c r="LKV20" s="231"/>
      <c r="LKW20" s="231"/>
      <c r="LKX20" s="231"/>
      <c r="LKY20" s="231"/>
      <c r="LKZ20" s="231"/>
      <c r="LLA20" s="231"/>
      <c r="LLB20" s="230"/>
      <c r="LLC20" s="227"/>
      <c r="LLD20" s="26"/>
      <c r="LLE20" s="26"/>
      <c r="LLF20" s="26"/>
      <c r="LLG20" s="26"/>
      <c r="LLH20" s="26"/>
      <c r="LLJ20" s="231"/>
      <c r="LLK20" s="231"/>
      <c r="LLL20" s="231"/>
      <c r="LLM20" s="231"/>
      <c r="LLN20" s="231"/>
      <c r="LLO20" s="231"/>
      <c r="LLP20" s="231"/>
      <c r="LLQ20" s="231"/>
      <c r="LLR20" s="230"/>
      <c r="LLS20" s="227"/>
      <c r="LLT20" s="26"/>
      <c r="LLU20" s="26"/>
      <c r="LLV20" s="26"/>
      <c r="LLW20" s="26"/>
      <c r="LLX20" s="26"/>
      <c r="LLZ20" s="231"/>
      <c r="LMA20" s="231"/>
      <c r="LMB20" s="231"/>
      <c r="LMC20" s="231"/>
      <c r="LMD20" s="231"/>
      <c r="LME20" s="231"/>
      <c r="LMF20" s="231"/>
      <c r="LMG20" s="231"/>
      <c r="LMH20" s="230"/>
      <c r="LMI20" s="227"/>
      <c r="LMJ20" s="26"/>
      <c r="LMK20" s="26"/>
      <c r="LML20" s="26"/>
      <c r="LMM20" s="26"/>
      <c r="LMN20" s="26"/>
      <c r="LMP20" s="231"/>
      <c r="LMQ20" s="231"/>
      <c r="LMR20" s="231"/>
      <c r="LMS20" s="231"/>
      <c r="LMT20" s="231"/>
      <c r="LMU20" s="231"/>
      <c r="LMV20" s="231"/>
      <c r="LMW20" s="231"/>
      <c r="LMX20" s="230"/>
      <c r="LMY20" s="227"/>
      <c r="LMZ20" s="26"/>
      <c r="LNA20" s="26"/>
      <c r="LNB20" s="26"/>
      <c r="LNC20" s="26"/>
      <c r="LND20" s="26"/>
      <c r="LNF20" s="231"/>
      <c r="LNG20" s="231"/>
      <c r="LNH20" s="231"/>
      <c r="LNI20" s="231"/>
      <c r="LNJ20" s="231"/>
      <c r="LNK20" s="231"/>
      <c r="LNL20" s="231"/>
      <c r="LNM20" s="231"/>
      <c r="LNN20" s="230"/>
      <c r="LNO20" s="227"/>
      <c r="LNP20" s="26"/>
      <c r="LNQ20" s="26"/>
      <c r="LNR20" s="26"/>
      <c r="LNS20" s="26"/>
      <c r="LNT20" s="26"/>
      <c r="LNV20" s="231"/>
      <c r="LNW20" s="231"/>
      <c r="LNX20" s="231"/>
      <c r="LNY20" s="231"/>
      <c r="LNZ20" s="231"/>
      <c r="LOA20" s="231"/>
      <c r="LOB20" s="231"/>
      <c r="LOC20" s="231"/>
      <c r="LOD20" s="230"/>
      <c r="LOE20" s="227"/>
      <c r="LOF20" s="26"/>
      <c r="LOG20" s="26"/>
      <c r="LOH20" s="26"/>
      <c r="LOI20" s="26"/>
      <c r="LOJ20" s="26"/>
      <c r="LOL20" s="231"/>
      <c r="LOM20" s="231"/>
      <c r="LON20" s="231"/>
      <c r="LOO20" s="231"/>
      <c r="LOP20" s="231"/>
      <c r="LOQ20" s="231"/>
      <c r="LOR20" s="231"/>
      <c r="LOS20" s="231"/>
      <c r="LOT20" s="230"/>
      <c r="LOU20" s="227"/>
      <c r="LOV20" s="26"/>
      <c r="LOW20" s="26"/>
      <c r="LOX20" s="26"/>
      <c r="LOY20" s="26"/>
      <c r="LOZ20" s="26"/>
      <c r="LPB20" s="231"/>
      <c r="LPC20" s="231"/>
      <c r="LPD20" s="231"/>
      <c r="LPE20" s="231"/>
      <c r="LPF20" s="231"/>
      <c r="LPG20" s="231"/>
      <c r="LPH20" s="231"/>
      <c r="LPI20" s="231"/>
      <c r="LPJ20" s="230"/>
      <c r="LPK20" s="227"/>
      <c r="LPL20" s="26"/>
      <c r="LPM20" s="26"/>
      <c r="LPN20" s="26"/>
      <c r="LPO20" s="26"/>
      <c r="LPP20" s="26"/>
      <c r="LPR20" s="231"/>
      <c r="LPS20" s="231"/>
      <c r="LPT20" s="231"/>
      <c r="LPU20" s="231"/>
      <c r="LPV20" s="231"/>
      <c r="LPW20" s="231"/>
      <c r="LPX20" s="231"/>
      <c r="LPY20" s="231"/>
      <c r="LPZ20" s="230"/>
      <c r="LQA20" s="227"/>
      <c r="LQB20" s="26"/>
      <c r="LQC20" s="26"/>
      <c r="LQD20" s="26"/>
      <c r="LQE20" s="26"/>
      <c r="LQF20" s="26"/>
      <c r="LQH20" s="231"/>
      <c r="LQI20" s="231"/>
      <c r="LQJ20" s="231"/>
      <c r="LQK20" s="231"/>
      <c r="LQL20" s="231"/>
      <c r="LQM20" s="231"/>
      <c r="LQN20" s="231"/>
      <c r="LQO20" s="231"/>
      <c r="LQP20" s="230"/>
      <c r="LQQ20" s="227"/>
      <c r="LQR20" s="26"/>
      <c r="LQS20" s="26"/>
      <c r="LQT20" s="26"/>
      <c r="LQU20" s="26"/>
      <c r="LQV20" s="26"/>
      <c r="LQX20" s="231"/>
      <c r="LQY20" s="231"/>
      <c r="LQZ20" s="231"/>
      <c r="LRA20" s="231"/>
      <c r="LRB20" s="231"/>
      <c r="LRC20" s="231"/>
      <c r="LRD20" s="231"/>
      <c r="LRE20" s="231"/>
      <c r="LRF20" s="230"/>
      <c r="LRG20" s="227"/>
      <c r="LRH20" s="26"/>
      <c r="LRI20" s="26"/>
      <c r="LRJ20" s="26"/>
      <c r="LRK20" s="26"/>
      <c r="LRL20" s="26"/>
      <c r="LRN20" s="231"/>
      <c r="LRO20" s="231"/>
      <c r="LRP20" s="231"/>
      <c r="LRQ20" s="231"/>
      <c r="LRR20" s="231"/>
      <c r="LRS20" s="231"/>
      <c r="LRT20" s="231"/>
      <c r="LRU20" s="231"/>
      <c r="LRV20" s="230"/>
      <c r="LRW20" s="227"/>
      <c r="LRX20" s="26"/>
      <c r="LRY20" s="26"/>
      <c r="LRZ20" s="26"/>
      <c r="LSA20" s="26"/>
      <c r="LSB20" s="26"/>
      <c r="LSD20" s="231"/>
      <c r="LSE20" s="231"/>
      <c r="LSF20" s="231"/>
      <c r="LSG20" s="231"/>
      <c r="LSH20" s="231"/>
      <c r="LSI20" s="231"/>
      <c r="LSJ20" s="231"/>
      <c r="LSK20" s="231"/>
      <c r="LSL20" s="230"/>
      <c r="LSM20" s="227"/>
      <c r="LSN20" s="26"/>
      <c r="LSO20" s="26"/>
      <c r="LSP20" s="26"/>
      <c r="LSQ20" s="26"/>
      <c r="LSR20" s="26"/>
      <c r="LST20" s="231"/>
      <c r="LSU20" s="231"/>
      <c r="LSV20" s="231"/>
      <c r="LSW20" s="231"/>
      <c r="LSX20" s="231"/>
      <c r="LSY20" s="231"/>
      <c r="LSZ20" s="231"/>
      <c r="LTA20" s="231"/>
      <c r="LTB20" s="230"/>
      <c r="LTC20" s="227"/>
      <c r="LTD20" s="26"/>
      <c r="LTE20" s="26"/>
      <c r="LTF20" s="26"/>
      <c r="LTG20" s="26"/>
      <c r="LTH20" s="26"/>
      <c r="LTJ20" s="231"/>
      <c r="LTK20" s="231"/>
      <c r="LTL20" s="231"/>
      <c r="LTM20" s="231"/>
      <c r="LTN20" s="231"/>
      <c r="LTO20" s="231"/>
      <c r="LTP20" s="231"/>
      <c r="LTQ20" s="231"/>
      <c r="LTR20" s="230"/>
      <c r="LTS20" s="227"/>
      <c r="LTT20" s="26"/>
      <c r="LTU20" s="26"/>
      <c r="LTV20" s="26"/>
      <c r="LTW20" s="26"/>
      <c r="LTX20" s="26"/>
      <c r="LTZ20" s="231"/>
      <c r="LUA20" s="231"/>
      <c r="LUB20" s="231"/>
      <c r="LUC20" s="231"/>
      <c r="LUD20" s="231"/>
      <c r="LUE20" s="231"/>
      <c r="LUF20" s="231"/>
      <c r="LUG20" s="231"/>
      <c r="LUH20" s="230"/>
      <c r="LUI20" s="227"/>
      <c r="LUJ20" s="26"/>
      <c r="LUK20" s="26"/>
      <c r="LUL20" s="26"/>
      <c r="LUM20" s="26"/>
      <c r="LUN20" s="26"/>
      <c r="LUP20" s="231"/>
      <c r="LUQ20" s="231"/>
      <c r="LUR20" s="231"/>
      <c r="LUS20" s="231"/>
      <c r="LUT20" s="231"/>
      <c r="LUU20" s="231"/>
      <c r="LUV20" s="231"/>
      <c r="LUW20" s="231"/>
      <c r="LUX20" s="230"/>
      <c r="LUY20" s="227"/>
      <c r="LUZ20" s="26"/>
      <c r="LVA20" s="26"/>
      <c r="LVB20" s="26"/>
      <c r="LVC20" s="26"/>
      <c r="LVD20" s="26"/>
      <c r="LVF20" s="231"/>
      <c r="LVG20" s="231"/>
      <c r="LVH20" s="231"/>
      <c r="LVI20" s="231"/>
      <c r="LVJ20" s="231"/>
      <c r="LVK20" s="231"/>
      <c r="LVL20" s="231"/>
      <c r="LVM20" s="231"/>
      <c r="LVN20" s="230"/>
      <c r="LVO20" s="227"/>
      <c r="LVP20" s="26"/>
      <c r="LVQ20" s="26"/>
      <c r="LVR20" s="26"/>
      <c r="LVS20" s="26"/>
      <c r="LVT20" s="26"/>
      <c r="LVV20" s="231"/>
      <c r="LVW20" s="231"/>
      <c r="LVX20" s="231"/>
      <c r="LVY20" s="231"/>
      <c r="LVZ20" s="231"/>
      <c r="LWA20" s="231"/>
      <c r="LWB20" s="231"/>
      <c r="LWC20" s="231"/>
      <c r="LWD20" s="230"/>
      <c r="LWE20" s="227"/>
      <c r="LWF20" s="26"/>
      <c r="LWG20" s="26"/>
      <c r="LWH20" s="26"/>
      <c r="LWI20" s="26"/>
      <c r="LWJ20" s="26"/>
      <c r="LWL20" s="231"/>
      <c r="LWM20" s="231"/>
      <c r="LWN20" s="231"/>
      <c r="LWO20" s="231"/>
      <c r="LWP20" s="231"/>
      <c r="LWQ20" s="231"/>
      <c r="LWR20" s="231"/>
      <c r="LWS20" s="231"/>
      <c r="LWT20" s="230"/>
      <c r="LWU20" s="227"/>
      <c r="LWV20" s="26"/>
      <c r="LWW20" s="26"/>
      <c r="LWX20" s="26"/>
      <c r="LWY20" s="26"/>
      <c r="LWZ20" s="26"/>
      <c r="LXB20" s="231"/>
      <c r="LXC20" s="231"/>
      <c r="LXD20" s="231"/>
      <c r="LXE20" s="231"/>
      <c r="LXF20" s="231"/>
      <c r="LXG20" s="231"/>
      <c r="LXH20" s="231"/>
      <c r="LXI20" s="231"/>
      <c r="LXJ20" s="230"/>
      <c r="LXK20" s="227"/>
      <c r="LXL20" s="26"/>
      <c r="LXM20" s="26"/>
      <c r="LXN20" s="26"/>
      <c r="LXO20" s="26"/>
      <c r="LXP20" s="26"/>
      <c r="LXR20" s="231"/>
      <c r="LXS20" s="231"/>
      <c r="LXT20" s="231"/>
      <c r="LXU20" s="231"/>
      <c r="LXV20" s="231"/>
      <c r="LXW20" s="231"/>
      <c r="LXX20" s="231"/>
      <c r="LXY20" s="231"/>
      <c r="LXZ20" s="230"/>
      <c r="LYA20" s="227"/>
      <c r="LYB20" s="26"/>
      <c r="LYC20" s="26"/>
      <c r="LYD20" s="26"/>
      <c r="LYE20" s="26"/>
      <c r="LYF20" s="26"/>
      <c r="LYH20" s="231"/>
      <c r="LYI20" s="231"/>
      <c r="LYJ20" s="231"/>
      <c r="LYK20" s="231"/>
      <c r="LYL20" s="231"/>
      <c r="LYM20" s="231"/>
      <c r="LYN20" s="231"/>
      <c r="LYO20" s="231"/>
      <c r="LYP20" s="230"/>
      <c r="LYQ20" s="227"/>
      <c r="LYR20" s="26"/>
      <c r="LYS20" s="26"/>
      <c r="LYT20" s="26"/>
      <c r="LYU20" s="26"/>
      <c r="LYV20" s="26"/>
      <c r="LYX20" s="231"/>
      <c r="LYY20" s="231"/>
      <c r="LYZ20" s="231"/>
      <c r="LZA20" s="231"/>
      <c r="LZB20" s="231"/>
      <c r="LZC20" s="231"/>
      <c r="LZD20" s="231"/>
      <c r="LZE20" s="231"/>
      <c r="LZF20" s="230"/>
      <c r="LZG20" s="227"/>
      <c r="LZH20" s="26"/>
      <c r="LZI20" s="26"/>
      <c r="LZJ20" s="26"/>
      <c r="LZK20" s="26"/>
      <c r="LZL20" s="26"/>
      <c r="LZN20" s="231"/>
      <c r="LZO20" s="231"/>
      <c r="LZP20" s="231"/>
      <c r="LZQ20" s="231"/>
      <c r="LZR20" s="231"/>
      <c r="LZS20" s="231"/>
      <c r="LZT20" s="231"/>
      <c r="LZU20" s="231"/>
      <c r="LZV20" s="230"/>
      <c r="LZW20" s="227"/>
      <c r="LZX20" s="26"/>
      <c r="LZY20" s="26"/>
      <c r="LZZ20" s="26"/>
      <c r="MAA20" s="26"/>
      <c r="MAB20" s="26"/>
      <c r="MAD20" s="231"/>
      <c r="MAE20" s="231"/>
      <c r="MAF20" s="231"/>
      <c r="MAG20" s="231"/>
      <c r="MAH20" s="231"/>
      <c r="MAI20" s="231"/>
      <c r="MAJ20" s="231"/>
      <c r="MAK20" s="231"/>
      <c r="MAL20" s="230"/>
      <c r="MAM20" s="227"/>
      <c r="MAN20" s="26"/>
      <c r="MAO20" s="26"/>
      <c r="MAP20" s="26"/>
      <c r="MAQ20" s="26"/>
      <c r="MAR20" s="26"/>
      <c r="MAT20" s="231"/>
      <c r="MAU20" s="231"/>
      <c r="MAV20" s="231"/>
      <c r="MAW20" s="231"/>
      <c r="MAX20" s="231"/>
      <c r="MAY20" s="231"/>
      <c r="MAZ20" s="231"/>
      <c r="MBA20" s="231"/>
      <c r="MBB20" s="230"/>
      <c r="MBC20" s="227"/>
      <c r="MBD20" s="26"/>
      <c r="MBE20" s="26"/>
      <c r="MBF20" s="26"/>
      <c r="MBG20" s="26"/>
      <c r="MBH20" s="26"/>
      <c r="MBJ20" s="231"/>
      <c r="MBK20" s="231"/>
      <c r="MBL20" s="231"/>
      <c r="MBM20" s="231"/>
      <c r="MBN20" s="231"/>
      <c r="MBO20" s="231"/>
      <c r="MBP20" s="231"/>
      <c r="MBQ20" s="231"/>
      <c r="MBR20" s="230"/>
      <c r="MBS20" s="227"/>
      <c r="MBT20" s="26"/>
      <c r="MBU20" s="26"/>
      <c r="MBV20" s="26"/>
      <c r="MBW20" s="26"/>
      <c r="MBX20" s="26"/>
      <c r="MBZ20" s="231"/>
      <c r="MCA20" s="231"/>
      <c r="MCB20" s="231"/>
      <c r="MCC20" s="231"/>
      <c r="MCD20" s="231"/>
      <c r="MCE20" s="231"/>
      <c r="MCF20" s="231"/>
      <c r="MCG20" s="231"/>
      <c r="MCH20" s="230"/>
      <c r="MCI20" s="227"/>
      <c r="MCJ20" s="26"/>
      <c r="MCK20" s="26"/>
      <c r="MCL20" s="26"/>
      <c r="MCM20" s="26"/>
      <c r="MCN20" s="26"/>
      <c r="MCP20" s="231"/>
      <c r="MCQ20" s="231"/>
      <c r="MCR20" s="231"/>
      <c r="MCS20" s="231"/>
      <c r="MCT20" s="231"/>
      <c r="MCU20" s="231"/>
      <c r="MCV20" s="231"/>
      <c r="MCW20" s="231"/>
      <c r="MCX20" s="230"/>
      <c r="MCY20" s="227"/>
      <c r="MCZ20" s="26"/>
      <c r="MDA20" s="26"/>
      <c r="MDB20" s="26"/>
      <c r="MDC20" s="26"/>
      <c r="MDD20" s="26"/>
      <c r="MDF20" s="231"/>
      <c r="MDG20" s="231"/>
      <c r="MDH20" s="231"/>
      <c r="MDI20" s="231"/>
      <c r="MDJ20" s="231"/>
      <c r="MDK20" s="231"/>
      <c r="MDL20" s="231"/>
      <c r="MDM20" s="231"/>
      <c r="MDN20" s="230"/>
      <c r="MDO20" s="227"/>
      <c r="MDP20" s="26"/>
      <c r="MDQ20" s="26"/>
      <c r="MDR20" s="26"/>
      <c r="MDS20" s="26"/>
      <c r="MDT20" s="26"/>
      <c r="MDV20" s="231"/>
      <c r="MDW20" s="231"/>
      <c r="MDX20" s="231"/>
      <c r="MDY20" s="231"/>
      <c r="MDZ20" s="231"/>
      <c r="MEA20" s="231"/>
      <c r="MEB20" s="231"/>
      <c r="MEC20" s="231"/>
      <c r="MED20" s="230"/>
      <c r="MEE20" s="227"/>
      <c r="MEF20" s="26"/>
      <c r="MEG20" s="26"/>
      <c r="MEH20" s="26"/>
      <c r="MEI20" s="26"/>
      <c r="MEJ20" s="26"/>
      <c r="MEL20" s="231"/>
      <c r="MEM20" s="231"/>
      <c r="MEN20" s="231"/>
      <c r="MEO20" s="231"/>
      <c r="MEP20" s="231"/>
      <c r="MEQ20" s="231"/>
      <c r="MER20" s="231"/>
      <c r="MES20" s="231"/>
      <c r="MET20" s="230"/>
      <c r="MEU20" s="227"/>
      <c r="MEV20" s="26"/>
      <c r="MEW20" s="26"/>
      <c r="MEX20" s="26"/>
      <c r="MEY20" s="26"/>
      <c r="MEZ20" s="26"/>
      <c r="MFB20" s="231"/>
      <c r="MFC20" s="231"/>
      <c r="MFD20" s="231"/>
      <c r="MFE20" s="231"/>
      <c r="MFF20" s="231"/>
      <c r="MFG20" s="231"/>
      <c r="MFH20" s="231"/>
      <c r="MFI20" s="231"/>
      <c r="MFJ20" s="230"/>
      <c r="MFK20" s="227"/>
      <c r="MFL20" s="26"/>
      <c r="MFM20" s="26"/>
      <c r="MFN20" s="26"/>
      <c r="MFO20" s="26"/>
      <c r="MFP20" s="26"/>
      <c r="MFR20" s="231"/>
      <c r="MFS20" s="231"/>
      <c r="MFT20" s="231"/>
      <c r="MFU20" s="231"/>
      <c r="MFV20" s="231"/>
      <c r="MFW20" s="231"/>
      <c r="MFX20" s="231"/>
      <c r="MFY20" s="231"/>
      <c r="MFZ20" s="230"/>
      <c r="MGA20" s="227"/>
      <c r="MGB20" s="26"/>
      <c r="MGC20" s="26"/>
      <c r="MGD20" s="26"/>
      <c r="MGE20" s="26"/>
      <c r="MGF20" s="26"/>
      <c r="MGH20" s="231"/>
      <c r="MGI20" s="231"/>
      <c r="MGJ20" s="231"/>
      <c r="MGK20" s="231"/>
      <c r="MGL20" s="231"/>
      <c r="MGM20" s="231"/>
      <c r="MGN20" s="231"/>
      <c r="MGO20" s="231"/>
      <c r="MGP20" s="230"/>
      <c r="MGQ20" s="227"/>
      <c r="MGR20" s="26"/>
      <c r="MGS20" s="26"/>
      <c r="MGT20" s="26"/>
      <c r="MGU20" s="26"/>
      <c r="MGV20" s="26"/>
      <c r="MGX20" s="231"/>
      <c r="MGY20" s="231"/>
      <c r="MGZ20" s="231"/>
      <c r="MHA20" s="231"/>
      <c r="MHB20" s="231"/>
      <c r="MHC20" s="231"/>
      <c r="MHD20" s="231"/>
      <c r="MHE20" s="231"/>
      <c r="MHF20" s="230"/>
      <c r="MHG20" s="227"/>
      <c r="MHH20" s="26"/>
      <c r="MHI20" s="26"/>
      <c r="MHJ20" s="26"/>
      <c r="MHK20" s="26"/>
      <c r="MHL20" s="26"/>
      <c r="MHN20" s="231"/>
      <c r="MHO20" s="231"/>
      <c r="MHP20" s="231"/>
      <c r="MHQ20" s="231"/>
      <c r="MHR20" s="231"/>
      <c r="MHS20" s="231"/>
      <c r="MHT20" s="231"/>
      <c r="MHU20" s="231"/>
      <c r="MHV20" s="230"/>
      <c r="MHW20" s="227"/>
      <c r="MHX20" s="26"/>
      <c r="MHY20" s="26"/>
      <c r="MHZ20" s="26"/>
      <c r="MIA20" s="26"/>
      <c r="MIB20" s="26"/>
      <c r="MID20" s="231"/>
      <c r="MIE20" s="231"/>
      <c r="MIF20" s="231"/>
      <c r="MIG20" s="231"/>
      <c r="MIH20" s="231"/>
      <c r="MII20" s="231"/>
      <c r="MIJ20" s="231"/>
      <c r="MIK20" s="231"/>
      <c r="MIL20" s="230"/>
      <c r="MIM20" s="227"/>
      <c r="MIN20" s="26"/>
      <c r="MIO20" s="26"/>
      <c r="MIP20" s="26"/>
      <c r="MIQ20" s="26"/>
      <c r="MIR20" s="26"/>
      <c r="MIT20" s="231"/>
      <c r="MIU20" s="231"/>
      <c r="MIV20" s="231"/>
      <c r="MIW20" s="231"/>
      <c r="MIX20" s="231"/>
      <c r="MIY20" s="231"/>
      <c r="MIZ20" s="231"/>
      <c r="MJA20" s="231"/>
      <c r="MJB20" s="230"/>
      <c r="MJC20" s="227"/>
      <c r="MJD20" s="26"/>
      <c r="MJE20" s="26"/>
      <c r="MJF20" s="26"/>
      <c r="MJG20" s="26"/>
      <c r="MJH20" s="26"/>
      <c r="MJJ20" s="231"/>
      <c r="MJK20" s="231"/>
      <c r="MJL20" s="231"/>
      <c r="MJM20" s="231"/>
      <c r="MJN20" s="231"/>
      <c r="MJO20" s="231"/>
      <c r="MJP20" s="231"/>
      <c r="MJQ20" s="231"/>
      <c r="MJR20" s="230"/>
      <c r="MJS20" s="227"/>
      <c r="MJT20" s="26"/>
      <c r="MJU20" s="26"/>
      <c r="MJV20" s="26"/>
      <c r="MJW20" s="26"/>
      <c r="MJX20" s="26"/>
      <c r="MJZ20" s="231"/>
      <c r="MKA20" s="231"/>
      <c r="MKB20" s="231"/>
      <c r="MKC20" s="231"/>
      <c r="MKD20" s="231"/>
      <c r="MKE20" s="231"/>
      <c r="MKF20" s="231"/>
      <c r="MKG20" s="231"/>
      <c r="MKH20" s="230"/>
      <c r="MKI20" s="227"/>
      <c r="MKJ20" s="26"/>
      <c r="MKK20" s="26"/>
      <c r="MKL20" s="26"/>
      <c r="MKM20" s="26"/>
      <c r="MKN20" s="26"/>
      <c r="MKP20" s="231"/>
      <c r="MKQ20" s="231"/>
      <c r="MKR20" s="231"/>
      <c r="MKS20" s="231"/>
      <c r="MKT20" s="231"/>
      <c r="MKU20" s="231"/>
      <c r="MKV20" s="231"/>
      <c r="MKW20" s="231"/>
      <c r="MKX20" s="230"/>
      <c r="MKY20" s="227"/>
      <c r="MKZ20" s="26"/>
      <c r="MLA20" s="26"/>
      <c r="MLB20" s="26"/>
      <c r="MLC20" s="26"/>
      <c r="MLD20" s="26"/>
      <c r="MLF20" s="231"/>
      <c r="MLG20" s="231"/>
      <c r="MLH20" s="231"/>
      <c r="MLI20" s="231"/>
      <c r="MLJ20" s="231"/>
      <c r="MLK20" s="231"/>
      <c r="MLL20" s="231"/>
      <c r="MLM20" s="231"/>
      <c r="MLN20" s="230"/>
      <c r="MLO20" s="227"/>
      <c r="MLP20" s="26"/>
      <c r="MLQ20" s="26"/>
      <c r="MLR20" s="26"/>
      <c r="MLS20" s="26"/>
      <c r="MLT20" s="26"/>
      <c r="MLV20" s="231"/>
      <c r="MLW20" s="231"/>
      <c r="MLX20" s="231"/>
      <c r="MLY20" s="231"/>
      <c r="MLZ20" s="231"/>
      <c r="MMA20" s="231"/>
      <c r="MMB20" s="231"/>
      <c r="MMC20" s="231"/>
      <c r="MMD20" s="230"/>
      <c r="MME20" s="227"/>
      <c r="MMF20" s="26"/>
      <c r="MMG20" s="26"/>
      <c r="MMH20" s="26"/>
      <c r="MMI20" s="26"/>
      <c r="MMJ20" s="26"/>
      <c r="MML20" s="231"/>
      <c r="MMM20" s="231"/>
      <c r="MMN20" s="231"/>
      <c r="MMO20" s="231"/>
      <c r="MMP20" s="231"/>
      <c r="MMQ20" s="231"/>
      <c r="MMR20" s="231"/>
      <c r="MMS20" s="231"/>
      <c r="MMT20" s="230"/>
      <c r="MMU20" s="227"/>
      <c r="MMV20" s="26"/>
      <c r="MMW20" s="26"/>
      <c r="MMX20" s="26"/>
      <c r="MMY20" s="26"/>
      <c r="MMZ20" s="26"/>
      <c r="MNB20" s="231"/>
      <c r="MNC20" s="231"/>
      <c r="MND20" s="231"/>
      <c r="MNE20" s="231"/>
      <c r="MNF20" s="231"/>
      <c r="MNG20" s="231"/>
      <c r="MNH20" s="231"/>
      <c r="MNI20" s="231"/>
      <c r="MNJ20" s="230"/>
      <c r="MNK20" s="227"/>
      <c r="MNL20" s="26"/>
      <c r="MNM20" s="26"/>
      <c r="MNN20" s="26"/>
      <c r="MNO20" s="26"/>
      <c r="MNP20" s="26"/>
      <c r="MNR20" s="231"/>
      <c r="MNS20" s="231"/>
      <c r="MNT20" s="231"/>
      <c r="MNU20" s="231"/>
      <c r="MNV20" s="231"/>
      <c r="MNW20" s="231"/>
      <c r="MNX20" s="231"/>
      <c r="MNY20" s="231"/>
      <c r="MNZ20" s="230"/>
      <c r="MOA20" s="227"/>
      <c r="MOB20" s="26"/>
      <c r="MOC20" s="26"/>
      <c r="MOD20" s="26"/>
      <c r="MOE20" s="26"/>
      <c r="MOF20" s="26"/>
      <c r="MOH20" s="231"/>
      <c r="MOI20" s="231"/>
      <c r="MOJ20" s="231"/>
      <c r="MOK20" s="231"/>
      <c r="MOL20" s="231"/>
      <c r="MOM20" s="231"/>
      <c r="MON20" s="231"/>
      <c r="MOO20" s="231"/>
      <c r="MOP20" s="230"/>
      <c r="MOQ20" s="227"/>
      <c r="MOR20" s="26"/>
      <c r="MOS20" s="26"/>
      <c r="MOT20" s="26"/>
      <c r="MOU20" s="26"/>
      <c r="MOV20" s="26"/>
      <c r="MOX20" s="231"/>
      <c r="MOY20" s="231"/>
      <c r="MOZ20" s="231"/>
      <c r="MPA20" s="231"/>
      <c r="MPB20" s="231"/>
      <c r="MPC20" s="231"/>
      <c r="MPD20" s="231"/>
      <c r="MPE20" s="231"/>
      <c r="MPF20" s="230"/>
      <c r="MPG20" s="227"/>
      <c r="MPH20" s="26"/>
      <c r="MPI20" s="26"/>
      <c r="MPJ20" s="26"/>
      <c r="MPK20" s="26"/>
      <c r="MPL20" s="26"/>
      <c r="MPN20" s="231"/>
      <c r="MPO20" s="231"/>
      <c r="MPP20" s="231"/>
      <c r="MPQ20" s="231"/>
      <c r="MPR20" s="231"/>
      <c r="MPS20" s="231"/>
      <c r="MPT20" s="231"/>
      <c r="MPU20" s="231"/>
      <c r="MPV20" s="230"/>
      <c r="MPW20" s="227"/>
      <c r="MPX20" s="26"/>
      <c r="MPY20" s="26"/>
      <c r="MPZ20" s="26"/>
      <c r="MQA20" s="26"/>
      <c r="MQB20" s="26"/>
      <c r="MQD20" s="231"/>
      <c r="MQE20" s="231"/>
      <c r="MQF20" s="231"/>
      <c r="MQG20" s="231"/>
      <c r="MQH20" s="231"/>
      <c r="MQI20" s="231"/>
      <c r="MQJ20" s="231"/>
      <c r="MQK20" s="231"/>
      <c r="MQL20" s="230"/>
      <c r="MQM20" s="227"/>
      <c r="MQN20" s="26"/>
      <c r="MQO20" s="26"/>
      <c r="MQP20" s="26"/>
      <c r="MQQ20" s="26"/>
      <c r="MQR20" s="26"/>
      <c r="MQT20" s="231"/>
      <c r="MQU20" s="231"/>
      <c r="MQV20" s="231"/>
      <c r="MQW20" s="231"/>
      <c r="MQX20" s="231"/>
      <c r="MQY20" s="231"/>
      <c r="MQZ20" s="231"/>
      <c r="MRA20" s="231"/>
      <c r="MRB20" s="230"/>
      <c r="MRC20" s="227"/>
      <c r="MRD20" s="26"/>
      <c r="MRE20" s="26"/>
      <c r="MRF20" s="26"/>
      <c r="MRG20" s="26"/>
      <c r="MRH20" s="26"/>
      <c r="MRJ20" s="231"/>
      <c r="MRK20" s="231"/>
      <c r="MRL20" s="231"/>
      <c r="MRM20" s="231"/>
      <c r="MRN20" s="231"/>
      <c r="MRO20" s="231"/>
      <c r="MRP20" s="231"/>
      <c r="MRQ20" s="231"/>
      <c r="MRR20" s="230"/>
      <c r="MRS20" s="227"/>
      <c r="MRT20" s="26"/>
      <c r="MRU20" s="26"/>
      <c r="MRV20" s="26"/>
      <c r="MRW20" s="26"/>
      <c r="MRX20" s="26"/>
      <c r="MRZ20" s="231"/>
      <c r="MSA20" s="231"/>
      <c r="MSB20" s="231"/>
      <c r="MSC20" s="231"/>
      <c r="MSD20" s="231"/>
      <c r="MSE20" s="231"/>
      <c r="MSF20" s="231"/>
      <c r="MSG20" s="231"/>
      <c r="MSH20" s="230"/>
      <c r="MSI20" s="227"/>
      <c r="MSJ20" s="26"/>
      <c r="MSK20" s="26"/>
      <c r="MSL20" s="26"/>
      <c r="MSM20" s="26"/>
      <c r="MSN20" s="26"/>
      <c r="MSP20" s="231"/>
      <c r="MSQ20" s="231"/>
      <c r="MSR20" s="231"/>
      <c r="MSS20" s="231"/>
      <c r="MST20" s="231"/>
      <c r="MSU20" s="231"/>
      <c r="MSV20" s="231"/>
      <c r="MSW20" s="231"/>
      <c r="MSX20" s="230"/>
      <c r="MSY20" s="227"/>
      <c r="MSZ20" s="26"/>
      <c r="MTA20" s="26"/>
      <c r="MTB20" s="26"/>
      <c r="MTC20" s="26"/>
      <c r="MTD20" s="26"/>
      <c r="MTF20" s="231"/>
      <c r="MTG20" s="231"/>
      <c r="MTH20" s="231"/>
      <c r="MTI20" s="231"/>
      <c r="MTJ20" s="231"/>
      <c r="MTK20" s="231"/>
      <c r="MTL20" s="231"/>
      <c r="MTM20" s="231"/>
      <c r="MTN20" s="230"/>
      <c r="MTO20" s="227"/>
      <c r="MTP20" s="26"/>
      <c r="MTQ20" s="26"/>
      <c r="MTR20" s="26"/>
      <c r="MTS20" s="26"/>
      <c r="MTT20" s="26"/>
      <c r="MTV20" s="231"/>
      <c r="MTW20" s="231"/>
      <c r="MTX20" s="231"/>
      <c r="MTY20" s="231"/>
      <c r="MTZ20" s="231"/>
      <c r="MUA20" s="231"/>
      <c r="MUB20" s="231"/>
      <c r="MUC20" s="231"/>
      <c r="MUD20" s="230"/>
      <c r="MUE20" s="227"/>
      <c r="MUF20" s="26"/>
      <c r="MUG20" s="26"/>
      <c r="MUH20" s="26"/>
      <c r="MUI20" s="26"/>
      <c r="MUJ20" s="26"/>
      <c r="MUL20" s="231"/>
      <c r="MUM20" s="231"/>
      <c r="MUN20" s="231"/>
      <c r="MUO20" s="231"/>
      <c r="MUP20" s="231"/>
      <c r="MUQ20" s="231"/>
      <c r="MUR20" s="231"/>
      <c r="MUS20" s="231"/>
      <c r="MUT20" s="230"/>
      <c r="MUU20" s="227"/>
      <c r="MUV20" s="26"/>
      <c r="MUW20" s="26"/>
      <c r="MUX20" s="26"/>
      <c r="MUY20" s="26"/>
      <c r="MUZ20" s="26"/>
      <c r="MVB20" s="231"/>
      <c r="MVC20" s="231"/>
      <c r="MVD20" s="231"/>
      <c r="MVE20" s="231"/>
      <c r="MVF20" s="231"/>
      <c r="MVG20" s="231"/>
      <c r="MVH20" s="231"/>
      <c r="MVI20" s="231"/>
      <c r="MVJ20" s="230"/>
      <c r="MVK20" s="227"/>
      <c r="MVL20" s="26"/>
      <c r="MVM20" s="26"/>
      <c r="MVN20" s="26"/>
      <c r="MVO20" s="26"/>
      <c r="MVP20" s="26"/>
      <c r="MVR20" s="231"/>
      <c r="MVS20" s="231"/>
      <c r="MVT20" s="231"/>
      <c r="MVU20" s="231"/>
      <c r="MVV20" s="231"/>
      <c r="MVW20" s="231"/>
      <c r="MVX20" s="231"/>
      <c r="MVY20" s="231"/>
      <c r="MVZ20" s="230"/>
      <c r="MWA20" s="227"/>
      <c r="MWB20" s="26"/>
      <c r="MWC20" s="26"/>
      <c r="MWD20" s="26"/>
      <c r="MWE20" s="26"/>
      <c r="MWF20" s="26"/>
      <c r="MWH20" s="231"/>
      <c r="MWI20" s="231"/>
      <c r="MWJ20" s="231"/>
      <c r="MWK20" s="231"/>
      <c r="MWL20" s="231"/>
      <c r="MWM20" s="231"/>
      <c r="MWN20" s="231"/>
      <c r="MWO20" s="231"/>
      <c r="MWP20" s="230"/>
      <c r="MWQ20" s="227"/>
      <c r="MWR20" s="26"/>
      <c r="MWS20" s="26"/>
      <c r="MWT20" s="26"/>
      <c r="MWU20" s="26"/>
      <c r="MWV20" s="26"/>
      <c r="MWX20" s="231"/>
      <c r="MWY20" s="231"/>
      <c r="MWZ20" s="231"/>
      <c r="MXA20" s="231"/>
      <c r="MXB20" s="231"/>
      <c r="MXC20" s="231"/>
      <c r="MXD20" s="231"/>
      <c r="MXE20" s="231"/>
      <c r="MXF20" s="230"/>
      <c r="MXG20" s="227"/>
      <c r="MXH20" s="26"/>
      <c r="MXI20" s="26"/>
      <c r="MXJ20" s="26"/>
      <c r="MXK20" s="26"/>
      <c r="MXL20" s="26"/>
      <c r="MXN20" s="231"/>
      <c r="MXO20" s="231"/>
      <c r="MXP20" s="231"/>
      <c r="MXQ20" s="231"/>
      <c r="MXR20" s="231"/>
      <c r="MXS20" s="231"/>
      <c r="MXT20" s="231"/>
      <c r="MXU20" s="231"/>
      <c r="MXV20" s="230"/>
      <c r="MXW20" s="227"/>
      <c r="MXX20" s="26"/>
      <c r="MXY20" s="26"/>
      <c r="MXZ20" s="26"/>
      <c r="MYA20" s="26"/>
      <c r="MYB20" s="26"/>
      <c r="MYD20" s="231"/>
      <c r="MYE20" s="231"/>
      <c r="MYF20" s="231"/>
      <c r="MYG20" s="231"/>
      <c r="MYH20" s="231"/>
      <c r="MYI20" s="231"/>
      <c r="MYJ20" s="231"/>
      <c r="MYK20" s="231"/>
      <c r="MYL20" s="230"/>
      <c r="MYM20" s="227"/>
      <c r="MYN20" s="26"/>
      <c r="MYO20" s="26"/>
      <c r="MYP20" s="26"/>
      <c r="MYQ20" s="26"/>
      <c r="MYR20" s="26"/>
      <c r="MYT20" s="231"/>
      <c r="MYU20" s="231"/>
      <c r="MYV20" s="231"/>
      <c r="MYW20" s="231"/>
      <c r="MYX20" s="231"/>
      <c r="MYY20" s="231"/>
      <c r="MYZ20" s="231"/>
      <c r="MZA20" s="231"/>
      <c r="MZB20" s="230"/>
      <c r="MZC20" s="227"/>
      <c r="MZD20" s="26"/>
      <c r="MZE20" s="26"/>
      <c r="MZF20" s="26"/>
      <c r="MZG20" s="26"/>
      <c r="MZH20" s="26"/>
      <c r="MZJ20" s="231"/>
      <c r="MZK20" s="231"/>
      <c r="MZL20" s="231"/>
      <c r="MZM20" s="231"/>
      <c r="MZN20" s="231"/>
      <c r="MZO20" s="231"/>
      <c r="MZP20" s="231"/>
      <c r="MZQ20" s="231"/>
      <c r="MZR20" s="230"/>
      <c r="MZS20" s="227"/>
      <c r="MZT20" s="26"/>
      <c r="MZU20" s="26"/>
      <c r="MZV20" s="26"/>
      <c r="MZW20" s="26"/>
      <c r="MZX20" s="26"/>
      <c r="MZZ20" s="231"/>
      <c r="NAA20" s="231"/>
      <c r="NAB20" s="231"/>
      <c r="NAC20" s="231"/>
      <c r="NAD20" s="231"/>
      <c r="NAE20" s="231"/>
      <c r="NAF20" s="231"/>
      <c r="NAG20" s="231"/>
      <c r="NAH20" s="230"/>
      <c r="NAI20" s="227"/>
      <c r="NAJ20" s="26"/>
      <c r="NAK20" s="26"/>
      <c r="NAL20" s="26"/>
      <c r="NAM20" s="26"/>
      <c r="NAN20" s="26"/>
      <c r="NAP20" s="231"/>
      <c r="NAQ20" s="231"/>
      <c r="NAR20" s="231"/>
      <c r="NAS20" s="231"/>
      <c r="NAT20" s="231"/>
      <c r="NAU20" s="231"/>
      <c r="NAV20" s="231"/>
      <c r="NAW20" s="231"/>
      <c r="NAX20" s="230"/>
      <c r="NAY20" s="227"/>
      <c r="NAZ20" s="26"/>
      <c r="NBA20" s="26"/>
      <c r="NBB20" s="26"/>
      <c r="NBC20" s="26"/>
      <c r="NBD20" s="26"/>
      <c r="NBF20" s="231"/>
      <c r="NBG20" s="231"/>
      <c r="NBH20" s="231"/>
      <c r="NBI20" s="231"/>
      <c r="NBJ20" s="231"/>
      <c r="NBK20" s="231"/>
      <c r="NBL20" s="231"/>
      <c r="NBM20" s="231"/>
      <c r="NBN20" s="230"/>
      <c r="NBO20" s="227"/>
      <c r="NBP20" s="26"/>
      <c r="NBQ20" s="26"/>
      <c r="NBR20" s="26"/>
      <c r="NBS20" s="26"/>
      <c r="NBT20" s="26"/>
      <c r="NBV20" s="231"/>
      <c r="NBW20" s="231"/>
      <c r="NBX20" s="231"/>
      <c r="NBY20" s="231"/>
      <c r="NBZ20" s="231"/>
      <c r="NCA20" s="231"/>
      <c r="NCB20" s="231"/>
      <c r="NCC20" s="231"/>
      <c r="NCD20" s="230"/>
      <c r="NCE20" s="227"/>
      <c r="NCF20" s="26"/>
      <c r="NCG20" s="26"/>
      <c r="NCH20" s="26"/>
      <c r="NCI20" s="26"/>
      <c r="NCJ20" s="26"/>
      <c r="NCL20" s="231"/>
      <c r="NCM20" s="231"/>
      <c r="NCN20" s="231"/>
      <c r="NCO20" s="231"/>
      <c r="NCP20" s="231"/>
      <c r="NCQ20" s="231"/>
      <c r="NCR20" s="231"/>
      <c r="NCS20" s="231"/>
      <c r="NCT20" s="230"/>
      <c r="NCU20" s="227"/>
      <c r="NCV20" s="26"/>
      <c r="NCW20" s="26"/>
      <c r="NCX20" s="26"/>
      <c r="NCY20" s="26"/>
      <c r="NCZ20" s="26"/>
      <c r="NDB20" s="231"/>
      <c r="NDC20" s="231"/>
      <c r="NDD20" s="231"/>
      <c r="NDE20" s="231"/>
      <c r="NDF20" s="231"/>
      <c r="NDG20" s="231"/>
      <c r="NDH20" s="231"/>
      <c r="NDI20" s="231"/>
      <c r="NDJ20" s="230"/>
      <c r="NDK20" s="227"/>
      <c r="NDL20" s="26"/>
      <c r="NDM20" s="26"/>
      <c r="NDN20" s="26"/>
      <c r="NDO20" s="26"/>
      <c r="NDP20" s="26"/>
      <c r="NDR20" s="231"/>
      <c r="NDS20" s="231"/>
      <c r="NDT20" s="231"/>
      <c r="NDU20" s="231"/>
      <c r="NDV20" s="231"/>
      <c r="NDW20" s="231"/>
      <c r="NDX20" s="231"/>
      <c r="NDY20" s="231"/>
      <c r="NDZ20" s="230"/>
      <c r="NEA20" s="227"/>
      <c r="NEB20" s="26"/>
      <c r="NEC20" s="26"/>
      <c r="NED20" s="26"/>
      <c r="NEE20" s="26"/>
      <c r="NEF20" s="26"/>
      <c r="NEH20" s="231"/>
      <c r="NEI20" s="231"/>
      <c r="NEJ20" s="231"/>
      <c r="NEK20" s="231"/>
      <c r="NEL20" s="231"/>
      <c r="NEM20" s="231"/>
      <c r="NEN20" s="231"/>
      <c r="NEO20" s="231"/>
      <c r="NEP20" s="230"/>
      <c r="NEQ20" s="227"/>
      <c r="NER20" s="26"/>
      <c r="NES20" s="26"/>
      <c r="NET20" s="26"/>
      <c r="NEU20" s="26"/>
      <c r="NEV20" s="26"/>
      <c r="NEX20" s="231"/>
      <c r="NEY20" s="231"/>
      <c r="NEZ20" s="231"/>
      <c r="NFA20" s="231"/>
      <c r="NFB20" s="231"/>
      <c r="NFC20" s="231"/>
      <c r="NFD20" s="231"/>
      <c r="NFE20" s="231"/>
      <c r="NFF20" s="230"/>
      <c r="NFG20" s="227"/>
      <c r="NFH20" s="26"/>
      <c r="NFI20" s="26"/>
      <c r="NFJ20" s="26"/>
      <c r="NFK20" s="26"/>
      <c r="NFL20" s="26"/>
      <c r="NFN20" s="231"/>
      <c r="NFO20" s="231"/>
      <c r="NFP20" s="231"/>
      <c r="NFQ20" s="231"/>
      <c r="NFR20" s="231"/>
      <c r="NFS20" s="231"/>
      <c r="NFT20" s="231"/>
      <c r="NFU20" s="231"/>
      <c r="NFV20" s="230"/>
      <c r="NFW20" s="227"/>
      <c r="NFX20" s="26"/>
      <c r="NFY20" s="26"/>
      <c r="NFZ20" s="26"/>
      <c r="NGA20" s="26"/>
      <c r="NGB20" s="26"/>
      <c r="NGD20" s="231"/>
      <c r="NGE20" s="231"/>
      <c r="NGF20" s="231"/>
      <c r="NGG20" s="231"/>
      <c r="NGH20" s="231"/>
      <c r="NGI20" s="231"/>
      <c r="NGJ20" s="231"/>
      <c r="NGK20" s="231"/>
      <c r="NGL20" s="230"/>
      <c r="NGM20" s="227"/>
      <c r="NGN20" s="26"/>
      <c r="NGO20" s="26"/>
      <c r="NGP20" s="26"/>
      <c r="NGQ20" s="26"/>
      <c r="NGR20" s="26"/>
      <c r="NGT20" s="231"/>
      <c r="NGU20" s="231"/>
      <c r="NGV20" s="231"/>
      <c r="NGW20" s="231"/>
      <c r="NGX20" s="231"/>
      <c r="NGY20" s="231"/>
      <c r="NGZ20" s="231"/>
      <c r="NHA20" s="231"/>
      <c r="NHB20" s="230"/>
      <c r="NHC20" s="227"/>
      <c r="NHD20" s="26"/>
      <c r="NHE20" s="26"/>
      <c r="NHF20" s="26"/>
      <c r="NHG20" s="26"/>
      <c r="NHH20" s="26"/>
      <c r="NHJ20" s="231"/>
      <c r="NHK20" s="231"/>
      <c r="NHL20" s="231"/>
      <c r="NHM20" s="231"/>
      <c r="NHN20" s="231"/>
      <c r="NHO20" s="231"/>
      <c r="NHP20" s="231"/>
      <c r="NHQ20" s="231"/>
      <c r="NHR20" s="230"/>
      <c r="NHS20" s="227"/>
      <c r="NHT20" s="26"/>
      <c r="NHU20" s="26"/>
      <c r="NHV20" s="26"/>
      <c r="NHW20" s="26"/>
      <c r="NHX20" s="26"/>
      <c r="NHZ20" s="231"/>
      <c r="NIA20" s="231"/>
      <c r="NIB20" s="231"/>
      <c r="NIC20" s="231"/>
      <c r="NID20" s="231"/>
      <c r="NIE20" s="231"/>
      <c r="NIF20" s="231"/>
      <c r="NIG20" s="231"/>
      <c r="NIH20" s="230"/>
      <c r="NII20" s="227"/>
      <c r="NIJ20" s="26"/>
      <c r="NIK20" s="26"/>
      <c r="NIL20" s="26"/>
      <c r="NIM20" s="26"/>
      <c r="NIN20" s="26"/>
      <c r="NIP20" s="231"/>
      <c r="NIQ20" s="231"/>
      <c r="NIR20" s="231"/>
      <c r="NIS20" s="231"/>
      <c r="NIT20" s="231"/>
      <c r="NIU20" s="231"/>
      <c r="NIV20" s="231"/>
      <c r="NIW20" s="231"/>
      <c r="NIX20" s="230"/>
      <c r="NIY20" s="227"/>
      <c r="NIZ20" s="26"/>
      <c r="NJA20" s="26"/>
      <c r="NJB20" s="26"/>
      <c r="NJC20" s="26"/>
      <c r="NJD20" s="26"/>
      <c r="NJF20" s="231"/>
      <c r="NJG20" s="231"/>
      <c r="NJH20" s="231"/>
      <c r="NJI20" s="231"/>
      <c r="NJJ20" s="231"/>
      <c r="NJK20" s="231"/>
      <c r="NJL20" s="231"/>
      <c r="NJM20" s="231"/>
      <c r="NJN20" s="230"/>
      <c r="NJO20" s="227"/>
      <c r="NJP20" s="26"/>
      <c r="NJQ20" s="26"/>
      <c r="NJR20" s="26"/>
      <c r="NJS20" s="26"/>
      <c r="NJT20" s="26"/>
      <c r="NJV20" s="231"/>
      <c r="NJW20" s="231"/>
      <c r="NJX20" s="231"/>
      <c r="NJY20" s="231"/>
      <c r="NJZ20" s="231"/>
      <c r="NKA20" s="231"/>
      <c r="NKB20" s="231"/>
      <c r="NKC20" s="231"/>
      <c r="NKD20" s="230"/>
      <c r="NKE20" s="227"/>
      <c r="NKF20" s="26"/>
      <c r="NKG20" s="26"/>
      <c r="NKH20" s="26"/>
      <c r="NKI20" s="26"/>
      <c r="NKJ20" s="26"/>
      <c r="NKL20" s="231"/>
      <c r="NKM20" s="231"/>
      <c r="NKN20" s="231"/>
      <c r="NKO20" s="231"/>
      <c r="NKP20" s="231"/>
      <c r="NKQ20" s="231"/>
      <c r="NKR20" s="231"/>
      <c r="NKS20" s="231"/>
      <c r="NKT20" s="230"/>
      <c r="NKU20" s="227"/>
      <c r="NKV20" s="26"/>
      <c r="NKW20" s="26"/>
      <c r="NKX20" s="26"/>
      <c r="NKY20" s="26"/>
      <c r="NKZ20" s="26"/>
      <c r="NLB20" s="231"/>
      <c r="NLC20" s="231"/>
      <c r="NLD20" s="231"/>
      <c r="NLE20" s="231"/>
      <c r="NLF20" s="231"/>
      <c r="NLG20" s="231"/>
      <c r="NLH20" s="231"/>
      <c r="NLI20" s="231"/>
      <c r="NLJ20" s="230"/>
      <c r="NLK20" s="227"/>
      <c r="NLL20" s="26"/>
      <c r="NLM20" s="26"/>
      <c r="NLN20" s="26"/>
      <c r="NLO20" s="26"/>
      <c r="NLP20" s="26"/>
      <c r="NLR20" s="231"/>
      <c r="NLS20" s="231"/>
      <c r="NLT20" s="231"/>
      <c r="NLU20" s="231"/>
      <c r="NLV20" s="231"/>
      <c r="NLW20" s="231"/>
      <c r="NLX20" s="231"/>
      <c r="NLY20" s="231"/>
      <c r="NLZ20" s="230"/>
      <c r="NMA20" s="227"/>
      <c r="NMB20" s="26"/>
      <c r="NMC20" s="26"/>
      <c r="NMD20" s="26"/>
      <c r="NME20" s="26"/>
      <c r="NMF20" s="26"/>
      <c r="NMH20" s="231"/>
      <c r="NMI20" s="231"/>
      <c r="NMJ20" s="231"/>
      <c r="NMK20" s="231"/>
      <c r="NML20" s="231"/>
      <c r="NMM20" s="231"/>
      <c r="NMN20" s="231"/>
      <c r="NMO20" s="231"/>
      <c r="NMP20" s="230"/>
      <c r="NMQ20" s="227"/>
      <c r="NMR20" s="26"/>
      <c r="NMS20" s="26"/>
      <c r="NMT20" s="26"/>
      <c r="NMU20" s="26"/>
      <c r="NMV20" s="26"/>
      <c r="NMX20" s="231"/>
      <c r="NMY20" s="231"/>
      <c r="NMZ20" s="231"/>
      <c r="NNA20" s="231"/>
      <c r="NNB20" s="231"/>
      <c r="NNC20" s="231"/>
      <c r="NND20" s="231"/>
      <c r="NNE20" s="231"/>
      <c r="NNF20" s="230"/>
      <c r="NNG20" s="227"/>
      <c r="NNH20" s="26"/>
      <c r="NNI20" s="26"/>
      <c r="NNJ20" s="26"/>
      <c r="NNK20" s="26"/>
      <c r="NNL20" s="26"/>
      <c r="NNN20" s="231"/>
      <c r="NNO20" s="231"/>
      <c r="NNP20" s="231"/>
      <c r="NNQ20" s="231"/>
      <c r="NNR20" s="231"/>
      <c r="NNS20" s="231"/>
      <c r="NNT20" s="231"/>
      <c r="NNU20" s="231"/>
      <c r="NNV20" s="230"/>
      <c r="NNW20" s="227"/>
      <c r="NNX20" s="26"/>
      <c r="NNY20" s="26"/>
      <c r="NNZ20" s="26"/>
      <c r="NOA20" s="26"/>
      <c r="NOB20" s="26"/>
      <c r="NOD20" s="231"/>
      <c r="NOE20" s="231"/>
      <c r="NOF20" s="231"/>
      <c r="NOG20" s="231"/>
      <c r="NOH20" s="231"/>
      <c r="NOI20" s="231"/>
      <c r="NOJ20" s="231"/>
      <c r="NOK20" s="231"/>
      <c r="NOL20" s="230"/>
      <c r="NOM20" s="227"/>
      <c r="NON20" s="26"/>
      <c r="NOO20" s="26"/>
      <c r="NOP20" s="26"/>
      <c r="NOQ20" s="26"/>
      <c r="NOR20" s="26"/>
      <c r="NOT20" s="231"/>
      <c r="NOU20" s="231"/>
      <c r="NOV20" s="231"/>
      <c r="NOW20" s="231"/>
      <c r="NOX20" s="231"/>
      <c r="NOY20" s="231"/>
      <c r="NOZ20" s="231"/>
      <c r="NPA20" s="231"/>
      <c r="NPB20" s="230"/>
      <c r="NPC20" s="227"/>
      <c r="NPD20" s="26"/>
      <c r="NPE20" s="26"/>
      <c r="NPF20" s="26"/>
      <c r="NPG20" s="26"/>
      <c r="NPH20" s="26"/>
      <c r="NPJ20" s="231"/>
      <c r="NPK20" s="231"/>
      <c r="NPL20" s="231"/>
      <c r="NPM20" s="231"/>
      <c r="NPN20" s="231"/>
      <c r="NPO20" s="231"/>
      <c r="NPP20" s="231"/>
      <c r="NPQ20" s="231"/>
      <c r="NPR20" s="230"/>
      <c r="NPS20" s="227"/>
      <c r="NPT20" s="26"/>
      <c r="NPU20" s="26"/>
      <c r="NPV20" s="26"/>
      <c r="NPW20" s="26"/>
      <c r="NPX20" s="26"/>
      <c r="NPZ20" s="231"/>
      <c r="NQA20" s="231"/>
      <c r="NQB20" s="231"/>
      <c r="NQC20" s="231"/>
      <c r="NQD20" s="231"/>
      <c r="NQE20" s="231"/>
      <c r="NQF20" s="231"/>
      <c r="NQG20" s="231"/>
      <c r="NQH20" s="230"/>
      <c r="NQI20" s="227"/>
      <c r="NQJ20" s="26"/>
      <c r="NQK20" s="26"/>
      <c r="NQL20" s="26"/>
      <c r="NQM20" s="26"/>
      <c r="NQN20" s="26"/>
      <c r="NQP20" s="231"/>
      <c r="NQQ20" s="231"/>
      <c r="NQR20" s="231"/>
      <c r="NQS20" s="231"/>
      <c r="NQT20" s="231"/>
      <c r="NQU20" s="231"/>
      <c r="NQV20" s="231"/>
      <c r="NQW20" s="231"/>
      <c r="NQX20" s="230"/>
      <c r="NQY20" s="227"/>
      <c r="NQZ20" s="26"/>
      <c r="NRA20" s="26"/>
      <c r="NRB20" s="26"/>
      <c r="NRC20" s="26"/>
      <c r="NRD20" s="26"/>
      <c r="NRF20" s="231"/>
      <c r="NRG20" s="231"/>
      <c r="NRH20" s="231"/>
      <c r="NRI20" s="231"/>
      <c r="NRJ20" s="231"/>
      <c r="NRK20" s="231"/>
      <c r="NRL20" s="231"/>
      <c r="NRM20" s="231"/>
      <c r="NRN20" s="230"/>
      <c r="NRO20" s="227"/>
      <c r="NRP20" s="26"/>
      <c r="NRQ20" s="26"/>
      <c r="NRR20" s="26"/>
      <c r="NRS20" s="26"/>
      <c r="NRT20" s="26"/>
      <c r="NRV20" s="231"/>
      <c r="NRW20" s="231"/>
      <c r="NRX20" s="231"/>
      <c r="NRY20" s="231"/>
      <c r="NRZ20" s="231"/>
      <c r="NSA20" s="231"/>
      <c r="NSB20" s="231"/>
      <c r="NSC20" s="231"/>
      <c r="NSD20" s="230"/>
      <c r="NSE20" s="227"/>
      <c r="NSF20" s="26"/>
      <c r="NSG20" s="26"/>
      <c r="NSH20" s="26"/>
      <c r="NSI20" s="26"/>
      <c r="NSJ20" s="26"/>
      <c r="NSL20" s="231"/>
      <c r="NSM20" s="231"/>
      <c r="NSN20" s="231"/>
      <c r="NSO20" s="231"/>
      <c r="NSP20" s="231"/>
      <c r="NSQ20" s="231"/>
      <c r="NSR20" s="231"/>
      <c r="NSS20" s="231"/>
      <c r="NST20" s="230"/>
      <c r="NSU20" s="227"/>
      <c r="NSV20" s="26"/>
      <c r="NSW20" s="26"/>
      <c r="NSX20" s="26"/>
      <c r="NSY20" s="26"/>
      <c r="NSZ20" s="26"/>
      <c r="NTB20" s="231"/>
      <c r="NTC20" s="231"/>
      <c r="NTD20" s="231"/>
      <c r="NTE20" s="231"/>
      <c r="NTF20" s="231"/>
      <c r="NTG20" s="231"/>
      <c r="NTH20" s="231"/>
      <c r="NTI20" s="231"/>
      <c r="NTJ20" s="230"/>
      <c r="NTK20" s="227"/>
      <c r="NTL20" s="26"/>
      <c r="NTM20" s="26"/>
      <c r="NTN20" s="26"/>
      <c r="NTO20" s="26"/>
      <c r="NTP20" s="26"/>
      <c r="NTR20" s="231"/>
      <c r="NTS20" s="231"/>
      <c r="NTT20" s="231"/>
      <c r="NTU20" s="231"/>
      <c r="NTV20" s="231"/>
      <c r="NTW20" s="231"/>
      <c r="NTX20" s="231"/>
      <c r="NTY20" s="231"/>
      <c r="NTZ20" s="230"/>
      <c r="NUA20" s="227"/>
      <c r="NUB20" s="26"/>
      <c r="NUC20" s="26"/>
      <c r="NUD20" s="26"/>
      <c r="NUE20" s="26"/>
      <c r="NUF20" s="26"/>
      <c r="NUH20" s="231"/>
      <c r="NUI20" s="231"/>
      <c r="NUJ20" s="231"/>
      <c r="NUK20" s="231"/>
      <c r="NUL20" s="231"/>
      <c r="NUM20" s="231"/>
      <c r="NUN20" s="231"/>
      <c r="NUO20" s="231"/>
      <c r="NUP20" s="230"/>
      <c r="NUQ20" s="227"/>
      <c r="NUR20" s="26"/>
      <c r="NUS20" s="26"/>
      <c r="NUT20" s="26"/>
      <c r="NUU20" s="26"/>
      <c r="NUV20" s="26"/>
      <c r="NUX20" s="231"/>
      <c r="NUY20" s="231"/>
      <c r="NUZ20" s="231"/>
      <c r="NVA20" s="231"/>
      <c r="NVB20" s="231"/>
      <c r="NVC20" s="231"/>
      <c r="NVD20" s="231"/>
      <c r="NVE20" s="231"/>
      <c r="NVF20" s="230"/>
      <c r="NVG20" s="227"/>
      <c r="NVH20" s="26"/>
      <c r="NVI20" s="26"/>
      <c r="NVJ20" s="26"/>
      <c r="NVK20" s="26"/>
      <c r="NVL20" s="26"/>
      <c r="NVN20" s="231"/>
      <c r="NVO20" s="231"/>
      <c r="NVP20" s="231"/>
      <c r="NVQ20" s="231"/>
      <c r="NVR20" s="231"/>
      <c r="NVS20" s="231"/>
      <c r="NVT20" s="231"/>
      <c r="NVU20" s="231"/>
      <c r="NVV20" s="230"/>
      <c r="NVW20" s="227"/>
      <c r="NVX20" s="26"/>
      <c r="NVY20" s="26"/>
      <c r="NVZ20" s="26"/>
      <c r="NWA20" s="26"/>
      <c r="NWB20" s="26"/>
      <c r="NWD20" s="231"/>
      <c r="NWE20" s="231"/>
      <c r="NWF20" s="231"/>
      <c r="NWG20" s="231"/>
      <c r="NWH20" s="231"/>
      <c r="NWI20" s="231"/>
      <c r="NWJ20" s="231"/>
      <c r="NWK20" s="231"/>
      <c r="NWL20" s="230"/>
      <c r="NWM20" s="227"/>
      <c r="NWN20" s="26"/>
      <c r="NWO20" s="26"/>
      <c r="NWP20" s="26"/>
      <c r="NWQ20" s="26"/>
      <c r="NWR20" s="26"/>
      <c r="NWT20" s="231"/>
      <c r="NWU20" s="231"/>
      <c r="NWV20" s="231"/>
      <c r="NWW20" s="231"/>
      <c r="NWX20" s="231"/>
      <c r="NWY20" s="231"/>
      <c r="NWZ20" s="231"/>
      <c r="NXA20" s="231"/>
      <c r="NXB20" s="230"/>
      <c r="NXC20" s="227"/>
      <c r="NXD20" s="26"/>
      <c r="NXE20" s="26"/>
      <c r="NXF20" s="26"/>
      <c r="NXG20" s="26"/>
      <c r="NXH20" s="26"/>
      <c r="NXJ20" s="231"/>
      <c r="NXK20" s="231"/>
      <c r="NXL20" s="231"/>
      <c r="NXM20" s="231"/>
      <c r="NXN20" s="231"/>
      <c r="NXO20" s="231"/>
      <c r="NXP20" s="231"/>
      <c r="NXQ20" s="231"/>
      <c r="NXR20" s="230"/>
      <c r="NXS20" s="227"/>
      <c r="NXT20" s="26"/>
      <c r="NXU20" s="26"/>
      <c r="NXV20" s="26"/>
      <c r="NXW20" s="26"/>
      <c r="NXX20" s="26"/>
      <c r="NXZ20" s="231"/>
      <c r="NYA20" s="231"/>
      <c r="NYB20" s="231"/>
      <c r="NYC20" s="231"/>
      <c r="NYD20" s="231"/>
      <c r="NYE20" s="231"/>
      <c r="NYF20" s="231"/>
      <c r="NYG20" s="231"/>
      <c r="NYH20" s="230"/>
      <c r="NYI20" s="227"/>
      <c r="NYJ20" s="26"/>
      <c r="NYK20" s="26"/>
      <c r="NYL20" s="26"/>
      <c r="NYM20" s="26"/>
      <c r="NYN20" s="26"/>
      <c r="NYP20" s="231"/>
      <c r="NYQ20" s="231"/>
      <c r="NYR20" s="231"/>
      <c r="NYS20" s="231"/>
      <c r="NYT20" s="231"/>
      <c r="NYU20" s="231"/>
      <c r="NYV20" s="231"/>
      <c r="NYW20" s="231"/>
      <c r="NYX20" s="230"/>
      <c r="NYY20" s="227"/>
      <c r="NYZ20" s="26"/>
      <c r="NZA20" s="26"/>
      <c r="NZB20" s="26"/>
      <c r="NZC20" s="26"/>
      <c r="NZD20" s="26"/>
      <c r="NZF20" s="231"/>
      <c r="NZG20" s="231"/>
      <c r="NZH20" s="231"/>
      <c r="NZI20" s="231"/>
      <c r="NZJ20" s="231"/>
      <c r="NZK20" s="231"/>
      <c r="NZL20" s="231"/>
      <c r="NZM20" s="231"/>
      <c r="NZN20" s="230"/>
      <c r="NZO20" s="227"/>
      <c r="NZP20" s="26"/>
      <c r="NZQ20" s="26"/>
      <c r="NZR20" s="26"/>
      <c r="NZS20" s="26"/>
      <c r="NZT20" s="26"/>
      <c r="NZV20" s="231"/>
      <c r="NZW20" s="231"/>
      <c r="NZX20" s="231"/>
      <c r="NZY20" s="231"/>
      <c r="NZZ20" s="231"/>
      <c r="OAA20" s="231"/>
      <c r="OAB20" s="231"/>
      <c r="OAC20" s="231"/>
      <c r="OAD20" s="230"/>
      <c r="OAE20" s="227"/>
      <c r="OAF20" s="26"/>
      <c r="OAG20" s="26"/>
      <c r="OAH20" s="26"/>
      <c r="OAI20" s="26"/>
      <c r="OAJ20" s="26"/>
      <c r="OAL20" s="231"/>
      <c r="OAM20" s="231"/>
      <c r="OAN20" s="231"/>
      <c r="OAO20" s="231"/>
      <c r="OAP20" s="231"/>
      <c r="OAQ20" s="231"/>
      <c r="OAR20" s="231"/>
      <c r="OAS20" s="231"/>
      <c r="OAT20" s="230"/>
      <c r="OAU20" s="227"/>
      <c r="OAV20" s="26"/>
      <c r="OAW20" s="26"/>
      <c r="OAX20" s="26"/>
      <c r="OAY20" s="26"/>
      <c r="OAZ20" s="26"/>
      <c r="OBB20" s="231"/>
      <c r="OBC20" s="231"/>
      <c r="OBD20" s="231"/>
      <c r="OBE20" s="231"/>
      <c r="OBF20" s="231"/>
      <c r="OBG20" s="231"/>
      <c r="OBH20" s="231"/>
      <c r="OBI20" s="231"/>
      <c r="OBJ20" s="230"/>
      <c r="OBK20" s="227"/>
      <c r="OBL20" s="26"/>
      <c r="OBM20" s="26"/>
      <c r="OBN20" s="26"/>
      <c r="OBO20" s="26"/>
      <c r="OBP20" s="26"/>
      <c r="OBR20" s="231"/>
      <c r="OBS20" s="231"/>
      <c r="OBT20" s="231"/>
      <c r="OBU20" s="231"/>
      <c r="OBV20" s="231"/>
      <c r="OBW20" s="231"/>
      <c r="OBX20" s="231"/>
      <c r="OBY20" s="231"/>
      <c r="OBZ20" s="230"/>
      <c r="OCA20" s="227"/>
      <c r="OCB20" s="26"/>
      <c r="OCC20" s="26"/>
      <c r="OCD20" s="26"/>
      <c r="OCE20" s="26"/>
      <c r="OCF20" s="26"/>
      <c r="OCH20" s="231"/>
      <c r="OCI20" s="231"/>
      <c r="OCJ20" s="231"/>
      <c r="OCK20" s="231"/>
      <c r="OCL20" s="231"/>
      <c r="OCM20" s="231"/>
      <c r="OCN20" s="231"/>
      <c r="OCO20" s="231"/>
      <c r="OCP20" s="230"/>
      <c r="OCQ20" s="227"/>
      <c r="OCR20" s="26"/>
      <c r="OCS20" s="26"/>
      <c r="OCT20" s="26"/>
      <c r="OCU20" s="26"/>
      <c r="OCV20" s="26"/>
      <c r="OCX20" s="231"/>
      <c r="OCY20" s="231"/>
      <c r="OCZ20" s="231"/>
      <c r="ODA20" s="231"/>
      <c r="ODB20" s="231"/>
      <c r="ODC20" s="231"/>
      <c r="ODD20" s="231"/>
      <c r="ODE20" s="231"/>
      <c r="ODF20" s="230"/>
      <c r="ODG20" s="227"/>
      <c r="ODH20" s="26"/>
      <c r="ODI20" s="26"/>
      <c r="ODJ20" s="26"/>
      <c r="ODK20" s="26"/>
      <c r="ODL20" s="26"/>
      <c r="ODN20" s="231"/>
      <c r="ODO20" s="231"/>
      <c r="ODP20" s="231"/>
      <c r="ODQ20" s="231"/>
      <c r="ODR20" s="231"/>
      <c r="ODS20" s="231"/>
      <c r="ODT20" s="231"/>
      <c r="ODU20" s="231"/>
      <c r="ODV20" s="230"/>
      <c r="ODW20" s="227"/>
      <c r="ODX20" s="26"/>
      <c r="ODY20" s="26"/>
      <c r="ODZ20" s="26"/>
      <c r="OEA20" s="26"/>
      <c r="OEB20" s="26"/>
      <c r="OED20" s="231"/>
      <c r="OEE20" s="231"/>
      <c r="OEF20" s="231"/>
      <c r="OEG20" s="231"/>
      <c r="OEH20" s="231"/>
      <c r="OEI20" s="231"/>
      <c r="OEJ20" s="231"/>
      <c r="OEK20" s="231"/>
      <c r="OEL20" s="230"/>
      <c r="OEM20" s="227"/>
      <c r="OEN20" s="26"/>
      <c r="OEO20" s="26"/>
      <c r="OEP20" s="26"/>
      <c r="OEQ20" s="26"/>
      <c r="OER20" s="26"/>
      <c r="OET20" s="231"/>
      <c r="OEU20" s="231"/>
      <c r="OEV20" s="231"/>
      <c r="OEW20" s="231"/>
      <c r="OEX20" s="231"/>
      <c r="OEY20" s="231"/>
      <c r="OEZ20" s="231"/>
      <c r="OFA20" s="231"/>
      <c r="OFB20" s="230"/>
      <c r="OFC20" s="227"/>
      <c r="OFD20" s="26"/>
      <c r="OFE20" s="26"/>
      <c r="OFF20" s="26"/>
      <c r="OFG20" s="26"/>
      <c r="OFH20" s="26"/>
      <c r="OFJ20" s="231"/>
      <c r="OFK20" s="231"/>
      <c r="OFL20" s="231"/>
      <c r="OFM20" s="231"/>
      <c r="OFN20" s="231"/>
      <c r="OFO20" s="231"/>
      <c r="OFP20" s="231"/>
      <c r="OFQ20" s="231"/>
      <c r="OFR20" s="230"/>
      <c r="OFS20" s="227"/>
      <c r="OFT20" s="26"/>
      <c r="OFU20" s="26"/>
      <c r="OFV20" s="26"/>
      <c r="OFW20" s="26"/>
      <c r="OFX20" s="26"/>
      <c r="OFZ20" s="231"/>
      <c r="OGA20" s="231"/>
      <c r="OGB20" s="231"/>
      <c r="OGC20" s="231"/>
      <c r="OGD20" s="231"/>
      <c r="OGE20" s="231"/>
      <c r="OGF20" s="231"/>
      <c r="OGG20" s="231"/>
      <c r="OGH20" s="230"/>
      <c r="OGI20" s="227"/>
      <c r="OGJ20" s="26"/>
      <c r="OGK20" s="26"/>
      <c r="OGL20" s="26"/>
      <c r="OGM20" s="26"/>
      <c r="OGN20" s="26"/>
      <c r="OGP20" s="231"/>
      <c r="OGQ20" s="231"/>
      <c r="OGR20" s="231"/>
      <c r="OGS20" s="231"/>
      <c r="OGT20" s="231"/>
      <c r="OGU20" s="231"/>
      <c r="OGV20" s="231"/>
      <c r="OGW20" s="231"/>
      <c r="OGX20" s="230"/>
      <c r="OGY20" s="227"/>
      <c r="OGZ20" s="26"/>
      <c r="OHA20" s="26"/>
      <c r="OHB20" s="26"/>
      <c r="OHC20" s="26"/>
      <c r="OHD20" s="26"/>
      <c r="OHF20" s="231"/>
      <c r="OHG20" s="231"/>
      <c r="OHH20" s="231"/>
      <c r="OHI20" s="231"/>
      <c r="OHJ20" s="231"/>
      <c r="OHK20" s="231"/>
      <c r="OHL20" s="231"/>
      <c r="OHM20" s="231"/>
      <c r="OHN20" s="230"/>
      <c r="OHO20" s="227"/>
      <c r="OHP20" s="26"/>
      <c r="OHQ20" s="26"/>
      <c r="OHR20" s="26"/>
      <c r="OHS20" s="26"/>
      <c r="OHT20" s="26"/>
      <c r="OHV20" s="231"/>
      <c r="OHW20" s="231"/>
      <c r="OHX20" s="231"/>
      <c r="OHY20" s="231"/>
      <c r="OHZ20" s="231"/>
      <c r="OIA20" s="231"/>
      <c r="OIB20" s="231"/>
      <c r="OIC20" s="231"/>
      <c r="OID20" s="230"/>
      <c r="OIE20" s="227"/>
      <c r="OIF20" s="26"/>
      <c r="OIG20" s="26"/>
      <c r="OIH20" s="26"/>
      <c r="OII20" s="26"/>
      <c r="OIJ20" s="26"/>
      <c r="OIL20" s="231"/>
      <c r="OIM20" s="231"/>
      <c r="OIN20" s="231"/>
      <c r="OIO20" s="231"/>
      <c r="OIP20" s="231"/>
      <c r="OIQ20" s="231"/>
      <c r="OIR20" s="231"/>
      <c r="OIS20" s="231"/>
      <c r="OIT20" s="230"/>
      <c r="OIU20" s="227"/>
      <c r="OIV20" s="26"/>
      <c r="OIW20" s="26"/>
      <c r="OIX20" s="26"/>
      <c r="OIY20" s="26"/>
      <c r="OIZ20" s="26"/>
      <c r="OJB20" s="231"/>
      <c r="OJC20" s="231"/>
      <c r="OJD20" s="231"/>
      <c r="OJE20" s="231"/>
      <c r="OJF20" s="231"/>
      <c r="OJG20" s="231"/>
      <c r="OJH20" s="231"/>
      <c r="OJI20" s="231"/>
      <c r="OJJ20" s="230"/>
      <c r="OJK20" s="227"/>
      <c r="OJL20" s="26"/>
      <c r="OJM20" s="26"/>
      <c r="OJN20" s="26"/>
      <c r="OJO20" s="26"/>
      <c r="OJP20" s="26"/>
      <c r="OJR20" s="231"/>
      <c r="OJS20" s="231"/>
      <c r="OJT20" s="231"/>
      <c r="OJU20" s="231"/>
      <c r="OJV20" s="231"/>
      <c r="OJW20" s="231"/>
      <c r="OJX20" s="231"/>
      <c r="OJY20" s="231"/>
      <c r="OJZ20" s="230"/>
      <c r="OKA20" s="227"/>
      <c r="OKB20" s="26"/>
      <c r="OKC20" s="26"/>
      <c r="OKD20" s="26"/>
      <c r="OKE20" s="26"/>
      <c r="OKF20" s="26"/>
      <c r="OKH20" s="231"/>
      <c r="OKI20" s="231"/>
      <c r="OKJ20" s="231"/>
      <c r="OKK20" s="231"/>
      <c r="OKL20" s="231"/>
      <c r="OKM20" s="231"/>
      <c r="OKN20" s="231"/>
      <c r="OKO20" s="231"/>
      <c r="OKP20" s="230"/>
      <c r="OKQ20" s="227"/>
      <c r="OKR20" s="26"/>
      <c r="OKS20" s="26"/>
      <c r="OKT20" s="26"/>
      <c r="OKU20" s="26"/>
      <c r="OKV20" s="26"/>
      <c r="OKX20" s="231"/>
      <c r="OKY20" s="231"/>
      <c r="OKZ20" s="231"/>
      <c r="OLA20" s="231"/>
      <c r="OLB20" s="231"/>
      <c r="OLC20" s="231"/>
      <c r="OLD20" s="231"/>
      <c r="OLE20" s="231"/>
      <c r="OLF20" s="230"/>
      <c r="OLG20" s="227"/>
      <c r="OLH20" s="26"/>
      <c r="OLI20" s="26"/>
      <c r="OLJ20" s="26"/>
      <c r="OLK20" s="26"/>
      <c r="OLL20" s="26"/>
      <c r="OLN20" s="231"/>
      <c r="OLO20" s="231"/>
      <c r="OLP20" s="231"/>
      <c r="OLQ20" s="231"/>
      <c r="OLR20" s="231"/>
      <c r="OLS20" s="231"/>
      <c r="OLT20" s="231"/>
      <c r="OLU20" s="231"/>
      <c r="OLV20" s="230"/>
      <c r="OLW20" s="227"/>
      <c r="OLX20" s="26"/>
      <c r="OLY20" s="26"/>
      <c r="OLZ20" s="26"/>
      <c r="OMA20" s="26"/>
      <c r="OMB20" s="26"/>
      <c r="OMD20" s="231"/>
      <c r="OME20" s="231"/>
      <c r="OMF20" s="231"/>
      <c r="OMG20" s="231"/>
      <c r="OMH20" s="231"/>
      <c r="OMI20" s="231"/>
      <c r="OMJ20" s="231"/>
      <c r="OMK20" s="231"/>
      <c r="OML20" s="230"/>
      <c r="OMM20" s="227"/>
      <c r="OMN20" s="26"/>
      <c r="OMO20" s="26"/>
      <c r="OMP20" s="26"/>
      <c r="OMQ20" s="26"/>
      <c r="OMR20" s="26"/>
      <c r="OMT20" s="231"/>
      <c r="OMU20" s="231"/>
      <c r="OMV20" s="231"/>
      <c r="OMW20" s="231"/>
      <c r="OMX20" s="231"/>
      <c r="OMY20" s="231"/>
      <c r="OMZ20" s="231"/>
      <c r="ONA20" s="231"/>
      <c r="ONB20" s="230"/>
      <c r="ONC20" s="227"/>
      <c r="OND20" s="26"/>
      <c r="ONE20" s="26"/>
      <c r="ONF20" s="26"/>
      <c r="ONG20" s="26"/>
      <c r="ONH20" s="26"/>
      <c r="ONJ20" s="231"/>
      <c r="ONK20" s="231"/>
      <c r="ONL20" s="231"/>
      <c r="ONM20" s="231"/>
      <c r="ONN20" s="231"/>
      <c r="ONO20" s="231"/>
      <c r="ONP20" s="231"/>
      <c r="ONQ20" s="231"/>
      <c r="ONR20" s="230"/>
      <c r="ONS20" s="227"/>
      <c r="ONT20" s="26"/>
      <c r="ONU20" s="26"/>
      <c r="ONV20" s="26"/>
      <c r="ONW20" s="26"/>
      <c r="ONX20" s="26"/>
      <c r="ONZ20" s="231"/>
      <c r="OOA20" s="231"/>
      <c r="OOB20" s="231"/>
      <c r="OOC20" s="231"/>
      <c r="OOD20" s="231"/>
      <c r="OOE20" s="231"/>
      <c r="OOF20" s="231"/>
      <c r="OOG20" s="231"/>
      <c r="OOH20" s="230"/>
      <c r="OOI20" s="227"/>
      <c r="OOJ20" s="26"/>
      <c r="OOK20" s="26"/>
      <c r="OOL20" s="26"/>
      <c r="OOM20" s="26"/>
      <c r="OON20" s="26"/>
      <c r="OOP20" s="231"/>
      <c r="OOQ20" s="231"/>
      <c r="OOR20" s="231"/>
      <c r="OOS20" s="231"/>
      <c r="OOT20" s="231"/>
      <c r="OOU20" s="231"/>
      <c r="OOV20" s="231"/>
      <c r="OOW20" s="231"/>
      <c r="OOX20" s="230"/>
      <c r="OOY20" s="227"/>
      <c r="OOZ20" s="26"/>
      <c r="OPA20" s="26"/>
      <c r="OPB20" s="26"/>
      <c r="OPC20" s="26"/>
      <c r="OPD20" s="26"/>
      <c r="OPF20" s="231"/>
      <c r="OPG20" s="231"/>
      <c r="OPH20" s="231"/>
      <c r="OPI20" s="231"/>
      <c r="OPJ20" s="231"/>
      <c r="OPK20" s="231"/>
      <c r="OPL20" s="231"/>
      <c r="OPM20" s="231"/>
      <c r="OPN20" s="230"/>
      <c r="OPO20" s="227"/>
      <c r="OPP20" s="26"/>
      <c r="OPQ20" s="26"/>
      <c r="OPR20" s="26"/>
      <c r="OPS20" s="26"/>
      <c r="OPT20" s="26"/>
      <c r="OPV20" s="231"/>
      <c r="OPW20" s="231"/>
      <c r="OPX20" s="231"/>
      <c r="OPY20" s="231"/>
      <c r="OPZ20" s="231"/>
      <c r="OQA20" s="231"/>
      <c r="OQB20" s="231"/>
      <c r="OQC20" s="231"/>
      <c r="OQD20" s="230"/>
      <c r="OQE20" s="227"/>
      <c r="OQF20" s="26"/>
      <c r="OQG20" s="26"/>
      <c r="OQH20" s="26"/>
      <c r="OQI20" s="26"/>
      <c r="OQJ20" s="26"/>
      <c r="OQL20" s="231"/>
      <c r="OQM20" s="231"/>
      <c r="OQN20" s="231"/>
      <c r="OQO20" s="231"/>
      <c r="OQP20" s="231"/>
      <c r="OQQ20" s="231"/>
      <c r="OQR20" s="231"/>
      <c r="OQS20" s="231"/>
      <c r="OQT20" s="230"/>
      <c r="OQU20" s="227"/>
      <c r="OQV20" s="26"/>
      <c r="OQW20" s="26"/>
      <c r="OQX20" s="26"/>
      <c r="OQY20" s="26"/>
      <c r="OQZ20" s="26"/>
      <c r="ORB20" s="231"/>
      <c r="ORC20" s="231"/>
      <c r="ORD20" s="231"/>
      <c r="ORE20" s="231"/>
      <c r="ORF20" s="231"/>
      <c r="ORG20" s="231"/>
      <c r="ORH20" s="231"/>
      <c r="ORI20" s="231"/>
      <c r="ORJ20" s="230"/>
      <c r="ORK20" s="227"/>
      <c r="ORL20" s="26"/>
      <c r="ORM20" s="26"/>
      <c r="ORN20" s="26"/>
      <c r="ORO20" s="26"/>
      <c r="ORP20" s="26"/>
      <c r="ORR20" s="231"/>
      <c r="ORS20" s="231"/>
      <c r="ORT20" s="231"/>
      <c r="ORU20" s="231"/>
      <c r="ORV20" s="231"/>
      <c r="ORW20" s="231"/>
      <c r="ORX20" s="231"/>
      <c r="ORY20" s="231"/>
      <c r="ORZ20" s="230"/>
      <c r="OSA20" s="227"/>
      <c r="OSB20" s="26"/>
      <c r="OSC20" s="26"/>
      <c r="OSD20" s="26"/>
      <c r="OSE20" s="26"/>
      <c r="OSF20" s="26"/>
      <c r="OSH20" s="231"/>
      <c r="OSI20" s="231"/>
      <c r="OSJ20" s="231"/>
      <c r="OSK20" s="231"/>
      <c r="OSL20" s="231"/>
      <c r="OSM20" s="231"/>
      <c r="OSN20" s="231"/>
      <c r="OSO20" s="231"/>
      <c r="OSP20" s="230"/>
      <c r="OSQ20" s="227"/>
      <c r="OSR20" s="26"/>
      <c r="OSS20" s="26"/>
      <c r="OST20" s="26"/>
      <c r="OSU20" s="26"/>
      <c r="OSV20" s="26"/>
      <c r="OSX20" s="231"/>
      <c r="OSY20" s="231"/>
      <c r="OSZ20" s="231"/>
      <c r="OTA20" s="231"/>
      <c r="OTB20" s="231"/>
      <c r="OTC20" s="231"/>
      <c r="OTD20" s="231"/>
      <c r="OTE20" s="231"/>
      <c r="OTF20" s="230"/>
      <c r="OTG20" s="227"/>
      <c r="OTH20" s="26"/>
      <c r="OTI20" s="26"/>
      <c r="OTJ20" s="26"/>
      <c r="OTK20" s="26"/>
      <c r="OTL20" s="26"/>
      <c r="OTN20" s="231"/>
      <c r="OTO20" s="231"/>
      <c r="OTP20" s="231"/>
      <c r="OTQ20" s="231"/>
      <c r="OTR20" s="231"/>
      <c r="OTS20" s="231"/>
      <c r="OTT20" s="231"/>
      <c r="OTU20" s="231"/>
      <c r="OTV20" s="230"/>
      <c r="OTW20" s="227"/>
      <c r="OTX20" s="26"/>
      <c r="OTY20" s="26"/>
      <c r="OTZ20" s="26"/>
      <c r="OUA20" s="26"/>
      <c r="OUB20" s="26"/>
      <c r="OUD20" s="231"/>
      <c r="OUE20" s="231"/>
      <c r="OUF20" s="231"/>
      <c r="OUG20" s="231"/>
      <c r="OUH20" s="231"/>
      <c r="OUI20" s="231"/>
      <c r="OUJ20" s="231"/>
      <c r="OUK20" s="231"/>
      <c r="OUL20" s="230"/>
      <c r="OUM20" s="227"/>
      <c r="OUN20" s="26"/>
      <c r="OUO20" s="26"/>
      <c r="OUP20" s="26"/>
      <c r="OUQ20" s="26"/>
      <c r="OUR20" s="26"/>
      <c r="OUT20" s="231"/>
      <c r="OUU20" s="231"/>
      <c r="OUV20" s="231"/>
      <c r="OUW20" s="231"/>
      <c r="OUX20" s="231"/>
      <c r="OUY20" s="231"/>
      <c r="OUZ20" s="231"/>
      <c r="OVA20" s="231"/>
      <c r="OVB20" s="230"/>
      <c r="OVC20" s="227"/>
      <c r="OVD20" s="26"/>
      <c r="OVE20" s="26"/>
      <c r="OVF20" s="26"/>
      <c r="OVG20" s="26"/>
      <c r="OVH20" s="26"/>
      <c r="OVJ20" s="231"/>
      <c r="OVK20" s="231"/>
      <c r="OVL20" s="231"/>
      <c r="OVM20" s="231"/>
      <c r="OVN20" s="231"/>
      <c r="OVO20" s="231"/>
      <c r="OVP20" s="231"/>
      <c r="OVQ20" s="231"/>
      <c r="OVR20" s="230"/>
      <c r="OVS20" s="227"/>
      <c r="OVT20" s="26"/>
      <c r="OVU20" s="26"/>
      <c r="OVV20" s="26"/>
      <c r="OVW20" s="26"/>
      <c r="OVX20" s="26"/>
      <c r="OVZ20" s="231"/>
      <c r="OWA20" s="231"/>
      <c r="OWB20" s="231"/>
      <c r="OWC20" s="231"/>
      <c r="OWD20" s="231"/>
      <c r="OWE20" s="231"/>
      <c r="OWF20" s="231"/>
      <c r="OWG20" s="231"/>
      <c r="OWH20" s="230"/>
      <c r="OWI20" s="227"/>
      <c r="OWJ20" s="26"/>
      <c r="OWK20" s="26"/>
      <c r="OWL20" s="26"/>
      <c r="OWM20" s="26"/>
      <c r="OWN20" s="26"/>
      <c r="OWP20" s="231"/>
      <c r="OWQ20" s="231"/>
      <c r="OWR20" s="231"/>
      <c r="OWS20" s="231"/>
      <c r="OWT20" s="231"/>
      <c r="OWU20" s="231"/>
      <c r="OWV20" s="231"/>
      <c r="OWW20" s="231"/>
      <c r="OWX20" s="230"/>
      <c r="OWY20" s="227"/>
      <c r="OWZ20" s="26"/>
      <c r="OXA20" s="26"/>
      <c r="OXB20" s="26"/>
      <c r="OXC20" s="26"/>
      <c r="OXD20" s="26"/>
      <c r="OXF20" s="231"/>
      <c r="OXG20" s="231"/>
      <c r="OXH20" s="231"/>
      <c r="OXI20" s="231"/>
      <c r="OXJ20" s="231"/>
      <c r="OXK20" s="231"/>
      <c r="OXL20" s="231"/>
      <c r="OXM20" s="231"/>
      <c r="OXN20" s="230"/>
      <c r="OXO20" s="227"/>
      <c r="OXP20" s="26"/>
      <c r="OXQ20" s="26"/>
      <c r="OXR20" s="26"/>
      <c r="OXS20" s="26"/>
      <c r="OXT20" s="26"/>
      <c r="OXV20" s="231"/>
      <c r="OXW20" s="231"/>
      <c r="OXX20" s="231"/>
      <c r="OXY20" s="231"/>
      <c r="OXZ20" s="231"/>
      <c r="OYA20" s="231"/>
      <c r="OYB20" s="231"/>
      <c r="OYC20" s="231"/>
      <c r="OYD20" s="230"/>
      <c r="OYE20" s="227"/>
      <c r="OYF20" s="26"/>
      <c r="OYG20" s="26"/>
      <c r="OYH20" s="26"/>
      <c r="OYI20" s="26"/>
      <c r="OYJ20" s="26"/>
      <c r="OYL20" s="231"/>
      <c r="OYM20" s="231"/>
      <c r="OYN20" s="231"/>
      <c r="OYO20" s="231"/>
      <c r="OYP20" s="231"/>
      <c r="OYQ20" s="231"/>
      <c r="OYR20" s="231"/>
      <c r="OYS20" s="231"/>
      <c r="OYT20" s="230"/>
      <c r="OYU20" s="227"/>
      <c r="OYV20" s="26"/>
      <c r="OYW20" s="26"/>
      <c r="OYX20" s="26"/>
      <c r="OYY20" s="26"/>
      <c r="OYZ20" s="26"/>
      <c r="OZB20" s="231"/>
      <c r="OZC20" s="231"/>
      <c r="OZD20" s="231"/>
      <c r="OZE20" s="231"/>
      <c r="OZF20" s="231"/>
      <c r="OZG20" s="231"/>
      <c r="OZH20" s="231"/>
      <c r="OZI20" s="231"/>
      <c r="OZJ20" s="230"/>
      <c r="OZK20" s="227"/>
      <c r="OZL20" s="26"/>
      <c r="OZM20" s="26"/>
      <c r="OZN20" s="26"/>
      <c r="OZO20" s="26"/>
      <c r="OZP20" s="26"/>
      <c r="OZR20" s="231"/>
      <c r="OZS20" s="231"/>
      <c r="OZT20" s="231"/>
      <c r="OZU20" s="231"/>
      <c r="OZV20" s="231"/>
      <c r="OZW20" s="231"/>
      <c r="OZX20" s="231"/>
      <c r="OZY20" s="231"/>
      <c r="OZZ20" s="230"/>
      <c r="PAA20" s="227"/>
      <c r="PAB20" s="26"/>
      <c r="PAC20" s="26"/>
      <c r="PAD20" s="26"/>
      <c r="PAE20" s="26"/>
      <c r="PAF20" s="26"/>
      <c r="PAH20" s="231"/>
      <c r="PAI20" s="231"/>
      <c r="PAJ20" s="231"/>
      <c r="PAK20" s="231"/>
      <c r="PAL20" s="231"/>
      <c r="PAM20" s="231"/>
      <c r="PAN20" s="231"/>
      <c r="PAO20" s="231"/>
      <c r="PAP20" s="230"/>
      <c r="PAQ20" s="227"/>
      <c r="PAR20" s="26"/>
      <c r="PAS20" s="26"/>
      <c r="PAT20" s="26"/>
      <c r="PAU20" s="26"/>
      <c r="PAV20" s="26"/>
      <c r="PAX20" s="231"/>
      <c r="PAY20" s="231"/>
      <c r="PAZ20" s="231"/>
      <c r="PBA20" s="231"/>
      <c r="PBB20" s="231"/>
      <c r="PBC20" s="231"/>
      <c r="PBD20" s="231"/>
      <c r="PBE20" s="231"/>
      <c r="PBF20" s="230"/>
      <c r="PBG20" s="227"/>
      <c r="PBH20" s="26"/>
      <c r="PBI20" s="26"/>
      <c r="PBJ20" s="26"/>
      <c r="PBK20" s="26"/>
      <c r="PBL20" s="26"/>
      <c r="PBN20" s="231"/>
      <c r="PBO20" s="231"/>
      <c r="PBP20" s="231"/>
      <c r="PBQ20" s="231"/>
      <c r="PBR20" s="231"/>
      <c r="PBS20" s="231"/>
      <c r="PBT20" s="231"/>
      <c r="PBU20" s="231"/>
      <c r="PBV20" s="230"/>
      <c r="PBW20" s="227"/>
      <c r="PBX20" s="26"/>
      <c r="PBY20" s="26"/>
      <c r="PBZ20" s="26"/>
      <c r="PCA20" s="26"/>
      <c r="PCB20" s="26"/>
      <c r="PCD20" s="231"/>
      <c r="PCE20" s="231"/>
      <c r="PCF20" s="231"/>
      <c r="PCG20" s="231"/>
      <c r="PCH20" s="231"/>
      <c r="PCI20" s="231"/>
      <c r="PCJ20" s="231"/>
      <c r="PCK20" s="231"/>
      <c r="PCL20" s="230"/>
      <c r="PCM20" s="227"/>
      <c r="PCN20" s="26"/>
      <c r="PCO20" s="26"/>
      <c r="PCP20" s="26"/>
      <c r="PCQ20" s="26"/>
      <c r="PCR20" s="26"/>
      <c r="PCT20" s="231"/>
      <c r="PCU20" s="231"/>
      <c r="PCV20" s="231"/>
      <c r="PCW20" s="231"/>
      <c r="PCX20" s="231"/>
      <c r="PCY20" s="231"/>
      <c r="PCZ20" s="231"/>
      <c r="PDA20" s="231"/>
      <c r="PDB20" s="230"/>
      <c r="PDC20" s="227"/>
      <c r="PDD20" s="26"/>
      <c r="PDE20" s="26"/>
      <c r="PDF20" s="26"/>
      <c r="PDG20" s="26"/>
      <c r="PDH20" s="26"/>
      <c r="PDJ20" s="231"/>
      <c r="PDK20" s="231"/>
      <c r="PDL20" s="231"/>
      <c r="PDM20" s="231"/>
      <c r="PDN20" s="231"/>
      <c r="PDO20" s="231"/>
      <c r="PDP20" s="231"/>
      <c r="PDQ20" s="231"/>
      <c r="PDR20" s="230"/>
      <c r="PDS20" s="227"/>
      <c r="PDT20" s="26"/>
      <c r="PDU20" s="26"/>
      <c r="PDV20" s="26"/>
      <c r="PDW20" s="26"/>
      <c r="PDX20" s="26"/>
      <c r="PDZ20" s="231"/>
      <c r="PEA20" s="231"/>
      <c r="PEB20" s="231"/>
      <c r="PEC20" s="231"/>
      <c r="PED20" s="231"/>
      <c r="PEE20" s="231"/>
      <c r="PEF20" s="231"/>
      <c r="PEG20" s="231"/>
      <c r="PEH20" s="230"/>
      <c r="PEI20" s="227"/>
      <c r="PEJ20" s="26"/>
      <c r="PEK20" s="26"/>
      <c r="PEL20" s="26"/>
      <c r="PEM20" s="26"/>
      <c r="PEN20" s="26"/>
      <c r="PEP20" s="231"/>
      <c r="PEQ20" s="231"/>
      <c r="PER20" s="231"/>
      <c r="PES20" s="231"/>
      <c r="PET20" s="231"/>
      <c r="PEU20" s="231"/>
      <c r="PEV20" s="231"/>
      <c r="PEW20" s="231"/>
      <c r="PEX20" s="230"/>
      <c r="PEY20" s="227"/>
      <c r="PEZ20" s="26"/>
      <c r="PFA20" s="26"/>
      <c r="PFB20" s="26"/>
      <c r="PFC20" s="26"/>
      <c r="PFD20" s="26"/>
      <c r="PFF20" s="231"/>
      <c r="PFG20" s="231"/>
      <c r="PFH20" s="231"/>
      <c r="PFI20" s="231"/>
      <c r="PFJ20" s="231"/>
      <c r="PFK20" s="231"/>
      <c r="PFL20" s="231"/>
      <c r="PFM20" s="231"/>
      <c r="PFN20" s="230"/>
      <c r="PFO20" s="227"/>
      <c r="PFP20" s="26"/>
      <c r="PFQ20" s="26"/>
      <c r="PFR20" s="26"/>
      <c r="PFS20" s="26"/>
      <c r="PFT20" s="26"/>
      <c r="PFV20" s="231"/>
      <c r="PFW20" s="231"/>
      <c r="PFX20" s="231"/>
      <c r="PFY20" s="231"/>
      <c r="PFZ20" s="231"/>
      <c r="PGA20" s="231"/>
      <c r="PGB20" s="231"/>
      <c r="PGC20" s="231"/>
      <c r="PGD20" s="230"/>
      <c r="PGE20" s="227"/>
      <c r="PGF20" s="26"/>
      <c r="PGG20" s="26"/>
      <c r="PGH20" s="26"/>
      <c r="PGI20" s="26"/>
      <c r="PGJ20" s="26"/>
      <c r="PGL20" s="231"/>
      <c r="PGM20" s="231"/>
      <c r="PGN20" s="231"/>
      <c r="PGO20" s="231"/>
      <c r="PGP20" s="231"/>
      <c r="PGQ20" s="231"/>
      <c r="PGR20" s="231"/>
      <c r="PGS20" s="231"/>
      <c r="PGT20" s="230"/>
      <c r="PGU20" s="227"/>
      <c r="PGV20" s="26"/>
      <c r="PGW20" s="26"/>
      <c r="PGX20" s="26"/>
      <c r="PGY20" s="26"/>
      <c r="PGZ20" s="26"/>
      <c r="PHB20" s="231"/>
      <c r="PHC20" s="231"/>
      <c r="PHD20" s="231"/>
      <c r="PHE20" s="231"/>
      <c r="PHF20" s="231"/>
      <c r="PHG20" s="231"/>
      <c r="PHH20" s="231"/>
      <c r="PHI20" s="231"/>
      <c r="PHJ20" s="230"/>
      <c r="PHK20" s="227"/>
      <c r="PHL20" s="26"/>
      <c r="PHM20" s="26"/>
      <c r="PHN20" s="26"/>
      <c r="PHO20" s="26"/>
      <c r="PHP20" s="26"/>
      <c r="PHR20" s="231"/>
      <c r="PHS20" s="231"/>
      <c r="PHT20" s="231"/>
      <c r="PHU20" s="231"/>
      <c r="PHV20" s="231"/>
      <c r="PHW20" s="231"/>
      <c r="PHX20" s="231"/>
      <c r="PHY20" s="231"/>
      <c r="PHZ20" s="230"/>
      <c r="PIA20" s="227"/>
      <c r="PIB20" s="26"/>
      <c r="PIC20" s="26"/>
      <c r="PID20" s="26"/>
      <c r="PIE20" s="26"/>
      <c r="PIF20" s="26"/>
      <c r="PIH20" s="231"/>
      <c r="PII20" s="231"/>
      <c r="PIJ20" s="231"/>
      <c r="PIK20" s="231"/>
      <c r="PIL20" s="231"/>
      <c r="PIM20" s="231"/>
      <c r="PIN20" s="231"/>
      <c r="PIO20" s="231"/>
      <c r="PIP20" s="230"/>
      <c r="PIQ20" s="227"/>
      <c r="PIR20" s="26"/>
      <c r="PIS20" s="26"/>
      <c r="PIT20" s="26"/>
      <c r="PIU20" s="26"/>
      <c r="PIV20" s="26"/>
      <c r="PIX20" s="231"/>
      <c r="PIY20" s="231"/>
      <c r="PIZ20" s="231"/>
      <c r="PJA20" s="231"/>
      <c r="PJB20" s="231"/>
      <c r="PJC20" s="231"/>
      <c r="PJD20" s="231"/>
      <c r="PJE20" s="231"/>
      <c r="PJF20" s="230"/>
      <c r="PJG20" s="227"/>
      <c r="PJH20" s="26"/>
      <c r="PJI20" s="26"/>
      <c r="PJJ20" s="26"/>
      <c r="PJK20" s="26"/>
      <c r="PJL20" s="26"/>
      <c r="PJN20" s="231"/>
      <c r="PJO20" s="231"/>
      <c r="PJP20" s="231"/>
      <c r="PJQ20" s="231"/>
      <c r="PJR20" s="231"/>
      <c r="PJS20" s="231"/>
      <c r="PJT20" s="231"/>
      <c r="PJU20" s="231"/>
      <c r="PJV20" s="230"/>
      <c r="PJW20" s="227"/>
      <c r="PJX20" s="26"/>
      <c r="PJY20" s="26"/>
      <c r="PJZ20" s="26"/>
      <c r="PKA20" s="26"/>
      <c r="PKB20" s="26"/>
      <c r="PKD20" s="231"/>
      <c r="PKE20" s="231"/>
      <c r="PKF20" s="231"/>
      <c r="PKG20" s="231"/>
      <c r="PKH20" s="231"/>
      <c r="PKI20" s="231"/>
      <c r="PKJ20" s="231"/>
      <c r="PKK20" s="231"/>
      <c r="PKL20" s="230"/>
      <c r="PKM20" s="227"/>
      <c r="PKN20" s="26"/>
      <c r="PKO20" s="26"/>
      <c r="PKP20" s="26"/>
      <c r="PKQ20" s="26"/>
      <c r="PKR20" s="26"/>
      <c r="PKT20" s="231"/>
      <c r="PKU20" s="231"/>
      <c r="PKV20" s="231"/>
      <c r="PKW20" s="231"/>
      <c r="PKX20" s="231"/>
      <c r="PKY20" s="231"/>
      <c r="PKZ20" s="231"/>
      <c r="PLA20" s="231"/>
      <c r="PLB20" s="230"/>
      <c r="PLC20" s="227"/>
      <c r="PLD20" s="26"/>
      <c r="PLE20" s="26"/>
      <c r="PLF20" s="26"/>
      <c r="PLG20" s="26"/>
      <c r="PLH20" s="26"/>
      <c r="PLJ20" s="231"/>
      <c r="PLK20" s="231"/>
      <c r="PLL20" s="231"/>
      <c r="PLM20" s="231"/>
      <c r="PLN20" s="231"/>
      <c r="PLO20" s="231"/>
      <c r="PLP20" s="231"/>
      <c r="PLQ20" s="231"/>
      <c r="PLR20" s="230"/>
      <c r="PLS20" s="227"/>
      <c r="PLT20" s="26"/>
      <c r="PLU20" s="26"/>
      <c r="PLV20" s="26"/>
      <c r="PLW20" s="26"/>
      <c r="PLX20" s="26"/>
      <c r="PLZ20" s="231"/>
      <c r="PMA20" s="231"/>
      <c r="PMB20" s="231"/>
      <c r="PMC20" s="231"/>
      <c r="PMD20" s="231"/>
      <c r="PME20" s="231"/>
      <c r="PMF20" s="231"/>
      <c r="PMG20" s="231"/>
      <c r="PMH20" s="230"/>
      <c r="PMI20" s="227"/>
      <c r="PMJ20" s="26"/>
      <c r="PMK20" s="26"/>
      <c r="PML20" s="26"/>
      <c r="PMM20" s="26"/>
      <c r="PMN20" s="26"/>
      <c r="PMP20" s="231"/>
      <c r="PMQ20" s="231"/>
      <c r="PMR20" s="231"/>
      <c r="PMS20" s="231"/>
      <c r="PMT20" s="231"/>
      <c r="PMU20" s="231"/>
      <c r="PMV20" s="231"/>
      <c r="PMW20" s="231"/>
      <c r="PMX20" s="230"/>
      <c r="PMY20" s="227"/>
      <c r="PMZ20" s="26"/>
      <c r="PNA20" s="26"/>
      <c r="PNB20" s="26"/>
      <c r="PNC20" s="26"/>
      <c r="PND20" s="26"/>
      <c r="PNF20" s="231"/>
      <c r="PNG20" s="231"/>
      <c r="PNH20" s="231"/>
      <c r="PNI20" s="231"/>
      <c r="PNJ20" s="231"/>
      <c r="PNK20" s="231"/>
      <c r="PNL20" s="231"/>
      <c r="PNM20" s="231"/>
      <c r="PNN20" s="230"/>
      <c r="PNO20" s="227"/>
      <c r="PNP20" s="26"/>
      <c r="PNQ20" s="26"/>
      <c r="PNR20" s="26"/>
      <c r="PNS20" s="26"/>
      <c r="PNT20" s="26"/>
      <c r="PNV20" s="231"/>
      <c r="PNW20" s="231"/>
      <c r="PNX20" s="231"/>
      <c r="PNY20" s="231"/>
      <c r="PNZ20" s="231"/>
      <c r="POA20" s="231"/>
      <c r="POB20" s="231"/>
      <c r="POC20" s="231"/>
      <c r="POD20" s="230"/>
      <c r="POE20" s="227"/>
      <c r="POF20" s="26"/>
      <c r="POG20" s="26"/>
      <c r="POH20" s="26"/>
      <c r="POI20" s="26"/>
      <c r="POJ20" s="26"/>
      <c r="POL20" s="231"/>
      <c r="POM20" s="231"/>
      <c r="PON20" s="231"/>
      <c r="POO20" s="231"/>
      <c r="POP20" s="231"/>
      <c r="POQ20" s="231"/>
      <c r="POR20" s="231"/>
      <c r="POS20" s="231"/>
      <c r="POT20" s="230"/>
      <c r="POU20" s="227"/>
      <c r="POV20" s="26"/>
      <c r="POW20" s="26"/>
      <c r="POX20" s="26"/>
      <c r="POY20" s="26"/>
      <c r="POZ20" s="26"/>
      <c r="PPB20" s="231"/>
      <c r="PPC20" s="231"/>
      <c r="PPD20" s="231"/>
      <c r="PPE20" s="231"/>
      <c r="PPF20" s="231"/>
      <c r="PPG20" s="231"/>
      <c r="PPH20" s="231"/>
      <c r="PPI20" s="231"/>
      <c r="PPJ20" s="230"/>
      <c r="PPK20" s="227"/>
      <c r="PPL20" s="26"/>
      <c r="PPM20" s="26"/>
      <c r="PPN20" s="26"/>
      <c r="PPO20" s="26"/>
      <c r="PPP20" s="26"/>
      <c r="PPR20" s="231"/>
      <c r="PPS20" s="231"/>
      <c r="PPT20" s="231"/>
      <c r="PPU20" s="231"/>
      <c r="PPV20" s="231"/>
      <c r="PPW20" s="231"/>
      <c r="PPX20" s="231"/>
      <c r="PPY20" s="231"/>
      <c r="PPZ20" s="230"/>
      <c r="PQA20" s="227"/>
      <c r="PQB20" s="26"/>
      <c r="PQC20" s="26"/>
      <c r="PQD20" s="26"/>
      <c r="PQE20" s="26"/>
      <c r="PQF20" s="26"/>
      <c r="PQH20" s="231"/>
      <c r="PQI20" s="231"/>
      <c r="PQJ20" s="231"/>
      <c r="PQK20" s="231"/>
      <c r="PQL20" s="231"/>
      <c r="PQM20" s="231"/>
      <c r="PQN20" s="231"/>
      <c r="PQO20" s="231"/>
      <c r="PQP20" s="230"/>
      <c r="PQQ20" s="227"/>
      <c r="PQR20" s="26"/>
      <c r="PQS20" s="26"/>
      <c r="PQT20" s="26"/>
      <c r="PQU20" s="26"/>
      <c r="PQV20" s="26"/>
      <c r="PQX20" s="231"/>
      <c r="PQY20" s="231"/>
      <c r="PQZ20" s="231"/>
      <c r="PRA20" s="231"/>
      <c r="PRB20" s="231"/>
      <c r="PRC20" s="231"/>
      <c r="PRD20" s="231"/>
      <c r="PRE20" s="231"/>
      <c r="PRF20" s="230"/>
      <c r="PRG20" s="227"/>
      <c r="PRH20" s="26"/>
      <c r="PRI20" s="26"/>
      <c r="PRJ20" s="26"/>
      <c r="PRK20" s="26"/>
      <c r="PRL20" s="26"/>
      <c r="PRN20" s="231"/>
      <c r="PRO20" s="231"/>
      <c r="PRP20" s="231"/>
      <c r="PRQ20" s="231"/>
      <c r="PRR20" s="231"/>
      <c r="PRS20" s="231"/>
      <c r="PRT20" s="231"/>
      <c r="PRU20" s="231"/>
      <c r="PRV20" s="230"/>
      <c r="PRW20" s="227"/>
      <c r="PRX20" s="26"/>
      <c r="PRY20" s="26"/>
      <c r="PRZ20" s="26"/>
      <c r="PSA20" s="26"/>
      <c r="PSB20" s="26"/>
      <c r="PSD20" s="231"/>
      <c r="PSE20" s="231"/>
      <c r="PSF20" s="231"/>
      <c r="PSG20" s="231"/>
      <c r="PSH20" s="231"/>
      <c r="PSI20" s="231"/>
      <c r="PSJ20" s="231"/>
      <c r="PSK20" s="231"/>
      <c r="PSL20" s="230"/>
      <c r="PSM20" s="227"/>
      <c r="PSN20" s="26"/>
      <c r="PSO20" s="26"/>
      <c r="PSP20" s="26"/>
      <c r="PSQ20" s="26"/>
      <c r="PSR20" s="26"/>
      <c r="PST20" s="231"/>
      <c r="PSU20" s="231"/>
      <c r="PSV20" s="231"/>
      <c r="PSW20" s="231"/>
      <c r="PSX20" s="231"/>
      <c r="PSY20" s="231"/>
      <c r="PSZ20" s="231"/>
      <c r="PTA20" s="231"/>
      <c r="PTB20" s="230"/>
      <c r="PTC20" s="227"/>
      <c r="PTD20" s="26"/>
      <c r="PTE20" s="26"/>
      <c r="PTF20" s="26"/>
      <c r="PTG20" s="26"/>
      <c r="PTH20" s="26"/>
      <c r="PTJ20" s="231"/>
      <c r="PTK20" s="231"/>
      <c r="PTL20" s="231"/>
      <c r="PTM20" s="231"/>
      <c r="PTN20" s="231"/>
      <c r="PTO20" s="231"/>
      <c r="PTP20" s="231"/>
      <c r="PTQ20" s="231"/>
      <c r="PTR20" s="230"/>
      <c r="PTS20" s="227"/>
      <c r="PTT20" s="26"/>
      <c r="PTU20" s="26"/>
      <c r="PTV20" s="26"/>
      <c r="PTW20" s="26"/>
      <c r="PTX20" s="26"/>
      <c r="PTZ20" s="231"/>
      <c r="PUA20" s="231"/>
      <c r="PUB20" s="231"/>
      <c r="PUC20" s="231"/>
      <c r="PUD20" s="231"/>
      <c r="PUE20" s="231"/>
      <c r="PUF20" s="231"/>
      <c r="PUG20" s="231"/>
      <c r="PUH20" s="230"/>
      <c r="PUI20" s="227"/>
      <c r="PUJ20" s="26"/>
      <c r="PUK20" s="26"/>
      <c r="PUL20" s="26"/>
      <c r="PUM20" s="26"/>
      <c r="PUN20" s="26"/>
      <c r="PUP20" s="231"/>
      <c r="PUQ20" s="231"/>
      <c r="PUR20" s="231"/>
      <c r="PUS20" s="231"/>
      <c r="PUT20" s="231"/>
      <c r="PUU20" s="231"/>
      <c r="PUV20" s="231"/>
      <c r="PUW20" s="231"/>
      <c r="PUX20" s="230"/>
      <c r="PUY20" s="227"/>
      <c r="PUZ20" s="26"/>
      <c r="PVA20" s="26"/>
      <c r="PVB20" s="26"/>
      <c r="PVC20" s="26"/>
      <c r="PVD20" s="26"/>
      <c r="PVF20" s="231"/>
      <c r="PVG20" s="231"/>
      <c r="PVH20" s="231"/>
      <c r="PVI20" s="231"/>
      <c r="PVJ20" s="231"/>
      <c r="PVK20" s="231"/>
      <c r="PVL20" s="231"/>
      <c r="PVM20" s="231"/>
      <c r="PVN20" s="230"/>
      <c r="PVO20" s="227"/>
      <c r="PVP20" s="26"/>
      <c r="PVQ20" s="26"/>
      <c r="PVR20" s="26"/>
      <c r="PVS20" s="26"/>
      <c r="PVT20" s="26"/>
      <c r="PVV20" s="231"/>
      <c r="PVW20" s="231"/>
      <c r="PVX20" s="231"/>
      <c r="PVY20" s="231"/>
      <c r="PVZ20" s="231"/>
      <c r="PWA20" s="231"/>
      <c r="PWB20" s="231"/>
      <c r="PWC20" s="231"/>
      <c r="PWD20" s="230"/>
      <c r="PWE20" s="227"/>
      <c r="PWF20" s="26"/>
      <c r="PWG20" s="26"/>
      <c r="PWH20" s="26"/>
      <c r="PWI20" s="26"/>
      <c r="PWJ20" s="26"/>
      <c r="PWL20" s="231"/>
      <c r="PWM20" s="231"/>
      <c r="PWN20" s="231"/>
      <c r="PWO20" s="231"/>
      <c r="PWP20" s="231"/>
      <c r="PWQ20" s="231"/>
      <c r="PWR20" s="231"/>
      <c r="PWS20" s="231"/>
      <c r="PWT20" s="230"/>
      <c r="PWU20" s="227"/>
      <c r="PWV20" s="26"/>
      <c r="PWW20" s="26"/>
      <c r="PWX20" s="26"/>
      <c r="PWY20" s="26"/>
      <c r="PWZ20" s="26"/>
      <c r="PXB20" s="231"/>
      <c r="PXC20" s="231"/>
      <c r="PXD20" s="231"/>
      <c r="PXE20" s="231"/>
      <c r="PXF20" s="231"/>
      <c r="PXG20" s="231"/>
      <c r="PXH20" s="231"/>
      <c r="PXI20" s="231"/>
      <c r="PXJ20" s="230"/>
      <c r="PXK20" s="227"/>
      <c r="PXL20" s="26"/>
      <c r="PXM20" s="26"/>
      <c r="PXN20" s="26"/>
      <c r="PXO20" s="26"/>
      <c r="PXP20" s="26"/>
      <c r="PXR20" s="231"/>
      <c r="PXS20" s="231"/>
      <c r="PXT20" s="231"/>
      <c r="PXU20" s="231"/>
      <c r="PXV20" s="231"/>
      <c r="PXW20" s="231"/>
      <c r="PXX20" s="231"/>
      <c r="PXY20" s="231"/>
      <c r="PXZ20" s="230"/>
      <c r="PYA20" s="227"/>
      <c r="PYB20" s="26"/>
      <c r="PYC20" s="26"/>
      <c r="PYD20" s="26"/>
      <c r="PYE20" s="26"/>
      <c r="PYF20" s="26"/>
      <c r="PYH20" s="231"/>
      <c r="PYI20" s="231"/>
      <c r="PYJ20" s="231"/>
      <c r="PYK20" s="231"/>
      <c r="PYL20" s="231"/>
      <c r="PYM20" s="231"/>
      <c r="PYN20" s="231"/>
      <c r="PYO20" s="231"/>
      <c r="PYP20" s="230"/>
      <c r="PYQ20" s="227"/>
      <c r="PYR20" s="26"/>
      <c r="PYS20" s="26"/>
      <c r="PYT20" s="26"/>
      <c r="PYU20" s="26"/>
      <c r="PYV20" s="26"/>
      <c r="PYX20" s="231"/>
      <c r="PYY20" s="231"/>
      <c r="PYZ20" s="231"/>
      <c r="PZA20" s="231"/>
      <c r="PZB20" s="231"/>
      <c r="PZC20" s="231"/>
      <c r="PZD20" s="231"/>
      <c r="PZE20" s="231"/>
      <c r="PZF20" s="230"/>
      <c r="PZG20" s="227"/>
      <c r="PZH20" s="26"/>
      <c r="PZI20" s="26"/>
      <c r="PZJ20" s="26"/>
      <c r="PZK20" s="26"/>
      <c r="PZL20" s="26"/>
      <c r="PZN20" s="231"/>
      <c r="PZO20" s="231"/>
      <c r="PZP20" s="231"/>
      <c r="PZQ20" s="231"/>
      <c r="PZR20" s="231"/>
      <c r="PZS20" s="231"/>
      <c r="PZT20" s="231"/>
      <c r="PZU20" s="231"/>
      <c r="PZV20" s="230"/>
      <c r="PZW20" s="227"/>
      <c r="PZX20" s="26"/>
      <c r="PZY20" s="26"/>
      <c r="PZZ20" s="26"/>
      <c r="QAA20" s="26"/>
      <c r="QAB20" s="26"/>
      <c r="QAD20" s="231"/>
      <c r="QAE20" s="231"/>
      <c r="QAF20" s="231"/>
      <c r="QAG20" s="231"/>
      <c r="QAH20" s="231"/>
      <c r="QAI20" s="231"/>
      <c r="QAJ20" s="231"/>
      <c r="QAK20" s="231"/>
      <c r="QAL20" s="230"/>
      <c r="QAM20" s="227"/>
      <c r="QAN20" s="26"/>
      <c r="QAO20" s="26"/>
      <c r="QAP20" s="26"/>
      <c r="QAQ20" s="26"/>
      <c r="QAR20" s="26"/>
      <c r="QAT20" s="231"/>
      <c r="QAU20" s="231"/>
      <c r="QAV20" s="231"/>
      <c r="QAW20" s="231"/>
      <c r="QAX20" s="231"/>
      <c r="QAY20" s="231"/>
      <c r="QAZ20" s="231"/>
      <c r="QBA20" s="231"/>
      <c r="QBB20" s="230"/>
      <c r="QBC20" s="227"/>
      <c r="QBD20" s="26"/>
      <c r="QBE20" s="26"/>
      <c r="QBF20" s="26"/>
      <c r="QBG20" s="26"/>
      <c r="QBH20" s="26"/>
      <c r="QBJ20" s="231"/>
      <c r="QBK20" s="231"/>
      <c r="QBL20" s="231"/>
      <c r="QBM20" s="231"/>
      <c r="QBN20" s="231"/>
      <c r="QBO20" s="231"/>
      <c r="QBP20" s="231"/>
      <c r="QBQ20" s="231"/>
      <c r="QBR20" s="230"/>
      <c r="QBS20" s="227"/>
      <c r="QBT20" s="26"/>
      <c r="QBU20" s="26"/>
      <c r="QBV20" s="26"/>
      <c r="QBW20" s="26"/>
      <c r="QBX20" s="26"/>
      <c r="QBZ20" s="231"/>
      <c r="QCA20" s="231"/>
      <c r="QCB20" s="231"/>
      <c r="QCC20" s="231"/>
      <c r="QCD20" s="231"/>
      <c r="QCE20" s="231"/>
      <c r="QCF20" s="231"/>
      <c r="QCG20" s="231"/>
      <c r="QCH20" s="230"/>
      <c r="QCI20" s="227"/>
      <c r="QCJ20" s="26"/>
      <c r="QCK20" s="26"/>
      <c r="QCL20" s="26"/>
      <c r="QCM20" s="26"/>
      <c r="QCN20" s="26"/>
      <c r="QCP20" s="231"/>
      <c r="QCQ20" s="231"/>
      <c r="QCR20" s="231"/>
      <c r="QCS20" s="231"/>
      <c r="QCT20" s="231"/>
      <c r="QCU20" s="231"/>
      <c r="QCV20" s="231"/>
      <c r="QCW20" s="231"/>
      <c r="QCX20" s="230"/>
      <c r="QCY20" s="227"/>
      <c r="QCZ20" s="26"/>
      <c r="QDA20" s="26"/>
      <c r="QDB20" s="26"/>
      <c r="QDC20" s="26"/>
      <c r="QDD20" s="26"/>
      <c r="QDF20" s="231"/>
      <c r="QDG20" s="231"/>
      <c r="QDH20" s="231"/>
      <c r="QDI20" s="231"/>
      <c r="QDJ20" s="231"/>
      <c r="QDK20" s="231"/>
      <c r="QDL20" s="231"/>
      <c r="QDM20" s="231"/>
      <c r="QDN20" s="230"/>
      <c r="QDO20" s="227"/>
      <c r="QDP20" s="26"/>
      <c r="QDQ20" s="26"/>
      <c r="QDR20" s="26"/>
      <c r="QDS20" s="26"/>
      <c r="QDT20" s="26"/>
      <c r="QDV20" s="231"/>
      <c r="QDW20" s="231"/>
      <c r="QDX20" s="231"/>
      <c r="QDY20" s="231"/>
      <c r="QDZ20" s="231"/>
      <c r="QEA20" s="231"/>
      <c r="QEB20" s="231"/>
      <c r="QEC20" s="231"/>
      <c r="QED20" s="230"/>
      <c r="QEE20" s="227"/>
      <c r="QEF20" s="26"/>
      <c r="QEG20" s="26"/>
      <c r="QEH20" s="26"/>
      <c r="QEI20" s="26"/>
      <c r="QEJ20" s="26"/>
      <c r="QEL20" s="231"/>
      <c r="QEM20" s="231"/>
      <c r="QEN20" s="231"/>
      <c r="QEO20" s="231"/>
      <c r="QEP20" s="231"/>
      <c r="QEQ20" s="231"/>
      <c r="QER20" s="231"/>
      <c r="QES20" s="231"/>
      <c r="QET20" s="230"/>
      <c r="QEU20" s="227"/>
      <c r="QEV20" s="26"/>
      <c r="QEW20" s="26"/>
      <c r="QEX20" s="26"/>
      <c r="QEY20" s="26"/>
      <c r="QEZ20" s="26"/>
      <c r="QFB20" s="231"/>
      <c r="QFC20" s="231"/>
      <c r="QFD20" s="231"/>
      <c r="QFE20" s="231"/>
      <c r="QFF20" s="231"/>
      <c r="QFG20" s="231"/>
      <c r="QFH20" s="231"/>
      <c r="QFI20" s="231"/>
      <c r="QFJ20" s="230"/>
      <c r="QFK20" s="227"/>
      <c r="QFL20" s="26"/>
      <c r="QFM20" s="26"/>
      <c r="QFN20" s="26"/>
      <c r="QFO20" s="26"/>
      <c r="QFP20" s="26"/>
      <c r="QFR20" s="231"/>
      <c r="QFS20" s="231"/>
      <c r="QFT20" s="231"/>
      <c r="QFU20" s="231"/>
      <c r="QFV20" s="231"/>
      <c r="QFW20" s="231"/>
      <c r="QFX20" s="231"/>
      <c r="QFY20" s="231"/>
      <c r="QFZ20" s="230"/>
      <c r="QGA20" s="227"/>
      <c r="QGB20" s="26"/>
      <c r="QGC20" s="26"/>
      <c r="QGD20" s="26"/>
      <c r="QGE20" s="26"/>
      <c r="QGF20" s="26"/>
      <c r="QGH20" s="231"/>
      <c r="QGI20" s="231"/>
      <c r="QGJ20" s="231"/>
      <c r="QGK20" s="231"/>
      <c r="QGL20" s="231"/>
      <c r="QGM20" s="231"/>
      <c r="QGN20" s="231"/>
      <c r="QGO20" s="231"/>
      <c r="QGP20" s="230"/>
      <c r="QGQ20" s="227"/>
      <c r="QGR20" s="26"/>
      <c r="QGS20" s="26"/>
      <c r="QGT20" s="26"/>
      <c r="QGU20" s="26"/>
      <c r="QGV20" s="26"/>
      <c r="QGX20" s="231"/>
      <c r="QGY20" s="231"/>
      <c r="QGZ20" s="231"/>
      <c r="QHA20" s="231"/>
      <c r="QHB20" s="231"/>
      <c r="QHC20" s="231"/>
      <c r="QHD20" s="231"/>
      <c r="QHE20" s="231"/>
      <c r="QHF20" s="230"/>
      <c r="QHG20" s="227"/>
      <c r="QHH20" s="26"/>
      <c r="QHI20" s="26"/>
      <c r="QHJ20" s="26"/>
      <c r="QHK20" s="26"/>
      <c r="QHL20" s="26"/>
      <c r="QHN20" s="231"/>
      <c r="QHO20" s="231"/>
      <c r="QHP20" s="231"/>
      <c r="QHQ20" s="231"/>
      <c r="QHR20" s="231"/>
      <c r="QHS20" s="231"/>
      <c r="QHT20" s="231"/>
      <c r="QHU20" s="231"/>
      <c r="QHV20" s="230"/>
      <c r="QHW20" s="227"/>
      <c r="QHX20" s="26"/>
      <c r="QHY20" s="26"/>
      <c r="QHZ20" s="26"/>
      <c r="QIA20" s="26"/>
      <c r="QIB20" s="26"/>
      <c r="QID20" s="231"/>
      <c r="QIE20" s="231"/>
      <c r="QIF20" s="231"/>
      <c r="QIG20" s="231"/>
      <c r="QIH20" s="231"/>
      <c r="QII20" s="231"/>
      <c r="QIJ20" s="231"/>
      <c r="QIK20" s="231"/>
      <c r="QIL20" s="230"/>
      <c r="QIM20" s="227"/>
      <c r="QIN20" s="26"/>
      <c r="QIO20" s="26"/>
      <c r="QIP20" s="26"/>
      <c r="QIQ20" s="26"/>
      <c r="QIR20" s="26"/>
      <c r="QIT20" s="231"/>
      <c r="QIU20" s="231"/>
      <c r="QIV20" s="231"/>
      <c r="QIW20" s="231"/>
      <c r="QIX20" s="231"/>
      <c r="QIY20" s="231"/>
      <c r="QIZ20" s="231"/>
      <c r="QJA20" s="231"/>
      <c r="QJB20" s="230"/>
      <c r="QJC20" s="227"/>
      <c r="QJD20" s="26"/>
      <c r="QJE20" s="26"/>
      <c r="QJF20" s="26"/>
      <c r="QJG20" s="26"/>
      <c r="QJH20" s="26"/>
      <c r="QJJ20" s="231"/>
      <c r="QJK20" s="231"/>
      <c r="QJL20" s="231"/>
      <c r="QJM20" s="231"/>
      <c r="QJN20" s="231"/>
      <c r="QJO20" s="231"/>
      <c r="QJP20" s="231"/>
      <c r="QJQ20" s="231"/>
      <c r="QJR20" s="230"/>
      <c r="QJS20" s="227"/>
      <c r="QJT20" s="26"/>
      <c r="QJU20" s="26"/>
      <c r="QJV20" s="26"/>
      <c r="QJW20" s="26"/>
      <c r="QJX20" s="26"/>
      <c r="QJZ20" s="231"/>
      <c r="QKA20" s="231"/>
      <c r="QKB20" s="231"/>
      <c r="QKC20" s="231"/>
      <c r="QKD20" s="231"/>
      <c r="QKE20" s="231"/>
      <c r="QKF20" s="231"/>
      <c r="QKG20" s="231"/>
      <c r="QKH20" s="230"/>
      <c r="QKI20" s="227"/>
      <c r="QKJ20" s="26"/>
      <c r="QKK20" s="26"/>
      <c r="QKL20" s="26"/>
      <c r="QKM20" s="26"/>
      <c r="QKN20" s="26"/>
      <c r="QKP20" s="231"/>
      <c r="QKQ20" s="231"/>
      <c r="QKR20" s="231"/>
      <c r="QKS20" s="231"/>
      <c r="QKT20" s="231"/>
      <c r="QKU20" s="231"/>
      <c r="QKV20" s="231"/>
      <c r="QKW20" s="231"/>
      <c r="QKX20" s="230"/>
      <c r="QKY20" s="227"/>
      <c r="QKZ20" s="26"/>
      <c r="QLA20" s="26"/>
      <c r="QLB20" s="26"/>
      <c r="QLC20" s="26"/>
      <c r="QLD20" s="26"/>
      <c r="QLF20" s="231"/>
      <c r="QLG20" s="231"/>
      <c r="QLH20" s="231"/>
      <c r="QLI20" s="231"/>
      <c r="QLJ20" s="231"/>
      <c r="QLK20" s="231"/>
      <c r="QLL20" s="231"/>
      <c r="QLM20" s="231"/>
      <c r="QLN20" s="230"/>
      <c r="QLO20" s="227"/>
      <c r="QLP20" s="26"/>
      <c r="QLQ20" s="26"/>
      <c r="QLR20" s="26"/>
      <c r="QLS20" s="26"/>
      <c r="QLT20" s="26"/>
      <c r="QLV20" s="231"/>
      <c r="QLW20" s="231"/>
      <c r="QLX20" s="231"/>
      <c r="QLY20" s="231"/>
      <c r="QLZ20" s="231"/>
      <c r="QMA20" s="231"/>
      <c r="QMB20" s="231"/>
      <c r="QMC20" s="231"/>
      <c r="QMD20" s="230"/>
      <c r="QME20" s="227"/>
      <c r="QMF20" s="26"/>
      <c r="QMG20" s="26"/>
      <c r="QMH20" s="26"/>
      <c r="QMI20" s="26"/>
      <c r="QMJ20" s="26"/>
      <c r="QML20" s="231"/>
      <c r="QMM20" s="231"/>
      <c r="QMN20" s="231"/>
      <c r="QMO20" s="231"/>
      <c r="QMP20" s="231"/>
      <c r="QMQ20" s="231"/>
      <c r="QMR20" s="231"/>
      <c r="QMS20" s="231"/>
      <c r="QMT20" s="230"/>
      <c r="QMU20" s="227"/>
      <c r="QMV20" s="26"/>
      <c r="QMW20" s="26"/>
      <c r="QMX20" s="26"/>
      <c r="QMY20" s="26"/>
      <c r="QMZ20" s="26"/>
      <c r="QNB20" s="231"/>
      <c r="QNC20" s="231"/>
      <c r="QND20" s="231"/>
      <c r="QNE20" s="231"/>
      <c r="QNF20" s="231"/>
      <c r="QNG20" s="231"/>
      <c r="QNH20" s="231"/>
      <c r="QNI20" s="231"/>
      <c r="QNJ20" s="230"/>
      <c r="QNK20" s="227"/>
      <c r="QNL20" s="26"/>
      <c r="QNM20" s="26"/>
      <c r="QNN20" s="26"/>
      <c r="QNO20" s="26"/>
      <c r="QNP20" s="26"/>
      <c r="QNR20" s="231"/>
      <c r="QNS20" s="231"/>
      <c r="QNT20" s="231"/>
      <c r="QNU20" s="231"/>
      <c r="QNV20" s="231"/>
      <c r="QNW20" s="231"/>
      <c r="QNX20" s="231"/>
      <c r="QNY20" s="231"/>
      <c r="QNZ20" s="230"/>
      <c r="QOA20" s="227"/>
      <c r="QOB20" s="26"/>
      <c r="QOC20" s="26"/>
      <c r="QOD20" s="26"/>
      <c r="QOE20" s="26"/>
      <c r="QOF20" s="26"/>
      <c r="QOH20" s="231"/>
      <c r="QOI20" s="231"/>
      <c r="QOJ20" s="231"/>
      <c r="QOK20" s="231"/>
      <c r="QOL20" s="231"/>
      <c r="QOM20" s="231"/>
      <c r="QON20" s="231"/>
      <c r="QOO20" s="231"/>
      <c r="QOP20" s="230"/>
      <c r="QOQ20" s="227"/>
      <c r="QOR20" s="26"/>
      <c r="QOS20" s="26"/>
      <c r="QOT20" s="26"/>
      <c r="QOU20" s="26"/>
      <c r="QOV20" s="26"/>
      <c r="QOX20" s="231"/>
      <c r="QOY20" s="231"/>
      <c r="QOZ20" s="231"/>
      <c r="QPA20" s="231"/>
      <c r="QPB20" s="231"/>
      <c r="QPC20" s="231"/>
      <c r="QPD20" s="231"/>
      <c r="QPE20" s="231"/>
      <c r="QPF20" s="230"/>
      <c r="QPG20" s="227"/>
      <c r="QPH20" s="26"/>
      <c r="QPI20" s="26"/>
      <c r="QPJ20" s="26"/>
      <c r="QPK20" s="26"/>
      <c r="QPL20" s="26"/>
      <c r="QPN20" s="231"/>
      <c r="QPO20" s="231"/>
      <c r="QPP20" s="231"/>
      <c r="QPQ20" s="231"/>
      <c r="QPR20" s="231"/>
      <c r="QPS20" s="231"/>
      <c r="QPT20" s="231"/>
      <c r="QPU20" s="231"/>
      <c r="QPV20" s="230"/>
      <c r="QPW20" s="227"/>
      <c r="QPX20" s="26"/>
      <c r="QPY20" s="26"/>
      <c r="QPZ20" s="26"/>
      <c r="QQA20" s="26"/>
      <c r="QQB20" s="26"/>
      <c r="QQD20" s="231"/>
      <c r="QQE20" s="231"/>
      <c r="QQF20" s="231"/>
      <c r="QQG20" s="231"/>
      <c r="QQH20" s="231"/>
      <c r="QQI20" s="231"/>
      <c r="QQJ20" s="231"/>
      <c r="QQK20" s="231"/>
      <c r="QQL20" s="230"/>
      <c r="QQM20" s="227"/>
      <c r="QQN20" s="26"/>
      <c r="QQO20" s="26"/>
      <c r="QQP20" s="26"/>
      <c r="QQQ20" s="26"/>
      <c r="QQR20" s="26"/>
      <c r="QQT20" s="231"/>
      <c r="QQU20" s="231"/>
      <c r="QQV20" s="231"/>
      <c r="QQW20" s="231"/>
      <c r="QQX20" s="231"/>
      <c r="QQY20" s="231"/>
      <c r="QQZ20" s="231"/>
      <c r="QRA20" s="231"/>
      <c r="QRB20" s="230"/>
      <c r="QRC20" s="227"/>
      <c r="QRD20" s="26"/>
      <c r="QRE20" s="26"/>
      <c r="QRF20" s="26"/>
      <c r="QRG20" s="26"/>
      <c r="QRH20" s="26"/>
      <c r="QRJ20" s="231"/>
      <c r="QRK20" s="231"/>
      <c r="QRL20" s="231"/>
      <c r="QRM20" s="231"/>
      <c r="QRN20" s="231"/>
      <c r="QRO20" s="231"/>
      <c r="QRP20" s="231"/>
      <c r="QRQ20" s="231"/>
      <c r="QRR20" s="230"/>
      <c r="QRS20" s="227"/>
      <c r="QRT20" s="26"/>
      <c r="QRU20" s="26"/>
      <c r="QRV20" s="26"/>
      <c r="QRW20" s="26"/>
      <c r="QRX20" s="26"/>
      <c r="QRZ20" s="231"/>
      <c r="QSA20" s="231"/>
      <c r="QSB20" s="231"/>
      <c r="QSC20" s="231"/>
      <c r="QSD20" s="231"/>
      <c r="QSE20" s="231"/>
      <c r="QSF20" s="231"/>
      <c r="QSG20" s="231"/>
      <c r="QSH20" s="230"/>
      <c r="QSI20" s="227"/>
      <c r="QSJ20" s="26"/>
      <c r="QSK20" s="26"/>
      <c r="QSL20" s="26"/>
      <c r="QSM20" s="26"/>
      <c r="QSN20" s="26"/>
      <c r="QSP20" s="231"/>
      <c r="QSQ20" s="231"/>
      <c r="QSR20" s="231"/>
      <c r="QSS20" s="231"/>
      <c r="QST20" s="231"/>
      <c r="QSU20" s="231"/>
      <c r="QSV20" s="231"/>
      <c r="QSW20" s="231"/>
      <c r="QSX20" s="230"/>
      <c r="QSY20" s="227"/>
      <c r="QSZ20" s="26"/>
      <c r="QTA20" s="26"/>
      <c r="QTB20" s="26"/>
      <c r="QTC20" s="26"/>
      <c r="QTD20" s="26"/>
      <c r="QTF20" s="231"/>
      <c r="QTG20" s="231"/>
      <c r="QTH20" s="231"/>
      <c r="QTI20" s="231"/>
      <c r="QTJ20" s="231"/>
      <c r="QTK20" s="231"/>
      <c r="QTL20" s="231"/>
      <c r="QTM20" s="231"/>
      <c r="QTN20" s="230"/>
      <c r="QTO20" s="227"/>
      <c r="QTP20" s="26"/>
      <c r="QTQ20" s="26"/>
      <c r="QTR20" s="26"/>
      <c r="QTS20" s="26"/>
      <c r="QTT20" s="26"/>
      <c r="QTV20" s="231"/>
      <c r="QTW20" s="231"/>
      <c r="QTX20" s="231"/>
      <c r="QTY20" s="231"/>
      <c r="QTZ20" s="231"/>
      <c r="QUA20" s="231"/>
      <c r="QUB20" s="231"/>
      <c r="QUC20" s="231"/>
      <c r="QUD20" s="230"/>
      <c r="QUE20" s="227"/>
      <c r="QUF20" s="26"/>
      <c r="QUG20" s="26"/>
      <c r="QUH20" s="26"/>
      <c r="QUI20" s="26"/>
      <c r="QUJ20" s="26"/>
      <c r="QUL20" s="231"/>
      <c r="QUM20" s="231"/>
      <c r="QUN20" s="231"/>
      <c r="QUO20" s="231"/>
      <c r="QUP20" s="231"/>
      <c r="QUQ20" s="231"/>
      <c r="QUR20" s="231"/>
      <c r="QUS20" s="231"/>
      <c r="QUT20" s="230"/>
      <c r="QUU20" s="227"/>
      <c r="QUV20" s="26"/>
      <c r="QUW20" s="26"/>
      <c r="QUX20" s="26"/>
      <c r="QUY20" s="26"/>
      <c r="QUZ20" s="26"/>
      <c r="QVB20" s="231"/>
      <c r="QVC20" s="231"/>
      <c r="QVD20" s="231"/>
      <c r="QVE20" s="231"/>
      <c r="QVF20" s="231"/>
      <c r="QVG20" s="231"/>
      <c r="QVH20" s="231"/>
      <c r="QVI20" s="231"/>
      <c r="QVJ20" s="230"/>
      <c r="QVK20" s="227"/>
      <c r="QVL20" s="26"/>
      <c r="QVM20" s="26"/>
      <c r="QVN20" s="26"/>
      <c r="QVO20" s="26"/>
      <c r="QVP20" s="26"/>
      <c r="QVR20" s="231"/>
      <c r="QVS20" s="231"/>
      <c r="QVT20" s="231"/>
      <c r="QVU20" s="231"/>
      <c r="QVV20" s="231"/>
      <c r="QVW20" s="231"/>
      <c r="QVX20" s="231"/>
      <c r="QVY20" s="231"/>
      <c r="QVZ20" s="230"/>
      <c r="QWA20" s="227"/>
      <c r="QWB20" s="26"/>
      <c r="QWC20" s="26"/>
      <c r="QWD20" s="26"/>
      <c r="QWE20" s="26"/>
      <c r="QWF20" s="26"/>
      <c r="QWH20" s="231"/>
      <c r="QWI20" s="231"/>
      <c r="QWJ20" s="231"/>
      <c r="QWK20" s="231"/>
      <c r="QWL20" s="231"/>
      <c r="QWM20" s="231"/>
      <c r="QWN20" s="231"/>
      <c r="QWO20" s="231"/>
      <c r="QWP20" s="230"/>
      <c r="QWQ20" s="227"/>
      <c r="QWR20" s="26"/>
      <c r="QWS20" s="26"/>
      <c r="QWT20" s="26"/>
      <c r="QWU20" s="26"/>
      <c r="QWV20" s="26"/>
      <c r="QWX20" s="231"/>
      <c r="QWY20" s="231"/>
      <c r="QWZ20" s="231"/>
      <c r="QXA20" s="231"/>
      <c r="QXB20" s="231"/>
      <c r="QXC20" s="231"/>
      <c r="QXD20" s="231"/>
      <c r="QXE20" s="231"/>
      <c r="QXF20" s="230"/>
      <c r="QXG20" s="227"/>
      <c r="QXH20" s="26"/>
      <c r="QXI20" s="26"/>
      <c r="QXJ20" s="26"/>
      <c r="QXK20" s="26"/>
      <c r="QXL20" s="26"/>
      <c r="QXN20" s="231"/>
      <c r="QXO20" s="231"/>
      <c r="QXP20" s="231"/>
      <c r="QXQ20" s="231"/>
      <c r="QXR20" s="231"/>
      <c r="QXS20" s="231"/>
      <c r="QXT20" s="231"/>
      <c r="QXU20" s="231"/>
      <c r="QXV20" s="230"/>
      <c r="QXW20" s="227"/>
      <c r="QXX20" s="26"/>
      <c r="QXY20" s="26"/>
      <c r="QXZ20" s="26"/>
      <c r="QYA20" s="26"/>
      <c r="QYB20" s="26"/>
      <c r="QYD20" s="231"/>
      <c r="QYE20" s="231"/>
      <c r="QYF20" s="231"/>
      <c r="QYG20" s="231"/>
      <c r="QYH20" s="231"/>
      <c r="QYI20" s="231"/>
      <c r="QYJ20" s="231"/>
      <c r="QYK20" s="231"/>
      <c r="QYL20" s="230"/>
      <c r="QYM20" s="227"/>
      <c r="QYN20" s="26"/>
      <c r="QYO20" s="26"/>
      <c r="QYP20" s="26"/>
      <c r="QYQ20" s="26"/>
      <c r="QYR20" s="26"/>
      <c r="QYT20" s="231"/>
      <c r="QYU20" s="231"/>
      <c r="QYV20" s="231"/>
      <c r="QYW20" s="231"/>
      <c r="QYX20" s="231"/>
      <c r="QYY20" s="231"/>
      <c r="QYZ20" s="231"/>
      <c r="QZA20" s="231"/>
      <c r="QZB20" s="230"/>
      <c r="QZC20" s="227"/>
      <c r="QZD20" s="26"/>
      <c r="QZE20" s="26"/>
      <c r="QZF20" s="26"/>
      <c r="QZG20" s="26"/>
      <c r="QZH20" s="26"/>
      <c r="QZJ20" s="231"/>
      <c r="QZK20" s="231"/>
      <c r="QZL20" s="231"/>
      <c r="QZM20" s="231"/>
      <c r="QZN20" s="231"/>
      <c r="QZO20" s="231"/>
      <c r="QZP20" s="231"/>
      <c r="QZQ20" s="231"/>
      <c r="QZR20" s="230"/>
      <c r="QZS20" s="227"/>
      <c r="QZT20" s="26"/>
      <c r="QZU20" s="26"/>
      <c r="QZV20" s="26"/>
      <c r="QZW20" s="26"/>
      <c r="QZX20" s="26"/>
      <c r="QZZ20" s="231"/>
      <c r="RAA20" s="231"/>
      <c r="RAB20" s="231"/>
      <c r="RAC20" s="231"/>
      <c r="RAD20" s="231"/>
      <c r="RAE20" s="231"/>
      <c r="RAF20" s="231"/>
      <c r="RAG20" s="231"/>
      <c r="RAH20" s="230"/>
      <c r="RAI20" s="227"/>
      <c r="RAJ20" s="26"/>
      <c r="RAK20" s="26"/>
      <c r="RAL20" s="26"/>
      <c r="RAM20" s="26"/>
      <c r="RAN20" s="26"/>
      <c r="RAP20" s="231"/>
      <c r="RAQ20" s="231"/>
      <c r="RAR20" s="231"/>
      <c r="RAS20" s="231"/>
      <c r="RAT20" s="231"/>
      <c r="RAU20" s="231"/>
      <c r="RAV20" s="231"/>
      <c r="RAW20" s="231"/>
      <c r="RAX20" s="230"/>
      <c r="RAY20" s="227"/>
      <c r="RAZ20" s="26"/>
      <c r="RBA20" s="26"/>
      <c r="RBB20" s="26"/>
      <c r="RBC20" s="26"/>
      <c r="RBD20" s="26"/>
      <c r="RBF20" s="231"/>
      <c r="RBG20" s="231"/>
      <c r="RBH20" s="231"/>
      <c r="RBI20" s="231"/>
      <c r="RBJ20" s="231"/>
      <c r="RBK20" s="231"/>
      <c r="RBL20" s="231"/>
      <c r="RBM20" s="231"/>
      <c r="RBN20" s="230"/>
      <c r="RBO20" s="227"/>
      <c r="RBP20" s="26"/>
      <c r="RBQ20" s="26"/>
      <c r="RBR20" s="26"/>
      <c r="RBS20" s="26"/>
      <c r="RBT20" s="26"/>
      <c r="RBV20" s="231"/>
      <c r="RBW20" s="231"/>
      <c r="RBX20" s="231"/>
      <c r="RBY20" s="231"/>
      <c r="RBZ20" s="231"/>
      <c r="RCA20" s="231"/>
      <c r="RCB20" s="231"/>
      <c r="RCC20" s="231"/>
      <c r="RCD20" s="230"/>
      <c r="RCE20" s="227"/>
      <c r="RCF20" s="26"/>
      <c r="RCG20" s="26"/>
      <c r="RCH20" s="26"/>
      <c r="RCI20" s="26"/>
      <c r="RCJ20" s="26"/>
      <c r="RCL20" s="231"/>
      <c r="RCM20" s="231"/>
      <c r="RCN20" s="231"/>
      <c r="RCO20" s="231"/>
      <c r="RCP20" s="231"/>
      <c r="RCQ20" s="231"/>
      <c r="RCR20" s="231"/>
      <c r="RCS20" s="231"/>
      <c r="RCT20" s="230"/>
      <c r="RCU20" s="227"/>
      <c r="RCV20" s="26"/>
      <c r="RCW20" s="26"/>
      <c r="RCX20" s="26"/>
      <c r="RCY20" s="26"/>
      <c r="RCZ20" s="26"/>
      <c r="RDB20" s="231"/>
      <c r="RDC20" s="231"/>
      <c r="RDD20" s="231"/>
      <c r="RDE20" s="231"/>
      <c r="RDF20" s="231"/>
      <c r="RDG20" s="231"/>
      <c r="RDH20" s="231"/>
      <c r="RDI20" s="231"/>
      <c r="RDJ20" s="230"/>
      <c r="RDK20" s="227"/>
      <c r="RDL20" s="26"/>
      <c r="RDM20" s="26"/>
      <c r="RDN20" s="26"/>
      <c r="RDO20" s="26"/>
      <c r="RDP20" s="26"/>
      <c r="RDR20" s="231"/>
      <c r="RDS20" s="231"/>
      <c r="RDT20" s="231"/>
      <c r="RDU20" s="231"/>
      <c r="RDV20" s="231"/>
      <c r="RDW20" s="231"/>
      <c r="RDX20" s="231"/>
      <c r="RDY20" s="231"/>
      <c r="RDZ20" s="230"/>
      <c r="REA20" s="227"/>
      <c r="REB20" s="26"/>
      <c r="REC20" s="26"/>
      <c r="RED20" s="26"/>
      <c r="REE20" s="26"/>
      <c r="REF20" s="26"/>
      <c r="REH20" s="231"/>
      <c r="REI20" s="231"/>
      <c r="REJ20" s="231"/>
      <c r="REK20" s="231"/>
      <c r="REL20" s="231"/>
      <c r="REM20" s="231"/>
      <c r="REN20" s="231"/>
      <c r="REO20" s="231"/>
      <c r="REP20" s="230"/>
      <c r="REQ20" s="227"/>
      <c r="RER20" s="26"/>
      <c r="RES20" s="26"/>
      <c r="RET20" s="26"/>
      <c r="REU20" s="26"/>
      <c r="REV20" s="26"/>
      <c r="REX20" s="231"/>
      <c r="REY20" s="231"/>
      <c r="REZ20" s="231"/>
      <c r="RFA20" s="231"/>
      <c r="RFB20" s="231"/>
      <c r="RFC20" s="231"/>
      <c r="RFD20" s="231"/>
      <c r="RFE20" s="231"/>
      <c r="RFF20" s="230"/>
      <c r="RFG20" s="227"/>
      <c r="RFH20" s="26"/>
      <c r="RFI20" s="26"/>
      <c r="RFJ20" s="26"/>
      <c r="RFK20" s="26"/>
      <c r="RFL20" s="26"/>
      <c r="RFN20" s="231"/>
      <c r="RFO20" s="231"/>
      <c r="RFP20" s="231"/>
      <c r="RFQ20" s="231"/>
      <c r="RFR20" s="231"/>
      <c r="RFS20" s="231"/>
      <c r="RFT20" s="231"/>
      <c r="RFU20" s="231"/>
      <c r="RFV20" s="230"/>
      <c r="RFW20" s="227"/>
      <c r="RFX20" s="26"/>
      <c r="RFY20" s="26"/>
      <c r="RFZ20" s="26"/>
      <c r="RGA20" s="26"/>
      <c r="RGB20" s="26"/>
      <c r="RGD20" s="231"/>
      <c r="RGE20" s="231"/>
      <c r="RGF20" s="231"/>
      <c r="RGG20" s="231"/>
      <c r="RGH20" s="231"/>
      <c r="RGI20" s="231"/>
      <c r="RGJ20" s="231"/>
      <c r="RGK20" s="231"/>
      <c r="RGL20" s="230"/>
      <c r="RGM20" s="227"/>
      <c r="RGN20" s="26"/>
      <c r="RGO20" s="26"/>
      <c r="RGP20" s="26"/>
      <c r="RGQ20" s="26"/>
      <c r="RGR20" s="26"/>
      <c r="RGT20" s="231"/>
      <c r="RGU20" s="231"/>
      <c r="RGV20" s="231"/>
      <c r="RGW20" s="231"/>
      <c r="RGX20" s="231"/>
      <c r="RGY20" s="231"/>
      <c r="RGZ20" s="231"/>
      <c r="RHA20" s="231"/>
      <c r="RHB20" s="230"/>
      <c r="RHC20" s="227"/>
      <c r="RHD20" s="26"/>
      <c r="RHE20" s="26"/>
      <c r="RHF20" s="26"/>
      <c r="RHG20" s="26"/>
      <c r="RHH20" s="26"/>
      <c r="RHJ20" s="231"/>
      <c r="RHK20" s="231"/>
      <c r="RHL20" s="231"/>
      <c r="RHM20" s="231"/>
      <c r="RHN20" s="231"/>
      <c r="RHO20" s="231"/>
      <c r="RHP20" s="231"/>
      <c r="RHQ20" s="231"/>
      <c r="RHR20" s="230"/>
      <c r="RHS20" s="227"/>
      <c r="RHT20" s="26"/>
      <c r="RHU20" s="26"/>
      <c r="RHV20" s="26"/>
      <c r="RHW20" s="26"/>
      <c r="RHX20" s="26"/>
      <c r="RHZ20" s="231"/>
      <c r="RIA20" s="231"/>
      <c r="RIB20" s="231"/>
      <c r="RIC20" s="231"/>
      <c r="RID20" s="231"/>
      <c r="RIE20" s="231"/>
      <c r="RIF20" s="231"/>
      <c r="RIG20" s="231"/>
      <c r="RIH20" s="230"/>
      <c r="RII20" s="227"/>
      <c r="RIJ20" s="26"/>
      <c r="RIK20" s="26"/>
      <c r="RIL20" s="26"/>
      <c r="RIM20" s="26"/>
      <c r="RIN20" s="26"/>
      <c r="RIP20" s="231"/>
      <c r="RIQ20" s="231"/>
      <c r="RIR20" s="231"/>
      <c r="RIS20" s="231"/>
      <c r="RIT20" s="231"/>
      <c r="RIU20" s="231"/>
      <c r="RIV20" s="231"/>
      <c r="RIW20" s="231"/>
      <c r="RIX20" s="230"/>
      <c r="RIY20" s="227"/>
      <c r="RIZ20" s="26"/>
      <c r="RJA20" s="26"/>
      <c r="RJB20" s="26"/>
      <c r="RJC20" s="26"/>
      <c r="RJD20" s="26"/>
      <c r="RJF20" s="231"/>
      <c r="RJG20" s="231"/>
      <c r="RJH20" s="231"/>
      <c r="RJI20" s="231"/>
      <c r="RJJ20" s="231"/>
      <c r="RJK20" s="231"/>
      <c r="RJL20" s="231"/>
      <c r="RJM20" s="231"/>
      <c r="RJN20" s="230"/>
      <c r="RJO20" s="227"/>
      <c r="RJP20" s="26"/>
      <c r="RJQ20" s="26"/>
      <c r="RJR20" s="26"/>
      <c r="RJS20" s="26"/>
      <c r="RJT20" s="26"/>
      <c r="RJV20" s="231"/>
      <c r="RJW20" s="231"/>
      <c r="RJX20" s="231"/>
      <c r="RJY20" s="231"/>
      <c r="RJZ20" s="231"/>
      <c r="RKA20" s="231"/>
      <c r="RKB20" s="231"/>
      <c r="RKC20" s="231"/>
      <c r="RKD20" s="230"/>
      <c r="RKE20" s="227"/>
      <c r="RKF20" s="26"/>
      <c r="RKG20" s="26"/>
      <c r="RKH20" s="26"/>
      <c r="RKI20" s="26"/>
      <c r="RKJ20" s="26"/>
      <c r="RKL20" s="231"/>
      <c r="RKM20" s="231"/>
      <c r="RKN20" s="231"/>
      <c r="RKO20" s="231"/>
      <c r="RKP20" s="231"/>
      <c r="RKQ20" s="231"/>
      <c r="RKR20" s="231"/>
      <c r="RKS20" s="231"/>
      <c r="RKT20" s="230"/>
      <c r="RKU20" s="227"/>
      <c r="RKV20" s="26"/>
      <c r="RKW20" s="26"/>
      <c r="RKX20" s="26"/>
      <c r="RKY20" s="26"/>
      <c r="RKZ20" s="26"/>
      <c r="RLB20" s="231"/>
      <c r="RLC20" s="231"/>
      <c r="RLD20" s="231"/>
      <c r="RLE20" s="231"/>
      <c r="RLF20" s="231"/>
      <c r="RLG20" s="231"/>
      <c r="RLH20" s="231"/>
      <c r="RLI20" s="231"/>
      <c r="RLJ20" s="230"/>
      <c r="RLK20" s="227"/>
      <c r="RLL20" s="26"/>
      <c r="RLM20" s="26"/>
      <c r="RLN20" s="26"/>
      <c r="RLO20" s="26"/>
      <c r="RLP20" s="26"/>
      <c r="RLR20" s="231"/>
      <c r="RLS20" s="231"/>
      <c r="RLT20" s="231"/>
      <c r="RLU20" s="231"/>
      <c r="RLV20" s="231"/>
      <c r="RLW20" s="231"/>
      <c r="RLX20" s="231"/>
      <c r="RLY20" s="231"/>
      <c r="RLZ20" s="230"/>
      <c r="RMA20" s="227"/>
      <c r="RMB20" s="26"/>
      <c r="RMC20" s="26"/>
      <c r="RMD20" s="26"/>
      <c r="RME20" s="26"/>
      <c r="RMF20" s="26"/>
      <c r="RMH20" s="231"/>
      <c r="RMI20" s="231"/>
      <c r="RMJ20" s="231"/>
      <c r="RMK20" s="231"/>
      <c r="RML20" s="231"/>
      <c r="RMM20" s="231"/>
      <c r="RMN20" s="231"/>
      <c r="RMO20" s="231"/>
      <c r="RMP20" s="230"/>
      <c r="RMQ20" s="227"/>
      <c r="RMR20" s="26"/>
      <c r="RMS20" s="26"/>
      <c r="RMT20" s="26"/>
      <c r="RMU20" s="26"/>
      <c r="RMV20" s="26"/>
      <c r="RMX20" s="231"/>
      <c r="RMY20" s="231"/>
      <c r="RMZ20" s="231"/>
      <c r="RNA20" s="231"/>
      <c r="RNB20" s="231"/>
      <c r="RNC20" s="231"/>
      <c r="RND20" s="231"/>
      <c r="RNE20" s="231"/>
      <c r="RNF20" s="230"/>
      <c r="RNG20" s="227"/>
      <c r="RNH20" s="26"/>
      <c r="RNI20" s="26"/>
      <c r="RNJ20" s="26"/>
      <c r="RNK20" s="26"/>
      <c r="RNL20" s="26"/>
      <c r="RNN20" s="231"/>
      <c r="RNO20" s="231"/>
      <c r="RNP20" s="231"/>
      <c r="RNQ20" s="231"/>
      <c r="RNR20" s="231"/>
      <c r="RNS20" s="231"/>
      <c r="RNT20" s="231"/>
      <c r="RNU20" s="231"/>
      <c r="RNV20" s="230"/>
      <c r="RNW20" s="227"/>
      <c r="RNX20" s="26"/>
      <c r="RNY20" s="26"/>
      <c r="RNZ20" s="26"/>
      <c r="ROA20" s="26"/>
      <c r="ROB20" s="26"/>
      <c r="ROD20" s="231"/>
      <c r="ROE20" s="231"/>
      <c r="ROF20" s="231"/>
      <c r="ROG20" s="231"/>
      <c r="ROH20" s="231"/>
      <c r="ROI20" s="231"/>
      <c r="ROJ20" s="231"/>
      <c r="ROK20" s="231"/>
      <c r="ROL20" s="230"/>
      <c r="ROM20" s="227"/>
      <c r="RON20" s="26"/>
      <c r="ROO20" s="26"/>
      <c r="ROP20" s="26"/>
      <c r="ROQ20" s="26"/>
      <c r="ROR20" s="26"/>
      <c r="ROT20" s="231"/>
      <c r="ROU20" s="231"/>
      <c r="ROV20" s="231"/>
      <c r="ROW20" s="231"/>
      <c r="ROX20" s="231"/>
      <c r="ROY20" s="231"/>
      <c r="ROZ20" s="231"/>
      <c r="RPA20" s="231"/>
      <c r="RPB20" s="230"/>
      <c r="RPC20" s="227"/>
      <c r="RPD20" s="26"/>
      <c r="RPE20" s="26"/>
      <c r="RPF20" s="26"/>
      <c r="RPG20" s="26"/>
      <c r="RPH20" s="26"/>
      <c r="RPJ20" s="231"/>
      <c r="RPK20" s="231"/>
      <c r="RPL20" s="231"/>
      <c r="RPM20" s="231"/>
      <c r="RPN20" s="231"/>
      <c r="RPO20" s="231"/>
      <c r="RPP20" s="231"/>
      <c r="RPQ20" s="231"/>
      <c r="RPR20" s="230"/>
      <c r="RPS20" s="227"/>
      <c r="RPT20" s="26"/>
      <c r="RPU20" s="26"/>
      <c r="RPV20" s="26"/>
      <c r="RPW20" s="26"/>
      <c r="RPX20" s="26"/>
      <c r="RPZ20" s="231"/>
      <c r="RQA20" s="231"/>
      <c r="RQB20" s="231"/>
      <c r="RQC20" s="231"/>
      <c r="RQD20" s="231"/>
      <c r="RQE20" s="231"/>
      <c r="RQF20" s="231"/>
      <c r="RQG20" s="231"/>
      <c r="RQH20" s="230"/>
      <c r="RQI20" s="227"/>
      <c r="RQJ20" s="26"/>
      <c r="RQK20" s="26"/>
      <c r="RQL20" s="26"/>
      <c r="RQM20" s="26"/>
      <c r="RQN20" s="26"/>
      <c r="RQP20" s="231"/>
      <c r="RQQ20" s="231"/>
      <c r="RQR20" s="231"/>
      <c r="RQS20" s="231"/>
      <c r="RQT20" s="231"/>
      <c r="RQU20" s="231"/>
      <c r="RQV20" s="231"/>
      <c r="RQW20" s="231"/>
      <c r="RQX20" s="230"/>
      <c r="RQY20" s="227"/>
      <c r="RQZ20" s="26"/>
      <c r="RRA20" s="26"/>
      <c r="RRB20" s="26"/>
      <c r="RRC20" s="26"/>
      <c r="RRD20" s="26"/>
      <c r="RRF20" s="231"/>
      <c r="RRG20" s="231"/>
      <c r="RRH20" s="231"/>
      <c r="RRI20" s="231"/>
      <c r="RRJ20" s="231"/>
      <c r="RRK20" s="231"/>
      <c r="RRL20" s="231"/>
      <c r="RRM20" s="231"/>
      <c r="RRN20" s="230"/>
      <c r="RRO20" s="227"/>
      <c r="RRP20" s="26"/>
      <c r="RRQ20" s="26"/>
      <c r="RRR20" s="26"/>
      <c r="RRS20" s="26"/>
      <c r="RRT20" s="26"/>
      <c r="RRV20" s="231"/>
      <c r="RRW20" s="231"/>
      <c r="RRX20" s="231"/>
      <c r="RRY20" s="231"/>
      <c r="RRZ20" s="231"/>
      <c r="RSA20" s="231"/>
      <c r="RSB20" s="231"/>
      <c r="RSC20" s="231"/>
      <c r="RSD20" s="230"/>
      <c r="RSE20" s="227"/>
      <c r="RSF20" s="26"/>
      <c r="RSG20" s="26"/>
      <c r="RSH20" s="26"/>
      <c r="RSI20" s="26"/>
      <c r="RSJ20" s="26"/>
      <c r="RSL20" s="231"/>
      <c r="RSM20" s="231"/>
      <c r="RSN20" s="231"/>
      <c r="RSO20" s="231"/>
      <c r="RSP20" s="231"/>
      <c r="RSQ20" s="231"/>
      <c r="RSR20" s="231"/>
      <c r="RSS20" s="231"/>
      <c r="RST20" s="230"/>
      <c r="RSU20" s="227"/>
      <c r="RSV20" s="26"/>
      <c r="RSW20" s="26"/>
      <c r="RSX20" s="26"/>
      <c r="RSY20" s="26"/>
      <c r="RSZ20" s="26"/>
      <c r="RTB20" s="231"/>
      <c r="RTC20" s="231"/>
      <c r="RTD20" s="231"/>
      <c r="RTE20" s="231"/>
      <c r="RTF20" s="231"/>
      <c r="RTG20" s="231"/>
      <c r="RTH20" s="231"/>
      <c r="RTI20" s="231"/>
      <c r="RTJ20" s="230"/>
      <c r="RTK20" s="227"/>
      <c r="RTL20" s="26"/>
      <c r="RTM20" s="26"/>
      <c r="RTN20" s="26"/>
      <c r="RTO20" s="26"/>
      <c r="RTP20" s="26"/>
      <c r="RTR20" s="231"/>
      <c r="RTS20" s="231"/>
      <c r="RTT20" s="231"/>
      <c r="RTU20" s="231"/>
      <c r="RTV20" s="231"/>
      <c r="RTW20" s="231"/>
      <c r="RTX20" s="231"/>
      <c r="RTY20" s="231"/>
      <c r="RTZ20" s="230"/>
      <c r="RUA20" s="227"/>
      <c r="RUB20" s="26"/>
      <c r="RUC20" s="26"/>
      <c r="RUD20" s="26"/>
      <c r="RUE20" s="26"/>
      <c r="RUF20" s="26"/>
      <c r="RUH20" s="231"/>
      <c r="RUI20" s="231"/>
      <c r="RUJ20" s="231"/>
      <c r="RUK20" s="231"/>
      <c r="RUL20" s="231"/>
      <c r="RUM20" s="231"/>
      <c r="RUN20" s="231"/>
      <c r="RUO20" s="231"/>
      <c r="RUP20" s="230"/>
      <c r="RUQ20" s="227"/>
      <c r="RUR20" s="26"/>
      <c r="RUS20" s="26"/>
      <c r="RUT20" s="26"/>
      <c r="RUU20" s="26"/>
      <c r="RUV20" s="26"/>
      <c r="RUX20" s="231"/>
      <c r="RUY20" s="231"/>
      <c r="RUZ20" s="231"/>
      <c r="RVA20" s="231"/>
      <c r="RVB20" s="231"/>
      <c r="RVC20" s="231"/>
      <c r="RVD20" s="231"/>
      <c r="RVE20" s="231"/>
      <c r="RVF20" s="230"/>
      <c r="RVG20" s="227"/>
      <c r="RVH20" s="26"/>
      <c r="RVI20" s="26"/>
      <c r="RVJ20" s="26"/>
      <c r="RVK20" s="26"/>
      <c r="RVL20" s="26"/>
      <c r="RVN20" s="231"/>
      <c r="RVO20" s="231"/>
      <c r="RVP20" s="231"/>
      <c r="RVQ20" s="231"/>
      <c r="RVR20" s="231"/>
      <c r="RVS20" s="231"/>
      <c r="RVT20" s="231"/>
      <c r="RVU20" s="231"/>
      <c r="RVV20" s="230"/>
      <c r="RVW20" s="227"/>
      <c r="RVX20" s="26"/>
      <c r="RVY20" s="26"/>
      <c r="RVZ20" s="26"/>
      <c r="RWA20" s="26"/>
      <c r="RWB20" s="26"/>
      <c r="RWD20" s="231"/>
      <c r="RWE20" s="231"/>
      <c r="RWF20" s="231"/>
      <c r="RWG20" s="231"/>
      <c r="RWH20" s="231"/>
      <c r="RWI20" s="231"/>
      <c r="RWJ20" s="231"/>
      <c r="RWK20" s="231"/>
      <c r="RWL20" s="230"/>
      <c r="RWM20" s="227"/>
      <c r="RWN20" s="26"/>
      <c r="RWO20" s="26"/>
      <c r="RWP20" s="26"/>
      <c r="RWQ20" s="26"/>
      <c r="RWR20" s="26"/>
      <c r="RWT20" s="231"/>
      <c r="RWU20" s="231"/>
      <c r="RWV20" s="231"/>
      <c r="RWW20" s="231"/>
      <c r="RWX20" s="231"/>
      <c r="RWY20" s="231"/>
      <c r="RWZ20" s="231"/>
      <c r="RXA20" s="231"/>
      <c r="RXB20" s="230"/>
      <c r="RXC20" s="227"/>
      <c r="RXD20" s="26"/>
      <c r="RXE20" s="26"/>
      <c r="RXF20" s="26"/>
      <c r="RXG20" s="26"/>
      <c r="RXH20" s="26"/>
      <c r="RXJ20" s="231"/>
      <c r="RXK20" s="231"/>
      <c r="RXL20" s="231"/>
      <c r="RXM20" s="231"/>
      <c r="RXN20" s="231"/>
      <c r="RXO20" s="231"/>
      <c r="RXP20" s="231"/>
      <c r="RXQ20" s="231"/>
      <c r="RXR20" s="230"/>
      <c r="RXS20" s="227"/>
      <c r="RXT20" s="26"/>
      <c r="RXU20" s="26"/>
      <c r="RXV20" s="26"/>
      <c r="RXW20" s="26"/>
      <c r="RXX20" s="26"/>
      <c r="RXZ20" s="231"/>
      <c r="RYA20" s="231"/>
      <c r="RYB20" s="231"/>
      <c r="RYC20" s="231"/>
      <c r="RYD20" s="231"/>
      <c r="RYE20" s="231"/>
      <c r="RYF20" s="231"/>
      <c r="RYG20" s="231"/>
      <c r="RYH20" s="230"/>
      <c r="RYI20" s="227"/>
      <c r="RYJ20" s="26"/>
      <c r="RYK20" s="26"/>
      <c r="RYL20" s="26"/>
      <c r="RYM20" s="26"/>
      <c r="RYN20" s="26"/>
      <c r="RYP20" s="231"/>
      <c r="RYQ20" s="231"/>
      <c r="RYR20" s="231"/>
      <c r="RYS20" s="231"/>
      <c r="RYT20" s="231"/>
      <c r="RYU20" s="231"/>
      <c r="RYV20" s="231"/>
      <c r="RYW20" s="231"/>
      <c r="RYX20" s="230"/>
      <c r="RYY20" s="227"/>
      <c r="RYZ20" s="26"/>
      <c r="RZA20" s="26"/>
      <c r="RZB20" s="26"/>
      <c r="RZC20" s="26"/>
      <c r="RZD20" s="26"/>
      <c r="RZF20" s="231"/>
      <c r="RZG20" s="231"/>
      <c r="RZH20" s="231"/>
      <c r="RZI20" s="231"/>
      <c r="RZJ20" s="231"/>
      <c r="RZK20" s="231"/>
      <c r="RZL20" s="231"/>
      <c r="RZM20" s="231"/>
      <c r="RZN20" s="230"/>
      <c r="RZO20" s="227"/>
      <c r="RZP20" s="26"/>
      <c r="RZQ20" s="26"/>
      <c r="RZR20" s="26"/>
      <c r="RZS20" s="26"/>
      <c r="RZT20" s="26"/>
      <c r="RZV20" s="231"/>
      <c r="RZW20" s="231"/>
      <c r="RZX20" s="231"/>
      <c r="RZY20" s="231"/>
      <c r="RZZ20" s="231"/>
      <c r="SAA20" s="231"/>
      <c r="SAB20" s="231"/>
      <c r="SAC20" s="231"/>
      <c r="SAD20" s="230"/>
      <c r="SAE20" s="227"/>
      <c r="SAF20" s="26"/>
      <c r="SAG20" s="26"/>
      <c r="SAH20" s="26"/>
      <c r="SAI20" s="26"/>
      <c r="SAJ20" s="26"/>
      <c r="SAL20" s="231"/>
      <c r="SAM20" s="231"/>
      <c r="SAN20" s="231"/>
      <c r="SAO20" s="231"/>
      <c r="SAP20" s="231"/>
      <c r="SAQ20" s="231"/>
      <c r="SAR20" s="231"/>
      <c r="SAS20" s="231"/>
      <c r="SAT20" s="230"/>
      <c r="SAU20" s="227"/>
      <c r="SAV20" s="26"/>
      <c r="SAW20" s="26"/>
      <c r="SAX20" s="26"/>
      <c r="SAY20" s="26"/>
      <c r="SAZ20" s="26"/>
      <c r="SBB20" s="231"/>
      <c r="SBC20" s="231"/>
      <c r="SBD20" s="231"/>
      <c r="SBE20" s="231"/>
      <c r="SBF20" s="231"/>
      <c r="SBG20" s="231"/>
      <c r="SBH20" s="231"/>
      <c r="SBI20" s="231"/>
      <c r="SBJ20" s="230"/>
      <c r="SBK20" s="227"/>
      <c r="SBL20" s="26"/>
      <c r="SBM20" s="26"/>
      <c r="SBN20" s="26"/>
      <c r="SBO20" s="26"/>
      <c r="SBP20" s="26"/>
      <c r="SBR20" s="231"/>
      <c r="SBS20" s="231"/>
      <c r="SBT20" s="231"/>
      <c r="SBU20" s="231"/>
      <c r="SBV20" s="231"/>
      <c r="SBW20" s="231"/>
      <c r="SBX20" s="231"/>
      <c r="SBY20" s="231"/>
      <c r="SBZ20" s="230"/>
      <c r="SCA20" s="227"/>
      <c r="SCB20" s="26"/>
      <c r="SCC20" s="26"/>
      <c r="SCD20" s="26"/>
      <c r="SCE20" s="26"/>
      <c r="SCF20" s="26"/>
      <c r="SCH20" s="231"/>
      <c r="SCI20" s="231"/>
      <c r="SCJ20" s="231"/>
      <c r="SCK20" s="231"/>
      <c r="SCL20" s="231"/>
      <c r="SCM20" s="231"/>
      <c r="SCN20" s="231"/>
      <c r="SCO20" s="231"/>
      <c r="SCP20" s="230"/>
      <c r="SCQ20" s="227"/>
      <c r="SCR20" s="26"/>
      <c r="SCS20" s="26"/>
      <c r="SCT20" s="26"/>
      <c r="SCU20" s="26"/>
      <c r="SCV20" s="26"/>
      <c r="SCX20" s="231"/>
      <c r="SCY20" s="231"/>
      <c r="SCZ20" s="231"/>
      <c r="SDA20" s="231"/>
      <c r="SDB20" s="231"/>
      <c r="SDC20" s="231"/>
      <c r="SDD20" s="231"/>
      <c r="SDE20" s="231"/>
      <c r="SDF20" s="230"/>
      <c r="SDG20" s="227"/>
      <c r="SDH20" s="26"/>
      <c r="SDI20" s="26"/>
      <c r="SDJ20" s="26"/>
      <c r="SDK20" s="26"/>
      <c r="SDL20" s="26"/>
      <c r="SDN20" s="231"/>
      <c r="SDO20" s="231"/>
      <c r="SDP20" s="231"/>
      <c r="SDQ20" s="231"/>
      <c r="SDR20" s="231"/>
      <c r="SDS20" s="231"/>
      <c r="SDT20" s="231"/>
      <c r="SDU20" s="231"/>
      <c r="SDV20" s="230"/>
      <c r="SDW20" s="227"/>
      <c r="SDX20" s="26"/>
      <c r="SDY20" s="26"/>
      <c r="SDZ20" s="26"/>
      <c r="SEA20" s="26"/>
      <c r="SEB20" s="26"/>
      <c r="SED20" s="231"/>
      <c r="SEE20" s="231"/>
      <c r="SEF20" s="231"/>
      <c r="SEG20" s="231"/>
      <c r="SEH20" s="231"/>
      <c r="SEI20" s="231"/>
      <c r="SEJ20" s="231"/>
      <c r="SEK20" s="231"/>
      <c r="SEL20" s="230"/>
      <c r="SEM20" s="227"/>
      <c r="SEN20" s="26"/>
      <c r="SEO20" s="26"/>
      <c r="SEP20" s="26"/>
      <c r="SEQ20" s="26"/>
      <c r="SER20" s="26"/>
      <c r="SET20" s="231"/>
      <c r="SEU20" s="231"/>
      <c r="SEV20" s="231"/>
      <c r="SEW20" s="231"/>
      <c r="SEX20" s="231"/>
      <c r="SEY20" s="231"/>
      <c r="SEZ20" s="231"/>
      <c r="SFA20" s="231"/>
      <c r="SFB20" s="230"/>
      <c r="SFC20" s="227"/>
      <c r="SFD20" s="26"/>
      <c r="SFE20" s="26"/>
      <c r="SFF20" s="26"/>
      <c r="SFG20" s="26"/>
      <c r="SFH20" s="26"/>
      <c r="SFJ20" s="231"/>
      <c r="SFK20" s="231"/>
      <c r="SFL20" s="231"/>
      <c r="SFM20" s="231"/>
      <c r="SFN20" s="231"/>
      <c r="SFO20" s="231"/>
      <c r="SFP20" s="231"/>
      <c r="SFQ20" s="231"/>
      <c r="SFR20" s="230"/>
      <c r="SFS20" s="227"/>
      <c r="SFT20" s="26"/>
      <c r="SFU20" s="26"/>
      <c r="SFV20" s="26"/>
      <c r="SFW20" s="26"/>
      <c r="SFX20" s="26"/>
      <c r="SFZ20" s="231"/>
      <c r="SGA20" s="231"/>
      <c r="SGB20" s="231"/>
      <c r="SGC20" s="231"/>
      <c r="SGD20" s="231"/>
      <c r="SGE20" s="231"/>
      <c r="SGF20" s="231"/>
      <c r="SGG20" s="231"/>
      <c r="SGH20" s="230"/>
      <c r="SGI20" s="227"/>
      <c r="SGJ20" s="26"/>
      <c r="SGK20" s="26"/>
      <c r="SGL20" s="26"/>
      <c r="SGM20" s="26"/>
      <c r="SGN20" s="26"/>
      <c r="SGP20" s="231"/>
      <c r="SGQ20" s="231"/>
      <c r="SGR20" s="231"/>
      <c r="SGS20" s="231"/>
      <c r="SGT20" s="231"/>
      <c r="SGU20" s="231"/>
      <c r="SGV20" s="231"/>
      <c r="SGW20" s="231"/>
      <c r="SGX20" s="230"/>
      <c r="SGY20" s="227"/>
      <c r="SGZ20" s="26"/>
      <c r="SHA20" s="26"/>
      <c r="SHB20" s="26"/>
      <c r="SHC20" s="26"/>
      <c r="SHD20" s="26"/>
      <c r="SHF20" s="231"/>
      <c r="SHG20" s="231"/>
      <c r="SHH20" s="231"/>
      <c r="SHI20" s="231"/>
      <c r="SHJ20" s="231"/>
      <c r="SHK20" s="231"/>
      <c r="SHL20" s="231"/>
      <c r="SHM20" s="231"/>
      <c r="SHN20" s="230"/>
      <c r="SHO20" s="227"/>
      <c r="SHP20" s="26"/>
      <c r="SHQ20" s="26"/>
      <c r="SHR20" s="26"/>
      <c r="SHS20" s="26"/>
      <c r="SHT20" s="26"/>
      <c r="SHV20" s="231"/>
      <c r="SHW20" s="231"/>
      <c r="SHX20" s="231"/>
      <c r="SHY20" s="231"/>
      <c r="SHZ20" s="231"/>
      <c r="SIA20" s="231"/>
      <c r="SIB20" s="231"/>
      <c r="SIC20" s="231"/>
      <c r="SID20" s="230"/>
      <c r="SIE20" s="227"/>
      <c r="SIF20" s="26"/>
      <c r="SIG20" s="26"/>
      <c r="SIH20" s="26"/>
      <c r="SII20" s="26"/>
      <c r="SIJ20" s="26"/>
      <c r="SIL20" s="231"/>
      <c r="SIM20" s="231"/>
      <c r="SIN20" s="231"/>
      <c r="SIO20" s="231"/>
      <c r="SIP20" s="231"/>
      <c r="SIQ20" s="231"/>
      <c r="SIR20" s="231"/>
      <c r="SIS20" s="231"/>
      <c r="SIT20" s="230"/>
      <c r="SIU20" s="227"/>
      <c r="SIV20" s="26"/>
      <c r="SIW20" s="26"/>
      <c r="SIX20" s="26"/>
      <c r="SIY20" s="26"/>
      <c r="SIZ20" s="26"/>
      <c r="SJB20" s="231"/>
      <c r="SJC20" s="231"/>
      <c r="SJD20" s="231"/>
      <c r="SJE20" s="231"/>
      <c r="SJF20" s="231"/>
      <c r="SJG20" s="231"/>
      <c r="SJH20" s="231"/>
      <c r="SJI20" s="231"/>
      <c r="SJJ20" s="230"/>
      <c r="SJK20" s="227"/>
      <c r="SJL20" s="26"/>
      <c r="SJM20" s="26"/>
      <c r="SJN20" s="26"/>
      <c r="SJO20" s="26"/>
      <c r="SJP20" s="26"/>
      <c r="SJR20" s="231"/>
      <c r="SJS20" s="231"/>
      <c r="SJT20" s="231"/>
      <c r="SJU20" s="231"/>
      <c r="SJV20" s="231"/>
      <c r="SJW20" s="231"/>
      <c r="SJX20" s="231"/>
      <c r="SJY20" s="231"/>
      <c r="SJZ20" s="230"/>
      <c r="SKA20" s="227"/>
      <c r="SKB20" s="26"/>
      <c r="SKC20" s="26"/>
      <c r="SKD20" s="26"/>
      <c r="SKE20" s="26"/>
      <c r="SKF20" s="26"/>
      <c r="SKH20" s="231"/>
      <c r="SKI20" s="231"/>
      <c r="SKJ20" s="231"/>
      <c r="SKK20" s="231"/>
      <c r="SKL20" s="231"/>
      <c r="SKM20" s="231"/>
      <c r="SKN20" s="231"/>
      <c r="SKO20" s="231"/>
      <c r="SKP20" s="230"/>
      <c r="SKQ20" s="227"/>
      <c r="SKR20" s="26"/>
      <c r="SKS20" s="26"/>
      <c r="SKT20" s="26"/>
      <c r="SKU20" s="26"/>
      <c r="SKV20" s="26"/>
      <c r="SKX20" s="231"/>
      <c r="SKY20" s="231"/>
      <c r="SKZ20" s="231"/>
      <c r="SLA20" s="231"/>
      <c r="SLB20" s="231"/>
      <c r="SLC20" s="231"/>
      <c r="SLD20" s="231"/>
      <c r="SLE20" s="231"/>
      <c r="SLF20" s="230"/>
      <c r="SLG20" s="227"/>
      <c r="SLH20" s="26"/>
      <c r="SLI20" s="26"/>
      <c r="SLJ20" s="26"/>
      <c r="SLK20" s="26"/>
      <c r="SLL20" s="26"/>
      <c r="SLN20" s="231"/>
      <c r="SLO20" s="231"/>
      <c r="SLP20" s="231"/>
      <c r="SLQ20" s="231"/>
      <c r="SLR20" s="231"/>
      <c r="SLS20" s="231"/>
      <c r="SLT20" s="231"/>
      <c r="SLU20" s="231"/>
      <c r="SLV20" s="230"/>
      <c r="SLW20" s="227"/>
      <c r="SLX20" s="26"/>
      <c r="SLY20" s="26"/>
      <c r="SLZ20" s="26"/>
      <c r="SMA20" s="26"/>
      <c r="SMB20" s="26"/>
      <c r="SMD20" s="231"/>
      <c r="SME20" s="231"/>
      <c r="SMF20" s="231"/>
      <c r="SMG20" s="231"/>
      <c r="SMH20" s="231"/>
      <c r="SMI20" s="231"/>
      <c r="SMJ20" s="231"/>
      <c r="SMK20" s="231"/>
      <c r="SML20" s="230"/>
      <c r="SMM20" s="227"/>
      <c r="SMN20" s="26"/>
      <c r="SMO20" s="26"/>
      <c r="SMP20" s="26"/>
      <c r="SMQ20" s="26"/>
      <c r="SMR20" s="26"/>
      <c r="SMT20" s="231"/>
      <c r="SMU20" s="231"/>
      <c r="SMV20" s="231"/>
      <c r="SMW20" s="231"/>
      <c r="SMX20" s="231"/>
      <c r="SMY20" s="231"/>
      <c r="SMZ20" s="231"/>
      <c r="SNA20" s="231"/>
      <c r="SNB20" s="230"/>
      <c r="SNC20" s="227"/>
      <c r="SND20" s="26"/>
      <c r="SNE20" s="26"/>
      <c r="SNF20" s="26"/>
      <c r="SNG20" s="26"/>
      <c r="SNH20" s="26"/>
      <c r="SNJ20" s="231"/>
      <c r="SNK20" s="231"/>
      <c r="SNL20" s="231"/>
      <c r="SNM20" s="231"/>
      <c r="SNN20" s="231"/>
      <c r="SNO20" s="231"/>
      <c r="SNP20" s="231"/>
      <c r="SNQ20" s="231"/>
      <c r="SNR20" s="230"/>
      <c r="SNS20" s="227"/>
      <c r="SNT20" s="26"/>
      <c r="SNU20" s="26"/>
      <c r="SNV20" s="26"/>
      <c r="SNW20" s="26"/>
      <c r="SNX20" s="26"/>
      <c r="SNZ20" s="231"/>
      <c r="SOA20" s="231"/>
      <c r="SOB20" s="231"/>
      <c r="SOC20" s="231"/>
      <c r="SOD20" s="231"/>
      <c r="SOE20" s="231"/>
      <c r="SOF20" s="231"/>
      <c r="SOG20" s="231"/>
      <c r="SOH20" s="230"/>
      <c r="SOI20" s="227"/>
      <c r="SOJ20" s="26"/>
      <c r="SOK20" s="26"/>
      <c r="SOL20" s="26"/>
      <c r="SOM20" s="26"/>
      <c r="SON20" s="26"/>
      <c r="SOP20" s="231"/>
      <c r="SOQ20" s="231"/>
      <c r="SOR20" s="231"/>
      <c r="SOS20" s="231"/>
      <c r="SOT20" s="231"/>
      <c r="SOU20" s="231"/>
      <c r="SOV20" s="231"/>
      <c r="SOW20" s="231"/>
      <c r="SOX20" s="230"/>
      <c r="SOY20" s="227"/>
      <c r="SOZ20" s="26"/>
      <c r="SPA20" s="26"/>
      <c r="SPB20" s="26"/>
      <c r="SPC20" s="26"/>
      <c r="SPD20" s="26"/>
      <c r="SPF20" s="231"/>
      <c r="SPG20" s="231"/>
      <c r="SPH20" s="231"/>
      <c r="SPI20" s="231"/>
      <c r="SPJ20" s="231"/>
      <c r="SPK20" s="231"/>
      <c r="SPL20" s="231"/>
      <c r="SPM20" s="231"/>
      <c r="SPN20" s="230"/>
      <c r="SPO20" s="227"/>
      <c r="SPP20" s="26"/>
      <c r="SPQ20" s="26"/>
      <c r="SPR20" s="26"/>
      <c r="SPS20" s="26"/>
      <c r="SPT20" s="26"/>
      <c r="SPV20" s="231"/>
      <c r="SPW20" s="231"/>
      <c r="SPX20" s="231"/>
      <c r="SPY20" s="231"/>
      <c r="SPZ20" s="231"/>
      <c r="SQA20" s="231"/>
      <c r="SQB20" s="231"/>
      <c r="SQC20" s="231"/>
      <c r="SQD20" s="230"/>
      <c r="SQE20" s="227"/>
      <c r="SQF20" s="26"/>
      <c r="SQG20" s="26"/>
      <c r="SQH20" s="26"/>
      <c r="SQI20" s="26"/>
      <c r="SQJ20" s="26"/>
      <c r="SQL20" s="231"/>
      <c r="SQM20" s="231"/>
      <c r="SQN20" s="231"/>
      <c r="SQO20" s="231"/>
      <c r="SQP20" s="231"/>
      <c r="SQQ20" s="231"/>
      <c r="SQR20" s="231"/>
      <c r="SQS20" s="231"/>
      <c r="SQT20" s="230"/>
      <c r="SQU20" s="227"/>
      <c r="SQV20" s="26"/>
      <c r="SQW20" s="26"/>
      <c r="SQX20" s="26"/>
      <c r="SQY20" s="26"/>
      <c r="SQZ20" s="26"/>
      <c r="SRB20" s="231"/>
      <c r="SRC20" s="231"/>
      <c r="SRD20" s="231"/>
      <c r="SRE20" s="231"/>
      <c r="SRF20" s="231"/>
      <c r="SRG20" s="231"/>
      <c r="SRH20" s="231"/>
      <c r="SRI20" s="231"/>
      <c r="SRJ20" s="230"/>
      <c r="SRK20" s="227"/>
      <c r="SRL20" s="26"/>
      <c r="SRM20" s="26"/>
      <c r="SRN20" s="26"/>
      <c r="SRO20" s="26"/>
      <c r="SRP20" s="26"/>
      <c r="SRR20" s="231"/>
      <c r="SRS20" s="231"/>
      <c r="SRT20" s="231"/>
      <c r="SRU20" s="231"/>
      <c r="SRV20" s="231"/>
      <c r="SRW20" s="231"/>
      <c r="SRX20" s="231"/>
      <c r="SRY20" s="231"/>
      <c r="SRZ20" s="230"/>
      <c r="SSA20" s="227"/>
      <c r="SSB20" s="26"/>
      <c r="SSC20" s="26"/>
      <c r="SSD20" s="26"/>
      <c r="SSE20" s="26"/>
      <c r="SSF20" s="26"/>
      <c r="SSH20" s="231"/>
      <c r="SSI20" s="231"/>
      <c r="SSJ20" s="231"/>
      <c r="SSK20" s="231"/>
      <c r="SSL20" s="231"/>
      <c r="SSM20" s="231"/>
      <c r="SSN20" s="231"/>
      <c r="SSO20" s="231"/>
      <c r="SSP20" s="230"/>
      <c r="SSQ20" s="227"/>
      <c r="SSR20" s="26"/>
      <c r="SSS20" s="26"/>
      <c r="SST20" s="26"/>
      <c r="SSU20" s="26"/>
      <c r="SSV20" s="26"/>
      <c r="SSX20" s="231"/>
      <c r="SSY20" s="231"/>
      <c r="SSZ20" s="231"/>
      <c r="STA20" s="231"/>
      <c r="STB20" s="231"/>
      <c r="STC20" s="231"/>
      <c r="STD20" s="231"/>
      <c r="STE20" s="231"/>
      <c r="STF20" s="230"/>
      <c r="STG20" s="227"/>
      <c r="STH20" s="26"/>
      <c r="STI20" s="26"/>
      <c r="STJ20" s="26"/>
      <c r="STK20" s="26"/>
      <c r="STL20" s="26"/>
      <c r="STN20" s="231"/>
      <c r="STO20" s="231"/>
      <c r="STP20" s="231"/>
      <c r="STQ20" s="231"/>
      <c r="STR20" s="231"/>
      <c r="STS20" s="231"/>
      <c r="STT20" s="231"/>
      <c r="STU20" s="231"/>
      <c r="STV20" s="230"/>
      <c r="STW20" s="227"/>
      <c r="STX20" s="26"/>
      <c r="STY20" s="26"/>
      <c r="STZ20" s="26"/>
      <c r="SUA20" s="26"/>
      <c r="SUB20" s="26"/>
      <c r="SUD20" s="231"/>
      <c r="SUE20" s="231"/>
      <c r="SUF20" s="231"/>
      <c r="SUG20" s="231"/>
      <c r="SUH20" s="231"/>
      <c r="SUI20" s="231"/>
      <c r="SUJ20" s="231"/>
      <c r="SUK20" s="231"/>
      <c r="SUL20" s="230"/>
      <c r="SUM20" s="227"/>
      <c r="SUN20" s="26"/>
      <c r="SUO20" s="26"/>
      <c r="SUP20" s="26"/>
      <c r="SUQ20" s="26"/>
      <c r="SUR20" s="26"/>
      <c r="SUT20" s="231"/>
      <c r="SUU20" s="231"/>
      <c r="SUV20" s="231"/>
      <c r="SUW20" s="231"/>
      <c r="SUX20" s="231"/>
      <c r="SUY20" s="231"/>
      <c r="SUZ20" s="231"/>
      <c r="SVA20" s="231"/>
      <c r="SVB20" s="230"/>
      <c r="SVC20" s="227"/>
      <c r="SVD20" s="26"/>
      <c r="SVE20" s="26"/>
      <c r="SVF20" s="26"/>
      <c r="SVG20" s="26"/>
      <c r="SVH20" s="26"/>
      <c r="SVJ20" s="231"/>
      <c r="SVK20" s="231"/>
      <c r="SVL20" s="231"/>
      <c r="SVM20" s="231"/>
      <c r="SVN20" s="231"/>
      <c r="SVO20" s="231"/>
      <c r="SVP20" s="231"/>
      <c r="SVQ20" s="231"/>
      <c r="SVR20" s="230"/>
      <c r="SVS20" s="227"/>
      <c r="SVT20" s="26"/>
      <c r="SVU20" s="26"/>
      <c r="SVV20" s="26"/>
      <c r="SVW20" s="26"/>
      <c r="SVX20" s="26"/>
      <c r="SVZ20" s="231"/>
      <c r="SWA20" s="231"/>
      <c r="SWB20" s="231"/>
      <c r="SWC20" s="231"/>
      <c r="SWD20" s="231"/>
      <c r="SWE20" s="231"/>
      <c r="SWF20" s="231"/>
      <c r="SWG20" s="231"/>
      <c r="SWH20" s="230"/>
      <c r="SWI20" s="227"/>
      <c r="SWJ20" s="26"/>
      <c r="SWK20" s="26"/>
      <c r="SWL20" s="26"/>
      <c r="SWM20" s="26"/>
      <c r="SWN20" s="26"/>
      <c r="SWP20" s="231"/>
      <c r="SWQ20" s="231"/>
      <c r="SWR20" s="231"/>
      <c r="SWS20" s="231"/>
      <c r="SWT20" s="231"/>
      <c r="SWU20" s="231"/>
      <c r="SWV20" s="231"/>
      <c r="SWW20" s="231"/>
      <c r="SWX20" s="230"/>
      <c r="SWY20" s="227"/>
      <c r="SWZ20" s="26"/>
      <c r="SXA20" s="26"/>
      <c r="SXB20" s="26"/>
      <c r="SXC20" s="26"/>
      <c r="SXD20" s="26"/>
      <c r="SXF20" s="231"/>
      <c r="SXG20" s="231"/>
      <c r="SXH20" s="231"/>
      <c r="SXI20" s="231"/>
      <c r="SXJ20" s="231"/>
      <c r="SXK20" s="231"/>
      <c r="SXL20" s="231"/>
      <c r="SXM20" s="231"/>
      <c r="SXN20" s="230"/>
      <c r="SXO20" s="227"/>
      <c r="SXP20" s="26"/>
      <c r="SXQ20" s="26"/>
      <c r="SXR20" s="26"/>
      <c r="SXS20" s="26"/>
      <c r="SXT20" s="26"/>
      <c r="SXV20" s="231"/>
      <c r="SXW20" s="231"/>
      <c r="SXX20" s="231"/>
      <c r="SXY20" s="231"/>
      <c r="SXZ20" s="231"/>
      <c r="SYA20" s="231"/>
      <c r="SYB20" s="231"/>
      <c r="SYC20" s="231"/>
      <c r="SYD20" s="230"/>
      <c r="SYE20" s="227"/>
      <c r="SYF20" s="26"/>
      <c r="SYG20" s="26"/>
      <c r="SYH20" s="26"/>
      <c r="SYI20" s="26"/>
      <c r="SYJ20" s="26"/>
      <c r="SYL20" s="231"/>
      <c r="SYM20" s="231"/>
      <c r="SYN20" s="231"/>
      <c r="SYO20" s="231"/>
      <c r="SYP20" s="231"/>
      <c r="SYQ20" s="231"/>
      <c r="SYR20" s="231"/>
      <c r="SYS20" s="231"/>
      <c r="SYT20" s="230"/>
      <c r="SYU20" s="227"/>
      <c r="SYV20" s="26"/>
      <c r="SYW20" s="26"/>
      <c r="SYX20" s="26"/>
      <c r="SYY20" s="26"/>
      <c r="SYZ20" s="26"/>
      <c r="SZB20" s="231"/>
      <c r="SZC20" s="231"/>
      <c r="SZD20" s="231"/>
      <c r="SZE20" s="231"/>
      <c r="SZF20" s="231"/>
      <c r="SZG20" s="231"/>
      <c r="SZH20" s="231"/>
      <c r="SZI20" s="231"/>
      <c r="SZJ20" s="230"/>
      <c r="SZK20" s="227"/>
      <c r="SZL20" s="26"/>
      <c r="SZM20" s="26"/>
      <c r="SZN20" s="26"/>
      <c r="SZO20" s="26"/>
      <c r="SZP20" s="26"/>
      <c r="SZR20" s="231"/>
      <c r="SZS20" s="231"/>
      <c r="SZT20" s="231"/>
      <c r="SZU20" s="231"/>
      <c r="SZV20" s="231"/>
      <c r="SZW20" s="231"/>
      <c r="SZX20" s="231"/>
      <c r="SZY20" s="231"/>
      <c r="SZZ20" s="230"/>
      <c r="TAA20" s="227"/>
      <c r="TAB20" s="26"/>
      <c r="TAC20" s="26"/>
      <c r="TAD20" s="26"/>
      <c r="TAE20" s="26"/>
      <c r="TAF20" s="26"/>
      <c r="TAH20" s="231"/>
      <c r="TAI20" s="231"/>
      <c r="TAJ20" s="231"/>
      <c r="TAK20" s="231"/>
      <c r="TAL20" s="231"/>
      <c r="TAM20" s="231"/>
      <c r="TAN20" s="231"/>
      <c r="TAO20" s="231"/>
      <c r="TAP20" s="230"/>
      <c r="TAQ20" s="227"/>
      <c r="TAR20" s="26"/>
      <c r="TAS20" s="26"/>
      <c r="TAT20" s="26"/>
      <c r="TAU20" s="26"/>
      <c r="TAV20" s="26"/>
      <c r="TAX20" s="231"/>
      <c r="TAY20" s="231"/>
      <c r="TAZ20" s="231"/>
      <c r="TBA20" s="231"/>
      <c r="TBB20" s="231"/>
      <c r="TBC20" s="231"/>
      <c r="TBD20" s="231"/>
      <c r="TBE20" s="231"/>
      <c r="TBF20" s="230"/>
      <c r="TBG20" s="227"/>
      <c r="TBH20" s="26"/>
      <c r="TBI20" s="26"/>
      <c r="TBJ20" s="26"/>
      <c r="TBK20" s="26"/>
      <c r="TBL20" s="26"/>
      <c r="TBN20" s="231"/>
      <c r="TBO20" s="231"/>
      <c r="TBP20" s="231"/>
      <c r="TBQ20" s="231"/>
      <c r="TBR20" s="231"/>
      <c r="TBS20" s="231"/>
      <c r="TBT20" s="231"/>
      <c r="TBU20" s="231"/>
      <c r="TBV20" s="230"/>
      <c r="TBW20" s="227"/>
      <c r="TBX20" s="26"/>
      <c r="TBY20" s="26"/>
      <c r="TBZ20" s="26"/>
      <c r="TCA20" s="26"/>
      <c r="TCB20" s="26"/>
      <c r="TCD20" s="231"/>
      <c r="TCE20" s="231"/>
      <c r="TCF20" s="231"/>
      <c r="TCG20" s="231"/>
      <c r="TCH20" s="231"/>
      <c r="TCI20" s="231"/>
      <c r="TCJ20" s="231"/>
      <c r="TCK20" s="231"/>
      <c r="TCL20" s="230"/>
      <c r="TCM20" s="227"/>
      <c r="TCN20" s="26"/>
      <c r="TCO20" s="26"/>
      <c r="TCP20" s="26"/>
      <c r="TCQ20" s="26"/>
      <c r="TCR20" s="26"/>
      <c r="TCT20" s="231"/>
      <c r="TCU20" s="231"/>
      <c r="TCV20" s="231"/>
      <c r="TCW20" s="231"/>
      <c r="TCX20" s="231"/>
      <c r="TCY20" s="231"/>
      <c r="TCZ20" s="231"/>
      <c r="TDA20" s="231"/>
      <c r="TDB20" s="230"/>
      <c r="TDC20" s="227"/>
      <c r="TDD20" s="26"/>
      <c r="TDE20" s="26"/>
      <c r="TDF20" s="26"/>
      <c r="TDG20" s="26"/>
      <c r="TDH20" s="26"/>
      <c r="TDJ20" s="231"/>
      <c r="TDK20" s="231"/>
      <c r="TDL20" s="231"/>
      <c r="TDM20" s="231"/>
      <c r="TDN20" s="231"/>
      <c r="TDO20" s="231"/>
      <c r="TDP20" s="231"/>
      <c r="TDQ20" s="231"/>
      <c r="TDR20" s="230"/>
      <c r="TDS20" s="227"/>
      <c r="TDT20" s="26"/>
      <c r="TDU20" s="26"/>
      <c r="TDV20" s="26"/>
      <c r="TDW20" s="26"/>
      <c r="TDX20" s="26"/>
      <c r="TDZ20" s="231"/>
      <c r="TEA20" s="231"/>
      <c r="TEB20" s="231"/>
      <c r="TEC20" s="231"/>
      <c r="TED20" s="231"/>
      <c r="TEE20" s="231"/>
      <c r="TEF20" s="231"/>
      <c r="TEG20" s="231"/>
      <c r="TEH20" s="230"/>
      <c r="TEI20" s="227"/>
      <c r="TEJ20" s="26"/>
      <c r="TEK20" s="26"/>
      <c r="TEL20" s="26"/>
      <c r="TEM20" s="26"/>
      <c r="TEN20" s="26"/>
      <c r="TEP20" s="231"/>
      <c r="TEQ20" s="231"/>
      <c r="TER20" s="231"/>
      <c r="TES20" s="231"/>
      <c r="TET20" s="231"/>
      <c r="TEU20" s="231"/>
      <c r="TEV20" s="231"/>
      <c r="TEW20" s="231"/>
      <c r="TEX20" s="230"/>
      <c r="TEY20" s="227"/>
      <c r="TEZ20" s="26"/>
      <c r="TFA20" s="26"/>
      <c r="TFB20" s="26"/>
      <c r="TFC20" s="26"/>
      <c r="TFD20" s="26"/>
      <c r="TFF20" s="231"/>
      <c r="TFG20" s="231"/>
      <c r="TFH20" s="231"/>
      <c r="TFI20" s="231"/>
      <c r="TFJ20" s="231"/>
      <c r="TFK20" s="231"/>
      <c r="TFL20" s="231"/>
      <c r="TFM20" s="231"/>
      <c r="TFN20" s="230"/>
      <c r="TFO20" s="227"/>
      <c r="TFP20" s="26"/>
      <c r="TFQ20" s="26"/>
      <c r="TFR20" s="26"/>
      <c r="TFS20" s="26"/>
      <c r="TFT20" s="26"/>
      <c r="TFV20" s="231"/>
      <c r="TFW20" s="231"/>
      <c r="TFX20" s="231"/>
      <c r="TFY20" s="231"/>
      <c r="TFZ20" s="231"/>
      <c r="TGA20" s="231"/>
      <c r="TGB20" s="231"/>
      <c r="TGC20" s="231"/>
      <c r="TGD20" s="230"/>
      <c r="TGE20" s="227"/>
      <c r="TGF20" s="26"/>
      <c r="TGG20" s="26"/>
      <c r="TGH20" s="26"/>
      <c r="TGI20" s="26"/>
      <c r="TGJ20" s="26"/>
      <c r="TGL20" s="231"/>
      <c r="TGM20" s="231"/>
      <c r="TGN20" s="231"/>
      <c r="TGO20" s="231"/>
      <c r="TGP20" s="231"/>
      <c r="TGQ20" s="231"/>
      <c r="TGR20" s="231"/>
      <c r="TGS20" s="231"/>
      <c r="TGT20" s="230"/>
      <c r="TGU20" s="227"/>
      <c r="TGV20" s="26"/>
      <c r="TGW20" s="26"/>
      <c r="TGX20" s="26"/>
      <c r="TGY20" s="26"/>
      <c r="TGZ20" s="26"/>
      <c r="THB20" s="231"/>
      <c r="THC20" s="231"/>
      <c r="THD20" s="231"/>
      <c r="THE20" s="231"/>
      <c r="THF20" s="231"/>
      <c r="THG20" s="231"/>
      <c r="THH20" s="231"/>
      <c r="THI20" s="231"/>
      <c r="THJ20" s="230"/>
      <c r="THK20" s="227"/>
      <c r="THL20" s="26"/>
      <c r="THM20" s="26"/>
      <c r="THN20" s="26"/>
      <c r="THO20" s="26"/>
      <c r="THP20" s="26"/>
      <c r="THR20" s="231"/>
      <c r="THS20" s="231"/>
      <c r="THT20" s="231"/>
      <c r="THU20" s="231"/>
      <c r="THV20" s="231"/>
      <c r="THW20" s="231"/>
      <c r="THX20" s="231"/>
      <c r="THY20" s="231"/>
      <c r="THZ20" s="230"/>
      <c r="TIA20" s="227"/>
      <c r="TIB20" s="26"/>
      <c r="TIC20" s="26"/>
      <c r="TID20" s="26"/>
      <c r="TIE20" s="26"/>
      <c r="TIF20" s="26"/>
      <c r="TIH20" s="231"/>
      <c r="TII20" s="231"/>
      <c r="TIJ20" s="231"/>
      <c r="TIK20" s="231"/>
      <c r="TIL20" s="231"/>
      <c r="TIM20" s="231"/>
      <c r="TIN20" s="231"/>
      <c r="TIO20" s="231"/>
      <c r="TIP20" s="230"/>
      <c r="TIQ20" s="227"/>
      <c r="TIR20" s="26"/>
      <c r="TIS20" s="26"/>
      <c r="TIT20" s="26"/>
      <c r="TIU20" s="26"/>
      <c r="TIV20" s="26"/>
      <c r="TIX20" s="231"/>
      <c r="TIY20" s="231"/>
      <c r="TIZ20" s="231"/>
      <c r="TJA20" s="231"/>
      <c r="TJB20" s="231"/>
      <c r="TJC20" s="231"/>
      <c r="TJD20" s="231"/>
      <c r="TJE20" s="231"/>
      <c r="TJF20" s="230"/>
      <c r="TJG20" s="227"/>
      <c r="TJH20" s="26"/>
      <c r="TJI20" s="26"/>
      <c r="TJJ20" s="26"/>
      <c r="TJK20" s="26"/>
      <c r="TJL20" s="26"/>
      <c r="TJN20" s="231"/>
      <c r="TJO20" s="231"/>
      <c r="TJP20" s="231"/>
      <c r="TJQ20" s="231"/>
      <c r="TJR20" s="231"/>
      <c r="TJS20" s="231"/>
      <c r="TJT20" s="231"/>
      <c r="TJU20" s="231"/>
      <c r="TJV20" s="230"/>
      <c r="TJW20" s="227"/>
      <c r="TJX20" s="26"/>
      <c r="TJY20" s="26"/>
      <c r="TJZ20" s="26"/>
      <c r="TKA20" s="26"/>
      <c r="TKB20" s="26"/>
      <c r="TKD20" s="231"/>
      <c r="TKE20" s="231"/>
      <c r="TKF20" s="231"/>
      <c r="TKG20" s="231"/>
      <c r="TKH20" s="231"/>
      <c r="TKI20" s="231"/>
      <c r="TKJ20" s="231"/>
      <c r="TKK20" s="231"/>
      <c r="TKL20" s="230"/>
      <c r="TKM20" s="227"/>
      <c r="TKN20" s="26"/>
      <c r="TKO20" s="26"/>
      <c r="TKP20" s="26"/>
      <c r="TKQ20" s="26"/>
      <c r="TKR20" s="26"/>
      <c r="TKT20" s="231"/>
      <c r="TKU20" s="231"/>
      <c r="TKV20" s="231"/>
      <c r="TKW20" s="231"/>
      <c r="TKX20" s="231"/>
      <c r="TKY20" s="231"/>
      <c r="TKZ20" s="231"/>
      <c r="TLA20" s="231"/>
      <c r="TLB20" s="230"/>
      <c r="TLC20" s="227"/>
      <c r="TLD20" s="26"/>
      <c r="TLE20" s="26"/>
      <c r="TLF20" s="26"/>
      <c r="TLG20" s="26"/>
      <c r="TLH20" s="26"/>
      <c r="TLJ20" s="231"/>
      <c r="TLK20" s="231"/>
      <c r="TLL20" s="231"/>
      <c r="TLM20" s="231"/>
      <c r="TLN20" s="231"/>
      <c r="TLO20" s="231"/>
      <c r="TLP20" s="231"/>
      <c r="TLQ20" s="231"/>
      <c r="TLR20" s="230"/>
      <c r="TLS20" s="227"/>
      <c r="TLT20" s="26"/>
      <c r="TLU20" s="26"/>
      <c r="TLV20" s="26"/>
      <c r="TLW20" s="26"/>
      <c r="TLX20" s="26"/>
      <c r="TLZ20" s="231"/>
      <c r="TMA20" s="231"/>
      <c r="TMB20" s="231"/>
      <c r="TMC20" s="231"/>
      <c r="TMD20" s="231"/>
      <c r="TME20" s="231"/>
      <c r="TMF20" s="231"/>
      <c r="TMG20" s="231"/>
      <c r="TMH20" s="230"/>
      <c r="TMI20" s="227"/>
      <c r="TMJ20" s="26"/>
      <c r="TMK20" s="26"/>
      <c r="TML20" s="26"/>
      <c r="TMM20" s="26"/>
      <c r="TMN20" s="26"/>
      <c r="TMP20" s="231"/>
      <c r="TMQ20" s="231"/>
      <c r="TMR20" s="231"/>
      <c r="TMS20" s="231"/>
      <c r="TMT20" s="231"/>
      <c r="TMU20" s="231"/>
      <c r="TMV20" s="231"/>
      <c r="TMW20" s="231"/>
      <c r="TMX20" s="230"/>
      <c r="TMY20" s="227"/>
      <c r="TMZ20" s="26"/>
      <c r="TNA20" s="26"/>
      <c r="TNB20" s="26"/>
      <c r="TNC20" s="26"/>
      <c r="TND20" s="26"/>
      <c r="TNF20" s="231"/>
      <c r="TNG20" s="231"/>
      <c r="TNH20" s="231"/>
      <c r="TNI20" s="231"/>
      <c r="TNJ20" s="231"/>
      <c r="TNK20" s="231"/>
      <c r="TNL20" s="231"/>
      <c r="TNM20" s="231"/>
      <c r="TNN20" s="230"/>
      <c r="TNO20" s="227"/>
      <c r="TNP20" s="26"/>
      <c r="TNQ20" s="26"/>
      <c r="TNR20" s="26"/>
      <c r="TNS20" s="26"/>
      <c r="TNT20" s="26"/>
      <c r="TNV20" s="231"/>
      <c r="TNW20" s="231"/>
      <c r="TNX20" s="231"/>
      <c r="TNY20" s="231"/>
      <c r="TNZ20" s="231"/>
      <c r="TOA20" s="231"/>
      <c r="TOB20" s="231"/>
      <c r="TOC20" s="231"/>
      <c r="TOD20" s="230"/>
      <c r="TOE20" s="227"/>
      <c r="TOF20" s="26"/>
      <c r="TOG20" s="26"/>
      <c r="TOH20" s="26"/>
      <c r="TOI20" s="26"/>
      <c r="TOJ20" s="26"/>
      <c r="TOL20" s="231"/>
      <c r="TOM20" s="231"/>
      <c r="TON20" s="231"/>
      <c r="TOO20" s="231"/>
      <c r="TOP20" s="231"/>
      <c r="TOQ20" s="231"/>
      <c r="TOR20" s="231"/>
      <c r="TOS20" s="231"/>
      <c r="TOT20" s="230"/>
      <c r="TOU20" s="227"/>
      <c r="TOV20" s="26"/>
      <c r="TOW20" s="26"/>
      <c r="TOX20" s="26"/>
      <c r="TOY20" s="26"/>
      <c r="TOZ20" s="26"/>
      <c r="TPB20" s="231"/>
      <c r="TPC20" s="231"/>
      <c r="TPD20" s="231"/>
      <c r="TPE20" s="231"/>
      <c r="TPF20" s="231"/>
      <c r="TPG20" s="231"/>
      <c r="TPH20" s="231"/>
      <c r="TPI20" s="231"/>
      <c r="TPJ20" s="230"/>
      <c r="TPK20" s="227"/>
      <c r="TPL20" s="26"/>
      <c r="TPM20" s="26"/>
      <c r="TPN20" s="26"/>
      <c r="TPO20" s="26"/>
      <c r="TPP20" s="26"/>
      <c r="TPR20" s="231"/>
      <c r="TPS20" s="231"/>
      <c r="TPT20" s="231"/>
      <c r="TPU20" s="231"/>
      <c r="TPV20" s="231"/>
      <c r="TPW20" s="231"/>
      <c r="TPX20" s="231"/>
      <c r="TPY20" s="231"/>
      <c r="TPZ20" s="230"/>
      <c r="TQA20" s="227"/>
      <c r="TQB20" s="26"/>
      <c r="TQC20" s="26"/>
      <c r="TQD20" s="26"/>
      <c r="TQE20" s="26"/>
      <c r="TQF20" s="26"/>
      <c r="TQH20" s="231"/>
      <c r="TQI20" s="231"/>
      <c r="TQJ20" s="231"/>
      <c r="TQK20" s="231"/>
      <c r="TQL20" s="231"/>
      <c r="TQM20" s="231"/>
      <c r="TQN20" s="231"/>
      <c r="TQO20" s="231"/>
      <c r="TQP20" s="230"/>
      <c r="TQQ20" s="227"/>
      <c r="TQR20" s="26"/>
      <c r="TQS20" s="26"/>
      <c r="TQT20" s="26"/>
      <c r="TQU20" s="26"/>
      <c r="TQV20" s="26"/>
      <c r="TQX20" s="231"/>
      <c r="TQY20" s="231"/>
      <c r="TQZ20" s="231"/>
      <c r="TRA20" s="231"/>
      <c r="TRB20" s="231"/>
      <c r="TRC20" s="231"/>
      <c r="TRD20" s="231"/>
      <c r="TRE20" s="231"/>
      <c r="TRF20" s="230"/>
      <c r="TRG20" s="227"/>
      <c r="TRH20" s="26"/>
      <c r="TRI20" s="26"/>
      <c r="TRJ20" s="26"/>
      <c r="TRK20" s="26"/>
      <c r="TRL20" s="26"/>
      <c r="TRN20" s="231"/>
      <c r="TRO20" s="231"/>
      <c r="TRP20" s="231"/>
      <c r="TRQ20" s="231"/>
      <c r="TRR20" s="231"/>
      <c r="TRS20" s="231"/>
      <c r="TRT20" s="231"/>
      <c r="TRU20" s="231"/>
      <c r="TRV20" s="230"/>
      <c r="TRW20" s="227"/>
      <c r="TRX20" s="26"/>
      <c r="TRY20" s="26"/>
      <c r="TRZ20" s="26"/>
      <c r="TSA20" s="26"/>
      <c r="TSB20" s="26"/>
      <c r="TSD20" s="231"/>
      <c r="TSE20" s="231"/>
      <c r="TSF20" s="231"/>
      <c r="TSG20" s="231"/>
      <c r="TSH20" s="231"/>
      <c r="TSI20" s="231"/>
      <c r="TSJ20" s="231"/>
      <c r="TSK20" s="231"/>
      <c r="TSL20" s="230"/>
      <c r="TSM20" s="227"/>
      <c r="TSN20" s="26"/>
      <c r="TSO20" s="26"/>
      <c r="TSP20" s="26"/>
      <c r="TSQ20" s="26"/>
      <c r="TSR20" s="26"/>
      <c r="TST20" s="231"/>
      <c r="TSU20" s="231"/>
      <c r="TSV20" s="231"/>
      <c r="TSW20" s="231"/>
      <c r="TSX20" s="231"/>
      <c r="TSY20" s="231"/>
      <c r="TSZ20" s="231"/>
      <c r="TTA20" s="231"/>
      <c r="TTB20" s="230"/>
      <c r="TTC20" s="227"/>
      <c r="TTD20" s="26"/>
      <c r="TTE20" s="26"/>
      <c r="TTF20" s="26"/>
      <c r="TTG20" s="26"/>
      <c r="TTH20" s="26"/>
      <c r="TTJ20" s="231"/>
      <c r="TTK20" s="231"/>
      <c r="TTL20" s="231"/>
      <c r="TTM20" s="231"/>
      <c r="TTN20" s="231"/>
      <c r="TTO20" s="231"/>
      <c r="TTP20" s="231"/>
      <c r="TTQ20" s="231"/>
      <c r="TTR20" s="230"/>
      <c r="TTS20" s="227"/>
      <c r="TTT20" s="26"/>
      <c r="TTU20" s="26"/>
      <c r="TTV20" s="26"/>
      <c r="TTW20" s="26"/>
      <c r="TTX20" s="26"/>
      <c r="TTZ20" s="231"/>
      <c r="TUA20" s="231"/>
      <c r="TUB20" s="231"/>
      <c r="TUC20" s="231"/>
      <c r="TUD20" s="231"/>
      <c r="TUE20" s="231"/>
      <c r="TUF20" s="231"/>
      <c r="TUG20" s="231"/>
      <c r="TUH20" s="230"/>
      <c r="TUI20" s="227"/>
      <c r="TUJ20" s="26"/>
      <c r="TUK20" s="26"/>
      <c r="TUL20" s="26"/>
      <c r="TUM20" s="26"/>
      <c r="TUN20" s="26"/>
      <c r="TUP20" s="231"/>
      <c r="TUQ20" s="231"/>
      <c r="TUR20" s="231"/>
      <c r="TUS20" s="231"/>
      <c r="TUT20" s="231"/>
      <c r="TUU20" s="231"/>
      <c r="TUV20" s="231"/>
      <c r="TUW20" s="231"/>
      <c r="TUX20" s="230"/>
      <c r="TUY20" s="227"/>
      <c r="TUZ20" s="26"/>
      <c r="TVA20" s="26"/>
      <c r="TVB20" s="26"/>
      <c r="TVC20" s="26"/>
      <c r="TVD20" s="26"/>
      <c r="TVF20" s="231"/>
      <c r="TVG20" s="231"/>
      <c r="TVH20" s="231"/>
      <c r="TVI20" s="231"/>
      <c r="TVJ20" s="231"/>
      <c r="TVK20" s="231"/>
      <c r="TVL20" s="231"/>
      <c r="TVM20" s="231"/>
      <c r="TVN20" s="230"/>
      <c r="TVO20" s="227"/>
      <c r="TVP20" s="26"/>
      <c r="TVQ20" s="26"/>
      <c r="TVR20" s="26"/>
      <c r="TVS20" s="26"/>
      <c r="TVT20" s="26"/>
      <c r="TVV20" s="231"/>
      <c r="TVW20" s="231"/>
      <c r="TVX20" s="231"/>
      <c r="TVY20" s="231"/>
      <c r="TVZ20" s="231"/>
      <c r="TWA20" s="231"/>
      <c r="TWB20" s="231"/>
      <c r="TWC20" s="231"/>
      <c r="TWD20" s="230"/>
      <c r="TWE20" s="227"/>
      <c r="TWF20" s="26"/>
      <c r="TWG20" s="26"/>
      <c r="TWH20" s="26"/>
      <c r="TWI20" s="26"/>
      <c r="TWJ20" s="26"/>
      <c r="TWL20" s="231"/>
      <c r="TWM20" s="231"/>
      <c r="TWN20" s="231"/>
      <c r="TWO20" s="231"/>
      <c r="TWP20" s="231"/>
      <c r="TWQ20" s="231"/>
      <c r="TWR20" s="231"/>
      <c r="TWS20" s="231"/>
      <c r="TWT20" s="230"/>
      <c r="TWU20" s="227"/>
      <c r="TWV20" s="26"/>
      <c r="TWW20" s="26"/>
      <c r="TWX20" s="26"/>
      <c r="TWY20" s="26"/>
      <c r="TWZ20" s="26"/>
      <c r="TXB20" s="231"/>
      <c r="TXC20" s="231"/>
      <c r="TXD20" s="231"/>
      <c r="TXE20" s="231"/>
      <c r="TXF20" s="231"/>
      <c r="TXG20" s="231"/>
      <c r="TXH20" s="231"/>
      <c r="TXI20" s="231"/>
      <c r="TXJ20" s="230"/>
      <c r="TXK20" s="227"/>
      <c r="TXL20" s="26"/>
      <c r="TXM20" s="26"/>
      <c r="TXN20" s="26"/>
      <c r="TXO20" s="26"/>
      <c r="TXP20" s="26"/>
      <c r="TXR20" s="231"/>
      <c r="TXS20" s="231"/>
      <c r="TXT20" s="231"/>
      <c r="TXU20" s="231"/>
      <c r="TXV20" s="231"/>
      <c r="TXW20" s="231"/>
      <c r="TXX20" s="231"/>
      <c r="TXY20" s="231"/>
      <c r="TXZ20" s="230"/>
      <c r="TYA20" s="227"/>
      <c r="TYB20" s="26"/>
      <c r="TYC20" s="26"/>
      <c r="TYD20" s="26"/>
      <c r="TYE20" s="26"/>
      <c r="TYF20" s="26"/>
      <c r="TYH20" s="231"/>
      <c r="TYI20" s="231"/>
      <c r="TYJ20" s="231"/>
      <c r="TYK20" s="231"/>
      <c r="TYL20" s="231"/>
      <c r="TYM20" s="231"/>
      <c r="TYN20" s="231"/>
      <c r="TYO20" s="231"/>
      <c r="TYP20" s="230"/>
      <c r="TYQ20" s="227"/>
      <c r="TYR20" s="26"/>
      <c r="TYS20" s="26"/>
      <c r="TYT20" s="26"/>
      <c r="TYU20" s="26"/>
      <c r="TYV20" s="26"/>
      <c r="TYX20" s="231"/>
      <c r="TYY20" s="231"/>
      <c r="TYZ20" s="231"/>
      <c r="TZA20" s="231"/>
      <c r="TZB20" s="231"/>
      <c r="TZC20" s="231"/>
      <c r="TZD20" s="231"/>
      <c r="TZE20" s="231"/>
      <c r="TZF20" s="230"/>
      <c r="TZG20" s="227"/>
      <c r="TZH20" s="26"/>
      <c r="TZI20" s="26"/>
      <c r="TZJ20" s="26"/>
      <c r="TZK20" s="26"/>
      <c r="TZL20" s="26"/>
      <c r="TZN20" s="231"/>
      <c r="TZO20" s="231"/>
      <c r="TZP20" s="231"/>
      <c r="TZQ20" s="231"/>
      <c r="TZR20" s="231"/>
      <c r="TZS20" s="231"/>
      <c r="TZT20" s="231"/>
      <c r="TZU20" s="231"/>
      <c r="TZV20" s="230"/>
      <c r="TZW20" s="227"/>
      <c r="TZX20" s="26"/>
      <c r="TZY20" s="26"/>
      <c r="TZZ20" s="26"/>
      <c r="UAA20" s="26"/>
      <c r="UAB20" s="26"/>
      <c r="UAD20" s="231"/>
      <c r="UAE20" s="231"/>
      <c r="UAF20" s="231"/>
      <c r="UAG20" s="231"/>
      <c r="UAH20" s="231"/>
      <c r="UAI20" s="231"/>
      <c r="UAJ20" s="231"/>
      <c r="UAK20" s="231"/>
      <c r="UAL20" s="230"/>
      <c r="UAM20" s="227"/>
      <c r="UAN20" s="26"/>
      <c r="UAO20" s="26"/>
      <c r="UAP20" s="26"/>
      <c r="UAQ20" s="26"/>
      <c r="UAR20" s="26"/>
      <c r="UAT20" s="231"/>
      <c r="UAU20" s="231"/>
      <c r="UAV20" s="231"/>
      <c r="UAW20" s="231"/>
      <c r="UAX20" s="231"/>
      <c r="UAY20" s="231"/>
      <c r="UAZ20" s="231"/>
      <c r="UBA20" s="231"/>
      <c r="UBB20" s="230"/>
      <c r="UBC20" s="227"/>
      <c r="UBD20" s="26"/>
      <c r="UBE20" s="26"/>
      <c r="UBF20" s="26"/>
      <c r="UBG20" s="26"/>
      <c r="UBH20" s="26"/>
      <c r="UBJ20" s="231"/>
      <c r="UBK20" s="231"/>
      <c r="UBL20" s="231"/>
      <c r="UBM20" s="231"/>
      <c r="UBN20" s="231"/>
      <c r="UBO20" s="231"/>
      <c r="UBP20" s="231"/>
      <c r="UBQ20" s="231"/>
      <c r="UBR20" s="230"/>
      <c r="UBS20" s="227"/>
      <c r="UBT20" s="26"/>
      <c r="UBU20" s="26"/>
      <c r="UBV20" s="26"/>
      <c r="UBW20" s="26"/>
      <c r="UBX20" s="26"/>
      <c r="UBZ20" s="231"/>
      <c r="UCA20" s="231"/>
      <c r="UCB20" s="231"/>
      <c r="UCC20" s="231"/>
      <c r="UCD20" s="231"/>
      <c r="UCE20" s="231"/>
      <c r="UCF20" s="231"/>
      <c r="UCG20" s="231"/>
      <c r="UCH20" s="230"/>
      <c r="UCI20" s="227"/>
      <c r="UCJ20" s="26"/>
      <c r="UCK20" s="26"/>
      <c r="UCL20" s="26"/>
      <c r="UCM20" s="26"/>
      <c r="UCN20" s="26"/>
      <c r="UCP20" s="231"/>
      <c r="UCQ20" s="231"/>
      <c r="UCR20" s="231"/>
      <c r="UCS20" s="231"/>
      <c r="UCT20" s="231"/>
      <c r="UCU20" s="231"/>
      <c r="UCV20" s="231"/>
      <c r="UCW20" s="231"/>
      <c r="UCX20" s="230"/>
      <c r="UCY20" s="227"/>
      <c r="UCZ20" s="26"/>
      <c r="UDA20" s="26"/>
      <c r="UDB20" s="26"/>
      <c r="UDC20" s="26"/>
      <c r="UDD20" s="26"/>
      <c r="UDF20" s="231"/>
      <c r="UDG20" s="231"/>
      <c r="UDH20" s="231"/>
      <c r="UDI20" s="231"/>
      <c r="UDJ20" s="231"/>
      <c r="UDK20" s="231"/>
      <c r="UDL20" s="231"/>
      <c r="UDM20" s="231"/>
      <c r="UDN20" s="230"/>
      <c r="UDO20" s="227"/>
      <c r="UDP20" s="26"/>
      <c r="UDQ20" s="26"/>
      <c r="UDR20" s="26"/>
      <c r="UDS20" s="26"/>
      <c r="UDT20" s="26"/>
      <c r="UDV20" s="231"/>
      <c r="UDW20" s="231"/>
      <c r="UDX20" s="231"/>
      <c r="UDY20" s="231"/>
      <c r="UDZ20" s="231"/>
      <c r="UEA20" s="231"/>
      <c r="UEB20" s="231"/>
      <c r="UEC20" s="231"/>
      <c r="UED20" s="230"/>
      <c r="UEE20" s="227"/>
      <c r="UEF20" s="26"/>
      <c r="UEG20" s="26"/>
      <c r="UEH20" s="26"/>
      <c r="UEI20" s="26"/>
      <c r="UEJ20" s="26"/>
      <c r="UEL20" s="231"/>
      <c r="UEM20" s="231"/>
      <c r="UEN20" s="231"/>
      <c r="UEO20" s="231"/>
      <c r="UEP20" s="231"/>
      <c r="UEQ20" s="231"/>
      <c r="UER20" s="231"/>
      <c r="UES20" s="231"/>
      <c r="UET20" s="230"/>
      <c r="UEU20" s="227"/>
      <c r="UEV20" s="26"/>
      <c r="UEW20" s="26"/>
      <c r="UEX20" s="26"/>
      <c r="UEY20" s="26"/>
      <c r="UEZ20" s="26"/>
      <c r="UFB20" s="231"/>
      <c r="UFC20" s="231"/>
      <c r="UFD20" s="231"/>
      <c r="UFE20" s="231"/>
      <c r="UFF20" s="231"/>
      <c r="UFG20" s="231"/>
      <c r="UFH20" s="231"/>
      <c r="UFI20" s="231"/>
      <c r="UFJ20" s="230"/>
      <c r="UFK20" s="227"/>
      <c r="UFL20" s="26"/>
      <c r="UFM20" s="26"/>
      <c r="UFN20" s="26"/>
      <c r="UFO20" s="26"/>
      <c r="UFP20" s="26"/>
      <c r="UFR20" s="231"/>
      <c r="UFS20" s="231"/>
      <c r="UFT20" s="231"/>
      <c r="UFU20" s="231"/>
      <c r="UFV20" s="231"/>
      <c r="UFW20" s="231"/>
      <c r="UFX20" s="231"/>
      <c r="UFY20" s="231"/>
      <c r="UFZ20" s="230"/>
      <c r="UGA20" s="227"/>
      <c r="UGB20" s="26"/>
      <c r="UGC20" s="26"/>
      <c r="UGD20" s="26"/>
      <c r="UGE20" s="26"/>
      <c r="UGF20" s="26"/>
      <c r="UGH20" s="231"/>
      <c r="UGI20" s="231"/>
      <c r="UGJ20" s="231"/>
      <c r="UGK20" s="231"/>
      <c r="UGL20" s="231"/>
      <c r="UGM20" s="231"/>
      <c r="UGN20" s="231"/>
      <c r="UGO20" s="231"/>
      <c r="UGP20" s="230"/>
      <c r="UGQ20" s="227"/>
      <c r="UGR20" s="26"/>
      <c r="UGS20" s="26"/>
      <c r="UGT20" s="26"/>
      <c r="UGU20" s="26"/>
      <c r="UGV20" s="26"/>
      <c r="UGX20" s="231"/>
      <c r="UGY20" s="231"/>
      <c r="UGZ20" s="231"/>
      <c r="UHA20" s="231"/>
      <c r="UHB20" s="231"/>
      <c r="UHC20" s="231"/>
      <c r="UHD20" s="231"/>
      <c r="UHE20" s="231"/>
      <c r="UHF20" s="230"/>
      <c r="UHG20" s="227"/>
      <c r="UHH20" s="26"/>
      <c r="UHI20" s="26"/>
      <c r="UHJ20" s="26"/>
      <c r="UHK20" s="26"/>
      <c r="UHL20" s="26"/>
      <c r="UHN20" s="231"/>
      <c r="UHO20" s="231"/>
      <c r="UHP20" s="231"/>
      <c r="UHQ20" s="231"/>
      <c r="UHR20" s="231"/>
      <c r="UHS20" s="231"/>
      <c r="UHT20" s="231"/>
      <c r="UHU20" s="231"/>
      <c r="UHV20" s="230"/>
      <c r="UHW20" s="227"/>
      <c r="UHX20" s="26"/>
      <c r="UHY20" s="26"/>
      <c r="UHZ20" s="26"/>
      <c r="UIA20" s="26"/>
      <c r="UIB20" s="26"/>
      <c r="UID20" s="231"/>
      <c r="UIE20" s="231"/>
      <c r="UIF20" s="231"/>
      <c r="UIG20" s="231"/>
      <c r="UIH20" s="231"/>
      <c r="UII20" s="231"/>
      <c r="UIJ20" s="231"/>
      <c r="UIK20" s="231"/>
      <c r="UIL20" s="230"/>
      <c r="UIM20" s="227"/>
      <c r="UIN20" s="26"/>
      <c r="UIO20" s="26"/>
      <c r="UIP20" s="26"/>
      <c r="UIQ20" s="26"/>
      <c r="UIR20" s="26"/>
      <c r="UIT20" s="231"/>
      <c r="UIU20" s="231"/>
      <c r="UIV20" s="231"/>
      <c r="UIW20" s="231"/>
      <c r="UIX20" s="231"/>
      <c r="UIY20" s="231"/>
      <c r="UIZ20" s="231"/>
      <c r="UJA20" s="231"/>
      <c r="UJB20" s="230"/>
      <c r="UJC20" s="227"/>
      <c r="UJD20" s="26"/>
      <c r="UJE20" s="26"/>
      <c r="UJF20" s="26"/>
      <c r="UJG20" s="26"/>
      <c r="UJH20" s="26"/>
      <c r="UJJ20" s="231"/>
      <c r="UJK20" s="231"/>
      <c r="UJL20" s="231"/>
      <c r="UJM20" s="231"/>
      <c r="UJN20" s="231"/>
      <c r="UJO20" s="231"/>
      <c r="UJP20" s="231"/>
      <c r="UJQ20" s="231"/>
      <c r="UJR20" s="230"/>
      <c r="UJS20" s="227"/>
      <c r="UJT20" s="26"/>
      <c r="UJU20" s="26"/>
      <c r="UJV20" s="26"/>
      <c r="UJW20" s="26"/>
      <c r="UJX20" s="26"/>
      <c r="UJZ20" s="231"/>
      <c r="UKA20" s="231"/>
      <c r="UKB20" s="231"/>
      <c r="UKC20" s="231"/>
      <c r="UKD20" s="231"/>
      <c r="UKE20" s="231"/>
      <c r="UKF20" s="231"/>
      <c r="UKG20" s="231"/>
      <c r="UKH20" s="230"/>
      <c r="UKI20" s="227"/>
      <c r="UKJ20" s="26"/>
      <c r="UKK20" s="26"/>
      <c r="UKL20" s="26"/>
      <c r="UKM20" s="26"/>
      <c r="UKN20" s="26"/>
      <c r="UKP20" s="231"/>
      <c r="UKQ20" s="231"/>
      <c r="UKR20" s="231"/>
      <c r="UKS20" s="231"/>
      <c r="UKT20" s="231"/>
      <c r="UKU20" s="231"/>
      <c r="UKV20" s="231"/>
      <c r="UKW20" s="231"/>
      <c r="UKX20" s="230"/>
      <c r="UKY20" s="227"/>
      <c r="UKZ20" s="26"/>
      <c r="ULA20" s="26"/>
      <c r="ULB20" s="26"/>
      <c r="ULC20" s="26"/>
      <c r="ULD20" s="26"/>
      <c r="ULF20" s="231"/>
      <c r="ULG20" s="231"/>
      <c r="ULH20" s="231"/>
      <c r="ULI20" s="231"/>
      <c r="ULJ20" s="231"/>
      <c r="ULK20" s="231"/>
      <c r="ULL20" s="231"/>
      <c r="ULM20" s="231"/>
      <c r="ULN20" s="230"/>
      <c r="ULO20" s="227"/>
      <c r="ULP20" s="26"/>
      <c r="ULQ20" s="26"/>
      <c r="ULR20" s="26"/>
      <c r="ULS20" s="26"/>
      <c r="ULT20" s="26"/>
      <c r="ULV20" s="231"/>
      <c r="ULW20" s="231"/>
      <c r="ULX20" s="231"/>
      <c r="ULY20" s="231"/>
      <c r="ULZ20" s="231"/>
      <c r="UMA20" s="231"/>
      <c r="UMB20" s="231"/>
      <c r="UMC20" s="231"/>
      <c r="UMD20" s="230"/>
      <c r="UME20" s="227"/>
      <c r="UMF20" s="26"/>
      <c r="UMG20" s="26"/>
      <c r="UMH20" s="26"/>
      <c r="UMI20" s="26"/>
      <c r="UMJ20" s="26"/>
      <c r="UML20" s="231"/>
      <c r="UMM20" s="231"/>
      <c r="UMN20" s="231"/>
      <c r="UMO20" s="231"/>
      <c r="UMP20" s="231"/>
      <c r="UMQ20" s="231"/>
      <c r="UMR20" s="231"/>
      <c r="UMS20" s="231"/>
      <c r="UMT20" s="230"/>
      <c r="UMU20" s="227"/>
      <c r="UMV20" s="26"/>
      <c r="UMW20" s="26"/>
      <c r="UMX20" s="26"/>
      <c r="UMY20" s="26"/>
      <c r="UMZ20" s="26"/>
      <c r="UNB20" s="231"/>
      <c r="UNC20" s="231"/>
      <c r="UND20" s="231"/>
      <c r="UNE20" s="231"/>
      <c r="UNF20" s="231"/>
      <c r="UNG20" s="231"/>
      <c r="UNH20" s="231"/>
      <c r="UNI20" s="231"/>
      <c r="UNJ20" s="230"/>
      <c r="UNK20" s="227"/>
      <c r="UNL20" s="26"/>
      <c r="UNM20" s="26"/>
      <c r="UNN20" s="26"/>
      <c r="UNO20" s="26"/>
      <c r="UNP20" s="26"/>
      <c r="UNR20" s="231"/>
      <c r="UNS20" s="231"/>
      <c r="UNT20" s="231"/>
      <c r="UNU20" s="231"/>
      <c r="UNV20" s="231"/>
      <c r="UNW20" s="231"/>
      <c r="UNX20" s="231"/>
      <c r="UNY20" s="231"/>
      <c r="UNZ20" s="230"/>
      <c r="UOA20" s="227"/>
      <c r="UOB20" s="26"/>
      <c r="UOC20" s="26"/>
      <c r="UOD20" s="26"/>
      <c r="UOE20" s="26"/>
      <c r="UOF20" s="26"/>
      <c r="UOH20" s="231"/>
      <c r="UOI20" s="231"/>
      <c r="UOJ20" s="231"/>
      <c r="UOK20" s="231"/>
      <c r="UOL20" s="231"/>
      <c r="UOM20" s="231"/>
      <c r="UON20" s="231"/>
      <c r="UOO20" s="231"/>
      <c r="UOP20" s="230"/>
      <c r="UOQ20" s="227"/>
      <c r="UOR20" s="26"/>
      <c r="UOS20" s="26"/>
      <c r="UOT20" s="26"/>
      <c r="UOU20" s="26"/>
      <c r="UOV20" s="26"/>
      <c r="UOX20" s="231"/>
      <c r="UOY20" s="231"/>
      <c r="UOZ20" s="231"/>
      <c r="UPA20" s="231"/>
      <c r="UPB20" s="231"/>
      <c r="UPC20" s="231"/>
      <c r="UPD20" s="231"/>
      <c r="UPE20" s="231"/>
      <c r="UPF20" s="230"/>
      <c r="UPG20" s="227"/>
      <c r="UPH20" s="26"/>
      <c r="UPI20" s="26"/>
      <c r="UPJ20" s="26"/>
      <c r="UPK20" s="26"/>
      <c r="UPL20" s="26"/>
      <c r="UPN20" s="231"/>
      <c r="UPO20" s="231"/>
      <c r="UPP20" s="231"/>
      <c r="UPQ20" s="231"/>
      <c r="UPR20" s="231"/>
      <c r="UPS20" s="231"/>
      <c r="UPT20" s="231"/>
      <c r="UPU20" s="231"/>
      <c r="UPV20" s="230"/>
      <c r="UPW20" s="227"/>
      <c r="UPX20" s="26"/>
      <c r="UPY20" s="26"/>
      <c r="UPZ20" s="26"/>
      <c r="UQA20" s="26"/>
      <c r="UQB20" s="26"/>
      <c r="UQD20" s="231"/>
      <c r="UQE20" s="231"/>
      <c r="UQF20" s="231"/>
      <c r="UQG20" s="231"/>
      <c r="UQH20" s="231"/>
      <c r="UQI20" s="231"/>
      <c r="UQJ20" s="231"/>
      <c r="UQK20" s="231"/>
      <c r="UQL20" s="230"/>
      <c r="UQM20" s="227"/>
      <c r="UQN20" s="26"/>
      <c r="UQO20" s="26"/>
      <c r="UQP20" s="26"/>
      <c r="UQQ20" s="26"/>
      <c r="UQR20" s="26"/>
      <c r="UQT20" s="231"/>
      <c r="UQU20" s="231"/>
      <c r="UQV20" s="231"/>
      <c r="UQW20" s="231"/>
      <c r="UQX20" s="231"/>
      <c r="UQY20" s="231"/>
      <c r="UQZ20" s="231"/>
      <c r="URA20" s="231"/>
      <c r="URB20" s="230"/>
      <c r="URC20" s="227"/>
      <c r="URD20" s="26"/>
      <c r="URE20" s="26"/>
      <c r="URF20" s="26"/>
      <c r="URG20" s="26"/>
      <c r="URH20" s="26"/>
      <c r="URJ20" s="231"/>
      <c r="URK20" s="231"/>
      <c r="URL20" s="231"/>
      <c r="URM20" s="231"/>
      <c r="URN20" s="231"/>
      <c r="URO20" s="231"/>
      <c r="URP20" s="231"/>
      <c r="URQ20" s="231"/>
      <c r="URR20" s="230"/>
      <c r="URS20" s="227"/>
      <c r="URT20" s="26"/>
      <c r="URU20" s="26"/>
      <c r="URV20" s="26"/>
      <c r="URW20" s="26"/>
      <c r="URX20" s="26"/>
      <c r="URZ20" s="231"/>
      <c r="USA20" s="231"/>
      <c r="USB20" s="231"/>
      <c r="USC20" s="231"/>
      <c r="USD20" s="231"/>
      <c r="USE20" s="231"/>
      <c r="USF20" s="231"/>
      <c r="USG20" s="231"/>
      <c r="USH20" s="230"/>
      <c r="USI20" s="227"/>
      <c r="USJ20" s="26"/>
      <c r="USK20" s="26"/>
      <c r="USL20" s="26"/>
      <c r="USM20" s="26"/>
      <c r="USN20" s="26"/>
      <c r="USP20" s="231"/>
      <c r="USQ20" s="231"/>
      <c r="USR20" s="231"/>
      <c r="USS20" s="231"/>
      <c r="UST20" s="231"/>
      <c r="USU20" s="231"/>
      <c r="USV20" s="231"/>
      <c r="USW20" s="231"/>
      <c r="USX20" s="230"/>
      <c r="USY20" s="227"/>
      <c r="USZ20" s="26"/>
      <c r="UTA20" s="26"/>
      <c r="UTB20" s="26"/>
      <c r="UTC20" s="26"/>
      <c r="UTD20" s="26"/>
      <c r="UTF20" s="231"/>
      <c r="UTG20" s="231"/>
      <c r="UTH20" s="231"/>
      <c r="UTI20" s="231"/>
      <c r="UTJ20" s="231"/>
      <c r="UTK20" s="231"/>
      <c r="UTL20" s="231"/>
      <c r="UTM20" s="231"/>
      <c r="UTN20" s="230"/>
      <c r="UTO20" s="227"/>
      <c r="UTP20" s="26"/>
      <c r="UTQ20" s="26"/>
      <c r="UTR20" s="26"/>
      <c r="UTS20" s="26"/>
      <c r="UTT20" s="26"/>
      <c r="UTV20" s="231"/>
      <c r="UTW20" s="231"/>
      <c r="UTX20" s="231"/>
      <c r="UTY20" s="231"/>
      <c r="UTZ20" s="231"/>
      <c r="UUA20" s="231"/>
      <c r="UUB20" s="231"/>
      <c r="UUC20" s="231"/>
      <c r="UUD20" s="230"/>
      <c r="UUE20" s="227"/>
      <c r="UUF20" s="26"/>
      <c r="UUG20" s="26"/>
      <c r="UUH20" s="26"/>
      <c r="UUI20" s="26"/>
      <c r="UUJ20" s="26"/>
      <c r="UUL20" s="231"/>
      <c r="UUM20" s="231"/>
      <c r="UUN20" s="231"/>
      <c r="UUO20" s="231"/>
      <c r="UUP20" s="231"/>
      <c r="UUQ20" s="231"/>
      <c r="UUR20" s="231"/>
      <c r="UUS20" s="231"/>
      <c r="UUT20" s="230"/>
      <c r="UUU20" s="227"/>
      <c r="UUV20" s="26"/>
      <c r="UUW20" s="26"/>
      <c r="UUX20" s="26"/>
      <c r="UUY20" s="26"/>
      <c r="UUZ20" s="26"/>
      <c r="UVB20" s="231"/>
      <c r="UVC20" s="231"/>
      <c r="UVD20" s="231"/>
      <c r="UVE20" s="231"/>
      <c r="UVF20" s="231"/>
      <c r="UVG20" s="231"/>
      <c r="UVH20" s="231"/>
      <c r="UVI20" s="231"/>
      <c r="UVJ20" s="230"/>
      <c r="UVK20" s="227"/>
      <c r="UVL20" s="26"/>
      <c r="UVM20" s="26"/>
      <c r="UVN20" s="26"/>
      <c r="UVO20" s="26"/>
      <c r="UVP20" s="26"/>
      <c r="UVR20" s="231"/>
      <c r="UVS20" s="231"/>
      <c r="UVT20" s="231"/>
      <c r="UVU20" s="231"/>
      <c r="UVV20" s="231"/>
      <c r="UVW20" s="231"/>
      <c r="UVX20" s="231"/>
      <c r="UVY20" s="231"/>
      <c r="UVZ20" s="230"/>
      <c r="UWA20" s="227"/>
      <c r="UWB20" s="26"/>
      <c r="UWC20" s="26"/>
      <c r="UWD20" s="26"/>
      <c r="UWE20" s="26"/>
      <c r="UWF20" s="26"/>
      <c r="UWH20" s="231"/>
      <c r="UWI20" s="231"/>
      <c r="UWJ20" s="231"/>
      <c r="UWK20" s="231"/>
      <c r="UWL20" s="231"/>
      <c r="UWM20" s="231"/>
      <c r="UWN20" s="231"/>
      <c r="UWO20" s="231"/>
      <c r="UWP20" s="230"/>
      <c r="UWQ20" s="227"/>
      <c r="UWR20" s="26"/>
      <c r="UWS20" s="26"/>
      <c r="UWT20" s="26"/>
      <c r="UWU20" s="26"/>
      <c r="UWV20" s="26"/>
      <c r="UWX20" s="231"/>
      <c r="UWY20" s="231"/>
      <c r="UWZ20" s="231"/>
      <c r="UXA20" s="231"/>
      <c r="UXB20" s="231"/>
      <c r="UXC20" s="231"/>
      <c r="UXD20" s="231"/>
      <c r="UXE20" s="231"/>
      <c r="UXF20" s="230"/>
      <c r="UXG20" s="227"/>
      <c r="UXH20" s="26"/>
      <c r="UXI20" s="26"/>
      <c r="UXJ20" s="26"/>
      <c r="UXK20" s="26"/>
      <c r="UXL20" s="26"/>
      <c r="UXN20" s="231"/>
      <c r="UXO20" s="231"/>
      <c r="UXP20" s="231"/>
      <c r="UXQ20" s="231"/>
      <c r="UXR20" s="231"/>
      <c r="UXS20" s="231"/>
      <c r="UXT20" s="231"/>
      <c r="UXU20" s="231"/>
      <c r="UXV20" s="230"/>
      <c r="UXW20" s="227"/>
      <c r="UXX20" s="26"/>
      <c r="UXY20" s="26"/>
      <c r="UXZ20" s="26"/>
      <c r="UYA20" s="26"/>
      <c r="UYB20" s="26"/>
      <c r="UYD20" s="231"/>
      <c r="UYE20" s="231"/>
      <c r="UYF20" s="231"/>
      <c r="UYG20" s="231"/>
      <c r="UYH20" s="231"/>
      <c r="UYI20" s="231"/>
      <c r="UYJ20" s="231"/>
      <c r="UYK20" s="231"/>
      <c r="UYL20" s="230"/>
      <c r="UYM20" s="227"/>
      <c r="UYN20" s="26"/>
      <c r="UYO20" s="26"/>
      <c r="UYP20" s="26"/>
      <c r="UYQ20" s="26"/>
      <c r="UYR20" s="26"/>
      <c r="UYT20" s="231"/>
      <c r="UYU20" s="231"/>
      <c r="UYV20" s="231"/>
      <c r="UYW20" s="231"/>
      <c r="UYX20" s="231"/>
      <c r="UYY20" s="231"/>
      <c r="UYZ20" s="231"/>
      <c r="UZA20" s="231"/>
      <c r="UZB20" s="230"/>
      <c r="UZC20" s="227"/>
      <c r="UZD20" s="26"/>
      <c r="UZE20" s="26"/>
      <c r="UZF20" s="26"/>
      <c r="UZG20" s="26"/>
      <c r="UZH20" s="26"/>
      <c r="UZJ20" s="231"/>
      <c r="UZK20" s="231"/>
      <c r="UZL20" s="231"/>
      <c r="UZM20" s="231"/>
      <c r="UZN20" s="231"/>
      <c r="UZO20" s="231"/>
      <c r="UZP20" s="231"/>
      <c r="UZQ20" s="231"/>
      <c r="UZR20" s="230"/>
      <c r="UZS20" s="227"/>
      <c r="UZT20" s="26"/>
      <c r="UZU20" s="26"/>
      <c r="UZV20" s="26"/>
      <c r="UZW20" s="26"/>
      <c r="UZX20" s="26"/>
      <c r="UZZ20" s="231"/>
      <c r="VAA20" s="231"/>
      <c r="VAB20" s="231"/>
      <c r="VAC20" s="231"/>
      <c r="VAD20" s="231"/>
      <c r="VAE20" s="231"/>
      <c r="VAF20" s="231"/>
      <c r="VAG20" s="231"/>
      <c r="VAH20" s="230"/>
      <c r="VAI20" s="227"/>
      <c r="VAJ20" s="26"/>
      <c r="VAK20" s="26"/>
      <c r="VAL20" s="26"/>
      <c r="VAM20" s="26"/>
      <c r="VAN20" s="26"/>
      <c r="VAP20" s="231"/>
      <c r="VAQ20" s="231"/>
      <c r="VAR20" s="231"/>
      <c r="VAS20" s="231"/>
      <c r="VAT20" s="231"/>
      <c r="VAU20" s="231"/>
      <c r="VAV20" s="231"/>
      <c r="VAW20" s="231"/>
      <c r="VAX20" s="230"/>
      <c r="VAY20" s="227"/>
      <c r="VAZ20" s="26"/>
      <c r="VBA20" s="26"/>
      <c r="VBB20" s="26"/>
      <c r="VBC20" s="26"/>
      <c r="VBD20" s="26"/>
      <c r="VBF20" s="231"/>
      <c r="VBG20" s="231"/>
      <c r="VBH20" s="231"/>
      <c r="VBI20" s="231"/>
      <c r="VBJ20" s="231"/>
      <c r="VBK20" s="231"/>
      <c r="VBL20" s="231"/>
      <c r="VBM20" s="231"/>
      <c r="VBN20" s="230"/>
      <c r="VBO20" s="227"/>
      <c r="VBP20" s="26"/>
      <c r="VBQ20" s="26"/>
      <c r="VBR20" s="26"/>
      <c r="VBS20" s="26"/>
      <c r="VBT20" s="26"/>
      <c r="VBV20" s="231"/>
      <c r="VBW20" s="231"/>
      <c r="VBX20" s="231"/>
      <c r="VBY20" s="231"/>
      <c r="VBZ20" s="231"/>
      <c r="VCA20" s="231"/>
      <c r="VCB20" s="231"/>
      <c r="VCC20" s="231"/>
      <c r="VCD20" s="230"/>
      <c r="VCE20" s="227"/>
      <c r="VCF20" s="26"/>
      <c r="VCG20" s="26"/>
      <c r="VCH20" s="26"/>
      <c r="VCI20" s="26"/>
      <c r="VCJ20" s="26"/>
      <c r="VCL20" s="231"/>
      <c r="VCM20" s="231"/>
      <c r="VCN20" s="231"/>
      <c r="VCO20" s="231"/>
      <c r="VCP20" s="231"/>
      <c r="VCQ20" s="231"/>
      <c r="VCR20" s="231"/>
      <c r="VCS20" s="231"/>
      <c r="VCT20" s="230"/>
      <c r="VCU20" s="227"/>
      <c r="VCV20" s="26"/>
      <c r="VCW20" s="26"/>
      <c r="VCX20" s="26"/>
      <c r="VCY20" s="26"/>
      <c r="VCZ20" s="26"/>
      <c r="VDB20" s="231"/>
      <c r="VDC20" s="231"/>
      <c r="VDD20" s="231"/>
      <c r="VDE20" s="231"/>
      <c r="VDF20" s="231"/>
      <c r="VDG20" s="231"/>
      <c r="VDH20" s="231"/>
      <c r="VDI20" s="231"/>
      <c r="VDJ20" s="230"/>
      <c r="VDK20" s="227"/>
      <c r="VDL20" s="26"/>
      <c r="VDM20" s="26"/>
      <c r="VDN20" s="26"/>
      <c r="VDO20" s="26"/>
      <c r="VDP20" s="26"/>
      <c r="VDR20" s="231"/>
      <c r="VDS20" s="231"/>
      <c r="VDT20" s="231"/>
      <c r="VDU20" s="231"/>
      <c r="VDV20" s="231"/>
      <c r="VDW20" s="231"/>
      <c r="VDX20" s="231"/>
      <c r="VDY20" s="231"/>
      <c r="VDZ20" s="230"/>
      <c r="VEA20" s="227"/>
      <c r="VEB20" s="26"/>
      <c r="VEC20" s="26"/>
      <c r="VED20" s="26"/>
      <c r="VEE20" s="26"/>
      <c r="VEF20" s="26"/>
      <c r="VEH20" s="231"/>
      <c r="VEI20" s="231"/>
      <c r="VEJ20" s="231"/>
      <c r="VEK20" s="231"/>
      <c r="VEL20" s="231"/>
      <c r="VEM20" s="231"/>
      <c r="VEN20" s="231"/>
      <c r="VEO20" s="231"/>
      <c r="VEP20" s="230"/>
      <c r="VEQ20" s="227"/>
      <c r="VER20" s="26"/>
      <c r="VES20" s="26"/>
      <c r="VET20" s="26"/>
      <c r="VEU20" s="26"/>
      <c r="VEV20" s="26"/>
      <c r="VEX20" s="231"/>
      <c r="VEY20" s="231"/>
      <c r="VEZ20" s="231"/>
      <c r="VFA20" s="231"/>
      <c r="VFB20" s="231"/>
      <c r="VFC20" s="231"/>
      <c r="VFD20" s="231"/>
      <c r="VFE20" s="231"/>
      <c r="VFF20" s="230"/>
      <c r="VFG20" s="227"/>
      <c r="VFH20" s="26"/>
      <c r="VFI20" s="26"/>
      <c r="VFJ20" s="26"/>
      <c r="VFK20" s="26"/>
      <c r="VFL20" s="26"/>
      <c r="VFN20" s="231"/>
      <c r="VFO20" s="231"/>
      <c r="VFP20" s="231"/>
      <c r="VFQ20" s="231"/>
      <c r="VFR20" s="231"/>
      <c r="VFS20" s="231"/>
      <c r="VFT20" s="231"/>
      <c r="VFU20" s="231"/>
      <c r="VFV20" s="230"/>
      <c r="VFW20" s="227"/>
      <c r="VFX20" s="26"/>
      <c r="VFY20" s="26"/>
      <c r="VFZ20" s="26"/>
      <c r="VGA20" s="26"/>
      <c r="VGB20" s="26"/>
      <c r="VGD20" s="231"/>
      <c r="VGE20" s="231"/>
      <c r="VGF20" s="231"/>
      <c r="VGG20" s="231"/>
      <c r="VGH20" s="231"/>
      <c r="VGI20" s="231"/>
      <c r="VGJ20" s="231"/>
      <c r="VGK20" s="231"/>
      <c r="VGL20" s="230"/>
      <c r="VGM20" s="227"/>
      <c r="VGN20" s="26"/>
      <c r="VGO20" s="26"/>
      <c r="VGP20" s="26"/>
      <c r="VGQ20" s="26"/>
      <c r="VGR20" s="26"/>
      <c r="VGT20" s="231"/>
      <c r="VGU20" s="231"/>
      <c r="VGV20" s="231"/>
      <c r="VGW20" s="231"/>
      <c r="VGX20" s="231"/>
      <c r="VGY20" s="231"/>
      <c r="VGZ20" s="231"/>
      <c r="VHA20" s="231"/>
      <c r="VHB20" s="230"/>
      <c r="VHC20" s="227"/>
      <c r="VHD20" s="26"/>
      <c r="VHE20" s="26"/>
      <c r="VHF20" s="26"/>
      <c r="VHG20" s="26"/>
      <c r="VHH20" s="26"/>
      <c r="VHJ20" s="231"/>
      <c r="VHK20" s="231"/>
      <c r="VHL20" s="231"/>
      <c r="VHM20" s="231"/>
      <c r="VHN20" s="231"/>
      <c r="VHO20" s="231"/>
      <c r="VHP20" s="231"/>
      <c r="VHQ20" s="231"/>
      <c r="VHR20" s="230"/>
      <c r="VHS20" s="227"/>
      <c r="VHT20" s="26"/>
      <c r="VHU20" s="26"/>
      <c r="VHV20" s="26"/>
      <c r="VHW20" s="26"/>
      <c r="VHX20" s="26"/>
      <c r="VHZ20" s="231"/>
      <c r="VIA20" s="231"/>
      <c r="VIB20" s="231"/>
      <c r="VIC20" s="231"/>
      <c r="VID20" s="231"/>
      <c r="VIE20" s="231"/>
      <c r="VIF20" s="231"/>
      <c r="VIG20" s="231"/>
      <c r="VIH20" s="230"/>
      <c r="VII20" s="227"/>
      <c r="VIJ20" s="26"/>
      <c r="VIK20" s="26"/>
      <c r="VIL20" s="26"/>
      <c r="VIM20" s="26"/>
      <c r="VIN20" s="26"/>
      <c r="VIP20" s="231"/>
      <c r="VIQ20" s="231"/>
      <c r="VIR20" s="231"/>
      <c r="VIS20" s="231"/>
      <c r="VIT20" s="231"/>
      <c r="VIU20" s="231"/>
      <c r="VIV20" s="231"/>
      <c r="VIW20" s="231"/>
      <c r="VIX20" s="230"/>
      <c r="VIY20" s="227"/>
      <c r="VIZ20" s="26"/>
      <c r="VJA20" s="26"/>
      <c r="VJB20" s="26"/>
      <c r="VJC20" s="26"/>
      <c r="VJD20" s="26"/>
      <c r="VJF20" s="231"/>
      <c r="VJG20" s="231"/>
      <c r="VJH20" s="231"/>
      <c r="VJI20" s="231"/>
      <c r="VJJ20" s="231"/>
      <c r="VJK20" s="231"/>
      <c r="VJL20" s="231"/>
      <c r="VJM20" s="231"/>
      <c r="VJN20" s="230"/>
      <c r="VJO20" s="227"/>
      <c r="VJP20" s="26"/>
      <c r="VJQ20" s="26"/>
      <c r="VJR20" s="26"/>
      <c r="VJS20" s="26"/>
      <c r="VJT20" s="26"/>
      <c r="VJV20" s="231"/>
      <c r="VJW20" s="231"/>
      <c r="VJX20" s="231"/>
      <c r="VJY20" s="231"/>
      <c r="VJZ20" s="231"/>
      <c r="VKA20" s="231"/>
      <c r="VKB20" s="231"/>
      <c r="VKC20" s="231"/>
      <c r="VKD20" s="230"/>
      <c r="VKE20" s="227"/>
      <c r="VKF20" s="26"/>
      <c r="VKG20" s="26"/>
      <c r="VKH20" s="26"/>
      <c r="VKI20" s="26"/>
      <c r="VKJ20" s="26"/>
      <c r="VKL20" s="231"/>
      <c r="VKM20" s="231"/>
      <c r="VKN20" s="231"/>
      <c r="VKO20" s="231"/>
      <c r="VKP20" s="231"/>
      <c r="VKQ20" s="231"/>
      <c r="VKR20" s="231"/>
      <c r="VKS20" s="231"/>
      <c r="VKT20" s="230"/>
      <c r="VKU20" s="227"/>
      <c r="VKV20" s="26"/>
      <c r="VKW20" s="26"/>
      <c r="VKX20" s="26"/>
      <c r="VKY20" s="26"/>
      <c r="VKZ20" s="26"/>
      <c r="VLB20" s="231"/>
      <c r="VLC20" s="231"/>
      <c r="VLD20" s="231"/>
      <c r="VLE20" s="231"/>
      <c r="VLF20" s="231"/>
      <c r="VLG20" s="231"/>
      <c r="VLH20" s="231"/>
      <c r="VLI20" s="231"/>
      <c r="VLJ20" s="230"/>
      <c r="VLK20" s="227"/>
      <c r="VLL20" s="26"/>
      <c r="VLM20" s="26"/>
      <c r="VLN20" s="26"/>
      <c r="VLO20" s="26"/>
      <c r="VLP20" s="26"/>
      <c r="VLR20" s="231"/>
      <c r="VLS20" s="231"/>
      <c r="VLT20" s="231"/>
      <c r="VLU20" s="231"/>
      <c r="VLV20" s="231"/>
      <c r="VLW20" s="231"/>
      <c r="VLX20" s="231"/>
      <c r="VLY20" s="231"/>
      <c r="VLZ20" s="230"/>
      <c r="VMA20" s="227"/>
      <c r="VMB20" s="26"/>
      <c r="VMC20" s="26"/>
      <c r="VMD20" s="26"/>
      <c r="VME20" s="26"/>
      <c r="VMF20" s="26"/>
      <c r="VMH20" s="231"/>
      <c r="VMI20" s="231"/>
      <c r="VMJ20" s="231"/>
      <c r="VMK20" s="231"/>
      <c r="VML20" s="231"/>
      <c r="VMM20" s="231"/>
      <c r="VMN20" s="231"/>
      <c r="VMO20" s="231"/>
      <c r="VMP20" s="230"/>
      <c r="VMQ20" s="227"/>
      <c r="VMR20" s="26"/>
      <c r="VMS20" s="26"/>
      <c r="VMT20" s="26"/>
      <c r="VMU20" s="26"/>
      <c r="VMV20" s="26"/>
      <c r="VMX20" s="231"/>
      <c r="VMY20" s="231"/>
      <c r="VMZ20" s="231"/>
      <c r="VNA20" s="231"/>
      <c r="VNB20" s="231"/>
      <c r="VNC20" s="231"/>
      <c r="VND20" s="231"/>
      <c r="VNE20" s="231"/>
      <c r="VNF20" s="230"/>
      <c r="VNG20" s="227"/>
      <c r="VNH20" s="26"/>
      <c r="VNI20" s="26"/>
      <c r="VNJ20" s="26"/>
      <c r="VNK20" s="26"/>
      <c r="VNL20" s="26"/>
      <c r="VNN20" s="231"/>
      <c r="VNO20" s="231"/>
      <c r="VNP20" s="231"/>
      <c r="VNQ20" s="231"/>
      <c r="VNR20" s="231"/>
      <c r="VNS20" s="231"/>
      <c r="VNT20" s="231"/>
      <c r="VNU20" s="231"/>
      <c r="VNV20" s="230"/>
      <c r="VNW20" s="227"/>
      <c r="VNX20" s="26"/>
      <c r="VNY20" s="26"/>
      <c r="VNZ20" s="26"/>
      <c r="VOA20" s="26"/>
      <c r="VOB20" s="26"/>
      <c r="VOD20" s="231"/>
      <c r="VOE20" s="231"/>
      <c r="VOF20" s="231"/>
      <c r="VOG20" s="231"/>
      <c r="VOH20" s="231"/>
      <c r="VOI20" s="231"/>
      <c r="VOJ20" s="231"/>
      <c r="VOK20" s="231"/>
      <c r="VOL20" s="230"/>
      <c r="VOM20" s="227"/>
      <c r="VON20" s="26"/>
      <c r="VOO20" s="26"/>
      <c r="VOP20" s="26"/>
      <c r="VOQ20" s="26"/>
      <c r="VOR20" s="26"/>
      <c r="VOT20" s="231"/>
      <c r="VOU20" s="231"/>
      <c r="VOV20" s="231"/>
      <c r="VOW20" s="231"/>
      <c r="VOX20" s="231"/>
      <c r="VOY20" s="231"/>
      <c r="VOZ20" s="231"/>
      <c r="VPA20" s="231"/>
      <c r="VPB20" s="230"/>
      <c r="VPC20" s="227"/>
      <c r="VPD20" s="26"/>
      <c r="VPE20" s="26"/>
      <c r="VPF20" s="26"/>
      <c r="VPG20" s="26"/>
      <c r="VPH20" s="26"/>
      <c r="VPJ20" s="231"/>
      <c r="VPK20" s="231"/>
      <c r="VPL20" s="231"/>
      <c r="VPM20" s="231"/>
      <c r="VPN20" s="231"/>
      <c r="VPO20" s="231"/>
      <c r="VPP20" s="231"/>
      <c r="VPQ20" s="231"/>
      <c r="VPR20" s="230"/>
      <c r="VPS20" s="227"/>
      <c r="VPT20" s="26"/>
      <c r="VPU20" s="26"/>
      <c r="VPV20" s="26"/>
      <c r="VPW20" s="26"/>
      <c r="VPX20" s="26"/>
      <c r="VPZ20" s="231"/>
      <c r="VQA20" s="231"/>
      <c r="VQB20" s="231"/>
      <c r="VQC20" s="231"/>
      <c r="VQD20" s="231"/>
      <c r="VQE20" s="231"/>
      <c r="VQF20" s="231"/>
      <c r="VQG20" s="231"/>
      <c r="VQH20" s="230"/>
      <c r="VQI20" s="227"/>
      <c r="VQJ20" s="26"/>
      <c r="VQK20" s="26"/>
      <c r="VQL20" s="26"/>
      <c r="VQM20" s="26"/>
      <c r="VQN20" s="26"/>
      <c r="VQP20" s="231"/>
      <c r="VQQ20" s="231"/>
      <c r="VQR20" s="231"/>
      <c r="VQS20" s="231"/>
      <c r="VQT20" s="231"/>
      <c r="VQU20" s="231"/>
      <c r="VQV20" s="231"/>
      <c r="VQW20" s="231"/>
      <c r="VQX20" s="230"/>
      <c r="VQY20" s="227"/>
      <c r="VQZ20" s="26"/>
      <c r="VRA20" s="26"/>
      <c r="VRB20" s="26"/>
      <c r="VRC20" s="26"/>
      <c r="VRD20" s="26"/>
      <c r="VRF20" s="231"/>
      <c r="VRG20" s="231"/>
      <c r="VRH20" s="231"/>
      <c r="VRI20" s="231"/>
      <c r="VRJ20" s="231"/>
      <c r="VRK20" s="231"/>
      <c r="VRL20" s="231"/>
      <c r="VRM20" s="231"/>
      <c r="VRN20" s="230"/>
      <c r="VRO20" s="227"/>
      <c r="VRP20" s="26"/>
      <c r="VRQ20" s="26"/>
      <c r="VRR20" s="26"/>
      <c r="VRS20" s="26"/>
      <c r="VRT20" s="26"/>
      <c r="VRV20" s="231"/>
      <c r="VRW20" s="231"/>
      <c r="VRX20" s="231"/>
      <c r="VRY20" s="231"/>
      <c r="VRZ20" s="231"/>
      <c r="VSA20" s="231"/>
      <c r="VSB20" s="231"/>
      <c r="VSC20" s="231"/>
      <c r="VSD20" s="230"/>
      <c r="VSE20" s="227"/>
      <c r="VSF20" s="26"/>
      <c r="VSG20" s="26"/>
      <c r="VSH20" s="26"/>
      <c r="VSI20" s="26"/>
      <c r="VSJ20" s="26"/>
      <c r="VSL20" s="231"/>
      <c r="VSM20" s="231"/>
      <c r="VSN20" s="231"/>
      <c r="VSO20" s="231"/>
      <c r="VSP20" s="231"/>
      <c r="VSQ20" s="231"/>
      <c r="VSR20" s="231"/>
      <c r="VSS20" s="231"/>
      <c r="VST20" s="230"/>
      <c r="VSU20" s="227"/>
      <c r="VSV20" s="26"/>
      <c r="VSW20" s="26"/>
      <c r="VSX20" s="26"/>
      <c r="VSY20" s="26"/>
      <c r="VSZ20" s="26"/>
      <c r="VTB20" s="231"/>
      <c r="VTC20" s="231"/>
      <c r="VTD20" s="231"/>
      <c r="VTE20" s="231"/>
      <c r="VTF20" s="231"/>
      <c r="VTG20" s="231"/>
      <c r="VTH20" s="231"/>
      <c r="VTI20" s="231"/>
      <c r="VTJ20" s="230"/>
      <c r="VTK20" s="227"/>
      <c r="VTL20" s="26"/>
      <c r="VTM20" s="26"/>
      <c r="VTN20" s="26"/>
      <c r="VTO20" s="26"/>
      <c r="VTP20" s="26"/>
      <c r="VTR20" s="231"/>
      <c r="VTS20" s="231"/>
      <c r="VTT20" s="231"/>
      <c r="VTU20" s="231"/>
      <c r="VTV20" s="231"/>
      <c r="VTW20" s="231"/>
      <c r="VTX20" s="231"/>
      <c r="VTY20" s="231"/>
      <c r="VTZ20" s="230"/>
      <c r="VUA20" s="227"/>
      <c r="VUB20" s="26"/>
      <c r="VUC20" s="26"/>
      <c r="VUD20" s="26"/>
      <c r="VUE20" s="26"/>
      <c r="VUF20" s="26"/>
      <c r="VUH20" s="231"/>
      <c r="VUI20" s="231"/>
      <c r="VUJ20" s="231"/>
      <c r="VUK20" s="231"/>
      <c r="VUL20" s="231"/>
      <c r="VUM20" s="231"/>
      <c r="VUN20" s="231"/>
      <c r="VUO20" s="231"/>
      <c r="VUP20" s="230"/>
      <c r="VUQ20" s="227"/>
      <c r="VUR20" s="26"/>
      <c r="VUS20" s="26"/>
      <c r="VUT20" s="26"/>
      <c r="VUU20" s="26"/>
      <c r="VUV20" s="26"/>
      <c r="VUX20" s="231"/>
      <c r="VUY20" s="231"/>
      <c r="VUZ20" s="231"/>
      <c r="VVA20" s="231"/>
      <c r="VVB20" s="231"/>
      <c r="VVC20" s="231"/>
      <c r="VVD20" s="231"/>
      <c r="VVE20" s="231"/>
      <c r="VVF20" s="230"/>
      <c r="VVG20" s="227"/>
      <c r="VVH20" s="26"/>
      <c r="VVI20" s="26"/>
      <c r="VVJ20" s="26"/>
      <c r="VVK20" s="26"/>
      <c r="VVL20" s="26"/>
      <c r="VVN20" s="231"/>
      <c r="VVO20" s="231"/>
      <c r="VVP20" s="231"/>
      <c r="VVQ20" s="231"/>
      <c r="VVR20" s="231"/>
      <c r="VVS20" s="231"/>
      <c r="VVT20" s="231"/>
      <c r="VVU20" s="231"/>
      <c r="VVV20" s="230"/>
      <c r="VVW20" s="227"/>
      <c r="VVX20" s="26"/>
      <c r="VVY20" s="26"/>
      <c r="VVZ20" s="26"/>
      <c r="VWA20" s="26"/>
      <c r="VWB20" s="26"/>
      <c r="VWD20" s="231"/>
      <c r="VWE20" s="231"/>
      <c r="VWF20" s="231"/>
      <c r="VWG20" s="231"/>
      <c r="VWH20" s="231"/>
      <c r="VWI20" s="231"/>
      <c r="VWJ20" s="231"/>
      <c r="VWK20" s="231"/>
      <c r="VWL20" s="230"/>
      <c r="VWM20" s="227"/>
      <c r="VWN20" s="26"/>
      <c r="VWO20" s="26"/>
      <c r="VWP20" s="26"/>
      <c r="VWQ20" s="26"/>
      <c r="VWR20" s="26"/>
      <c r="VWT20" s="231"/>
      <c r="VWU20" s="231"/>
      <c r="VWV20" s="231"/>
      <c r="VWW20" s="231"/>
      <c r="VWX20" s="231"/>
      <c r="VWY20" s="231"/>
      <c r="VWZ20" s="231"/>
      <c r="VXA20" s="231"/>
      <c r="VXB20" s="230"/>
      <c r="VXC20" s="227"/>
      <c r="VXD20" s="26"/>
      <c r="VXE20" s="26"/>
      <c r="VXF20" s="26"/>
      <c r="VXG20" s="26"/>
      <c r="VXH20" s="26"/>
      <c r="VXJ20" s="231"/>
      <c r="VXK20" s="231"/>
      <c r="VXL20" s="231"/>
      <c r="VXM20" s="231"/>
      <c r="VXN20" s="231"/>
      <c r="VXO20" s="231"/>
      <c r="VXP20" s="231"/>
      <c r="VXQ20" s="231"/>
      <c r="VXR20" s="230"/>
      <c r="VXS20" s="227"/>
      <c r="VXT20" s="26"/>
      <c r="VXU20" s="26"/>
      <c r="VXV20" s="26"/>
      <c r="VXW20" s="26"/>
      <c r="VXX20" s="26"/>
      <c r="VXZ20" s="231"/>
      <c r="VYA20" s="231"/>
      <c r="VYB20" s="231"/>
      <c r="VYC20" s="231"/>
      <c r="VYD20" s="231"/>
      <c r="VYE20" s="231"/>
      <c r="VYF20" s="231"/>
      <c r="VYG20" s="231"/>
      <c r="VYH20" s="230"/>
      <c r="VYI20" s="227"/>
      <c r="VYJ20" s="26"/>
      <c r="VYK20" s="26"/>
      <c r="VYL20" s="26"/>
      <c r="VYM20" s="26"/>
      <c r="VYN20" s="26"/>
      <c r="VYP20" s="231"/>
      <c r="VYQ20" s="231"/>
      <c r="VYR20" s="231"/>
      <c r="VYS20" s="231"/>
      <c r="VYT20" s="231"/>
      <c r="VYU20" s="231"/>
      <c r="VYV20" s="231"/>
      <c r="VYW20" s="231"/>
      <c r="VYX20" s="230"/>
      <c r="VYY20" s="227"/>
      <c r="VYZ20" s="26"/>
      <c r="VZA20" s="26"/>
      <c r="VZB20" s="26"/>
      <c r="VZC20" s="26"/>
      <c r="VZD20" s="26"/>
      <c r="VZF20" s="231"/>
      <c r="VZG20" s="231"/>
      <c r="VZH20" s="231"/>
      <c r="VZI20" s="231"/>
      <c r="VZJ20" s="231"/>
      <c r="VZK20" s="231"/>
      <c r="VZL20" s="231"/>
      <c r="VZM20" s="231"/>
      <c r="VZN20" s="230"/>
      <c r="VZO20" s="227"/>
      <c r="VZP20" s="26"/>
      <c r="VZQ20" s="26"/>
      <c r="VZR20" s="26"/>
      <c r="VZS20" s="26"/>
      <c r="VZT20" s="26"/>
      <c r="VZV20" s="231"/>
      <c r="VZW20" s="231"/>
      <c r="VZX20" s="231"/>
      <c r="VZY20" s="231"/>
      <c r="VZZ20" s="231"/>
      <c r="WAA20" s="231"/>
      <c r="WAB20" s="231"/>
      <c r="WAC20" s="231"/>
      <c r="WAD20" s="230"/>
      <c r="WAE20" s="227"/>
      <c r="WAF20" s="26"/>
      <c r="WAG20" s="26"/>
      <c r="WAH20" s="26"/>
      <c r="WAI20" s="26"/>
      <c r="WAJ20" s="26"/>
      <c r="WAL20" s="231"/>
      <c r="WAM20" s="231"/>
      <c r="WAN20" s="231"/>
      <c r="WAO20" s="231"/>
      <c r="WAP20" s="231"/>
      <c r="WAQ20" s="231"/>
      <c r="WAR20" s="231"/>
      <c r="WAS20" s="231"/>
      <c r="WAT20" s="230"/>
      <c r="WAU20" s="227"/>
      <c r="WAV20" s="26"/>
      <c r="WAW20" s="26"/>
      <c r="WAX20" s="26"/>
      <c r="WAY20" s="26"/>
      <c r="WAZ20" s="26"/>
      <c r="WBB20" s="231"/>
      <c r="WBC20" s="231"/>
      <c r="WBD20" s="231"/>
      <c r="WBE20" s="231"/>
      <c r="WBF20" s="231"/>
      <c r="WBG20" s="231"/>
      <c r="WBH20" s="231"/>
      <c r="WBI20" s="231"/>
      <c r="WBJ20" s="230"/>
      <c r="WBK20" s="227"/>
      <c r="WBL20" s="26"/>
      <c r="WBM20" s="26"/>
      <c r="WBN20" s="26"/>
      <c r="WBO20" s="26"/>
      <c r="WBP20" s="26"/>
      <c r="WBR20" s="231"/>
      <c r="WBS20" s="231"/>
      <c r="WBT20" s="231"/>
      <c r="WBU20" s="231"/>
      <c r="WBV20" s="231"/>
      <c r="WBW20" s="231"/>
      <c r="WBX20" s="231"/>
      <c r="WBY20" s="231"/>
      <c r="WBZ20" s="230"/>
      <c r="WCA20" s="227"/>
      <c r="WCB20" s="26"/>
      <c r="WCC20" s="26"/>
      <c r="WCD20" s="26"/>
      <c r="WCE20" s="26"/>
      <c r="WCF20" s="26"/>
      <c r="WCH20" s="231"/>
      <c r="WCI20" s="231"/>
      <c r="WCJ20" s="231"/>
      <c r="WCK20" s="231"/>
      <c r="WCL20" s="231"/>
      <c r="WCM20" s="231"/>
      <c r="WCN20" s="231"/>
      <c r="WCO20" s="231"/>
      <c r="WCP20" s="230"/>
      <c r="WCQ20" s="227"/>
      <c r="WCR20" s="26"/>
      <c r="WCS20" s="26"/>
      <c r="WCT20" s="26"/>
      <c r="WCU20" s="26"/>
      <c r="WCV20" s="26"/>
      <c r="WCX20" s="231"/>
      <c r="WCY20" s="231"/>
      <c r="WCZ20" s="231"/>
      <c r="WDA20" s="231"/>
      <c r="WDB20" s="231"/>
      <c r="WDC20" s="231"/>
      <c r="WDD20" s="231"/>
      <c r="WDE20" s="231"/>
      <c r="WDF20" s="230"/>
      <c r="WDG20" s="227"/>
      <c r="WDH20" s="26"/>
      <c r="WDI20" s="26"/>
      <c r="WDJ20" s="26"/>
      <c r="WDK20" s="26"/>
      <c r="WDL20" s="26"/>
      <c r="WDN20" s="231"/>
      <c r="WDO20" s="231"/>
      <c r="WDP20" s="231"/>
      <c r="WDQ20" s="231"/>
      <c r="WDR20" s="231"/>
      <c r="WDS20" s="231"/>
      <c r="WDT20" s="231"/>
      <c r="WDU20" s="231"/>
      <c r="WDV20" s="230"/>
      <c r="WDW20" s="227"/>
      <c r="WDX20" s="26"/>
      <c r="WDY20" s="26"/>
      <c r="WDZ20" s="26"/>
      <c r="WEA20" s="26"/>
      <c r="WEB20" s="26"/>
      <c r="WED20" s="231"/>
      <c r="WEE20" s="231"/>
      <c r="WEF20" s="231"/>
      <c r="WEG20" s="231"/>
      <c r="WEH20" s="231"/>
      <c r="WEI20" s="231"/>
      <c r="WEJ20" s="231"/>
      <c r="WEK20" s="231"/>
      <c r="WEL20" s="230"/>
      <c r="WEM20" s="227"/>
      <c r="WEN20" s="26"/>
      <c r="WEO20" s="26"/>
      <c r="WEP20" s="26"/>
      <c r="WEQ20" s="26"/>
      <c r="WER20" s="26"/>
      <c r="WET20" s="231"/>
      <c r="WEU20" s="231"/>
      <c r="WEV20" s="231"/>
      <c r="WEW20" s="231"/>
      <c r="WEX20" s="231"/>
      <c r="WEY20" s="231"/>
      <c r="WEZ20" s="231"/>
      <c r="WFA20" s="231"/>
      <c r="WFB20" s="230"/>
      <c r="WFC20" s="227"/>
      <c r="WFD20" s="26"/>
      <c r="WFE20" s="26"/>
      <c r="WFF20" s="26"/>
      <c r="WFG20" s="26"/>
      <c r="WFH20" s="26"/>
      <c r="WFJ20" s="231"/>
      <c r="WFK20" s="231"/>
      <c r="WFL20" s="231"/>
      <c r="WFM20" s="231"/>
      <c r="WFN20" s="231"/>
      <c r="WFO20" s="231"/>
      <c r="WFP20" s="231"/>
      <c r="WFQ20" s="231"/>
      <c r="WFR20" s="230"/>
      <c r="WFS20" s="227"/>
      <c r="WFT20" s="26"/>
      <c r="WFU20" s="26"/>
      <c r="WFV20" s="26"/>
      <c r="WFW20" s="26"/>
      <c r="WFX20" s="26"/>
      <c r="WFZ20" s="231"/>
      <c r="WGA20" s="231"/>
      <c r="WGB20" s="231"/>
      <c r="WGC20" s="231"/>
      <c r="WGD20" s="231"/>
      <c r="WGE20" s="231"/>
      <c r="WGF20" s="231"/>
      <c r="WGG20" s="231"/>
      <c r="WGH20" s="230"/>
      <c r="WGI20" s="227"/>
      <c r="WGJ20" s="26"/>
      <c r="WGK20" s="26"/>
      <c r="WGL20" s="26"/>
      <c r="WGM20" s="26"/>
      <c r="WGN20" s="26"/>
      <c r="WGP20" s="231"/>
      <c r="WGQ20" s="231"/>
      <c r="WGR20" s="231"/>
      <c r="WGS20" s="231"/>
      <c r="WGT20" s="231"/>
      <c r="WGU20" s="231"/>
      <c r="WGV20" s="231"/>
      <c r="WGW20" s="231"/>
      <c r="WGX20" s="230"/>
      <c r="WGY20" s="227"/>
      <c r="WGZ20" s="26"/>
      <c r="WHA20" s="26"/>
      <c r="WHB20" s="26"/>
      <c r="WHC20" s="26"/>
      <c r="WHD20" s="26"/>
      <c r="WHF20" s="231"/>
      <c r="WHG20" s="231"/>
      <c r="WHH20" s="231"/>
      <c r="WHI20" s="231"/>
      <c r="WHJ20" s="231"/>
      <c r="WHK20" s="231"/>
      <c r="WHL20" s="231"/>
      <c r="WHM20" s="231"/>
      <c r="WHN20" s="230"/>
      <c r="WHO20" s="227"/>
      <c r="WHP20" s="26"/>
      <c r="WHQ20" s="26"/>
      <c r="WHR20" s="26"/>
      <c r="WHS20" s="26"/>
      <c r="WHT20" s="26"/>
      <c r="WHV20" s="231"/>
      <c r="WHW20" s="231"/>
      <c r="WHX20" s="231"/>
      <c r="WHY20" s="231"/>
      <c r="WHZ20" s="231"/>
      <c r="WIA20" s="231"/>
      <c r="WIB20" s="231"/>
      <c r="WIC20" s="231"/>
      <c r="WID20" s="230"/>
      <c r="WIE20" s="227"/>
      <c r="WIF20" s="26"/>
      <c r="WIG20" s="26"/>
      <c r="WIH20" s="26"/>
      <c r="WII20" s="26"/>
      <c r="WIJ20" s="26"/>
      <c r="WIL20" s="231"/>
      <c r="WIM20" s="231"/>
      <c r="WIN20" s="231"/>
      <c r="WIO20" s="231"/>
      <c r="WIP20" s="231"/>
      <c r="WIQ20" s="231"/>
      <c r="WIR20" s="231"/>
      <c r="WIS20" s="231"/>
      <c r="WIT20" s="230"/>
      <c r="WIU20" s="227"/>
      <c r="WIV20" s="26"/>
      <c r="WIW20" s="26"/>
      <c r="WIX20" s="26"/>
      <c r="WIY20" s="26"/>
      <c r="WIZ20" s="26"/>
      <c r="WJB20" s="231"/>
      <c r="WJC20" s="231"/>
      <c r="WJD20" s="231"/>
      <c r="WJE20" s="231"/>
      <c r="WJF20" s="231"/>
      <c r="WJG20" s="231"/>
      <c r="WJH20" s="231"/>
      <c r="WJI20" s="231"/>
      <c r="WJJ20" s="230"/>
      <c r="WJK20" s="227"/>
      <c r="WJL20" s="26"/>
      <c r="WJM20" s="26"/>
      <c r="WJN20" s="26"/>
      <c r="WJO20" s="26"/>
      <c r="WJP20" s="26"/>
      <c r="WJR20" s="231"/>
      <c r="WJS20" s="231"/>
      <c r="WJT20" s="231"/>
      <c r="WJU20" s="231"/>
      <c r="WJV20" s="231"/>
      <c r="WJW20" s="231"/>
      <c r="WJX20" s="231"/>
      <c r="WJY20" s="231"/>
      <c r="WJZ20" s="230"/>
      <c r="WKA20" s="227"/>
      <c r="WKB20" s="26"/>
      <c r="WKC20" s="26"/>
      <c r="WKD20" s="26"/>
      <c r="WKE20" s="26"/>
      <c r="WKF20" s="26"/>
      <c r="WKH20" s="231"/>
      <c r="WKI20" s="231"/>
      <c r="WKJ20" s="231"/>
      <c r="WKK20" s="231"/>
      <c r="WKL20" s="231"/>
      <c r="WKM20" s="231"/>
      <c r="WKN20" s="231"/>
      <c r="WKO20" s="231"/>
      <c r="WKP20" s="230"/>
      <c r="WKQ20" s="227"/>
      <c r="WKR20" s="26"/>
      <c r="WKS20" s="26"/>
      <c r="WKT20" s="26"/>
      <c r="WKU20" s="26"/>
      <c r="WKV20" s="26"/>
      <c r="WKX20" s="231"/>
      <c r="WKY20" s="231"/>
      <c r="WKZ20" s="231"/>
      <c r="WLA20" s="231"/>
      <c r="WLB20" s="231"/>
      <c r="WLC20" s="231"/>
      <c r="WLD20" s="231"/>
      <c r="WLE20" s="231"/>
      <c r="WLF20" s="230"/>
      <c r="WLG20" s="227"/>
      <c r="WLH20" s="26"/>
      <c r="WLI20" s="26"/>
      <c r="WLJ20" s="26"/>
      <c r="WLK20" s="26"/>
      <c r="WLL20" s="26"/>
      <c r="WLN20" s="231"/>
      <c r="WLO20" s="231"/>
      <c r="WLP20" s="231"/>
      <c r="WLQ20" s="231"/>
      <c r="WLR20" s="231"/>
      <c r="WLS20" s="231"/>
      <c r="WLT20" s="231"/>
      <c r="WLU20" s="231"/>
      <c r="WLV20" s="230"/>
      <c r="WLW20" s="227"/>
      <c r="WLX20" s="26"/>
      <c r="WLY20" s="26"/>
      <c r="WLZ20" s="26"/>
      <c r="WMA20" s="26"/>
      <c r="WMB20" s="26"/>
      <c r="WMD20" s="231"/>
      <c r="WME20" s="231"/>
      <c r="WMF20" s="231"/>
      <c r="WMG20" s="231"/>
      <c r="WMH20" s="231"/>
      <c r="WMI20" s="231"/>
      <c r="WMJ20" s="231"/>
      <c r="WMK20" s="231"/>
      <c r="WML20" s="230"/>
      <c r="WMM20" s="227"/>
      <c r="WMN20" s="26"/>
      <c r="WMO20" s="26"/>
      <c r="WMP20" s="26"/>
      <c r="WMQ20" s="26"/>
      <c r="WMR20" s="26"/>
      <c r="WMT20" s="231"/>
      <c r="WMU20" s="231"/>
      <c r="WMV20" s="231"/>
      <c r="WMW20" s="231"/>
      <c r="WMX20" s="231"/>
      <c r="WMY20" s="231"/>
      <c r="WMZ20" s="231"/>
      <c r="WNA20" s="231"/>
      <c r="WNB20" s="230"/>
      <c r="WNC20" s="227"/>
      <c r="WND20" s="26"/>
      <c r="WNE20" s="26"/>
      <c r="WNF20" s="26"/>
      <c r="WNG20" s="26"/>
      <c r="WNH20" s="26"/>
      <c r="WNJ20" s="231"/>
      <c r="WNK20" s="231"/>
      <c r="WNL20" s="231"/>
      <c r="WNM20" s="231"/>
      <c r="WNN20" s="231"/>
      <c r="WNO20" s="231"/>
      <c r="WNP20" s="231"/>
      <c r="WNQ20" s="231"/>
      <c r="WNR20" s="230"/>
      <c r="WNS20" s="227"/>
      <c r="WNT20" s="26"/>
      <c r="WNU20" s="26"/>
      <c r="WNV20" s="26"/>
      <c r="WNW20" s="26"/>
      <c r="WNX20" s="26"/>
      <c r="WNZ20" s="231"/>
      <c r="WOA20" s="231"/>
      <c r="WOB20" s="231"/>
      <c r="WOC20" s="231"/>
      <c r="WOD20" s="231"/>
      <c r="WOE20" s="231"/>
      <c r="WOF20" s="231"/>
      <c r="WOG20" s="231"/>
      <c r="WOH20" s="230"/>
      <c r="WOI20" s="227"/>
      <c r="WOJ20" s="26"/>
      <c r="WOK20" s="26"/>
      <c r="WOL20" s="26"/>
      <c r="WOM20" s="26"/>
      <c r="WON20" s="26"/>
      <c r="WOP20" s="231"/>
      <c r="WOQ20" s="231"/>
      <c r="WOR20" s="231"/>
      <c r="WOS20" s="231"/>
      <c r="WOT20" s="231"/>
      <c r="WOU20" s="231"/>
      <c r="WOV20" s="231"/>
      <c r="WOW20" s="231"/>
      <c r="WOX20" s="230"/>
      <c r="WOY20" s="227"/>
      <c r="WOZ20" s="26"/>
      <c r="WPA20" s="26"/>
      <c r="WPB20" s="26"/>
      <c r="WPC20" s="26"/>
      <c r="WPD20" s="26"/>
      <c r="WPF20" s="231"/>
      <c r="WPG20" s="231"/>
      <c r="WPH20" s="231"/>
      <c r="WPI20" s="231"/>
      <c r="WPJ20" s="231"/>
      <c r="WPK20" s="231"/>
      <c r="WPL20" s="231"/>
      <c r="WPM20" s="231"/>
      <c r="WPN20" s="230"/>
      <c r="WPO20" s="227"/>
      <c r="WPP20" s="26"/>
      <c r="WPQ20" s="26"/>
      <c r="WPR20" s="26"/>
      <c r="WPS20" s="26"/>
      <c r="WPT20" s="26"/>
      <c r="WPV20" s="231"/>
      <c r="WPW20" s="231"/>
      <c r="WPX20" s="231"/>
      <c r="WPY20" s="231"/>
      <c r="WPZ20" s="231"/>
      <c r="WQA20" s="231"/>
      <c r="WQB20" s="231"/>
      <c r="WQC20" s="231"/>
      <c r="WQD20" s="230"/>
      <c r="WQE20" s="227"/>
      <c r="WQF20" s="26"/>
      <c r="WQG20" s="26"/>
      <c r="WQH20" s="26"/>
      <c r="WQI20" s="26"/>
      <c r="WQJ20" s="26"/>
      <c r="WQL20" s="231"/>
      <c r="WQM20" s="231"/>
      <c r="WQN20" s="231"/>
      <c r="WQO20" s="231"/>
      <c r="WQP20" s="231"/>
      <c r="WQQ20" s="231"/>
      <c r="WQR20" s="231"/>
      <c r="WQS20" s="231"/>
      <c r="WQT20" s="230"/>
      <c r="WQU20" s="227"/>
      <c r="WQV20" s="26"/>
      <c r="WQW20" s="26"/>
      <c r="WQX20" s="26"/>
      <c r="WQY20" s="26"/>
      <c r="WQZ20" s="26"/>
      <c r="WRB20" s="231"/>
      <c r="WRC20" s="231"/>
      <c r="WRD20" s="231"/>
      <c r="WRE20" s="231"/>
      <c r="WRF20" s="231"/>
      <c r="WRG20" s="231"/>
      <c r="WRH20" s="231"/>
      <c r="WRI20" s="231"/>
      <c r="WRJ20" s="230"/>
      <c r="WRK20" s="227"/>
      <c r="WRL20" s="26"/>
      <c r="WRM20" s="26"/>
      <c r="WRN20" s="26"/>
      <c r="WRO20" s="26"/>
      <c r="WRP20" s="26"/>
      <c r="WRR20" s="231"/>
      <c r="WRS20" s="231"/>
      <c r="WRT20" s="231"/>
      <c r="WRU20" s="231"/>
      <c r="WRV20" s="231"/>
      <c r="WRW20" s="231"/>
      <c r="WRX20" s="231"/>
      <c r="WRY20" s="231"/>
      <c r="WRZ20" s="230"/>
      <c r="WSA20" s="227"/>
      <c r="WSB20" s="26"/>
      <c r="WSC20" s="26"/>
      <c r="WSD20" s="26"/>
      <c r="WSE20" s="26"/>
      <c r="WSF20" s="26"/>
      <c r="WSH20" s="231"/>
      <c r="WSI20" s="231"/>
      <c r="WSJ20" s="231"/>
      <c r="WSK20" s="231"/>
      <c r="WSL20" s="231"/>
      <c r="WSM20" s="231"/>
      <c r="WSN20" s="231"/>
      <c r="WSO20" s="231"/>
      <c r="WSP20" s="230"/>
      <c r="WSQ20" s="227"/>
      <c r="WSR20" s="26"/>
      <c r="WSS20" s="26"/>
      <c r="WST20" s="26"/>
      <c r="WSU20" s="26"/>
      <c r="WSV20" s="26"/>
      <c r="WSX20" s="231"/>
      <c r="WSY20" s="231"/>
      <c r="WSZ20" s="231"/>
      <c r="WTA20" s="231"/>
      <c r="WTB20" s="231"/>
      <c r="WTC20" s="231"/>
      <c r="WTD20" s="231"/>
      <c r="WTE20" s="231"/>
      <c r="WTF20" s="230"/>
      <c r="WTG20" s="227"/>
      <c r="WTH20" s="26"/>
      <c r="WTI20" s="26"/>
      <c r="WTJ20" s="26"/>
      <c r="WTK20" s="26"/>
      <c r="WTL20" s="26"/>
      <c r="WTN20" s="231"/>
      <c r="WTO20" s="231"/>
      <c r="WTP20" s="231"/>
      <c r="WTQ20" s="231"/>
      <c r="WTR20" s="231"/>
      <c r="WTS20" s="231"/>
      <c r="WTT20" s="231"/>
      <c r="WTU20" s="231"/>
      <c r="WTV20" s="230"/>
      <c r="WTW20" s="227"/>
      <c r="WTX20" s="26"/>
      <c r="WTY20" s="26"/>
      <c r="WTZ20" s="26"/>
      <c r="WUA20" s="26"/>
      <c r="WUB20" s="26"/>
      <c r="WUD20" s="231"/>
      <c r="WUE20" s="231"/>
      <c r="WUF20" s="231"/>
      <c r="WUG20" s="231"/>
      <c r="WUH20" s="231"/>
      <c r="WUI20" s="231"/>
      <c r="WUJ20" s="231"/>
      <c r="WUK20" s="231"/>
      <c r="WUL20" s="230"/>
      <c r="WUM20" s="227"/>
      <c r="WUN20" s="26"/>
      <c r="WUO20" s="26"/>
      <c r="WUP20" s="26"/>
      <c r="WUQ20" s="26"/>
      <c r="WUR20" s="26"/>
      <c r="WUT20" s="231"/>
      <c r="WUU20" s="231"/>
      <c r="WUV20" s="231"/>
      <c r="WUW20" s="231"/>
      <c r="WUX20" s="231"/>
      <c r="WUY20" s="231"/>
      <c r="WUZ20" s="231"/>
      <c r="WVA20" s="231"/>
      <c r="WVB20" s="230"/>
      <c r="WVC20" s="227"/>
      <c r="WVD20" s="26"/>
      <c r="WVE20" s="26"/>
      <c r="WVF20" s="26"/>
      <c r="WVG20" s="26"/>
      <c r="WVH20" s="26"/>
      <c r="WVJ20" s="231"/>
      <c r="WVK20" s="231"/>
      <c r="WVL20" s="231"/>
      <c r="WVM20" s="231"/>
      <c r="WVN20" s="231"/>
      <c r="WVO20" s="231"/>
      <c r="WVP20" s="231"/>
      <c r="WVQ20" s="231"/>
      <c r="WVR20" s="230"/>
      <c r="WVS20" s="227"/>
      <c r="WVT20" s="26"/>
      <c r="WVU20" s="26"/>
      <c r="WVV20" s="26"/>
      <c r="WVW20" s="26"/>
      <c r="WVX20" s="26"/>
      <c r="WVZ20" s="231"/>
      <c r="WWA20" s="231"/>
      <c r="WWB20" s="231"/>
      <c r="WWC20" s="231"/>
      <c r="WWD20" s="231"/>
      <c r="WWE20" s="231"/>
      <c r="WWF20" s="231"/>
      <c r="WWG20" s="231"/>
      <c r="WWH20" s="230"/>
      <c r="WWI20" s="227"/>
      <c r="WWJ20" s="26"/>
      <c r="WWK20" s="26"/>
      <c r="WWL20" s="26"/>
      <c r="WWM20" s="26"/>
      <c r="WWN20" s="26"/>
      <c r="WWP20" s="231"/>
      <c r="WWQ20" s="231"/>
      <c r="WWR20" s="231"/>
      <c r="WWS20" s="231"/>
      <c r="WWT20" s="231"/>
      <c r="WWU20" s="231"/>
      <c r="WWV20" s="231"/>
      <c r="WWW20" s="231"/>
      <c r="WWX20" s="230"/>
      <c r="WWY20" s="227"/>
      <c r="WWZ20" s="26"/>
      <c r="WXA20" s="26"/>
      <c r="WXB20" s="26"/>
      <c r="WXC20" s="26"/>
      <c r="WXD20" s="26"/>
      <c r="WXF20" s="231"/>
      <c r="WXG20" s="231"/>
      <c r="WXH20" s="231"/>
      <c r="WXI20" s="231"/>
      <c r="WXJ20" s="231"/>
      <c r="WXK20" s="231"/>
      <c r="WXL20" s="231"/>
      <c r="WXM20" s="231"/>
      <c r="WXN20" s="230"/>
      <c r="WXO20" s="227"/>
      <c r="WXP20" s="26"/>
      <c r="WXQ20" s="26"/>
      <c r="WXR20" s="26"/>
      <c r="WXS20" s="26"/>
      <c r="WXT20" s="26"/>
      <c r="WXV20" s="231"/>
      <c r="WXW20" s="231"/>
      <c r="WXX20" s="231"/>
      <c r="WXY20" s="231"/>
      <c r="WXZ20" s="231"/>
      <c r="WYA20" s="231"/>
      <c r="WYB20" s="231"/>
      <c r="WYC20" s="231"/>
      <c r="WYD20" s="230"/>
      <c r="WYE20" s="227"/>
      <c r="WYF20" s="26"/>
      <c r="WYG20" s="26"/>
      <c r="WYH20" s="26"/>
      <c r="WYI20" s="26"/>
      <c r="WYJ20" s="26"/>
      <c r="WYL20" s="231"/>
      <c r="WYM20" s="231"/>
      <c r="WYN20" s="231"/>
      <c r="WYO20" s="231"/>
      <c r="WYP20" s="231"/>
      <c r="WYQ20" s="231"/>
      <c r="WYR20" s="231"/>
      <c r="WYS20" s="231"/>
      <c r="WYT20" s="230"/>
      <c r="WYU20" s="227"/>
      <c r="WYV20" s="26"/>
      <c r="WYW20" s="26"/>
      <c r="WYX20" s="26"/>
      <c r="WYY20" s="26"/>
      <c r="WYZ20" s="26"/>
      <c r="WZB20" s="231"/>
      <c r="WZC20" s="231"/>
      <c r="WZD20" s="231"/>
      <c r="WZE20" s="231"/>
      <c r="WZF20" s="231"/>
      <c r="WZG20" s="231"/>
      <c r="WZH20" s="231"/>
      <c r="WZI20" s="231"/>
      <c r="WZJ20" s="230"/>
      <c r="WZK20" s="227"/>
      <c r="WZL20" s="26"/>
      <c r="WZM20" s="26"/>
      <c r="WZN20" s="26"/>
      <c r="WZO20" s="26"/>
      <c r="WZP20" s="26"/>
      <c r="WZR20" s="231"/>
      <c r="WZS20" s="231"/>
      <c r="WZT20" s="231"/>
      <c r="WZU20" s="231"/>
      <c r="WZV20" s="231"/>
      <c r="WZW20" s="231"/>
      <c r="WZX20" s="231"/>
      <c r="WZY20" s="231"/>
      <c r="WZZ20" s="230"/>
      <c r="XAA20" s="227"/>
      <c r="XAB20" s="26"/>
      <c r="XAC20" s="26"/>
      <c r="XAD20" s="26"/>
      <c r="XAE20" s="26"/>
      <c r="XAF20" s="26"/>
      <c r="XAH20" s="231"/>
      <c r="XAI20" s="231"/>
      <c r="XAJ20" s="231"/>
      <c r="XAK20" s="231"/>
      <c r="XAL20" s="231"/>
      <c r="XAM20" s="231"/>
      <c r="XAN20" s="231"/>
      <c r="XAO20" s="231"/>
      <c r="XAP20" s="230"/>
      <c r="XAQ20" s="227"/>
      <c r="XAR20" s="26"/>
      <c r="XAS20" s="26"/>
      <c r="XAT20" s="26"/>
      <c r="XAU20" s="26"/>
      <c r="XAV20" s="26"/>
      <c r="XAX20" s="231"/>
      <c r="XAY20" s="231"/>
      <c r="XAZ20" s="231"/>
      <c r="XBA20" s="231"/>
      <c r="XBB20" s="231"/>
      <c r="XBC20" s="231"/>
      <c r="XBD20" s="231"/>
      <c r="XBE20" s="231"/>
      <c r="XBF20" s="230"/>
      <c r="XBG20" s="227"/>
      <c r="XBH20" s="26"/>
      <c r="XBI20" s="26"/>
      <c r="XBJ20" s="26"/>
      <c r="XBK20" s="26"/>
      <c r="XBL20" s="26"/>
      <c r="XBN20" s="231"/>
      <c r="XBO20" s="231"/>
      <c r="XBP20" s="231"/>
      <c r="XBQ20" s="231"/>
      <c r="XBR20" s="231"/>
      <c r="XBS20" s="231"/>
      <c r="XBT20" s="231"/>
      <c r="XBU20" s="231"/>
      <c r="XBV20" s="230"/>
      <c r="XBW20" s="227"/>
      <c r="XBX20" s="26"/>
      <c r="XBY20" s="26"/>
      <c r="XBZ20" s="26"/>
      <c r="XCA20" s="26"/>
      <c r="XCB20" s="26"/>
      <c r="XCD20" s="231"/>
      <c r="XCE20" s="231"/>
      <c r="XCF20" s="231"/>
      <c r="XCG20" s="231"/>
      <c r="XCH20" s="231"/>
      <c r="XCI20" s="231"/>
      <c r="XCJ20" s="231"/>
      <c r="XCK20" s="231"/>
      <c r="XCL20" s="230"/>
      <c r="XCM20" s="227"/>
      <c r="XCN20" s="26"/>
      <c r="XCO20" s="26"/>
      <c r="XCP20" s="26"/>
      <c r="XCQ20" s="26"/>
      <c r="XCR20" s="26"/>
      <c r="XCT20" s="231"/>
      <c r="XCU20" s="231"/>
      <c r="XCV20" s="231"/>
      <c r="XCW20" s="231"/>
      <c r="XCX20" s="231"/>
      <c r="XCY20" s="231"/>
      <c r="XCZ20" s="231"/>
      <c r="XDA20" s="231"/>
      <c r="XDB20" s="230"/>
      <c r="XDC20" s="227"/>
      <c r="XDD20" s="26"/>
      <c r="XDE20" s="26"/>
      <c r="XDF20" s="26"/>
      <c r="XDG20" s="26"/>
      <c r="XDH20" s="26"/>
      <c r="XDJ20" s="231"/>
      <c r="XDK20" s="231"/>
      <c r="XDL20" s="231"/>
      <c r="XDM20" s="231"/>
      <c r="XDN20" s="231"/>
      <c r="XDO20" s="231"/>
      <c r="XDP20" s="231"/>
      <c r="XDQ20" s="231"/>
      <c r="XDR20" s="230"/>
      <c r="XDS20" s="227"/>
      <c r="XDT20" s="26"/>
      <c r="XDU20" s="26"/>
      <c r="XDV20" s="26"/>
      <c r="XDW20" s="26"/>
      <c r="XDX20" s="26"/>
      <c r="XDZ20" s="231"/>
      <c r="XEA20" s="231"/>
      <c r="XEB20" s="231"/>
      <c r="XEC20" s="231"/>
      <c r="XED20" s="231"/>
      <c r="XEE20" s="231"/>
      <c r="XEF20" s="231"/>
      <c r="XEG20" s="231"/>
      <c r="XEH20" s="230"/>
      <c r="XEI20" s="227"/>
      <c r="XEJ20" s="26"/>
      <c r="XEK20" s="26"/>
      <c r="XEL20" s="26"/>
      <c r="XEM20" s="26"/>
      <c r="XEN20" s="26"/>
      <c r="XEP20" s="231"/>
      <c r="XEQ20" s="231"/>
      <c r="XER20" s="231"/>
      <c r="XES20" s="231"/>
      <c r="XET20" s="231"/>
      <c r="XEU20" s="231"/>
      <c r="XEV20" s="231"/>
      <c r="XEW20" s="231"/>
      <c r="XEX20" s="230"/>
      <c r="XEY20" s="227"/>
      <c r="XEZ20" s="26"/>
      <c r="XFA20" s="26"/>
      <c r="XFB20" s="26"/>
      <c r="XFC20" s="26"/>
      <c r="XFD20" s="26"/>
    </row>
    <row r="21" spans="2:1024 1026:2048 2050:3072 3074:4096 4098:5120 5122:6144 6146:7168 7170:8192 8194:9216 9218:10240 10242:11264 11266:12288 12290:13312 13314:14336 14338:15360 15362:16384" ht="19.5" customHeight="1">
      <c r="B21" s="511" t="str">
        <f>IF(J12&gt;0,"Démarrez l'évaluation à l'aide du moteur d'évaluation COMPENTHO.","  ")</f>
        <v>Démarrez l'évaluation à l'aide du moteur d'évaluation COMPENTHO.</v>
      </c>
      <c r="C21" s="511"/>
      <c r="D21" s="511"/>
      <c r="E21" s="511"/>
      <c r="F21" s="511"/>
      <c r="G21" s="511"/>
      <c r="H21" s="511"/>
      <c r="I21" s="229"/>
      <c r="J21" s="230"/>
      <c r="K21" s="227"/>
      <c r="L21" s="106"/>
      <c r="M21" s="26"/>
      <c r="N21" s="524"/>
      <c r="O21" s="524"/>
      <c r="P21" s="516" t="str">
        <f>IF(T19&gt;0,V27," ")</f>
        <v xml:space="preserve"> </v>
      </c>
      <c r="Q21" s="516"/>
      <c r="R21" s="516"/>
      <c r="S21" s="516"/>
      <c r="T21" s="515" t="str">
        <f ca="1">IF(P21="code expiré"," ",AB29)</f>
        <v xml:space="preserve"> </v>
      </c>
      <c r="U21" s="515"/>
      <c r="V21" s="371" t="s">
        <v>845</v>
      </c>
      <c r="W21" s="509">
        <f ca="1">ROUND(NOW(),0)</f>
        <v>45436</v>
      </c>
      <c r="X21" s="509"/>
      <c r="Y21" s="508">
        <f ca="1">W21</f>
        <v>45436</v>
      </c>
      <c r="Z21" s="508"/>
      <c r="AA21" s="227" t="str">
        <f ca="1">MID(W22,4,1)</f>
        <v>6</v>
      </c>
      <c r="AB21" s="26" t="str">
        <f ca="1">CONCATENATE(AB20,Z24,AB18)</f>
        <v>63045</v>
      </c>
      <c r="AC21" s="26"/>
      <c r="AD21" s="26"/>
      <c r="AE21" s="26"/>
      <c r="AF21" s="26"/>
      <c r="AH21" s="403"/>
      <c r="AI21" s="403"/>
      <c r="AJ21" s="403"/>
      <c r="AK21" s="403"/>
      <c r="AL21" s="403"/>
      <c r="AM21" s="403"/>
      <c r="AN21" s="403"/>
      <c r="AO21" s="403"/>
      <c r="AP21" s="227"/>
      <c r="AQ21" s="227"/>
      <c r="AR21" s="26"/>
      <c r="AS21" s="26"/>
      <c r="AT21" s="26"/>
      <c r="AU21" s="26"/>
      <c r="AV21" s="26"/>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c r="IM21" s="229"/>
      <c r="IN21" s="229"/>
      <c r="IO21" s="229"/>
      <c r="IP21" s="229"/>
      <c r="IQ21" s="229"/>
      <c r="IR21" s="229"/>
      <c r="IS21" s="229"/>
      <c r="IT21" s="229"/>
      <c r="IU21" s="229"/>
      <c r="IV21" s="229"/>
      <c r="IW21" s="229"/>
      <c r="IX21" s="229"/>
      <c r="IY21" s="229"/>
      <c r="IZ21" s="229"/>
      <c r="JA21" s="229"/>
      <c r="JB21" s="229"/>
      <c r="JC21" s="229"/>
      <c r="JD21" s="229"/>
      <c r="JE21" s="229"/>
      <c r="JF21" s="229"/>
      <c r="JG21" s="229"/>
      <c r="JH21" s="229"/>
      <c r="JI21" s="229"/>
      <c r="JJ21" s="229"/>
      <c r="JK21" s="229"/>
      <c r="JL21" s="229"/>
      <c r="JM21" s="229"/>
      <c r="JN21" s="229"/>
      <c r="JO21" s="229"/>
      <c r="JP21" s="229"/>
      <c r="JQ21" s="229"/>
      <c r="JR21" s="229"/>
      <c r="JS21" s="229"/>
      <c r="JT21" s="229"/>
      <c r="JU21" s="229"/>
      <c r="JV21" s="229"/>
      <c r="JW21" s="229"/>
      <c r="JX21" s="229"/>
      <c r="JY21" s="229"/>
      <c r="JZ21" s="229"/>
      <c r="KA21" s="229"/>
      <c r="KB21" s="229"/>
      <c r="KC21" s="229"/>
      <c r="KD21" s="229"/>
      <c r="KE21" s="229"/>
      <c r="KF21" s="229"/>
      <c r="KG21" s="229"/>
      <c r="KH21" s="229"/>
      <c r="KI21" s="229"/>
      <c r="KJ21" s="229"/>
      <c r="KK21" s="229"/>
      <c r="KL21" s="229"/>
      <c r="KM21" s="229"/>
      <c r="KN21" s="229"/>
      <c r="KO21" s="229"/>
      <c r="KP21" s="229"/>
      <c r="KQ21" s="229"/>
      <c r="KR21" s="229"/>
      <c r="KS21" s="229"/>
      <c r="KT21" s="229"/>
      <c r="KU21" s="229"/>
      <c r="KV21" s="229"/>
      <c r="KW21" s="229"/>
      <c r="KX21" s="229"/>
      <c r="KY21" s="229"/>
      <c r="KZ21" s="229"/>
      <c r="LA21" s="229"/>
      <c r="LB21" s="229"/>
      <c r="LC21" s="229"/>
      <c r="LD21" s="229"/>
      <c r="LE21" s="229"/>
      <c r="LF21" s="229"/>
      <c r="LG21" s="229"/>
      <c r="LH21" s="229"/>
      <c r="LI21" s="229"/>
      <c r="LJ21" s="229"/>
      <c r="LK21" s="229"/>
      <c r="LL21" s="229"/>
      <c r="LM21" s="229"/>
      <c r="LN21" s="229"/>
      <c r="LO21" s="229"/>
      <c r="LP21" s="229"/>
      <c r="LQ21" s="229"/>
      <c r="LR21" s="229"/>
      <c r="LS21" s="229"/>
      <c r="LT21" s="229"/>
      <c r="LU21" s="229"/>
      <c r="LV21" s="229"/>
      <c r="LW21" s="229"/>
      <c r="LX21" s="229"/>
      <c r="LY21" s="229"/>
      <c r="LZ21" s="229"/>
      <c r="MA21" s="229"/>
      <c r="MB21" s="229"/>
      <c r="MC21" s="229"/>
      <c r="MD21" s="229"/>
      <c r="ME21" s="229"/>
      <c r="MF21" s="229"/>
      <c r="MG21" s="229"/>
      <c r="MH21" s="229"/>
      <c r="MI21" s="229"/>
      <c r="MJ21" s="229"/>
      <c r="MK21" s="229"/>
      <c r="ML21" s="229"/>
      <c r="MM21" s="229"/>
      <c r="MN21" s="229"/>
      <c r="MO21" s="229"/>
      <c r="MP21" s="229"/>
      <c r="MQ21" s="229"/>
      <c r="MR21" s="229"/>
      <c r="MS21" s="229"/>
      <c r="MT21" s="229"/>
      <c r="MU21" s="229"/>
      <c r="MV21" s="229"/>
      <c r="MW21" s="229"/>
      <c r="MX21" s="229"/>
      <c r="MY21" s="229"/>
      <c r="MZ21" s="229"/>
      <c r="NA21" s="229"/>
      <c r="NB21" s="229"/>
      <c r="NC21" s="229"/>
      <c r="ND21" s="229"/>
      <c r="NE21" s="229"/>
      <c r="NF21" s="229"/>
      <c r="NG21" s="229"/>
      <c r="NH21" s="229"/>
      <c r="NI21" s="229"/>
      <c r="NJ21" s="229"/>
      <c r="NK21" s="229"/>
      <c r="NL21" s="229"/>
      <c r="NM21" s="229"/>
      <c r="NN21" s="229"/>
      <c r="NO21" s="229"/>
      <c r="NP21" s="229"/>
      <c r="NQ21" s="229"/>
      <c r="NR21" s="229"/>
      <c r="NS21" s="229"/>
      <c r="NT21" s="229"/>
      <c r="NU21" s="229"/>
      <c r="NV21" s="229"/>
      <c r="NW21" s="229"/>
      <c r="NX21" s="229"/>
      <c r="NY21" s="229"/>
      <c r="NZ21" s="229"/>
      <c r="OA21" s="229"/>
      <c r="OB21" s="229"/>
      <c r="OC21" s="229"/>
      <c r="OD21" s="229"/>
      <c r="OE21" s="229"/>
      <c r="OF21" s="229"/>
      <c r="OG21" s="229"/>
      <c r="OH21" s="229"/>
      <c r="OI21" s="229"/>
      <c r="OJ21" s="229"/>
      <c r="OK21" s="229"/>
      <c r="OL21" s="229"/>
      <c r="OM21" s="229"/>
      <c r="ON21" s="229"/>
      <c r="OO21" s="229"/>
      <c r="OP21" s="229"/>
      <c r="OQ21" s="229"/>
      <c r="OR21" s="229"/>
      <c r="OS21" s="229"/>
      <c r="OT21" s="229"/>
      <c r="OU21" s="229"/>
      <c r="OV21" s="229"/>
      <c r="OW21" s="229"/>
      <c r="OX21" s="229"/>
      <c r="OY21" s="229"/>
      <c r="OZ21" s="229"/>
      <c r="PA21" s="229"/>
      <c r="PB21" s="229"/>
      <c r="PC21" s="229"/>
      <c r="PD21" s="229"/>
      <c r="PE21" s="229"/>
      <c r="PF21" s="229"/>
      <c r="PG21" s="229"/>
      <c r="PH21" s="229"/>
      <c r="PI21" s="229"/>
      <c r="PJ21" s="229"/>
      <c r="PK21" s="229"/>
      <c r="PL21" s="229"/>
      <c r="PM21" s="229"/>
      <c r="PN21" s="229"/>
      <c r="PO21" s="229"/>
      <c r="PP21" s="26"/>
      <c r="PR21" s="229"/>
      <c r="PS21" s="229"/>
      <c r="PT21" s="229"/>
      <c r="PU21" s="229"/>
      <c r="PV21" s="229"/>
      <c r="PW21" s="229"/>
      <c r="PX21" s="229"/>
      <c r="PY21" s="229"/>
      <c r="PZ21" s="230"/>
      <c r="QA21" s="227"/>
      <c r="QB21" s="26"/>
      <c r="QC21" s="26"/>
      <c r="QD21" s="26"/>
      <c r="QE21" s="26"/>
      <c r="QF21" s="26"/>
      <c r="QH21" s="229"/>
      <c r="QI21" s="229"/>
      <c r="QJ21" s="229"/>
      <c r="QK21" s="229"/>
      <c r="QL21" s="229"/>
      <c r="QM21" s="229"/>
      <c r="QN21" s="229"/>
      <c r="QO21" s="229"/>
      <c r="QP21" s="230"/>
      <c r="QQ21" s="227"/>
      <c r="QR21" s="26"/>
      <c r="QS21" s="26"/>
      <c r="QT21" s="26"/>
      <c r="QU21" s="26"/>
      <c r="QV21" s="26"/>
      <c r="QX21" s="229"/>
      <c r="QY21" s="229"/>
      <c r="QZ21" s="229"/>
      <c r="RA21" s="229"/>
      <c r="RB21" s="229"/>
      <c r="RC21" s="229"/>
      <c r="RD21" s="229"/>
      <c r="RE21" s="229"/>
      <c r="RF21" s="230"/>
      <c r="RG21" s="227"/>
      <c r="RH21" s="26"/>
      <c r="RI21" s="26"/>
      <c r="RJ21" s="26"/>
      <c r="RK21" s="26"/>
      <c r="RL21" s="26"/>
      <c r="RN21" s="229"/>
      <c r="RO21" s="229"/>
      <c r="RP21" s="229"/>
      <c r="RQ21" s="229"/>
      <c r="RR21" s="229"/>
      <c r="RS21" s="229"/>
      <c r="RT21" s="229"/>
      <c r="RU21" s="229"/>
      <c r="RV21" s="230"/>
      <c r="RW21" s="227"/>
      <c r="RX21" s="26"/>
      <c r="RY21" s="26"/>
      <c r="RZ21" s="26"/>
      <c r="SA21" s="26"/>
      <c r="SB21" s="26"/>
      <c r="SD21" s="229"/>
      <c r="SE21" s="229"/>
      <c r="SF21" s="229"/>
      <c r="SG21" s="229"/>
      <c r="SH21" s="229"/>
      <c r="SI21" s="229"/>
      <c r="SJ21" s="229"/>
      <c r="SK21" s="229"/>
      <c r="SL21" s="230"/>
      <c r="SM21" s="227"/>
      <c r="SN21" s="26"/>
      <c r="SO21" s="26"/>
      <c r="SP21" s="26"/>
      <c r="SQ21" s="26"/>
      <c r="SR21" s="26"/>
      <c r="ST21" s="229"/>
      <c r="SU21" s="229"/>
      <c r="SV21" s="229"/>
      <c r="SW21" s="229"/>
      <c r="SX21" s="229"/>
      <c r="SY21" s="229"/>
      <c r="SZ21" s="229"/>
      <c r="TA21" s="229"/>
      <c r="TB21" s="230"/>
      <c r="TC21" s="227"/>
      <c r="TD21" s="26"/>
      <c r="TE21" s="26"/>
      <c r="TF21" s="26"/>
      <c r="TG21" s="26"/>
      <c r="TH21" s="26"/>
      <c r="TJ21" s="229"/>
      <c r="TK21" s="229"/>
      <c r="TL21" s="229"/>
      <c r="TM21" s="229"/>
      <c r="TN21" s="229"/>
      <c r="TO21" s="229"/>
      <c r="TP21" s="229"/>
      <c r="TQ21" s="229"/>
      <c r="TR21" s="230"/>
      <c r="TS21" s="227"/>
      <c r="TT21" s="26"/>
      <c r="TU21" s="26"/>
      <c r="TV21" s="26"/>
      <c r="TW21" s="26"/>
      <c r="TX21" s="26"/>
      <c r="TZ21" s="229"/>
      <c r="UA21" s="229"/>
      <c r="UB21" s="229"/>
      <c r="UC21" s="229"/>
      <c r="UD21" s="229"/>
      <c r="UE21" s="229"/>
      <c r="UF21" s="229"/>
      <c r="UG21" s="229"/>
      <c r="UH21" s="230"/>
      <c r="UI21" s="227"/>
      <c r="UJ21" s="26"/>
      <c r="UK21" s="26"/>
      <c r="UL21" s="26"/>
      <c r="UM21" s="26"/>
      <c r="UN21" s="26"/>
      <c r="UP21" s="229"/>
      <c r="UQ21" s="229"/>
      <c r="UR21" s="229"/>
      <c r="US21" s="229"/>
      <c r="UT21" s="229"/>
      <c r="UU21" s="229"/>
      <c r="UV21" s="229"/>
      <c r="UW21" s="229"/>
      <c r="UX21" s="230"/>
      <c r="UY21" s="227"/>
      <c r="UZ21" s="26"/>
      <c r="VA21" s="26"/>
      <c r="VB21" s="26"/>
      <c r="VC21" s="26"/>
      <c r="VD21" s="26"/>
      <c r="VF21" s="229"/>
      <c r="VG21" s="229"/>
      <c r="VH21" s="229"/>
      <c r="VI21" s="229"/>
      <c r="VJ21" s="229"/>
      <c r="VK21" s="229"/>
      <c r="VL21" s="229"/>
      <c r="VM21" s="229"/>
      <c r="VN21" s="230"/>
      <c r="VO21" s="227"/>
      <c r="VP21" s="26"/>
      <c r="VQ21" s="26"/>
      <c r="VR21" s="26"/>
      <c r="VS21" s="26"/>
      <c r="VT21" s="26"/>
      <c r="VV21" s="229"/>
      <c r="VW21" s="229"/>
      <c r="VX21" s="229"/>
      <c r="VY21" s="229"/>
      <c r="VZ21" s="229"/>
      <c r="WA21" s="229"/>
      <c r="WB21" s="229"/>
      <c r="WC21" s="229"/>
      <c r="WD21" s="230"/>
      <c r="WE21" s="227"/>
      <c r="WF21" s="26"/>
      <c r="WG21" s="26"/>
      <c r="WH21" s="26"/>
      <c r="WI21" s="26"/>
      <c r="WJ21" s="26"/>
      <c r="WL21" s="229"/>
      <c r="WM21" s="229"/>
      <c r="WN21" s="229"/>
      <c r="WO21" s="229"/>
      <c r="WP21" s="229"/>
      <c r="WQ21" s="229"/>
      <c r="WR21" s="229"/>
      <c r="WS21" s="229"/>
      <c r="WT21" s="230"/>
      <c r="WU21" s="227"/>
      <c r="WV21" s="26"/>
      <c r="WW21" s="26"/>
      <c r="WX21" s="26"/>
      <c r="WY21" s="26"/>
      <c r="WZ21" s="26"/>
      <c r="XB21" s="229"/>
      <c r="XC21" s="229"/>
      <c r="XD21" s="229"/>
      <c r="XE21" s="229"/>
      <c r="XF21" s="229"/>
      <c r="XG21" s="229"/>
      <c r="XH21" s="229"/>
      <c r="XI21" s="229"/>
      <c r="XJ21" s="230"/>
      <c r="XK21" s="227"/>
      <c r="XL21" s="26"/>
      <c r="XM21" s="26"/>
      <c r="XN21" s="26"/>
      <c r="XO21" s="26"/>
      <c r="XP21" s="26"/>
      <c r="XR21" s="229"/>
      <c r="XS21" s="229"/>
      <c r="XT21" s="229"/>
      <c r="XU21" s="229"/>
      <c r="XV21" s="229"/>
      <c r="XW21" s="229"/>
      <c r="XX21" s="229"/>
      <c r="XY21" s="229"/>
      <c r="XZ21" s="230"/>
      <c r="YA21" s="227"/>
      <c r="YB21" s="26"/>
      <c r="YC21" s="26"/>
      <c r="YD21" s="26"/>
      <c r="YE21" s="26"/>
      <c r="YF21" s="26"/>
      <c r="YH21" s="229"/>
      <c r="YI21" s="229"/>
      <c r="YJ21" s="229"/>
      <c r="YK21" s="229"/>
      <c r="YL21" s="229"/>
      <c r="YM21" s="229"/>
      <c r="YN21" s="229"/>
      <c r="YO21" s="229"/>
      <c r="YP21" s="230"/>
      <c r="YQ21" s="227"/>
      <c r="YR21" s="26"/>
      <c r="YS21" s="26"/>
      <c r="YT21" s="26"/>
      <c r="YU21" s="26"/>
      <c r="YV21" s="26"/>
      <c r="YX21" s="229"/>
      <c r="YY21" s="229"/>
      <c r="YZ21" s="229"/>
      <c r="ZA21" s="229"/>
      <c r="ZB21" s="229"/>
      <c r="ZC21" s="229"/>
      <c r="ZD21" s="229"/>
      <c r="ZE21" s="229"/>
      <c r="ZF21" s="230"/>
      <c r="ZG21" s="227"/>
      <c r="ZH21" s="26"/>
      <c r="ZI21" s="26"/>
      <c r="ZJ21" s="26"/>
      <c r="ZK21" s="26"/>
      <c r="ZL21" s="26"/>
      <c r="ZN21" s="229"/>
      <c r="ZO21" s="229"/>
      <c r="ZP21" s="229"/>
      <c r="ZQ21" s="229"/>
      <c r="ZR21" s="229"/>
      <c r="ZS21" s="229"/>
      <c r="ZT21" s="229"/>
      <c r="ZU21" s="229"/>
      <c r="ZV21" s="230"/>
      <c r="ZW21" s="227"/>
      <c r="ZX21" s="26"/>
      <c r="ZY21" s="26"/>
      <c r="ZZ21" s="26"/>
      <c r="AAA21" s="26"/>
      <c r="AAB21" s="26"/>
      <c r="AAD21" s="229"/>
      <c r="AAE21" s="229"/>
      <c r="AAF21" s="229"/>
      <c r="AAG21" s="229"/>
      <c r="AAH21" s="229"/>
      <c r="AAI21" s="229"/>
      <c r="AAJ21" s="229"/>
      <c r="AAK21" s="229"/>
      <c r="AAL21" s="230"/>
      <c r="AAM21" s="227"/>
      <c r="AAN21" s="26"/>
      <c r="AAO21" s="26"/>
      <c r="AAP21" s="26"/>
      <c r="AAQ21" s="26"/>
      <c r="AAR21" s="26"/>
      <c r="AAT21" s="229"/>
      <c r="AAU21" s="229"/>
      <c r="AAV21" s="229"/>
      <c r="AAW21" s="229"/>
      <c r="AAX21" s="229"/>
      <c r="AAY21" s="229"/>
      <c r="AAZ21" s="229"/>
      <c r="ABA21" s="229"/>
      <c r="ABB21" s="230"/>
      <c r="ABC21" s="227"/>
      <c r="ABD21" s="26"/>
      <c r="ABE21" s="26"/>
      <c r="ABF21" s="26"/>
      <c r="ABG21" s="26"/>
      <c r="ABH21" s="26"/>
      <c r="ABJ21" s="229"/>
      <c r="ABK21" s="229"/>
      <c r="ABL21" s="229"/>
      <c r="ABM21" s="229"/>
      <c r="ABN21" s="229"/>
      <c r="ABO21" s="229"/>
      <c r="ABP21" s="229"/>
      <c r="ABQ21" s="229"/>
      <c r="ABR21" s="230"/>
      <c r="ABS21" s="227"/>
      <c r="ABT21" s="26"/>
      <c r="ABU21" s="26"/>
      <c r="ABV21" s="26"/>
      <c r="ABW21" s="26"/>
      <c r="ABX21" s="26"/>
      <c r="ABZ21" s="229"/>
      <c r="ACA21" s="229"/>
      <c r="ACB21" s="229"/>
      <c r="ACC21" s="229"/>
      <c r="ACD21" s="229"/>
      <c r="ACE21" s="229"/>
      <c r="ACF21" s="229"/>
      <c r="ACG21" s="229"/>
      <c r="ACH21" s="230"/>
      <c r="ACI21" s="227"/>
      <c r="ACJ21" s="26"/>
      <c r="ACK21" s="26"/>
      <c r="ACL21" s="26"/>
      <c r="ACM21" s="26"/>
      <c r="ACN21" s="26"/>
      <c r="ACP21" s="229"/>
      <c r="ACQ21" s="229"/>
      <c r="ACR21" s="229"/>
      <c r="ACS21" s="229"/>
      <c r="ACT21" s="229"/>
      <c r="ACU21" s="229"/>
      <c r="ACV21" s="229"/>
      <c r="ACW21" s="229"/>
      <c r="ACX21" s="230"/>
      <c r="ACY21" s="227"/>
      <c r="ACZ21" s="26"/>
      <c r="ADA21" s="26"/>
      <c r="ADB21" s="26"/>
      <c r="ADC21" s="26"/>
      <c r="ADD21" s="26"/>
      <c r="ADF21" s="229"/>
      <c r="ADG21" s="229"/>
      <c r="ADH21" s="229"/>
      <c r="ADI21" s="229"/>
      <c r="ADJ21" s="229"/>
      <c r="ADK21" s="229"/>
      <c r="ADL21" s="229"/>
      <c r="ADM21" s="229"/>
      <c r="ADN21" s="230"/>
      <c r="ADO21" s="227"/>
      <c r="ADP21" s="26"/>
      <c r="ADQ21" s="26"/>
      <c r="ADR21" s="26"/>
      <c r="ADS21" s="26"/>
      <c r="ADT21" s="26"/>
      <c r="ADV21" s="229"/>
      <c r="ADW21" s="229"/>
      <c r="ADX21" s="229"/>
      <c r="ADY21" s="229"/>
      <c r="ADZ21" s="229"/>
      <c r="AEA21" s="229"/>
      <c r="AEB21" s="229"/>
      <c r="AEC21" s="229"/>
      <c r="AED21" s="230"/>
      <c r="AEE21" s="227"/>
      <c r="AEF21" s="26"/>
      <c r="AEG21" s="26"/>
      <c r="AEH21" s="26"/>
      <c r="AEI21" s="26"/>
      <c r="AEJ21" s="26"/>
      <c r="AEL21" s="229"/>
      <c r="AEM21" s="229"/>
      <c r="AEN21" s="229"/>
      <c r="AEO21" s="229"/>
      <c r="AEP21" s="229"/>
      <c r="AEQ21" s="229"/>
      <c r="AER21" s="229"/>
      <c r="AES21" s="229"/>
      <c r="AET21" s="230"/>
      <c r="AEU21" s="227"/>
      <c r="AEV21" s="26"/>
      <c r="AEW21" s="26"/>
      <c r="AEX21" s="26"/>
      <c r="AEY21" s="26"/>
      <c r="AEZ21" s="26"/>
      <c r="AFB21" s="229"/>
      <c r="AFC21" s="229"/>
      <c r="AFD21" s="229"/>
      <c r="AFE21" s="229"/>
      <c r="AFF21" s="229"/>
      <c r="AFG21" s="229"/>
      <c r="AFH21" s="229"/>
      <c r="AFI21" s="229"/>
      <c r="AFJ21" s="230"/>
      <c r="AFK21" s="227"/>
      <c r="AFL21" s="26"/>
      <c r="AFM21" s="26"/>
      <c r="AFN21" s="26"/>
      <c r="AFO21" s="26"/>
      <c r="AFP21" s="26"/>
      <c r="AFR21" s="229"/>
      <c r="AFS21" s="229"/>
      <c r="AFT21" s="229"/>
      <c r="AFU21" s="229"/>
      <c r="AFV21" s="229"/>
      <c r="AFW21" s="229"/>
      <c r="AFX21" s="229"/>
      <c r="AFY21" s="229"/>
      <c r="AFZ21" s="230"/>
      <c r="AGA21" s="227"/>
      <c r="AGB21" s="26"/>
      <c r="AGC21" s="26"/>
      <c r="AGD21" s="26"/>
      <c r="AGE21" s="26"/>
      <c r="AGF21" s="26"/>
      <c r="AGH21" s="229"/>
      <c r="AGI21" s="229"/>
      <c r="AGJ21" s="229"/>
      <c r="AGK21" s="229"/>
      <c r="AGL21" s="229"/>
      <c r="AGM21" s="229"/>
      <c r="AGN21" s="229"/>
      <c r="AGO21" s="229"/>
      <c r="AGP21" s="230"/>
      <c r="AGQ21" s="227"/>
      <c r="AGR21" s="26"/>
      <c r="AGS21" s="26"/>
      <c r="AGT21" s="26"/>
      <c r="AGU21" s="26"/>
      <c r="AGV21" s="26"/>
      <c r="AGX21" s="229"/>
      <c r="AGY21" s="229"/>
      <c r="AGZ21" s="229"/>
      <c r="AHA21" s="229"/>
      <c r="AHB21" s="229"/>
      <c r="AHC21" s="229"/>
      <c r="AHD21" s="229"/>
      <c r="AHE21" s="229"/>
      <c r="AHF21" s="230"/>
      <c r="AHG21" s="227"/>
      <c r="AHH21" s="26"/>
      <c r="AHI21" s="26"/>
      <c r="AHJ21" s="26"/>
      <c r="AHK21" s="26"/>
      <c r="AHL21" s="26"/>
      <c r="AHN21" s="229"/>
      <c r="AHO21" s="229"/>
      <c r="AHP21" s="229"/>
      <c r="AHQ21" s="229"/>
      <c r="AHR21" s="229"/>
      <c r="AHS21" s="229"/>
      <c r="AHT21" s="229"/>
      <c r="AHU21" s="229"/>
      <c r="AHV21" s="230"/>
      <c r="AHW21" s="227"/>
      <c r="AHX21" s="26"/>
      <c r="AHY21" s="26"/>
      <c r="AHZ21" s="26"/>
      <c r="AIA21" s="26"/>
      <c r="AIB21" s="26"/>
      <c r="AID21" s="229"/>
      <c r="AIE21" s="229"/>
      <c r="AIF21" s="229"/>
      <c r="AIG21" s="229"/>
      <c r="AIH21" s="229"/>
      <c r="AII21" s="229"/>
      <c r="AIJ21" s="229"/>
      <c r="AIK21" s="229"/>
      <c r="AIL21" s="230"/>
      <c r="AIM21" s="227"/>
      <c r="AIN21" s="26"/>
      <c r="AIO21" s="26"/>
      <c r="AIP21" s="26"/>
      <c r="AIQ21" s="26"/>
      <c r="AIR21" s="26"/>
      <c r="AIT21" s="229"/>
      <c r="AIU21" s="229"/>
      <c r="AIV21" s="229"/>
      <c r="AIW21" s="229"/>
      <c r="AIX21" s="229"/>
      <c r="AIY21" s="229"/>
      <c r="AIZ21" s="229"/>
      <c r="AJA21" s="229"/>
      <c r="AJB21" s="230"/>
      <c r="AJC21" s="227"/>
      <c r="AJD21" s="26"/>
      <c r="AJE21" s="26"/>
      <c r="AJF21" s="26"/>
      <c r="AJG21" s="26"/>
      <c r="AJH21" s="26"/>
      <c r="AJJ21" s="229"/>
      <c r="AJK21" s="229"/>
      <c r="AJL21" s="229"/>
      <c r="AJM21" s="229"/>
      <c r="AJN21" s="229"/>
      <c r="AJO21" s="229"/>
      <c r="AJP21" s="229"/>
      <c r="AJQ21" s="229"/>
      <c r="AJR21" s="230"/>
      <c r="AJS21" s="227"/>
      <c r="AJT21" s="26"/>
      <c r="AJU21" s="26"/>
      <c r="AJV21" s="26"/>
      <c r="AJW21" s="26"/>
      <c r="AJX21" s="26"/>
      <c r="AJZ21" s="229"/>
      <c r="AKA21" s="229"/>
      <c r="AKB21" s="229"/>
      <c r="AKC21" s="229"/>
      <c r="AKD21" s="229"/>
      <c r="AKE21" s="229"/>
      <c r="AKF21" s="229"/>
      <c r="AKG21" s="229"/>
      <c r="AKH21" s="230"/>
      <c r="AKI21" s="227"/>
      <c r="AKJ21" s="26"/>
      <c r="AKK21" s="26"/>
      <c r="AKL21" s="26"/>
      <c r="AKM21" s="26"/>
      <c r="AKN21" s="26"/>
      <c r="AKP21" s="229"/>
      <c r="AKQ21" s="229"/>
      <c r="AKR21" s="229"/>
      <c r="AKS21" s="229"/>
      <c r="AKT21" s="229"/>
      <c r="AKU21" s="229"/>
      <c r="AKV21" s="229"/>
      <c r="AKW21" s="229"/>
      <c r="AKX21" s="230"/>
      <c r="AKY21" s="227"/>
      <c r="AKZ21" s="26"/>
      <c r="ALA21" s="26"/>
      <c r="ALB21" s="26"/>
      <c r="ALC21" s="26"/>
      <c r="ALD21" s="26"/>
      <c r="ALF21" s="229"/>
      <c r="ALG21" s="229"/>
      <c r="ALH21" s="229"/>
      <c r="ALI21" s="229"/>
      <c r="ALJ21" s="229"/>
      <c r="ALK21" s="229"/>
      <c r="ALL21" s="229"/>
      <c r="ALM21" s="229"/>
      <c r="ALN21" s="230"/>
      <c r="ALO21" s="227"/>
      <c r="ALP21" s="26"/>
      <c r="ALQ21" s="26"/>
      <c r="ALR21" s="26"/>
      <c r="ALS21" s="26"/>
      <c r="ALT21" s="26"/>
      <c r="ALV21" s="229"/>
      <c r="ALW21" s="229"/>
      <c r="ALX21" s="229"/>
      <c r="ALY21" s="229"/>
      <c r="ALZ21" s="229"/>
      <c r="AMA21" s="229"/>
      <c r="AMB21" s="229"/>
      <c r="AMC21" s="229"/>
      <c r="AMD21" s="230"/>
      <c r="AME21" s="227"/>
      <c r="AMF21" s="26"/>
      <c r="AMG21" s="26"/>
      <c r="AMH21" s="26"/>
      <c r="AMI21" s="26"/>
      <c r="AMJ21" s="26"/>
      <c r="AML21" s="229"/>
      <c r="AMM21" s="229"/>
      <c r="AMN21" s="229"/>
      <c r="AMO21" s="229"/>
      <c r="AMP21" s="229"/>
      <c r="AMQ21" s="229"/>
      <c r="AMR21" s="229"/>
      <c r="AMS21" s="229"/>
      <c r="AMT21" s="230"/>
      <c r="AMU21" s="227"/>
      <c r="AMV21" s="26"/>
      <c r="AMW21" s="26"/>
      <c r="AMX21" s="26"/>
      <c r="AMY21" s="26"/>
      <c r="AMZ21" s="26"/>
      <c r="ANB21" s="229"/>
      <c r="ANC21" s="229"/>
      <c r="AND21" s="229"/>
      <c r="ANE21" s="229"/>
      <c r="ANF21" s="229"/>
      <c r="ANG21" s="229"/>
      <c r="ANH21" s="229"/>
      <c r="ANI21" s="229"/>
      <c r="ANJ21" s="230"/>
      <c r="ANK21" s="227"/>
      <c r="ANL21" s="26"/>
      <c r="ANM21" s="26"/>
      <c r="ANN21" s="26"/>
      <c r="ANO21" s="26"/>
      <c r="ANP21" s="26"/>
      <c r="ANR21" s="229"/>
      <c r="ANS21" s="229"/>
      <c r="ANT21" s="229"/>
      <c r="ANU21" s="229"/>
      <c r="ANV21" s="229"/>
      <c r="ANW21" s="229"/>
      <c r="ANX21" s="229"/>
      <c r="ANY21" s="229"/>
      <c r="ANZ21" s="230"/>
      <c r="AOA21" s="227"/>
      <c r="AOB21" s="26"/>
      <c r="AOC21" s="26"/>
      <c r="AOD21" s="26"/>
      <c r="AOE21" s="26"/>
      <c r="AOF21" s="26"/>
      <c r="AOH21" s="229"/>
      <c r="AOI21" s="229"/>
      <c r="AOJ21" s="229"/>
      <c r="AOK21" s="229"/>
      <c r="AOL21" s="229"/>
      <c r="AOM21" s="229"/>
      <c r="AON21" s="229"/>
      <c r="AOO21" s="229"/>
      <c r="AOP21" s="230"/>
      <c r="AOQ21" s="227"/>
      <c r="AOR21" s="26"/>
      <c r="AOS21" s="26"/>
      <c r="AOT21" s="26"/>
      <c r="AOU21" s="26"/>
      <c r="AOV21" s="26"/>
      <c r="AOX21" s="229"/>
      <c r="AOY21" s="229"/>
      <c r="AOZ21" s="229"/>
      <c r="APA21" s="229"/>
      <c r="APB21" s="229"/>
      <c r="APC21" s="229"/>
      <c r="APD21" s="229"/>
      <c r="APE21" s="229"/>
      <c r="APF21" s="230"/>
      <c r="APG21" s="227"/>
      <c r="APH21" s="26"/>
      <c r="API21" s="26"/>
      <c r="APJ21" s="26"/>
      <c r="APK21" s="26"/>
      <c r="APL21" s="26"/>
      <c r="APN21" s="229"/>
      <c r="APO21" s="229"/>
      <c r="APP21" s="229"/>
      <c r="APQ21" s="229"/>
      <c r="APR21" s="229"/>
      <c r="APS21" s="229"/>
      <c r="APT21" s="229"/>
      <c r="APU21" s="229"/>
      <c r="APV21" s="230"/>
      <c r="APW21" s="227"/>
      <c r="APX21" s="26"/>
      <c r="APY21" s="26"/>
      <c r="APZ21" s="26"/>
      <c r="AQA21" s="26"/>
      <c r="AQB21" s="26"/>
      <c r="AQD21" s="229"/>
      <c r="AQE21" s="229"/>
      <c r="AQF21" s="229"/>
      <c r="AQG21" s="229"/>
      <c r="AQH21" s="229"/>
      <c r="AQI21" s="229"/>
      <c r="AQJ21" s="229"/>
      <c r="AQK21" s="229"/>
      <c r="AQL21" s="230"/>
      <c r="AQM21" s="227"/>
      <c r="AQN21" s="26"/>
      <c r="AQO21" s="26"/>
      <c r="AQP21" s="26"/>
      <c r="AQQ21" s="26"/>
      <c r="AQR21" s="26"/>
      <c r="AQT21" s="229"/>
      <c r="AQU21" s="229"/>
      <c r="AQV21" s="229"/>
      <c r="AQW21" s="229"/>
      <c r="AQX21" s="229"/>
      <c r="AQY21" s="229"/>
      <c r="AQZ21" s="229"/>
      <c r="ARA21" s="229"/>
      <c r="ARB21" s="230"/>
      <c r="ARC21" s="227"/>
      <c r="ARD21" s="26"/>
      <c r="ARE21" s="26"/>
      <c r="ARF21" s="26"/>
      <c r="ARG21" s="26"/>
      <c r="ARH21" s="26"/>
      <c r="ARJ21" s="229"/>
      <c r="ARK21" s="229"/>
      <c r="ARL21" s="229"/>
      <c r="ARM21" s="229"/>
      <c r="ARN21" s="229"/>
      <c r="ARO21" s="229"/>
      <c r="ARP21" s="229"/>
      <c r="ARQ21" s="229"/>
      <c r="ARR21" s="230"/>
      <c r="ARS21" s="227"/>
      <c r="ART21" s="26"/>
      <c r="ARU21" s="26"/>
      <c r="ARV21" s="26"/>
      <c r="ARW21" s="26"/>
      <c r="ARX21" s="26"/>
      <c r="ARZ21" s="229"/>
      <c r="ASA21" s="229"/>
      <c r="ASB21" s="229"/>
      <c r="ASC21" s="229"/>
      <c r="ASD21" s="229"/>
      <c r="ASE21" s="229"/>
      <c r="ASF21" s="229"/>
      <c r="ASG21" s="229"/>
      <c r="ASH21" s="230"/>
      <c r="ASI21" s="227"/>
      <c r="ASJ21" s="26"/>
      <c r="ASK21" s="26"/>
      <c r="ASL21" s="26"/>
      <c r="ASM21" s="26"/>
      <c r="ASN21" s="26"/>
      <c r="ASP21" s="229"/>
      <c r="ASQ21" s="229"/>
      <c r="ASR21" s="229"/>
      <c r="ASS21" s="229"/>
      <c r="AST21" s="229"/>
      <c r="ASU21" s="229"/>
      <c r="ASV21" s="229"/>
      <c r="ASW21" s="229"/>
      <c r="ASX21" s="230"/>
      <c r="ASY21" s="227"/>
      <c r="ASZ21" s="26"/>
      <c r="ATA21" s="26"/>
      <c r="ATB21" s="26"/>
      <c r="ATC21" s="26"/>
      <c r="ATD21" s="26"/>
      <c r="ATF21" s="229"/>
      <c r="ATG21" s="229"/>
      <c r="ATH21" s="229"/>
      <c r="ATI21" s="229"/>
      <c r="ATJ21" s="229"/>
      <c r="ATK21" s="229"/>
      <c r="ATL21" s="229"/>
      <c r="ATM21" s="229"/>
      <c r="ATN21" s="230"/>
      <c r="ATO21" s="227"/>
      <c r="ATP21" s="26"/>
      <c r="ATQ21" s="26"/>
      <c r="ATR21" s="26"/>
      <c r="ATS21" s="26"/>
      <c r="ATT21" s="26"/>
      <c r="ATV21" s="229"/>
      <c r="ATW21" s="229"/>
      <c r="ATX21" s="229"/>
      <c r="ATY21" s="229"/>
      <c r="ATZ21" s="229"/>
      <c r="AUA21" s="229"/>
      <c r="AUB21" s="229"/>
      <c r="AUC21" s="229"/>
      <c r="AUD21" s="230"/>
      <c r="AUE21" s="227"/>
      <c r="AUF21" s="26"/>
      <c r="AUG21" s="26"/>
      <c r="AUH21" s="26"/>
      <c r="AUI21" s="26"/>
      <c r="AUJ21" s="26"/>
      <c r="AUL21" s="229"/>
      <c r="AUM21" s="229"/>
      <c r="AUN21" s="229"/>
      <c r="AUO21" s="229"/>
      <c r="AUP21" s="229"/>
      <c r="AUQ21" s="229"/>
      <c r="AUR21" s="229"/>
      <c r="AUS21" s="229"/>
      <c r="AUT21" s="230"/>
      <c r="AUU21" s="227"/>
      <c r="AUV21" s="26"/>
      <c r="AUW21" s="26"/>
      <c r="AUX21" s="26"/>
      <c r="AUY21" s="26"/>
      <c r="AUZ21" s="26"/>
      <c r="AVB21" s="229"/>
      <c r="AVC21" s="229"/>
      <c r="AVD21" s="229"/>
      <c r="AVE21" s="229"/>
      <c r="AVF21" s="229"/>
      <c r="AVG21" s="229"/>
      <c r="AVH21" s="229"/>
      <c r="AVI21" s="229"/>
      <c r="AVJ21" s="230"/>
      <c r="AVK21" s="227"/>
      <c r="AVL21" s="26"/>
      <c r="AVM21" s="26"/>
      <c r="AVN21" s="26"/>
      <c r="AVO21" s="26"/>
      <c r="AVP21" s="26"/>
      <c r="AVR21" s="229"/>
      <c r="AVS21" s="229"/>
      <c r="AVT21" s="229"/>
      <c r="AVU21" s="229"/>
      <c r="AVV21" s="229"/>
      <c r="AVW21" s="229"/>
      <c r="AVX21" s="229"/>
      <c r="AVY21" s="229"/>
      <c r="AVZ21" s="230"/>
      <c r="AWA21" s="227"/>
      <c r="AWB21" s="26"/>
      <c r="AWC21" s="26"/>
      <c r="AWD21" s="26"/>
      <c r="AWE21" s="26"/>
      <c r="AWF21" s="26"/>
      <c r="AWH21" s="229"/>
      <c r="AWI21" s="229"/>
      <c r="AWJ21" s="229"/>
      <c r="AWK21" s="229"/>
      <c r="AWL21" s="229"/>
      <c r="AWM21" s="229"/>
      <c r="AWN21" s="229"/>
      <c r="AWO21" s="229"/>
      <c r="AWP21" s="230"/>
      <c r="AWQ21" s="227"/>
      <c r="AWR21" s="26"/>
      <c r="AWS21" s="26"/>
      <c r="AWT21" s="26"/>
      <c r="AWU21" s="26"/>
      <c r="AWV21" s="26"/>
      <c r="AWX21" s="229"/>
      <c r="AWY21" s="229"/>
      <c r="AWZ21" s="229"/>
      <c r="AXA21" s="229"/>
      <c r="AXB21" s="229"/>
      <c r="AXC21" s="229"/>
      <c r="AXD21" s="229"/>
      <c r="AXE21" s="229"/>
      <c r="AXF21" s="230"/>
      <c r="AXG21" s="227"/>
      <c r="AXH21" s="26"/>
      <c r="AXI21" s="26"/>
      <c r="AXJ21" s="26"/>
      <c r="AXK21" s="26"/>
      <c r="AXL21" s="26"/>
      <c r="AXN21" s="229"/>
      <c r="AXO21" s="229"/>
      <c r="AXP21" s="229"/>
      <c r="AXQ21" s="229"/>
      <c r="AXR21" s="229"/>
      <c r="AXS21" s="229"/>
      <c r="AXT21" s="229"/>
      <c r="AXU21" s="229"/>
      <c r="AXV21" s="230"/>
      <c r="AXW21" s="227"/>
      <c r="AXX21" s="26"/>
      <c r="AXY21" s="26"/>
      <c r="AXZ21" s="26"/>
      <c r="AYA21" s="26"/>
      <c r="AYB21" s="26"/>
      <c r="AYD21" s="229"/>
      <c r="AYE21" s="229"/>
      <c r="AYF21" s="229"/>
      <c r="AYG21" s="229"/>
      <c r="AYH21" s="229"/>
      <c r="AYI21" s="229"/>
      <c r="AYJ21" s="229"/>
      <c r="AYK21" s="229"/>
      <c r="AYL21" s="230"/>
      <c r="AYM21" s="227"/>
      <c r="AYN21" s="26"/>
      <c r="AYO21" s="26"/>
      <c r="AYP21" s="26"/>
      <c r="AYQ21" s="26"/>
      <c r="AYR21" s="26"/>
      <c r="AYT21" s="229"/>
      <c r="AYU21" s="229"/>
      <c r="AYV21" s="229"/>
      <c r="AYW21" s="229"/>
      <c r="AYX21" s="229"/>
      <c r="AYY21" s="229"/>
      <c r="AYZ21" s="229"/>
      <c r="AZA21" s="229"/>
      <c r="AZB21" s="230"/>
      <c r="AZC21" s="227"/>
      <c r="AZD21" s="26"/>
      <c r="AZE21" s="26"/>
      <c r="AZF21" s="26"/>
      <c r="AZG21" s="26"/>
      <c r="AZH21" s="26"/>
      <c r="AZJ21" s="229"/>
      <c r="AZK21" s="229"/>
      <c r="AZL21" s="229"/>
      <c r="AZM21" s="229"/>
      <c r="AZN21" s="229"/>
      <c r="AZO21" s="229"/>
      <c r="AZP21" s="229"/>
      <c r="AZQ21" s="229"/>
      <c r="AZR21" s="230"/>
      <c r="AZS21" s="227"/>
      <c r="AZT21" s="26"/>
      <c r="AZU21" s="26"/>
      <c r="AZV21" s="26"/>
      <c r="AZW21" s="26"/>
      <c r="AZX21" s="26"/>
      <c r="AZZ21" s="229"/>
      <c r="BAA21" s="229"/>
      <c r="BAB21" s="229"/>
      <c r="BAC21" s="229"/>
      <c r="BAD21" s="229"/>
      <c r="BAE21" s="229"/>
      <c r="BAF21" s="229"/>
      <c r="BAG21" s="229"/>
      <c r="BAH21" s="230"/>
      <c r="BAI21" s="227"/>
      <c r="BAJ21" s="26"/>
      <c r="BAK21" s="26"/>
      <c r="BAL21" s="26"/>
      <c r="BAM21" s="26"/>
      <c r="BAN21" s="26"/>
      <c r="BAP21" s="229"/>
      <c r="BAQ21" s="229"/>
      <c r="BAR21" s="229"/>
      <c r="BAS21" s="229"/>
      <c r="BAT21" s="229"/>
      <c r="BAU21" s="229"/>
      <c r="BAV21" s="229"/>
      <c r="BAW21" s="229"/>
      <c r="BAX21" s="230"/>
      <c r="BAY21" s="227"/>
      <c r="BAZ21" s="26"/>
      <c r="BBA21" s="26"/>
      <c r="BBB21" s="26"/>
      <c r="BBC21" s="26"/>
      <c r="BBD21" s="26"/>
      <c r="BBF21" s="229"/>
      <c r="BBG21" s="229"/>
      <c r="BBH21" s="229"/>
      <c r="BBI21" s="229"/>
      <c r="BBJ21" s="229"/>
      <c r="BBK21" s="229"/>
      <c r="BBL21" s="229"/>
      <c r="BBM21" s="229"/>
      <c r="BBN21" s="230"/>
      <c r="BBO21" s="227"/>
      <c r="BBP21" s="26"/>
      <c r="BBQ21" s="26"/>
      <c r="BBR21" s="26"/>
      <c r="BBS21" s="26"/>
      <c r="BBT21" s="26"/>
      <c r="BBV21" s="229"/>
      <c r="BBW21" s="229"/>
      <c r="BBX21" s="229"/>
      <c r="BBY21" s="229"/>
      <c r="BBZ21" s="229"/>
      <c r="BCA21" s="229"/>
      <c r="BCB21" s="229"/>
      <c r="BCC21" s="229"/>
      <c r="BCD21" s="230"/>
      <c r="BCE21" s="227"/>
      <c r="BCF21" s="26"/>
      <c r="BCG21" s="26"/>
      <c r="BCH21" s="26"/>
      <c r="BCI21" s="26"/>
      <c r="BCJ21" s="26"/>
      <c r="BCL21" s="229"/>
      <c r="BCM21" s="229"/>
      <c r="BCN21" s="229"/>
      <c r="BCO21" s="229"/>
      <c r="BCP21" s="229"/>
      <c r="BCQ21" s="229"/>
      <c r="BCR21" s="229"/>
      <c r="BCS21" s="229"/>
      <c r="BCT21" s="230"/>
      <c r="BCU21" s="227"/>
      <c r="BCV21" s="26"/>
      <c r="BCW21" s="26"/>
      <c r="BCX21" s="26"/>
      <c r="BCY21" s="26"/>
      <c r="BCZ21" s="26"/>
      <c r="BDB21" s="229"/>
      <c r="BDC21" s="229"/>
      <c r="BDD21" s="229"/>
      <c r="BDE21" s="229"/>
      <c r="BDF21" s="229"/>
      <c r="BDG21" s="229"/>
      <c r="BDH21" s="229"/>
      <c r="BDI21" s="229"/>
      <c r="BDJ21" s="230"/>
      <c r="BDK21" s="227"/>
      <c r="BDL21" s="26"/>
      <c r="BDM21" s="26"/>
      <c r="BDN21" s="26"/>
      <c r="BDO21" s="26"/>
      <c r="BDP21" s="26"/>
      <c r="BDR21" s="229"/>
      <c r="BDS21" s="229"/>
      <c r="BDT21" s="229"/>
      <c r="BDU21" s="229"/>
      <c r="BDV21" s="229"/>
      <c r="BDW21" s="229"/>
      <c r="BDX21" s="229"/>
      <c r="BDY21" s="229"/>
      <c r="BDZ21" s="230"/>
      <c r="BEA21" s="227"/>
      <c r="BEB21" s="26"/>
      <c r="BEC21" s="26"/>
      <c r="BED21" s="26"/>
      <c r="BEE21" s="26"/>
      <c r="BEF21" s="26"/>
      <c r="BEH21" s="229"/>
      <c r="BEI21" s="229"/>
      <c r="BEJ21" s="229"/>
      <c r="BEK21" s="229"/>
      <c r="BEL21" s="229"/>
      <c r="BEM21" s="229"/>
      <c r="BEN21" s="229"/>
      <c r="BEO21" s="229"/>
      <c r="BEP21" s="230"/>
      <c r="BEQ21" s="227"/>
      <c r="BER21" s="26"/>
      <c r="BES21" s="26"/>
      <c r="BET21" s="26"/>
      <c r="BEU21" s="26"/>
      <c r="BEV21" s="26"/>
      <c r="BEX21" s="229"/>
      <c r="BEY21" s="229"/>
      <c r="BEZ21" s="229"/>
      <c r="BFA21" s="229"/>
      <c r="BFB21" s="229"/>
      <c r="BFC21" s="229"/>
      <c r="BFD21" s="229"/>
      <c r="BFE21" s="229"/>
      <c r="BFF21" s="230"/>
      <c r="BFG21" s="227"/>
      <c r="BFH21" s="26"/>
      <c r="BFI21" s="26"/>
      <c r="BFJ21" s="26"/>
      <c r="BFK21" s="26"/>
      <c r="BFL21" s="26"/>
      <c r="BFN21" s="229"/>
      <c r="BFO21" s="229"/>
      <c r="BFP21" s="229"/>
      <c r="BFQ21" s="229"/>
      <c r="BFR21" s="229"/>
      <c r="BFS21" s="229"/>
      <c r="BFT21" s="229"/>
      <c r="BFU21" s="229"/>
      <c r="BFV21" s="230"/>
      <c r="BFW21" s="227"/>
      <c r="BFX21" s="26"/>
      <c r="BFY21" s="26"/>
      <c r="BFZ21" s="26"/>
      <c r="BGA21" s="26"/>
      <c r="BGB21" s="26"/>
      <c r="BGD21" s="229"/>
      <c r="BGE21" s="229"/>
      <c r="BGF21" s="229"/>
      <c r="BGG21" s="229"/>
      <c r="BGH21" s="229"/>
      <c r="BGI21" s="229"/>
      <c r="BGJ21" s="229"/>
      <c r="BGK21" s="229"/>
      <c r="BGL21" s="230"/>
      <c r="BGM21" s="227"/>
      <c r="BGN21" s="26"/>
      <c r="BGO21" s="26"/>
      <c r="BGP21" s="26"/>
      <c r="BGQ21" s="26"/>
      <c r="BGR21" s="26"/>
      <c r="BGT21" s="229"/>
      <c r="BGU21" s="229"/>
      <c r="BGV21" s="229"/>
      <c r="BGW21" s="229"/>
      <c r="BGX21" s="229"/>
      <c r="BGY21" s="229"/>
      <c r="BGZ21" s="229"/>
      <c r="BHA21" s="229"/>
      <c r="BHB21" s="230"/>
      <c r="BHC21" s="227"/>
      <c r="BHD21" s="26"/>
      <c r="BHE21" s="26"/>
      <c r="BHF21" s="26"/>
      <c r="BHG21" s="26"/>
      <c r="BHH21" s="26"/>
      <c r="BHJ21" s="229"/>
      <c r="BHK21" s="229"/>
      <c r="BHL21" s="229"/>
      <c r="BHM21" s="229"/>
      <c r="BHN21" s="229"/>
      <c r="BHO21" s="229"/>
      <c r="BHP21" s="229"/>
      <c r="BHQ21" s="229"/>
      <c r="BHR21" s="230"/>
      <c r="BHS21" s="227"/>
      <c r="BHT21" s="26"/>
      <c r="BHU21" s="26"/>
      <c r="BHV21" s="26"/>
      <c r="BHW21" s="26"/>
      <c r="BHX21" s="26"/>
      <c r="BHZ21" s="229"/>
      <c r="BIA21" s="229"/>
      <c r="BIB21" s="229"/>
      <c r="BIC21" s="229"/>
      <c r="BID21" s="229"/>
      <c r="BIE21" s="229"/>
      <c r="BIF21" s="229"/>
      <c r="BIG21" s="229"/>
      <c r="BIH21" s="230"/>
      <c r="BII21" s="227"/>
      <c r="BIJ21" s="26"/>
      <c r="BIK21" s="26"/>
      <c r="BIL21" s="26"/>
      <c r="BIM21" s="26"/>
      <c r="BIN21" s="26"/>
      <c r="BIP21" s="229"/>
      <c r="BIQ21" s="229"/>
      <c r="BIR21" s="229"/>
      <c r="BIS21" s="229"/>
      <c r="BIT21" s="229"/>
      <c r="BIU21" s="229"/>
      <c r="BIV21" s="229"/>
      <c r="BIW21" s="229"/>
      <c r="BIX21" s="230"/>
      <c r="BIY21" s="227"/>
      <c r="BIZ21" s="26"/>
      <c r="BJA21" s="26"/>
      <c r="BJB21" s="26"/>
      <c r="BJC21" s="26"/>
      <c r="BJD21" s="26"/>
      <c r="BJF21" s="229"/>
      <c r="BJG21" s="229"/>
      <c r="BJH21" s="229"/>
      <c r="BJI21" s="229"/>
      <c r="BJJ21" s="229"/>
      <c r="BJK21" s="229"/>
      <c r="BJL21" s="229"/>
      <c r="BJM21" s="229"/>
      <c r="BJN21" s="230"/>
      <c r="BJO21" s="227"/>
      <c r="BJP21" s="26"/>
      <c r="BJQ21" s="26"/>
      <c r="BJR21" s="26"/>
      <c r="BJS21" s="26"/>
      <c r="BJT21" s="26"/>
      <c r="BJV21" s="229"/>
      <c r="BJW21" s="229"/>
      <c r="BJX21" s="229"/>
      <c r="BJY21" s="229"/>
      <c r="BJZ21" s="229"/>
      <c r="BKA21" s="229"/>
      <c r="BKB21" s="229"/>
      <c r="BKC21" s="229"/>
      <c r="BKD21" s="230"/>
      <c r="BKE21" s="227"/>
      <c r="BKF21" s="26"/>
      <c r="BKG21" s="26"/>
      <c r="BKH21" s="26"/>
      <c r="BKI21" s="26"/>
      <c r="BKJ21" s="26"/>
      <c r="BKL21" s="229"/>
      <c r="BKM21" s="229"/>
      <c r="BKN21" s="229"/>
      <c r="BKO21" s="229"/>
      <c r="BKP21" s="229"/>
      <c r="BKQ21" s="229"/>
      <c r="BKR21" s="229"/>
      <c r="BKS21" s="229"/>
      <c r="BKT21" s="230"/>
      <c r="BKU21" s="227"/>
      <c r="BKV21" s="26"/>
      <c r="BKW21" s="26"/>
      <c r="BKX21" s="26"/>
      <c r="BKY21" s="26"/>
      <c r="BKZ21" s="26"/>
      <c r="BLB21" s="229"/>
      <c r="BLC21" s="229"/>
      <c r="BLD21" s="229"/>
      <c r="BLE21" s="229"/>
      <c r="BLF21" s="229"/>
      <c r="BLG21" s="229"/>
      <c r="BLH21" s="229"/>
      <c r="BLI21" s="229"/>
      <c r="BLJ21" s="230"/>
      <c r="BLK21" s="227"/>
      <c r="BLL21" s="26"/>
      <c r="BLM21" s="26"/>
      <c r="BLN21" s="26"/>
      <c r="BLO21" s="26"/>
      <c r="BLP21" s="26"/>
      <c r="BLR21" s="229"/>
      <c r="BLS21" s="229"/>
      <c r="BLT21" s="229"/>
      <c r="BLU21" s="229"/>
      <c r="BLV21" s="229"/>
      <c r="BLW21" s="229"/>
      <c r="BLX21" s="229"/>
      <c r="BLY21" s="229"/>
      <c r="BLZ21" s="230"/>
      <c r="BMA21" s="227"/>
      <c r="BMB21" s="26"/>
      <c r="BMC21" s="26"/>
      <c r="BMD21" s="26"/>
      <c r="BME21" s="26"/>
      <c r="BMF21" s="26"/>
      <c r="BMH21" s="229"/>
      <c r="BMI21" s="229"/>
      <c r="BMJ21" s="229"/>
      <c r="BMK21" s="229"/>
      <c r="BML21" s="229"/>
      <c r="BMM21" s="229"/>
      <c r="BMN21" s="229"/>
      <c r="BMO21" s="229"/>
      <c r="BMP21" s="230"/>
      <c r="BMQ21" s="227"/>
      <c r="BMR21" s="26"/>
      <c r="BMS21" s="26"/>
      <c r="BMT21" s="26"/>
      <c r="BMU21" s="26"/>
      <c r="BMV21" s="26"/>
      <c r="BMX21" s="229"/>
      <c r="BMY21" s="229"/>
      <c r="BMZ21" s="229"/>
      <c r="BNA21" s="229"/>
      <c r="BNB21" s="229"/>
      <c r="BNC21" s="229"/>
      <c r="BND21" s="229"/>
      <c r="BNE21" s="229"/>
      <c r="BNF21" s="230"/>
      <c r="BNG21" s="227"/>
      <c r="BNH21" s="26"/>
      <c r="BNI21" s="26"/>
      <c r="BNJ21" s="26"/>
      <c r="BNK21" s="26"/>
      <c r="BNL21" s="26"/>
      <c r="BNN21" s="229"/>
      <c r="BNO21" s="229"/>
      <c r="BNP21" s="229"/>
      <c r="BNQ21" s="229"/>
      <c r="BNR21" s="229"/>
      <c r="BNS21" s="229"/>
      <c r="BNT21" s="229"/>
      <c r="BNU21" s="229"/>
      <c r="BNV21" s="230"/>
      <c r="BNW21" s="227"/>
      <c r="BNX21" s="26"/>
      <c r="BNY21" s="26"/>
      <c r="BNZ21" s="26"/>
      <c r="BOA21" s="26"/>
      <c r="BOB21" s="26"/>
      <c r="BOD21" s="229"/>
      <c r="BOE21" s="229"/>
      <c r="BOF21" s="229"/>
      <c r="BOG21" s="229"/>
      <c r="BOH21" s="229"/>
      <c r="BOI21" s="229"/>
      <c r="BOJ21" s="229"/>
      <c r="BOK21" s="229"/>
      <c r="BOL21" s="230"/>
      <c r="BOM21" s="227"/>
      <c r="BON21" s="26"/>
      <c r="BOO21" s="26"/>
      <c r="BOP21" s="26"/>
      <c r="BOQ21" s="26"/>
      <c r="BOR21" s="26"/>
      <c r="BOT21" s="229"/>
      <c r="BOU21" s="229"/>
      <c r="BOV21" s="229"/>
      <c r="BOW21" s="229"/>
      <c r="BOX21" s="229"/>
      <c r="BOY21" s="229"/>
      <c r="BOZ21" s="229"/>
      <c r="BPA21" s="229"/>
      <c r="BPB21" s="230"/>
      <c r="BPC21" s="227"/>
      <c r="BPD21" s="26"/>
      <c r="BPE21" s="26"/>
      <c r="BPF21" s="26"/>
      <c r="BPG21" s="26"/>
      <c r="BPH21" s="26"/>
      <c r="BPJ21" s="229"/>
      <c r="BPK21" s="229"/>
      <c r="BPL21" s="229"/>
      <c r="BPM21" s="229"/>
      <c r="BPN21" s="229"/>
      <c r="BPO21" s="229"/>
      <c r="BPP21" s="229"/>
      <c r="BPQ21" s="229"/>
      <c r="BPR21" s="230"/>
      <c r="BPS21" s="227"/>
      <c r="BPT21" s="26"/>
      <c r="BPU21" s="26"/>
      <c r="BPV21" s="26"/>
      <c r="BPW21" s="26"/>
      <c r="BPX21" s="26"/>
      <c r="BPZ21" s="229"/>
      <c r="BQA21" s="229"/>
      <c r="BQB21" s="229"/>
      <c r="BQC21" s="229"/>
      <c r="BQD21" s="229"/>
      <c r="BQE21" s="229"/>
      <c r="BQF21" s="229"/>
      <c r="BQG21" s="229"/>
      <c r="BQH21" s="230"/>
      <c r="BQI21" s="227"/>
      <c r="BQJ21" s="26"/>
      <c r="BQK21" s="26"/>
      <c r="BQL21" s="26"/>
      <c r="BQM21" s="26"/>
      <c r="BQN21" s="26"/>
      <c r="BQP21" s="229"/>
      <c r="BQQ21" s="229"/>
      <c r="BQR21" s="229"/>
      <c r="BQS21" s="229"/>
      <c r="BQT21" s="229"/>
      <c r="BQU21" s="229"/>
      <c r="BQV21" s="229"/>
      <c r="BQW21" s="229"/>
      <c r="BQX21" s="230"/>
      <c r="BQY21" s="227"/>
      <c r="BQZ21" s="26"/>
      <c r="BRA21" s="26"/>
      <c r="BRB21" s="26"/>
      <c r="BRC21" s="26"/>
      <c r="BRD21" s="26"/>
      <c r="BRF21" s="229"/>
      <c r="BRG21" s="229"/>
      <c r="BRH21" s="229"/>
      <c r="BRI21" s="229"/>
      <c r="BRJ21" s="229"/>
      <c r="BRK21" s="229"/>
      <c r="BRL21" s="229"/>
      <c r="BRM21" s="229"/>
      <c r="BRN21" s="230"/>
      <c r="BRO21" s="227"/>
      <c r="BRP21" s="26"/>
      <c r="BRQ21" s="26"/>
      <c r="BRR21" s="26"/>
      <c r="BRS21" s="26"/>
      <c r="BRT21" s="26"/>
      <c r="BRV21" s="229"/>
      <c r="BRW21" s="229"/>
      <c r="BRX21" s="229"/>
      <c r="BRY21" s="229"/>
      <c r="BRZ21" s="229"/>
      <c r="BSA21" s="229"/>
      <c r="BSB21" s="229"/>
      <c r="BSC21" s="229"/>
      <c r="BSD21" s="230"/>
      <c r="BSE21" s="227"/>
      <c r="BSF21" s="26"/>
      <c r="BSG21" s="26"/>
      <c r="BSH21" s="26"/>
      <c r="BSI21" s="26"/>
      <c r="BSJ21" s="26"/>
      <c r="BSL21" s="229"/>
      <c r="BSM21" s="229"/>
      <c r="BSN21" s="229"/>
      <c r="BSO21" s="229"/>
      <c r="BSP21" s="229"/>
      <c r="BSQ21" s="229"/>
      <c r="BSR21" s="229"/>
      <c r="BSS21" s="229"/>
      <c r="BST21" s="230"/>
      <c r="BSU21" s="227"/>
      <c r="BSV21" s="26"/>
      <c r="BSW21" s="26"/>
      <c r="BSX21" s="26"/>
      <c r="BSY21" s="26"/>
      <c r="BSZ21" s="26"/>
      <c r="BTB21" s="229"/>
      <c r="BTC21" s="229"/>
      <c r="BTD21" s="229"/>
      <c r="BTE21" s="229"/>
      <c r="BTF21" s="229"/>
      <c r="BTG21" s="229"/>
      <c r="BTH21" s="229"/>
      <c r="BTI21" s="229"/>
      <c r="BTJ21" s="230"/>
      <c r="BTK21" s="227"/>
      <c r="BTL21" s="26"/>
      <c r="BTM21" s="26"/>
      <c r="BTN21" s="26"/>
      <c r="BTO21" s="26"/>
      <c r="BTP21" s="26"/>
      <c r="BTR21" s="229"/>
      <c r="BTS21" s="229"/>
      <c r="BTT21" s="229"/>
      <c r="BTU21" s="229"/>
      <c r="BTV21" s="229"/>
      <c r="BTW21" s="229"/>
      <c r="BTX21" s="229"/>
      <c r="BTY21" s="229"/>
      <c r="BTZ21" s="230"/>
      <c r="BUA21" s="227"/>
      <c r="BUB21" s="26"/>
      <c r="BUC21" s="26"/>
      <c r="BUD21" s="26"/>
      <c r="BUE21" s="26"/>
      <c r="BUF21" s="26"/>
      <c r="BUH21" s="229"/>
      <c r="BUI21" s="229"/>
      <c r="BUJ21" s="229"/>
      <c r="BUK21" s="229"/>
      <c r="BUL21" s="229"/>
      <c r="BUM21" s="229"/>
      <c r="BUN21" s="229"/>
      <c r="BUO21" s="229"/>
      <c r="BUP21" s="230"/>
      <c r="BUQ21" s="227"/>
      <c r="BUR21" s="26"/>
      <c r="BUS21" s="26"/>
      <c r="BUT21" s="26"/>
      <c r="BUU21" s="26"/>
      <c r="BUV21" s="26"/>
      <c r="BUX21" s="229"/>
      <c r="BUY21" s="229"/>
      <c r="BUZ21" s="229"/>
      <c r="BVA21" s="229"/>
      <c r="BVB21" s="229"/>
      <c r="BVC21" s="229"/>
      <c r="BVD21" s="229"/>
      <c r="BVE21" s="229"/>
      <c r="BVF21" s="230"/>
      <c r="BVG21" s="227"/>
      <c r="BVH21" s="26"/>
      <c r="BVI21" s="26"/>
      <c r="BVJ21" s="26"/>
      <c r="BVK21" s="26"/>
      <c r="BVL21" s="26"/>
      <c r="BVN21" s="229"/>
      <c r="BVO21" s="229"/>
      <c r="BVP21" s="229"/>
      <c r="BVQ21" s="229"/>
      <c r="BVR21" s="229"/>
      <c r="BVS21" s="229"/>
      <c r="BVT21" s="229"/>
      <c r="BVU21" s="229"/>
      <c r="BVV21" s="230"/>
      <c r="BVW21" s="227"/>
      <c r="BVX21" s="26"/>
      <c r="BVY21" s="26"/>
      <c r="BVZ21" s="26"/>
      <c r="BWA21" s="26"/>
      <c r="BWB21" s="26"/>
      <c r="BWD21" s="229"/>
      <c r="BWE21" s="229"/>
      <c r="BWF21" s="229"/>
      <c r="BWG21" s="229"/>
      <c r="BWH21" s="229"/>
      <c r="BWI21" s="229"/>
      <c r="BWJ21" s="229"/>
      <c r="BWK21" s="229"/>
      <c r="BWL21" s="230"/>
      <c r="BWM21" s="227"/>
      <c r="BWN21" s="26"/>
      <c r="BWO21" s="26"/>
      <c r="BWP21" s="26"/>
      <c r="BWQ21" s="26"/>
      <c r="BWR21" s="26"/>
      <c r="BWT21" s="229"/>
      <c r="BWU21" s="229"/>
      <c r="BWV21" s="229"/>
      <c r="BWW21" s="229"/>
      <c r="BWX21" s="229"/>
      <c r="BWY21" s="229"/>
      <c r="BWZ21" s="229"/>
      <c r="BXA21" s="229"/>
      <c r="BXB21" s="230"/>
      <c r="BXC21" s="227"/>
      <c r="BXD21" s="26"/>
      <c r="BXE21" s="26"/>
      <c r="BXF21" s="26"/>
      <c r="BXG21" s="26"/>
      <c r="BXH21" s="26"/>
      <c r="BXJ21" s="229"/>
      <c r="BXK21" s="229"/>
      <c r="BXL21" s="229"/>
      <c r="BXM21" s="229"/>
      <c r="BXN21" s="229"/>
      <c r="BXO21" s="229"/>
      <c r="BXP21" s="229"/>
      <c r="BXQ21" s="229"/>
      <c r="BXR21" s="230"/>
      <c r="BXS21" s="227"/>
      <c r="BXT21" s="26"/>
      <c r="BXU21" s="26"/>
      <c r="BXV21" s="26"/>
      <c r="BXW21" s="26"/>
      <c r="BXX21" s="26"/>
      <c r="BXZ21" s="229"/>
      <c r="BYA21" s="229"/>
      <c r="BYB21" s="229"/>
      <c r="BYC21" s="229"/>
      <c r="BYD21" s="229"/>
      <c r="BYE21" s="229"/>
      <c r="BYF21" s="229"/>
      <c r="BYG21" s="229"/>
      <c r="BYH21" s="230"/>
      <c r="BYI21" s="227"/>
      <c r="BYJ21" s="26"/>
      <c r="BYK21" s="26"/>
      <c r="BYL21" s="26"/>
      <c r="BYM21" s="26"/>
      <c r="BYN21" s="26"/>
      <c r="BYP21" s="229"/>
      <c r="BYQ21" s="229"/>
      <c r="BYR21" s="229"/>
      <c r="BYS21" s="229"/>
      <c r="BYT21" s="229"/>
      <c r="BYU21" s="229"/>
      <c r="BYV21" s="229"/>
      <c r="BYW21" s="229"/>
      <c r="BYX21" s="230"/>
      <c r="BYY21" s="227"/>
      <c r="BYZ21" s="26"/>
      <c r="BZA21" s="26"/>
      <c r="BZB21" s="26"/>
      <c r="BZC21" s="26"/>
      <c r="BZD21" s="26"/>
      <c r="BZF21" s="229"/>
      <c r="BZG21" s="229"/>
      <c r="BZH21" s="229"/>
      <c r="BZI21" s="229"/>
      <c r="BZJ21" s="229"/>
      <c r="BZK21" s="229"/>
      <c r="BZL21" s="229"/>
      <c r="BZM21" s="229"/>
      <c r="BZN21" s="230"/>
      <c r="BZO21" s="227"/>
      <c r="BZP21" s="26"/>
      <c r="BZQ21" s="26"/>
      <c r="BZR21" s="26"/>
      <c r="BZS21" s="26"/>
      <c r="BZT21" s="26"/>
      <c r="BZV21" s="229"/>
      <c r="BZW21" s="229"/>
      <c r="BZX21" s="229"/>
      <c r="BZY21" s="229"/>
      <c r="BZZ21" s="229"/>
      <c r="CAA21" s="229"/>
      <c r="CAB21" s="229"/>
      <c r="CAC21" s="229"/>
      <c r="CAD21" s="230"/>
      <c r="CAE21" s="227"/>
      <c r="CAF21" s="26"/>
      <c r="CAG21" s="26"/>
      <c r="CAH21" s="26"/>
      <c r="CAI21" s="26"/>
      <c r="CAJ21" s="26"/>
      <c r="CAL21" s="229"/>
      <c r="CAM21" s="229"/>
      <c r="CAN21" s="229"/>
      <c r="CAO21" s="229"/>
      <c r="CAP21" s="229"/>
      <c r="CAQ21" s="229"/>
      <c r="CAR21" s="229"/>
      <c r="CAS21" s="229"/>
      <c r="CAT21" s="230"/>
      <c r="CAU21" s="227"/>
      <c r="CAV21" s="26"/>
      <c r="CAW21" s="26"/>
      <c r="CAX21" s="26"/>
      <c r="CAY21" s="26"/>
      <c r="CAZ21" s="26"/>
      <c r="CBB21" s="229"/>
      <c r="CBC21" s="229"/>
      <c r="CBD21" s="229"/>
      <c r="CBE21" s="229"/>
      <c r="CBF21" s="229"/>
      <c r="CBG21" s="229"/>
      <c r="CBH21" s="229"/>
      <c r="CBI21" s="229"/>
      <c r="CBJ21" s="230"/>
      <c r="CBK21" s="227"/>
      <c r="CBL21" s="26"/>
      <c r="CBM21" s="26"/>
      <c r="CBN21" s="26"/>
      <c r="CBO21" s="26"/>
      <c r="CBP21" s="26"/>
      <c r="CBR21" s="229"/>
      <c r="CBS21" s="229"/>
      <c r="CBT21" s="229"/>
      <c r="CBU21" s="229"/>
      <c r="CBV21" s="229"/>
      <c r="CBW21" s="229"/>
      <c r="CBX21" s="229"/>
      <c r="CBY21" s="229"/>
      <c r="CBZ21" s="230"/>
      <c r="CCA21" s="227"/>
      <c r="CCB21" s="26"/>
      <c r="CCC21" s="26"/>
      <c r="CCD21" s="26"/>
      <c r="CCE21" s="26"/>
      <c r="CCF21" s="26"/>
      <c r="CCH21" s="229"/>
      <c r="CCI21" s="229"/>
      <c r="CCJ21" s="229"/>
      <c r="CCK21" s="229"/>
      <c r="CCL21" s="229"/>
      <c r="CCM21" s="229"/>
      <c r="CCN21" s="229"/>
      <c r="CCO21" s="229"/>
      <c r="CCP21" s="230"/>
      <c r="CCQ21" s="227"/>
      <c r="CCR21" s="26"/>
      <c r="CCS21" s="26"/>
      <c r="CCT21" s="26"/>
      <c r="CCU21" s="26"/>
      <c r="CCV21" s="26"/>
      <c r="CCX21" s="229"/>
      <c r="CCY21" s="229"/>
      <c r="CCZ21" s="229"/>
      <c r="CDA21" s="229"/>
      <c r="CDB21" s="229"/>
      <c r="CDC21" s="229"/>
      <c r="CDD21" s="229"/>
      <c r="CDE21" s="229"/>
      <c r="CDF21" s="230"/>
      <c r="CDG21" s="227"/>
      <c r="CDH21" s="26"/>
      <c r="CDI21" s="26"/>
      <c r="CDJ21" s="26"/>
      <c r="CDK21" s="26"/>
      <c r="CDL21" s="26"/>
      <c r="CDN21" s="229"/>
      <c r="CDO21" s="229"/>
      <c r="CDP21" s="229"/>
      <c r="CDQ21" s="229"/>
      <c r="CDR21" s="229"/>
      <c r="CDS21" s="229"/>
      <c r="CDT21" s="229"/>
      <c r="CDU21" s="229"/>
      <c r="CDV21" s="230"/>
      <c r="CDW21" s="227"/>
      <c r="CDX21" s="26"/>
      <c r="CDY21" s="26"/>
      <c r="CDZ21" s="26"/>
      <c r="CEA21" s="26"/>
      <c r="CEB21" s="26"/>
      <c r="CED21" s="229"/>
      <c r="CEE21" s="229"/>
      <c r="CEF21" s="229"/>
      <c r="CEG21" s="229"/>
      <c r="CEH21" s="229"/>
      <c r="CEI21" s="229"/>
      <c r="CEJ21" s="229"/>
      <c r="CEK21" s="229"/>
      <c r="CEL21" s="230"/>
      <c r="CEM21" s="227"/>
      <c r="CEN21" s="26"/>
      <c r="CEO21" s="26"/>
      <c r="CEP21" s="26"/>
      <c r="CEQ21" s="26"/>
      <c r="CER21" s="26"/>
      <c r="CET21" s="229"/>
      <c r="CEU21" s="229"/>
      <c r="CEV21" s="229"/>
      <c r="CEW21" s="229"/>
      <c r="CEX21" s="229"/>
      <c r="CEY21" s="229"/>
      <c r="CEZ21" s="229"/>
      <c r="CFA21" s="229"/>
      <c r="CFB21" s="230"/>
      <c r="CFC21" s="227"/>
      <c r="CFD21" s="26"/>
      <c r="CFE21" s="26"/>
      <c r="CFF21" s="26"/>
      <c r="CFG21" s="26"/>
      <c r="CFH21" s="26"/>
      <c r="CFJ21" s="229"/>
      <c r="CFK21" s="229"/>
      <c r="CFL21" s="229"/>
      <c r="CFM21" s="229"/>
      <c r="CFN21" s="229"/>
      <c r="CFO21" s="229"/>
      <c r="CFP21" s="229"/>
      <c r="CFQ21" s="229"/>
      <c r="CFR21" s="230"/>
      <c r="CFS21" s="227"/>
      <c r="CFT21" s="26"/>
      <c r="CFU21" s="26"/>
      <c r="CFV21" s="26"/>
      <c r="CFW21" s="26"/>
      <c r="CFX21" s="26"/>
      <c r="CFZ21" s="229"/>
      <c r="CGA21" s="229"/>
      <c r="CGB21" s="229"/>
      <c r="CGC21" s="229"/>
      <c r="CGD21" s="229"/>
      <c r="CGE21" s="229"/>
      <c r="CGF21" s="229"/>
      <c r="CGG21" s="229"/>
      <c r="CGH21" s="230"/>
      <c r="CGI21" s="227"/>
      <c r="CGJ21" s="26"/>
      <c r="CGK21" s="26"/>
      <c r="CGL21" s="26"/>
      <c r="CGM21" s="26"/>
      <c r="CGN21" s="26"/>
      <c r="CGP21" s="229"/>
      <c r="CGQ21" s="229"/>
      <c r="CGR21" s="229"/>
      <c r="CGS21" s="229"/>
      <c r="CGT21" s="229"/>
      <c r="CGU21" s="229"/>
      <c r="CGV21" s="229"/>
      <c r="CGW21" s="229"/>
      <c r="CGX21" s="230"/>
      <c r="CGY21" s="227"/>
      <c r="CGZ21" s="26"/>
      <c r="CHA21" s="26"/>
      <c r="CHB21" s="26"/>
      <c r="CHC21" s="26"/>
      <c r="CHD21" s="26"/>
      <c r="CHF21" s="229"/>
      <c r="CHG21" s="229"/>
      <c r="CHH21" s="229"/>
      <c r="CHI21" s="229"/>
      <c r="CHJ21" s="229"/>
      <c r="CHK21" s="229"/>
      <c r="CHL21" s="229"/>
      <c r="CHM21" s="229"/>
      <c r="CHN21" s="230"/>
      <c r="CHO21" s="227"/>
      <c r="CHP21" s="26"/>
      <c r="CHQ21" s="26"/>
      <c r="CHR21" s="26"/>
      <c r="CHS21" s="26"/>
      <c r="CHT21" s="26"/>
      <c r="CHV21" s="229"/>
      <c r="CHW21" s="229"/>
      <c r="CHX21" s="229"/>
      <c r="CHY21" s="229"/>
      <c r="CHZ21" s="229"/>
      <c r="CIA21" s="229"/>
      <c r="CIB21" s="229"/>
      <c r="CIC21" s="229"/>
      <c r="CID21" s="230"/>
      <c r="CIE21" s="227"/>
      <c r="CIF21" s="26"/>
      <c r="CIG21" s="26"/>
      <c r="CIH21" s="26"/>
      <c r="CII21" s="26"/>
      <c r="CIJ21" s="26"/>
      <c r="CIL21" s="229"/>
      <c r="CIM21" s="229"/>
      <c r="CIN21" s="229"/>
      <c r="CIO21" s="229"/>
      <c r="CIP21" s="229"/>
      <c r="CIQ21" s="229"/>
      <c r="CIR21" s="229"/>
      <c r="CIS21" s="229"/>
      <c r="CIT21" s="230"/>
      <c r="CIU21" s="227"/>
      <c r="CIV21" s="26"/>
      <c r="CIW21" s="26"/>
      <c r="CIX21" s="26"/>
      <c r="CIY21" s="26"/>
      <c r="CIZ21" s="26"/>
      <c r="CJB21" s="229"/>
      <c r="CJC21" s="229"/>
      <c r="CJD21" s="229"/>
      <c r="CJE21" s="229"/>
      <c r="CJF21" s="229"/>
      <c r="CJG21" s="229"/>
      <c r="CJH21" s="229"/>
      <c r="CJI21" s="229"/>
      <c r="CJJ21" s="230"/>
      <c r="CJK21" s="227"/>
      <c r="CJL21" s="26"/>
      <c r="CJM21" s="26"/>
      <c r="CJN21" s="26"/>
      <c r="CJO21" s="26"/>
      <c r="CJP21" s="26"/>
      <c r="CJR21" s="229"/>
      <c r="CJS21" s="229"/>
      <c r="CJT21" s="229"/>
      <c r="CJU21" s="229"/>
      <c r="CJV21" s="229"/>
      <c r="CJW21" s="229"/>
      <c r="CJX21" s="229"/>
      <c r="CJY21" s="229"/>
      <c r="CJZ21" s="230"/>
      <c r="CKA21" s="227"/>
      <c r="CKB21" s="26"/>
      <c r="CKC21" s="26"/>
      <c r="CKD21" s="26"/>
      <c r="CKE21" s="26"/>
      <c r="CKF21" s="26"/>
      <c r="CKH21" s="229"/>
      <c r="CKI21" s="229"/>
      <c r="CKJ21" s="229"/>
      <c r="CKK21" s="229"/>
      <c r="CKL21" s="229"/>
      <c r="CKM21" s="229"/>
      <c r="CKN21" s="229"/>
      <c r="CKO21" s="229"/>
      <c r="CKP21" s="230"/>
      <c r="CKQ21" s="227"/>
      <c r="CKR21" s="26"/>
      <c r="CKS21" s="26"/>
      <c r="CKT21" s="26"/>
      <c r="CKU21" s="26"/>
      <c r="CKV21" s="26"/>
      <c r="CKX21" s="229"/>
      <c r="CKY21" s="229"/>
      <c r="CKZ21" s="229"/>
      <c r="CLA21" s="229"/>
      <c r="CLB21" s="229"/>
      <c r="CLC21" s="229"/>
      <c r="CLD21" s="229"/>
      <c r="CLE21" s="229"/>
      <c r="CLF21" s="230"/>
      <c r="CLG21" s="227"/>
      <c r="CLH21" s="26"/>
      <c r="CLI21" s="26"/>
      <c r="CLJ21" s="26"/>
      <c r="CLK21" s="26"/>
      <c r="CLL21" s="26"/>
      <c r="CLN21" s="229"/>
      <c r="CLO21" s="229"/>
      <c r="CLP21" s="229"/>
      <c r="CLQ21" s="229"/>
      <c r="CLR21" s="229"/>
      <c r="CLS21" s="229"/>
      <c r="CLT21" s="229"/>
      <c r="CLU21" s="229"/>
      <c r="CLV21" s="230"/>
      <c r="CLW21" s="227"/>
      <c r="CLX21" s="26"/>
      <c r="CLY21" s="26"/>
      <c r="CLZ21" s="26"/>
      <c r="CMA21" s="26"/>
      <c r="CMB21" s="26"/>
      <c r="CMD21" s="229"/>
      <c r="CME21" s="229"/>
      <c r="CMF21" s="229"/>
      <c r="CMG21" s="229"/>
      <c r="CMH21" s="229"/>
      <c r="CMI21" s="229"/>
      <c r="CMJ21" s="229"/>
      <c r="CMK21" s="229"/>
      <c r="CML21" s="230"/>
      <c r="CMM21" s="227"/>
      <c r="CMN21" s="26"/>
      <c r="CMO21" s="26"/>
      <c r="CMP21" s="26"/>
      <c r="CMQ21" s="26"/>
      <c r="CMR21" s="26"/>
      <c r="CMT21" s="229"/>
      <c r="CMU21" s="229"/>
      <c r="CMV21" s="229"/>
      <c r="CMW21" s="229"/>
      <c r="CMX21" s="229"/>
      <c r="CMY21" s="229"/>
      <c r="CMZ21" s="229"/>
      <c r="CNA21" s="229"/>
      <c r="CNB21" s="230"/>
      <c r="CNC21" s="227"/>
      <c r="CND21" s="26"/>
      <c r="CNE21" s="26"/>
      <c r="CNF21" s="26"/>
      <c r="CNG21" s="26"/>
      <c r="CNH21" s="26"/>
      <c r="CNJ21" s="229"/>
      <c r="CNK21" s="229"/>
      <c r="CNL21" s="229"/>
      <c r="CNM21" s="229"/>
      <c r="CNN21" s="229"/>
      <c r="CNO21" s="229"/>
      <c r="CNP21" s="229"/>
      <c r="CNQ21" s="229"/>
      <c r="CNR21" s="230"/>
      <c r="CNS21" s="227"/>
      <c r="CNT21" s="26"/>
      <c r="CNU21" s="26"/>
      <c r="CNV21" s="26"/>
      <c r="CNW21" s="26"/>
      <c r="CNX21" s="26"/>
      <c r="CNZ21" s="229"/>
      <c r="COA21" s="229"/>
      <c r="COB21" s="229"/>
      <c r="COC21" s="229"/>
      <c r="COD21" s="229"/>
      <c r="COE21" s="229"/>
      <c r="COF21" s="229"/>
      <c r="COG21" s="229"/>
      <c r="COH21" s="230"/>
      <c r="COI21" s="227"/>
      <c r="COJ21" s="26"/>
      <c r="COK21" s="26"/>
      <c r="COL21" s="26"/>
      <c r="COM21" s="26"/>
      <c r="CON21" s="26"/>
      <c r="COP21" s="229"/>
      <c r="COQ21" s="229"/>
      <c r="COR21" s="229"/>
      <c r="COS21" s="229"/>
      <c r="COT21" s="229"/>
      <c r="COU21" s="229"/>
      <c r="COV21" s="229"/>
      <c r="COW21" s="229"/>
      <c r="COX21" s="230"/>
      <c r="COY21" s="227"/>
      <c r="COZ21" s="26"/>
      <c r="CPA21" s="26"/>
      <c r="CPB21" s="26"/>
      <c r="CPC21" s="26"/>
      <c r="CPD21" s="26"/>
      <c r="CPF21" s="229"/>
      <c r="CPG21" s="229"/>
      <c r="CPH21" s="229"/>
      <c r="CPI21" s="229"/>
      <c r="CPJ21" s="229"/>
      <c r="CPK21" s="229"/>
      <c r="CPL21" s="229"/>
      <c r="CPM21" s="229"/>
      <c r="CPN21" s="230"/>
      <c r="CPO21" s="227"/>
      <c r="CPP21" s="26"/>
      <c r="CPQ21" s="26"/>
      <c r="CPR21" s="26"/>
      <c r="CPS21" s="26"/>
      <c r="CPT21" s="26"/>
      <c r="CPV21" s="229"/>
      <c r="CPW21" s="229"/>
      <c r="CPX21" s="229"/>
      <c r="CPY21" s="229"/>
      <c r="CPZ21" s="229"/>
      <c r="CQA21" s="229"/>
      <c r="CQB21" s="229"/>
      <c r="CQC21" s="229"/>
      <c r="CQD21" s="230"/>
      <c r="CQE21" s="227"/>
      <c r="CQF21" s="26"/>
      <c r="CQG21" s="26"/>
      <c r="CQH21" s="26"/>
      <c r="CQI21" s="26"/>
      <c r="CQJ21" s="26"/>
      <c r="CQL21" s="229"/>
      <c r="CQM21" s="229"/>
      <c r="CQN21" s="229"/>
      <c r="CQO21" s="229"/>
      <c r="CQP21" s="229"/>
      <c r="CQQ21" s="229"/>
      <c r="CQR21" s="229"/>
      <c r="CQS21" s="229"/>
      <c r="CQT21" s="230"/>
      <c r="CQU21" s="227"/>
      <c r="CQV21" s="26"/>
      <c r="CQW21" s="26"/>
      <c r="CQX21" s="26"/>
      <c r="CQY21" s="26"/>
      <c r="CQZ21" s="26"/>
      <c r="CRB21" s="229"/>
      <c r="CRC21" s="229"/>
      <c r="CRD21" s="229"/>
      <c r="CRE21" s="229"/>
      <c r="CRF21" s="229"/>
      <c r="CRG21" s="229"/>
      <c r="CRH21" s="229"/>
      <c r="CRI21" s="229"/>
      <c r="CRJ21" s="230"/>
      <c r="CRK21" s="227"/>
      <c r="CRL21" s="26"/>
      <c r="CRM21" s="26"/>
      <c r="CRN21" s="26"/>
      <c r="CRO21" s="26"/>
      <c r="CRP21" s="26"/>
      <c r="CRR21" s="229"/>
      <c r="CRS21" s="229"/>
      <c r="CRT21" s="229"/>
      <c r="CRU21" s="229"/>
      <c r="CRV21" s="229"/>
      <c r="CRW21" s="229"/>
      <c r="CRX21" s="229"/>
      <c r="CRY21" s="229"/>
      <c r="CRZ21" s="230"/>
      <c r="CSA21" s="227"/>
      <c r="CSB21" s="26"/>
      <c r="CSC21" s="26"/>
      <c r="CSD21" s="26"/>
      <c r="CSE21" s="26"/>
      <c r="CSF21" s="26"/>
      <c r="CSH21" s="229"/>
      <c r="CSI21" s="229"/>
      <c r="CSJ21" s="229"/>
      <c r="CSK21" s="229"/>
      <c r="CSL21" s="229"/>
      <c r="CSM21" s="229"/>
      <c r="CSN21" s="229"/>
      <c r="CSO21" s="229"/>
      <c r="CSP21" s="230"/>
      <c r="CSQ21" s="227"/>
      <c r="CSR21" s="26"/>
      <c r="CSS21" s="26"/>
      <c r="CST21" s="26"/>
      <c r="CSU21" s="26"/>
      <c r="CSV21" s="26"/>
      <c r="CSX21" s="229"/>
      <c r="CSY21" s="229"/>
      <c r="CSZ21" s="229"/>
      <c r="CTA21" s="229"/>
      <c r="CTB21" s="229"/>
      <c r="CTC21" s="229"/>
      <c r="CTD21" s="229"/>
      <c r="CTE21" s="229"/>
      <c r="CTF21" s="230"/>
      <c r="CTG21" s="227"/>
      <c r="CTH21" s="26"/>
      <c r="CTI21" s="26"/>
      <c r="CTJ21" s="26"/>
      <c r="CTK21" s="26"/>
      <c r="CTL21" s="26"/>
      <c r="CTN21" s="229"/>
      <c r="CTO21" s="229"/>
      <c r="CTP21" s="229"/>
      <c r="CTQ21" s="229"/>
      <c r="CTR21" s="229"/>
      <c r="CTS21" s="229"/>
      <c r="CTT21" s="229"/>
      <c r="CTU21" s="229"/>
      <c r="CTV21" s="230"/>
      <c r="CTW21" s="227"/>
      <c r="CTX21" s="26"/>
      <c r="CTY21" s="26"/>
      <c r="CTZ21" s="26"/>
      <c r="CUA21" s="26"/>
      <c r="CUB21" s="26"/>
      <c r="CUD21" s="229"/>
      <c r="CUE21" s="229"/>
      <c r="CUF21" s="229"/>
      <c r="CUG21" s="229"/>
      <c r="CUH21" s="229"/>
      <c r="CUI21" s="229"/>
      <c r="CUJ21" s="229"/>
      <c r="CUK21" s="229"/>
      <c r="CUL21" s="230"/>
      <c r="CUM21" s="227"/>
      <c r="CUN21" s="26"/>
      <c r="CUO21" s="26"/>
      <c r="CUP21" s="26"/>
      <c r="CUQ21" s="26"/>
      <c r="CUR21" s="26"/>
      <c r="CUT21" s="229"/>
      <c r="CUU21" s="229"/>
      <c r="CUV21" s="229"/>
      <c r="CUW21" s="229"/>
      <c r="CUX21" s="229"/>
      <c r="CUY21" s="229"/>
      <c r="CUZ21" s="229"/>
      <c r="CVA21" s="229"/>
      <c r="CVB21" s="230"/>
      <c r="CVC21" s="227"/>
      <c r="CVD21" s="26"/>
      <c r="CVE21" s="26"/>
      <c r="CVF21" s="26"/>
      <c r="CVG21" s="26"/>
      <c r="CVH21" s="26"/>
      <c r="CVJ21" s="229"/>
      <c r="CVK21" s="229"/>
      <c r="CVL21" s="229"/>
      <c r="CVM21" s="229"/>
      <c r="CVN21" s="229"/>
      <c r="CVO21" s="229"/>
      <c r="CVP21" s="229"/>
      <c r="CVQ21" s="229"/>
      <c r="CVR21" s="230"/>
      <c r="CVS21" s="227"/>
      <c r="CVT21" s="26"/>
      <c r="CVU21" s="26"/>
      <c r="CVV21" s="26"/>
      <c r="CVW21" s="26"/>
      <c r="CVX21" s="26"/>
      <c r="CVZ21" s="229"/>
      <c r="CWA21" s="229"/>
      <c r="CWB21" s="229"/>
      <c r="CWC21" s="229"/>
      <c r="CWD21" s="229"/>
      <c r="CWE21" s="229"/>
      <c r="CWF21" s="229"/>
      <c r="CWG21" s="229"/>
      <c r="CWH21" s="230"/>
      <c r="CWI21" s="227"/>
      <c r="CWJ21" s="26"/>
      <c r="CWK21" s="26"/>
      <c r="CWL21" s="26"/>
      <c r="CWM21" s="26"/>
      <c r="CWN21" s="26"/>
      <c r="CWP21" s="229"/>
      <c r="CWQ21" s="229"/>
      <c r="CWR21" s="229"/>
      <c r="CWS21" s="229"/>
      <c r="CWT21" s="229"/>
      <c r="CWU21" s="229"/>
      <c r="CWV21" s="229"/>
      <c r="CWW21" s="229"/>
      <c r="CWX21" s="230"/>
      <c r="CWY21" s="227"/>
      <c r="CWZ21" s="26"/>
      <c r="CXA21" s="26"/>
      <c r="CXB21" s="26"/>
      <c r="CXC21" s="26"/>
      <c r="CXD21" s="26"/>
      <c r="CXF21" s="229"/>
      <c r="CXG21" s="229"/>
      <c r="CXH21" s="229"/>
      <c r="CXI21" s="229"/>
      <c r="CXJ21" s="229"/>
      <c r="CXK21" s="229"/>
      <c r="CXL21" s="229"/>
      <c r="CXM21" s="229"/>
      <c r="CXN21" s="230"/>
      <c r="CXO21" s="227"/>
      <c r="CXP21" s="26"/>
      <c r="CXQ21" s="26"/>
      <c r="CXR21" s="26"/>
      <c r="CXS21" s="26"/>
      <c r="CXT21" s="26"/>
      <c r="CXV21" s="229"/>
      <c r="CXW21" s="229"/>
      <c r="CXX21" s="229"/>
      <c r="CXY21" s="229"/>
      <c r="CXZ21" s="229"/>
      <c r="CYA21" s="229"/>
      <c r="CYB21" s="229"/>
      <c r="CYC21" s="229"/>
      <c r="CYD21" s="230"/>
      <c r="CYE21" s="227"/>
      <c r="CYF21" s="26"/>
      <c r="CYG21" s="26"/>
      <c r="CYH21" s="26"/>
      <c r="CYI21" s="26"/>
      <c r="CYJ21" s="26"/>
      <c r="CYL21" s="229"/>
      <c r="CYM21" s="229"/>
      <c r="CYN21" s="229"/>
      <c r="CYO21" s="229"/>
      <c r="CYP21" s="229"/>
      <c r="CYQ21" s="229"/>
      <c r="CYR21" s="229"/>
      <c r="CYS21" s="229"/>
      <c r="CYT21" s="230"/>
      <c r="CYU21" s="227"/>
      <c r="CYV21" s="26"/>
      <c r="CYW21" s="26"/>
      <c r="CYX21" s="26"/>
      <c r="CYY21" s="26"/>
      <c r="CYZ21" s="26"/>
      <c r="CZB21" s="229"/>
      <c r="CZC21" s="229"/>
      <c r="CZD21" s="229"/>
      <c r="CZE21" s="229"/>
      <c r="CZF21" s="229"/>
      <c r="CZG21" s="229"/>
      <c r="CZH21" s="229"/>
      <c r="CZI21" s="229"/>
      <c r="CZJ21" s="230"/>
      <c r="CZK21" s="227"/>
      <c r="CZL21" s="26"/>
      <c r="CZM21" s="26"/>
      <c r="CZN21" s="26"/>
      <c r="CZO21" s="26"/>
      <c r="CZP21" s="26"/>
      <c r="CZR21" s="229"/>
      <c r="CZS21" s="229"/>
      <c r="CZT21" s="229"/>
      <c r="CZU21" s="229"/>
      <c r="CZV21" s="229"/>
      <c r="CZW21" s="229"/>
      <c r="CZX21" s="229"/>
      <c r="CZY21" s="229"/>
      <c r="CZZ21" s="230"/>
      <c r="DAA21" s="227"/>
      <c r="DAB21" s="26"/>
      <c r="DAC21" s="26"/>
      <c r="DAD21" s="26"/>
      <c r="DAE21" s="26"/>
      <c r="DAF21" s="26"/>
      <c r="DAH21" s="229"/>
      <c r="DAI21" s="229"/>
      <c r="DAJ21" s="229"/>
      <c r="DAK21" s="229"/>
      <c r="DAL21" s="229"/>
      <c r="DAM21" s="229"/>
      <c r="DAN21" s="229"/>
      <c r="DAO21" s="229"/>
      <c r="DAP21" s="230"/>
      <c r="DAQ21" s="227"/>
      <c r="DAR21" s="26"/>
      <c r="DAS21" s="26"/>
      <c r="DAT21" s="26"/>
      <c r="DAU21" s="26"/>
      <c r="DAV21" s="26"/>
      <c r="DAX21" s="229"/>
      <c r="DAY21" s="229"/>
      <c r="DAZ21" s="229"/>
      <c r="DBA21" s="229"/>
      <c r="DBB21" s="229"/>
      <c r="DBC21" s="229"/>
      <c r="DBD21" s="229"/>
      <c r="DBE21" s="229"/>
      <c r="DBF21" s="230"/>
      <c r="DBG21" s="227"/>
      <c r="DBH21" s="26"/>
      <c r="DBI21" s="26"/>
      <c r="DBJ21" s="26"/>
      <c r="DBK21" s="26"/>
      <c r="DBL21" s="26"/>
      <c r="DBN21" s="229"/>
      <c r="DBO21" s="229"/>
      <c r="DBP21" s="229"/>
      <c r="DBQ21" s="229"/>
      <c r="DBR21" s="229"/>
      <c r="DBS21" s="229"/>
      <c r="DBT21" s="229"/>
      <c r="DBU21" s="229"/>
      <c r="DBV21" s="230"/>
      <c r="DBW21" s="227"/>
      <c r="DBX21" s="26"/>
      <c r="DBY21" s="26"/>
      <c r="DBZ21" s="26"/>
      <c r="DCA21" s="26"/>
      <c r="DCB21" s="26"/>
      <c r="DCD21" s="229"/>
      <c r="DCE21" s="229"/>
      <c r="DCF21" s="229"/>
      <c r="DCG21" s="229"/>
      <c r="DCH21" s="229"/>
      <c r="DCI21" s="229"/>
      <c r="DCJ21" s="229"/>
      <c r="DCK21" s="229"/>
      <c r="DCL21" s="230"/>
      <c r="DCM21" s="227"/>
      <c r="DCN21" s="26"/>
      <c r="DCO21" s="26"/>
      <c r="DCP21" s="26"/>
      <c r="DCQ21" s="26"/>
      <c r="DCR21" s="26"/>
      <c r="DCT21" s="229"/>
      <c r="DCU21" s="229"/>
      <c r="DCV21" s="229"/>
      <c r="DCW21" s="229"/>
      <c r="DCX21" s="229"/>
      <c r="DCY21" s="229"/>
      <c r="DCZ21" s="229"/>
      <c r="DDA21" s="229"/>
      <c r="DDB21" s="230"/>
      <c r="DDC21" s="227"/>
      <c r="DDD21" s="26"/>
      <c r="DDE21" s="26"/>
      <c r="DDF21" s="26"/>
      <c r="DDG21" s="26"/>
      <c r="DDH21" s="26"/>
      <c r="DDJ21" s="229"/>
      <c r="DDK21" s="229"/>
      <c r="DDL21" s="229"/>
      <c r="DDM21" s="229"/>
      <c r="DDN21" s="229"/>
      <c r="DDO21" s="229"/>
      <c r="DDP21" s="229"/>
      <c r="DDQ21" s="229"/>
      <c r="DDR21" s="230"/>
      <c r="DDS21" s="227"/>
      <c r="DDT21" s="26"/>
      <c r="DDU21" s="26"/>
      <c r="DDV21" s="26"/>
      <c r="DDW21" s="26"/>
      <c r="DDX21" s="26"/>
      <c r="DDZ21" s="229"/>
      <c r="DEA21" s="229"/>
      <c r="DEB21" s="229"/>
      <c r="DEC21" s="229"/>
      <c r="DED21" s="229"/>
      <c r="DEE21" s="229"/>
      <c r="DEF21" s="229"/>
      <c r="DEG21" s="229"/>
      <c r="DEH21" s="230"/>
      <c r="DEI21" s="227"/>
      <c r="DEJ21" s="26"/>
      <c r="DEK21" s="26"/>
      <c r="DEL21" s="26"/>
      <c r="DEM21" s="26"/>
      <c r="DEN21" s="26"/>
      <c r="DEP21" s="229"/>
      <c r="DEQ21" s="229"/>
      <c r="DER21" s="229"/>
      <c r="DES21" s="229"/>
      <c r="DET21" s="229"/>
      <c r="DEU21" s="229"/>
      <c r="DEV21" s="229"/>
      <c r="DEW21" s="229"/>
      <c r="DEX21" s="230"/>
      <c r="DEY21" s="227"/>
      <c r="DEZ21" s="26"/>
      <c r="DFA21" s="26"/>
      <c r="DFB21" s="26"/>
      <c r="DFC21" s="26"/>
      <c r="DFD21" s="26"/>
      <c r="DFF21" s="229"/>
      <c r="DFG21" s="229"/>
      <c r="DFH21" s="229"/>
      <c r="DFI21" s="229"/>
      <c r="DFJ21" s="229"/>
      <c r="DFK21" s="229"/>
      <c r="DFL21" s="229"/>
      <c r="DFM21" s="229"/>
      <c r="DFN21" s="230"/>
      <c r="DFO21" s="227"/>
      <c r="DFP21" s="26"/>
      <c r="DFQ21" s="26"/>
      <c r="DFR21" s="26"/>
      <c r="DFS21" s="26"/>
      <c r="DFT21" s="26"/>
      <c r="DFV21" s="229"/>
      <c r="DFW21" s="229"/>
      <c r="DFX21" s="229"/>
      <c r="DFY21" s="229"/>
      <c r="DFZ21" s="229"/>
      <c r="DGA21" s="229"/>
      <c r="DGB21" s="229"/>
      <c r="DGC21" s="229"/>
      <c r="DGD21" s="230"/>
      <c r="DGE21" s="227"/>
      <c r="DGF21" s="26"/>
      <c r="DGG21" s="26"/>
      <c r="DGH21" s="26"/>
      <c r="DGI21" s="26"/>
      <c r="DGJ21" s="26"/>
      <c r="DGL21" s="229"/>
      <c r="DGM21" s="229"/>
      <c r="DGN21" s="229"/>
      <c r="DGO21" s="229"/>
      <c r="DGP21" s="229"/>
      <c r="DGQ21" s="229"/>
      <c r="DGR21" s="229"/>
      <c r="DGS21" s="229"/>
      <c r="DGT21" s="230"/>
      <c r="DGU21" s="227"/>
      <c r="DGV21" s="26"/>
      <c r="DGW21" s="26"/>
      <c r="DGX21" s="26"/>
      <c r="DGY21" s="26"/>
      <c r="DGZ21" s="26"/>
      <c r="DHB21" s="229"/>
      <c r="DHC21" s="229"/>
      <c r="DHD21" s="229"/>
      <c r="DHE21" s="229"/>
      <c r="DHF21" s="229"/>
      <c r="DHG21" s="229"/>
      <c r="DHH21" s="229"/>
      <c r="DHI21" s="229"/>
      <c r="DHJ21" s="230"/>
      <c r="DHK21" s="227"/>
      <c r="DHL21" s="26"/>
      <c r="DHM21" s="26"/>
      <c r="DHN21" s="26"/>
      <c r="DHO21" s="26"/>
      <c r="DHP21" s="26"/>
      <c r="DHR21" s="229"/>
      <c r="DHS21" s="229"/>
      <c r="DHT21" s="229"/>
      <c r="DHU21" s="229"/>
      <c r="DHV21" s="229"/>
      <c r="DHW21" s="229"/>
      <c r="DHX21" s="229"/>
      <c r="DHY21" s="229"/>
      <c r="DHZ21" s="230"/>
      <c r="DIA21" s="227"/>
      <c r="DIB21" s="26"/>
      <c r="DIC21" s="26"/>
      <c r="DID21" s="26"/>
      <c r="DIE21" s="26"/>
      <c r="DIF21" s="26"/>
      <c r="DIH21" s="229"/>
      <c r="DII21" s="229"/>
      <c r="DIJ21" s="229"/>
      <c r="DIK21" s="229"/>
      <c r="DIL21" s="229"/>
      <c r="DIM21" s="229"/>
      <c r="DIN21" s="229"/>
      <c r="DIO21" s="229"/>
      <c r="DIP21" s="230"/>
      <c r="DIQ21" s="227"/>
      <c r="DIR21" s="26"/>
      <c r="DIS21" s="26"/>
      <c r="DIT21" s="26"/>
      <c r="DIU21" s="26"/>
      <c r="DIV21" s="26"/>
      <c r="DIX21" s="229"/>
      <c r="DIY21" s="229"/>
      <c r="DIZ21" s="229"/>
      <c r="DJA21" s="229"/>
      <c r="DJB21" s="229"/>
      <c r="DJC21" s="229"/>
      <c r="DJD21" s="229"/>
      <c r="DJE21" s="229"/>
      <c r="DJF21" s="230"/>
      <c r="DJG21" s="227"/>
      <c r="DJH21" s="26"/>
      <c r="DJI21" s="26"/>
      <c r="DJJ21" s="26"/>
      <c r="DJK21" s="26"/>
      <c r="DJL21" s="26"/>
      <c r="DJN21" s="229"/>
      <c r="DJO21" s="229"/>
      <c r="DJP21" s="229"/>
      <c r="DJQ21" s="229"/>
      <c r="DJR21" s="229"/>
      <c r="DJS21" s="229"/>
      <c r="DJT21" s="229"/>
      <c r="DJU21" s="229"/>
      <c r="DJV21" s="230"/>
      <c r="DJW21" s="227"/>
      <c r="DJX21" s="26"/>
      <c r="DJY21" s="26"/>
      <c r="DJZ21" s="26"/>
      <c r="DKA21" s="26"/>
      <c r="DKB21" s="26"/>
      <c r="DKD21" s="229"/>
      <c r="DKE21" s="229"/>
      <c r="DKF21" s="229"/>
      <c r="DKG21" s="229"/>
      <c r="DKH21" s="229"/>
      <c r="DKI21" s="229"/>
      <c r="DKJ21" s="229"/>
      <c r="DKK21" s="229"/>
      <c r="DKL21" s="230"/>
      <c r="DKM21" s="227"/>
      <c r="DKN21" s="26"/>
      <c r="DKO21" s="26"/>
      <c r="DKP21" s="26"/>
      <c r="DKQ21" s="26"/>
      <c r="DKR21" s="26"/>
      <c r="DKT21" s="229"/>
      <c r="DKU21" s="229"/>
      <c r="DKV21" s="229"/>
      <c r="DKW21" s="229"/>
      <c r="DKX21" s="229"/>
      <c r="DKY21" s="229"/>
      <c r="DKZ21" s="229"/>
      <c r="DLA21" s="229"/>
      <c r="DLB21" s="230"/>
      <c r="DLC21" s="227"/>
      <c r="DLD21" s="26"/>
      <c r="DLE21" s="26"/>
      <c r="DLF21" s="26"/>
      <c r="DLG21" s="26"/>
      <c r="DLH21" s="26"/>
      <c r="DLJ21" s="229"/>
      <c r="DLK21" s="229"/>
      <c r="DLL21" s="229"/>
      <c r="DLM21" s="229"/>
      <c r="DLN21" s="229"/>
      <c r="DLO21" s="229"/>
      <c r="DLP21" s="229"/>
      <c r="DLQ21" s="229"/>
      <c r="DLR21" s="230"/>
      <c r="DLS21" s="227"/>
      <c r="DLT21" s="26"/>
      <c r="DLU21" s="26"/>
      <c r="DLV21" s="26"/>
      <c r="DLW21" s="26"/>
      <c r="DLX21" s="26"/>
      <c r="DLZ21" s="229"/>
      <c r="DMA21" s="229"/>
      <c r="DMB21" s="229"/>
      <c r="DMC21" s="229"/>
      <c r="DMD21" s="229"/>
      <c r="DME21" s="229"/>
      <c r="DMF21" s="229"/>
      <c r="DMG21" s="229"/>
      <c r="DMH21" s="230"/>
      <c r="DMI21" s="227"/>
      <c r="DMJ21" s="26"/>
      <c r="DMK21" s="26"/>
      <c r="DML21" s="26"/>
      <c r="DMM21" s="26"/>
      <c r="DMN21" s="26"/>
      <c r="DMP21" s="229"/>
      <c r="DMQ21" s="229"/>
      <c r="DMR21" s="229"/>
      <c r="DMS21" s="229"/>
      <c r="DMT21" s="229"/>
      <c r="DMU21" s="229"/>
      <c r="DMV21" s="229"/>
      <c r="DMW21" s="229"/>
      <c r="DMX21" s="230"/>
      <c r="DMY21" s="227"/>
      <c r="DMZ21" s="26"/>
      <c r="DNA21" s="26"/>
      <c r="DNB21" s="26"/>
      <c r="DNC21" s="26"/>
      <c r="DND21" s="26"/>
      <c r="DNF21" s="229"/>
      <c r="DNG21" s="229"/>
      <c r="DNH21" s="229"/>
      <c r="DNI21" s="229"/>
      <c r="DNJ21" s="229"/>
      <c r="DNK21" s="229"/>
      <c r="DNL21" s="229"/>
      <c r="DNM21" s="229"/>
      <c r="DNN21" s="230"/>
      <c r="DNO21" s="227"/>
      <c r="DNP21" s="26"/>
      <c r="DNQ21" s="26"/>
      <c r="DNR21" s="26"/>
      <c r="DNS21" s="26"/>
      <c r="DNT21" s="26"/>
      <c r="DNV21" s="229"/>
      <c r="DNW21" s="229"/>
      <c r="DNX21" s="229"/>
      <c r="DNY21" s="229"/>
      <c r="DNZ21" s="229"/>
      <c r="DOA21" s="229"/>
      <c r="DOB21" s="229"/>
      <c r="DOC21" s="229"/>
      <c r="DOD21" s="230"/>
      <c r="DOE21" s="227"/>
      <c r="DOF21" s="26"/>
      <c r="DOG21" s="26"/>
      <c r="DOH21" s="26"/>
      <c r="DOI21" s="26"/>
      <c r="DOJ21" s="26"/>
      <c r="DOL21" s="229"/>
      <c r="DOM21" s="229"/>
      <c r="DON21" s="229"/>
      <c r="DOO21" s="229"/>
      <c r="DOP21" s="229"/>
      <c r="DOQ21" s="229"/>
      <c r="DOR21" s="229"/>
      <c r="DOS21" s="229"/>
      <c r="DOT21" s="230"/>
      <c r="DOU21" s="227"/>
      <c r="DOV21" s="26"/>
      <c r="DOW21" s="26"/>
      <c r="DOX21" s="26"/>
      <c r="DOY21" s="26"/>
      <c r="DOZ21" s="26"/>
      <c r="DPB21" s="229"/>
      <c r="DPC21" s="229"/>
      <c r="DPD21" s="229"/>
      <c r="DPE21" s="229"/>
      <c r="DPF21" s="229"/>
      <c r="DPG21" s="229"/>
      <c r="DPH21" s="229"/>
      <c r="DPI21" s="229"/>
      <c r="DPJ21" s="230"/>
      <c r="DPK21" s="227"/>
      <c r="DPL21" s="26"/>
      <c r="DPM21" s="26"/>
      <c r="DPN21" s="26"/>
      <c r="DPO21" s="26"/>
      <c r="DPP21" s="26"/>
      <c r="DPR21" s="229"/>
      <c r="DPS21" s="229"/>
      <c r="DPT21" s="229"/>
      <c r="DPU21" s="229"/>
      <c r="DPV21" s="229"/>
      <c r="DPW21" s="229"/>
      <c r="DPX21" s="229"/>
      <c r="DPY21" s="229"/>
      <c r="DPZ21" s="230"/>
      <c r="DQA21" s="227"/>
      <c r="DQB21" s="26"/>
      <c r="DQC21" s="26"/>
      <c r="DQD21" s="26"/>
      <c r="DQE21" s="26"/>
      <c r="DQF21" s="26"/>
      <c r="DQH21" s="229"/>
      <c r="DQI21" s="229"/>
      <c r="DQJ21" s="229"/>
      <c r="DQK21" s="229"/>
      <c r="DQL21" s="229"/>
      <c r="DQM21" s="229"/>
      <c r="DQN21" s="229"/>
      <c r="DQO21" s="229"/>
      <c r="DQP21" s="230"/>
      <c r="DQQ21" s="227"/>
      <c r="DQR21" s="26"/>
      <c r="DQS21" s="26"/>
      <c r="DQT21" s="26"/>
      <c r="DQU21" s="26"/>
      <c r="DQV21" s="26"/>
      <c r="DQX21" s="229"/>
      <c r="DQY21" s="229"/>
      <c r="DQZ21" s="229"/>
      <c r="DRA21" s="229"/>
      <c r="DRB21" s="229"/>
      <c r="DRC21" s="229"/>
      <c r="DRD21" s="229"/>
      <c r="DRE21" s="229"/>
      <c r="DRF21" s="230"/>
      <c r="DRG21" s="227"/>
      <c r="DRH21" s="26"/>
      <c r="DRI21" s="26"/>
      <c r="DRJ21" s="26"/>
      <c r="DRK21" s="26"/>
      <c r="DRL21" s="26"/>
      <c r="DRN21" s="229"/>
      <c r="DRO21" s="229"/>
      <c r="DRP21" s="229"/>
      <c r="DRQ21" s="229"/>
      <c r="DRR21" s="229"/>
      <c r="DRS21" s="229"/>
      <c r="DRT21" s="229"/>
      <c r="DRU21" s="229"/>
      <c r="DRV21" s="230"/>
      <c r="DRW21" s="227"/>
      <c r="DRX21" s="26"/>
      <c r="DRY21" s="26"/>
      <c r="DRZ21" s="26"/>
      <c r="DSA21" s="26"/>
      <c r="DSB21" s="26"/>
      <c r="DSD21" s="229"/>
      <c r="DSE21" s="229"/>
      <c r="DSF21" s="229"/>
      <c r="DSG21" s="229"/>
      <c r="DSH21" s="229"/>
      <c r="DSI21" s="229"/>
      <c r="DSJ21" s="229"/>
      <c r="DSK21" s="229"/>
      <c r="DSL21" s="230"/>
      <c r="DSM21" s="227"/>
      <c r="DSN21" s="26"/>
      <c r="DSO21" s="26"/>
      <c r="DSP21" s="26"/>
      <c r="DSQ21" s="26"/>
      <c r="DSR21" s="26"/>
      <c r="DST21" s="229"/>
      <c r="DSU21" s="229"/>
      <c r="DSV21" s="229"/>
      <c r="DSW21" s="229"/>
      <c r="DSX21" s="229"/>
      <c r="DSY21" s="229"/>
      <c r="DSZ21" s="229"/>
      <c r="DTA21" s="229"/>
      <c r="DTB21" s="230"/>
      <c r="DTC21" s="227"/>
      <c r="DTD21" s="26"/>
      <c r="DTE21" s="26"/>
      <c r="DTF21" s="26"/>
      <c r="DTG21" s="26"/>
      <c r="DTH21" s="26"/>
      <c r="DTJ21" s="229"/>
      <c r="DTK21" s="229"/>
      <c r="DTL21" s="229"/>
      <c r="DTM21" s="229"/>
      <c r="DTN21" s="229"/>
      <c r="DTO21" s="229"/>
      <c r="DTP21" s="229"/>
      <c r="DTQ21" s="229"/>
      <c r="DTR21" s="230"/>
      <c r="DTS21" s="227"/>
      <c r="DTT21" s="26"/>
      <c r="DTU21" s="26"/>
      <c r="DTV21" s="26"/>
      <c r="DTW21" s="26"/>
      <c r="DTX21" s="26"/>
      <c r="DTZ21" s="229"/>
      <c r="DUA21" s="229"/>
      <c r="DUB21" s="229"/>
      <c r="DUC21" s="229"/>
      <c r="DUD21" s="229"/>
      <c r="DUE21" s="229"/>
      <c r="DUF21" s="229"/>
      <c r="DUG21" s="229"/>
      <c r="DUH21" s="230"/>
      <c r="DUI21" s="227"/>
      <c r="DUJ21" s="26"/>
      <c r="DUK21" s="26"/>
      <c r="DUL21" s="26"/>
      <c r="DUM21" s="26"/>
      <c r="DUN21" s="26"/>
      <c r="DUP21" s="229"/>
      <c r="DUQ21" s="229"/>
      <c r="DUR21" s="229"/>
      <c r="DUS21" s="229"/>
      <c r="DUT21" s="229"/>
      <c r="DUU21" s="229"/>
      <c r="DUV21" s="229"/>
      <c r="DUW21" s="229"/>
      <c r="DUX21" s="230"/>
      <c r="DUY21" s="227"/>
      <c r="DUZ21" s="26"/>
      <c r="DVA21" s="26"/>
      <c r="DVB21" s="26"/>
      <c r="DVC21" s="26"/>
      <c r="DVD21" s="26"/>
      <c r="DVF21" s="229"/>
      <c r="DVG21" s="229"/>
      <c r="DVH21" s="229"/>
      <c r="DVI21" s="229"/>
      <c r="DVJ21" s="229"/>
      <c r="DVK21" s="229"/>
      <c r="DVL21" s="229"/>
      <c r="DVM21" s="229"/>
      <c r="DVN21" s="230"/>
      <c r="DVO21" s="227"/>
      <c r="DVP21" s="26"/>
      <c r="DVQ21" s="26"/>
      <c r="DVR21" s="26"/>
      <c r="DVS21" s="26"/>
      <c r="DVT21" s="26"/>
      <c r="DVV21" s="229"/>
      <c r="DVW21" s="229"/>
      <c r="DVX21" s="229"/>
      <c r="DVY21" s="229"/>
      <c r="DVZ21" s="229"/>
      <c r="DWA21" s="229"/>
      <c r="DWB21" s="229"/>
      <c r="DWC21" s="229"/>
      <c r="DWD21" s="230"/>
      <c r="DWE21" s="227"/>
      <c r="DWF21" s="26"/>
      <c r="DWG21" s="26"/>
      <c r="DWH21" s="26"/>
      <c r="DWI21" s="26"/>
      <c r="DWJ21" s="26"/>
      <c r="DWL21" s="229"/>
      <c r="DWM21" s="229"/>
      <c r="DWN21" s="229"/>
      <c r="DWO21" s="229"/>
      <c r="DWP21" s="229"/>
      <c r="DWQ21" s="229"/>
      <c r="DWR21" s="229"/>
      <c r="DWS21" s="229"/>
      <c r="DWT21" s="230"/>
      <c r="DWU21" s="227"/>
      <c r="DWV21" s="26"/>
      <c r="DWW21" s="26"/>
      <c r="DWX21" s="26"/>
      <c r="DWY21" s="26"/>
      <c r="DWZ21" s="26"/>
      <c r="DXB21" s="229"/>
      <c r="DXC21" s="229"/>
      <c r="DXD21" s="229"/>
      <c r="DXE21" s="229"/>
      <c r="DXF21" s="229"/>
      <c r="DXG21" s="229"/>
      <c r="DXH21" s="229"/>
      <c r="DXI21" s="229"/>
      <c r="DXJ21" s="230"/>
      <c r="DXK21" s="227"/>
      <c r="DXL21" s="26"/>
      <c r="DXM21" s="26"/>
      <c r="DXN21" s="26"/>
      <c r="DXO21" s="26"/>
      <c r="DXP21" s="26"/>
      <c r="DXR21" s="229"/>
      <c r="DXS21" s="229"/>
      <c r="DXT21" s="229"/>
      <c r="DXU21" s="229"/>
      <c r="DXV21" s="229"/>
      <c r="DXW21" s="229"/>
      <c r="DXX21" s="229"/>
      <c r="DXY21" s="229"/>
      <c r="DXZ21" s="230"/>
      <c r="DYA21" s="227"/>
      <c r="DYB21" s="26"/>
      <c r="DYC21" s="26"/>
      <c r="DYD21" s="26"/>
      <c r="DYE21" s="26"/>
      <c r="DYF21" s="26"/>
      <c r="DYH21" s="229"/>
      <c r="DYI21" s="229"/>
      <c r="DYJ21" s="229"/>
      <c r="DYK21" s="229"/>
      <c r="DYL21" s="229"/>
      <c r="DYM21" s="229"/>
      <c r="DYN21" s="229"/>
      <c r="DYO21" s="229"/>
      <c r="DYP21" s="230"/>
      <c r="DYQ21" s="227"/>
      <c r="DYR21" s="26"/>
      <c r="DYS21" s="26"/>
      <c r="DYT21" s="26"/>
      <c r="DYU21" s="26"/>
      <c r="DYV21" s="26"/>
      <c r="DYX21" s="229"/>
      <c r="DYY21" s="229"/>
      <c r="DYZ21" s="229"/>
      <c r="DZA21" s="229"/>
      <c r="DZB21" s="229"/>
      <c r="DZC21" s="229"/>
      <c r="DZD21" s="229"/>
      <c r="DZE21" s="229"/>
      <c r="DZF21" s="230"/>
      <c r="DZG21" s="227"/>
      <c r="DZH21" s="26"/>
      <c r="DZI21" s="26"/>
      <c r="DZJ21" s="26"/>
      <c r="DZK21" s="26"/>
      <c r="DZL21" s="26"/>
      <c r="DZN21" s="229"/>
      <c r="DZO21" s="229"/>
      <c r="DZP21" s="229"/>
      <c r="DZQ21" s="229"/>
      <c r="DZR21" s="229"/>
      <c r="DZS21" s="229"/>
      <c r="DZT21" s="229"/>
      <c r="DZU21" s="229"/>
      <c r="DZV21" s="230"/>
      <c r="DZW21" s="227"/>
      <c r="DZX21" s="26"/>
      <c r="DZY21" s="26"/>
      <c r="DZZ21" s="26"/>
      <c r="EAA21" s="26"/>
      <c r="EAB21" s="26"/>
      <c r="EAD21" s="229"/>
      <c r="EAE21" s="229"/>
      <c r="EAF21" s="229"/>
      <c r="EAG21" s="229"/>
      <c r="EAH21" s="229"/>
      <c r="EAI21" s="229"/>
      <c r="EAJ21" s="229"/>
      <c r="EAK21" s="229"/>
      <c r="EAL21" s="230"/>
      <c r="EAM21" s="227"/>
      <c r="EAN21" s="26"/>
      <c r="EAO21" s="26"/>
      <c r="EAP21" s="26"/>
      <c r="EAQ21" s="26"/>
      <c r="EAR21" s="26"/>
      <c r="EAT21" s="229"/>
      <c r="EAU21" s="229"/>
      <c r="EAV21" s="229"/>
      <c r="EAW21" s="229"/>
      <c r="EAX21" s="229"/>
      <c r="EAY21" s="229"/>
      <c r="EAZ21" s="229"/>
      <c r="EBA21" s="229"/>
      <c r="EBB21" s="230"/>
      <c r="EBC21" s="227"/>
      <c r="EBD21" s="26"/>
      <c r="EBE21" s="26"/>
      <c r="EBF21" s="26"/>
      <c r="EBG21" s="26"/>
      <c r="EBH21" s="26"/>
      <c r="EBJ21" s="229"/>
      <c r="EBK21" s="229"/>
      <c r="EBL21" s="229"/>
      <c r="EBM21" s="229"/>
      <c r="EBN21" s="229"/>
      <c r="EBO21" s="229"/>
      <c r="EBP21" s="229"/>
      <c r="EBQ21" s="229"/>
      <c r="EBR21" s="230"/>
      <c r="EBS21" s="227"/>
      <c r="EBT21" s="26"/>
      <c r="EBU21" s="26"/>
      <c r="EBV21" s="26"/>
      <c r="EBW21" s="26"/>
      <c r="EBX21" s="26"/>
      <c r="EBZ21" s="229"/>
      <c r="ECA21" s="229"/>
      <c r="ECB21" s="229"/>
      <c r="ECC21" s="229"/>
      <c r="ECD21" s="229"/>
      <c r="ECE21" s="229"/>
      <c r="ECF21" s="229"/>
      <c r="ECG21" s="229"/>
      <c r="ECH21" s="230"/>
      <c r="ECI21" s="227"/>
      <c r="ECJ21" s="26"/>
      <c r="ECK21" s="26"/>
      <c r="ECL21" s="26"/>
      <c r="ECM21" s="26"/>
      <c r="ECN21" s="26"/>
      <c r="ECP21" s="229"/>
      <c r="ECQ21" s="229"/>
      <c r="ECR21" s="229"/>
      <c r="ECS21" s="229"/>
      <c r="ECT21" s="229"/>
      <c r="ECU21" s="229"/>
      <c r="ECV21" s="229"/>
      <c r="ECW21" s="229"/>
      <c r="ECX21" s="230"/>
      <c r="ECY21" s="227"/>
      <c r="ECZ21" s="26"/>
      <c r="EDA21" s="26"/>
      <c r="EDB21" s="26"/>
      <c r="EDC21" s="26"/>
      <c r="EDD21" s="26"/>
      <c r="EDF21" s="229"/>
      <c r="EDG21" s="229"/>
      <c r="EDH21" s="229"/>
      <c r="EDI21" s="229"/>
      <c r="EDJ21" s="229"/>
      <c r="EDK21" s="229"/>
      <c r="EDL21" s="229"/>
      <c r="EDM21" s="229"/>
      <c r="EDN21" s="230"/>
      <c r="EDO21" s="227"/>
      <c r="EDP21" s="26"/>
      <c r="EDQ21" s="26"/>
      <c r="EDR21" s="26"/>
      <c r="EDS21" s="26"/>
      <c r="EDT21" s="26"/>
      <c r="EDV21" s="229"/>
      <c r="EDW21" s="229"/>
      <c r="EDX21" s="229"/>
      <c r="EDY21" s="229"/>
      <c r="EDZ21" s="229"/>
      <c r="EEA21" s="229"/>
      <c r="EEB21" s="229"/>
      <c r="EEC21" s="229"/>
      <c r="EED21" s="230"/>
      <c r="EEE21" s="227"/>
      <c r="EEF21" s="26"/>
      <c r="EEG21" s="26"/>
      <c r="EEH21" s="26"/>
      <c r="EEI21" s="26"/>
      <c r="EEJ21" s="26"/>
      <c r="EEL21" s="229"/>
      <c r="EEM21" s="229"/>
      <c r="EEN21" s="229"/>
      <c r="EEO21" s="229"/>
      <c r="EEP21" s="229"/>
      <c r="EEQ21" s="229"/>
      <c r="EER21" s="229"/>
      <c r="EES21" s="229"/>
      <c r="EET21" s="230"/>
      <c r="EEU21" s="227"/>
      <c r="EEV21" s="26"/>
      <c r="EEW21" s="26"/>
      <c r="EEX21" s="26"/>
      <c r="EEY21" s="26"/>
      <c r="EEZ21" s="26"/>
      <c r="EFB21" s="229"/>
      <c r="EFC21" s="229"/>
      <c r="EFD21" s="229"/>
      <c r="EFE21" s="229"/>
      <c r="EFF21" s="229"/>
      <c r="EFG21" s="229"/>
      <c r="EFH21" s="229"/>
      <c r="EFI21" s="229"/>
      <c r="EFJ21" s="230"/>
      <c r="EFK21" s="227"/>
      <c r="EFL21" s="26"/>
      <c r="EFM21" s="26"/>
      <c r="EFN21" s="26"/>
      <c r="EFO21" s="26"/>
      <c r="EFP21" s="26"/>
      <c r="EFR21" s="229"/>
      <c r="EFS21" s="229"/>
      <c r="EFT21" s="229"/>
      <c r="EFU21" s="229"/>
      <c r="EFV21" s="229"/>
      <c r="EFW21" s="229"/>
      <c r="EFX21" s="229"/>
      <c r="EFY21" s="229"/>
      <c r="EFZ21" s="230"/>
      <c r="EGA21" s="227"/>
      <c r="EGB21" s="26"/>
      <c r="EGC21" s="26"/>
      <c r="EGD21" s="26"/>
      <c r="EGE21" s="26"/>
      <c r="EGF21" s="26"/>
      <c r="EGH21" s="229"/>
      <c r="EGI21" s="229"/>
      <c r="EGJ21" s="229"/>
      <c r="EGK21" s="229"/>
      <c r="EGL21" s="229"/>
      <c r="EGM21" s="229"/>
      <c r="EGN21" s="229"/>
      <c r="EGO21" s="229"/>
      <c r="EGP21" s="230"/>
      <c r="EGQ21" s="227"/>
      <c r="EGR21" s="26"/>
      <c r="EGS21" s="26"/>
      <c r="EGT21" s="26"/>
      <c r="EGU21" s="26"/>
      <c r="EGV21" s="26"/>
      <c r="EGX21" s="229"/>
      <c r="EGY21" s="229"/>
      <c r="EGZ21" s="229"/>
      <c r="EHA21" s="229"/>
      <c r="EHB21" s="229"/>
      <c r="EHC21" s="229"/>
      <c r="EHD21" s="229"/>
      <c r="EHE21" s="229"/>
      <c r="EHF21" s="230"/>
      <c r="EHG21" s="227"/>
      <c r="EHH21" s="26"/>
      <c r="EHI21" s="26"/>
      <c r="EHJ21" s="26"/>
      <c r="EHK21" s="26"/>
      <c r="EHL21" s="26"/>
      <c r="EHN21" s="229"/>
      <c r="EHO21" s="229"/>
      <c r="EHP21" s="229"/>
      <c r="EHQ21" s="229"/>
      <c r="EHR21" s="229"/>
      <c r="EHS21" s="229"/>
      <c r="EHT21" s="229"/>
      <c r="EHU21" s="229"/>
      <c r="EHV21" s="230"/>
      <c r="EHW21" s="227"/>
      <c r="EHX21" s="26"/>
      <c r="EHY21" s="26"/>
      <c r="EHZ21" s="26"/>
      <c r="EIA21" s="26"/>
      <c r="EIB21" s="26"/>
      <c r="EID21" s="229"/>
      <c r="EIE21" s="229"/>
      <c r="EIF21" s="229"/>
      <c r="EIG21" s="229"/>
      <c r="EIH21" s="229"/>
      <c r="EII21" s="229"/>
      <c r="EIJ21" s="229"/>
      <c r="EIK21" s="229"/>
      <c r="EIL21" s="230"/>
      <c r="EIM21" s="227"/>
      <c r="EIN21" s="26"/>
      <c r="EIO21" s="26"/>
      <c r="EIP21" s="26"/>
      <c r="EIQ21" s="26"/>
      <c r="EIR21" s="26"/>
      <c r="EIT21" s="229"/>
      <c r="EIU21" s="229"/>
      <c r="EIV21" s="229"/>
      <c r="EIW21" s="229"/>
      <c r="EIX21" s="229"/>
      <c r="EIY21" s="229"/>
      <c r="EIZ21" s="229"/>
      <c r="EJA21" s="229"/>
      <c r="EJB21" s="230"/>
      <c r="EJC21" s="227"/>
      <c r="EJD21" s="26"/>
      <c r="EJE21" s="26"/>
      <c r="EJF21" s="26"/>
      <c r="EJG21" s="26"/>
      <c r="EJH21" s="26"/>
      <c r="EJJ21" s="229"/>
      <c r="EJK21" s="229"/>
      <c r="EJL21" s="229"/>
      <c r="EJM21" s="229"/>
      <c r="EJN21" s="229"/>
      <c r="EJO21" s="229"/>
      <c r="EJP21" s="229"/>
      <c r="EJQ21" s="229"/>
      <c r="EJR21" s="230"/>
      <c r="EJS21" s="227"/>
      <c r="EJT21" s="26"/>
      <c r="EJU21" s="26"/>
      <c r="EJV21" s="26"/>
      <c r="EJW21" s="26"/>
      <c r="EJX21" s="26"/>
      <c r="EJZ21" s="229"/>
      <c r="EKA21" s="229"/>
      <c r="EKB21" s="229"/>
      <c r="EKC21" s="229"/>
      <c r="EKD21" s="229"/>
      <c r="EKE21" s="229"/>
      <c r="EKF21" s="229"/>
      <c r="EKG21" s="229"/>
      <c r="EKH21" s="230"/>
      <c r="EKI21" s="227"/>
      <c r="EKJ21" s="26"/>
      <c r="EKK21" s="26"/>
      <c r="EKL21" s="26"/>
      <c r="EKM21" s="26"/>
      <c r="EKN21" s="26"/>
      <c r="EKP21" s="229"/>
      <c r="EKQ21" s="229"/>
      <c r="EKR21" s="229"/>
      <c r="EKS21" s="229"/>
      <c r="EKT21" s="229"/>
      <c r="EKU21" s="229"/>
      <c r="EKV21" s="229"/>
      <c r="EKW21" s="229"/>
      <c r="EKX21" s="230"/>
      <c r="EKY21" s="227"/>
      <c r="EKZ21" s="26"/>
      <c r="ELA21" s="26"/>
      <c r="ELB21" s="26"/>
      <c r="ELC21" s="26"/>
      <c r="ELD21" s="26"/>
      <c r="ELF21" s="229"/>
      <c r="ELG21" s="229"/>
      <c r="ELH21" s="229"/>
      <c r="ELI21" s="229"/>
      <c r="ELJ21" s="229"/>
      <c r="ELK21" s="229"/>
      <c r="ELL21" s="229"/>
      <c r="ELM21" s="229"/>
      <c r="ELN21" s="230"/>
      <c r="ELO21" s="227"/>
      <c r="ELP21" s="26"/>
      <c r="ELQ21" s="26"/>
      <c r="ELR21" s="26"/>
      <c r="ELS21" s="26"/>
      <c r="ELT21" s="26"/>
      <c r="ELV21" s="229"/>
      <c r="ELW21" s="229"/>
      <c r="ELX21" s="229"/>
      <c r="ELY21" s="229"/>
      <c r="ELZ21" s="229"/>
      <c r="EMA21" s="229"/>
      <c r="EMB21" s="229"/>
      <c r="EMC21" s="229"/>
      <c r="EMD21" s="230"/>
      <c r="EME21" s="227"/>
      <c r="EMF21" s="26"/>
      <c r="EMG21" s="26"/>
      <c r="EMH21" s="26"/>
      <c r="EMI21" s="26"/>
      <c r="EMJ21" s="26"/>
      <c r="EML21" s="229"/>
      <c r="EMM21" s="229"/>
      <c r="EMN21" s="229"/>
      <c r="EMO21" s="229"/>
      <c r="EMP21" s="229"/>
      <c r="EMQ21" s="229"/>
      <c r="EMR21" s="229"/>
      <c r="EMS21" s="229"/>
      <c r="EMT21" s="230"/>
      <c r="EMU21" s="227"/>
      <c r="EMV21" s="26"/>
      <c r="EMW21" s="26"/>
      <c r="EMX21" s="26"/>
      <c r="EMY21" s="26"/>
      <c r="EMZ21" s="26"/>
      <c r="ENB21" s="229"/>
      <c r="ENC21" s="229"/>
      <c r="END21" s="229"/>
      <c r="ENE21" s="229"/>
      <c r="ENF21" s="229"/>
      <c r="ENG21" s="229"/>
      <c r="ENH21" s="229"/>
      <c r="ENI21" s="229"/>
      <c r="ENJ21" s="230"/>
      <c r="ENK21" s="227"/>
      <c r="ENL21" s="26"/>
      <c r="ENM21" s="26"/>
      <c r="ENN21" s="26"/>
      <c r="ENO21" s="26"/>
      <c r="ENP21" s="26"/>
      <c r="ENR21" s="229"/>
      <c r="ENS21" s="229"/>
      <c r="ENT21" s="229"/>
      <c r="ENU21" s="229"/>
      <c r="ENV21" s="229"/>
      <c r="ENW21" s="229"/>
      <c r="ENX21" s="229"/>
      <c r="ENY21" s="229"/>
      <c r="ENZ21" s="230"/>
      <c r="EOA21" s="227"/>
      <c r="EOB21" s="26"/>
      <c r="EOC21" s="26"/>
      <c r="EOD21" s="26"/>
      <c r="EOE21" s="26"/>
      <c r="EOF21" s="26"/>
      <c r="EOH21" s="229"/>
      <c r="EOI21" s="229"/>
      <c r="EOJ21" s="229"/>
      <c r="EOK21" s="229"/>
      <c r="EOL21" s="229"/>
      <c r="EOM21" s="229"/>
      <c r="EON21" s="229"/>
      <c r="EOO21" s="229"/>
      <c r="EOP21" s="230"/>
      <c r="EOQ21" s="227"/>
      <c r="EOR21" s="26"/>
      <c r="EOS21" s="26"/>
      <c r="EOT21" s="26"/>
      <c r="EOU21" s="26"/>
      <c r="EOV21" s="26"/>
      <c r="EOX21" s="229"/>
      <c r="EOY21" s="229"/>
      <c r="EOZ21" s="229"/>
      <c r="EPA21" s="229"/>
      <c r="EPB21" s="229"/>
      <c r="EPC21" s="229"/>
      <c r="EPD21" s="229"/>
      <c r="EPE21" s="229"/>
      <c r="EPF21" s="230"/>
      <c r="EPG21" s="227"/>
      <c r="EPH21" s="26"/>
      <c r="EPI21" s="26"/>
      <c r="EPJ21" s="26"/>
      <c r="EPK21" s="26"/>
      <c r="EPL21" s="26"/>
      <c r="EPN21" s="229"/>
      <c r="EPO21" s="229"/>
      <c r="EPP21" s="229"/>
      <c r="EPQ21" s="229"/>
      <c r="EPR21" s="229"/>
      <c r="EPS21" s="229"/>
      <c r="EPT21" s="229"/>
      <c r="EPU21" s="229"/>
      <c r="EPV21" s="230"/>
      <c r="EPW21" s="227"/>
      <c r="EPX21" s="26"/>
      <c r="EPY21" s="26"/>
      <c r="EPZ21" s="26"/>
      <c r="EQA21" s="26"/>
      <c r="EQB21" s="26"/>
      <c r="EQD21" s="229"/>
      <c r="EQE21" s="229"/>
      <c r="EQF21" s="229"/>
      <c r="EQG21" s="229"/>
      <c r="EQH21" s="229"/>
      <c r="EQI21" s="229"/>
      <c r="EQJ21" s="229"/>
      <c r="EQK21" s="229"/>
      <c r="EQL21" s="230"/>
      <c r="EQM21" s="227"/>
      <c r="EQN21" s="26"/>
      <c r="EQO21" s="26"/>
      <c r="EQP21" s="26"/>
      <c r="EQQ21" s="26"/>
      <c r="EQR21" s="26"/>
      <c r="EQT21" s="229"/>
      <c r="EQU21" s="229"/>
      <c r="EQV21" s="229"/>
      <c r="EQW21" s="229"/>
      <c r="EQX21" s="229"/>
      <c r="EQY21" s="229"/>
      <c r="EQZ21" s="229"/>
      <c r="ERA21" s="229"/>
      <c r="ERB21" s="230"/>
      <c r="ERC21" s="227"/>
      <c r="ERD21" s="26"/>
      <c r="ERE21" s="26"/>
      <c r="ERF21" s="26"/>
      <c r="ERG21" s="26"/>
      <c r="ERH21" s="26"/>
      <c r="ERJ21" s="229"/>
      <c r="ERK21" s="229"/>
      <c r="ERL21" s="229"/>
      <c r="ERM21" s="229"/>
      <c r="ERN21" s="229"/>
      <c r="ERO21" s="229"/>
      <c r="ERP21" s="229"/>
      <c r="ERQ21" s="229"/>
      <c r="ERR21" s="230"/>
      <c r="ERS21" s="227"/>
      <c r="ERT21" s="26"/>
      <c r="ERU21" s="26"/>
      <c r="ERV21" s="26"/>
      <c r="ERW21" s="26"/>
      <c r="ERX21" s="26"/>
      <c r="ERZ21" s="229"/>
      <c r="ESA21" s="229"/>
      <c r="ESB21" s="229"/>
      <c r="ESC21" s="229"/>
      <c r="ESD21" s="229"/>
      <c r="ESE21" s="229"/>
      <c r="ESF21" s="229"/>
      <c r="ESG21" s="229"/>
      <c r="ESH21" s="230"/>
      <c r="ESI21" s="227"/>
      <c r="ESJ21" s="26"/>
      <c r="ESK21" s="26"/>
      <c r="ESL21" s="26"/>
      <c r="ESM21" s="26"/>
      <c r="ESN21" s="26"/>
      <c r="ESP21" s="229"/>
      <c r="ESQ21" s="229"/>
      <c r="ESR21" s="229"/>
      <c r="ESS21" s="229"/>
      <c r="EST21" s="229"/>
      <c r="ESU21" s="229"/>
      <c r="ESV21" s="229"/>
      <c r="ESW21" s="229"/>
      <c r="ESX21" s="230"/>
      <c r="ESY21" s="227"/>
      <c r="ESZ21" s="26"/>
      <c r="ETA21" s="26"/>
      <c r="ETB21" s="26"/>
      <c r="ETC21" s="26"/>
      <c r="ETD21" s="26"/>
      <c r="ETF21" s="229"/>
      <c r="ETG21" s="229"/>
      <c r="ETH21" s="229"/>
      <c r="ETI21" s="229"/>
      <c r="ETJ21" s="229"/>
      <c r="ETK21" s="229"/>
      <c r="ETL21" s="229"/>
      <c r="ETM21" s="229"/>
      <c r="ETN21" s="230"/>
      <c r="ETO21" s="227"/>
      <c r="ETP21" s="26"/>
      <c r="ETQ21" s="26"/>
      <c r="ETR21" s="26"/>
      <c r="ETS21" s="26"/>
      <c r="ETT21" s="26"/>
      <c r="ETV21" s="229"/>
      <c r="ETW21" s="229"/>
      <c r="ETX21" s="229"/>
      <c r="ETY21" s="229"/>
      <c r="ETZ21" s="229"/>
      <c r="EUA21" s="229"/>
      <c r="EUB21" s="229"/>
      <c r="EUC21" s="229"/>
      <c r="EUD21" s="230"/>
      <c r="EUE21" s="227"/>
      <c r="EUF21" s="26"/>
      <c r="EUG21" s="26"/>
      <c r="EUH21" s="26"/>
      <c r="EUI21" s="26"/>
      <c r="EUJ21" s="26"/>
      <c r="EUL21" s="229"/>
      <c r="EUM21" s="229"/>
      <c r="EUN21" s="229"/>
      <c r="EUO21" s="229"/>
      <c r="EUP21" s="229"/>
      <c r="EUQ21" s="229"/>
      <c r="EUR21" s="229"/>
      <c r="EUS21" s="229"/>
      <c r="EUT21" s="230"/>
      <c r="EUU21" s="227"/>
      <c r="EUV21" s="26"/>
      <c r="EUW21" s="26"/>
      <c r="EUX21" s="26"/>
      <c r="EUY21" s="26"/>
      <c r="EUZ21" s="26"/>
      <c r="EVB21" s="229"/>
      <c r="EVC21" s="229"/>
      <c r="EVD21" s="229"/>
      <c r="EVE21" s="229"/>
      <c r="EVF21" s="229"/>
      <c r="EVG21" s="229"/>
      <c r="EVH21" s="229"/>
      <c r="EVI21" s="229"/>
      <c r="EVJ21" s="230"/>
      <c r="EVK21" s="227"/>
      <c r="EVL21" s="26"/>
      <c r="EVM21" s="26"/>
      <c r="EVN21" s="26"/>
      <c r="EVO21" s="26"/>
      <c r="EVP21" s="26"/>
      <c r="EVR21" s="229"/>
      <c r="EVS21" s="229"/>
      <c r="EVT21" s="229"/>
      <c r="EVU21" s="229"/>
      <c r="EVV21" s="229"/>
      <c r="EVW21" s="229"/>
      <c r="EVX21" s="229"/>
      <c r="EVY21" s="229"/>
      <c r="EVZ21" s="230"/>
      <c r="EWA21" s="227"/>
      <c r="EWB21" s="26"/>
      <c r="EWC21" s="26"/>
      <c r="EWD21" s="26"/>
      <c r="EWE21" s="26"/>
      <c r="EWF21" s="26"/>
      <c r="EWH21" s="229"/>
      <c r="EWI21" s="229"/>
      <c r="EWJ21" s="229"/>
      <c r="EWK21" s="229"/>
      <c r="EWL21" s="229"/>
      <c r="EWM21" s="229"/>
      <c r="EWN21" s="229"/>
      <c r="EWO21" s="229"/>
      <c r="EWP21" s="230"/>
      <c r="EWQ21" s="227"/>
      <c r="EWR21" s="26"/>
      <c r="EWS21" s="26"/>
      <c r="EWT21" s="26"/>
      <c r="EWU21" s="26"/>
      <c r="EWV21" s="26"/>
      <c r="EWX21" s="229"/>
      <c r="EWY21" s="229"/>
      <c r="EWZ21" s="229"/>
      <c r="EXA21" s="229"/>
      <c r="EXB21" s="229"/>
      <c r="EXC21" s="229"/>
      <c r="EXD21" s="229"/>
      <c r="EXE21" s="229"/>
      <c r="EXF21" s="230"/>
      <c r="EXG21" s="227"/>
      <c r="EXH21" s="26"/>
      <c r="EXI21" s="26"/>
      <c r="EXJ21" s="26"/>
      <c r="EXK21" s="26"/>
      <c r="EXL21" s="26"/>
      <c r="EXN21" s="229"/>
      <c r="EXO21" s="229"/>
      <c r="EXP21" s="229"/>
      <c r="EXQ21" s="229"/>
      <c r="EXR21" s="229"/>
      <c r="EXS21" s="229"/>
      <c r="EXT21" s="229"/>
      <c r="EXU21" s="229"/>
      <c r="EXV21" s="230"/>
      <c r="EXW21" s="227"/>
      <c r="EXX21" s="26"/>
      <c r="EXY21" s="26"/>
      <c r="EXZ21" s="26"/>
      <c r="EYA21" s="26"/>
      <c r="EYB21" s="26"/>
      <c r="EYD21" s="229"/>
      <c r="EYE21" s="229"/>
      <c r="EYF21" s="229"/>
      <c r="EYG21" s="229"/>
      <c r="EYH21" s="229"/>
      <c r="EYI21" s="229"/>
      <c r="EYJ21" s="229"/>
      <c r="EYK21" s="229"/>
      <c r="EYL21" s="230"/>
      <c r="EYM21" s="227"/>
      <c r="EYN21" s="26"/>
      <c r="EYO21" s="26"/>
      <c r="EYP21" s="26"/>
      <c r="EYQ21" s="26"/>
      <c r="EYR21" s="26"/>
      <c r="EYT21" s="229"/>
      <c r="EYU21" s="229"/>
      <c r="EYV21" s="229"/>
      <c r="EYW21" s="229"/>
      <c r="EYX21" s="229"/>
      <c r="EYY21" s="229"/>
      <c r="EYZ21" s="229"/>
      <c r="EZA21" s="229"/>
      <c r="EZB21" s="230"/>
      <c r="EZC21" s="227"/>
      <c r="EZD21" s="26"/>
      <c r="EZE21" s="26"/>
      <c r="EZF21" s="26"/>
      <c r="EZG21" s="26"/>
      <c r="EZH21" s="26"/>
      <c r="EZJ21" s="229"/>
      <c r="EZK21" s="229"/>
      <c r="EZL21" s="229"/>
      <c r="EZM21" s="229"/>
      <c r="EZN21" s="229"/>
      <c r="EZO21" s="229"/>
      <c r="EZP21" s="229"/>
      <c r="EZQ21" s="229"/>
      <c r="EZR21" s="230"/>
      <c r="EZS21" s="227"/>
      <c r="EZT21" s="26"/>
      <c r="EZU21" s="26"/>
      <c r="EZV21" s="26"/>
      <c r="EZW21" s="26"/>
      <c r="EZX21" s="26"/>
      <c r="EZZ21" s="229"/>
      <c r="FAA21" s="229"/>
      <c r="FAB21" s="229"/>
      <c r="FAC21" s="229"/>
      <c r="FAD21" s="229"/>
      <c r="FAE21" s="229"/>
      <c r="FAF21" s="229"/>
      <c r="FAG21" s="229"/>
      <c r="FAH21" s="230"/>
      <c r="FAI21" s="227"/>
      <c r="FAJ21" s="26"/>
      <c r="FAK21" s="26"/>
      <c r="FAL21" s="26"/>
      <c r="FAM21" s="26"/>
      <c r="FAN21" s="26"/>
      <c r="FAP21" s="229"/>
      <c r="FAQ21" s="229"/>
      <c r="FAR21" s="229"/>
      <c r="FAS21" s="229"/>
      <c r="FAT21" s="229"/>
      <c r="FAU21" s="229"/>
      <c r="FAV21" s="229"/>
      <c r="FAW21" s="229"/>
      <c r="FAX21" s="230"/>
      <c r="FAY21" s="227"/>
      <c r="FAZ21" s="26"/>
      <c r="FBA21" s="26"/>
      <c r="FBB21" s="26"/>
      <c r="FBC21" s="26"/>
      <c r="FBD21" s="26"/>
      <c r="FBF21" s="229"/>
      <c r="FBG21" s="229"/>
      <c r="FBH21" s="229"/>
      <c r="FBI21" s="229"/>
      <c r="FBJ21" s="229"/>
      <c r="FBK21" s="229"/>
      <c r="FBL21" s="229"/>
      <c r="FBM21" s="229"/>
      <c r="FBN21" s="230"/>
      <c r="FBO21" s="227"/>
      <c r="FBP21" s="26"/>
      <c r="FBQ21" s="26"/>
      <c r="FBR21" s="26"/>
      <c r="FBS21" s="26"/>
      <c r="FBT21" s="26"/>
      <c r="FBV21" s="229"/>
      <c r="FBW21" s="229"/>
      <c r="FBX21" s="229"/>
      <c r="FBY21" s="229"/>
      <c r="FBZ21" s="229"/>
      <c r="FCA21" s="229"/>
      <c r="FCB21" s="229"/>
      <c r="FCC21" s="229"/>
      <c r="FCD21" s="230"/>
      <c r="FCE21" s="227"/>
      <c r="FCF21" s="26"/>
      <c r="FCG21" s="26"/>
      <c r="FCH21" s="26"/>
      <c r="FCI21" s="26"/>
      <c r="FCJ21" s="26"/>
      <c r="FCL21" s="229"/>
      <c r="FCM21" s="229"/>
      <c r="FCN21" s="229"/>
      <c r="FCO21" s="229"/>
      <c r="FCP21" s="229"/>
      <c r="FCQ21" s="229"/>
      <c r="FCR21" s="229"/>
      <c r="FCS21" s="229"/>
      <c r="FCT21" s="230"/>
      <c r="FCU21" s="227"/>
      <c r="FCV21" s="26"/>
      <c r="FCW21" s="26"/>
      <c r="FCX21" s="26"/>
      <c r="FCY21" s="26"/>
      <c r="FCZ21" s="26"/>
      <c r="FDB21" s="229"/>
      <c r="FDC21" s="229"/>
      <c r="FDD21" s="229"/>
      <c r="FDE21" s="229"/>
      <c r="FDF21" s="229"/>
      <c r="FDG21" s="229"/>
      <c r="FDH21" s="229"/>
      <c r="FDI21" s="229"/>
      <c r="FDJ21" s="230"/>
      <c r="FDK21" s="227"/>
      <c r="FDL21" s="26"/>
      <c r="FDM21" s="26"/>
      <c r="FDN21" s="26"/>
      <c r="FDO21" s="26"/>
      <c r="FDP21" s="26"/>
      <c r="FDR21" s="229"/>
      <c r="FDS21" s="229"/>
      <c r="FDT21" s="229"/>
      <c r="FDU21" s="229"/>
      <c r="FDV21" s="229"/>
      <c r="FDW21" s="229"/>
      <c r="FDX21" s="229"/>
      <c r="FDY21" s="229"/>
      <c r="FDZ21" s="230"/>
      <c r="FEA21" s="227"/>
      <c r="FEB21" s="26"/>
      <c r="FEC21" s="26"/>
      <c r="FED21" s="26"/>
      <c r="FEE21" s="26"/>
      <c r="FEF21" s="26"/>
      <c r="FEH21" s="229"/>
      <c r="FEI21" s="229"/>
      <c r="FEJ21" s="229"/>
      <c r="FEK21" s="229"/>
      <c r="FEL21" s="229"/>
      <c r="FEM21" s="229"/>
      <c r="FEN21" s="229"/>
      <c r="FEO21" s="229"/>
      <c r="FEP21" s="230"/>
      <c r="FEQ21" s="227"/>
      <c r="FER21" s="26"/>
      <c r="FES21" s="26"/>
      <c r="FET21" s="26"/>
      <c r="FEU21" s="26"/>
      <c r="FEV21" s="26"/>
      <c r="FEX21" s="229"/>
      <c r="FEY21" s="229"/>
      <c r="FEZ21" s="229"/>
      <c r="FFA21" s="229"/>
      <c r="FFB21" s="229"/>
      <c r="FFC21" s="229"/>
      <c r="FFD21" s="229"/>
      <c r="FFE21" s="229"/>
      <c r="FFF21" s="230"/>
      <c r="FFG21" s="227"/>
      <c r="FFH21" s="26"/>
      <c r="FFI21" s="26"/>
      <c r="FFJ21" s="26"/>
      <c r="FFK21" s="26"/>
      <c r="FFL21" s="26"/>
      <c r="FFN21" s="229"/>
      <c r="FFO21" s="229"/>
      <c r="FFP21" s="229"/>
      <c r="FFQ21" s="229"/>
      <c r="FFR21" s="229"/>
      <c r="FFS21" s="229"/>
      <c r="FFT21" s="229"/>
      <c r="FFU21" s="229"/>
      <c r="FFV21" s="230"/>
      <c r="FFW21" s="227"/>
      <c r="FFX21" s="26"/>
      <c r="FFY21" s="26"/>
      <c r="FFZ21" s="26"/>
      <c r="FGA21" s="26"/>
      <c r="FGB21" s="26"/>
      <c r="FGD21" s="229"/>
      <c r="FGE21" s="229"/>
      <c r="FGF21" s="229"/>
      <c r="FGG21" s="229"/>
      <c r="FGH21" s="229"/>
      <c r="FGI21" s="229"/>
      <c r="FGJ21" s="229"/>
      <c r="FGK21" s="229"/>
      <c r="FGL21" s="230"/>
      <c r="FGM21" s="227"/>
      <c r="FGN21" s="26"/>
      <c r="FGO21" s="26"/>
      <c r="FGP21" s="26"/>
      <c r="FGQ21" s="26"/>
      <c r="FGR21" s="26"/>
      <c r="FGT21" s="229"/>
      <c r="FGU21" s="229"/>
      <c r="FGV21" s="229"/>
      <c r="FGW21" s="229"/>
      <c r="FGX21" s="229"/>
      <c r="FGY21" s="229"/>
      <c r="FGZ21" s="229"/>
      <c r="FHA21" s="229"/>
      <c r="FHB21" s="230"/>
      <c r="FHC21" s="227"/>
      <c r="FHD21" s="26"/>
      <c r="FHE21" s="26"/>
      <c r="FHF21" s="26"/>
      <c r="FHG21" s="26"/>
      <c r="FHH21" s="26"/>
      <c r="FHJ21" s="229"/>
      <c r="FHK21" s="229"/>
      <c r="FHL21" s="229"/>
      <c r="FHM21" s="229"/>
      <c r="FHN21" s="229"/>
      <c r="FHO21" s="229"/>
      <c r="FHP21" s="229"/>
      <c r="FHQ21" s="229"/>
      <c r="FHR21" s="230"/>
      <c r="FHS21" s="227"/>
      <c r="FHT21" s="26"/>
      <c r="FHU21" s="26"/>
      <c r="FHV21" s="26"/>
      <c r="FHW21" s="26"/>
      <c r="FHX21" s="26"/>
      <c r="FHZ21" s="229"/>
      <c r="FIA21" s="229"/>
      <c r="FIB21" s="229"/>
      <c r="FIC21" s="229"/>
      <c r="FID21" s="229"/>
      <c r="FIE21" s="229"/>
      <c r="FIF21" s="229"/>
      <c r="FIG21" s="229"/>
      <c r="FIH21" s="230"/>
      <c r="FII21" s="227"/>
      <c r="FIJ21" s="26"/>
      <c r="FIK21" s="26"/>
      <c r="FIL21" s="26"/>
      <c r="FIM21" s="26"/>
      <c r="FIN21" s="26"/>
      <c r="FIP21" s="229"/>
      <c r="FIQ21" s="229"/>
      <c r="FIR21" s="229"/>
      <c r="FIS21" s="229"/>
      <c r="FIT21" s="229"/>
      <c r="FIU21" s="229"/>
      <c r="FIV21" s="229"/>
      <c r="FIW21" s="229"/>
      <c r="FIX21" s="230"/>
      <c r="FIY21" s="227"/>
      <c r="FIZ21" s="26"/>
      <c r="FJA21" s="26"/>
      <c r="FJB21" s="26"/>
      <c r="FJC21" s="26"/>
      <c r="FJD21" s="26"/>
      <c r="FJF21" s="229"/>
      <c r="FJG21" s="229"/>
      <c r="FJH21" s="229"/>
      <c r="FJI21" s="229"/>
      <c r="FJJ21" s="229"/>
      <c r="FJK21" s="229"/>
      <c r="FJL21" s="229"/>
      <c r="FJM21" s="229"/>
      <c r="FJN21" s="230"/>
      <c r="FJO21" s="227"/>
      <c r="FJP21" s="26"/>
      <c r="FJQ21" s="26"/>
      <c r="FJR21" s="26"/>
      <c r="FJS21" s="26"/>
      <c r="FJT21" s="26"/>
      <c r="FJV21" s="229"/>
      <c r="FJW21" s="229"/>
      <c r="FJX21" s="229"/>
      <c r="FJY21" s="229"/>
      <c r="FJZ21" s="229"/>
      <c r="FKA21" s="229"/>
      <c r="FKB21" s="229"/>
      <c r="FKC21" s="229"/>
      <c r="FKD21" s="230"/>
      <c r="FKE21" s="227"/>
      <c r="FKF21" s="26"/>
      <c r="FKG21" s="26"/>
      <c r="FKH21" s="26"/>
      <c r="FKI21" s="26"/>
      <c r="FKJ21" s="26"/>
      <c r="FKL21" s="229"/>
      <c r="FKM21" s="229"/>
      <c r="FKN21" s="229"/>
      <c r="FKO21" s="229"/>
      <c r="FKP21" s="229"/>
      <c r="FKQ21" s="229"/>
      <c r="FKR21" s="229"/>
      <c r="FKS21" s="229"/>
      <c r="FKT21" s="230"/>
      <c r="FKU21" s="227"/>
      <c r="FKV21" s="26"/>
      <c r="FKW21" s="26"/>
      <c r="FKX21" s="26"/>
      <c r="FKY21" s="26"/>
      <c r="FKZ21" s="26"/>
      <c r="FLB21" s="229"/>
      <c r="FLC21" s="229"/>
      <c r="FLD21" s="229"/>
      <c r="FLE21" s="229"/>
      <c r="FLF21" s="229"/>
      <c r="FLG21" s="229"/>
      <c r="FLH21" s="229"/>
      <c r="FLI21" s="229"/>
      <c r="FLJ21" s="230"/>
      <c r="FLK21" s="227"/>
      <c r="FLL21" s="26"/>
      <c r="FLM21" s="26"/>
      <c r="FLN21" s="26"/>
      <c r="FLO21" s="26"/>
      <c r="FLP21" s="26"/>
      <c r="FLR21" s="229"/>
      <c r="FLS21" s="229"/>
      <c r="FLT21" s="229"/>
      <c r="FLU21" s="229"/>
      <c r="FLV21" s="229"/>
      <c r="FLW21" s="229"/>
      <c r="FLX21" s="229"/>
      <c r="FLY21" s="229"/>
      <c r="FLZ21" s="230"/>
      <c r="FMA21" s="227"/>
      <c r="FMB21" s="26"/>
      <c r="FMC21" s="26"/>
      <c r="FMD21" s="26"/>
      <c r="FME21" s="26"/>
      <c r="FMF21" s="26"/>
      <c r="FMH21" s="229"/>
      <c r="FMI21" s="229"/>
      <c r="FMJ21" s="229"/>
      <c r="FMK21" s="229"/>
      <c r="FML21" s="229"/>
      <c r="FMM21" s="229"/>
      <c r="FMN21" s="229"/>
      <c r="FMO21" s="229"/>
      <c r="FMP21" s="230"/>
      <c r="FMQ21" s="227"/>
      <c r="FMR21" s="26"/>
      <c r="FMS21" s="26"/>
      <c r="FMT21" s="26"/>
      <c r="FMU21" s="26"/>
      <c r="FMV21" s="26"/>
      <c r="FMX21" s="229"/>
      <c r="FMY21" s="229"/>
      <c r="FMZ21" s="229"/>
      <c r="FNA21" s="229"/>
      <c r="FNB21" s="229"/>
      <c r="FNC21" s="229"/>
      <c r="FND21" s="229"/>
      <c r="FNE21" s="229"/>
      <c r="FNF21" s="230"/>
      <c r="FNG21" s="227"/>
      <c r="FNH21" s="26"/>
      <c r="FNI21" s="26"/>
      <c r="FNJ21" s="26"/>
      <c r="FNK21" s="26"/>
      <c r="FNL21" s="26"/>
      <c r="FNN21" s="229"/>
      <c r="FNO21" s="229"/>
      <c r="FNP21" s="229"/>
      <c r="FNQ21" s="229"/>
      <c r="FNR21" s="229"/>
      <c r="FNS21" s="229"/>
      <c r="FNT21" s="229"/>
      <c r="FNU21" s="229"/>
      <c r="FNV21" s="230"/>
      <c r="FNW21" s="227"/>
      <c r="FNX21" s="26"/>
      <c r="FNY21" s="26"/>
      <c r="FNZ21" s="26"/>
      <c r="FOA21" s="26"/>
      <c r="FOB21" s="26"/>
      <c r="FOD21" s="229"/>
      <c r="FOE21" s="229"/>
      <c r="FOF21" s="229"/>
      <c r="FOG21" s="229"/>
      <c r="FOH21" s="229"/>
      <c r="FOI21" s="229"/>
      <c r="FOJ21" s="229"/>
      <c r="FOK21" s="229"/>
      <c r="FOL21" s="230"/>
      <c r="FOM21" s="227"/>
      <c r="FON21" s="26"/>
      <c r="FOO21" s="26"/>
      <c r="FOP21" s="26"/>
      <c r="FOQ21" s="26"/>
      <c r="FOR21" s="26"/>
      <c r="FOT21" s="229"/>
      <c r="FOU21" s="229"/>
      <c r="FOV21" s="229"/>
      <c r="FOW21" s="229"/>
      <c r="FOX21" s="229"/>
      <c r="FOY21" s="229"/>
      <c r="FOZ21" s="229"/>
      <c r="FPA21" s="229"/>
      <c r="FPB21" s="230"/>
      <c r="FPC21" s="227"/>
      <c r="FPD21" s="26"/>
      <c r="FPE21" s="26"/>
      <c r="FPF21" s="26"/>
      <c r="FPG21" s="26"/>
      <c r="FPH21" s="26"/>
      <c r="FPJ21" s="229"/>
      <c r="FPK21" s="229"/>
      <c r="FPL21" s="229"/>
      <c r="FPM21" s="229"/>
      <c r="FPN21" s="229"/>
      <c r="FPO21" s="229"/>
      <c r="FPP21" s="229"/>
      <c r="FPQ21" s="229"/>
      <c r="FPR21" s="230"/>
      <c r="FPS21" s="227"/>
      <c r="FPT21" s="26"/>
      <c r="FPU21" s="26"/>
      <c r="FPV21" s="26"/>
      <c r="FPW21" s="26"/>
      <c r="FPX21" s="26"/>
      <c r="FPZ21" s="229"/>
      <c r="FQA21" s="229"/>
      <c r="FQB21" s="229"/>
      <c r="FQC21" s="229"/>
      <c r="FQD21" s="229"/>
      <c r="FQE21" s="229"/>
      <c r="FQF21" s="229"/>
      <c r="FQG21" s="229"/>
      <c r="FQH21" s="230"/>
      <c r="FQI21" s="227"/>
      <c r="FQJ21" s="26"/>
      <c r="FQK21" s="26"/>
      <c r="FQL21" s="26"/>
      <c r="FQM21" s="26"/>
      <c r="FQN21" s="26"/>
      <c r="FQP21" s="229"/>
      <c r="FQQ21" s="229"/>
      <c r="FQR21" s="229"/>
      <c r="FQS21" s="229"/>
      <c r="FQT21" s="229"/>
      <c r="FQU21" s="229"/>
      <c r="FQV21" s="229"/>
      <c r="FQW21" s="229"/>
      <c r="FQX21" s="230"/>
      <c r="FQY21" s="227"/>
      <c r="FQZ21" s="26"/>
      <c r="FRA21" s="26"/>
      <c r="FRB21" s="26"/>
      <c r="FRC21" s="26"/>
      <c r="FRD21" s="26"/>
      <c r="FRF21" s="229"/>
      <c r="FRG21" s="229"/>
      <c r="FRH21" s="229"/>
      <c r="FRI21" s="229"/>
      <c r="FRJ21" s="229"/>
      <c r="FRK21" s="229"/>
      <c r="FRL21" s="229"/>
      <c r="FRM21" s="229"/>
      <c r="FRN21" s="230"/>
      <c r="FRO21" s="227"/>
      <c r="FRP21" s="26"/>
      <c r="FRQ21" s="26"/>
      <c r="FRR21" s="26"/>
      <c r="FRS21" s="26"/>
      <c r="FRT21" s="26"/>
      <c r="FRV21" s="229"/>
      <c r="FRW21" s="229"/>
      <c r="FRX21" s="229"/>
      <c r="FRY21" s="229"/>
      <c r="FRZ21" s="229"/>
      <c r="FSA21" s="229"/>
      <c r="FSB21" s="229"/>
      <c r="FSC21" s="229"/>
      <c r="FSD21" s="230"/>
      <c r="FSE21" s="227"/>
      <c r="FSF21" s="26"/>
      <c r="FSG21" s="26"/>
      <c r="FSH21" s="26"/>
      <c r="FSI21" s="26"/>
      <c r="FSJ21" s="26"/>
      <c r="FSL21" s="229"/>
      <c r="FSM21" s="229"/>
      <c r="FSN21" s="229"/>
      <c r="FSO21" s="229"/>
      <c r="FSP21" s="229"/>
      <c r="FSQ21" s="229"/>
      <c r="FSR21" s="229"/>
      <c r="FSS21" s="229"/>
      <c r="FST21" s="230"/>
      <c r="FSU21" s="227"/>
      <c r="FSV21" s="26"/>
      <c r="FSW21" s="26"/>
      <c r="FSX21" s="26"/>
      <c r="FSY21" s="26"/>
      <c r="FSZ21" s="26"/>
      <c r="FTB21" s="229"/>
      <c r="FTC21" s="229"/>
      <c r="FTD21" s="229"/>
      <c r="FTE21" s="229"/>
      <c r="FTF21" s="229"/>
      <c r="FTG21" s="229"/>
      <c r="FTH21" s="229"/>
      <c r="FTI21" s="229"/>
      <c r="FTJ21" s="230"/>
      <c r="FTK21" s="227"/>
      <c r="FTL21" s="26"/>
      <c r="FTM21" s="26"/>
      <c r="FTN21" s="26"/>
      <c r="FTO21" s="26"/>
      <c r="FTP21" s="26"/>
      <c r="FTR21" s="229"/>
      <c r="FTS21" s="229"/>
      <c r="FTT21" s="229"/>
      <c r="FTU21" s="229"/>
      <c r="FTV21" s="229"/>
      <c r="FTW21" s="229"/>
      <c r="FTX21" s="229"/>
      <c r="FTY21" s="229"/>
      <c r="FTZ21" s="230"/>
      <c r="FUA21" s="227"/>
      <c r="FUB21" s="26"/>
      <c r="FUC21" s="26"/>
      <c r="FUD21" s="26"/>
      <c r="FUE21" s="26"/>
      <c r="FUF21" s="26"/>
      <c r="FUH21" s="229"/>
      <c r="FUI21" s="229"/>
      <c r="FUJ21" s="229"/>
      <c r="FUK21" s="229"/>
      <c r="FUL21" s="229"/>
      <c r="FUM21" s="229"/>
      <c r="FUN21" s="229"/>
      <c r="FUO21" s="229"/>
      <c r="FUP21" s="230"/>
      <c r="FUQ21" s="227"/>
      <c r="FUR21" s="26"/>
      <c r="FUS21" s="26"/>
      <c r="FUT21" s="26"/>
      <c r="FUU21" s="26"/>
      <c r="FUV21" s="26"/>
      <c r="FUX21" s="229"/>
      <c r="FUY21" s="229"/>
      <c r="FUZ21" s="229"/>
      <c r="FVA21" s="229"/>
      <c r="FVB21" s="229"/>
      <c r="FVC21" s="229"/>
      <c r="FVD21" s="229"/>
      <c r="FVE21" s="229"/>
      <c r="FVF21" s="230"/>
      <c r="FVG21" s="227"/>
      <c r="FVH21" s="26"/>
      <c r="FVI21" s="26"/>
      <c r="FVJ21" s="26"/>
      <c r="FVK21" s="26"/>
      <c r="FVL21" s="26"/>
      <c r="FVN21" s="229"/>
      <c r="FVO21" s="229"/>
      <c r="FVP21" s="229"/>
      <c r="FVQ21" s="229"/>
      <c r="FVR21" s="229"/>
      <c r="FVS21" s="229"/>
      <c r="FVT21" s="229"/>
      <c r="FVU21" s="229"/>
      <c r="FVV21" s="230"/>
      <c r="FVW21" s="227"/>
      <c r="FVX21" s="26"/>
      <c r="FVY21" s="26"/>
      <c r="FVZ21" s="26"/>
      <c r="FWA21" s="26"/>
      <c r="FWB21" s="26"/>
      <c r="FWD21" s="229"/>
      <c r="FWE21" s="229"/>
      <c r="FWF21" s="229"/>
      <c r="FWG21" s="229"/>
      <c r="FWH21" s="229"/>
      <c r="FWI21" s="229"/>
      <c r="FWJ21" s="229"/>
      <c r="FWK21" s="229"/>
      <c r="FWL21" s="230"/>
      <c r="FWM21" s="227"/>
      <c r="FWN21" s="26"/>
      <c r="FWO21" s="26"/>
      <c r="FWP21" s="26"/>
      <c r="FWQ21" s="26"/>
      <c r="FWR21" s="26"/>
      <c r="FWT21" s="229"/>
      <c r="FWU21" s="229"/>
      <c r="FWV21" s="229"/>
      <c r="FWW21" s="229"/>
      <c r="FWX21" s="229"/>
      <c r="FWY21" s="229"/>
      <c r="FWZ21" s="229"/>
      <c r="FXA21" s="229"/>
      <c r="FXB21" s="230"/>
      <c r="FXC21" s="227"/>
      <c r="FXD21" s="26"/>
      <c r="FXE21" s="26"/>
      <c r="FXF21" s="26"/>
      <c r="FXG21" s="26"/>
      <c r="FXH21" s="26"/>
      <c r="FXJ21" s="229"/>
      <c r="FXK21" s="229"/>
      <c r="FXL21" s="229"/>
      <c r="FXM21" s="229"/>
      <c r="FXN21" s="229"/>
      <c r="FXO21" s="229"/>
      <c r="FXP21" s="229"/>
      <c r="FXQ21" s="229"/>
      <c r="FXR21" s="230"/>
      <c r="FXS21" s="227"/>
      <c r="FXT21" s="26"/>
      <c r="FXU21" s="26"/>
      <c r="FXV21" s="26"/>
      <c r="FXW21" s="26"/>
      <c r="FXX21" s="26"/>
      <c r="FXZ21" s="229"/>
      <c r="FYA21" s="229"/>
      <c r="FYB21" s="229"/>
      <c r="FYC21" s="229"/>
      <c r="FYD21" s="229"/>
      <c r="FYE21" s="229"/>
      <c r="FYF21" s="229"/>
      <c r="FYG21" s="229"/>
      <c r="FYH21" s="230"/>
      <c r="FYI21" s="227"/>
      <c r="FYJ21" s="26"/>
      <c r="FYK21" s="26"/>
      <c r="FYL21" s="26"/>
      <c r="FYM21" s="26"/>
      <c r="FYN21" s="26"/>
      <c r="FYP21" s="229"/>
      <c r="FYQ21" s="229"/>
      <c r="FYR21" s="229"/>
      <c r="FYS21" s="229"/>
      <c r="FYT21" s="229"/>
      <c r="FYU21" s="229"/>
      <c r="FYV21" s="229"/>
      <c r="FYW21" s="229"/>
      <c r="FYX21" s="230"/>
      <c r="FYY21" s="227"/>
      <c r="FYZ21" s="26"/>
      <c r="FZA21" s="26"/>
      <c r="FZB21" s="26"/>
      <c r="FZC21" s="26"/>
      <c r="FZD21" s="26"/>
      <c r="FZF21" s="229"/>
      <c r="FZG21" s="229"/>
      <c r="FZH21" s="229"/>
      <c r="FZI21" s="229"/>
      <c r="FZJ21" s="229"/>
      <c r="FZK21" s="229"/>
      <c r="FZL21" s="229"/>
      <c r="FZM21" s="229"/>
      <c r="FZN21" s="230"/>
      <c r="FZO21" s="227"/>
      <c r="FZP21" s="26"/>
      <c r="FZQ21" s="26"/>
      <c r="FZR21" s="26"/>
      <c r="FZS21" s="26"/>
      <c r="FZT21" s="26"/>
      <c r="FZV21" s="229"/>
      <c r="FZW21" s="229"/>
      <c r="FZX21" s="229"/>
      <c r="FZY21" s="229"/>
      <c r="FZZ21" s="229"/>
      <c r="GAA21" s="229"/>
      <c r="GAB21" s="229"/>
      <c r="GAC21" s="229"/>
      <c r="GAD21" s="230"/>
      <c r="GAE21" s="227"/>
      <c r="GAF21" s="26"/>
      <c r="GAG21" s="26"/>
      <c r="GAH21" s="26"/>
      <c r="GAI21" s="26"/>
      <c r="GAJ21" s="26"/>
      <c r="GAL21" s="229"/>
      <c r="GAM21" s="229"/>
      <c r="GAN21" s="229"/>
      <c r="GAO21" s="229"/>
      <c r="GAP21" s="229"/>
      <c r="GAQ21" s="229"/>
      <c r="GAR21" s="229"/>
      <c r="GAS21" s="229"/>
      <c r="GAT21" s="230"/>
      <c r="GAU21" s="227"/>
      <c r="GAV21" s="26"/>
      <c r="GAW21" s="26"/>
      <c r="GAX21" s="26"/>
      <c r="GAY21" s="26"/>
      <c r="GAZ21" s="26"/>
      <c r="GBB21" s="229"/>
      <c r="GBC21" s="229"/>
      <c r="GBD21" s="229"/>
      <c r="GBE21" s="229"/>
      <c r="GBF21" s="229"/>
      <c r="GBG21" s="229"/>
      <c r="GBH21" s="229"/>
      <c r="GBI21" s="229"/>
      <c r="GBJ21" s="230"/>
      <c r="GBK21" s="227"/>
      <c r="GBL21" s="26"/>
      <c r="GBM21" s="26"/>
      <c r="GBN21" s="26"/>
      <c r="GBO21" s="26"/>
      <c r="GBP21" s="26"/>
      <c r="GBR21" s="229"/>
      <c r="GBS21" s="229"/>
      <c r="GBT21" s="229"/>
      <c r="GBU21" s="229"/>
      <c r="GBV21" s="229"/>
      <c r="GBW21" s="229"/>
      <c r="GBX21" s="229"/>
      <c r="GBY21" s="229"/>
      <c r="GBZ21" s="230"/>
      <c r="GCA21" s="227"/>
      <c r="GCB21" s="26"/>
      <c r="GCC21" s="26"/>
      <c r="GCD21" s="26"/>
      <c r="GCE21" s="26"/>
      <c r="GCF21" s="26"/>
      <c r="GCH21" s="229"/>
      <c r="GCI21" s="229"/>
      <c r="GCJ21" s="229"/>
      <c r="GCK21" s="229"/>
      <c r="GCL21" s="229"/>
      <c r="GCM21" s="229"/>
      <c r="GCN21" s="229"/>
      <c r="GCO21" s="229"/>
      <c r="GCP21" s="230"/>
      <c r="GCQ21" s="227"/>
      <c r="GCR21" s="26"/>
      <c r="GCS21" s="26"/>
      <c r="GCT21" s="26"/>
      <c r="GCU21" s="26"/>
      <c r="GCV21" s="26"/>
      <c r="GCX21" s="229"/>
      <c r="GCY21" s="229"/>
      <c r="GCZ21" s="229"/>
      <c r="GDA21" s="229"/>
      <c r="GDB21" s="229"/>
      <c r="GDC21" s="229"/>
      <c r="GDD21" s="229"/>
      <c r="GDE21" s="229"/>
      <c r="GDF21" s="230"/>
      <c r="GDG21" s="227"/>
      <c r="GDH21" s="26"/>
      <c r="GDI21" s="26"/>
      <c r="GDJ21" s="26"/>
      <c r="GDK21" s="26"/>
      <c r="GDL21" s="26"/>
      <c r="GDN21" s="229"/>
      <c r="GDO21" s="229"/>
      <c r="GDP21" s="229"/>
      <c r="GDQ21" s="229"/>
      <c r="GDR21" s="229"/>
      <c r="GDS21" s="229"/>
      <c r="GDT21" s="229"/>
      <c r="GDU21" s="229"/>
      <c r="GDV21" s="230"/>
      <c r="GDW21" s="227"/>
      <c r="GDX21" s="26"/>
      <c r="GDY21" s="26"/>
      <c r="GDZ21" s="26"/>
      <c r="GEA21" s="26"/>
      <c r="GEB21" s="26"/>
      <c r="GED21" s="229"/>
      <c r="GEE21" s="229"/>
      <c r="GEF21" s="229"/>
      <c r="GEG21" s="229"/>
      <c r="GEH21" s="229"/>
      <c r="GEI21" s="229"/>
      <c r="GEJ21" s="229"/>
      <c r="GEK21" s="229"/>
      <c r="GEL21" s="230"/>
      <c r="GEM21" s="227"/>
      <c r="GEN21" s="26"/>
      <c r="GEO21" s="26"/>
      <c r="GEP21" s="26"/>
      <c r="GEQ21" s="26"/>
      <c r="GER21" s="26"/>
      <c r="GET21" s="229"/>
      <c r="GEU21" s="229"/>
      <c r="GEV21" s="229"/>
      <c r="GEW21" s="229"/>
      <c r="GEX21" s="229"/>
      <c r="GEY21" s="229"/>
      <c r="GEZ21" s="229"/>
      <c r="GFA21" s="229"/>
      <c r="GFB21" s="230"/>
      <c r="GFC21" s="227"/>
      <c r="GFD21" s="26"/>
      <c r="GFE21" s="26"/>
      <c r="GFF21" s="26"/>
      <c r="GFG21" s="26"/>
      <c r="GFH21" s="26"/>
      <c r="GFJ21" s="229"/>
      <c r="GFK21" s="229"/>
      <c r="GFL21" s="229"/>
      <c r="GFM21" s="229"/>
      <c r="GFN21" s="229"/>
      <c r="GFO21" s="229"/>
      <c r="GFP21" s="229"/>
      <c r="GFQ21" s="229"/>
      <c r="GFR21" s="230"/>
      <c r="GFS21" s="227"/>
      <c r="GFT21" s="26"/>
      <c r="GFU21" s="26"/>
      <c r="GFV21" s="26"/>
      <c r="GFW21" s="26"/>
      <c r="GFX21" s="26"/>
      <c r="GFZ21" s="229"/>
      <c r="GGA21" s="229"/>
      <c r="GGB21" s="229"/>
      <c r="GGC21" s="229"/>
      <c r="GGD21" s="229"/>
      <c r="GGE21" s="229"/>
      <c r="GGF21" s="229"/>
      <c r="GGG21" s="229"/>
      <c r="GGH21" s="230"/>
      <c r="GGI21" s="227"/>
      <c r="GGJ21" s="26"/>
      <c r="GGK21" s="26"/>
      <c r="GGL21" s="26"/>
      <c r="GGM21" s="26"/>
      <c r="GGN21" s="26"/>
      <c r="GGP21" s="229"/>
      <c r="GGQ21" s="229"/>
      <c r="GGR21" s="229"/>
      <c r="GGS21" s="229"/>
      <c r="GGT21" s="229"/>
      <c r="GGU21" s="229"/>
      <c r="GGV21" s="229"/>
      <c r="GGW21" s="229"/>
      <c r="GGX21" s="230"/>
      <c r="GGY21" s="227"/>
      <c r="GGZ21" s="26"/>
      <c r="GHA21" s="26"/>
      <c r="GHB21" s="26"/>
      <c r="GHC21" s="26"/>
      <c r="GHD21" s="26"/>
      <c r="GHF21" s="229"/>
      <c r="GHG21" s="229"/>
      <c r="GHH21" s="229"/>
      <c r="GHI21" s="229"/>
      <c r="GHJ21" s="229"/>
      <c r="GHK21" s="229"/>
      <c r="GHL21" s="229"/>
      <c r="GHM21" s="229"/>
      <c r="GHN21" s="230"/>
      <c r="GHO21" s="227"/>
      <c r="GHP21" s="26"/>
      <c r="GHQ21" s="26"/>
      <c r="GHR21" s="26"/>
      <c r="GHS21" s="26"/>
      <c r="GHT21" s="26"/>
      <c r="GHV21" s="229"/>
      <c r="GHW21" s="229"/>
      <c r="GHX21" s="229"/>
      <c r="GHY21" s="229"/>
      <c r="GHZ21" s="229"/>
      <c r="GIA21" s="229"/>
      <c r="GIB21" s="229"/>
      <c r="GIC21" s="229"/>
      <c r="GID21" s="230"/>
      <c r="GIE21" s="227"/>
      <c r="GIF21" s="26"/>
      <c r="GIG21" s="26"/>
      <c r="GIH21" s="26"/>
      <c r="GII21" s="26"/>
      <c r="GIJ21" s="26"/>
      <c r="GIL21" s="229"/>
      <c r="GIM21" s="229"/>
      <c r="GIN21" s="229"/>
      <c r="GIO21" s="229"/>
      <c r="GIP21" s="229"/>
      <c r="GIQ21" s="229"/>
      <c r="GIR21" s="229"/>
      <c r="GIS21" s="229"/>
      <c r="GIT21" s="230"/>
      <c r="GIU21" s="227"/>
      <c r="GIV21" s="26"/>
      <c r="GIW21" s="26"/>
      <c r="GIX21" s="26"/>
      <c r="GIY21" s="26"/>
      <c r="GIZ21" s="26"/>
      <c r="GJB21" s="229"/>
      <c r="GJC21" s="229"/>
      <c r="GJD21" s="229"/>
      <c r="GJE21" s="229"/>
      <c r="GJF21" s="229"/>
      <c r="GJG21" s="229"/>
      <c r="GJH21" s="229"/>
      <c r="GJI21" s="229"/>
      <c r="GJJ21" s="230"/>
      <c r="GJK21" s="227"/>
      <c r="GJL21" s="26"/>
      <c r="GJM21" s="26"/>
      <c r="GJN21" s="26"/>
      <c r="GJO21" s="26"/>
      <c r="GJP21" s="26"/>
      <c r="GJR21" s="229"/>
      <c r="GJS21" s="229"/>
      <c r="GJT21" s="229"/>
      <c r="GJU21" s="229"/>
      <c r="GJV21" s="229"/>
      <c r="GJW21" s="229"/>
      <c r="GJX21" s="229"/>
      <c r="GJY21" s="229"/>
      <c r="GJZ21" s="230"/>
      <c r="GKA21" s="227"/>
      <c r="GKB21" s="26"/>
      <c r="GKC21" s="26"/>
      <c r="GKD21" s="26"/>
      <c r="GKE21" s="26"/>
      <c r="GKF21" s="26"/>
      <c r="GKH21" s="229"/>
      <c r="GKI21" s="229"/>
      <c r="GKJ21" s="229"/>
      <c r="GKK21" s="229"/>
      <c r="GKL21" s="229"/>
      <c r="GKM21" s="229"/>
      <c r="GKN21" s="229"/>
      <c r="GKO21" s="229"/>
      <c r="GKP21" s="230"/>
      <c r="GKQ21" s="227"/>
      <c r="GKR21" s="26"/>
      <c r="GKS21" s="26"/>
      <c r="GKT21" s="26"/>
      <c r="GKU21" s="26"/>
      <c r="GKV21" s="26"/>
      <c r="GKX21" s="229"/>
      <c r="GKY21" s="229"/>
      <c r="GKZ21" s="229"/>
      <c r="GLA21" s="229"/>
      <c r="GLB21" s="229"/>
      <c r="GLC21" s="229"/>
      <c r="GLD21" s="229"/>
      <c r="GLE21" s="229"/>
      <c r="GLF21" s="230"/>
      <c r="GLG21" s="227"/>
      <c r="GLH21" s="26"/>
      <c r="GLI21" s="26"/>
      <c r="GLJ21" s="26"/>
      <c r="GLK21" s="26"/>
      <c r="GLL21" s="26"/>
      <c r="GLN21" s="229"/>
      <c r="GLO21" s="229"/>
      <c r="GLP21" s="229"/>
      <c r="GLQ21" s="229"/>
      <c r="GLR21" s="229"/>
      <c r="GLS21" s="229"/>
      <c r="GLT21" s="229"/>
      <c r="GLU21" s="229"/>
      <c r="GLV21" s="230"/>
      <c r="GLW21" s="227"/>
      <c r="GLX21" s="26"/>
      <c r="GLY21" s="26"/>
      <c r="GLZ21" s="26"/>
      <c r="GMA21" s="26"/>
      <c r="GMB21" s="26"/>
      <c r="GMD21" s="229"/>
      <c r="GME21" s="229"/>
      <c r="GMF21" s="229"/>
      <c r="GMG21" s="229"/>
      <c r="GMH21" s="229"/>
      <c r="GMI21" s="229"/>
      <c r="GMJ21" s="229"/>
      <c r="GMK21" s="229"/>
      <c r="GML21" s="230"/>
      <c r="GMM21" s="227"/>
      <c r="GMN21" s="26"/>
      <c r="GMO21" s="26"/>
      <c r="GMP21" s="26"/>
      <c r="GMQ21" s="26"/>
      <c r="GMR21" s="26"/>
      <c r="GMT21" s="229"/>
      <c r="GMU21" s="229"/>
      <c r="GMV21" s="229"/>
      <c r="GMW21" s="229"/>
      <c r="GMX21" s="229"/>
      <c r="GMY21" s="229"/>
      <c r="GMZ21" s="229"/>
      <c r="GNA21" s="229"/>
      <c r="GNB21" s="230"/>
      <c r="GNC21" s="227"/>
      <c r="GND21" s="26"/>
      <c r="GNE21" s="26"/>
      <c r="GNF21" s="26"/>
      <c r="GNG21" s="26"/>
      <c r="GNH21" s="26"/>
      <c r="GNJ21" s="229"/>
      <c r="GNK21" s="229"/>
      <c r="GNL21" s="229"/>
      <c r="GNM21" s="229"/>
      <c r="GNN21" s="229"/>
      <c r="GNO21" s="229"/>
      <c r="GNP21" s="229"/>
      <c r="GNQ21" s="229"/>
      <c r="GNR21" s="230"/>
      <c r="GNS21" s="227"/>
      <c r="GNT21" s="26"/>
      <c r="GNU21" s="26"/>
      <c r="GNV21" s="26"/>
      <c r="GNW21" s="26"/>
      <c r="GNX21" s="26"/>
      <c r="GNZ21" s="229"/>
      <c r="GOA21" s="229"/>
      <c r="GOB21" s="229"/>
      <c r="GOC21" s="229"/>
      <c r="GOD21" s="229"/>
      <c r="GOE21" s="229"/>
      <c r="GOF21" s="229"/>
      <c r="GOG21" s="229"/>
      <c r="GOH21" s="230"/>
      <c r="GOI21" s="227"/>
      <c r="GOJ21" s="26"/>
      <c r="GOK21" s="26"/>
      <c r="GOL21" s="26"/>
      <c r="GOM21" s="26"/>
      <c r="GON21" s="26"/>
      <c r="GOP21" s="229"/>
      <c r="GOQ21" s="229"/>
      <c r="GOR21" s="229"/>
      <c r="GOS21" s="229"/>
      <c r="GOT21" s="229"/>
      <c r="GOU21" s="229"/>
      <c r="GOV21" s="229"/>
      <c r="GOW21" s="229"/>
      <c r="GOX21" s="230"/>
      <c r="GOY21" s="227"/>
      <c r="GOZ21" s="26"/>
      <c r="GPA21" s="26"/>
      <c r="GPB21" s="26"/>
      <c r="GPC21" s="26"/>
      <c r="GPD21" s="26"/>
      <c r="GPF21" s="229"/>
      <c r="GPG21" s="229"/>
      <c r="GPH21" s="229"/>
      <c r="GPI21" s="229"/>
      <c r="GPJ21" s="229"/>
      <c r="GPK21" s="229"/>
      <c r="GPL21" s="229"/>
      <c r="GPM21" s="229"/>
      <c r="GPN21" s="230"/>
      <c r="GPO21" s="227"/>
      <c r="GPP21" s="26"/>
      <c r="GPQ21" s="26"/>
      <c r="GPR21" s="26"/>
      <c r="GPS21" s="26"/>
      <c r="GPT21" s="26"/>
      <c r="GPV21" s="229"/>
      <c r="GPW21" s="229"/>
      <c r="GPX21" s="229"/>
      <c r="GPY21" s="229"/>
      <c r="GPZ21" s="229"/>
      <c r="GQA21" s="229"/>
      <c r="GQB21" s="229"/>
      <c r="GQC21" s="229"/>
      <c r="GQD21" s="230"/>
      <c r="GQE21" s="227"/>
      <c r="GQF21" s="26"/>
      <c r="GQG21" s="26"/>
      <c r="GQH21" s="26"/>
      <c r="GQI21" s="26"/>
      <c r="GQJ21" s="26"/>
      <c r="GQL21" s="229"/>
      <c r="GQM21" s="229"/>
      <c r="GQN21" s="229"/>
      <c r="GQO21" s="229"/>
      <c r="GQP21" s="229"/>
      <c r="GQQ21" s="229"/>
      <c r="GQR21" s="229"/>
      <c r="GQS21" s="229"/>
      <c r="GQT21" s="230"/>
      <c r="GQU21" s="227"/>
      <c r="GQV21" s="26"/>
      <c r="GQW21" s="26"/>
      <c r="GQX21" s="26"/>
      <c r="GQY21" s="26"/>
      <c r="GQZ21" s="26"/>
      <c r="GRB21" s="229"/>
      <c r="GRC21" s="229"/>
      <c r="GRD21" s="229"/>
      <c r="GRE21" s="229"/>
      <c r="GRF21" s="229"/>
      <c r="GRG21" s="229"/>
      <c r="GRH21" s="229"/>
      <c r="GRI21" s="229"/>
      <c r="GRJ21" s="230"/>
      <c r="GRK21" s="227"/>
      <c r="GRL21" s="26"/>
      <c r="GRM21" s="26"/>
      <c r="GRN21" s="26"/>
      <c r="GRO21" s="26"/>
      <c r="GRP21" s="26"/>
      <c r="GRR21" s="229"/>
      <c r="GRS21" s="229"/>
      <c r="GRT21" s="229"/>
      <c r="GRU21" s="229"/>
      <c r="GRV21" s="229"/>
      <c r="GRW21" s="229"/>
      <c r="GRX21" s="229"/>
      <c r="GRY21" s="229"/>
      <c r="GRZ21" s="230"/>
      <c r="GSA21" s="227"/>
      <c r="GSB21" s="26"/>
      <c r="GSC21" s="26"/>
      <c r="GSD21" s="26"/>
      <c r="GSE21" s="26"/>
      <c r="GSF21" s="26"/>
      <c r="GSH21" s="229"/>
      <c r="GSI21" s="229"/>
      <c r="GSJ21" s="229"/>
      <c r="GSK21" s="229"/>
      <c r="GSL21" s="229"/>
      <c r="GSM21" s="229"/>
      <c r="GSN21" s="229"/>
      <c r="GSO21" s="229"/>
      <c r="GSP21" s="230"/>
      <c r="GSQ21" s="227"/>
      <c r="GSR21" s="26"/>
      <c r="GSS21" s="26"/>
      <c r="GST21" s="26"/>
      <c r="GSU21" s="26"/>
      <c r="GSV21" s="26"/>
      <c r="GSX21" s="229"/>
      <c r="GSY21" s="229"/>
      <c r="GSZ21" s="229"/>
      <c r="GTA21" s="229"/>
      <c r="GTB21" s="229"/>
      <c r="GTC21" s="229"/>
      <c r="GTD21" s="229"/>
      <c r="GTE21" s="229"/>
      <c r="GTF21" s="230"/>
      <c r="GTG21" s="227"/>
      <c r="GTH21" s="26"/>
      <c r="GTI21" s="26"/>
      <c r="GTJ21" s="26"/>
      <c r="GTK21" s="26"/>
      <c r="GTL21" s="26"/>
      <c r="GTN21" s="229"/>
      <c r="GTO21" s="229"/>
      <c r="GTP21" s="229"/>
      <c r="GTQ21" s="229"/>
      <c r="GTR21" s="229"/>
      <c r="GTS21" s="229"/>
      <c r="GTT21" s="229"/>
      <c r="GTU21" s="229"/>
      <c r="GTV21" s="230"/>
      <c r="GTW21" s="227"/>
      <c r="GTX21" s="26"/>
      <c r="GTY21" s="26"/>
      <c r="GTZ21" s="26"/>
      <c r="GUA21" s="26"/>
      <c r="GUB21" s="26"/>
      <c r="GUD21" s="229"/>
      <c r="GUE21" s="229"/>
      <c r="GUF21" s="229"/>
      <c r="GUG21" s="229"/>
      <c r="GUH21" s="229"/>
      <c r="GUI21" s="229"/>
      <c r="GUJ21" s="229"/>
      <c r="GUK21" s="229"/>
      <c r="GUL21" s="230"/>
      <c r="GUM21" s="227"/>
      <c r="GUN21" s="26"/>
      <c r="GUO21" s="26"/>
      <c r="GUP21" s="26"/>
      <c r="GUQ21" s="26"/>
      <c r="GUR21" s="26"/>
      <c r="GUT21" s="229"/>
      <c r="GUU21" s="229"/>
      <c r="GUV21" s="229"/>
      <c r="GUW21" s="229"/>
      <c r="GUX21" s="229"/>
      <c r="GUY21" s="229"/>
      <c r="GUZ21" s="229"/>
      <c r="GVA21" s="229"/>
      <c r="GVB21" s="230"/>
      <c r="GVC21" s="227"/>
      <c r="GVD21" s="26"/>
      <c r="GVE21" s="26"/>
      <c r="GVF21" s="26"/>
      <c r="GVG21" s="26"/>
      <c r="GVH21" s="26"/>
      <c r="GVJ21" s="229"/>
      <c r="GVK21" s="229"/>
      <c r="GVL21" s="229"/>
      <c r="GVM21" s="229"/>
      <c r="GVN21" s="229"/>
      <c r="GVO21" s="229"/>
      <c r="GVP21" s="229"/>
      <c r="GVQ21" s="229"/>
      <c r="GVR21" s="230"/>
      <c r="GVS21" s="227"/>
      <c r="GVT21" s="26"/>
      <c r="GVU21" s="26"/>
      <c r="GVV21" s="26"/>
      <c r="GVW21" s="26"/>
      <c r="GVX21" s="26"/>
      <c r="GVZ21" s="229"/>
      <c r="GWA21" s="229"/>
      <c r="GWB21" s="229"/>
      <c r="GWC21" s="229"/>
      <c r="GWD21" s="229"/>
      <c r="GWE21" s="229"/>
      <c r="GWF21" s="229"/>
      <c r="GWG21" s="229"/>
      <c r="GWH21" s="230"/>
      <c r="GWI21" s="227"/>
      <c r="GWJ21" s="26"/>
      <c r="GWK21" s="26"/>
      <c r="GWL21" s="26"/>
      <c r="GWM21" s="26"/>
      <c r="GWN21" s="26"/>
      <c r="GWP21" s="229"/>
      <c r="GWQ21" s="229"/>
      <c r="GWR21" s="229"/>
      <c r="GWS21" s="229"/>
      <c r="GWT21" s="229"/>
      <c r="GWU21" s="229"/>
      <c r="GWV21" s="229"/>
      <c r="GWW21" s="229"/>
      <c r="GWX21" s="230"/>
      <c r="GWY21" s="227"/>
      <c r="GWZ21" s="26"/>
      <c r="GXA21" s="26"/>
      <c r="GXB21" s="26"/>
      <c r="GXC21" s="26"/>
      <c r="GXD21" s="26"/>
      <c r="GXF21" s="229"/>
      <c r="GXG21" s="229"/>
      <c r="GXH21" s="229"/>
      <c r="GXI21" s="229"/>
      <c r="GXJ21" s="229"/>
      <c r="GXK21" s="229"/>
      <c r="GXL21" s="229"/>
      <c r="GXM21" s="229"/>
      <c r="GXN21" s="230"/>
      <c r="GXO21" s="227"/>
      <c r="GXP21" s="26"/>
      <c r="GXQ21" s="26"/>
      <c r="GXR21" s="26"/>
      <c r="GXS21" s="26"/>
      <c r="GXT21" s="26"/>
      <c r="GXV21" s="229"/>
      <c r="GXW21" s="229"/>
      <c r="GXX21" s="229"/>
      <c r="GXY21" s="229"/>
      <c r="GXZ21" s="229"/>
      <c r="GYA21" s="229"/>
      <c r="GYB21" s="229"/>
      <c r="GYC21" s="229"/>
      <c r="GYD21" s="230"/>
      <c r="GYE21" s="227"/>
      <c r="GYF21" s="26"/>
      <c r="GYG21" s="26"/>
      <c r="GYH21" s="26"/>
      <c r="GYI21" s="26"/>
      <c r="GYJ21" s="26"/>
      <c r="GYL21" s="229"/>
      <c r="GYM21" s="229"/>
      <c r="GYN21" s="229"/>
      <c r="GYO21" s="229"/>
      <c r="GYP21" s="229"/>
      <c r="GYQ21" s="229"/>
      <c r="GYR21" s="229"/>
      <c r="GYS21" s="229"/>
      <c r="GYT21" s="230"/>
      <c r="GYU21" s="227"/>
      <c r="GYV21" s="26"/>
      <c r="GYW21" s="26"/>
      <c r="GYX21" s="26"/>
      <c r="GYY21" s="26"/>
      <c r="GYZ21" s="26"/>
      <c r="GZB21" s="229"/>
      <c r="GZC21" s="229"/>
      <c r="GZD21" s="229"/>
      <c r="GZE21" s="229"/>
      <c r="GZF21" s="229"/>
      <c r="GZG21" s="229"/>
      <c r="GZH21" s="229"/>
      <c r="GZI21" s="229"/>
      <c r="GZJ21" s="230"/>
      <c r="GZK21" s="227"/>
      <c r="GZL21" s="26"/>
      <c r="GZM21" s="26"/>
      <c r="GZN21" s="26"/>
      <c r="GZO21" s="26"/>
      <c r="GZP21" s="26"/>
      <c r="GZR21" s="229"/>
      <c r="GZS21" s="229"/>
      <c r="GZT21" s="229"/>
      <c r="GZU21" s="229"/>
      <c r="GZV21" s="229"/>
      <c r="GZW21" s="229"/>
      <c r="GZX21" s="229"/>
      <c r="GZY21" s="229"/>
      <c r="GZZ21" s="230"/>
      <c r="HAA21" s="227"/>
      <c r="HAB21" s="26"/>
      <c r="HAC21" s="26"/>
      <c r="HAD21" s="26"/>
      <c r="HAE21" s="26"/>
      <c r="HAF21" s="26"/>
      <c r="HAH21" s="229"/>
      <c r="HAI21" s="229"/>
      <c r="HAJ21" s="229"/>
      <c r="HAK21" s="229"/>
      <c r="HAL21" s="229"/>
      <c r="HAM21" s="229"/>
      <c r="HAN21" s="229"/>
      <c r="HAO21" s="229"/>
      <c r="HAP21" s="230"/>
      <c r="HAQ21" s="227"/>
      <c r="HAR21" s="26"/>
      <c r="HAS21" s="26"/>
      <c r="HAT21" s="26"/>
      <c r="HAU21" s="26"/>
      <c r="HAV21" s="26"/>
      <c r="HAX21" s="229"/>
      <c r="HAY21" s="229"/>
      <c r="HAZ21" s="229"/>
      <c r="HBA21" s="229"/>
      <c r="HBB21" s="229"/>
      <c r="HBC21" s="229"/>
      <c r="HBD21" s="229"/>
      <c r="HBE21" s="229"/>
      <c r="HBF21" s="230"/>
      <c r="HBG21" s="227"/>
      <c r="HBH21" s="26"/>
      <c r="HBI21" s="26"/>
      <c r="HBJ21" s="26"/>
      <c r="HBK21" s="26"/>
      <c r="HBL21" s="26"/>
      <c r="HBN21" s="229"/>
      <c r="HBO21" s="229"/>
      <c r="HBP21" s="229"/>
      <c r="HBQ21" s="229"/>
      <c r="HBR21" s="229"/>
      <c r="HBS21" s="229"/>
      <c r="HBT21" s="229"/>
      <c r="HBU21" s="229"/>
      <c r="HBV21" s="230"/>
      <c r="HBW21" s="227"/>
      <c r="HBX21" s="26"/>
      <c r="HBY21" s="26"/>
      <c r="HBZ21" s="26"/>
      <c r="HCA21" s="26"/>
      <c r="HCB21" s="26"/>
      <c r="HCD21" s="229"/>
      <c r="HCE21" s="229"/>
      <c r="HCF21" s="229"/>
      <c r="HCG21" s="229"/>
      <c r="HCH21" s="229"/>
      <c r="HCI21" s="229"/>
      <c r="HCJ21" s="229"/>
      <c r="HCK21" s="229"/>
      <c r="HCL21" s="230"/>
      <c r="HCM21" s="227"/>
      <c r="HCN21" s="26"/>
      <c r="HCO21" s="26"/>
      <c r="HCP21" s="26"/>
      <c r="HCQ21" s="26"/>
      <c r="HCR21" s="26"/>
      <c r="HCT21" s="229"/>
      <c r="HCU21" s="229"/>
      <c r="HCV21" s="229"/>
      <c r="HCW21" s="229"/>
      <c r="HCX21" s="229"/>
      <c r="HCY21" s="229"/>
      <c r="HCZ21" s="229"/>
      <c r="HDA21" s="229"/>
      <c r="HDB21" s="230"/>
      <c r="HDC21" s="227"/>
      <c r="HDD21" s="26"/>
      <c r="HDE21" s="26"/>
      <c r="HDF21" s="26"/>
      <c r="HDG21" s="26"/>
      <c r="HDH21" s="26"/>
      <c r="HDJ21" s="229"/>
      <c r="HDK21" s="229"/>
      <c r="HDL21" s="229"/>
      <c r="HDM21" s="229"/>
      <c r="HDN21" s="229"/>
      <c r="HDO21" s="229"/>
      <c r="HDP21" s="229"/>
      <c r="HDQ21" s="229"/>
      <c r="HDR21" s="230"/>
      <c r="HDS21" s="227"/>
      <c r="HDT21" s="26"/>
      <c r="HDU21" s="26"/>
      <c r="HDV21" s="26"/>
      <c r="HDW21" s="26"/>
      <c r="HDX21" s="26"/>
      <c r="HDZ21" s="229"/>
      <c r="HEA21" s="229"/>
      <c r="HEB21" s="229"/>
      <c r="HEC21" s="229"/>
      <c r="HED21" s="229"/>
      <c r="HEE21" s="229"/>
      <c r="HEF21" s="229"/>
      <c r="HEG21" s="229"/>
      <c r="HEH21" s="230"/>
      <c r="HEI21" s="227"/>
      <c r="HEJ21" s="26"/>
      <c r="HEK21" s="26"/>
      <c r="HEL21" s="26"/>
      <c r="HEM21" s="26"/>
      <c r="HEN21" s="26"/>
      <c r="HEP21" s="229"/>
      <c r="HEQ21" s="229"/>
      <c r="HER21" s="229"/>
      <c r="HES21" s="229"/>
      <c r="HET21" s="229"/>
      <c r="HEU21" s="229"/>
      <c r="HEV21" s="229"/>
      <c r="HEW21" s="229"/>
      <c r="HEX21" s="230"/>
      <c r="HEY21" s="227"/>
      <c r="HEZ21" s="26"/>
      <c r="HFA21" s="26"/>
      <c r="HFB21" s="26"/>
      <c r="HFC21" s="26"/>
      <c r="HFD21" s="26"/>
      <c r="HFF21" s="229"/>
      <c r="HFG21" s="229"/>
      <c r="HFH21" s="229"/>
      <c r="HFI21" s="229"/>
      <c r="HFJ21" s="229"/>
      <c r="HFK21" s="229"/>
      <c r="HFL21" s="229"/>
      <c r="HFM21" s="229"/>
      <c r="HFN21" s="230"/>
      <c r="HFO21" s="227"/>
      <c r="HFP21" s="26"/>
      <c r="HFQ21" s="26"/>
      <c r="HFR21" s="26"/>
      <c r="HFS21" s="26"/>
      <c r="HFT21" s="26"/>
      <c r="HFV21" s="229"/>
      <c r="HFW21" s="229"/>
      <c r="HFX21" s="229"/>
      <c r="HFY21" s="229"/>
      <c r="HFZ21" s="229"/>
      <c r="HGA21" s="229"/>
      <c r="HGB21" s="229"/>
      <c r="HGC21" s="229"/>
      <c r="HGD21" s="230"/>
      <c r="HGE21" s="227"/>
      <c r="HGF21" s="26"/>
      <c r="HGG21" s="26"/>
      <c r="HGH21" s="26"/>
      <c r="HGI21" s="26"/>
      <c r="HGJ21" s="26"/>
      <c r="HGL21" s="229"/>
      <c r="HGM21" s="229"/>
      <c r="HGN21" s="229"/>
      <c r="HGO21" s="229"/>
      <c r="HGP21" s="229"/>
      <c r="HGQ21" s="229"/>
      <c r="HGR21" s="229"/>
      <c r="HGS21" s="229"/>
      <c r="HGT21" s="230"/>
      <c r="HGU21" s="227"/>
      <c r="HGV21" s="26"/>
      <c r="HGW21" s="26"/>
      <c r="HGX21" s="26"/>
      <c r="HGY21" s="26"/>
      <c r="HGZ21" s="26"/>
      <c r="HHB21" s="229"/>
      <c r="HHC21" s="229"/>
      <c r="HHD21" s="229"/>
      <c r="HHE21" s="229"/>
      <c r="HHF21" s="229"/>
      <c r="HHG21" s="229"/>
      <c r="HHH21" s="229"/>
      <c r="HHI21" s="229"/>
      <c r="HHJ21" s="230"/>
      <c r="HHK21" s="227"/>
      <c r="HHL21" s="26"/>
      <c r="HHM21" s="26"/>
      <c r="HHN21" s="26"/>
      <c r="HHO21" s="26"/>
      <c r="HHP21" s="26"/>
      <c r="HHR21" s="229"/>
      <c r="HHS21" s="229"/>
      <c r="HHT21" s="229"/>
      <c r="HHU21" s="229"/>
      <c r="HHV21" s="229"/>
      <c r="HHW21" s="229"/>
      <c r="HHX21" s="229"/>
      <c r="HHY21" s="229"/>
      <c r="HHZ21" s="230"/>
      <c r="HIA21" s="227"/>
      <c r="HIB21" s="26"/>
      <c r="HIC21" s="26"/>
      <c r="HID21" s="26"/>
      <c r="HIE21" s="26"/>
      <c r="HIF21" s="26"/>
      <c r="HIH21" s="229"/>
      <c r="HII21" s="229"/>
      <c r="HIJ21" s="229"/>
      <c r="HIK21" s="229"/>
      <c r="HIL21" s="229"/>
      <c r="HIM21" s="229"/>
      <c r="HIN21" s="229"/>
      <c r="HIO21" s="229"/>
      <c r="HIP21" s="230"/>
      <c r="HIQ21" s="227"/>
      <c r="HIR21" s="26"/>
      <c r="HIS21" s="26"/>
      <c r="HIT21" s="26"/>
      <c r="HIU21" s="26"/>
      <c r="HIV21" s="26"/>
      <c r="HIX21" s="229"/>
      <c r="HIY21" s="229"/>
      <c r="HIZ21" s="229"/>
      <c r="HJA21" s="229"/>
      <c r="HJB21" s="229"/>
      <c r="HJC21" s="229"/>
      <c r="HJD21" s="229"/>
      <c r="HJE21" s="229"/>
      <c r="HJF21" s="230"/>
      <c r="HJG21" s="227"/>
      <c r="HJH21" s="26"/>
      <c r="HJI21" s="26"/>
      <c r="HJJ21" s="26"/>
      <c r="HJK21" s="26"/>
      <c r="HJL21" s="26"/>
      <c r="HJN21" s="229"/>
      <c r="HJO21" s="229"/>
      <c r="HJP21" s="229"/>
      <c r="HJQ21" s="229"/>
      <c r="HJR21" s="229"/>
      <c r="HJS21" s="229"/>
      <c r="HJT21" s="229"/>
      <c r="HJU21" s="229"/>
      <c r="HJV21" s="230"/>
      <c r="HJW21" s="227"/>
      <c r="HJX21" s="26"/>
      <c r="HJY21" s="26"/>
      <c r="HJZ21" s="26"/>
      <c r="HKA21" s="26"/>
      <c r="HKB21" s="26"/>
      <c r="HKD21" s="229"/>
      <c r="HKE21" s="229"/>
      <c r="HKF21" s="229"/>
      <c r="HKG21" s="229"/>
      <c r="HKH21" s="229"/>
      <c r="HKI21" s="229"/>
      <c r="HKJ21" s="229"/>
      <c r="HKK21" s="229"/>
      <c r="HKL21" s="230"/>
      <c r="HKM21" s="227"/>
      <c r="HKN21" s="26"/>
      <c r="HKO21" s="26"/>
      <c r="HKP21" s="26"/>
      <c r="HKQ21" s="26"/>
      <c r="HKR21" s="26"/>
      <c r="HKT21" s="229"/>
      <c r="HKU21" s="229"/>
      <c r="HKV21" s="229"/>
      <c r="HKW21" s="229"/>
      <c r="HKX21" s="229"/>
      <c r="HKY21" s="229"/>
      <c r="HKZ21" s="229"/>
      <c r="HLA21" s="229"/>
      <c r="HLB21" s="230"/>
      <c r="HLC21" s="227"/>
      <c r="HLD21" s="26"/>
      <c r="HLE21" s="26"/>
      <c r="HLF21" s="26"/>
      <c r="HLG21" s="26"/>
      <c r="HLH21" s="26"/>
      <c r="HLJ21" s="229"/>
      <c r="HLK21" s="229"/>
      <c r="HLL21" s="229"/>
      <c r="HLM21" s="229"/>
      <c r="HLN21" s="229"/>
      <c r="HLO21" s="229"/>
      <c r="HLP21" s="229"/>
      <c r="HLQ21" s="229"/>
      <c r="HLR21" s="230"/>
      <c r="HLS21" s="227"/>
      <c r="HLT21" s="26"/>
      <c r="HLU21" s="26"/>
      <c r="HLV21" s="26"/>
      <c r="HLW21" s="26"/>
      <c r="HLX21" s="26"/>
      <c r="HLZ21" s="229"/>
      <c r="HMA21" s="229"/>
      <c r="HMB21" s="229"/>
      <c r="HMC21" s="229"/>
      <c r="HMD21" s="229"/>
      <c r="HME21" s="229"/>
      <c r="HMF21" s="229"/>
      <c r="HMG21" s="229"/>
      <c r="HMH21" s="230"/>
      <c r="HMI21" s="227"/>
      <c r="HMJ21" s="26"/>
      <c r="HMK21" s="26"/>
      <c r="HML21" s="26"/>
      <c r="HMM21" s="26"/>
      <c r="HMN21" s="26"/>
      <c r="HMP21" s="229"/>
      <c r="HMQ21" s="229"/>
      <c r="HMR21" s="229"/>
      <c r="HMS21" s="229"/>
      <c r="HMT21" s="229"/>
      <c r="HMU21" s="229"/>
      <c r="HMV21" s="229"/>
      <c r="HMW21" s="229"/>
      <c r="HMX21" s="230"/>
      <c r="HMY21" s="227"/>
      <c r="HMZ21" s="26"/>
      <c r="HNA21" s="26"/>
      <c r="HNB21" s="26"/>
      <c r="HNC21" s="26"/>
      <c r="HND21" s="26"/>
      <c r="HNF21" s="229"/>
      <c r="HNG21" s="229"/>
      <c r="HNH21" s="229"/>
      <c r="HNI21" s="229"/>
      <c r="HNJ21" s="229"/>
      <c r="HNK21" s="229"/>
      <c r="HNL21" s="229"/>
      <c r="HNM21" s="229"/>
      <c r="HNN21" s="230"/>
      <c r="HNO21" s="227"/>
      <c r="HNP21" s="26"/>
      <c r="HNQ21" s="26"/>
      <c r="HNR21" s="26"/>
      <c r="HNS21" s="26"/>
      <c r="HNT21" s="26"/>
      <c r="HNV21" s="229"/>
      <c r="HNW21" s="229"/>
      <c r="HNX21" s="229"/>
      <c r="HNY21" s="229"/>
      <c r="HNZ21" s="229"/>
      <c r="HOA21" s="229"/>
      <c r="HOB21" s="229"/>
      <c r="HOC21" s="229"/>
      <c r="HOD21" s="230"/>
      <c r="HOE21" s="227"/>
      <c r="HOF21" s="26"/>
      <c r="HOG21" s="26"/>
      <c r="HOH21" s="26"/>
      <c r="HOI21" s="26"/>
      <c r="HOJ21" s="26"/>
      <c r="HOL21" s="229"/>
      <c r="HOM21" s="229"/>
      <c r="HON21" s="229"/>
      <c r="HOO21" s="229"/>
      <c r="HOP21" s="229"/>
      <c r="HOQ21" s="229"/>
      <c r="HOR21" s="229"/>
      <c r="HOS21" s="229"/>
      <c r="HOT21" s="230"/>
      <c r="HOU21" s="227"/>
      <c r="HOV21" s="26"/>
      <c r="HOW21" s="26"/>
      <c r="HOX21" s="26"/>
      <c r="HOY21" s="26"/>
      <c r="HOZ21" s="26"/>
      <c r="HPB21" s="229"/>
      <c r="HPC21" s="229"/>
      <c r="HPD21" s="229"/>
      <c r="HPE21" s="229"/>
      <c r="HPF21" s="229"/>
      <c r="HPG21" s="229"/>
      <c r="HPH21" s="229"/>
      <c r="HPI21" s="229"/>
      <c r="HPJ21" s="230"/>
      <c r="HPK21" s="227"/>
      <c r="HPL21" s="26"/>
      <c r="HPM21" s="26"/>
      <c r="HPN21" s="26"/>
      <c r="HPO21" s="26"/>
      <c r="HPP21" s="26"/>
      <c r="HPR21" s="229"/>
      <c r="HPS21" s="229"/>
      <c r="HPT21" s="229"/>
      <c r="HPU21" s="229"/>
      <c r="HPV21" s="229"/>
      <c r="HPW21" s="229"/>
      <c r="HPX21" s="229"/>
      <c r="HPY21" s="229"/>
      <c r="HPZ21" s="230"/>
      <c r="HQA21" s="227"/>
      <c r="HQB21" s="26"/>
      <c r="HQC21" s="26"/>
      <c r="HQD21" s="26"/>
      <c r="HQE21" s="26"/>
      <c r="HQF21" s="26"/>
      <c r="HQH21" s="229"/>
      <c r="HQI21" s="229"/>
      <c r="HQJ21" s="229"/>
      <c r="HQK21" s="229"/>
      <c r="HQL21" s="229"/>
      <c r="HQM21" s="229"/>
      <c r="HQN21" s="229"/>
      <c r="HQO21" s="229"/>
      <c r="HQP21" s="230"/>
      <c r="HQQ21" s="227"/>
      <c r="HQR21" s="26"/>
      <c r="HQS21" s="26"/>
      <c r="HQT21" s="26"/>
      <c r="HQU21" s="26"/>
      <c r="HQV21" s="26"/>
      <c r="HQX21" s="229"/>
      <c r="HQY21" s="229"/>
      <c r="HQZ21" s="229"/>
      <c r="HRA21" s="229"/>
      <c r="HRB21" s="229"/>
      <c r="HRC21" s="229"/>
      <c r="HRD21" s="229"/>
      <c r="HRE21" s="229"/>
      <c r="HRF21" s="230"/>
      <c r="HRG21" s="227"/>
      <c r="HRH21" s="26"/>
      <c r="HRI21" s="26"/>
      <c r="HRJ21" s="26"/>
      <c r="HRK21" s="26"/>
      <c r="HRL21" s="26"/>
      <c r="HRN21" s="229"/>
      <c r="HRO21" s="229"/>
      <c r="HRP21" s="229"/>
      <c r="HRQ21" s="229"/>
      <c r="HRR21" s="229"/>
      <c r="HRS21" s="229"/>
      <c r="HRT21" s="229"/>
      <c r="HRU21" s="229"/>
      <c r="HRV21" s="230"/>
      <c r="HRW21" s="227"/>
      <c r="HRX21" s="26"/>
      <c r="HRY21" s="26"/>
      <c r="HRZ21" s="26"/>
      <c r="HSA21" s="26"/>
      <c r="HSB21" s="26"/>
      <c r="HSD21" s="229"/>
      <c r="HSE21" s="229"/>
      <c r="HSF21" s="229"/>
      <c r="HSG21" s="229"/>
      <c r="HSH21" s="229"/>
      <c r="HSI21" s="229"/>
      <c r="HSJ21" s="229"/>
      <c r="HSK21" s="229"/>
      <c r="HSL21" s="230"/>
      <c r="HSM21" s="227"/>
      <c r="HSN21" s="26"/>
      <c r="HSO21" s="26"/>
      <c r="HSP21" s="26"/>
      <c r="HSQ21" s="26"/>
      <c r="HSR21" s="26"/>
      <c r="HST21" s="229"/>
      <c r="HSU21" s="229"/>
      <c r="HSV21" s="229"/>
      <c r="HSW21" s="229"/>
      <c r="HSX21" s="229"/>
      <c r="HSY21" s="229"/>
      <c r="HSZ21" s="229"/>
      <c r="HTA21" s="229"/>
      <c r="HTB21" s="230"/>
      <c r="HTC21" s="227"/>
      <c r="HTD21" s="26"/>
      <c r="HTE21" s="26"/>
      <c r="HTF21" s="26"/>
      <c r="HTG21" s="26"/>
      <c r="HTH21" s="26"/>
      <c r="HTJ21" s="229"/>
      <c r="HTK21" s="229"/>
      <c r="HTL21" s="229"/>
      <c r="HTM21" s="229"/>
      <c r="HTN21" s="229"/>
      <c r="HTO21" s="229"/>
      <c r="HTP21" s="229"/>
      <c r="HTQ21" s="229"/>
      <c r="HTR21" s="230"/>
      <c r="HTS21" s="227"/>
      <c r="HTT21" s="26"/>
      <c r="HTU21" s="26"/>
      <c r="HTV21" s="26"/>
      <c r="HTW21" s="26"/>
      <c r="HTX21" s="26"/>
      <c r="HTZ21" s="229"/>
      <c r="HUA21" s="229"/>
      <c r="HUB21" s="229"/>
      <c r="HUC21" s="229"/>
      <c r="HUD21" s="229"/>
      <c r="HUE21" s="229"/>
      <c r="HUF21" s="229"/>
      <c r="HUG21" s="229"/>
      <c r="HUH21" s="230"/>
      <c r="HUI21" s="227"/>
      <c r="HUJ21" s="26"/>
      <c r="HUK21" s="26"/>
      <c r="HUL21" s="26"/>
      <c r="HUM21" s="26"/>
      <c r="HUN21" s="26"/>
      <c r="HUP21" s="229"/>
      <c r="HUQ21" s="229"/>
      <c r="HUR21" s="229"/>
      <c r="HUS21" s="229"/>
      <c r="HUT21" s="229"/>
      <c r="HUU21" s="229"/>
      <c r="HUV21" s="229"/>
      <c r="HUW21" s="229"/>
      <c r="HUX21" s="230"/>
      <c r="HUY21" s="227"/>
      <c r="HUZ21" s="26"/>
      <c r="HVA21" s="26"/>
      <c r="HVB21" s="26"/>
      <c r="HVC21" s="26"/>
      <c r="HVD21" s="26"/>
      <c r="HVF21" s="229"/>
      <c r="HVG21" s="229"/>
      <c r="HVH21" s="229"/>
      <c r="HVI21" s="229"/>
      <c r="HVJ21" s="229"/>
      <c r="HVK21" s="229"/>
      <c r="HVL21" s="229"/>
      <c r="HVM21" s="229"/>
      <c r="HVN21" s="230"/>
      <c r="HVO21" s="227"/>
      <c r="HVP21" s="26"/>
      <c r="HVQ21" s="26"/>
      <c r="HVR21" s="26"/>
      <c r="HVS21" s="26"/>
      <c r="HVT21" s="26"/>
      <c r="HVV21" s="229"/>
      <c r="HVW21" s="229"/>
      <c r="HVX21" s="229"/>
      <c r="HVY21" s="229"/>
      <c r="HVZ21" s="229"/>
      <c r="HWA21" s="229"/>
      <c r="HWB21" s="229"/>
      <c r="HWC21" s="229"/>
      <c r="HWD21" s="230"/>
      <c r="HWE21" s="227"/>
      <c r="HWF21" s="26"/>
      <c r="HWG21" s="26"/>
      <c r="HWH21" s="26"/>
      <c r="HWI21" s="26"/>
      <c r="HWJ21" s="26"/>
      <c r="HWL21" s="229"/>
      <c r="HWM21" s="229"/>
      <c r="HWN21" s="229"/>
      <c r="HWO21" s="229"/>
      <c r="HWP21" s="229"/>
      <c r="HWQ21" s="229"/>
      <c r="HWR21" s="229"/>
      <c r="HWS21" s="229"/>
      <c r="HWT21" s="230"/>
      <c r="HWU21" s="227"/>
      <c r="HWV21" s="26"/>
      <c r="HWW21" s="26"/>
      <c r="HWX21" s="26"/>
      <c r="HWY21" s="26"/>
      <c r="HWZ21" s="26"/>
      <c r="HXB21" s="229"/>
      <c r="HXC21" s="229"/>
      <c r="HXD21" s="229"/>
      <c r="HXE21" s="229"/>
      <c r="HXF21" s="229"/>
      <c r="HXG21" s="229"/>
      <c r="HXH21" s="229"/>
      <c r="HXI21" s="229"/>
      <c r="HXJ21" s="230"/>
      <c r="HXK21" s="227"/>
      <c r="HXL21" s="26"/>
      <c r="HXM21" s="26"/>
      <c r="HXN21" s="26"/>
      <c r="HXO21" s="26"/>
      <c r="HXP21" s="26"/>
      <c r="HXR21" s="229"/>
      <c r="HXS21" s="229"/>
      <c r="HXT21" s="229"/>
      <c r="HXU21" s="229"/>
      <c r="HXV21" s="229"/>
      <c r="HXW21" s="229"/>
      <c r="HXX21" s="229"/>
      <c r="HXY21" s="229"/>
      <c r="HXZ21" s="230"/>
      <c r="HYA21" s="227"/>
      <c r="HYB21" s="26"/>
      <c r="HYC21" s="26"/>
      <c r="HYD21" s="26"/>
      <c r="HYE21" s="26"/>
      <c r="HYF21" s="26"/>
      <c r="HYH21" s="229"/>
      <c r="HYI21" s="229"/>
      <c r="HYJ21" s="229"/>
      <c r="HYK21" s="229"/>
      <c r="HYL21" s="229"/>
      <c r="HYM21" s="229"/>
      <c r="HYN21" s="229"/>
      <c r="HYO21" s="229"/>
      <c r="HYP21" s="230"/>
      <c r="HYQ21" s="227"/>
      <c r="HYR21" s="26"/>
      <c r="HYS21" s="26"/>
      <c r="HYT21" s="26"/>
      <c r="HYU21" s="26"/>
      <c r="HYV21" s="26"/>
      <c r="HYX21" s="229"/>
      <c r="HYY21" s="229"/>
      <c r="HYZ21" s="229"/>
      <c r="HZA21" s="229"/>
      <c r="HZB21" s="229"/>
      <c r="HZC21" s="229"/>
      <c r="HZD21" s="229"/>
      <c r="HZE21" s="229"/>
      <c r="HZF21" s="230"/>
      <c r="HZG21" s="227"/>
      <c r="HZH21" s="26"/>
      <c r="HZI21" s="26"/>
      <c r="HZJ21" s="26"/>
      <c r="HZK21" s="26"/>
      <c r="HZL21" s="26"/>
      <c r="HZN21" s="229"/>
      <c r="HZO21" s="229"/>
      <c r="HZP21" s="229"/>
      <c r="HZQ21" s="229"/>
      <c r="HZR21" s="229"/>
      <c r="HZS21" s="229"/>
      <c r="HZT21" s="229"/>
      <c r="HZU21" s="229"/>
      <c r="HZV21" s="230"/>
      <c r="HZW21" s="227"/>
      <c r="HZX21" s="26"/>
      <c r="HZY21" s="26"/>
      <c r="HZZ21" s="26"/>
      <c r="IAA21" s="26"/>
      <c r="IAB21" s="26"/>
      <c r="IAD21" s="229"/>
      <c r="IAE21" s="229"/>
      <c r="IAF21" s="229"/>
      <c r="IAG21" s="229"/>
      <c r="IAH21" s="229"/>
      <c r="IAI21" s="229"/>
      <c r="IAJ21" s="229"/>
      <c r="IAK21" s="229"/>
      <c r="IAL21" s="230"/>
      <c r="IAM21" s="227"/>
      <c r="IAN21" s="26"/>
      <c r="IAO21" s="26"/>
      <c r="IAP21" s="26"/>
      <c r="IAQ21" s="26"/>
      <c r="IAR21" s="26"/>
      <c r="IAT21" s="229"/>
      <c r="IAU21" s="229"/>
      <c r="IAV21" s="229"/>
      <c r="IAW21" s="229"/>
      <c r="IAX21" s="229"/>
      <c r="IAY21" s="229"/>
      <c r="IAZ21" s="229"/>
      <c r="IBA21" s="229"/>
      <c r="IBB21" s="230"/>
      <c r="IBC21" s="227"/>
      <c r="IBD21" s="26"/>
      <c r="IBE21" s="26"/>
      <c r="IBF21" s="26"/>
      <c r="IBG21" s="26"/>
      <c r="IBH21" s="26"/>
      <c r="IBJ21" s="229"/>
      <c r="IBK21" s="229"/>
      <c r="IBL21" s="229"/>
      <c r="IBM21" s="229"/>
      <c r="IBN21" s="229"/>
      <c r="IBO21" s="229"/>
      <c r="IBP21" s="229"/>
      <c r="IBQ21" s="229"/>
      <c r="IBR21" s="230"/>
      <c r="IBS21" s="227"/>
      <c r="IBT21" s="26"/>
      <c r="IBU21" s="26"/>
      <c r="IBV21" s="26"/>
      <c r="IBW21" s="26"/>
      <c r="IBX21" s="26"/>
      <c r="IBZ21" s="229"/>
      <c r="ICA21" s="229"/>
      <c r="ICB21" s="229"/>
      <c r="ICC21" s="229"/>
      <c r="ICD21" s="229"/>
      <c r="ICE21" s="229"/>
      <c r="ICF21" s="229"/>
      <c r="ICG21" s="229"/>
      <c r="ICH21" s="230"/>
      <c r="ICI21" s="227"/>
      <c r="ICJ21" s="26"/>
      <c r="ICK21" s="26"/>
      <c r="ICL21" s="26"/>
      <c r="ICM21" s="26"/>
      <c r="ICN21" s="26"/>
      <c r="ICP21" s="229"/>
      <c r="ICQ21" s="229"/>
      <c r="ICR21" s="229"/>
      <c r="ICS21" s="229"/>
      <c r="ICT21" s="229"/>
      <c r="ICU21" s="229"/>
      <c r="ICV21" s="229"/>
      <c r="ICW21" s="229"/>
      <c r="ICX21" s="230"/>
      <c r="ICY21" s="227"/>
      <c r="ICZ21" s="26"/>
      <c r="IDA21" s="26"/>
      <c r="IDB21" s="26"/>
      <c r="IDC21" s="26"/>
      <c r="IDD21" s="26"/>
      <c r="IDF21" s="229"/>
      <c r="IDG21" s="229"/>
      <c r="IDH21" s="229"/>
      <c r="IDI21" s="229"/>
      <c r="IDJ21" s="229"/>
      <c r="IDK21" s="229"/>
      <c r="IDL21" s="229"/>
      <c r="IDM21" s="229"/>
      <c r="IDN21" s="230"/>
      <c r="IDO21" s="227"/>
      <c r="IDP21" s="26"/>
      <c r="IDQ21" s="26"/>
      <c r="IDR21" s="26"/>
      <c r="IDS21" s="26"/>
      <c r="IDT21" s="26"/>
      <c r="IDV21" s="229"/>
      <c r="IDW21" s="229"/>
      <c r="IDX21" s="229"/>
      <c r="IDY21" s="229"/>
      <c r="IDZ21" s="229"/>
      <c r="IEA21" s="229"/>
      <c r="IEB21" s="229"/>
      <c r="IEC21" s="229"/>
      <c r="IED21" s="230"/>
      <c r="IEE21" s="227"/>
      <c r="IEF21" s="26"/>
      <c r="IEG21" s="26"/>
      <c r="IEH21" s="26"/>
      <c r="IEI21" s="26"/>
      <c r="IEJ21" s="26"/>
      <c r="IEL21" s="229"/>
      <c r="IEM21" s="229"/>
      <c r="IEN21" s="229"/>
      <c r="IEO21" s="229"/>
      <c r="IEP21" s="229"/>
      <c r="IEQ21" s="229"/>
      <c r="IER21" s="229"/>
      <c r="IES21" s="229"/>
      <c r="IET21" s="230"/>
      <c r="IEU21" s="227"/>
      <c r="IEV21" s="26"/>
      <c r="IEW21" s="26"/>
      <c r="IEX21" s="26"/>
      <c r="IEY21" s="26"/>
      <c r="IEZ21" s="26"/>
      <c r="IFB21" s="229"/>
      <c r="IFC21" s="229"/>
      <c r="IFD21" s="229"/>
      <c r="IFE21" s="229"/>
      <c r="IFF21" s="229"/>
      <c r="IFG21" s="229"/>
      <c r="IFH21" s="229"/>
      <c r="IFI21" s="229"/>
      <c r="IFJ21" s="230"/>
      <c r="IFK21" s="227"/>
      <c r="IFL21" s="26"/>
      <c r="IFM21" s="26"/>
      <c r="IFN21" s="26"/>
      <c r="IFO21" s="26"/>
      <c r="IFP21" s="26"/>
      <c r="IFR21" s="229"/>
      <c r="IFS21" s="229"/>
      <c r="IFT21" s="229"/>
      <c r="IFU21" s="229"/>
      <c r="IFV21" s="229"/>
      <c r="IFW21" s="229"/>
      <c r="IFX21" s="229"/>
      <c r="IFY21" s="229"/>
      <c r="IFZ21" s="230"/>
      <c r="IGA21" s="227"/>
      <c r="IGB21" s="26"/>
      <c r="IGC21" s="26"/>
      <c r="IGD21" s="26"/>
      <c r="IGE21" s="26"/>
      <c r="IGF21" s="26"/>
      <c r="IGH21" s="229"/>
      <c r="IGI21" s="229"/>
      <c r="IGJ21" s="229"/>
      <c r="IGK21" s="229"/>
      <c r="IGL21" s="229"/>
      <c r="IGM21" s="229"/>
      <c r="IGN21" s="229"/>
      <c r="IGO21" s="229"/>
      <c r="IGP21" s="230"/>
      <c r="IGQ21" s="227"/>
      <c r="IGR21" s="26"/>
      <c r="IGS21" s="26"/>
      <c r="IGT21" s="26"/>
      <c r="IGU21" s="26"/>
      <c r="IGV21" s="26"/>
      <c r="IGX21" s="229"/>
      <c r="IGY21" s="229"/>
      <c r="IGZ21" s="229"/>
      <c r="IHA21" s="229"/>
      <c r="IHB21" s="229"/>
      <c r="IHC21" s="229"/>
      <c r="IHD21" s="229"/>
      <c r="IHE21" s="229"/>
      <c r="IHF21" s="230"/>
      <c r="IHG21" s="227"/>
      <c r="IHH21" s="26"/>
      <c r="IHI21" s="26"/>
      <c r="IHJ21" s="26"/>
      <c r="IHK21" s="26"/>
      <c r="IHL21" s="26"/>
      <c r="IHN21" s="229"/>
      <c r="IHO21" s="229"/>
      <c r="IHP21" s="229"/>
      <c r="IHQ21" s="229"/>
      <c r="IHR21" s="229"/>
      <c r="IHS21" s="229"/>
      <c r="IHT21" s="229"/>
      <c r="IHU21" s="229"/>
      <c r="IHV21" s="230"/>
      <c r="IHW21" s="227"/>
      <c r="IHX21" s="26"/>
      <c r="IHY21" s="26"/>
      <c r="IHZ21" s="26"/>
      <c r="IIA21" s="26"/>
      <c r="IIB21" s="26"/>
      <c r="IID21" s="229"/>
      <c r="IIE21" s="229"/>
      <c r="IIF21" s="229"/>
      <c r="IIG21" s="229"/>
      <c r="IIH21" s="229"/>
      <c r="III21" s="229"/>
      <c r="IIJ21" s="229"/>
      <c r="IIK21" s="229"/>
      <c r="IIL21" s="230"/>
      <c r="IIM21" s="227"/>
      <c r="IIN21" s="26"/>
      <c r="IIO21" s="26"/>
      <c r="IIP21" s="26"/>
      <c r="IIQ21" s="26"/>
      <c r="IIR21" s="26"/>
      <c r="IIT21" s="229"/>
      <c r="IIU21" s="229"/>
      <c r="IIV21" s="229"/>
      <c r="IIW21" s="229"/>
      <c r="IIX21" s="229"/>
      <c r="IIY21" s="229"/>
      <c r="IIZ21" s="229"/>
      <c r="IJA21" s="229"/>
      <c r="IJB21" s="230"/>
      <c r="IJC21" s="227"/>
      <c r="IJD21" s="26"/>
      <c r="IJE21" s="26"/>
      <c r="IJF21" s="26"/>
      <c r="IJG21" s="26"/>
      <c r="IJH21" s="26"/>
      <c r="IJJ21" s="229"/>
      <c r="IJK21" s="229"/>
      <c r="IJL21" s="229"/>
      <c r="IJM21" s="229"/>
      <c r="IJN21" s="229"/>
      <c r="IJO21" s="229"/>
      <c r="IJP21" s="229"/>
      <c r="IJQ21" s="229"/>
      <c r="IJR21" s="230"/>
      <c r="IJS21" s="227"/>
      <c r="IJT21" s="26"/>
      <c r="IJU21" s="26"/>
      <c r="IJV21" s="26"/>
      <c r="IJW21" s="26"/>
      <c r="IJX21" s="26"/>
      <c r="IJZ21" s="229"/>
      <c r="IKA21" s="229"/>
      <c r="IKB21" s="229"/>
      <c r="IKC21" s="229"/>
      <c r="IKD21" s="229"/>
      <c r="IKE21" s="229"/>
      <c r="IKF21" s="229"/>
      <c r="IKG21" s="229"/>
      <c r="IKH21" s="230"/>
      <c r="IKI21" s="227"/>
      <c r="IKJ21" s="26"/>
      <c r="IKK21" s="26"/>
      <c r="IKL21" s="26"/>
      <c r="IKM21" s="26"/>
      <c r="IKN21" s="26"/>
      <c r="IKP21" s="229"/>
      <c r="IKQ21" s="229"/>
      <c r="IKR21" s="229"/>
      <c r="IKS21" s="229"/>
      <c r="IKT21" s="229"/>
      <c r="IKU21" s="229"/>
      <c r="IKV21" s="229"/>
      <c r="IKW21" s="229"/>
      <c r="IKX21" s="230"/>
      <c r="IKY21" s="227"/>
      <c r="IKZ21" s="26"/>
      <c r="ILA21" s="26"/>
      <c r="ILB21" s="26"/>
      <c r="ILC21" s="26"/>
      <c r="ILD21" s="26"/>
      <c r="ILF21" s="229"/>
      <c r="ILG21" s="229"/>
      <c r="ILH21" s="229"/>
      <c r="ILI21" s="229"/>
      <c r="ILJ21" s="229"/>
      <c r="ILK21" s="229"/>
      <c r="ILL21" s="229"/>
      <c r="ILM21" s="229"/>
      <c r="ILN21" s="230"/>
      <c r="ILO21" s="227"/>
      <c r="ILP21" s="26"/>
      <c r="ILQ21" s="26"/>
      <c r="ILR21" s="26"/>
      <c r="ILS21" s="26"/>
      <c r="ILT21" s="26"/>
      <c r="ILV21" s="229"/>
      <c r="ILW21" s="229"/>
      <c r="ILX21" s="229"/>
      <c r="ILY21" s="229"/>
      <c r="ILZ21" s="229"/>
      <c r="IMA21" s="229"/>
      <c r="IMB21" s="229"/>
      <c r="IMC21" s="229"/>
      <c r="IMD21" s="230"/>
      <c r="IME21" s="227"/>
      <c r="IMF21" s="26"/>
      <c r="IMG21" s="26"/>
      <c r="IMH21" s="26"/>
      <c r="IMI21" s="26"/>
      <c r="IMJ21" s="26"/>
      <c r="IML21" s="229"/>
      <c r="IMM21" s="229"/>
      <c r="IMN21" s="229"/>
      <c r="IMO21" s="229"/>
      <c r="IMP21" s="229"/>
      <c r="IMQ21" s="229"/>
      <c r="IMR21" s="229"/>
      <c r="IMS21" s="229"/>
      <c r="IMT21" s="230"/>
      <c r="IMU21" s="227"/>
      <c r="IMV21" s="26"/>
      <c r="IMW21" s="26"/>
      <c r="IMX21" s="26"/>
      <c r="IMY21" s="26"/>
      <c r="IMZ21" s="26"/>
      <c r="INB21" s="229"/>
      <c r="INC21" s="229"/>
      <c r="IND21" s="229"/>
      <c r="INE21" s="229"/>
      <c r="INF21" s="229"/>
      <c r="ING21" s="229"/>
      <c r="INH21" s="229"/>
      <c r="INI21" s="229"/>
      <c r="INJ21" s="230"/>
      <c r="INK21" s="227"/>
      <c r="INL21" s="26"/>
      <c r="INM21" s="26"/>
      <c r="INN21" s="26"/>
      <c r="INO21" s="26"/>
      <c r="INP21" s="26"/>
      <c r="INR21" s="229"/>
      <c r="INS21" s="229"/>
      <c r="INT21" s="229"/>
      <c r="INU21" s="229"/>
      <c r="INV21" s="229"/>
      <c r="INW21" s="229"/>
      <c r="INX21" s="229"/>
      <c r="INY21" s="229"/>
      <c r="INZ21" s="230"/>
      <c r="IOA21" s="227"/>
      <c r="IOB21" s="26"/>
      <c r="IOC21" s="26"/>
      <c r="IOD21" s="26"/>
      <c r="IOE21" s="26"/>
      <c r="IOF21" s="26"/>
      <c r="IOH21" s="229"/>
      <c r="IOI21" s="229"/>
      <c r="IOJ21" s="229"/>
      <c r="IOK21" s="229"/>
      <c r="IOL21" s="229"/>
      <c r="IOM21" s="229"/>
      <c r="ION21" s="229"/>
      <c r="IOO21" s="229"/>
      <c r="IOP21" s="230"/>
      <c r="IOQ21" s="227"/>
      <c r="IOR21" s="26"/>
      <c r="IOS21" s="26"/>
      <c r="IOT21" s="26"/>
      <c r="IOU21" s="26"/>
      <c r="IOV21" s="26"/>
      <c r="IOX21" s="229"/>
      <c r="IOY21" s="229"/>
      <c r="IOZ21" s="229"/>
      <c r="IPA21" s="229"/>
      <c r="IPB21" s="229"/>
      <c r="IPC21" s="229"/>
      <c r="IPD21" s="229"/>
      <c r="IPE21" s="229"/>
      <c r="IPF21" s="230"/>
      <c r="IPG21" s="227"/>
      <c r="IPH21" s="26"/>
      <c r="IPI21" s="26"/>
      <c r="IPJ21" s="26"/>
      <c r="IPK21" s="26"/>
      <c r="IPL21" s="26"/>
      <c r="IPN21" s="229"/>
      <c r="IPO21" s="229"/>
      <c r="IPP21" s="229"/>
      <c r="IPQ21" s="229"/>
      <c r="IPR21" s="229"/>
      <c r="IPS21" s="229"/>
      <c r="IPT21" s="229"/>
      <c r="IPU21" s="229"/>
      <c r="IPV21" s="230"/>
      <c r="IPW21" s="227"/>
      <c r="IPX21" s="26"/>
      <c r="IPY21" s="26"/>
      <c r="IPZ21" s="26"/>
      <c r="IQA21" s="26"/>
      <c r="IQB21" s="26"/>
      <c r="IQD21" s="229"/>
      <c r="IQE21" s="229"/>
      <c r="IQF21" s="229"/>
      <c r="IQG21" s="229"/>
      <c r="IQH21" s="229"/>
      <c r="IQI21" s="229"/>
      <c r="IQJ21" s="229"/>
      <c r="IQK21" s="229"/>
      <c r="IQL21" s="230"/>
      <c r="IQM21" s="227"/>
      <c r="IQN21" s="26"/>
      <c r="IQO21" s="26"/>
      <c r="IQP21" s="26"/>
      <c r="IQQ21" s="26"/>
      <c r="IQR21" s="26"/>
      <c r="IQT21" s="229"/>
      <c r="IQU21" s="229"/>
      <c r="IQV21" s="229"/>
      <c r="IQW21" s="229"/>
      <c r="IQX21" s="229"/>
      <c r="IQY21" s="229"/>
      <c r="IQZ21" s="229"/>
      <c r="IRA21" s="229"/>
      <c r="IRB21" s="230"/>
      <c r="IRC21" s="227"/>
      <c r="IRD21" s="26"/>
      <c r="IRE21" s="26"/>
      <c r="IRF21" s="26"/>
      <c r="IRG21" s="26"/>
      <c r="IRH21" s="26"/>
      <c r="IRJ21" s="229"/>
      <c r="IRK21" s="229"/>
      <c r="IRL21" s="229"/>
      <c r="IRM21" s="229"/>
      <c r="IRN21" s="229"/>
      <c r="IRO21" s="229"/>
      <c r="IRP21" s="229"/>
      <c r="IRQ21" s="229"/>
      <c r="IRR21" s="230"/>
      <c r="IRS21" s="227"/>
      <c r="IRT21" s="26"/>
      <c r="IRU21" s="26"/>
      <c r="IRV21" s="26"/>
      <c r="IRW21" s="26"/>
      <c r="IRX21" s="26"/>
      <c r="IRZ21" s="229"/>
      <c r="ISA21" s="229"/>
      <c r="ISB21" s="229"/>
      <c r="ISC21" s="229"/>
      <c r="ISD21" s="229"/>
      <c r="ISE21" s="229"/>
      <c r="ISF21" s="229"/>
      <c r="ISG21" s="229"/>
      <c r="ISH21" s="230"/>
      <c r="ISI21" s="227"/>
      <c r="ISJ21" s="26"/>
      <c r="ISK21" s="26"/>
      <c r="ISL21" s="26"/>
      <c r="ISM21" s="26"/>
      <c r="ISN21" s="26"/>
      <c r="ISP21" s="229"/>
      <c r="ISQ21" s="229"/>
      <c r="ISR21" s="229"/>
      <c r="ISS21" s="229"/>
      <c r="IST21" s="229"/>
      <c r="ISU21" s="229"/>
      <c r="ISV21" s="229"/>
      <c r="ISW21" s="229"/>
      <c r="ISX21" s="230"/>
      <c r="ISY21" s="227"/>
      <c r="ISZ21" s="26"/>
      <c r="ITA21" s="26"/>
      <c r="ITB21" s="26"/>
      <c r="ITC21" s="26"/>
      <c r="ITD21" s="26"/>
      <c r="ITF21" s="229"/>
      <c r="ITG21" s="229"/>
      <c r="ITH21" s="229"/>
      <c r="ITI21" s="229"/>
      <c r="ITJ21" s="229"/>
      <c r="ITK21" s="229"/>
      <c r="ITL21" s="229"/>
      <c r="ITM21" s="229"/>
      <c r="ITN21" s="230"/>
      <c r="ITO21" s="227"/>
      <c r="ITP21" s="26"/>
      <c r="ITQ21" s="26"/>
      <c r="ITR21" s="26"/>
      <c r="ITS21" s="26"/>
      <c r="ITT21" s="26"/>
      <c r="ITV21" s="229"/>
      <c r="ITW21" s="229"/>
      <c r="ITX21" s="229"/>
      <c r="ITY21" s="229"/>
      <c r="ITZ21" s="229"/>
      <c r="IUA21" s="229"/>
      <c r="IUB21" s="229"/>
      <c r="IUC21" s="229"/>
      <c r="IUD21" s="230"/>
      <c r="IUE21" s="227"/>
      <c r="IUF21" s="26"/>
      <c r="IUG21" s="26"/>
      <c r="IUH21" s="26"/>
      <c r="IUI21" s="26"/>
      <c r="IUJ21" s="26"/>
      <c r="IUL21" s="229"/>
      <c r="IUM21" s="229"/>
      <c r="IUN21" s="229"/>
      <c r="IUO21" s="229"/>
      <c r="IUP21" s="229"/>
      <c r="IUQ21" s="229"/>
      <c r="IUR21" s="229"/>
      <c r="IUS21" s="229"/>
      <c r="IUT21" s="230"/>
      <c r="IUU21" s="227"/>
      <c r="IUV21" s="26"/>
      <c r="IUW21" s="26"/>
      <c r="IUX21" s="26"/>
      <c r="IUY21" s="26"/>
      <c r="IUZ21" s="26"/>
      <c r="IVB21" s="229"/>
      <c r="IVC21" s="229"/>
      <c r="IVD21" s="229"/>
      <c r="IVE21" s="229"/>
      <c r="IVF21" s="229"/>
      <c r="IVG21" s="229"/>
      <c r="IVH21" s="229"/>
      <c r="IVI21" s="229"/>
      <c r="IVJ21" s="230"/>
      <c r="IVK21" s="227"/>
      <c r="IVL21" s="26"/>
      <c r="IVM21" s="26"/>
      <c r="IVN21" s="26"/>
      <c r="IVO21" s="26"/>
      <c r="IVP21" s="26"/>
      <c r="IVR21" s="229"/>
      <c r="IVS21" s="229"/>
      <c r="IVT21" s="229"/>
      <c r="IVU21" s="229"/>
      <c r="IVV21" s="229"/>
      <c r="IVW21" s="229"/>
      <c r="IVX21" s="229"/>
      <c r="IVY21" s="229"/>
      <c r="IVZ21" s="230"/>
      <c r="IWA21" s="227"/>
      <c r="IWB21" s="26"/>
      <c r="IWC21" s="26"/>
      <c r="IWD21" s="26"/>
      <c r="IWE21" s="26"/>
      <c r="IWF21" s="26"/>
      <c r="IWH21" s="229"/>
      <c r="IWI21" s="229"/>
      <c r="IWJ21" s="229"/>
      <c r="IWK21" s="229"/>
      <c r="IWL21" s="229"/>
      <c r="IWM21" s="229"/>
      <c r="IWN21" s="229"/>
      <c r="IWO21" s="229"/>
      <c r="IWP21" s="230"/>
      <c r="IWQ21" s="227"/>
      <c r="IWR21" s="26"/>
      <c r="IWS21" s="26"/>
      <c r="IWT21" s="26"/>
      <c r="IWU21" s="26"/>
      <c r="IWV21" s="26"/>
      <c r="IWX21" s="229"/>
      <c r="IWY21" s="229"/>
      <c r="IWZ21" s="229"/>
      <c r="IXA21" s="229"/>
      <c r="IXB21" s="229"/>
      <c r="IXC21" s="229"/>
      <c r="IXD21" s="229"/>
      <c r="IXE21" s="229"/>
      <c r="IXF21" s="230"/>
      <c r="IXG21" s="227"/>
      <c r="IXH21" s="26"/>
      <c r="IXI21" s="26"/>
      <c r="IXJ21" s="26"/>
      <c r="IXK21" s="26"/>
      <c r="IXL21" s="26"/>
      <c r="IXN21" s="229"/>
      <c r="IXO21" s="229"/>
      <c r="IXP21" s="229"/>
      <c r="IXQ21" s="229"/>
      <c r="IXR21" s="229"/>
      <c r="IXS21" s="229"/>
      <c r="IXT21" s="229"/>
      <c r="IXU21" s="229"/>
      <c r="IXV21" s="230"/>
      <c r="IXW21" s="227"/>
      <c r="IXX21" s="26"/>
      <c r="IXY21" s="26"/>
      <c r="IXZ21" s="26"/>
      <c r="IYA21" s="26"/>
      <c r="IYB21" s="26"/>
      <c r="IYD21" s="229"/>
      <c r="IYE21" s="229"/>
      <c r="IYF21" s="229"/>
      <c r="IYG21" s="229"/>
      <c r="IYH21" s="229"/>
      <c r="IYI21" s="229"/>
      <c r="IYJ21" s="229"/>
      <c r="IYK21" s="229"/>
      <c r="IYL21" s="230"/>
      <c r="IYM21" s="227"/>
      <c r="IYN21" s="26"/>
      <c r="IYO21" s="26"/>
      <c r="IYP21" s="26"/>
      <c r="IYQ21" s="26"/>
      <c r="IYR21" s="26"/>
      <c r="IYT21" s="229"/>
      <c r="IYU21" s="229"/>
      <c r="IYV21" s="229"/>
      <c r="IYW21" s="229"/>
      <c r="IYX21" s="229"/>
      <c r="IYY21" s="229"/>
      <c r="IYZ21" s="229"/>
      <c r="IZA21" s="229"/>
      <c r="IZB21" s="230"/>
      <c r="IZC21" s="227"/>
      <c r="IZD21" s="26"/>
      <c r="IZE21" s="26"/>
      <c r="IZF21" s="26"/>
      <c r="IZG21" s="26"/>
      <c r="IZH21" s="26"/>
      <c r="IZJ21" s="229"/>
      <c r="IZK21" s="229"/>
      <c r="IZL21" s="229"/>
      <c r="IZM21" s="229"/>
      <c r="IZN21" s="229"/>
      <c r="IZO21" s="229"/>
      <c r="IZP21" s="229"/>
      <c r="IZQ21" s="229"/>
      <c r="IZR21" s="230"/>
      <c r="IZS21" s="227"/>
      <c r="IZT21" s="26"/>
      <c r="IZU21" s="26"/>
      <c r="IZV21" s="26"/>
      <c r="IZW21" s="26"/>
      <c r="IZX21" s="26"/>
      <c r="IZZ21" s="229"/>
      <c r="JAA21" s="229"/>
      <c r="JAB21" s="229"/>
      <c r="JAC21" s="229"/>
      <c r="JAD21" s="229"/>
      <c r="JAE21" s="229"/>
      <c r="JAF21" s="229"/>
      <c r="JAG21" s="229"/>
      <c r="JAH21" s="230"/>
      <c r="JAI21" s="227"/>
      <c r="JAJ21" s="26"/>
      <c r="JAK21" s="26"/>
      <c r="JAL21" s="26"/>
      <c r="JAM21" s="26"/>
      <c r="JAN21" s="26"/>
      <c r="JAP21" s="229"/>
      <c r="JAQ21" s="229"/>
      <c r="JAR21" s="229"/>
      <c r="JAS21" s="229"/>
      <c r="JAT21" s="229"/>
      <c r="JAU21" s="229"/>
      <c r="JAV21" s="229"/>
      <c r="JAW21" s="229"/>
      <c r="JAX21" s="230"/>
      <c r="JAY21" s="227"/>
      <c r="JAZ21" s="26"/>
      <c r="JBA21" s="26"/>
      <c r="JBB21" s="26"/>
      <c r="JBC21" s="26"/>
      <c r="JBD21" s="26"/>
      <c r="JBF21" s="229"/>
      <c r="JBG21" s="229"/>
      <c r="JBH21" s="229"/>
      <c r="JBI21" s="229"/>
      <c r="JBJ21" s="229"/>
      <c r="JBK21" s="229"/>
      <c r="JBL21" s="229"/>
      <c r="JBM21" s="229"/>
      <c r="JBN21" s="230"/>
      <c r="JBO21" s="227"/>
      <c r="JBP21" s="26"/>
      <c r="JBQ21" s="26"/>
      <c r="JBR21" s="26"/>
      <c r="JBS21" s="26"/>
      <c r="JBT21" s="26"/>
      <c r="JBV21" s="229"/>
      <c r="JBW21" s="229"/>
      <c r="JBX21" s="229"/>
      <c r="JBY21" s="229"/>
      <c r="JBZ21" s="229"/>
      <c r="JCA21" s="229"/>
      <c r="JCB21" s="229"/>
      <c r="JCC21" s="229"/>
      <c r="JCD21" s="230"/>
      <c r="JCE21" s="227"/>
      <c r="JCF21" s="26"/>
      <c r="JCG21" s="26"/>
      <c r="JCH21" s="26"/>
      <c r="JCI21" s="26"/>
      <c r="JCJ21" s="26"/>
      <c r="JCL21" s="229"/>
      <c r="JCM21" s="229"/>
      <c r="JCN21" s="229"/>
      <c r="JCO21" s="229"/>
      <c r="JCP21" s="229"/>
      <c r="JCQ21" s="229"/>
      <c r="JCR21" s="229"/>
      <c r="JCS21" s="229"/>
      <c r="JCT21" s="230"/>
      <c r="JCU21" s="227"/>
      <c r="JCV21" s="26"/>
      <c r="JCW21" s="26"/>
      <c r="JCX21" s="26"/>
      <c r="JCY21" s="26"/>
      <c r="JCZ21" s="26"/>
      <c r="JDB21" s="229"/>
      <c r="JDC21" s="229"/>
      <c r="JDD21" s="229"/>
      <c r="JDE21" s="229"/>
      <c r="JDF21" s="229"/>
      <c r="JDG21" s="229"/>
      <c r="JDH21" s="229"/>
      <c r="JDI21" s="229"/>
      <c r="JDJ21" s="230"/>
      <c r="JDK21" s="227"/>
      <c r="JDL21" s="26"/>
      <c r="JDM21" s="26"/>
      <c r="JDN21" s="26"/>
      <c r="JDO21" s="26"/>
      <c r="JDP21" s="26"/>
      <c r="JDR21" s="229"/>
      <c r="JDS21" s="229"/>
      <c r="JDT21" s="229"/>
      <c r="JDU21" s="229"/>
      <c r="JDV21" s="229"/>
      <c r="JDW21" s="229"/>
      <c r="JDX21" s="229"/>
      <c r="JDY21" s="229"/>
      <c r="JDZ21" s="230"/>
      <c r="JEA21" s="227"/>
      <c r="JEB21" s="26"/>
      <c r="JEC21" s="26"/>
      <c r="JED21" s="26"/>
      <c r="JEE21" s="26"/>
      <c r="JEF21" s="26"/>
      <c r="JEH21" s="229"/>
      <c r="JEI21" s="229"/>
      <c r="JEJ21" s="229"/>
      <c r="JEK21" s="229"/>
      <c r="JEL21" s="229"/>
      <c r="JEM21" s="229"/>
      <c r="JEN21" s="229"/>
      <c r="JEO21" s="229"/>
      <c r="JEP21" s="230"/>
      <c r="JEQ21" s="227"/>
      <c r="JER21" s="26"/>
      <c r="JES21" s="26"/>
      <c r="JET21" s="26"/>
      <c r="JEU21" s="26"/>
      <c r="JEV21" s="26"/>
      <c r="JEX21" s="229"/>
      <c r="JEY21" s="229"/>
      <c r="JEZ21" s="229"/>
      <c r="JFA21" s="229"/>
      <c r="JFB21" s="229"/>
      <c r="JFC21" s="229"/>
      <c r="JFD21" s="229"/>
      <c r="JFE21" s="229"/>
      <c r="JFF21" s="230"/>
      <c r="JFG21" s="227"/>
      <c r="JFH21" s="26"/>
      <c r="JFI21" s="26"/>
      <c r="JFJ21" s="26"/>
      <c r="JFK21" s="26"/>
      <c r="JFL21" s="26"/>
      <c r="JFN21" s="229"/>
      <c r="JFO21" s="229"/>
      <c r="JFP21" s="229"/>
      <c r="JFQ21" s="229"/>
      <c r="JFR21" s="229"/>
      <c r="JFS21" s="229"/>
      <c r="JFT21" s="229"/>
      <c r="JFU21" s="229"/>
      <c r="JFV21" s="230"/>
      <c r="JFW21" s="227"/>
      <c r="JFX21" s="26"/>
      <c r="JFY21" s="26"/>
      <c r="JFZ21" s="26"/>
      <c r="JGA21" s="26"/>
      <c r="JGB21" s="26"/>
      <c r="JGD21" s="229"/>
      <c r="JGE21" s="229"/>
      <c r="JGF21" s="229"/>
      <c r="JGG21" s="229"/>
      <c r="JGH21" s="229"/>
      <c r="JGI21" s="229"/>
      <c r="JGJ21" s="229"/>
      <c r="JGK21" s="229"/>
      <c r="JGL21" s="230"/>
      <c r="JGM21" s="227"/>
      <c r="JGN21" s="26"/>
      <c r="JGO21" s="26"/>
      <c r="JGP21" s="26"/>
      <c r="JGQ21" s="26"/>
      <c r="JGR21" s="26"/>
      <c r="JGT21" s="229"/>
      <c r="JGU21" s="229"/>
      <c r="JGV21" s="229"/>
      <c r="JGW21" s="229"/>
      <c r="JGX21" s="229"/>
      <c r="JGY21" s="229"/>
      <c r="JGZ21" s="229"/>
      <c r="JHA21" s="229"/>
      <c r="JHB21" s="230"/>
      <c r="JHC21" s="227"/>
      <c r="JHD21" s="26"/>
      <c r="JHE21" s="26"/>
      <c r="JHF21" s="26"/>
      <c r="JHG21" s="26"/>
      <c r="JHH21" s="26"/>
      <c r="JHJ21" s="229"/>
      <c r="JHK21" s="229"/>
      <c r="JHL21" s="229"/>
      <c r="JHM21" s="229"/>
      <c r="JHN21" s="229"/>
      <c r="JHO21" s="229"/>
      <c r="JHP21" s="229"/>
      <c r="JHQ21" s="229"/>
      <c r="JHR21" s="230"/>
      <c r="JHS21" s="227"/>
      <c r="JHT21" s="26"/>
      <c r="JHU21" s="26"/>
      <c r="JHV21" s="26"/>
      <c r="JHW21" s="26"/>
      <c r="JHX21" s="26"/>
      <c r="JHZ21" s="229"/>
      <c r="JIA21" s="229"/>
      <c r="JIB21" s="229"/>
      <c r="JIC21" s="229"/>
      <c r="JID21" s="229"/>
      <c r="JIE21" s="229"/>
      <c r="JIF21" s="229"/>
      <c r="JIG21" s="229"/>
      <c r="JIH21" s="230"/>
      <c r="JII21" s="227"/>
      <c r="JIJ21" s="26"/>
      <c r="JIK21" s="26"/>
      <c r="JIL21" s="26"/>
      <c r="JIM21" s="26"/>
      <c r="JIN21" s="26"/>
      <c r="JIP21" s="229"/>
      <c r="JIQ21" s="229"/>
      <c r="JIR21" s="229"/>
      <c r="JIS21" s="229"/>
      <c r="JIT21" s="229"/>
      <c r="JIU21" s="229"/>
      <c r="JIV21" s="229"/>
      <c r="JIW21" s="229"/>
      <c r="JIX21" s="230"/>
      <c r="JIY21" s="227"/>
      <c r="JIZ21" s="26"/>
      <c r="JJA21" s="26"/>
      <c r="JJB21" s="26"/>
      <c r="JJC21" s="26"/>
      <c r="JJD21" s="26"/>
      <c r="JJF21" s="229"/>
      <c r="JJG21" s="229"/>
      <c r="JJH21" s="229"/>
      <c r="JJI21" s="229"/>
      <c r="JJJ21" s="229"/>
      <c r="JJK21" s="229"/>
      <c r="JJL21" s="229"/>
      <c r="JJM21" s="229"/>
      <c r="JJN21" s="230"/>
      <c r="JJO21" s="227"/>
      <c r="JJP21" s="26"/>
      <c r="JJQ21" s="26"/>
      <c r="JJR21" s="26"/>
      <c r="JJS21" s="26"/>
      <c r="JJT21" s="26"/>
      <c r="JJV21" s="229"/>
      <c r="JJW21" s="229"/>
      <c r="JJX21" s="229"/>
      <c r="JJY21" s="229"/>
      <c r="JJZ21" s="229"/>
      <c r="JKA21" s="229"/>
      <c r="JKB21" s="229"/>
      <c r="JKC21" s="229"/>
      <c r="JKD21" s="230"/>
      <c r="JKE21" s="227"/>
      <c r="JKF21" s="26"/>
      <c r="JKG21" s="26"/>
      <c r="JKH21" s="26"/>
      <c r="JKI21" s="26"/>
      <c r="JKJ21" s="26"/>
      <c r="JKL21" s="229"/>
      <c r="JKM21" s="229"/>
      <c r="JKN21" s="229"/>
      <c r="JKO21" s="229"/>
      <c r="JKP21" s="229"/>
      <c r="JKQ21" s="229"/>
      <c r="JKR21" s="229"/>
      <c r="JKS21" s="229"/>
      <c r="JKT21" s="230"/>
      <c r="JKU21" s="227"/>
      <c r="JKV21" s="26"/>
      <c r="JKW21" s="26"/>
      <c r="JKX21" s="26"/>
      <c r="JKY21" s="26"/>
      <c r="JKZ21" s="26"/>
      <c r="JLB21" s="229"/>
      <c r="JLC21" s="229"/>
      <c r="JLD21" s="229"/>
      <c r="JLE21" s="229"/>
      <c r="JLF21" s="229"/>
      <c r="JLG21" s="229"/>
      <c r="JLH21" s="229"/>
      <c r="JLI21" s="229"/>
      <c r="JLJ21" s="230"/>
      <c r="JLK21" s="227"/>
      <c r="JLL21" s="26"/>
      <c r="JLM21" s="26"/>
      <c r="JLN21" s="26"/>
      <c r="JLO21" s="26"/>
      <c r="JLP21" s="26"/>
      <c r="JLR21" s="229"/>
      <c r="JLS21" s="229"/>
      <c r="JLT21" s="229"/>
      <c r="JLU21" s="229"/>
      <c r="JLV21" s="229"/>
      <c r="JLW21" s="229"/>
      <c r="JLX21" s="229"/>
      <c r="JLY21" s="229"/>
      <c r="JLZ21" s="230"/>
      <c r="JMA21" s="227"/>
      <c r="JMB21" s="26"/>
      <c r="JMC21" s="26"/>
      <c r="JMD21" s="26"/>
      <c r="JME21" s="26"/>
      <c r="JMF21" s="26"/>
      <c r="JMH21" s="229"/>
      <c r="JMI21" s="229"/>
      <c r="JMJ21" s="229"/>
      <c r="JMK21" s="229"/>
      <c r="JML21" s="229"/>
      <c r="JMM21" s="229"/>
      <c r="JMN21" s="229"/>
      <c r="JMO21" s="229"/>
      <c r="JMP21" s="230"/>
      <c r="JMQ21" s="227"/>
      <c r="JMR21" s="26"/>
      <c r="JMS21" s="26"/>
      <c r="JMT21" s="26"/>
      <c r="JMU21" s="26"/>
      <c r="JMV21" s="26"/>
      <c r="JMX21" s="229"/>
      <c r="JMY21" s="229"/>
      <c r="JMZ21" s="229"/>
      <c r="JNA21" s="229"/>
      <c r="JNB21" s="229"/>
      <c r="JNC21" s="229"/>
      <c r="JND21" s="229"/>
      <c r="JNE21" s="229"/>
      <c r="JNF21" s="230"/>
      <c r="JNG21" s="227"/>
      <c r="JNH21" s="26"/>
      <c r="JNI21" s="26"/>
      <c r="JNJ21" s="26"/>
      <c r="JNK21" s="26"/>
      <c r="JNL21" s="26"/>
      <c r="JNN21" s="229"/>
      <c r="JNO21" s="229"/>
      <c r="JNP21" s="229"/>
      <c r="JNQ21" s="229"/>
      <c r="JNR21" s="229"/>
      <c r="JNS21" s="229"/>
      <c r="JNT21" s="229"/>
      <c r="JNU21" s="229"/>
      <c r="JNV21" s="230"/>
      <c r="JNW21" s="227"/>
      <c r="JNX21" s="26"/>
      <c r="JNY21" s="26"/>
      <c r="JNZ21" s="26"/>
      <c r="JOA21" s="26"/>
      <c r="JOB21" s="26"/>
      <c r="JOD21" s="229"/>
      <c r="JOE21" s="229"/>
      <c r="JOF21" s="229"/>
      <c r="JOG21" s="229"/>
      <c r="JOH21" s="229"/>
      <c r="JOI21" s="229"/>
      <c r="JOJ21" s="229"/>
      <c r="JOK21" s="229"/>
      <c r="JOL21" s="230"/>
      <c r="JOM21" s="227"/>
      <c r="JON21" s="26"/>
      <c r="JOO21" s="26"/>
      <c r="JOP21" s="26"/>
      <c r="JOQ21" s="26"/>
      <c r="JOR21" s="26"/>
      <c r="JOT21" s="229"/>
      <c r="JOU21" s="229"/>
      <c r="JOV21" s="229"/>
      <c r="JOW21" s="229"/>
      <c r="JOX21" s="229"/>
      <c r="JOY21" s="229"/>
      <c r="JOZ21" s="229"/>
      <c r="JPA21" s="229"/>
      <c r="JPB21" s="230"/>
      <c r="JPC21" s="227"/>
      <c r="JPD21" s="26"/>
      <c r="JPE21" s="26"/>
      <c r="JPF21" s="26"/>
      <c r="JPG21" s="26"/>
      <c r="JPH21" s="26"/>
      <c r="JPJ21" s="229"/>
      <c r="JPK21" s="229"/>
      <c r="JPL21" s="229"/>
      <c r="JPM21" s="229"/>
      <c r="JPN21" s="229"/>
      <c r="JPO21" s="229"/>
      <c r="JPP21" s="229"/>
      <c r="JPQ21" s="229"/>
      <c r="JPR21" s="230"/>
      <c r="JPS21" s="227"/>
      <c r="JPT21" s="26"/>
      <c r="JPU21" s="26"/>
      <c r="JPV21" s="26"/>
      <c r="JPW21" s="26"/>
      <c r="JPX21" s="26"/>
      <c r="JPZ21" s="229"/>
      <c r="JQA21" s="229"/>
      <c r="JQB21" s="229"/>
      <c r="JQC21" s="229"/>
      <c r="JQD21" s="229"/>
      <c r="JQE21" s="229"/>
      <c r="JQF21" s="229"/>
      <c r="JQG21" s="229"/>
      <c r="JQH21" s="230"/>
      <c r="JQI21" s="227"/>
      <c r="JQJ21" s="26"/>
      <c r="JQK21" s="26"/>
      <c r="JQL21" s="26"/>
      <c r="JQM21" s="26"/>
      <c r="JQN21" s="26"/>
      <c r="JQP21" s="229"/>
      <c r="JQQ21" s="229"/>
      <c r="JQR21" s="229"/>
      <c r="JQS21" s="229"/>
      <c r="JQT21" s="229"/>
      <c r="JQU21" s="229"/>
      <c r="JQV21" s="229"/>
      <c r="JQW21" s="229"/>
      <c r="JQX21" s="230"/>
      <c r="JQY21" s="227"/>
      <c r="JQZ21" s="26"/>
      <c r="JRA21" s="26"/>
      <c r="JRB21" s="26"/>
      <c r="JRC21" s="26"/>
      <c r="JRD21" s="26"/>
      <c r="JRF21" s="229"/>
      <c r="JRG21" s="229"/>
      <c r="JRH21" s="229"/>
      <c r="JRI21" s="229"/>
      <c r="JRJ21" s="229"/>
      <c r="JRK21" s="229"/>
      <c r="JRL21" s="229"/>
      <c r="JRM21" s="229"/>
      <c r="JRN21" s="230"/>
      <c r="JRO21" s="227"/>
      <c r="JRP21" s="26"/>
      <c r="JRQ21" s="26"/>
      <c r="JRR21" s="26"/>
      <c r="JRS21" s="26"/>
      <c r="JRT21" s="26"/>
      <c r="JRV21" s="229"/>
      <c r="JRW21" s="229"/>
      <c r="JRX21" s="229"/>
      <c r="JRY21" s="229"/>
      <c r="JRZ21" s="229"/>
      <c r="JSA21" s="229"/>
      <c r="JSB21" s="229"/>
      <c r="JSC21" s="229"/>
      <c r="JSD21" s="230"/>
      <c r="JSE21" s="227"/>
      <c r="JSF21" s="26"/>
      <c r="JSG21" s="26"/>
      <c r="JSH21" s="26"/>
      <c r="JSI21" s="26"/>
      <c r="JSJ21" s="26"/>
      <c r="JSL21" s="229"/>
      <c r="JSM21" s="229"/>
      <c r="JSN21" s="229"/>
      <c r="JSO21" s="229"/>
      <c r="JSP21" s="229"/>
      <c r="JSQ21" s="229"/>
      <c r="JSR21" s="229"/>
      <c r="JSS21" s="229"/>
      <c r="JST21" s="230"/>
      <c r="JSU21" s="227"/>
      <c r="JSV21" s="26"/>
      <c r="JSW21" s="26"/>
      <c r="JSX21" s="26"/>
      <c r="JSY21" s="26"/>
      <c r="JSZ21" s="26"/>
      <c r="JTB21" s="229"/>
      <c r="JTC21" s="229"/>
      <c r="JTD21" s="229"/>
      <c r="JTE21" s="229"/>
      <c r="JTF21" s="229"/>
      <c r="JTG21" s="229"/>
      <c r="JTH21" s="229"/>
      <c r="JTI21" s="229"/>
      <c r="JTJ21" s="230"/>
      <c r="JTK21" s="227"/>
      <c r="JTL21" s="26"/>
      <c r="JTM21" s="26"/>
      <c r="JTN21" s="26"/>
      <c r="JTO21" s="26"/>
      <c r="JTP21" s="26"/>
      <c r="JTR21" s="229"/>
      <c r="JTS21" s="229"/>
      <c r="JTT21" s="229"/>
      <c r="JTU21" s="229"/>
      <c r="JTV21" s="229"/>
      <c r="JTW21" s="229"/>
      <c r="JTX21" s="229"/>
      <c r="JTY21" s="229"/>
      <c r="JTZ21" s="230"/>
      <c r="JUA21" s="227"/>
      <c r="JUB21" s="26"/>
      <c r="JUC21" s="26"/>
      <c r="JUD21" s="26"/>
      <c r="JUE21" s="26"/>
      <c r="JUF21" s="26"/>
      <c r="JUH21" s="229"/>
      <c r="JUI21" s="229"/>
      <c r="JUJ21" s="229"/>
      <c r="JUK21" s="229"/>
      <c r="JUL21" s="229"/>
      <c r="JUM21" s="229"/>
      <c r="JUN21" s="229"/>
      <c r="JUO21" s="229"/>
      <c r="JUP21" s="230"/>
      <c r="JUQ21" s="227"/>
      <c r="JUR21" s="26"/>
      <c r="JUS21" s="26"/>
      <c r="JUT21" s="26"/>
      <c r="JUU21" s="26"/>
      <c r="JUV21" s="26"/>
      <c r="JUX21" s="229"/>
      <c r="JUY21" s="229"/>
      <c r="JUZ21" s="229"/>
      <c r="JVA21" s="229"/>
      <c r="JVB21" s="229"/>
      <c r="JVC21" s="229"/>
      <c r="JVD21" s="229"/>
      <c r="JVE21" s="229"/>
      <c r="JVF21" s="230"/>
      <c r="JVG21" s="227"/>
      <c r="JVH21" s="26"/>
      <c r="JVI21" s="26"/>
      <c r="JVJ21" s="26"/>
      <c r="JVK21" s="26"/>
      <c r="JVL21" s="26"/>
      <c r="JVN21" s="229"/>
      <c r="JVO21" s="229"/>
      <c r="JVP21" s="229"/>
      <c r="JVQ21" s="229"/>
      <c r="JVR21" s="229"/>
      <c r="JVS21" s="229"/>
      <c r="JVT21" s="229"/>
      <c r="JVU21" s="229"/>
      <c r="JVV21" s="230"/>
      <c r="JVW21" s="227"/>
      <c r="JVX21" s="26"/>
      <c r="JVY21" s="26"/>
      <c r="JVZ21" s="26"/>
      <c r="JWA21" s="26"/>
      <c r="JWB21" s="26"/>
      <c r="JWD21" s="229"/>
      <c r="JWE21" s="229"/>
      <c r="JWF21" s="229"/>
      <c r="JWG21" s="229"/>
      <c r="JWH21" s="229"/>
      <c r="JWI21" s="229"/>
      <c r="JWJ21" s="229"/>
      <c r="JWK21" s="229"/>
      <c r="JWL21" s="230"/>
      <c r="JWM21" s="227"/>
      <c r="JWN21" s="26"/>
      <c r="JWO21" s="26"/>
      <c r="JWP21" s="26"/>
      <c r="JWQ21" s="26"/>
      <c r="JWR21" s="26"/>
      <c r="JWT21" s="229"/>
      <c r="JWU21" s="229"/>
      <c r="JWV21" s="229"/>
      <c r="JWW21" s="229"/>
      <c r="JWX21" s="229"/>
      <c r="JWY21" s="229"/>
      <c r="JWZ21" s="229"/>
      <c r="JXA21" s="229"/>
      <c r="JXB21" s="230"/>
      <c r="JXC21" s="227"/>
      <c r="JXD21" s="26"/>
      <c r="JXE21" s="26"/>
      <c r="JXF21" s="26"/>
      <c r="JXG21" s="26"/>
      <c r="JXH21" s="26"/>
      <c r="JXJ21" s="229"/>
      <c r="JXK21" s="229"/>
      <c r="JXL21" s="229"/>
      <c r="JXM21" s="229"/>
      <c r="JXN21" s="229"/>
      <c r="JXO21" s="229"/>
      <c r="JXP21" s="229"/>
      <c r="JXQ21" s="229"/>
      <c r="JXR21" s="230"/>
      <c r="JXS21" s="227"/>
      <c r="JXT21" s="26"/>
      <c r="JXU21" s="26"/>
      <c r="JXV21" s="26"/>
      <c r="JXW21" s="26"/>
      <c r="JXX21" s="26"/>
      <c r="JXZ21" s="229"/>
      <c r="JYA21" s="229"/>
      <c r="JYB21" s="229"/>
      <c r="JYC21" s="229"/>
      <c r="JYD21" s="229"/>
      <c r="JYE21" s="229"/>
      <c r="JYF21" s="229"/>
      <c r="JYG21" s="229"/>
      <c r="JYH21" s="230"/>
      <c r="JYI21" s="227"/>
      <c r="JYJ21" s="26"/>
      <c r="JYK21" s="26"/>
      <c r="JYL21" s="26"/>
      <c r="JYM21" s="26"/>
      <c r="JYN21" s="26"/>
      <c r="JYP21" s="229"/>
      <c r="JYQ21" s="229"/>
      <c r="JYR21" s="229"/>
      <c r="JYS21" s="229"/>
      <c r="JYT21" s="229"/>
      <c r="JYU21" s="229"/>
      <c r="JYV21" s="229"/>
      <c r="JYW21" s="229"/>
      <c r="JYX21" s="230"/>
      <c r="JYY21" s="227"/>
      <c r="JYZ21" s="26"/>
      <c r="JZA21" s="26"/>
      <c r="JZB21" s="26"/>
      <c r="JZC21" s="26"/>
      <c r="JZD21" s="26"/>
      <c r="JZF21" s="229"/>
      <c r="JZG21" s="229"/>
      <c r="JZH21" s="229"/>
      <c r="JZI21" s="229"/>
      <c r="JZJ21" s="229"/>
      <c r="JZK21" s="229"/>
      <c r="JZL21" s="229"/>
      <c r="JZM21" s="229"/>
      <c r="JZN21" s="230"/>
      <c r="JZO21" s="227"/>
      <c r="JZP21" s="26"/>
      <c r="JZQ21" s="26"/>
      <c r="JZR21" s="26"/>
      <c r="JZS21" s="26"/>
      <c r="JZT21" s="26"/>
      <c r="JZV21" s="229"/>
      <c r="JZW21" s="229"/>
      <c r="JZX21" s="229"/>
      <c r="JZY21" s="229"/>
      <c r="JZZ21" s="229"/>
      <c r="KAA21" s="229"/>
      <c r="KAB21" s="229"/>
      <c r="KAC21" s="229"/>
      <c r="KAD21" s="230"/>
      <c r="KAE21" s="227"/>
      <c r="KAF21" s="26"/>
      <c r="KAG21" s="26"/>
      <c r="KAH21" s="26"/>
      <c r="KAI21" s="26"/>
      <c r="KAJ21" s="26"/>
      <c r="KAL21" s="229"/>
      <c r="KAM21" s="229"/>
      <c r="KAN21" s="229"/>
      <c r="KAO21" s="229"/>
      <c r="KAP21" s="229"/>
      <c r="KAQ21" s="229"/>
      <c r="KAR21" s="229"/>
      <c r="KAS21" s="229"/>
      <c r="KAT21" s="230"/>
      <c r="KAU21" s="227"/>
      <c r="KAV21" s="26"/>
      <c r="KAW21" s="26"/>
      <c r="KAX21" s="26"/>
      <c r="KAY21" s="26"/>
      <c r="KAZ21" s="26"/>
      <c r="KBB21" s="229"/>
      <c r="KBC21" s="229"/>
      <c r="KBD21" s="229"/>
      <c r="KBE21" s="229"/>
      <c r="KBF21" s="229"/>
      <c r="KBG21" s="229"/>
      <c r="KBH21" s="229"/>
      <c r="KBI21" s="229"/>
      <c r="KBJ21" s="230"/>
      <c r="KBK21" s="227"/>
      <c r="KBL21" s="26"/>
      <c r="KBM21" s="26"/>
      <c r="KBN21" s="26"/>
      <c r="KBO21" s="26"/>
      <c r="KBP21" s="26"/>
      <c r="KBR21" s="229"/>
      <c r="KBS21" s="229"/>
      <c r="KBT21" s="229"/>
      <c r="KBU21" s="229"/>
      <c r="KBV21" s="229"/>
      <c r="KBW21" s="229"/>
      <c r="KBX21" s="229"/>
      <c r="KBY21" s="229"/>
      <c r="KBZ21" s="230"/>
      <c r="KCA21" s="227"/>
      <c r="KCB21" s="26"/>
      <c r="KCC21" s="26"/>
      <c r="KCD21" s="26"/>
      <c r="KCE21" s="26"/>
      <c r="KCF21" s="26"/>
      <c r="KCH21" s="229"/>
      <c r="KCI21" s="229"/>
      <c r="KCJ21" s="229"/>
      <c r="KCK21" s="229"/>
      <c r="KCL21" s="229"/>
      <c r="KCM21" s="229"/>
      <c r="KCN21" s="229"/>
      <c r="KCO21" s="229"/>
      <c r="KCP21" s="230"/>
      <c r="KCQ21" s="227"/>
      <c r="KCR21" s="26"/>
      <c r="KCS21" s="26"/>
      <c r="KCT21" s="26"/>
      <c r="KCU21" s="26"/>
      <c r="KCV21" s="26"/>
      <c r="KCX21" s="229"/>
      <c r="KCY21" s="229"/>
      <c r="KCZ21" s="229"/>
      <c r="KDA21" s="229"/>
      <c r="KDB21" s="229"/>
      <c r="KDC21" s="229"/>
      <c r="KDD21" s="229"/>
      <c r="KDE21" s="229"/>
      <c r="KDF21" s="230"/>
      <c r="KDG21" s="227"/>
      <c r="KDH21" s="26"/>
      <c r="KDI21" s="26"/>
      <c r="KDJ21" s="26"/>
      <c r="KDK21" s="26"/>
      <c r="KDL21" s="26"/>
      <c r="KDN21" s="229"/>
      <c r="KDO21" s="229"/>
      <c r="KDP21" s="229"/>
      <c r="KDQ21" s="229"/>
      <c r="KDR21" s="229"/>
      <c r="KDS21" s="229"/>
      <c r="KDT21" s="229"/>
      <c r="KDU21" s="229"/>
      <c r="KDV21" s="230"/>
      <c r="KDW21" s="227"/>
      <c r="KDX21" s="26"/>
      <c r="KDY21" s="26"/>
      <c r="KDZ21" s="26"/>
      <c r="KEA21" s="26"/>
      <c r="KEB21" s="26"/>
      <c r="KED21" s="229"/>
      <c r="KEE21" s="229"/>
      <c r="KEF21" s="229"/>
      <c r="KEG21" s="229"/>
      <c r="KEH21" s="229"/>
      <c r="KEI21" s="229"/>
      <c r="KEJ21" s="229"/>
      <c r="KEK21" s="229"/>
      <c r="KEL21" s="230"/>
      <c r="KEM21" s="227"/>
      <c r="KEN21" s="26"/>
      <c r="KEO21" s="26"/>
      <c r="KEP21" s="26"/>
      <c r="KEQ21" s="26"/>
      <c r="KER21" s="26"/>
      <c r="KET21" s="229"/>
      <c r="KEU21" s="229"/>
      <c r="KEV21" s="229"/>
      <c r="KEW21" s="229"/>
      <c r="KEX21" s="229"/>
      <c r="KEY21" s="229"/>
      <c r="KEZ21" s="229"/>
      <c r="KFA21" s="229"/>
      <c r="KFB21" s="230"/>
      <c r="KFC21" s="227"/>
      <c r="KFD21" s="26"/>
      <c r="KFE21" s="26"/>
      <c r="KFF21" s="26"/>
      <c r="KFG21" s="26"/>
      <c r="KFH21" s="26"/>
      <c r="KFJ21" s="229"/>
      <c r="KFK21" s="229"/>
      <c r="KFL21" s="229"/>
      <c r="KFM21" s="229"/>
      <c r="KFN21" s="229"/>
      <c r="KFO21" s="229"/>
      <c r="KFP21" s="229"/>
      <c r="KFQ21" s="229"/>
      <c r="KFR21" s="230"/>
      <c r="KFS21" s="227"/>
      <c r="KFT21" s="26"/>
      <c r="KFU21" s="26"/>
      <c r="KFV21" s="26"/>
      <c r="KFW21" s="26"/>
      <c r="KFX21" s="26"/>
      <c r="KFZ21" s="229"/>
      <c r="KGA21" s="229"/>
      <c r="KGB21" s="229"/>
      <c r="KGC21" s="229"/>
      <c r="KGD21" s="229"/>
      <c r="KGE21" s="229"/>
      <c r="KGF21" s="229"/>
      <c r="KGG21" s="229"/>
      <c r="KGH21" s="230"/>
      <c r="KGI21" s="227"/>
      <c r="KGJ21" s="26"/>
      <c r="KGK21" s="26"/>
      <c r="KGL21" s="26"/>
      <c r="KGM21" s="26"/>
      <c r="KGN21" s="26"/>
      <c r="KGP21" s="229"/>
      <c r="KGQ21" s="229"/>
      <c r="KGR21" s="229"/>
      <c r="KGS21" s="229"/>
      <c r="KGT21" s="229"/>
      <c r="KGU21" s="229"/>
      <c r="KGV21" s="229"/>
      <c r="KGW21" s="229"/>
      <c r="KGX21" s="230"/>
      <c r="KGY21" s="227"/>
      <c r="KGZ21" s="26"/>
      <c r="KHA21" s="26"/>
      <c r="KHB21" s="26"/>
      <c r="KHC21" s="26"/>
      <c r="KHD21" s="26"/>
      <c r="KHF21" s="229"/>
      <c r="KHG21" s="229"/>
      <c r="KHH21" s="229"/>
      <c r="KHI21" s="229"/>
      <c r="KHJ21" s="229"/>
      <c r="KHK21" s="229"/>
      <c r="KHL21" s="229"/>
      <c r="KHM21" s="229"/>
      <c r="KHN21" s="230"/>
      <c r="KHO21" s="227"/>
      <c r="KHP21" s="26"/>
      <c r="KHQ21" s="26"/>
      <c r="KHR21" s="26"/>
      <c r="KHS21" s="26"/>
      <c r="KHT21" s="26"/>
      <c r="KHV21" s="229"/>
      <c r="KHW21" s="229"/>
      <c r="KHX21" s="229"/>
      <c r="KHY21" s="229"/>
      <c r="KHZ21" s="229"/>
      <c r="KIA21" s="229"/>
      <c r="KIB21" s="229"/>
      <c r="KIC21" s="229"/>
      <c r="KID21" s="230"/>
      <c r="KIE21" s="227"/>
      <c r="KIF21" s="26"/>
      <c r="KIG21" s="26"/>
      <c r="KIH21" s="26"/>
      <c r="KII21" s="26"/>
      <c r="KIJ21" s="26"/>
      <c r="KIL21" s="229"/>
      <c r="KIM21" s="229"/>
      <c r="KIN21" s="229"/>
      <c r="KIO21" s="229"/>
      <c r="KIP21" s="229"/>
      <c r="KIQ21" s="229"/>
      <c r="KIR21" s="229"/>
      <c r="KIS21" s="229"/>
      <c r="KIT21" s="230"/>
      <c r="KIU21" s="227"/>
      <c r="KIV21" s="26"/>
      <c r="KIW21" s="26"/>
      <c r="KIX21" s="26"/>
      <c r="KIY21" s="26"/>
      <c r="KIZ21" s="26"/>
      <c r="KJB21" s="229"/>
      <c r="KJC21" s="229"/>
      <c r="KJD21" s="229"/>
      <c r="KJE21" s="229"/>
      <c r="KJF21" s="229"/>
      <c r="KJG21" s="229"/>
      <c r="KJH21" s="229"/>
      <c r="KJI21" s="229"/>
      <c r="KJJ21" s="230"/>
      <c r="KJK21" s="227"/>
      <c r="KJL21" s="26"/>
      <c r="KJM21" s="26"/>
      <c r="KJN21" s="26"/>
      <c r="KJO21" s="26"/>
      <c r="KJP21" s="26"/>
      <c r="KJR21" s="229"/>
      <c r="KJS21" s="229"/>
      <c r="KJT21" s="229"/>
      <c r="KJU21" s="229"/>
      <c r="KJV21" s="229"/>
      <c r="KJW21" s="229"/>
      <c r="KJX21" s="229"/>
      <c r="KJY21" s="229"/>
      <c r="KJZ21" s="230"/>
      <c r="KKA21" s="227"/>
      <c r="KKB21" s="26"/>
      <c r="KKC21" s="26"/>
      <c r="KKD21" s="26"/>
      <c r="KKE21" s="26"/>
      <c r="KKF21" s="26"/>
      <c r="KKH21" s="229"/>
      <c r="KKI21" s="229"/>
      <c r="KKJ21" s="229"/>
      <c r="KKK21" s="229"/>
      <c r="KKL21" s="229"/>
      <c r="KKM21" s="229"/>
      <c r="KKN21" s="229"/>
      <c r="KKO21" s="229"/>
      <c r="KKP21" s="230"/>
      <c r="KKQ21" s="227"/>
      <c r="KKR21" s="26"/>
      <c r="KKS21" s="26"/>
      <c r="KKT21" s="26"/>
      <c r="KKU21" s="26"/>
      <c r="KKV21" s="26"/>
      <c r="KKX21" s="229"/>
      <c r="KKY21" s="229"/>
      <c r="KKZ21" s="229"/>
      <c r="KLA21" s="229"/>
      <c r="KLB21" s="229"/>
      <c r="KLC21" s="229"/>
      <c r="KLD21" s="229"/>
      <c r="KLE21" s="229"/>
      <c r="KLF21" s="230"/>
      <c r="KLG21" s="227"/>
      <c r="KLH21" s="26"/>
      <c r="KLI21" s="26"/>
      <c r="KLJ21" s="26"/>
      <c r="KLK21" s="26"/>
      <c r="KLL21" s="26"/>
      <c r="KLN21" s="229"/>
      <c r="KLO21" s="229"/>
      <c r="KLP21" s="229"/>
      <c r="KLQ21" s="229"/>
      <c r="KLR21" s="229"/>
      <c r="KLS21" s="229"/>
      <c r="KLT21" s="229"/>
      <c r="KLU21" s="229"/>
      <c r="KLV21" s="230"/>
      <c r="KLW21" s="227"/>
      <c r="KLX21" s="26"/>
      <c r="KLY21" s="26"/>
      <c r="KLZ21" s="26"/>
      <c r="KMA21" s="26"/>
      <c r="KMB21" s="26"/>
      <c r="KMD21" s="229"/>
      <c r="KME21" s="229"/>
      <c r="KMF21" s="229"/>
      <c r="KMG21" s="229"/>
      <c r="KMH21" s="229"/>
      <c r="KMI21" s="229"/>
      <c r="KMJ21" s="229"/>
      <c r="KMK21" s="229"/>
      <c r="KML21" s="230"/>
      <c r="KMM21" s="227"/>
      <c r="KMN21" s="26"/>
      <c r="KMO21" s="26"/>
      <c r="KMP21" s="26"/>
      <c r="KMQ21" s="26"/>
      <c r="KMR21" s="26"/>
      <c r="KMT21" s="229"/>
      <c r="KMU21" s="229"/>
      <c r="KMV21" s="229"/>
      <c r="KMW21" s="229"/>
      <c r="KMX21" s="229"/>
      <c r="KMY21" s="229"/>
      <c r="KMZ21" s="229"/>
      <c r="KNA21" s="229"/>
      <c r="KNB21" s="230"/>
      <c r="KNC21" s="227"/>
      <c r="KND21" s="26"/>
      <c r="KNE21" s="26"/>
      <c r="KNF21" s="26"/>
      <c r="KNG21" s="26"/>
      <c r="KNH21" s="26"/>
      <c r="KNJ21" s="229"/>
      <c r="KNK21" s="229"/>
      <c r="KNL21" s="229"/>
      <c r="KNM21" s="229"/>
      <c r="KNN21" s="229"/>
      <c r="KNO21" s="229"/>
      <c r="KNP21" s="229"/>
      <c r="KNQ21" s="229"/>
      <c r="KNR21" s="230"/>
      <c r="KNS21" s="227"/>
      <c r="KNT21" s="26"/>
      <c r="KNU21" s="26"/>
      <c r="KNV21" s="26"/>
      <c r="KNW21" s="26"/>
      <c r="KNX21" s="26"/>
      <c r="KNZ21" s="229"/>
      <c r="KOA21" s="229"/>
      <c r="KOB21" s="229"/>
      <c r="KOC21" s="229"/>
      <c r="KOD21" s="229"/>
      <c r="KOE21" s="229"/>
      <c r="KOF21" s="229"/>
      <c r="KOG21" s="229"/>
      <c r="KOH21" s="230"/>
      <c r="KOI21" s="227"/>
      <c r="KOJ21" s="26"/>
      <c r="KOK21" s="26"/>
      <c r="KOL21" s="26"/>
      <c r="KOM21" s="26"/>
      <c r="KON21" s="26"/>
      <c r="KOP21" s="229"/>
      <c r="KOQ21" s="229"/>
      <c r="KOR21" s="229"/>
      <c r="KOS21" s="229"/>
      <c r="KOT21" s="229"/>
      <c r="KOU21" s="229"/>
      <c r="KOV21" s="229"/>
      <c r="KOW21" s="229"/>
      <c r="KOX21" s="230"/>
      <c r="KOY21" s="227"/>
      <c r="KOZ21" s="26"/>
      <c r="KPA21" s="26"/>
      <c r="KPB21" s="26"/>
      <c r="KPC21" s="26"/>
      <c r="KPD21" s="26"/>
      <c r="KPF21" s="229"/>
      <c r="KPG21" s="229"/>
      <c r="KPH21" s="229"/>
      <c r="KPI21" s="229"/>
      <c r="KPJ21" s="229"/>
      <c r="KPK21" s="229"/>
      <c r="KPL21" s="229"/>
      <c r="KPM21" s="229"/>
      <c r="KPN21" s="230"/>
      <c r="KPO21" s="227"/>
      <c r="KPP21" s="26"/>
      <c r="KPQ21" s="26"/>
      <c r="KPR21" s="26"/>
      <c r="KPS21" s="26"/>
      <c r="KPT21" s="26"/>
      <c r="KPV21" s="229"/>
      <c r="KPW21" s="229"/>
      <c r="KPX21" s="229"/>
      <c r="KPY21" s="229"/>
      <c r="KPZ21" s="229"/>
      <c r="KQA21" s="229"/>
      <c r="KQB21" s="229"/>
      <c r="KQC21" s="229"/>
      <c r="KQD21" s="230"/>
      <c r="KQE21" s="227"/>
      <c r="KQF21" s="26"/>
      <c r="KQG21" s="26"/>
      <c r="KQH21" s="26"/>
      <c r="KQI21" s="26"/>
      <c r="KQJ21" s="26"/>
      <c r="KQL21" s="229"/>
      <c r="KQM21" s="229"/>
      <c r="KQN21" s="229"/>
      <c r="KQO21" s="229"/>
      <c r="KQP21" s="229"/>
      <c r="KQQ21" s="229"/>
      <c r="KQR21" s="229"/>
      <c r="KQS21" s="229"/>
      <c r="KQT21" s="230"/>
      <c r="KQU21" s="227"/>
      <c r="KQV21" s="26"/>
      <c r="KQW21" s="26"/>
      <c r="KQX21" s="26"/>
      <c r="KQY21" s="26"/>
      <c r="KQZ21" s="26"/>
      <c r="KRB21" s="229"/>
      <c r="KRC21" s="229"/>
      <c r="KRD21" s="229"/>
      <c r="KRE21" s="229"/>
      <c r="KRF21" s="229"/>
      <c r="KRG21" s="229"/>
      <c r="KRH21" s="229"/>
      <c r="KRI21" s="229"/>
      <c r="KRJ21" s="230"/>
      <c r="KRK21" s="227"/>
      <c r="KRL21" s="26"/>
      <c r="KRM21" s="26"/>
      <c r="KRN21" s="26"/>
      <c r="KRO21" s="26"/>
      <c r="KRP21" s="26"/>
      <c r="KRR21" s="229"/>
      <c r="KRS21" s="229"/>
      <c r="KRT21" s="229"/>
      <c r="KRU21" s="229"/>
      <c r="KRV21" s="229"/>
      <c r="KRW21" s="229"/>
      <c r="KRX21" s="229"/>
      <c r="KRY21" s="229"/>
      <c r="KRZ21" s="230"/>
      <c r="KSA21" s="227"/>
      <c r="KSB21" s="26"/>
      <c r="KSC21" s="26"/>
      <c r="KSD21" s="26"/>
      <c r="KSE21" s="26"/>
      <c r="KSF21" s="26"/>
      <c r="KSH21" s="229"/>
      <c r="KSI21" s="229"/>
      <c r="KSJ21" s="229"/>
      <c r="KSK21" s="229"/>
      <c r="KSL21" s="229"/>
      <c r="KSM21" s="229"/>
      <c r="KSN21" s="229"/>
      <c r="KSO21" s="229"/>
      <c r="KSP21" s="230"/>
      <c r="KSQ21" s="227"/>
      <c r="KSR21" s="26"/>
      <c r="KSS21" s="26"/>
      <c r="KST21" s="26"/>
      <c r="KSU21" s="26"/>
      <c r="KSV21" s="26"/>
      <c r="KSX21" s="229"/>
      <c r="KSY21" s="229"/>
      <c r="KSZ21" s="229"/>
      <c r="KTA21" s="229"/>
      <c r="KTB21" s="229"/>
      <c r="KTC21" s="229"/>
      <c r="KTD21" s="229"/>
      <c r="KTE21" s="229"/>
      <c r="KTF21" s="230"/>
      <c r="KTG21" s="227"/>
      <c r="KTH21" s="26"/>
      <c r="KTI21" s="26"/>
      <c r="KTJ21" s="26"/>
      <c r="KTK21" s="26"/>
      <c r="KTL21" s="26"/>
      <c r="KTN21" s="229"/>
      <c r="KTO21" s="229"/>
      <c r="KTP21" s="229"/>
      <c r="KTQ21" s="229"/>
      <c r="KTR21" s="229"/>
      <c r="KTS21" s="229"/>
      <c r="KTT21" s="229"/>
      <c r="KTU21" s="229"/>
      <c r="KTV21" s="230"/>
      <c r="KTW21" s="227"/>
      <c r="KTX21" s="26"/>
      <c r="KTY21" s="26"/>
      <c r="KTZ21" s="26"/>
      <c r="KUA21" s="26"/>
      <c r="KUB21" s="26"/>
      <c r="KUD21" s="229"/>
      <c r="KUE21" s="229"/>
      <c r="KUF21" s="229"/>
      <c r="KUG21" s="229"/>
      <c r="KUH21" s="229"/>
      <c r="KUI21" s="229"/>
      <c r="KUJ21" s="229"/>
      <c r="KUK21" s="229"/>
      <c r="KUL21" s="230"/>
      <c r="KUM21" s="227"/>
      <c r="KUN21" s="26"/>
      <c r="KUO21" s="26"/>
      <c r="KUP21" s="26"/>
      <c r="KUQ21" s="26"/>
      <c r="KUR21" s="26"/>
      <c r="KUT21" s="229"/>
      <c r="KUU21" s="229"/>
      <c r="KUV21" s="229"/>
      <c r="KUW21" s="229"/>
      <c r="KUX21" s="229"/>
      <c r="KUY21" s="229"/>
      <c r="KUZ21" s="229"/>
      <c r="KVA21" s="229"/>
      <c r="KVB21" s="230"/>
      <c r="KVC21" s="227"/>
      <c r="KVD21" s="26"/>
      <c r="KVE21" s="26"/>
      <c r="KVF21" s="26"/>
      <c r="KVG21" s="26"/>
      <c r="KVH21" s="26"/>
      <c r="KVJ21" s="229"/>
      <c r="KVK21" s="229"/>
      <c r="KVL21" s="229"/>
      <c r="KVM21" s="229"/>
      <c r="KVN21" s="229"/>
      <c r="KVO21" s="229"/>
      <c r="KVP21" s="229"/>
      <c r="KVQ21" s="229"/>
      <c r="KVR21" s="230"/>
      <c r="KVS21" s="227"/>
      <c r="KVT21" s="26"/>
      <c r="KVU21" s="26"/>
      <c r="KVV21" s="26"/>
      <c r="KVW21" s="26"/>
      <c r="KVX21" s="26"/>
      <c r="KVZ21" s="229"/>
      <c r="KWA21" s="229"/>
      <c r="KWB21" s="229"/>
      <c r="KWC21" s="229"/>
      <c r="KWD21" s="229"/>
      <c r="KWE21" s="229"/>
      <c r="KWF21" s="229"/>
      <c r="KWG21" s="229"/>
      <c r="KWH21" s="230"/>
      <c r="KWI21" s="227"/>
      <c r="KWJ21" s="26"/>
      <c r="KWK21" s="26"/>
      <c r="KWL21" s="26"/>
      <c r="KWM21" s="26"/>
      <c r="KWN21" s="26"/>
      <c r="KWP21" s="229"/>
      <c r="KWQ21" s="229"/>
      <c r="KWR21" s="229"/>
      <c r="KWS21" s="229"/>
      <c r="KWT21" s="229"/>
      <c r="KWU21" s="229"/>
      <c r="KWV21" s="229"/>
      <c r="KWW21" s="229"/>
      <c r="KWX21" s="230"/>
      <c r="KWY21" s="227"/>
      <c r="KWZ21" s="26"/>
      <c r="KXA21" s="26"/>
      <c r="KXB21" s="26"/>
      <c r="KXC21" s="26"/>
      <c r="KXD21" s="26"/>
      <c r="KXF21" s="229"/>
      <c r="KXG21" s="229"/>
      <c r="KXH21" s="229"/>
      <c r="KXI21" s="229"/>
      <c r="KXJ21" s="229"/>
      <c r="KXK21" s="229"/>
      <c r="KXL21" s="229"/>
      <c r="KXM21" s="229"/>
      <c r="KXN21" s="230"/>
      <c r="KXO21" s="227"/>
      <c r="KXP21" s="26"/>
      <c r="KXQ21" s="26"/>
      <c r="KXR21" s="26"/>
      <c r="KXS21" s="26"/>
      <c r="KXT21" s="26"/>
      <c r="KXV21" s="229"/>
      <c r="KXW21" s="229"/>
      <c r="KXX21" s="229"/>
      <c r="KXY21" s="229"/>
      <c r="KXZ21" s="229"/>
      <c r="KYA21" s="229"/>
      <c r="KYB21" s="229"/>
      <c r="KYC21" s="229"/>
      <c r="KYD21" s="230"/>
      <c r="KYE21" s="227"/>
      <c r="KYF21" s="26"/>
      <c r="KYG21" s="26"/>
      <c r="KYH21" s="26"/>
      <c r="KYI21" s="26"/>
      <c r="KYJ21" s="26"/>
      <c r="KYL21" s="229"/>
      <c r="KYM21" s="229"/>
      <c r="KYN21" s="229"/>
      <c r="KYO21" s="229"/>
      <c r="KYP21" s="229"/>
      <c r="KYQ21" s="229"/>
      <c r="KYR21" s="229"/>
      <c r="KYS21" s="229"/>
      <c r="KYT21" s="230"/>
      <c r="KYU21" s="227"/>
      <c r="KYV21" s="26"/>
      <c r="KYW21" s="26"/>
      <c r="KYX21" s="26"/>
      <c r="KYY21" s="26"/>
      <c r="KYZ21" s="26"/>
      <c r="KZB21" s="229"/>
      <c r="KZC21" s="229"/>
      <c r="KZD21" s="229"/>
      <c r="KZE21" s="229"/>
      <c r="KZF21" s="229"/>
      <c r="KZG21" s="229"/>
      <c r="KZH21" s="229"/>
      <c r="KZI21" s="229"/>
      <c r="KZJ21" s="230"/>
      <c r="KZK21" s="227"/>
      <c r="KZL21" s="26"/>
      <c r="KZM21" s="26"/>
      <c r="KZN21" s="26"/>
      <c r="KZO21" s="26"/>
      <c r="KZP21" s="26"/>
      <c r="KZR21" s="229"/>
      <c r="KZS21" s="229"/>
      <c r="KZT21" s="229"/>
      <c r="KZU21" s="229"/>
      <c r="KZV21" s="229"/>
      <c r="KZW21" s="229"/>
      <c r="KZX21" s="229"/>
      <c r="KZY21" s="229"/>
      <c r="KZZ21" s="230"/>
      <c r="LAA21" s="227"/>
      <c r="LAB21" s="26"/>
      <c r="LAC21" s="26"/>
      <c r="LAD21" s="26"/>
      <c r="LAE21" s="26"/>
      <c r="LAF21" s="26"/>
      <c r="LAH21" s="229"/>
      <c r="LAI21" s="229"/>
      <c r="LAJ21" s="229"/>
      <c r="LAK21" s="229"/>
      <c r="LAL21" s="229"/>
      <c r="LAM21" s="229"/>
      <c r="LAN21" s="229"/>
      <c r="LAO21" s="229"/>
      <c r="LAP21" s="230"/>
      <c r="LAQ21" s="227"/>
      <c r="LAR21" s="26"/>
      <c r="LAS21" s="26"/>
      <c r="LAT21" s="26"/>
      <c r="LAU21" s="26"/>
      <c r="LAV21" s="26"/>
      <c r="LAX21" s="229"/>
      <c r="LAY21" s="229"/>
      <c r="LAZ21" s="229"/>
      <c r="LBA21" s="229"/>
      <c r="LBB21" s="229"/>
      <c r="LBC21" s="229"/>
      <c r="LBD21" s="229"/>
      <c r="LBE21" s="229"/>
      <c r="LBF21" s="230"/>
      <c r="LBG21" s="227"/>
      <c r="LBH21" s="26"/>
      <c r="LBI21" s="26"/>
      <c r="LBJ21" s="26"/>
      <c r="LBK21" s="26"/>
      <c r="LBL21" s="26"/>
      <c r="LBN21" s="229"/>
      <c r="LBO21" s="229"/>
      <c r="LBP21" s="229"/>
      <c r="LBQ21" s="229"/>
      <c r="LBR21" s="229"/>
      <c r="LBS21" s="229"/>
      <c r="LBT21" s="229"/>
      <c r="LBU21" s="229"/>
      <c r="LBV21" s="230"/>
      <c r="LBW21" s="227"/>
      <c r="LBX21" s="26"/>
      <c r="LBY21" s="26"/>
      <c r="LBZ21" s="26"/>
      <c r="LCA21" s="26"/>
      <c r="LCB21" s="26"/>
      <c r="LCD21" s="229"/>
      <c r="LCE21" s="229"/>
      <c r="LCF21" s="229"/>
      <c r="LCG21" s="229"/>
      <c r="LCH21" s="229"/>
      <c r="LCI21" s="229"/>
      <c r="LCJ21" s="229"/>
      <c r="LCK21" s="229"/>
      <c r="LCL21" s="230"/>
      <c r="LCM21" s="227"/>
      <c r="LCN21" s="26"/>
      <c r="LCO21" s="26"/>
      <c r="LCP21" s="26"/>
      <c r="LCQ21" s="26"/>
      <c r="LCR21" s="26"/>
      <c r="LCT21" s="229"/>
      <c r="LCU21" s="229"/>
      <c r="LCV21" s="229"/>
      <c r="LCW21" s="229"/>
      <c r="LCX21" s="229"/>
      <c r="LCY21" s="229"/>
      <c r="LCZ21" s="229"/>
      <c r="LDA21" s="229"/>
      <c r="LDB21" s="230"/>
      <c r="LDC21" s="227"/>
      <c r="LDD21" s="26"/>
      <c r="LDE21" s="26"/>
      <c r="LDF21" s="26"/>
      <c r="LDG21" s="26"/>
      <c r="LDH21" s="26"/>
      <c r="LDJ21" s="229"/>
      <c r="LDK21" s="229"/>
      <c r="LDL21" s="229"/>
      <c r="LDM21" s="229"/>
      <c r="LDN21" s="229"/>
      <c r="LDO21" s="229"/>
      <c r="LDP21" s="229"/>
      <c r="LDQ21" s="229"/>
      <c r="LDR21" s="230"/>
      <c r="LDS21" s="227"/>
      <c r="LDT21" s="26"/>
      <c r="LDU21" s="26"/>
      <c r="LDV21" s="26"/>
      <c r="LDW21" s="26"/>
      <c r="LDX21" s="26"/>
      <c r="LDZ21" s="229"/>
      <c r="LEA21" s="229"/>
      <c r="LEB21" s="229"/>
      <c r="LEC21" s="229"/>
      <c r="LED21" s="229"/>
      <c r="LEE21" s="229"/>
      <c r="LEF21" s="229"/>
      <c r="LEG21" s="229"/>
      <c r="LEH21" s="230"/>
      <c r="LEI21" s="227"/>
      <c r="LEJ21" s="26"/>
      <c r="LEK21" s="26"/>
      <c r="LEL21" s="26"/>
      <c r="LEM21" s="26"/>
      <c r="LEN21" s="26"/>
      <c r="LEP21" s="229"/>
      <c r="LEQ21" s="229"/>
      <c r="LER21" s="229"/>
      <c r="LES21" s="229"/>
      <c r="LET21" s="229"/>
      <c r="LEU21" s="229"/>
      <c r="LEV21" s="229"/>
      <c r="LEW21" s="229"/>
      <c r="LEX21" s="230"/>
      <c r="LEY21" s="227"/>
      <c r="LEZ21" s="26"/>
      <c r="LFA21" s="26"/>
      <c r="LFB21" s="26"/>
      <c r="LFC21" s="26"/>
      <c r="LFD21" s="26"/>
      <c r="LFF21" s="229"/>
      <c r="LFG21" s="229"/>
      <c r="LFH21" s="229"/>
      <c r="LFI21" s="229"/>
      <c r="LFJ21" s="229"/>
      <c r="LFK21" s="229"/>
      <c r="LFL21" s="229"/>
      <c r="LFM21" s="229"/>
      <c r="LFN21" s="230"/>
      <c r="LFO21" s="227"/>
      <c r="LFP21" s="26"/>
      <c r="LFQ21" s="26"/>
      <c r="LFR21" s="26"/>
      <c r="LFS21" s="26"/>
      <c r="LFT21" s="26"/>
      <c r="LFV21" s="229"/>
      <c r="LFW21" s="229"/>
      <c r="LFX21" s="229"/>
      <c r="LFY21" s="229"/>
      <c r="LFZ21" s="229"/>
      <c r="LGA21" s="229"/>
      <c r="LGB21" s="229"/>
      <c r="LGC21" s="229"/>
      <c r="LGD21" s="230"/>
      <c r="LGE21" s="227"/>
      <c r="LGF21" s="26"/>
      <c r="LGG21" s="26"/>
      <c r="LGH21" s="26"/>
      <c r="LGI21" s="26"/>
      <c r="LGJ21" s="26"/>
      <c r="LGL21" s="229"/>
      <c r="LGM21" s="229"/>
      <c r="LGN21" s="229"/>
      <c r="LGO21" s="229"/>
      <c r="LGP21" s="229"/>
      <c r="LGQ21" s="229"/>
      <c r="LGR21" s="229"/>
      <c r="LGS21" s="229"/>
      <c r="LGT21" s="230"/>
      <c r="LGU21" s="227"/>
      <c r="LGV21" s="26"/>
      <c r="LGW21" s="26"/>
      <c r="LGX21" s="26"/>
      <c r="LGY21" s="26"/>
      <c r="LGZ21" s="26"/>
      <c r="LHB21" s="229"/>
      <c r="LHC21" s="229"/>
      <c r="LHD21" s="229"/>
      <c r="LHE21" s="229"/>
      <c r="LHF21" s="229"/>
      <c r="LHG21" s="229"/>
      <c r="LHH21" s="229"/>
      <c r="LHI21" s="229"/>
      <c r="LHJ21" s="230"/>
      <c r="LHK21" s="227"/>
      <c r="LHL21" s="26"/>
      <c r="LHM21" s="26"/>
      <c r="LHN21" s="26"/>
      <c r="LHO21" s="26"/>
      <c r="LHP21" s="26"/>
      <c r="LHR21" s="229"/>
      <c r="LHS21" s="229"/>
      <c r="LHT21" s="229"/>
      <c r="LHU21" s="229"/>
      <c r="LHV21" s="229"/>
      <c r="LHW21" s="229"/>
      <c r="LHX21" s="229"/>
      <c r="LHY21" s="229"/>
      <c r="LHZ21" s="230"/>
      <c r="LIA21" s="227"/>
      <c r="LIB21" s="26"/>
      <c r="LIC21" s="26"/>
      <c r="LID21" s="26"/>
      <c r="LIE21" s="26"/>
      <c r="LIF21" s="26"/>
      <c r="LIH21" s="229"/>
      <c r="LII21" s="229"/>
      <c r="LIJ21" s="229"/>
      <c r="LIK21" s="229"/>
      <c r="LIL21" s="229"/>
      <c r="LIM21" s="229"/>
      <c r="LIN21" s="229"/>
      <c r="LIO21" s="229"/>
      <c r="LIP21" s="230"/>
      <c r="LIQ21" s="227"/>
      <c r="LIR21" s="26"/>
      <c r="LIS21" s="26"/>
      <c r="LIT21" s="26"/>
      <c r="LIU21" s="26"/>
      <c r="LIV21" s="26"/>
      <c r="LIX21" s="229"/>
      <c r="LIY21" s="229"/>
      <c r="LIZ21" s="229"/>
      <c r="LJA21" s="229"/>
      <c r="LJB21" s="229"/>
      <c r="LJC21" s="229"/>
      <c r="LJD21" s="229"/>
      <c r="LJE21" s="229"/>
      <c r="LJF21" s="230"/>
      <c r="LJG21" s="227"/>
      <c r="LJH21" s="26"/>
      <c r="LJI21" s="26"/>
      <c r="LJJ21" s="26"/>
      <c r="LJK21" s="26"/>
      <c r="LJL21" s="26"/>
      <c r="LJN21" s="229"/>
      <c r="LJO21" s="229"/>
      <c r="LJP21" s="229"/>
      <c r="LJQ21" s="229"/>
      <c r="LJR21" s="229"/>
      <c r="LJS21" s="229"/>
      <c r="LJT21" s="229"/>
      <c r="LJU21" s="229"/>
      <c r="LJV21" s="230"/>
      <c r="LJW21" s="227"/>
      <c r="LJX21" s="26"/>
      <c r="LJY21" s="26"/>
      <c r="LJZ21" s="26"/>
      <c r="LKA21" s="26"/>
      <c r="LKB21" s="26"/>
      <c r="LKD21" s="229"/>
      <c r="LKE21" s="229"/>
      <c r="LKF21" s="229"/>
      <c r="LKG21" s="229"/>
      <c r="LKH21" s="229"/>
      <c r="LKI21" s="229"/>
      <c r="LKJ21" s="229"/>
      <c r="LKK21" s="229"/>
      <c r="LKL21" s="230"/>
      <c r="LKM21" s="227"/>
      <c r="LKN21" s="26"/>
      <c r="LKO21" s="26"/>
      <c r="LKP21" s="26"/>
      <c r="LKQ21" s="26"/>
      <c r="LKR21" s="26"/>
      <c r="LKT21" s="229"/>
      <c r="LKU21" s="229"/>
      <c r="LKV21" s="229"/>
      <c r="LKW21" s="229"/>
      <c r="LKX21" s="229"/>
      <c r="LKY21" s="229"/>
      <c r="LKZ21" s="229"/>
      <c r="LLA21" s="229"/>
      <c r="LLB21" s="230"/>
      <c r="LLC21" s="227"/>
      <c r="LLD21" s="26"/>
      <c r="LLE21" s="26"/>
      <c r="LLF21" s="26"/>
      <c r="LLG21" s="26"/>
      <c r="LLH21" s="26"/>
      <c r="LLJ21" s="229"/>
      <c r="LLK21" s="229"/>
      <c r="LLL21" s="229"/>
      <c r="LLM21" s="229"/>
      <c r="LLN21" s="229"/>
      <c r="LLO21" s="229"/>
      <c r="LLP21" s="229"/>
      <c r="LLQ21" s="229"/>
      <c r="LLR21" s="230"/>
      <c r="LLS21" s="227"/>
      <c r="LLT21" s="26"/>
      <c r="LLU21" s="26"/>
      <c r="LLV21" s="26"/>
      <c r="LLW21" s="26"/>
      <c r="LLX21" s="26"/>
      <c r="LLZ21" s="229"/>
      <c r="LMA21" s="229"/>
      <c r="LMB21" s="229"/>
      <c r="LMC21" s="229"/>
      <c r="LMD21" s="229"/>
      <c r="LME21" s="229"/>
      <c r="LMF21" s="229"/>
      <c r="LMG21" s="229"/>
      <c r="LMH21" s="230"/>
      <c r="LMI21" s="227"/>
      <c r="LMJ21" s="26"/>
      <c r="LMK21" s="26"/>
      <c r="LML21" s="26"/>
      <c r="LMM21" s="26"/>
      <c r="LMN21" s="26"/>
      <c r="LMP21" s="229"/>
      <c r="LMQ21" s="229"/>
      <c r="LMR21" s="229"/>
      <c r="LMS21" s="229"/>
      <c r="LMT21" s="229"/>
      <c r="LMU21" s="229"/>
      <c r="LMV21" s="229"/>
      <c r="LMW21" s="229"/>
      <c r="LMX21" s="230"/>
      <c r="LMY21" s="227"/>
      <c r="LMZ21" s="26"/>
      <c r="LNA21" s="26"/>
      <c r="LNB21" s="26"/>
      <c r="LNC21" s="26"/>
      <c r="LND21" s="26"/>
      <c r="LNF21" s="229"/>
      <c r="LNG21" s="229"/>
      <c r="LNH21" s="229"/>
      <c r="LNI21" s="229"/>
      <c r="LNJ21" s="229"/>
      <c r="LNK21" s="229"/>
      <c r="LNL21" s="229"/>
      <c r="LNM21" s="229"/>
      <c r="LNN21" s="230"/>
      <c r="LNO21" s="227"/>
      <c r="LNP21" s="26"/>
      <c r="LNQ21" s="26"/>
      <c r="LNR21" s="26"/>
      <c r="LNS21" s="26"/>
      <c r="LNT21" s="26"/>
      <c r="LNV21" s="229"/>
      <c r="LNW21" s="229"/>
      <c r="LNX21" s="229"/>
      <c r="LNY21" s="229"/>
      <c r="LNZ21" s="229"/>
      <c r="LOA21" s="229"/>
      <c r="LOB21" s="229"/>
      <c r="LOC21" s="229"/>
      <c r="LOD21" s="230"/>
      <c r="LOE21" s="227"/>
      <c r="LOF21" s="26"/>
      <c r="LOG21" s="26"/>
      <c r="LOH21" s="26"/>
      <c r="LOI21" s="26"/>
      <c r="LOJ21" s="26"/>
      <c r="LOL21" s="229"/>
      <c r="LOM21" s="229"/>
      <c r="LON21" s="229"/>
      <c r="LOO21" s="229"/>
      <c r="LOP21" s="229"/>
      <c r="LOQ21" s="229"/>
      <c r="LOR21" s="229"/>
      <c r="LOS21" s="229"/>
      <c r="LOT21" s="230"/>
      <c r="LOU21" s="227"/>
      <c r="LOV21" s="26"/>
      <c r="LOW21" s="26"/>
      <c r="LOX21" s="26"/>
      <c r="LOY21" s="26"/>
      <c r="LOZ21" s="26"/>
      <c r="LPB21" s="229"/>
      <c r="LPC21" s="229"/>
      <c r="LPD21" s="229"/>
      <c r="LPE21" s="229"/>
      <c r="LPF21" s="229"/>
      <c r="LPG21" s="229"/>
      <c r="LPH21" s="229"/>
      <c r="LPI21" s="229"/>
      <c r="LPJ21" s="230"/>
      <c r="LPK21" s="227"/>
      <c r="LPL21" s="26"/>
      <c r="LPM21" s="26"/>
      <c r="LPN21" s="26"/>
      <c r="LPO21" s="26"/>
      <c r="LPP21" s="26"/>
      <c r="LPR21" s="229"/>
      <c r="LPS21" s="229"/>
      <c r="LPT21" s="229"/>
      <c r="LPU21" s="229"/>
      <c r="LPV21" s="229"/>
      <c r="LPW21" s="229"/>
      <c r="LPX21" s="229"/>
      <c r="LPY21" s="229"/>
      <c r="LPZ21" s="230"/>
      <c r="LQA21" s="227"/>
      <c r="LQB21" s="26"/>
      <c r="LQC21" s="26"/>
      <c r="LQD21" s="26"/>
      <c r="LQE21" s="26"/>
      <c r="LQF21" s="26"/>
      <c r="LQH21" s="229"/>
      <c r="LQI21" s="229"/>
      <c r="LQJ21" s="229"/>
      <c r="LQK21" s="229"/>
      <c r="LQL21" s="229"/>
      <c r="LQM21" s="229"/>
      <c r="LQN21" s="229"/>
      <c r="LQO21" s="229"/>
      <c r="LQP21" s="230"/>
      <c r="LQQ21" s="227"/>
      <c r="LQR21" s="26"/>
      <c r="LQS21" s="26"/>
      <c r="LQT21" s="26"/>
      <c r="LQU21" s="26"/>
      <c r="LQV21" s="26"/>
      <c r="LQX21" s="229"/>
      <c r="LQY21" s="229"/>
      <c r="LQZ21" s="229"/>
      <c r="LRA21" s="229"/>
      <c r="LRB21" s="229"/>
      <c r="LRC21" s="229"/>
      <c r="LRD21" s="229"/>
      <c r="LRE21" s="229"/>
      <c r="LRF21" s="230"/>
      <c r="LRG21" s="227"/>
      <c r="LRH21" s="26"/>
      <c r="LRI21" s="26"/>
      <c r="LRJ21" s="26"/>
      <c r="LRK21" s="26"/>
      <c r="LRL21" s="26"/>
      <c r="LRN21" s="229"/>
      <c r="LRO21" s="229"/>
      <c r="LRP21" s="229"/>
      <c r="LRQ21" s="229"/>
      <c r="LRR21" s="229"/>
      <c r="LRS21" s="229"/>
      <c r="LRT21" s="229"/>
      <c r="LRU21" s="229"/>
      <c r="LRV21" s="230"/>
      <c r="LRW21" s="227"/>
      <c r="LRX21" s="26"/>
      <c r="LRY21" s="26"/>
      <c r="LRZ21" s="26"/>
      <c r="LSA21" s="26"/>
      <c r="LSB21" s="26"/>
      <c r="LSD21" s="229"/>
      <c r="LSE21" s="229"/>
      <c r="LSF21" s="229"/>
      <c r="LSG21" s="229"/>
      <c r="LSH21" s="229"/>
      <c r="LSI21" s="229"/>
      <c r="LSJ21" s="229"/>
      <c r="LSK21" s="229"/>
      <c r="LSL21" s="230"/>
      <c r="LSM21" s="227"/>
      <c r="LSN21" s="26"/>
      <c r="LSO21" s="26"/>
      <c r="LSP21" s="26"/>
      <c r="LSQ21" s="26"/>
      <c r="LSR21" s="26"/>
      <c r="LST21" s="229"/>
      <c r="LSU21" s="229"/>
      <c r="LSV21" s="229"/>
      <c r="LSW21" s="229"/>
      <c r="LSX21" s="229"/>
      <c r="LSY21" s="229"/>
      <c r="LSZ21" s="229"/>
      <c r="LTA21" s="229"/>
      <c r="LTB21" s="230"/>
      <c r="LTC21" s="227"/>
      <c r="LTD21" s="26"/>
      <c r="LTE21" s="26"/>
      <c r="LTF21" s="26"/>
      <c r="LTG21" s="26"/>
      <c r="LTH21" s="26"/>
      <c r="LTJ21" s="229"/>
      <c r="LTK21" s="229"/>
      <c r="LTL21" s="229"/>
      <c r="LTM21" s="229"/>
      <c r="LTN21" s="229"/>
      <c r="LTO21" s="229"/>
      <c r="LTP21" s="229"/>
      <c r="LTQ21" s="229"/>
      <c r="LTR21" s="230"/>
      <c r="LTS21" s="227"/>
      <c r="LTT21" s="26"/>
      <c r="LTU21" s="26"/>
      <c r="LTV21" s="26"/>
      <c r="LTW21" s="26"/>
      <c r="LTX21" s="26"/>
      <c r="LTZ21" s="229"/>
      <c r="LUA21" s="229"/>
      <c r="LUB21" s="229"/>
      <c r="LUC21" s="229"/>
      <c r="LUD21" s="229"/>
      <c r="LUE21" s="229"/>
      <c r="LUF21" s="229"/>
      <c r="LUG21" s="229"/>
      <c r="LUH21" s="230"/>
      <c r="LUI21" s="227"/>
      <c r="LUJ21" s="26"/>
      <c r="LUK21" s="26"/>
      <c r="LUL21" s="26"/>
      <c r="LUM21" s="26"/>
      <c r="LUN21" s="26"/>
      <c r="LUP21" s="229"/>
      <c r="LUQ21" s="229"/>
      <c r="LUR21" s="229"/>
      <c r="LUS21" s="229"/>
      <c r="LUT21" s="229"/>
      <c r="LUU21" s="229"/>
      <c r="LUV21" s="229"/>
      <c r="LUW21" s="229"/>
      <c r="LUX21" s="230"/>
      <c r="LUY21" s="227"/>
      <c r="LUZ21" s="26"/>
      <c r="LVA21" s="26"/>
      <c r="LVB21" s="26"/>
      <c r="LVC21" s="26"/>
      <c r="LVD21" s="26"/>
      <c r="LVF21" s="229"/>
      <c r="LVG21" s="229"/>
      <c r="LVH21" s="229"/>
      <c r="LVI21" s="229"/>
      <c r="LVJ21" s="229"/>
      <c r="LVK21" s="229"/>
      <c r="LVL21" s="229"/>
      <c r="LVM21" s="229"/>
      <c r="LVN21" s="230"/>
      <c r="LVO21" s="227"/>
      <c r="LVP21" s="26"/>
      <c r="LVQ21" s="26"/>
      <c r="LVR21" s="26"/>
      <c r="LVS21" s="26"/>
      <c r="LVT21" s="26"/>
      <c r="LVV21" s="229"/>
      <c r="LVW21" s="229"/>
      <c r="LVX21" s="229"/>
      <c r="LVY21" s="229"/>
      <c r="LVZ21" s="229"/>
      <c r="LWA21" s="229"/>
      <c r="LWB21" s="229"/>
      <c r="LWC21" s="229"/>
      <c r="LWD21" s="230"/>
      <c r="LWE21" s="227"/>
      <c r="LWF21" s="26"/>
      <c r="LWG21" s="26"/>
      <c r="LWH21" s="26"/>
      <c r="LWI21" s="26"/>
      <c r="LWJ21" s="26"/>
      <c r="LWL21" s="229"/>
      <c r="LWM21" s="229"/>
      <c r="LWN21" s="229"/>
      <c r="LWO21" s="229"/>
      <c r="LWP21" s="229"/>
      <c r="LWQ21" s="229"/>
      <c r="LWR21" s="229"/>
      <c r="LWS21" s="229"/>
      <c r="LWT21" s="230"/>
      <c r="LWU21" s="227"/>
      <c r="LWV21" s="26"/>
      <c r="LWW21" s="26"/>
      <c r="LWX21" s="26"/>
      <c r="LWY21" s="26"/>
      <c r="LWZ21" s="26"/>
      <c r="LXB21" s="229"/>
      <c r="LXC21" s="229"/>
      <c r="LXD21" s="229"/>
      <c r="LXE21" s="229"/>
      <c r="LXF21" s="229"/>
      <c r="LXG21" s="229"/>
      <c r="LXH21" s="229"/>
      <c r="LXI21" s="229"/>
      <c r="LXJ21" s="230"/>
      <c r="LXK21" s="227"/>
      <c r="LXL21" s="26"/>
      <c r="LXM21" s="26"/>
      <c r="LXN21" s="26"/>
      <c r="LXO21" s="26"/>
      <c r="LXP21" s="26"/>
      <c r="LXR21" s="229"/>
      <c r="LXS21" s="229"/>
      <c r="LXT21" s="229"/>
      <c r="LXU21" s="229"/>
      <c r="LXV21" s="229"/>
      <c r="LXW21" s="229"/>
      <c r="LXX21" s="229"/>
      <c r="LXY21" s="229"/>
      <c r="LXZ21" s="230"/>
      <c r="LYA21" s="227"/>
      <c r="LYB21" s="26"/>
      <c r="LYC21" s="26"/>
      <c r="LYD21" s="26"/>
      <c r="LYE21" s="26"/>
      <c r="LYF21" s="26"/>
      <c r="LYH21" s="229"/>
      <c r="LYI21" s="229"/>
      <c r="LYJ21" s="229"/>
      <c r="LYK21" s="229"/>
      <c r="LYL21" s="229"/>
      <c r="LYM21" s="229"/>
      <c r="LYN21" s="229"/>
      <c r="LYO21" s="229"/>
      <c r="LYP21" s="230"/>
      <c r="LYQ21" s="227"/>
      <c r="LYR21" s="26"/>
      <c r="LYS21" s="26"/>
      <c r="LYT21" s="26"/>
      <c r="LYU21" s="26"/>
      <c r="LYV21" s="26"/>
      <c r="LYX21" s="229"/>
      <c r="LYY21" s="229"/>
      <c r="LYZ21" s="229"/>
      <c r="LZA21" s="229"/>
      <c r="LZB21" s="229"/>
      <c r="LZC21" s="229"/>
      <c r="LZD21" s="229"/>
      <c r="LZE21" s="229"/>
      <c r="LZF21" s="230"/>
      <c r="LZG21" s="227"/>
      <c r="LZH21" s="26"/>
      <c r="LZI21" s="26"/>
      <c r="LZJ21" s="26"/>
      <c r="LZK21" s="26"/>
      <c r="LZL21" s="26"/>
      <c r="LZN21" s="229"/>
      <c r="LZO21" s="229"/>
      <c r="LZP21" s="229"/>
      <c r="LZQ21" s="229"/>
      <c r="LZR21" s="229"/>
      <c r="LZS21" s="229"/>
      <c r="LZT21" s="229"/>
      <c r="LZU21" s="229"/>
      <c r="LZV21" s="230"/>
      <c r="LZW21" s="227"/>
      <c r="LZX21" s="26"/>
      <c r="LZY21" s="26"/>
      <c r="LZZ21" s="26"/>
      <c r="MAA21" s="26"/>
      <c r="MAB21" s="26"/>
      <c r="MAD21" s="229"/>
      <c r="MAE21" s="229"/>
      <c r="MAF21" s="229"/>
      <c r="MAG21" s="229"/>
      <c r="MAH21" s="229"/>
      <c r="MAI21" s="229"/>
      <c r="MAJ21" s="229"/>
      <c r="MAK21" s="229"/>
      <c r="MAL21" s="230"/>
      <c r="MAM21" s="227"/>
      <c r="MAN21" s="26"/>
      <c r="MAO21" s="26"/>
      <c r="MAP21" s="26"/>
      <c r="MAQ21" s="26"/>
      <c r="MAR21" s="26"/>
      <c r="MAT21" s="229"/>
      <c r="MAU21" s="229"/>
      <c r="MAV21" s="229"/>
      <c r="MAW21" s="229"/>
      <c r="MAX21" s="229"/>
      <c r="MAY21" s="229"/>
      <c r="MAZ21" s="229"/>
      <c r="MBA21" s="229"/>
      <c r="MBB21" s="230"/>
      <c r="MBC21" s="227"/>
      <c r="MBD21" s="26"/>
      <c r="MBE21" s="26"/>
      <c r="MBF21" s="26"/>
      <c r="MBG21" s="26"/>
      <c r="MBH21" s="26"/>
      <c r="MBJ21" s="229"/>
      <c r="MBK21" s="229"/>
      <c r="MBL21" s="229"/>
      <c r="MBM21" s="229"/>
      <c r="MBN21" s="229"/>
      <c r="MBO21" s="229"/>
      <c r="MBP21" s="229"/>
      <c r="MBQ21" s="229"/>
      <c r="MBR21" s="230"/>
      <c r="MBS21" s="227"/>
      <c r="MBT21" s="26"/>
      <c r="MBU21" s="26"/>
      <c r="MBV21" s="26"/>
      <c r="MBW21" s="26"/>
      <c r="MBX21" s="26"/>
      <c r="MBZ21" s="229"/>
      <c r="MCA21" s="229"/>
      <c r="MCB21" s="229"/>
      <c r="MCC21" s="229"/>
      <c r="MCD21" s="229"/>
      <c r="MCE21" s="229"/>
      <c r="MCF21" s="229"/>
      <c r="MCG21" s="229"/>
      <c r="MCH21" s="230"/>
      <c r="MCI21" s="227"/>
      <c r="MCJ21" s="26"/>
      <c r="MCK21" s="26"/>
      <c r="MCL21" s="26"/>
      <c r="MCM21" s="26"/>
      <c r="MCN21" s="26"/>
      <c r="MCP21" s="229"/>
      <c r="MCQ21" s="229"/>
      <c r="MCR21" s="229"/>
      <c r="MCS21" s="229"/>
      <c r="MCT21" s="229"/>
      <c r="MCU21" s="229"/>
      <c r="MCV21" s="229"/>
      <c r="MCW21" s="229"/>
      <c r="MCX21" s="230"/>
      <c r="MCY21" s="227"/>
      <c r="MCZ21" s="26"/>
      <c r="MDA21" s="26"/>
      <c r="MDB21" s="26"/>
      <c r="MDC21" s="26"/>
      <c r="MDD21" s="26"/>
      <c r="MDF21" s="229"/>
      <c r="MDG21" s="229"/>
      <c r="MDH21" s="229"/>
      <c r="MDI21" s="229"/>
      <c r="MDJ21" s="229"/>
      <c r="MDK21" s="229"/>
      <c r="MDL21" s="229"/>
      <c r="MDM21" s="229"/>
      <c r="MDN21" s="230"/>
      <c r="MDO21" s="227"/>
      <c r="MDP21" s="26"/>
      <c r="MDQ21" s="26"/>
      <c r="MDR21" s="26"/>
      <c r="MDS21" s="26"/>
      <c r="MDT21" s="26"/>
      <c r="MDV21" s="229"/>
      <c r="MDW21" s="229"/>
      <c r="MDX21" s="229"/>
      <c r="MDY21" s="229"/>
      <c r="MDZ21" s="229"/>
      <c r="MEA21" s="229"/>
      <c r="MEB21" s="229"/>
      <c r="MEC21" s="229"/>
      <c r="MED21" s="230"/>
      <c r="MEE21" s="227"/>
      <c r="MEF21" s="26"/>
      <c r="MEG21" s="26"/>
      <c r="MEH21" s="26"/>
      <c r="MEI21" s="26"/>
      <c r="MEJ21" s="26"/>
      <c r="MEL21" s="229"/>
      <c r="MEM21" s="229"/>
      <c r="MEN21" s="229"/>
      <c r="MEO21" s="229"/>
      <c r="MEP21" s="229"/>
      <c r="MEQ21" s="229"/>
      <c r="MER21" s="229"/>
      <c r="MES21" s="229"/>
      <c r="MET21" s="230"/>
      <c r="MEU21" s="227"/>
      <c r="MEV21" s="26"/>
      <c r="MEW21" s="26"/>
      <c r="MEX21" s="26"/>
      <c r="MEY21" s="26"/>
      <c r="MEZ21" s="26"/>
      <c r="MFB21" s="229"/>
      <c r="MFC21" s="229"/>
      <c r="MFD21" s="229"/>
      <c r="MFE21" s="229"/>
      <c r="MFF21" s="229"/>
      <c r="MFG21" s="229"/>
      <c r="MFH21" s="229"/>
      <c r="MFI21" s="229"/>
      <c r="MFJ21" s="230"/>
      <c r="MFK21" s="227"/>
      <c r="MFL21" s="26"/>
      <c r="MFM21" s="26"/>
      <c r="MFN21" s="26"/>
      <c r="MFO21" s="26"/>
      <c r="MFP21" s="26"/>
      <c r="MFR21" s="229"/>
      <c r="MFS21" s="229"/>
      <c r="MFT21" s="229"/>
      <c r="MFU21" s="229"/>
      <c r="MFV21" s="229"/>
      <c r="MFW21" s="229"/>
      <c r="MFX21" s="229"/>
      <c r="MFY21" s="229"/>
      <c r="MFZ21" s="230"/>
      <c r="MGA21" s="227"/>
      <c r="MGB21" s="26"/>
      <c r="MGC21" s="26"/>
      <c r="MGD21" s="26"/>
      <c r="MGE21" s="26"/>
      <c r="MGF21" s="26"/>
      <c r="MGH21" s="229"/>
      <c r="MGI21" s="229"/>
      <c r="MGJ21" s="229"/>
      <c r="MGK21" s="229"/>
      <c r="MGL21" s="229"/>
      <c r="MGM21" s="229"/>
      <c r="MGN21" s="229"/>
      <c r="MGO21" s="229"/>
      <c r="MGP21" s="230"/>
      <c r="MGQ21" s="227"/>
      <c r="MGR21" s="26"/>
      <c r="MGS21" s="26"/>
      <c r="MGT21" s="26"/>
      <c r="MGU21" s="26"/>
      <c r="MGV21" s="26"/>
      <c r="MGX21" s="229"/>
      <c r="MGY21" s="229"/>
      <c r="MGZ21" s="229"/>
      <c r="MHA21" s="229"/>
      <c r="MHB21" s="229"/>
      <c r="MHC21" s="229"/>
      <c r="MHD21" s="229"/>
      <c r="MHE21" s="229"/>
      <c r="MHF21" s="230"/>
      <c r="MHG21" s="227"/>
      <c r="MHH21" s="26"/>
      <c r="MHI21" s="26"/>
      <c r="MHJ21" s="26"/>
      <c r="MHK21" s="26"/>
      <c r="MHL21" s="26"/>
      <c r="MHN21" s="229"/>
      <c r="MHO21" s="229"/>
      <c r="MHP21" s="229"/>
      <c r="MHQ21" s="229"/>
      <c r="MHR21" s="229"/>
      <c r="MHS21" s="229"/>
      <c r="MHT21" s="229"/>
      <c r="MHU21" s="229"/>
      <c r="MHV21" s="230"/>
      <c r="MHW21" s="227"/>
      <c r="MHX21" s="26"/>
      <c r="MHY21" s="26"/>
      <c r="MHZ21" s="26"/>
      <c r="MIA21" s="26"/>
      <c r="MIB21" s="26"/>
      <c r="MID21" s="229"/>
      <c r="MIE21" s="229"/>
      <c r="MIF21" s="229"/>
      <c r="MIG21" s="229"/>
      <c r="MIH21" s="229"/>
      <c r="MII21" s="229"/>
      <c r="MIJ21" s="229"/>
      <c r="MIK21" s="229"/>
      <c r="MIL21" s="230"/>
      <c r="MIM21" s="227"/>
      <c r="MIN21" s="26"/>
      <c r="MIO21" s="26"/>
      <c r="MIP21" s="26"/>
      <c r="MIQ21" s="26"/>
      <c r="MIR21" s="26"/>
      <c r="MIT21" s="229"/>
      <c r="MIU21" s="229"/>
      <c r="MIV21" s="229"/>
      <c r="MIW21" s="229"/>
      <c r="MIX21" s="229"/>
      <c r="MIY21" s="229"/>
      <c r="MIZ21" s="229"/>
      <c r="MJA21" s="229"/>
      <c r="MJB21" s="230"/>
      <c r="MJC21" s="227"/>
      <c r="MJD21" s="26"/>
      <c r="MJE21" s="26"/>
      <c r="MJF21" s="26"/>
      <c r="MJG21" s="26"/>
      <c r="MJH21" s="26"/>
      <c r="MJJ21" s="229"/>
      <c r="MJK21" s="229"/>
      <c r="MJL21" s="229"/>
      <c r="MJM21" s="229"/>
      <c r="MJN21" s="229"/>
      <c r="MJO21" s="229"/>
      <c r="MJP21" s="229"/>
      <c r="MJQ21" s="229"/>
      <c r="MJR21" s="230"/>
      <c r="MJS21" s="227"/>
      <c r="MJT21" s="26"/>
      <c r="MJU21" s="26"/>
      <c r="MJV21" s="26"/>
      <c r="MJW21" s="26"/>
      <c r="MJX21" s="26"/>
      <c r="MJZ21" s="229"/>
      <c r="MKA21" s="229"/>
      <c r="MKB21" s="229"/>
      <c r="MKC21" s="229"/>
      <c r="MKD21" s="229"/>
      <c r="MKE21" s="229"/>
      <c r="MKF21" s="229"/>
      <c r="MKG21" s="229"/>
      <c r="MKH21" s="230"/>
      <c r="MKI21" s="227"/>
      <c r="MKJ21" s="26"/>
      <c r="MKK21" s="26"/>
      <c r="MKL21" s="26"/>
      <c r="MKM21" s="26"/>
      <c r="MKN21" s="26"/>
      <c r="MKP21" s="229"/>
      <c r="MKQ21" s="229"/>
      <c r="MKR21" s="229"/>
      <c r="MKS21" s="229"/>
      <c r="MKT21" s="229"/>
      <c r="MKU21" s="229"/>
      <c r="MKV21" s="229"/>
      <c r="MKW21" s="229"/>
      <c r="MKX21" s="230"/>
      <c r="MKY21" s="227"/>
      <c r="MKZ21" s="26"/>
      <c r="MLA21" s="26"/>
      <c r="MLB21" s="26"/>
      <c r="MLC21" s="26"/>
      <c r="MLD21" s="26"/>
      <c r="MLF21" s="229"/>
      <c r="MLG21" s="229"/>
      <c r="MLH21" s="229"/>
      <c r="MLI21" s="229"/>
      <c r="MLJ21" s="229"/>
      <c r="MLK21" s="229"/>
      <c r="MLL21" s="229"/>
      <c r="MLM21" s="229"/>
      <c r="MLN21" s="230"/>
      <c r="MLO21" s="227"/>
      <c r="MLP21" s="26"/>
      <c r="MLQ21" s="26"/>
      <c r="MLR21" s="26"/>
      <c r="MLS21" s="26"/>
      <c r="MLT21" s="26"/>
      <c r="MLV21" s="229"/>
      <c r="MLW21" s="229"/>
      <c r="MLX21" s="229"/>
      <c r="MLY21" s="229"/>
      <c r="MLZ21" s="229"/>
      <c r="MMA21" s="229"/>
      <c r="MMB21" s="229"/>
      <c r="MMC21" s="229"/>
      <c r="MMD21" s="230"/>
      <c r="MME21" s="227"/>
      <c r="MMF21" s="26"/>
      <c r="MMG21" s="26"/>
      <c r="MMH21" s="26"/>
      <c r="MMI21" s="26"/>
      <c r="MMJ21" s="26"/>
      <c r="MML21" s="229"/>
      <c r="MMM21" s="229"/>
      <c r="MMN21" s="229"/>
      <c r="MMO21" s="229"/>
      <c r="MMP21" s="229"/>
      <c r="MMQ21" s="229"/>
      <c r="MMR21" s="229"/>
      <c r="MMS21" s="229"/>
      <c r="MMT21" s="230"/>
      <c r="MMU21" s="227"/>
      <c r="MMV21" s="26"/>
      <c r="MMW21" s="26"/>
      <c r="MMX21" s="26"/>
      <c r="MMY21" s="26"/>
      <c r="MMZ21" s="26"/>
      <c r="MNB21" s="229"/>
      <c r="MNC21" s="229"/>
      <c r="MND21" s="229"/>
      <c r="MNE21" s="229"/>
      <c r="MNF21" s="229"/>
      <c r="MNG21" s="229"/>
      <c r="MNH21" s="229"/>
      <c r="MNI21" s="229"/>
      <c r="MNJ21" s="230"/>
      <c r="MNK21" s="227"/>
      <c r="MNL21" s="26"/>
      <c r="MNM21" s="26"/>
      <c r="MNN21" s="26"/>
      <c r="MNO21" s="26"/>
      <c r="MNP21" s="26"/>
      <c r="MNR21" s="229"/>
      <c r="MNS21" s="229"/>
      <c r="MNT21" s="229"/>
      <c r="MNU21" s="229"/>
      <c r="MNV21" s="229"/>
      <c r="MNW21" s="229"/>
      <c r="MNX21" s="229"/>
      <c r="MNY21" s="229"/>
      <c r="MNZ21" s="230"/>
      <c r="MOA21" s="227"/>
      <c r="MOB21" s="26"/>
      <c r="MOC21" s="26"/>
      <c r="MOD21" s="26"/>
      <c r="MOE21" s="26"/>
      <c r="MOF21" s="26"/>
      <c r="MOH21" s="229"/>
      <c r="MOI21" s="229"/>
      <c r="MOJ21" s="229"/>
      <c r="MOK21" s="229"/>
      <c r="MOL21" s="229"/>
      <c r="MOM21" s="229"/>
      <c r="MON21" s="229"/>
      <c r="MOO21" s="229"/>
      <c r="MOP21" s="230"/>
      <c r="MOQ21" s="227"/>
      <c r="MOR21" s="26"/>
      <c r="MOS21" s="26"/>
      <c r="MOT21" s="26"/>
      <c r="MOU21" s="26"/>
      <c r="MOV21" s="26"/>
      <c r="MOX21" s="229"/>
      <c r="MOY21" s="229"/>
      <c r="MOZ21" s="229"/>
      <c r="MPA21" s="229"/>
      <c r="MPB21" s="229"/>
      <c r="MPC21" s="229"/>
      <c r="MPD21" s="229"/>
      <c r="MPE21" s="229"/>
      <c r="MPF21" s="230"/>
      <c r="MPG21" s="227"/>
      <c r="MPH21" s="26"/>
      <c r="MPI21" s="26"/>
      <c r="MPJ21" s="26"/>
      <c r="MPK21" s="26"/>
      <c r="MPL21" s="26"/>
      <c r="MPN21" s="229"/>
      <c r="MPO21" s="229"/>
      <c r="MPP21" s="229"/>
      <c r="MPQ21" s="229"/>
      <c r="MPR21" s="229"/>
      <c r="MPS21" s="229"/>
      <c r="MPT21" s="229"/>
      <c r="MPU21" s="229"/>
      <c r="MPV21" s="230"/>
      <c r="MPW21" s="227"/>
      <c r="MPX21" s="26"/>
      <c r="MPY21" s="26"/>
      <c r="MPZ21" s="26"/>
      <c r="MQA21" s="26"/>
      <c r="MQB21" s="26"/>
      <c r="MQD21" s="229"/>
      <c r="MQE21" s="229"/>
      <c r="MQF21" s="229"/>
      <c r="MQG21" s="229"/>
      <c r="MQH21" s="229"/>
      <c r="MQI21" s="229"/>
      <c r="MQJ21" s="229"/>
      <c r="MQK21" s="229"/>
      <c r="MQL21" s="230"/>
      <c r="MQM21" s="227"/>
      <c r="MQN21" s="26"/>
      <c r="MQO21" s="26"/>
      <c r="MQP21" s="26"/>
      <c r="MQQ21" s="26"/>
      <c r="MQR21" s="26"/>
      <c r="MQT21" s="229"/>
      <c r="MQU21" s="229"/>
      <c r="MQV21" s="229"/>
      <c r="MQW21" s="229"/>
      <c r="MQX21" s="229"/>
      <c r="MQY21" s="229"/>
      <c r="MQZ21" s="229"/>
      <c r="MRA21" s="229"/>
      <c r="MRB21" s="230"/>
      <c r="MRC21" s="227"/>
      <c r="MRD21" s="26"/>
      <c r="MRE21" s="26"/>
      <c r="MRF21" s="26"/>
      <c r="MRG21" s="26"/>
      <c r="MRH21" s="26"/>
      <c r="MRJ21" s="229"/>
      <c r="MRK21" s="229"/>
      <c r="MRL21" s="229"/>
      <c r="MRM21" s="229"/>
      <c r="MRN21" s="229"/>
      <c r="MRO21" s="229"/>
      <c r="MRP21" s="229"/>
      <c r="MRQ21" s="229"/>
      <c r="MRR21" s="230"/>
      <c r="MRS21" s="227"/>
      <c r="MRT21" s="26"/>
      <c r="MRU21" s="26"/>
      <c r="MRV21" s="26"/>
      <c r="MRW21" s="26"/>
      <c r="MRX21" s="26"/>
      <c r="MRZ21" s="229"/>
      <c r="MSA21" s="229"/>
      <c r="MSB21" s="229"/>
      <c r="MSC21" s="229"/>
      <c r="MSD21" s="229"/>
      <c r="MSE21" s="229"/>
      <c r="MSF21" s="229"/>
      <c r="MSG21" s="229"/>
      <c r="MSH21" s="230"/>
      <c r="MSI21" s="227"/>
      <c r="MSJ21" s="26"/>
      <c r="MSK21" s="26"/>
      <c r="MSL21" s="26"/>
      <c r="MSM21" s="26"/>
      <c r="MSN21" s="26"/>
      <c r="MSP21" s="229"/>
      <c r="MSQ21" s="229"/>
      <c r="MSR21" s="229"/>
      <c r="MSS21" s="229"/>
      <c r="MST21" s="229"/>
      <c r="MSU21" s="229"/>
      <c r="MSV21" s="229"/>
      <c r="MSW21" s="229"/>
      <c r="MSX21" s="230"/>
      <c r="MSY21" s="227"/>
      <c r="MSZ21" s="26"/>
      <c r="MTA21" s="26"/>
      <c r="MTB21" s="26"/>
      <c r="MTC21" s="26"/>
      <c r="MTD21" s="26"/>
      <c r="MTF21" s="229"/>
      <c r="MTG21" s="229"/>
      <c r="MTH21" s="229"/>
      <c r="MTI21" s="229"/>
      <c r="MTJ21" s="229"/>
      <c r="MTK21" s="229"/>
      <c r="MTL21" s="229"/>
      <c r="MTM21" s="229"/>
      <c r="MTN21" s="230"/>
      <c r="MTO21" s="227"/>
      <c r="MTP21" s="26"/>
      <c r="MTQ21" s="26"/>
      <c r="MTR21" s="26"/>
      <c r="MTS21" s="26"/>
      <c r="MTT21" s="26"/>
      <c r="MTV21" s="229"/>
      <c r="MTW21" s="229"/>
      <c r="MTX21" s="229"/>
      <c r="MTY21" s="229"/>
      <c r="MTZ21" s="229"/>
      <c r="MUA21" s="229"/>
      <c r="MUB21" s="229"/>
      <c r="MUC21" s="229"/>
      <c r="MUD21" s="230"/>
      <c r="MUE21" s="227"/>
      <c r="MUF21" s="26"/>
      <c r="MUG21" s="26"/>
      <c r="MUH21" s="26"/>
      <c r="MUI21" s="26"/>
      <c r="MUJ21" s="26"/>
      <c r="MUL21" s="229"/>
      <c r="MUM21" s="229"/>
      <c r="MUN21" s="229"/>
      <c r="MUO21" s="229"/>
      <c r="MUP21" s="229"/>
      <c r="MUQ21" s="229"/>
      <c r="MUR21" s="229"/>
      <c r="MUS21" s="229"/>
      <c r="MUT21" s="230"/>
      <c r="MUU21" s="227"/>
      <c r="MUV21" s="26"/>
      <c r="MUW21" s="26"/>
      <c r="MUX21" s="26"/>
      <c r="MUY21" s="26"/>
      <c r="MUZ21" s="26"/>
      <c r="MVB21" s="229"/>
      <c r="MVC21" s="229"/>
      <c r="MVD21" s="229"/>
      <c r="MVE21" s="229"/>
      <c r="MVF21" s="229"/>
      <c r="MVG21" s="229"/>
      <c r="MVH21" s="229"/>
      <c r="MVI21" s="229"/>
      <c r="MVJ21" s="230"/>
      <c r="MVK21" s="227"/>
      <c r="MVL21" s="26"/>
      <c r="MVM21" s="26"/>
      <c r="MVN21" s="26"/>
      <c r="MVO21" s="26"/>
      <c r="MVP21" s="26"/>
      <c r="MVR21" s="229"/>
      <c r="MVS21" s="229"/>
      <c r="MVT21" s="229"/>
      <c r="MVU21" s="229"/>
      <c r="MVV21" s="229"/>
      <c r="MVW21" s="229"/>
      <c r="MVX21" s="229"/>
      <c r="MVY21" s="229"/>
      <c r="MVZ21" s="230"/>
      <c r="MWA21" s="227"/>
      <c r="MWB21" s="26"/>
      <c r="MWC21" s="26"/>
      <c r="MWD21" s="26"/>
      <c r="MWE21" s="26"/>
      <c r="MWF21" s="26"/>
      <c r="MWH21" s="229"/>
      <c r="MWI21" s="229"/>
      <c r="MWJ21" s="229"/>
      <c r="MWK21" s="229"/>
      <c r="MWL21" s="229"/>
      <c r="MWM21" s="229"/>
      <c r="MWN21" s="229"/>
      <c r="MWO21" s="229"/>
      <c r="MWP21" s="230"/>
      <c r="MWQ21" s="227"/>
      <c r="MWR21" s="26"/>
      <c r="MWS21" s="26"/>
      <c r="MWT21" s="26"/>
      <c r="MWU21" s="26"/>
      <c r="MWV21" s="26"/>
      <c r="MWX21" s="229"/>
      <c r="MWY21" s="229"/>
      <c r="MWZ21" s="229"/>
      <c r="MXA21" s="229"/>
      <c r="MXB21" s="229"/>
      <c r="MXC21" s="229"/>
      <c r="MXD21" s="229"/>
      <c r="MXE21" s="229"/>
      <c r="MXF21" s="230"/>
      <c r="MXG21" s="227"/>
      <c r="MXH21" s="26"/>
      <c r="MXI21" s="26"/>
      <c r="MXJ21" s="26"/>
      <c r="MXK21" s="26"/>
      <c r="MXL21" s="26"/>
      <c r="MXN21" s="229"/>
      <c r="MXO21" s="229"/>
      <c r="MXP21" s="229"/>
      <c r="MXQ21" s="229"/>
      <c r="MXR21" s="229"/>
      <c r="MXS21" s="229"/>
      <c r="MXT21" s="229"/>
      <c r="MXU21" s="229"/>
      <c r="MXV21" s="230"/>
      <c r="MXW21" s="227"/>
      <c r="MXX21" s="26"/>
      <c r="MXY21" s="26"/>
      <c r="MXZ21" s="26"/>
      <c r="MYA21" s="26"/>
      <c r="MYB21" s="26"/>
      <c r="MYD21" s="229"/>
      <c r="MYE21" s="229"/>
      <c r="MYF21" s="229"/>
      <c r="MYG21" s="229"/>
      <c r="MYH21" s="229"/>
      <c r="MYI21" s="229"/>
      <c r="MYJ21" s="229"/>
      <c r="MYK21" s="229"/>
      <c r="MYL21" s="230"/>
      <c r="MYM21" s="227"/>
      <c r="MYN21" s="26"/>
      <c r="MYO21" s="26"/>
      <c r="MYP21" s="26"/>
      <c r="MYQ21" s="26"/>
      <c r="MYR21" s="26"/>
      <c r="MYT21" s="229"/>
      <c r="MYU21" s="229"/>
      <c r="MYV21" s="229"/>
      <c r="MYW21" s="229"/>
      <c r="MYX21" s="229"/>
      <c r="MYY21" s="229"/>
      <c r="MYZ21" s="229"/>
      <c r="MZA21" s="229"/>
      <c r="MZB21" s="230"/>
      <c r="MZC21" s="227"/>
      <c r="MZD21" s="26"/>
      <c r="MZE21" s="26"/>
      <c r="MZF21" s="26"/>
      <c r="MZG21" s="26"/>
      <c r="MZH21" s="26"/>
      <c r="MZJ21" s="229"/>
      <c r="MZK21" s="229"/>
      <c r="MZL21" s="229"/>
      <c r="MZM21" s="229"/>
      <c r="MZN21" s="229"/>
      <c r="MZO21" s="229"/>
      <c r="MZP21" s="229"/>
      <c r="MZQ21" s="229"/>
      <c r="MZR21" s="230"/>
      <c r="MZS21" s="227"/>
      <c r="MZT21" s="26"/>
      <c r="MZU21" s="26"/>
      <c r="MZV21" s="26"/>
      <c r="MZW21" s="26"/>
      <c r="MZX21" s="26"/>
      <c r="MZZ21" s="229"/>
      <c r="NAA21" s="229"/>
      <c r="NAB21" s="229"/>
      <c r="NAC21" s="229"/>
      <c r="NAD21" s="229"/>
      <c r="NAE21" s="229"/>
      <c r="NAF21" s="229"/>
      <c r="NAG21" s="229"/>
      <c r="NAH21" s="230"/>
      <c r="NAI21" s="227"/>
      <c r="NAJ21" s="26"/>
      <c r="NAK21" s="26"/>
      <c r="NAL21" s="26"/>
      <c r="NAM21" s="26"/>
      <c r="NAN21" s="26"/>
      <c r="NAP21" s="229"/>
      <c r="NAQ21" s="229"/>
      <c r="NAR21" s="229"/>
      <c r="NAS21" s="229"/>
      <c r="NAT21" s="229"/>
      <c r="NAU21" s="229"/>
      <c r="NAV21" s="229"/>
      <c r="NAW21" s="229"/>
      <c r="NAX21" s="230"/>
      <c r="NAY21" s="227"/>
      <c r="NAZ21" s="26"/>
      <c r="NBA21" s="26"/>
      <c r="NBB21" s="26"/>
      <c r="NBC21" s="26"/>
      <c r="NBD21" s="26"/>
      <c r="NBF21" s="229"/>
      <c r="NBG21" s="229"/>
      <c r="NBH21" s="229"/>
      <c r="NBI21" s="229"/>
      <c r="NBJ21" s="229"/>
      <c r="NBK21" s="229"/>
      <c r="NBL21" s="229"/>
      <c r="NBM21" s="229"/>
      <c r="NBN21" s="230"/>
      <c r="NBO21" s="227"/>
      <c r="NBP21" s="26"/>
      <c r="NBQ21" s="26"/>
      <c r="NBR21" s="26"/>
      <c r="NBS21" s="26"/>
      <c r="NBT21" s="26"/>
      <c r="NBV21" s="229"/>
      <c r="NBW21" s="229"/>
      <c r="NBX21" s="229"/>
      <c r="NBY21" s="229"/>
      <c r="NBZ21" s="229"/>
      <c r="NCA21" s="229"/>
      <c r="NCB21" s="229"/>
      <c r="NCC21" s="229"/>
      <c r="NCD21" s="230"/>
      <c r="NCE21" s="227"/>
      <c r="NCF21" s="26"/>
      <c r="NCG21" s="26"/>
      <c r="NCH21" s="26"/>
      <c r="NCI21" s="26"/>
      <c r="NCJ21" s="26"/>
      <c r="NCL21" s="229"/>
      <c r="NCM21" s="229"/>
      <c r="NCN21" s="229"/>
      <c r="NCO21" s="229"/>
      <c r="NCP21" s="229"/>
      <c r="NCQ21" s="229"/>
      <c r="NCR21" s="229"/>
      <c r="NCS21" s="229"/>
      <c r="NCT21" s="230"/>
      <c r="NCU21" s="227"/>
      <c r="NCV21" s="26"/>
      <c r="NCW21" s="26"/>
      <c r="NCX21" s="26"/>
      <c r="NCY21" s="26"/>
      <c r="NCZ21" s="26"/>
      <c r="NDB21" s="229"/>
      <c r="NDC21" s="229"/>
      <c r="NDD21" s="229"/>
      <c r="NDE21" s="229"/>
      <c r="NDF21" s="229"/>
      <c r="NDG21" s="229"/>
      <c r="NDH21" s="229"/>
      <c r="NDI21" s="229"/>
      <c r="NDJ21" s="230"/>
      <c r="NDK21" s="227"/>
      <c r="NDL21" s="26"/>
      <c r="NDM21" s="26"/>
      <c r="NDN21" s="26"/>
      <c r="NDO21" s="26"/>
      <c r="NDP21" s="26"/>
      <c r="NDR21" s="229"/>
      <c r="NDS21" s="229"/>
      <c r="NDT21" s="229"/>
      <c r="NDU21" s="229"/>
      <c r="NDV21" s="229"/>
      <c r="NDW21" s="229"/>
      <c r="NDX21" s="229"/>
      <c r="NDY21" s="229"/>
      <c r="NDZ21" s="230"/>
      <c r="NEA21" s="227"/>
      <c r="NEB21" s="26"/>
      <c r="NEC21" s="26"/>
      <c r="NED21" s="26"/>
      <c r="NEE21" s="26"/>
      <c r="NEF21" s="26"/>
      <c r="NEH21" s="229"/>
      <c r="NEI21" s="229"/>
      <c r="NEJ21" s="229"/>
      <c r="NEK21" s="229"/>
      <c r="NEL21" s="229"/>
      <c r="NEM21" s="229"/>
      <c r="NEN21" s="229"/>
      <c r="NEO21" s="229"/>
      <c r="NEP21" s="230"/>
      <c r="NEQ21" s="227"/>
      <c r="NER21" s="26"/>
      <c r="NES21" s="26"/>
      <c r="NET21" s="26"/>
      <c r="NEU21" s="26"/>
      <c r="NEV21" s="26"/>
      <c r="NEX21" s="229"/>
      <c r="NEY21" s="229"/>
      <c r="NEZ21" s="229"/>
      <c r="NFA21" s="229"/>
      <c r="NFB21" s="229"/>
      <c r="NFC21" s="229"/>
      <c r="NFD21" s="229"/>
      <c r="NFE21" s="229"/>
      <c r="NFF21" s="230"/>
      <c r="NFG21" s="227"/>
      <c r="NFH21" s="26"/>
      <c r="NFI21" s="26"/>
      <c r="NFJ21" s="26"/>
      <c r="NFK21" s="26"/>
      <c r="NFL21" s="26"/>
      <c r="NFN21" s="229"/>
      <c r="NFO21" s="229"/>
      <c r="NFP21" s="229"/>
      <c r="NFQ21" s="229"/>
      <c r="NFR21" s="229"/>
      <c r="NFS21" s="229"/>
      <c r="NFT21" s="229"/>
      <c r="NFU21" s="229"/>
      <c r="NFV21" s="230"/>
      <c r="NFW21" s="227"/>
      <c r="NFX21" s="26"/>
      <c r="NFY21" s="26"/>
      <c r="NFZ21" s="26"/>
      <c r="NGA21" s="26"/>
      <c r="NGB21" s="26"/>
      <c r="NGD21" s="229"/>
      <c r="NGE21" s="229"/>
      <c r="NGF21" s="229"/>
      <c r="NGG21" s="229"/>
      <c r="NGH21" s="229"/>
      <c r="NGI21" s="229"/>
      <c r="NGJ21" s="229"/>
      <c r="NGK21" s="229"/>
      <c r="NGL21" s="230"/>
      <c r="NGM21" s="227"/>
      <c r="NGN21" s="26"/>
      <c r="NGO21" s="26"/>
      <c r="NGP21" s="26"/>
      <c r="NGQ21" s="26"/>
      <c r="NGR21" s="26"/>
      <c r="NGT21" s="229"/>
      <c r="NGU21" s="229"/>
      <c r="NGV21" s="229"/>
      <c r="NGW21" s="229"/>
      <c r="NGX21" s="229"/>
      <c r="NGY21" s="229"/>
      <c r="NGZ21" s="229"/>
      <c r="NHA21" s="229"/>
      <c r="NHB21" s="230"/>
      <c r="NHC21" s="227"/>
      <c r="NHD21" s="26"/>
      <c r="NHE21" s="26"/>
      <c r="NHF21" s="26"/>
      <c r="NHG21" s="26"/>
      <c r="NHH21" s="26"/>
      <c r="NHJ21" s="229"/>
      <c r="NHK21" s="229"/>
      <c r="NHL21" s="229"/>
      <c r="NHM21" s="229"/>
      <c r="NHN21" s="229"/>
      <c r="NHO21" s="229"/>
      <c r="NHP21" s="229"/>
      <c r="NHQ21" s="229"/>
      <c r="NHR21" s="230"/>
      <c r="NHS21" s="227"/>
      <c r="NHT21" s="26"/>
      <c r="NHU21" s="26"/>
      <c r="NHV21" s="26"/>
      <c r="NHW21" s="26"/>
      <c r="NHX21" s="26"/>
      <c r="NHZ21" s="229"/>
      <c r="NIA21" s="229"/>
      <c r="NIB21" s="229"/>
      <c r="NIC21" s="229"/>
      <c r="NID21" s="229"/>
      <c r="NIE21" s="229"/>
      <c r="NIF21" s="229"/>
      <c r="NIG21" s="229"/>
      <c r="NIH21" s="230"/>
      <c r="NII21" s="227"/>
      <c r="NIJ21" s="26"/>
      <c r="NIK21" s="26"/>
      <c r="NIL21" s="26"/>
      <c r="NIM21" s="26"/>
      <c r="NIN21" s="26"/>
      <c r="NIP21" s="229"/>
      <c r="NIQ21" s="229"/>
      <c r="NIR21" s="229"/>
      <c r="NIS21" s="229"/>
      <c r="NIT21" s="229"/>
      <c r="NIU21" s="229"/>
      <c r="NIV21" s="229"/>
      <c r="NIW21" s="229"/>
      <c r="NIX21" s="230"/>
      <c r="NIY21" s="227"/>
      <c r="NIZ21" s="26"/>
      <c r="NJA21" s="26"/>
      <c r="NJB21" s="26"/>
      <c r="NJC21" s="26"/>
      <c r="NJD21" s="26"/>
      <c r="NJF21" s="229"/>
      <c r="NJG21" s="229"/>
      <c r="NJH21" s="229"/>
      <c r="NJI21" s="229"/>
      <c r="NJJ21" s="229"/>
      <c r="NJK21" s="229"/>
      <c r="NJL21" s="229"/>
      <c r="NJM21" s="229"/>
      <c r="NJN21" s="230"/>
      <c r="NJO21" s="227"/>
      <c r="NJP21" s="26"/>
      <c r="NJQ21" s="26"/>
      <c r="NJR21" s="26"/>
      <c r="NJS21" s="26"/>
      <c r="NJT21" s="26"/>
      <c r="NJV21" s="229"/>
      <c r="NJW21" s="229"/>
      <c r="NJX21" s="229"/>
      <c r="NJY21" s="229"/>
      <c r="NJZ21" s="229"/>
      <c r="NKA21" s="229"/>
      <c r="NKB21" s="229"/>
      <c r="NKC21" s="229"/>
      <c r="NKD21" s="230"/>
      <c r="NKE21" s="227"/>
      <c r="NKF21" s="26"/>
      <c r="NKG21" s="26"/>
      <c r="NKH21" s="26"/>
      <c r="NKI21" s="26"/>
      <c r="NKJ21" s="26"/>
      <c r="NKL21" s="229"/>
      <c r="NKM21" s="229"/>
      <c r="NKN21" s="229"/>
      <c r="NKO21" s="229"/>
      <c r="NKP21" s="229"/>
      <c r="NKQ21" s="229"/>
      <c r="NKR21" s="229"/>
      <c r="NKS21" s="229"/>
      <c r="NKT21" s="230"/>
      <c r="NKU21" s="227"/>
      <c r="NKV21" s="26"/>
      <c r="NKW21" s="26"/>
      <c r="NKX21" s="26"/>
      <c r="NKY21" s="26"/>
      <c r="NKZ21" s="26"/>
      <c r="NLB21" s="229"/>
      <c r="NLC21" s="229"/>
      <c r="NLD21" s="229"/>
      <c r="NLE21" s="229"/>
      <c r="NLF21" s="229"/>
      <c r="NLG21" s="229"/>
      <c r="NLH21" s="229"/>
      <c r="NLI21" s="229"/>
      <c r="NLJ21" s="230"/>
      <c r="NLK21" s="227"/>
      <c r="NLL21" s="26"/>
      <c r="NLM21" s="26"/>
      <c r="NLN21" s="26"/>
      <c r="NLO21" s="26"/>
      <c r="NLP21" s="26"/>
      <c r="NLR21" s="229"/>
      <c r="NLS21" s="229"/>
      <c r="NLT21" s="229"/>
      <c r="NLU21" s="229"/>
      <c r="NLV21" s="229"/>
      <c r="NLW21" s="229"/>
      <c r="NLX21" s="229"/>
      <c r="NLY21" s="229"/>
      <c r="NLZ21" s="230"/>
      <c r="NMA21" s="227"/>
      <c r="NMB21" s="26"/>
      <c r="NMC21" s="26"/>
      <c r="NMD21" s="26"/>
      <c r="NME21" s="26"/>
      <c r="NMF21" s="26"/>
      <c r="NMH21" s="229"/>
      <c r="NMI21" s="229"/>
      <c r="NMJ21" s="229"/>
      <c r="NMK21" s="229"/>
      <c r="NML21" s="229"/>
      <c r="NMM21" s="229"/>
      <c r="NMN21" s="229"/>
      <c r="NMO21" s="229"/>
      <c r="NMP21" s="230"/>
      <c r="NMQ21" s="227"/>
      <c r="NMR21" s="26"/>
      <c r="NMS21" s="26"/>
      <c r="NMT21" s="26"/>
      <c r="NMU21" s="26"/>
      <c r="NMV21" s="26"/>
      <c r="NMX21" s="229"/>
      <c r="NMY21" s="229"/>
      <c r="NMZ21" s="229"/>
      <c r="NNA21" s="229"/>
      <c r="NNB21" s="229"/>
      <c r="NNC21" s="229"/>
      <c r="NND21" s="229"/>
      <c r="NNE21" s="229"/>
      <c r="NNF21" s="230"/>
      <c r="NNG21" s="227"/>
      <c r="NNH21" s="26"/>
      <c r="NNI21" s="26"/>
      <c r="NNJ21" s="26"/>
      <c r="NNK21" s="26"/>
      <c r="NNL21" s="26"/>
      <c r="NNN21" s="229"/>
      <c r="NNO21" s="229"/>
      <c r="NNP21" s="229"/>
      <c r="NNQ21" s="229"/>
      <c r="NNR21" s="229"/>
      <c r="NNS21" s="229"/>
      <c r="NNT21" s="229"/>
      <c r="NNU21" s="229"/>
      <c r="NNV21" s="230"/>
      <c r="NNW21" s="227"/>
      <c r="NNX21" s="26"/>
      <c r="NNY21" s="26"/>
      <c r="NNZ21" s="26"/>
      <c r="NOA21" s="26"/>
      <c r="NOB21" s="26"/>
      <c r="NOD21" s="229"/>
      <c r="NOE21" s="229"/>
      <c r="NOF21" s="229"/>
      <c r="NOG21" s="229"/>
      <c r="NOH21" s="229"/>
      <c r="NOI21" s="229"/>
      <c r="NOJ21" s="229"/>
      <c r="NOK21" s="229"/>
      <c r="NOL21" s="230"/>
      <c r="NOM21" s="227"/>
      <c r="NON21" s="26"/>
      <c r="NOO21" s="26"/>
      <c r="NOP21" s="26"/>
      <c r="NOQ21" s="26"/>
      <c r="NOR21" s="26"/>
      <c r="NOT21" s="229"/>
      <c r="NOU21" s="229"/>
      <c r="NOV21" s="229"/>
      <c r="NOW21" s="229"/>
      <c r="NOX21" s="229"/>
      <c r="NOY21" s="229"/>
      <c r="NOZ21" s="229"/>
      <c r="NPA21" s="229"/>
      <c r="NPB21" s="230"/>
      <c r="NPC21" s="227"/>
      <c r="NPD21" s="26"/>
      <c r="NPE21" s="26"/>
      <c r="NPF21" s="26"/>
      <c r="NPG21" s="26"/>
      <c r="NPH21" s="26"/>
      <c r="NPJ21" s="229"/>
      <c r="NPK21" s="229"/>
      <c r="NPL21" s="229"/>
      <c r="NPM21" s="229"/>
      <c r="NPN21" s="229"/>
      <c r="NPO21" s="229"/>
      <c r="NPP21" s="229"/>
      <c r="NPQ21" s="229"/>
      <c r="NPR21" s="230"/>
      <c r="NPS21" s="227"/>
      <c r="NPT21" s="26"/>
      <c r="NPU21" s="26"/>
      <c r="NPV21" s="26"/>
      <c r="NPW21" s="26"/>
      <c r="NPX21" s="26"/>
      <c r="NPZ21" s="229"/>
      <c r="NQA21" s="229"/>
      <c r="NQB21" s="229"/>
      <c r="NQC21" s="229"/>
      <c r="NQD21" s="229"/>
      <c r="NQE21" s="229"/>
      <c r="NQF21" s="229"/>
      <c r="NQG21" s="229"/>
      <c r="NQH21" s="230"/>
      <c r="NQI21" s="227"/>
      <c r="NQJ21" s="26"/>
      <c r="NQK21" s="26"/>
      <c r="NQL21" s="26"/>
      <c r="NQM21" s="26"/>
      <c r="NQN21" s="26"/>
      <c r="NQP21" s="229"/>
      <c r="NQQ21" s="229"/>
      <c r="NQR21" s="229"/>
      <c r="NQS21" s="229"/>
      <c r="NQT21" s="229"/>
      <c r="NQU21" s="229"/>
      <c r="NQV21" s="229"/>
      <c r="NQW21" s="229"/>
      <c r="NQX21" s="230"/>
      <c r="NQY21" s="227"/>
      <c r="NQZ21" s="26"/>
      <c r="NRA21" s="26"/>
      <c r="NRB21" s="26"/>
      <c r="NRC21" s="26"/>
      <c r="NRD21" s="26"/>
      <c r="NRF21" s="229"/>
      <c r="NRG21" s="229"/>
      <c r="NRH21" s="229"/>
      <c r="NRI21" s="229"/>
      <c r="NRJ21" s="229"/>
      <c r="NRK21" s="229"/>
      <c r="NRL21" s="229"/>
      <c r="NRM21" s="229"/>
      <c r="NRN21" s="230"/>
      <c r="NRO21" s="227"/>
      <c r="NRP21" s="26"/>
      <c r="NRQ21" s="26"/>
      <c r="NRR21" s="26"/>
      <c r="NRS21" s="26"/>
      <c r="NRT21" s="26"/>
      <c r="NRV21" s="229"/>
      <c r="NRW21" s="229"/>
      <c r="NRX21" s="229"/>
      <c r="NRY21" s="229"/>
      <c r="NRZ21" s="229"/>
      <c r="NSA21" s="229"/>
      <c r="NSB21" s="229"/>
      <c r="NSC21" s="229"/>
      <c r="NSD21" s="230"/>
      <c r="NSE21" s="227"/>
      <c r="NSF21" s="26"/>
      <c r="NSG21" s="26"/>
      <c r="NSH21" s="26"/>
      <c r="NSI21" s="26"/>
      <c r="NSJ21" s="26"/>
      <c r="NSL21" s="229"/>
      <c r="NSM21" s="229"/>
      <c r="NSN21" s="229"/>
      <c r="NSO21" s="229"/>
      <c r="NSP21" s="229"/>
      <c r="NSQ21" s="229"/>
      <c r="NSR21" s="229"/>
      <c r="NSS21" s="229"/>
      <c r="NST21" s="230"/>
      <c r="NSU21" s="227"/>
      <c r="NSV21" s="26"/>
      <c r="NSW21" s="26"/>
      <c r="NSX21" s="26"/>
      <c r="NSY21" s="26"/>
      <c r="NSZ21" s="26"/>
      <c r="NTB21" s="229"/>
      <c r="NTC21" s="229"/>
      <c r="NTD21" s="229"/>
      <c r="NTE21" s="229"/>
      <c r="NTF21" s="229"/>
      <c r="NTG21" s="229"/>
      <c r="NTH21" s="229"/>
      <c r="NTI21" s="229"/>
      <c r="NTJ21" s="230"/>
      <c r="NTK21" s="227"/>
      <c r="NTL21" s="26"/>
      <c r="NTM21" s="26"/>
      <c r="NTN21" s="26"/>
      <c r="NTO21" s="26"/>
      <c r="NTP21" s="26"/>
      <c r="NTR21" s="229"/>
      <c r="NTS21" s="229"/>
      <c r="NTT21" s="229"/>
      <c r="NTU21" s="229"/>
      <c r="NTV21" s="229"/>
      <c r="NTW21" s="229"/>
      <c r="NTX21" s="229"/>
      <c r="NTY21" s="229"/>
      <c r="NTZ21" s="230"/>
      <c r="NUA21" s="227"/>
      <c r="NUB21" s="26"/>
      <c r="NUC21" s="26"/>
      <c r="NUD21" s="26"/>
      <c r="NUE21" s="26"/>
      <c r="NUF21" s="26"/>
      <c r="NUH21" s="229"/>
      <c r="NUI21" s="229"/>
      <c r="NUJ21" s="229"/>
      <c r="NUK21" s="229"/>
      <c r="NUL21" s="229"/>
      <c r="NUM21" s="229"/>
      <c r="NUN21" s="229"/>
      <c r="NUO21" s="229"/>
      <c r="NUP21" s="230"/>
      <c r="NUQ21" s="227"/>
      <c r="NUR21" s="26"/>
      <c r="NUS21" s="26"/>
      <c r="NUT21" s="26"/>
      <c r="NUU21" s="26"/>
      <c r="NUV21" s="26"/>
      <c r="NUX21" s="229"/>
      <c r="NUY21" s="229"/>
      <c r="NUZ21" s="229"/>
      <c r="NVA21" s="229"/>
      <c r="NVB21" s="229"/>
      <c r="NVC21" s="229"/>
      <c r="NVD21" s="229"/>
      <c r="NVE21" s="229"/>
      <c r="NVF21" s="230"/>
      <c r="NVG21" s="227"/>
      <c r="NVH21" s="26"/>
      <c r="NVI21" s="26"/>
      <c r="NVJ21" s="26"/>
      <c r="NVK21" s="26"/>
      <c r="NVL21" s="26"/>
      <c r="NVN21" s="229"/>
      <c r="NVO21" s="229"/>
      <c r="NVP21" s="229"/>
      <c r="NVQ21" s="229"/>
      <c r="NVR21" s="229"/>
      <c r="NVS21" s="229"/>
      <c r="NVT21" s="229"/>
      <c r="NVU21" s="229"/>
      <c r="NVV21" s="230"/>
      <c r="NVW21" s="227"/>
      <c r="NVX21" s="26"/>
      <c r="NVY21" s="26"/>
      <c r="NVZ21" s="26"/>
      <c r="NWA21" s="26"/>
      <c r="NWB21" s="26"/>
      <c r="NWD21" s="229"/>
      <c r="NWE21" s="229"/>
      <c r="NWF21" s="229"/>
      <c r="NWG21" s="229"/>
      <c r="NWH21" s="229"/>
      <c r="NWI21" s="229"/>
      <c r="NWJ21" s="229"/>
      <c r="NWK21" s="229"/>
      <c r="NWL21" s="230"/>
      <c r="NWM21" s="227"/>
      <c r="NWN21" s="26"/>
      <c r="NWO21" s="26"/>
      <c r="NWP21" s="26"/>
      <c r="NWQ21" s="26"/>
      <c r="NWR21" s="26"/>
      <c r="NWT21" s="229"/>
      <c r="NWU21" s="229"/>
      <c r="NWV21" s="229"/>
      <c r="NWW21" s="229"/>
      <c r="NWX21" s="229"/>
      <c r="NWY21" s="229"/>
      <c r="NWZ21" s="229"/>
      <c r="NXA21" s="229"/>
      <c r="NXB21" s="230"/>
      <c r="NXC21" s="227"/>
      <c r="NXD21" s="26"/>
      <c r="NXE21" s="26"/>
      <c r="NXF21" s="26"/>
      <c r="NXG21" s="26"/>
      <c r="NXH21" s="26"/>
      <c r="NXJ21" s="229"/>
      <c r="NXK21" s="229"/>
      <c r="NXL21" s="229"/>
      <c r="NXM21" s="229"/>
      <c r="NXN21" s="229"/>
      <c r="NXO21" s="229"/>
      <c r="NXP21" s="229"/>
      <c r="NXQ21" s="229"/>
      <c r="NXR21" s="230"/>
      <c r="NXS21" s="227"/>
      <c r="NXT21" s="26"/>
      <c r="NXU21" s="26"/>
      <c r="NXV21" s="26"/>
      <c r="NXW21" s="26"/>
      <c r="NXX21" s="26"/>
      <c r="NXZ21" s="229"/>
      <c r="NYA21" s="229"/>
      <c r="NYB21" s="229"/>
      <c r="NYC21" s="229"/>
      <c r="NYD21" s="229"/>
      <c r="NYE21" s="229"/>
      <c r="NYF21" s="229"/>
      <c r="NYG21" s="229"/>
      <c r="NYH21" s="230"/>
      <c r="NYI21" s="227"/>
      <c r="NYJ21" s="26"/>
      <c r="NYK21" s="26"/>
      <c r="NYL21" s="26"/>
      <c r="NYM21" s="26"/>
      <c r="NYN21" s="26"/>
      <c r="NYP21" s="229"/>
      <c r="NYQ21" s="229"/>
      <c r="NYR21" s="229"/>
      <c r="NYS21" s="229"/>
      <c r="NYT21" s="229"/>
      <c r="NYU21" s="229"/>
      <c r="NYV21" s="229"/>
      <c r="NYW21" s="229"/>
      <c r="NYX21" s="230"/>
      <c r="NYY21" s="227"/>
      <c r="NYZ21" s="26"/>
      <c r="NZA21" s="26"/>
      <c r="NZB21" s="26"/>
      <c r="NZC21" s="26"/>
      <c r="NZD21" s="26"/>
      <c r="NZF21" s="229"/>
      <c r="NZG21" s="229"/>
      <c r="NZH21" s="229"/>
      <c r="NZI21" s="229"/>
      <c r="NZJ21" s="229"/>
      <c r="NZK21" s="229"/>
      <c r="NZL21" s="229"/>
      <c r="NZM21" s="229"/>
      <c r="NZN21" s="230"/>
      <c r="NZO21" s="227"/>
      <c r="NZP21" s="26"/>
      <c r="NZQ21" s="26"/>
      <c r="NZR21" s="26"/>
      <c r="NZS21" s="26"/>
      <c r="NZT21" s="26"/>
      <c r="NZV21" s="229"/>
      <c r="NZW21" s="229"/>
      <c r="NZX21" s="229"/>
      <c r="NZY21" s="229"/>
      <c r="NZZ21" s="229"/>
      <c r="OAA21" s="229"/>
      <c r="OAB21" s="229"/>
      <c r="OAC21" s="229"/>
      <c r="OAD21" s="230"/>
      <c r="OAE21" s="227"/>
      <c r="OAF21" s="26"/>
      <c r="OAG21" s="26"/>
      <c r="OAH21" s="26"/>
      <c r="OAI21" s="26"/>
      <c r="OAJ21" s="26"/>
      <c r="OAL21" s="229"/>
      <c r="OAM21" s="229"/>
      <c r="OAN21" s="229"/>
      <c r="OAO21" s="229"/>
      <c r="OAP21" s="229"/>
      <c r="OAQ21" s="229"/>
      <c r="OAR21" s="229"/>
      <c r="OAS21" s="229"/>
      <c r="OAT21" s="230"/>
      <c r="OAU21" s="227"/>
      <c r="OAV21" s="26"/>
      <c r="OAW21" s="26"/>
      <c r="OAX21" s="26"/>
      <c r="OAY21" s="26"/>
      <c r="OAZ21" s="26"/>
      <c r="OBB21" s="229"/>
      <c r="OBC21" s="229"/>
      <c r="OBD21" s="229"/>
      <c r="OBE21" s="229"/>
      <c r="OBF21" s="229"/>
      <c r="OBG21" s="229"/>
      <c r="OBH21" s="229"/>
      <c r="OBI21" s="229"/>
      <c r="OBJ21" s="230"/>
      <c r="OBK21" s="227"/>
      <c r="OBL21" s="26"/>
      <c r="OBM21" s="26"/>
      <c r="OBN21" s="26"/>
      <c r="OBO21" s="26"/>
      <c r="OBP21" s="26"/>
      <c r="OBR21" s="229"/>
      <c r="OBS21" s="229"/>
      <c r="OBT21" s="229"/>
      <c r="OBU21" s="229"/>
      <c r="OBV21" s="229"/>
      <c r="OBW21" s="229"/>
      <c r="OBX21" s="229"/>
      <c r="OBY21" s="229"/>
      <c r="OBZ21" s="230"/>
      <c r="OCA21" s="227"/>
      <c r="OCB21" s="26"/>
      <c r="OCC21" s="26"/>
      <c r="OCD21" s="26"/>
      <c r="OCE21" s="26"/>
      <c r="OCF21" s="26"/>
      <c r="OCH21" s="229"/>
      <c r="OCI21" s="229"/>
      <c r="OCJ21" s="229"/>
      <c r="OCK21" s="229"/>
      <c r="OCL21" s="229"/>
      <c r="OCM21" s="229"/>
      <c r="OCN21" s="229"/>
      <c r="OCO21" s="229"/>
      <c r="OCP21" s="230"/>
      <c r="OCQ21" s="227"/>
      <c r="OCR21" s="26"/>
      <c r="OCS21" s="26"/>
      <c r="OCT21" s="26"/>
      <c r="OCU21" s="26"/>
      <c r="OCV21" s="26"/>
      <c r="OCX21" s="229"/>
      <c r="OCY21" s="229"/>
      <c r="OCZ21" s="229"/>
      <c r="ODA21" s="229"/>
      <c r="ODB21" s="229"/>
      <c r="ODC21" s="229"/>
      <c r="ODD21" s="229"/>
      <c r="ODE21" s="229"/>
      <c r="ODF21" s="230"/>
      <c r="ODG21" s="227"/>
      <c r="ODH21" s="26"/>
      <c r="ODI21" s="26"/>
      <c r="ODJ21" s="26"/>
      <c r="ODK21" s="26"/>
      <c r="ODL21" s="26"/>
      <c r="ODN21" s="229"/>
      <c r="ODO21" s="229"/>
      <c r="ODP21" s="229"/>
      <c r="ODQ21" s="229"/>
      <c r="ODR21" s="229"/>
      <c r="ODS21" s="229"/>
      <c r="ODT21" s="229"/>
      <c r="ODU21" s="229"/>
      <c r="ODV21" s="230"/>
      <c r="ODW21" s="227"/>
      <c r="ODX21" s="26"/>
      <c r="ODY21" s="26"/>
      <c r="ODZ21" s="26"/>
      <c r="OEA21" s="26"/>
      <c r="OEB21" s="26"/>
      <c r="OED21" s="229"/>
      <c r="OEE21" s="229"/>
      <c r="OEF21" s="229"/>
      <c r="OEG21" s="229"/>
      <c r="OEH21" s="229"/>
      <c r="OEI21" s="229"/>
      <c r="OEJ21" s="229"/>
      <c r="OEK21" s="229"/>
      <c r="OEL21" s="230"/>
      <c r="OEM21" s="227"/>
      <c r="OEN21" s="26"/>
      <c r="OEO21" s="26"/>
      <c r="OEP21" s="26"/>
      <c r="OEQ21" s="26"/>
      <c r="OER21" s="26"/>
      <c r="OET21" s="229"/>
      <c r="OEU21" s="229"/>
      <c r="OEV21" s="229"/>
      <c r="OEW21" s="229"/>
      <c r="OEX21" s="229"/>
      <c r="OEY21" s="229"/>
      <c r="OEZ21" s="229"/>
      <c r="OFA21" s="229"/>
      <c r="OFB21" s="230"/>
      <c r="OFC21" s="227"/>
      <c r="OFD21" s="26"/>
      <c r="OFE21" s="26"/>
      <c r="OFF21" s="26"/>
      <c r="OFG21" s="26"/>
      <c r="OFH21" s="26"/>
      <c r="OFJ21" s="229"/>
      <c r="OFK21" s="229"/>
      <c r="OFL21" s="229"/>
      <c r="OFM21" s="229"/>
      <c r="OFN21" s="229"/>
      <c r="OFO21" s="229"/>
      <c r="OFP21" s="229"/>
      <c r="OFQ21" s="229"/>
      <c r="OFR21" s="230"/>
      <c r="OFS21" s="227"/>
      <c r="OFT21" s="26"/>
      <c r="OFU21" s="26"/>
      <c r="OFV21" s="26"/>
      <c r="OFW21" s="26"/>
      <c r="OFX21" s="26"/>
      <c r="OFZ21" s="229"/>
      <c r="OGA21" s="229"/>
      <c r="OGB21" s="229"/>
      <c r="OGC21" s="229"/>
      <c r="OGD21" s="229"/>
      <c r="OGE21" s="229"/>
      <c r="OGF21" s="229"/>
      <c r="OGG21" s="229"/>
      <c r="OGH21" s="230"/>
      <c r="OGI21" s="227"/>
      <c r="OGJ21" s="26"/>
      <c r="OGK21" s="26"/>
      <c r="OGL21" s="26"/>
      <c r="OGM21" s="26"/>
      <c r="OGN21" s="26"/>
      <c r="OGP21" s="229"/>
      <c r="OGQ21" s="229"/>
      <c r="OGR21" s="229"/>
      <c r="OGS21" s="229"/>
      <c r="OGT21" s="229"/>
      <c r="OGU21" s="229"/>
      <c r="OGV21" s="229"/>
      <c r="OGW21" s="229"/>
      <c r="OGX21" s="230"/>
      <c r="OGY21" s="227"/>
      <c r="OGZ21" s="26"/>
      <c r="OHA21" s="26"/>
      <c r="OHB21" s="26"/>
      <c r="OHC21" s="26"/>
      <c r="OHD21" s="26"/>
      <c r="OHF21" s="229"/>
      <c r="OHG21" s="229"/>
      <c r="OHH21" s="229"/>
      <c r="OHI21" s="229"/>
      <c r="OHJ21" s="229"/>
      <c r="OHK21" s="229"/>
      <c r="OHL21" s="229"/>
      <c r="OHM21" s="229"/>
      <c r="OHN21" s="230"/>
      <c r="OHO21" s="227"/>
      <c r="OHP21" s="26"/>
      <c r="OHQ21" s="26"/>
      <c r="OHR21" s="26"/>
      <c r="OHS21" s="26"/>
      <c r="OHT21" s="26"/>
      <c r="OHV21" s="229"/>
      <c r="OHW21" s="229"/>
      <c r="OHX21" s="229"/>
      <c r="OHY21" s="229"/>
      <c r="OHZ21" s="229"/>
      <c r="OIA21" s="229"/>
      <c r="OIB21" s="229"/>
      <c r="OIC21" s="229"/>
      <c r="OID21" s="230"/>
      <c r="OIE21" s="227"/>
      <c r="OIF21" s="26"/>
      <c r="OIG21" s="26"/>
      <c r="OIH21" s="26"/>
      <c r="OII21" s="26"/>
      <c r="OIJ21" s="26"/>
      <c r="OIL21" s="229"/>
      <c r="OIM21" s="229"/>
      <c r="OIN21" s="229"/>
      <c r="OIO21" s="229"/>
      <c r="OIP21" s="229"/>
      <c r="OIQ21" s="229"/>
      <c r="OIR21" s="229"/>
      <c r="OIS21" s="229"/>
      <c r="OIT21" s="230"/>
      <c r="OIU21" s="227"/>
      <c r="OIV21" s="26"/>
      <c r="OIW21" s="26"/>
      <c r="OIX21" s="26"/>
      <c r="OIY21" s="26"/>
      <c r="OIZ21" s="26"/>
      <c r="OJB21" s="229"/>
      <c r="OJC21" s="229"/>
      <c r="OJD21" s="229"/>
      <c r="OJE21" s="229"/>
      <c r="OJF21" s="229"/>
      <c r="OJG21" s="229"/>
      <c r="OJH21" s="229"/>
      <c r="OJI21" s="229"/>
      <c r="OJJ21" s="230"/>
      <c r="OJK21" s="227"/>
      <c r="OJL21" s="26"/>
      <c r="OJM21" s="26"/>
      <c r="OJN21" s="26"/>
      <c r="OJO21" s="26"/>
      <c r="OJP21" s="26"/>
      <c r="OJR21" s="229"/>
      <c r="OJS21" s="229"/>
      <c r="OJT21" s="229"/>
      <c r="OJU21" s="229"/>
      <c r="OJV21" s="229"/>
      <c r="OJW21" s="229"/>
      <c r="OJX21" s="229"/>
      <c r="OJY21" s="229"/>
      <c r="OJZ21" s="230"/>
      <c r="OKA21" s="227"/>
      <c r="OKB21" s="26"/>
      <c r="OKC21" s="26"/>
      <c r="OKD21" s="26"/>
      <c r="OKE21" s="26"/>
      <c r="OKF21" s="26"/>
      <c r="OKH21" s="229"/>
      <c r="OKI21" s="229"/>
      <c r="OKJ21" s="229"/>
      <c r="OKK21" s="229"/>
      <c r="OKL21" s="229"/>
      <c r="OKM21" s="229"/>
      <c r="OKN21" s="229"/>
      <c r="OKO21" s="229"/>
      <c r="OKP21" s="230"/>
      <c r="OKQ21" s="227"/>
      <c r="OKR21" s="26"/>
      <c r="OKS21" s="26"/>
      <c r="OKT21" s="26"/>
      <c r="OKU21" s="26"/>
      <c r="OKV21" s="26"/>
      <c r="OKX21" s="229"/>
      <c r="OKY21" s="229"/>
      <c r="OKZ21" s="229"/>
      <c r="OLA21" s="229"/>
      <c r="OLB21" s="229"/>
      <c r="OLC21" s="229"/>
      <c r="OLD21" s="229"/>
      <c r="OLE21" s="229"/>
      <c r="OLF21" s="230"/>
      <c r="OLG21" s="227"/>
      <c r="OLH21" s="26"/>
      <c r="OLI21" s="26"/>
      <c r="OLJ21" s="26"/>
      <c r="OLK21" s="26"/>
      <c r="OLL21" s="26"/>
      <c r="OLN21" s="229"/>
      <c r="OLO21" s="229"/>
      <c r="OLP21" s="229"/>
      <c r="OLQ21" s="229"/>
      <c r="OLR21" s="229"/>
      <c r="OLS21" s="229"/>
      <c r="OLT21" s="229"/>
      <c r="OLU21" s="229"/>
      <c r="OLV21" s="230"/>
      <c r="OLW21" s="227"/>
      <c r="OLX21" s="26"/>
      <c r="OLY21" s="26"/>
      <c r="OLZ21" s="26"/>
      <c r="OMA21" s="26"/>
      <c r="OMB21" s="26"/>
      <c r="OMD21" s="229"/>
      <c r="OME21" s="229"/>
      <c r="OMF21" s="229"/>
      <c r="OMG21" s="229"/>
      <c r="OMH21" s="229"/>
      <c r="OMI21" s="229"/>
      <c r="OMJ21" s="229"/>
      <c r="OMK21" s="229"/>
      <c r="OML21" s="230"/>
      <c r="OMM21" s="227"/>
      <c r="OMN21" s="26"/>
      <c r="OMO21" s="26"/>
      <c r="OMP21" s="26"/>
      <c r="OMQ21" s="26"/>
      <c r="OMR21" s="26"/>
      <c r="OMT21" s="229"/>
      <c r="OMU21" s="229"/>
      <c r="OMV21" s="229"/>
      <c r="OMW21" s="229"/>
      <c r="OMX21" s="229"/>
      <c r="OMY21" s="229"/>
      <c r="OMZ21" s="229"/>
      <c r="ONA21" s="229"/>
      <c r="ONB21" s="230"/>
      <c r="ONC21" s="227"/>
      <c r="OND21" s="26"/>
      <c r="ONE21" s="26"/>
      <c r="ONF21" s="26"/>
      <c r="ONG21" s="26"/>
      <c r="ONH21" s="26"/>
      <c r="ONJ21" s="229"/>
      <c r="ONK21" s="229"/>
      <c r="ONL21" s="229"/>
      <c r="ONM21" s="229"/>
      <c r="ONN21" s="229"/>
      <c r="ONO21" s="229"/>
      <c r="ONP21" s="229"/>
      <c r="ONQ21" s="229"/>
      <c r="ONR21" s="230"/>
      <c r="ONS21" s="227"/>
      <c r="ONT21" s="26"/>
      <c r="ONU21" s="26"/>
      <c r="ONV21" s="26"/>
      <c r="ONW21" s="26"/>
      <c r="ONX21" s="26"/>
      <c r="ONZ21" s="229"/>
      <c r="OOA21" s="229"/>
      <c r="OOB21" s="229"/>
      <c r="OOC21" s="229"/>
      <c r="OOD21" s="229"/>
      <c r="OOE21" s="229"/>
      <c r="OOF21" s="229"/>
      <c r="OOG21" s="229"/>
      <c r="OOH21" s="230"/>
      <c r="OOI21" s="227"/>
      <c r="OOJ21" s="26"/>
      <c r="OOK21" s="26"/>
      <c r="OOL21" s="26"/>
      <c r="OOM21" s="26"/>
      <c r="OON21" s="26"/>
      <c r="OOP21" s="229"/>
      <c r="OOQ21" s="229"/>
      <c r="OOR21" s="229"/>
      <c r="OOS21" s="229"/>
      <c r="OOT21" s="229"/>
      <c r="OOU21" s="229"/>
      <c r="OOV21" s="229"/>
      <c r="OOW21" s="229"/>
      <c r="OOX21" s="230"/>
      <c r="OOY21" s="227"/>
      <c r="OOZ21" s="26"/>
      <c r="OPA21" s="26"/>
      <c r="OPB21" s="26"/>
      <c r="OPC21" s="26"/>
      <c r="OPD21" s="26"/>
      <c r="OPF21" s="229"/>
      <c r="OPG21" s="229"/>
      <c r="OPH21" s="229"/>
      <c r="OPI21" s="229"/>
      <c r="OPJ21" s="229"/>
      <c r="OPK21" s="229"/>
      <c r="OPL21" s="229"/>
      <c r="OPM21" s="229"/>
      <c r="OPN21" s="230"/>
      <c r="OPO21" s="227"/>
      <c r="OPP21" s="26"/>
      <c r="OPQ21" s="26"/>
      <c r="OPR21" s="26"/>
      <c r="OPS21" s="26"/>
      <c r="OPT21" s="26"/>
      <c r="OPV21" s="229"/>
      <c r="OPW21" s="229"/>
      <c r="OPX21" s="229"/>
      <c r="OPY21" s="229"/>
      <c r="OPZ21" s="229"/>
      <c r="OQA21" s="229"/>
      <c r="OQB21" s="229"/>
      <c r="OQC21" s="229"/>
      <c r="OQD21" s="230"/>
      <c r="OQE21" s="227"/>
      <c r="OQF21" s="26"/>
      <c r="OQG21" s="26"/>
      <c r="OQH21" s="26"/>
      <c r="OQI21" s="26"/>
      <c r="OQJ21" s="26"/>
      <c r="OQL21" s="229"/>
      <c r="OQM21" s="229"/>
      <c r="OQN21" s="229"/>
      <c r="OQO21" s="229"/>
      <c r="OQP21" s="229"/>
      <c r="OQQ21" s="229"/>
      <c r="OQR21" s="229"/>
      <c r="OQS21" s="229"/>
      <c r="OQT21" s="230"/>
      <c r="OQU21" s="227"/>
      <c r="OQV21" s="26"/>
      <c r="OQW21" s="26"/>
      <c r="OQX21" s="26"/>
      <c r="OQY21" s="26"/>
      <c r="OQZ21" s="26"/>
      <c r="ORB21" s="229"/>
      <c r="ORC21" s="229"/>
      <c r="ORD21" s="229"/>
      <c r="ORE21" s="229"/>
      <c r="ORF21" s="229"/>
      <c r="ORG21" s="229"/>
      <c r="ORH21" s="229"/>
      <c r="ORI21" s="229"/>
      <c r="ORJ21" s="230"/>
      <c r="ORK21" s="227"/>
      <c r="ORL21" s="26"/>
      <c r="ORM21" s="26"/>
      <c r="ORN21" s="26"/>
      <c r="ORO21" s="26"/>
      <c r="ORP21" s="26"/>
      <c r="ORR21" s="229"/>
      <c r="ORS21" s="229"/>
      <c r="ORT21" s="229"/>
      <c r="ORU21" s="229"/>
      <c r="ORV21" s="229"/>
      <c r="ORW21" s="229"/>
      <c r="ORX21" s="229"/>
      <c r="ORY21" s="229"/>
      <c r="ORZ21" s="230"/>
      <c r="OSA21" s="227"/>
      <c r="OSB21" s="26"/>
      <c r="OSC21" s="26"/>
      <c r="OSD21" s="26"/>
      <c r="OSE21" s="26"/>
      <c r="OSF21" s="26"/>
      <c r="OSH21" s="229"/>
      <c r="OSI21" s="229"/>
      <c r="OSJ21" s="229"/>
      <c r="OSK21" s="229"/>
      <c r="OSL21" s="229"/>
      <c r="OSM21" s="229"/>
      <c r="OSN21" s="229"/>
      <c r="OSO21" s="229"/>
      <c r="OSP21" s="230"/>
      <c r="OSQ21" s="227"/>
      <c r="OSR21" s="26"/>
      <c r="OSS21" s="26"/>
      <c r="OST21" s="26"/>
      <c r="OSU21" s="26"/>
      <c r="OSV21" s="26"/>
      <c r="OSX21" s="229"/>
      <c r="OSY21" s="229"/>
      <c r="OSZ21" s="229"/>
      <c r="OTA21" s="229"/>
      <c r="OTB21" s="229"/>
      <c r="OTC21" s="229"/>
      <c r="OTD21" s="229"/>
      <c r="OTE21" s="229"/>
      <c r="OTF21" s="230"/>
      <c r="OTG21" s="227"/>
      <c r="OTH21" s="26"/>
      <c r="OTI21" s="26"/>
      <c r="OTJ21" s="26"/>
      <c r="OTK21" s="26"/>
      <c r="OTL21" s="26"/>
      <c r="OTN21" s="229"/>
      <c r="OTO21" s="229"/>
      <c r="OTP21" s="229"/>
      <c r="OTQ21" s="229"/>
      <c r="OTR21" s="229"/>
      <c r="OTS21" s="229"/>
      <c r="OTT21" s="229"/>
      <c r="OTU21" s="229"/>
      <c r="OTV21" s="230"/>
      <c r="OTW21" s="227"/>
      <c r="OTX21" s="26"/>
      <c r="OTY21" s="26"/>
      <c r="OTZ21" s="26"/>
      <c r="OUA21" s="26"/>
      <c r="OUB21" s="26"/>
      <c r="OUD21" s="229"/>
      <c r="OUE21" s="229"/>
      <c r="OUF21" s="229"/>
      <c r="OUG21" s="229"/>
      <c r="OUH21" s="229"/>
      <c r="OUI21" s="229"/>
      <c r="OUJ21" s="229"/>
      <c r="OUK21" s="229"/>
      <c r="OUL21" s="230"/>
      <c r="OUM21" s="227"/>
      <c r="OUN21" s="26"/>
      <c r="OUO21" s="26"/>
      <c r="OUP21" s="26"/>
      <c r="OUQ21" s="26"/>
      <c r="OUR21" s="26"/>
      <c r="OUT21" s="229"/>
      <c r="OUU21" s="229"/>
      <c r="OUV21" s="229"/>
      <c r="OUW21" s="229"/>
      <c r="OUX21" s="229"/>
      <c r="OUY21" s="229"/>
      <c r="OUZ21" s="229"/>
      <c r="OVA21" s="229"/>
      <c r="OVB21" s="230"/>
      <c r="OVC21" s="227"/>
      <c r="OVD21" s="26"/>
      <c r="OVE21" s="26"/>
      <c r="OVF21" s="26"/>
      <c r="OVG21" s="26"/>
      <c r="OVH21" s="26"/>
      <c r="OVJ21" s="229"/>
      <c r="OVK21" s="229"/>
      <c r="OVL21" s="229"/>
      <c r="OVM21" s="229"/>
      <c r="OVN21" s="229"/>
      <c r="OVO21" s="229"/>
      <c r="OVP21" s="229"/>
      <c r="OVQ21" s="229"/>
      <c r="OVR21" s="230"/>
      <c r="OVS21" s="227"/>
      <c r="OVT21" s="26"/>
      <c r="OVU21" s="26"/>
      <c r="OVV21" s="26"/>
      <c r="OVW21" s="26"/>
      <c r="OVX21" s="26"/>
      <c r="OVZ21" s="229"/>
      <c r="OWA21" s="229"/>
      <c r="OWB21" s="229"/>
      <c r="OWC21" s="229"/>
      <c r="OWD21" s="229"/>
      <c r="OWE21" s="229"/>
      <c r="OWF21" s="229"/>
      <c r="OWG21" s="229"/>
      <c r="OWH21" s="230"/>
      <c r="OWI21" s="227"/>
      <c r="OWJ21" s="26"/>
      <c r="OWK21" s="26"/>
      <c r="OWL21" s="26"/>
      <c r="OWM21" s="26"/>
      <c r="OWN21" s="26"/>
      <c r="OWP21" s="229"/>
      <c r="OWQ21" s="229"/>
      <c r="OWR21" s="229"/>
      <c r="OWS21" s="229"/>
      <c r="OWT21" s="229"/>
      <c r="OWU21" s="229"/>
      <c r="OWV21" s="229"/>
      <c r="OWW21" s="229"/>
      <c r="OWX21" s="230"/>
      <c r="OWY21" s="227"/>
      <c r="OWZ21" s="26"/>
      <c r="OXA21" s="26"/>
      <c r="OXB21" s="26"/>
      <c r="OXC21" s="26"/>
      <c r="OXD21" s="26"/>
      <c r="OXF21" s="229"/>
      <c r="OXG21" s="229"/>
      <c r="OXH21" s="229"/>
      <c r="OXI21" s="229"/>
      <c r="OXJ21" s="229"/>
      <c r="OXK21" s="229"/>
      <c r="OXL21" s="229"/>
      <c r="OXM21" s="229"/>
      <c r="OXN21" s="230"/>
      <c r="OXO21" s="227"/>
      <c r="OXP21" s="26"/>
      <c r="OXQ21" s="26"/>
      <c r="OXR21" s="26"/>
      <c r="OXS21" s="26"/>
      <c r="OXT21" s="26"/>
      <c r="OXV21" s="229"/>
      <c r="OXW21" s="229"/>
      <c r="OXX21" s="229"/>
      <c r="OXY21" s="229"/>
      <c r="OXZ21" s="229"/>
      <c r="OYA21" s="229"/>
      <c r="OYB21" s="229"/>
      <c r="OYC21" s="229"/>
      <c r="OYD21" s="230"/>
      <c r="OYE21" s="227"/>
      <c r="OYF21" s="26"/>
      <c r="OYG21" s="26"/>
      <c r="OYH21" s="26"/>
      <c r="OYI21" s="26"/>
      <c r="OYJ21" s="26"/>
      <c r="OYL21" s="229"/>
      <c r="OYM21" s="229"/>
      <c r="OYN21" s="229"/>
      <c r="OYO21" s="229"/>
      <c r="OYP21" s="229"/>
      <c r="OYQ21" s="229"/>
      <c r="OYR21" s="229"/>
      <c r="OYS21" s="229"/>
      <c r="OYT21" s="230"/>
      <c r="OYU21" s="227"/>
      <c r="OYV21" s="26"/>
      <c r="OYW21" s="26"/>
      <c r="OYX21" s="26"/>
      <c r="OYY21" s="26"/>
      <c r="OYZ21" s="26"/>
      <c r="OZB21" s="229"/>
      <c r="OZC21" s="229"/>
      <c r="OZD21" s="229"/>
      <c r="OZE21" s="229"/>
      <c r="OZF21" s="229"/>
      <c r="OZG21" s="229"/>
      <c r="OZH21" s="229"/>
      <c r="OZI21" s="229"/>
      <c r="OZJ21" s="230"/>
      <c r="OZK21" s="227"/>
      <c r="OZL21" s="26"/>
      <c r="OZM21" s="26"/>
      <c r="OZN21" s="26"/>
      <c r="OZO21" s="26"/>
      <c r="OZP21" s="26"/>
      <c r="OZR21" s="229"/>
      <c r="OZS21" s="229"/>
      <c r="OZT21" s="229"/>
      <c r="OZU21" s="229"/>
      <c r="OZV21" s="229"/>
      <c r="OZW21" s="229"/>
      <c r="OZX21" s="229"/>
      <c r="OZY21" s="229"/>
      <c r="OZZ21" s="230"/>
      <c r="PAA21" s="227"/>
      <c r="PAB21" s="26"/>
      <c r="PAC21" s="26"/>
      <c r="PAD21" s="26"/>
      <c r="PAE21" s="26"/>
      <c r="PAF21" s="26"/>
      <c r="PAH21" s="229"/>
      <c r="PAI21" s="229"/>
      <c r="PAJ21" s="229"/>
      <c r="PAK21" s="229"/>
      <c r="PAL21" s="229"/>
      <c r="PAM21" s="229"/>
      <c r="PAN21" s="229"/>
      <c r="PAO21" s="229"/>
      <c r="PAP21" s="230"/>
      <c r="PAQ21" s="227"/>
      <c r="PAR21" s="26"/>
      <c r="PAS21" s="26"/>
      <c r="PAT21" s="26"/>
      <c r="PAU21" s="26"/>
      <c r="PAV21" s="26"/>
      <c r="PAX21" s="229"/>
      <c r="PAY21" s="229"/>
      <c r="PAZ21" s="229"/>
      <c r="PBA21" s="229"/>
      <c r="PBB21" s="229"/>
      <c r="PBC21" s="229"/>
      <c r="PBD21" s="229"/>
      <c r="PBE21" s="229"/>
      <c r="PBF21" s="230"/>
      <c r="PBG21" s="227"/>
      <c r="PBH21" s="26"/>
      <c r="PBI21" s="26"/>
      <c r="PBJ21" s="26"/>
      <c r="PBK21" s="26"/>
      <c r="PBL21" s="26"/>
      <c r="PBN21" s="229"/>
      <c r="PBO21" s="229"/>
      <c r="PBP21" s="229"/>
      <c r="PBQ21" s="229"/>
      <c r="PBR21" s="229"/>
      <c r="PBS21" s="229"/>
      <c r="PBT21" s="229"/>
      <c r="PBU21" s="229"/>
      <c r="PBV21" s="230"/>
      <c r="PBW21" s="227"/>
      <c r="PBX21" s="26"/>
      <c r="PBY21" s="26"/>
      <c r="PBZ21" s="26"/>
      <c r="PCA21" s="26"/>
      <c r="PCB21" s="26"/>
      <c r="PCD21" s="229"/>
      <c r="PCE21" s="229"/>
      <c r="PCF21" s="229"/>
      <c r="PCG21" s="229"/>
      <c r="PCH21" s="229"/>
      <c r="PCI21" s="229"/>
      <c r="PCJ21" s="229"/>
      <c r="PCK21" s="229"/>
      <c r="PCL21" s="230"/>
      <c r="PCM21" s="227"/>
      <c r="PCN21" s="26"/>
      <c r="PCO21" s="26"/>
      <c r="PCP21" s="26"/>
      <c r="PCQ21" s="26"/>
      <c r="PCR21" s="26"/>
      <c r="PCT21" s="229"/>
      <c r="PCU21" s="229"/>
      <c r="PCV21" s="229"/>
      <c r="PCW21" s="229"/>
      <c r="PCX21" s="229"/>
      <c r="PCY21" s="229"/>
      <c r="PCZ21" s="229"/>
      <c r="PDA21" s="229"/>
      <c r="PDB21" s="230"/>
      <c r="PDC21" s="227"/>
      <c r="PDD21" s="26"/>
      <c r="PDE21" s="26"/>
      <c r="PDF21" s="26"/>
      <c r="PDG21" s="26"/>
      <c r="PDH21" s="26"/>
      <c r="PDJ21" s="229"/>
      <c r="PDK21" s="229"/>
      <c r="PDL21" s="229"/>
      <c r="PDM21" s="229"/>
      <c r="PDN21" s="229"/>
      <c r="PDO21" s="229"/>
      <c r="PDP21" s="229"/>
      <c r="PDQ21" s="229"/>
      <c r="PDR21" s="230"/>
      <c r="PDS21" s="227"/>
      <c r="PDT21" s="26"/>
      <c r="PDU21" s="26"/>
      <c r="PDV21" s="26"/>
      <c r="PDW21" s="26"/>
      <c r="PDX21" s="26"/>
      <c r="PDZ21" s="229"/>
      <c r="PEA21" s="229"/>
      <c r="PEB21" s="229"/>
      <c r="PEC21" s="229"/>
      <c r="PED21" s="229"/>
      <c r="PEE21" s="229"/>
      <c r="PEF21" s="229"/>
      <c r="PEG21" s="229"/>
      <c r="PEH21" s="230"/>
      <c r="PEI21" s="227"/>
      <c r="PEJ21" s="26"/>
      <c r="PEK21" s="26"/>
      <c r="PEL21" s="26"/>
      <c r="PEM21" s="26"/>
      <c r="PEN21" s="26"/>
      <c r="PEP21" s="229"/>
      <c r="PEQ21" s="229"/>
      <c r="PER21" s="229"/>
      <c r="PES21" s="229"/>
      <c r="PET21" s="229"/>
      <c r="PEU21" s="229"/>
      <c r="PEV21" s="229"/>
      <c r="PEW21" s="229"/>
      <c r="PEX21" s="230"/>
      <c r="PEY21" s="227"/>
      <c r="PEZ21" s="26"/>
      <c r="PFA21" s="26"/>
      <c r="PFB21" s="26"/>
      <c r="PFC21" s="26"/>
      <c r="PFD21" s="26"/>
      <c r="PFF21" s="229"/>
      <c r="PFG21" s="229"/>
      <c r="PFH21" s="229"/>
      <c r="PFI21" s="229"/>
      <c r="PFJ21" s="229"/>
      <c r="PFK21" s="229"/>
      <c r="PFL21" s="229"/>
      <c r="PFM21" s="229"/>
      <c r="PFN21" s="230"/>
      <c r="PFO21" s="227"/>
      <c r="PFP21" s="26"/>
      <c r="PFQ21" s="26"/>
      <c r="PFR21" s="26"/>
      <c r="PFS21" s="26"/>
      <c r="PFT21" s="26"/>
      <c r="PFV21" s="229"/>
      <c r="PFW21" s="229"/>
      <c r="PFX21" s="229"/>
      <c r="PFY21" s="229"/>
      <c r="PFZ21" s="229"/>
      <c r="PGA21" s="229"/>
      <c r="PGB21" s="229"/>
      <c r="PGC21" s="229"/>
      <c r="PGD21" s="230"/>
      <c r="PGE21" s="227"/>
      <c r="PGF21" s="26"/>
      <c r="PGG21" s="26"/>
      <c r="PGH21" s="26"/>
      <c r="PGI21" s="26"/>
      <c r="PGJ21" s="26"/>
      <c r="PGL21" s="229"/>
      <c r="PGM21" s="229"/>
      <c r="PGN21" s="229"/>
      <c r="PGO21" s="229"/>
      <c r="PGP21" s="229"/>
      <c r="PGQ21" s="229"/>
      <c r="PGR21" s="229"/>
      <c r="PGS21" s="229"/>
      <c r="PGT21" s="230"/>
      <c r="PGU21" s="227"/>
      <c r="PGV21" s="26"/>
      <c r="PGW21" s="26"/>
      <c r="PGX21" s="26"/>
      <c r="PGY21" s="26"/>
      <c r="PGZ21" s="26"/>
      <c r="PHB21" s="229"/>
      <c r="PHC21" s="229"/>
      <c r="PHD21" s="229"/>
      <c r="PHE21" s="229"/>
      <c r="PHF21" s="229"/>
      <c r="PHG21" s="229"/>
      <c r="PHH21" s="229"/>
      <c r="PHI21" s="229"/>
      <c r="PHJ21" s="230"/>
      <c r="PHK21" s="227"/>
      <c r="PHL21" s="26"/>
      <c r="PHM21" s="26"/>
      <c r="PHN21" s="26"/>
      <c r="PHO21" s="26"/>
      <c r="PHP21" s="26"/>
      <c r="PHR21" s="229"/>
      <c r="PHS21" s="229"/>
      <c r="PHT21" s="229"/>
      <c r="PHU21" s="229"/>
      <c r="PHV21" s="229"/>
      <c r="PHW21" s="229"/>
      <c r="PHX21" s="229"/>
      <c r="PHY21" s="229"/>
      <c r="PHZ21" s="230"/>
      <c r="PIA21" s="227"/>
      <c r="PIB21" s="26"/>
      <c r="PIC21" s="26"/>
      <c r="PID21" s="26"/>
      <c r="PIE21" s="26"/>
      <c r="PIF21" s="26"/>
      <c r="PIH21" s="229"/>
      <c r="PII21" s="229"/>
      <c r="PIJ21" s="229"/>
      <c r="PIK21" s="229"/>
      <c r="PIL21" s="229"/>
      <c r="PIM21" s="229"/>
      <c r="PIN21" s="229"/>
      <c r="PIO21" s="229"/>
      <c r="PIP21" s="230"/>
      <c r="PIQ21" s="227"/>
      <c r="PIR21" s="26"/>
      <c r="PIS21" s="26"/>
      <c r="PIT21" s="26"/>
      <c r="PIU21" s="26"/>
      <c r="PIV21" s="26"/>
      <c r="PIX21" s="229"/>
      <c r="PIY21" s="229"/>
      <c r="PIZ21" s="229"/>
      <c r="PJA21" s="229"/>
      <c r="PJB21" s="229"/>
      <c r="PJC21" s="229"/>
      <c r="PJD21" s="229"/>
      <c r="PJE21" s="229"/>
      <c r="PJF21" s="230"/>
      <c r="PJG21" s="227"/>
      <c r="PJH21" s="26"/>
      <c r="PJI21" s="26"/>
      <c r="PJJ21" s="26"/>
      <c r="PJK21" s="26"/>
      <c r="PJL21" s="26"/>
      <c r="PJN21" s="229"/>
      <c r="PJO21" s="229"/>
      <c r="PJP21" s="229"/>
      <c r="PJQ21" s="229"/>
      <c r="PJR21" s="229"/>
      <c r="PJS21" s="229"/>
      <c r="PJT21" s="229"/>
      <c r="PJU21" s="229"/>
      <c r="PJV21" s="230"/>
      <c r="PJW21" s="227"/>
      <c r="PJX21" s="26"/>
      <c r="PJY21" s="26"/>
      <c r="PJZ21" s="26"/>
      <c r="PKA21" s="26"/>
      <c r="PKB21" s="26"/>
      <c r="PKD21" s="229"/>
      <c r="PKE21" s="229"/>
      <c r="PKF21" s="229"/>
      <c r="PKG21" s="229"/>
      <c r="PKH21" s="229"/>
      <c r="PKI21" s="229"/>
      <c r="PKJ21" s="229"/>
      <c r="PKK21" s="229"/>
      <c r="PKL21" s="230"/>
      <c r="PKM21" s="227"/>
      <c r="PKN21" s="26"/>
      <c r="PKO21" s="26"/>
      <c r="PKP21" s="26"/>
      <c r="PKQ21" s="26"/>
      <c r="PKR21" s="26"/>
      <c r="PKT21" s="229"/>
      <c r="PKU21" s="229"/>
      <c r="PKV21" s="229"/>
      <c r="PKW21" s="229"/>
      <c r="PKX21" s="229"/>
      <c r="PKY21" s="229"/>
      <c r="PKZ21" s="229"/>
      <c r="PLA21" s="229"/>
      <c r="PLB21" s="230"/>
      <c r="PLC21" s="227"/>
      <c r="PLD21" s="26"/>
      <c r="PLE21" s="26"/>
      <c r="PLF21" s="26"/>
      <c r="PLG21" s="26"/>
      <c r="PLH21" s="26"/>
      <c r="PLJ21" s="229"/>
      <c r="PLK21" s="229"/>
      <c r="PLL21" s="229"/>
      <c r="PLM21" s="229"/>
      <c r="PLN21" s="229"/>
      <c r="PLO21" s="229"/>
      <c r="PLP21" s="229"/>
      <c r="PLQ21" s="229"/>
      <c r="PLR21" s="230"/>
      <c r="PLS21" s="227"/>
      <c r="PLT21" s="26"/>
      <c r="PLU21" s="26"/>
      <c r="PLV21" s="26"/>
      <c r="PLW21" s="26"/>
      <c r="PLX21" s="26"/>
      <c r="PLZ21" s="229"/>
      <c r="PMA21" s="229"/>
      <c r="PMB21" s="229"/>
      <c r="PMC21" s="229"/>
      <c r="PMD21" s="229"/>
      <c r="PME21" s="229"/>
      <c r="PMF21" s="229"/>
      <c r="PMG21" s="229"/>
      <c r="PMH21" s="230"/>
      <c r="PMI21" s="227"/>
      <c r="PMJ21" s="26"/>
      <c r="PMK21" s="26"/>
      <c r="PML21" s="26"/>
      <c r="PMM21" s="26"/>
      <c r="PMN21" s="26"/>
      <c r="PMP21" s="229"/>
      <c r="PMQ21" s="229"/>
      <c r="PMR21" s="229"/>
      <c r="PMS21" s="229"/>
      <c r="PMT21" s="229"/>
      <c r="PMU21" s="229"/>
      <c r="PMV21" s="229"/>
      <c r="PMW21" s="229"/>
      <c r="PMX21" s="230"/>
      <c r="PMY21" s="227"/>
      <c r="PMZ21" s="26"/>
      <c r="PNA21" s="26"/>
      <c r="PNB21" s="26"/>
      <c r="PNC21" s="26"/>
      <c r="PND21" s="26"/>
      <c r="PNF21" s="229"/>
      <c r="PNG21" s="229"/>
      <c r="PNH21" s="229"/>
      <c r="PNI21" s="229"/>
      <c r="PNJ21" s="229"/>
      <c r="PNK21" s="229"/>
      <c r="PNL21" s="229"/>
      <c r="PNM21" s="229"/>
      <c r="PNN21" s="230"/>
      <c r="PNO21" s="227"/>
      <c r="PNP21" s="26"/>
      <c r="PNQ21" s="26"/>
      <c r="PNR21" s="26"/>
      <c r="PNS21" s="26"/>
      <c r="PNT21" s="26"/>
      <c r="PNV21" s="229"/>
      <c r="PNW21" s="229"/>
      <c r="PNX21" s="229"/>
      <c r="PNY21" s="229"/>
      <c r="PNZ21" s="229"/>
      <c r="POA21" s="229"/>
      <c r="POB21" s="229"/>
      <c r="POC21" s="229"/>
      <c r="POD21" s="230"/>
      <c r="POE21" s="227"/>
      <c r="POF21" s="26"/>
      <c r="POG21" s="26"/>
      <c r="POH21" s="26"/>
      <c r="POI21" s="26"/>
      <c r="POJ21" s="26"/>
      <c r="POL21" s="229"/>
      <c r="POM21" s="229"/>
      <c r="PON21" s="229"/>
      <c r="POO21" s="229"/>
      <c r="POP21" s="229"/>
      <c r="POQ21" s="229"/>
      <c r="POR21" s="229"/>
      <c r="POS21" s="229"/>
      <c r="POT21" s="230"/>
      <c r="POU21" s="227"/>
      <c r="POV21" s="26"/>
      <c r="POW21" s="26"/>
      <c r="POX21" s="26"/>
      <c r="POY21" s="26"/>
      <c r="POZ21" s="26"/>
      <c r="PPB21" s="229"/>
      <c r="PPC21" s="229"/>
      <c r="PPD21" s="229"/>
      <c r="PPE21" s="229"/>
      <c r="PPF21" s="229"/>
      <c r="PPG21" s="229"/>
      <c r="PPH21" s="229"/>
      <c r="PPI21" s="229"/>
      <c r="PPJ21" s="230"/>
      <c r="PPK21" s="227"/>
      <c r="PPL21" s="26"/>
      <c r="PPM21" s="26"/>
      <c r="PPN21" s="26"/>
      <c r="PPO21" s="26"/>
      <c r="PPP21" s="26"/>
      <c r="PPR21" s="229"/>
      <c r="PPS21" s="229"/>
      <c r="PPT21" s="229"/>
      <c r="PPU21" s="229"/>
      <c r="PPV21" s="229"/>
      <c r="PPW21" s="229"/>
      <c r="PPX21" s="229"/>
      <c r="PPY21" s="229"/>
      <c r="PPZ21" s="230"/>
      <c r="PQA21" s="227"/>
      <c r="PQB21" s="26"/>
      <c r="PQC21" s="26"/>
      <c r="PQD21" s="26"/>
      <c r="PQE21" s="26"/>
      <c r="PQF21" s="26"/>
      <c r="PQH21" s="229"/>
      <c r="PQI21" s="229"/>
      <c r="PQJ21" s="229"/>
      <c r="PQK21" s="229"/>
      <c r="PQL21" s="229"/>
      <c r="PQM21" s="229"/>
      <c r="PQN21" s="229"/>
      <c r="PQO21" s="229"/>
      <c r="PQP21" s="230"/>
      <c r="PQQ21" s="227"/>
      <c r="PQR21" s="26"/>
      <c r="PQS21" s="26"/>
      <c r="PQT21" s="26"/>
      <c r="PQU21" s="26"/>
      <c r="PQV21" s="26"/>
      <c r="PQX21" s="229"/>
      <c r="PQY21" s="229"/>
      <c r="PQZ21" s="229"/>
      <c r="PRA21" s="229"/>
      <c r="PRB21" s="229"/>
      <c r="PRC21" s="229"/>
      <c r="PRD21" s="229"/>
      <c r="PRE21" s="229"/>
      <c r="PRF21" s="230"/>
      <c r="PRG21" s="227"/>
      <c r="PRH21" s="26"/>
      <c r="PRI21" s="26"/>
      <c r="PRJ21" s="26"/>
      <c r="PRK21" s="26"/>
      <c r="PRL21" s="26"/>
      <c r="PRN21" s="229"/>
      <c r="PRO21" s="229"/>
      <c r="PRP21" s="229"/>
      <c r="PRQ21" s="229"/>
      <c r="PRR21" s="229"/>
      <c r="PRS21" s="229"/>
      <c r="PRT21" s="229"/>
      <c r="PRU21" s="229"/>
      <c r="PRV21" s="230"/>
      <c r="PRW21" s="227"/>
      <c r="PRX21" s="26"/>
      <c r="PRY21" s="26"/>
      <c r="PRZ21" s="26"/>
      <c r="PSA21" s="26"/>
      <c r="PSB21" s="26"/>
      <c r="PSD21" s="229"/>
      <c r="PSE21" s="229"/>
      <c r="PSF21" s="229"/>
      <c r="PSG21" s="229"/>
      <c r="PSH21" s="229"/>
      <c r="PSI21" s="229"/>
      <c r="PSJ21" s="229"/>
      <c r="PSK21" s="229"/>
      <c r="PSL21" s="230"/>
      <c r="PSM21" s="227"/>
      <c r="PSN21" s="26"/>
      <c r="PSO21" s="26"/>
      <c r="PSP21" s="26"/>
      <c r="PSQ21" s="26"/>
      <c r="PSR21" s="26"/>
      <c r="PST21" s="229"/>
      <c r="PSU21" s="229"/>
      <c r="PSV21" s="229"/>
      <c r="PSW21" s="229"/>
      <c r="PSX21" s="229"/>
      <c r="PSY21" s="229"/>
      <c r="PSZ21" s="229"/>
      <c r="PTA21" s="229"/>
      <c r="PTB21" s="230"/>
      <c r="PTC21" s="227"/>
      <c r="PTD21" s="26"/>
      <c r="PTE21" s="26"/>
      <c r="PTF21" s="26"/>
      <c r="PTG21" s="26"/>
      <c r="PTH21" s="26"/>
      <c r="PTJ21" s="229"/>
      <c r="PTK21" s="229"/>
      <c r="PTL21" s="229"/>
      <c r="PTM21" s="229"/>
      <c r="PTN21" s="229"/>
      <c r="PTO21" s="229"/>
      <c r="PTP21" s="229"/>
      <c r="PTQ21" s="229"/>
      <c r="PTR21" s="230"/>
      <c r="PTS21" s="227"/>
      <c r="PTT21" s="26"/>
      <c r="PTU21" s="26"/>
      <c r="PTV21" s="26"/>
      <c r="PTW21" s="26"/>
      <c r="PTX21" s="26"/>
      <c r="PTZ21" s="229"/>
      <c r="PUA21" s="229"/>
      <c r="PUB21" s="229"/>
      <c r="PUC21" s="229"/>
      <c r="PUD21" s="229"/>
      <c r="PUE21" s="229"/>
      <c r="PUF21" s="229"/>
      <c r="PUG21" s="229"/>
      <c r="PUH21" s="230"/>
      <c r="PUI21" s="227"/>
      <c r="PUJ21" s="26"/>
      <c r="PUK21" s="26"/>
      <c r="PUL21" s="26"/>
      <c r="PUM21" s="26"/>
      <c r="PUN21" s="26"/>
      <c r="PUP21" s="229"/>
      <c r="PUQ21" s="229"/>
      <c r="PUR21" s="229"/>
      <c r="PUS21" s="229"/>
      <c r="PUT21" s="229"/>
      <c r="PUU21" s="229"/>
      <c r="PUV21" s="229"/>
      <c r="PUW21" s="229"/>
      <c r="PUX21" s="230"/>
      <c r="PUY21" s="227"/>
      <c r="PUZ21" s="26"/>
      <c r="PVA21" s="26"/>
      <c r="PVB21" s="26"/>
      <c r="PVC21" s="26"/>
      <c r="PVD21" s="26"/>
      <c r="PVF21" s="229"/>
      <c r="PVG21" s="229"/>
      <c r="PVH21" s="229"/>
      <c r="PVI21" s="229"/>
      <c r="PVJ21" s="229"/>
      <c r="PVK21" s="229"/>
      <c r="PVL21" s="229"/>
      <c r="PVM21" s="229"/>
      <c r="PVN21" s="230"/>
      <c r="PVO21" s="227"/>
      <c r="PVP21" s="26"/>
      <c r="PVQ21" s="26"/>
      <c r="PVR21" s="26"/>
      <c r="PVS21" s="26"/>
      <c r="PVT21" s="26"/>
      <c r="PVV21" s="229"/>
      <c r="PVW21" s="229"/>
      <c r="PVX21" s="229"/>
      <c r="PVY21" s="229"/>
      <c r="PVZ21" s="229"/>
      <c r="PWA21" s="229"/>
      <c r="PWB21" s="229"/>
      <c r="PWC21" s="229"/>
      <c r="PWD21" s="230"/>
      <c r="PWE21" s="227"/>
      <c r="PWF21" s="26"/>
      <c r="PWG21" s="26"/>
      <c r="PWH21" s="26"/>
      <c r="PWI21" s="26"/>
      <c r="PWJ21" s="26"/>
      <c r="PWL21" s="229"/>
      <c r="PWM21" s="229"/>
      <c r="PWN21" s="229"/>
      <c r="PWO21" s="229"/>
      <c r="PWP21" s="229"/>
      <c r="PWQ21" s="229"/>
      <c r="PWR21" s="229"/>
      <c r="PWS21" s="229"/>
      <c r="PWT21" s="230"/>
      <c r="PWU21" s="227"/>
      <c r="PWV21" s="26"/>
      <c r="PWW21" s="26"/>
      <c r="PWX21" s="26"/>
      <c r="PWY21" s="26"/>
      <c r="PWZ21" s="26"/>
      <c r="PXB21" s="229"/>
      <c r="PXC21" s="229"/>
      <c r="PXD21" s="229"/>
      <c r="PXE21" s="229"/>
      <c r="PXF21" s="229"/>
      <c r="PXG21" s="229"/>
      <c r="PXH21" s="229"/>
      <c r="PXI21" s="229"/>
      <c r="PXJ21" s="230"/>
      <c r="PXK21" s="227"/>
      <c r="PXL21" s="26"/>
      <c r="PXM21" s="26"/>
      <c r="PXN21" s="26"/>
      <c r="PXO21" s="26"/>
      <c r="PXP21" s="26"/>
      <c r="PXR21" s="229"/>
      <c r="PXS21" s="229"/>
      <c r="PXT21" s="229"/>
      <c r="PXU21" s="229"/>
      <c r="PXV21" s="229"/>
      <c r="PXW21" s="229"/>
      <c r="PXX21" s="229"/>
      <c r="PXY21" s="229"/>
      <c r="PXZ21" s="230"/>
      <c r="PYA21" s="227"/>
      <c r="PYB21" s="26"/>
      <c r="PYC21" s="26"/>
      <c r="PYD21" s="26"/>
      <c r="PYE21" s="26"/>
      <c r="PYF21" s="26"/>
      <c r="PYH21" s="229"/>
      <c r="PYI21" s="229"/>
      <c r="PYJ21" s="229"/>
      <c r="PYK21" s="229"/>
      <c r="PYL21" s="229"/>
      <c r="PYM21" s="229"/>
      <c r="PYN21" s="229"/>
      <c r="PYO21" s="229"/>
      <c r="PYP21" s="230"/>
      <c r="PYQ21" s="227"/>
      <c r="PYR21" s="26"/>
      <c r="PYS21" s="26"/>
      <c r="PYT21" s="26"/>
      <c r="PYU21" s="26"/>
      <c r="PYV21" s="26"/>
      <c r="PYX21" s="229"/>
      <c r="PYY21" s="229"/>
      <c r="PYZ21" s="229"/>
      <c r="PZA21" s="229"/>
      <c r="PZB21" s="229"/>
      <c r="PZC21" s="229"/>
      <c r="PZD21" s="229"/>
      <c r="PZE21" s="229"/>
      <c r="PZF21" s="230"/>
      <c r="PZG21" s="227"/>
      <c r="PZH21" s="26"/>
      <c r="PZI21" s="26"/>
      <c r="PZJ21" s="26"/>
      <c r="PZK21" s="26"/>
      <c r="PZL21" s="26"/>
      <c r="PZN21" s="229"/>
      <c r="PZO21" s="229"/>
      <c r="PZP21" s="229"/>
      <c r="PZQ21" s="229"/>
      <c r="PZR21" s="229"/>
      <c r="PZS21" s="229"/>
      <c r="PZT21" s="229"/>
      <c r="PZU21" s="229"/>
      <c r="PZV21" s="230"/>
      <c r="PZW21" s="227"/>
      <c r="PZX21" s="26"/>
      <c r="PZY21" s="26"/>
      <c r="PZZ21" s="26"/>
      <c r="QAA21" s="26"/>
      <c r="QAB21" s="26"/>
      <c r="QAD21" s="229"/>
      <c r="QAE21" s="229"/>
      <c r="QAF21" s="229"/>
      <c r="QAG21" s="229"/>
      <c r="QAH21" s="229"/>
      <c r="QAI21" s="229"/>
      <c r="QAJ21" s="229"/>
      <c r="QAK21" s="229"/>
      <c r="QAL21" s="230"/>
      <c r="QAM21" s="227"/>
      <c r="QAN21" s="26"/>
      <c r="QAO21" s="26"/>
      <c r="QAP21" s="26"/>
      <c r="QAQ21" s="26"/>
      <c r="QAR21" s="26"/>
      <c r="QAT21" s="229"/>
      <c r="QAU21" s="229"/>
      <c r="QAV21" s="229"/>
      <c r="QAW21" s="229"/>
      <c r="QAX21" s="229"/>
      <c r="QAY21" s="229"/>
      <c r="QAZ21" s="229"/>
      <c r="QBA21" s="229"/>
      <c r="QBB21" s="230"/>
      <c r="QBC21" s="227"/>
      <c r="QBD21" s="26"/>
      <c r="QBE21" s="26"/>
      <c r="QBF21" s="26"/>
      <c r="QBG21" s="26"/>
      <c r="QBH21" s="26"/>
      <c r="QBJ21" s="229"/>
      <c r="QBK21" s="229"/>
      <c r="QBL21" s="229"/>
      <c r="QBM21" s="229"/>
      <c r="QBN21" s="229"/>
      <c r="QBO21" s="229"/>
      <c r="QBP21" s="229"/>
      <c r="QBQ21" s="229"/>
      <c r="QBR21" s="230"/>
      <c r="QBS21" s="227"/>
      <c r="QBT21" s="26"/>
      <c r="QBU21" s="26"/>
      <c r="QBV21" s="26"/>
      <c r="QBW21" s="26"/>
      <c r="QBX21" s="26"/>
      <c r="QBZ21" s="229"/>
      <c r="QCA21" s="229"/>
      <c r="QCB21" s="229"/>
      <c r="QCC21" s="229"/>
      <c r="QCD21" s="229"/>
      <c r="QCE21" s="229"/>
      <c r="QCF21" s="229"/>
      <c r="QCG21" s="229"/>
      <c r="QCH21" s="230"/>
      <c r="QCI21" s="227"/>
      <c r="QCJ21" s="26"/>
      <c r="QCK21" s="26"/>
      <c r="QCL21" s="26"/>
      <c r="QCM21" s="26"/>
      <c r="QCN21" s="26"/>
      <c r="QCP21" s="229"/>
      <c r="QCQ21" s="229"/>
      <c r="QCR21" s="229"/>
      <c r="QCS21" s="229"/>
      <c r="QCT21" s="229"/>
      <c r="QCU21" s="229"/>
      <c r="QCV21" s="229"/>
      <c r="QCW21" s="229"/>
      <c r="QCX21" s="230"/>
      <c r="QCY21" s="227"/>
      <c r="QCZ21" s="26"/>
      <c r="QDA21" s="26"/>
      <c r="QDB21" s="26"/>
      <c r="QDC21" s="26"/>
      <c r="QDD21" s="26"/>
      <c r="QDF21" s="229"/>
      <c r="QDG21" s="229"/>
      <c r="QDH21" s="229"/>
      <c r="QDI21" s="229"/>
      <c r="QDJ21" s="229"/>
      <c r="QDK21" s="229"/>
      <c r="QDL21" s="229"/>
      <c r="QDM21" s="229"/>
      <c r="QDN21" s="230"/>
      <c r="QDO21" s="227"/>
      <c r="QDP21" s="26"/>
      <c r="QDQ21" s="26"/>
      <c r="QDR21" s="26"/>
      <c r="QDS21" s="26"/>
      <c r="QDT21" s="26"/>
      <c r="QDV21" s="229"/>
      <c r="QDW21" s="229"/>
      <c r="QDX21" s="229"/>
      <c r="QDY21" s="229"/>
      <c r="QDZ21" s="229"/>
      <c r="QEA21" s="229"/>
      <c r="QEB21" s="229"/>
      <c r="QEC21" s="229"/>
      <c r="QED21" s="230"/>
      <c r="QEE21" s="227"/>
      <c r="QEF21" s="26"/>
      <c r="QEG21" s="26"/>
      <c r="QEH21" s="26"/>
      <c r="QEI21" s="26"/>
      <c r="QEJ21" s="26"/>
      <c r="QEL21" s="229"/>
      <c r="QEM21" s="229"/>
      <c r="QEN21" s="229"/>
      <c r="QEO21" s="229"/>
      <c r="QEP21" s="229"/>
      <c r="QEQ21" s="229"/>
      <c r="QER21" s="229"/>
      <c r="QES21" s="229"/>
      <c r="QET21" s="230"/>
      <c r="QEU21" s="227"/>
      <c r="QEV21" s="26"/>
      <c r="QEW21" s="26"/>
      <c r="QEX21" s="26"/>
      <c r="QEY21" s="26"/>
      <c r="QEZ21" s="26"/>
      <c r="QFB21" s="229"/>
      <c r="QFC21" s="229"/>
      <c r="QFD21" s="229"/>
      <c r="QFE21" s="229"/>
      <c r="QFF21" s="229"/>
      <c r="QFG21" s="229"/>
      <c r="QFH21" s="229"/>
      <c r="QFI21" s="229"/>
      <c r="QFJ21" s="230"/>
      <c r="QFK21" s="227"/>
      <c r="QFL21" s="26"/>
      <c r="QFM21" s="26"/>
      <c r="QFN21" s="26"/>
      <c r="QFO21" s="26"/>
      <c r="QFP21" s="26"/>
      <c r="QFR21" s="229"/>
      <c r="QFS21" s="229"/>
      <c r="QFT21" s="229"/>
      <c r="QFU21" s="229"/>
      <c r="QFV21" s="229"/>
      <c r="QFW21" s="229"/>
      <c r="QFX21" s="229"/>
      <c r="QFY21" s="229"/>
      <c r="QFZ21" s="230"/>
      <c r="QGA21" s="227"/>
      <c r="QGB21" s="26"/>
      <c r="QGC21" s="26"/>
      <c r="QGD21" s="26"/>
      <c r="QGE21" s="26"/>
      <c r="QGF21" s="26"/>
      <c r="QGH21" s="229"/>
      <c r="QGI21" s="229"/>
      <c r="QGJ21" s="229"/>
      <c r="QGK21" s="229"/>
      <c r="QGL21" s="229"/>
      <c r="QGM21" s="229"/>
      <c r="QGN21" s="229"/>
      <c r="QGO21" s="229"/>
      <c r="QGP21" s="230"/>
      <c r="QGQ21" s="227"/>
      <c r="QGR21" s="26"/>
      <c r="QGS21" s="26"/>
      <c r="QGT21" s="26"/>
      <c r="QGU21" s="26"/>
      <c r="QGV21" s="26"/>
      <c r="QGX21" s="229"/>
      <c r="QGY21" s="229"/>
      <c r="QGZ21" s="229"/>
      <c r="QHA21" s="229"/>
      <c r="QHB21" s="229"/>
      <c r="QHC21" s="229"/>
      <c r="QHD21" s="229"/>
      <c r="QHE21" s="229"/>
      <c r="QHF21" s="230"/>
      <c r="QHG21" s="227"/>
      <c r="QHH21" s="26"/>
      <c r="QHI21" s="26"/>
      <c r="QHJ21" s="26"/>
      <c r="QHK21" s="26"/>
      <c r="QHL21" s="26"/>
      <c r="QHN21" s="229"/>
      <c r="QHO21" s="229"/>
      <c r="QHP21" s="229"/>
      <c r="QHQ21" s="229"/>
      <c r="QHR21" s="229"/>
      <c r="QHS21" s="229"/>
      <c r="QHT21" s="229"/>
      <c r="QHU21" s="229"/>
      <c r="QHV21" s="230"/>
      <c r="QHW21" s="227"/>
      <c r="QHX21" s="26"/>
      <c r="QHY21" s="26"/>
      <c r="QHZ21" s="26"/>
      <c r="QIA21" s="26"/>
      <c r="QIB21" s="26"/>
      <c r="QID21" s="229"/>
      <c r="QIE21" s="229"/>
      <c r="QIF21" s="229"/>
      <c r="QIG21" s="229"/>
      <c r="QIH21" s="229"/>
      <c r="QII21" s="229"/>
      <c r="QIJ21" s="229"/>
      <c r="QIK21" s="229"/>
      <c r="QIL21" s="230"/>
      <c r="QIM21" s="227"/>
      <c r="QIN21" s="26"/>
      <c r="QIO21" s="26"/>
      <c r="QIP21" s="26"/>
      <c r="QIQ21" s="26"/>
      <c r="QIR21" s="26"/>
      <c r="QIT21" s="229"/>
      <c r="QIU21" s="229"/>
      <c r="QIV21" s="229"/>
      <c r="QIW21" s="229"/>
      <c r="QIX21" s="229"/>
      <c r="QIY21" s="229"/>
      <c r="QIZ21" s="229"/>
      <c r="QJA21" s="229"/>
      <c r="QJB21" s="230"/>
      <c r="QJC21" s="227"/>
      <c r="QJD21" s="26"/>
      <c r="QJE21" s="26"/>
      <c r="QJF21" s="26"/>
      <c r="QJG21" s="26"/>
      <c r="QJH21" s="26"/>
      <c r="QJJ21" s="229"/>
      <c r="QJK21" s="229"/>
      <c r="QJL21" s="229"/>
      <c r="QJM21" s="229"/>
      <c r="QJN21" s="229"/>
      <c r="QJO21" s="229"/>
      <c r="QJP21" s="229"/>
      <c r="QJQ21" s="229"/>
      <c r="QJR21" s="230"/>
      <c r="QJS21" s="227"/>
      <c r="QJT21" s="26"/>
      <c r="QJU21" s="26"/>
      <c r="QJV21" s="26"/>
      <c r="QJW21" s="26"/>
      <c r="QJX21" s="26"/>
      <c r="QJZ21" s="229"/>
      <c r="QKA21" s="229"/>
      <c r="QKB21" s="229"/>
      <c r="QKC21" s="229"/>
      <c r="QKD21" s="229"/>
      <c r="QKE21" s="229"/>
      <c r="QKF21" s="229"/>
      <c r="QKG21" s="229"/>
      <c r="QKH21" s="230"/>
      <c r="QKI21" s="227"/>
      <c r="QKJ21" s="26"/>
      <c r="QKK21" s="26"/>
      <c r="QKL21" s="26"/>
      <c r="QKM21" s="26"/>
      <c r="QKN21" s="26"/>
      <c r="QKP21" s="229"/>
      <c r="QKQ21" s="229"/>
      <c r="QKR21" s="229"/>
      <c r="QKS21" s="229"/>
      <c r="QKT21" s="229"/>
      <c r="QKU21" s="229"/>
      <c r="QKV21" s="229"/>
      <c r="QKW21" s="229"/>
      <c r="QKX21" s="230"/>
      <c r="QKY21" s="227"/>
      <c r="QKZ21" s="26"/>
      <c r="QLA21" s="26"/>
      <c r="QLB21" s="26"/>
      <c r="QLC21" s="26"/>
      <c r="QLD21" s="26"/>
      <c r="QLF21" s="229"/>
      <c r="QLG21" s="229"/>
      <c r="QLH21" s="229"/>
      <c r="QLI21" s="229"/>
      <c r="QLJ21" s="229"/>
      <c r="QLK21" s="229"/>
      <c r="QLL21" s="229"/>
      <c r="QLM21" s="229"/>
      <c r="QLN21" s="230"/>
      <c r="QLO21" s="227"/>
      <c r="QLP21" s="26"/>
      <c r="QLQ21" s="26"/>
      <c r="QLR21" s="26"/>
      <c r="QLS21" s="26"/>
      <c r="QLT21" s="26"/>
      <c r="QLV21" s="229"/>
      <c r="QLW21" s="229"/>
      <c r="QLX21" s="229"/>
      <c r="QLY21" s="229"/>
      <c r="QLZ21" s="229"/>
      <c r="QMA21" s="229"/>
      <c r="QMB21" s="229"/>
      <c r="QMC21" s="229"/>
      <c r="QMD21" s="230"/>
      <c r="QME21" s="227"/>
      <c r="QMF21" s="26"/>
      <c r="QMG21" s="26"/>
      <c r="QMH21" s="26"/>
      <c r="QMI21" s="26"/>
      <c r="QMJ21" s="26"/>
      <c r="QML21" s="229"/>
      <c r="QMM21" s="229"/>
      <c r="QMN21" s="229"/>
      <c r="QMO21" s="229"/>
      <c r="QMP21" s="229"/>
      <c r="QMQ21" s="229"/>
      <c r="QMR21" s="229"/>
      <c r="QMS21" s="229"/>
      <c r="QMT21" s="230"/>
      <c r="QMU21" s="227"/>
      <c r="QMV21" s="26"/>
      <c r="QMW21" s="26"/>
      <c r="QMX21" s="26"/>
      <c r="QMY21" s="26"/>
      <c r="QMZ21" s="26"/>
      <c r="QNB21" s="229"/>
      <c r="QNC21" s="229"/>
      <c r="QND21" s="229"/>
      <c r="QNE21" s="229"/>
      <c r="QNF21" s="229"/>
      <c r="QNG21" s="229"/>
      <c r="QNH21" s="229"/>
      <c r="QNI21" s="229"/>
      <c r="QNJ21" s="230"/>
      <c r="QNK21" s="227"/>
      <c r="QNL21" s="26"/>
      <c r="QNM21" s="26"/>
      <c r="QNN21" s="26"/>
      <c r="QNO21" s="26"/>
      <c r="QNP21" s="26"/>
      <c r="QNR21" s="229"/>
      <c r="QNS21" s="229"/>
      <c r="QNT21" s="229"/>
      <c r="QNU21" s="229"/>
      <c r="QNV21" s="229"/>
      <c r="QNW21" s="229"/>
      <c r="QNX21" s="229"/>
      <c r="QNY21" s="229"/>
      <c r="QNZ21" s="230"/>
      <c r="QOA21" s="227"/>
      <c r="QOB21" s="26"/>
      <c r="QOC21" s="26"/>
      <c r="QOD21" s="26"/>
      <c r="QOE21" s="26"/>
      <c r="QOF21" s="26"/>
      <c r="QOH21" s="229"/>
      <c r="QOI21" s="229"/>
      <c r="QOJ21" s="229"/>
      <c r="QOK21" s="229"/>
      <c r="QOL21" s="229"/>
      <c r="QOM21" s="229"/>
      <c r="QON21" s="229"/>
      <c r="QOO21" s="229"/>
      <c r="QOP21" s="230"/>
      <c r="QOQ21" s="227"/>
      <c r="QOR21" s="26"/>
      <c r="QOS21" s="26"/>
      <c r="QOT21" s="26"/>
      <c r="QOU21" s="26"/>
      <c r="QOV21" s="26"/>
      <c r="QOX21" s="229"/>
      <c r="QOY21" s="229"/>
      <c r="QOZ21" s="229"/>
      <c r="QPA21" s="229"/>
      <c r="QPB21" s="229"/>
      <c r="QPC21" s="229"/>
      <c r="QPD21" s="229"/>
      <c r="QPE21" s="229"/>
      <c r="QPF21" s="230"/>
      <c r="QPG21" s="227"/>
      <c r="QPH21" s="26"/>
      <c r="QPI21" s="26"/>
      <c r="QPJ21" s="26"/>
      <c r="QPK21" s="26"/>
      <c r="QPL21" s="26"/>
      <c r="QPN21" s="229"/>
      <c r="QPO21" s="229"/>
      <c r="QPP21" s="229"/>
      <c r="QPQ21" s="229"/>
      <c r="QPR21" s="229"/>
      <c r="QPS21" s="229"/>
      <c r="QPT21" s="229"/>
      <c r="QPU21" s="229"/>
      <c r="QPV21" s="230"/>
      <c r="QPW21" s="227"/>
      <c r="QPX21" s="26"/>
      <c r="QPY21" s="26"/>
      <c r="QPZ21" s="26"/>
      <c r="QQA21" s="26"/>
      <c r="QQB21" s="26"/>
      <c r="QQD21" s="229"/>
      <c r="QQE21" s="229"/>
      <c r="QQF21" s="229"/>
      <c r="QQG21" s="229"/>
      <c r="QQH21" s="229"/>
      <c r="QQI21" s="229"/>
      <c r="QQJ21" s="229"/>
      <c r="QQK21" s="229"/>
      <c r="QQL21" s="230"/>
      <c r="QQM21" s="227"/>
      <c r="QQN21" s="26"/>
      <c r="QQO21" s="26"/>
      <c r="QQP21" s="26"/>
      <c r="QQQ21" s="26"/>
      <c r="QQR21" s="26"/>
      <c r="QQT21" s="229"/>
      <c r="QQU21" s="229"/>
      <c r="QQV21" s="229"/>
      <c r="QQW21" s="229"/>
      <c r="QQX21" s="229"/>
      <c r="QQY21" s="229"/>
      <c r="QQZ21" s="229"/>
      <c r="QRA21" s="229"/>
      <c r="QRB21" s="230"/>
      <c r="QRC21" s="227"/>
      <c r="QRD21" s="26"/>
      <c r="QRE21" s="26"/>
      <c r="QRF21" s="26"/>
      <c r="QRG21" s="26"/>
      <c r="QRH21" s="26"/>
      <c r="QRJ21" s="229"/>
      <c r="QRK21" s="229"/>
      <c r="QRL21" s="229"/>
      <c r="QRM21" s="229"/>
      <c r="QRN21" s="229"/>
      <c r="QRO21" s="229"/>
      <c r="QRP21" s="229"/>
      <c r="QRQ21" s="229"/>
      <c r="QRR21" s="230"/>
      <c r="QRS21" s="227"/>
      <c r="QRT21" s="26"/>
      <c r="QRU21" s="26"/>
      <c r="QRV21" s="26"/>
      <c r="QRW21" s="26"/>
      <c r="QRX21" s="26"/>
      <c r="QRZ21" s="229"/>
      <c r="QSA21" s="229"/>
      <c r="QSB21" s="229"/>
      <c r="QSC21" s="229"/>
      <c r="QSD21" s="229"/>
      <c r="QSE21" s="229"/>
      <c r="QSF21" s="229"/>
      <c r="QSG21" s="229"/>
      <c r="QSH21" s="230"/>
      <c r="QSI21" s="227"/>
      <c r="QSJ21" s="26"/>
      <c r="QSK21" s="26"/>
      <c r="QSL21" s="26"/>
      <c r="QSM21" s="26"/>
      <c r="QSN21" s="26"/>
      <c r="QSP21" s="229"/>
      <c r="QSQ21" s="229"/>
      <c r="QSR21" s="229"/>
      <c r="QSS21" s="229"/>
      <c r="QST21" s="229"/>
      <c r="QSU21" s="229"/>
      <c r="QSV21" s="229"/>
      <c r="QSW21" s="229"/>
      <c r="QSX21" s="230"/>
      <c r="QSY21" s="227"/>
      <c r="QSZ21" s="26"/>
      <c r="QTA21" s="26"/>
      <c r="QTB21" s="26"/>
      <c r="QTC21" s="26"/>
      <c r="QTD21" s="26"/>
      <c r="QTF21" s="229"/>
      <c r="QTG21" s="229"/>
      <c r="QTH21" s="229"/>
      <c r="QTI21" s="229"/>
      <c r="QTJ21" s="229"/>
      <c r="QTK21" s="229"/>
      <c r="QTL21" s="229"/>
      <c r="QTM21" s="229"/>
      <c r="QTN21" s="230"/>
      <c r="QTO21" s="227"/>
      <c r="QTP21" s="26"/>
      <c r="QTQ21" s="26"/>
      <c r="QTR21" s="26"/>
      <c r="QTS21" s="26"/>
      <c r="QTT21" s="26"/>
      <c r="QTV21" s="229"/>
      <c r="QTW21" s="229"/>
      <c r="QTX21" s="229"/>
      <c r="QTY21" s="229"/>
      <c r="QTZ21" s="229"/>
      <c r="QUA21" s="229"/>
      <c r="QUB21" s="229"/>
      <c r="QUC21" s="229"/>
      <c r="QUD21" s="230"/>
      <c r="QUE21" s="227"/>
      <c r="QUF21" s="26"/>
      <c r="QUG21" s="26"/>
      <c r="QUH21" s="26"/>
      <c r="QUI21" s="26"/>
      <c r="QUJ21" s="26"/>
      <c r="QUL21" s="229"/>
      <c r="QUM21" s="229"/>
      <c r="QUN21" s="229"/>
      <c r="QUO21" s="229"/>
      <c r="QUP21" s="229"/>
      <c r="QUQ21" s="229"/>
      <c r="QUR21" s="229"/>
      <c r="QUS21" s="229"/>
      <c r="QUT21" s="230"/>
      <c r="QUU21" s="227"/>
      <c r="QUV21" s="26"/>
      <c r="QUW21" s="26"/>
      <c r="QUX21" s="26"/>
      <c r="QUY21" s="26"/>
      <c r="QUZ21" s="26"/>
      <c r="QVB21" s="229"/>
      <c r="QVC21" s="229"/>
      <c r="QVD21" s="229"/>
      <c r="QVE21" s="229"/>
      <c r="QVF21" s="229"/>
      <c r="QVG21" s="229"/>
      <c r="QVH21" s="229"/>
      <c r="QVI21" s="229"/>
      <c r="QVJ21" s="230"/>
      <c r="QVK21" s="227"/>
      <c r="QVL21" s="26"/>
      <c r="QVM21" s="26"/>
      <c r="QVN21" s="26"/>
      <c r="QVO21" s="26"/>
      <c r="QVP21" s="26"/>
      <c r="QVR21" s="229"/>
      <c r="QVS21" s="229"/>
      <c r="QVT21" s="229"/>
      <c r="QVU21" s="229"/>
      <c r="QVV21" s="229"/>
      <c r="QVW21" s="229"/>
      <c r="QVX21" s="229"/>
      <c r="QVY21" s="229"/>
      <c r="QVZ21" s="230"/>
      <c r="QWA21" s="227"/>
      <c r="QWB21" s="26"/>
      <c r="QWC21" s="26"/>
      <c r="QWD21" s="26"/>
      <c r="QWE21" s="26"/>
      <c r="QWF21" s="26"/>
      <c r="QWH21" s="229"/>
      <c r="QWI21" s="229"/>
      <c r="QWJ21" s="229"/>
      <c r="QWK21" s="229"/>
      <c r="QWL21" s="229"/>
      <c r="QWM21" s="229"/>
      <c r="QWN21" s="229"/>
      <c r="QWO21" s="229"/>
      <c r="QWP21" s="230"/>
      <c r="QWQ21" s="227"/>
      <c r="QWR21" s="26"/>
      <c r="QWS21" s="26"/>
      <c r="QWT21" s="26"/>
      <c r="QWU21" s="26"/>
      <c r="QWV21" s="26"/>
      <c r="QWX21" s="229"/>
      <c r="QWY21" s="229"/>
      <c r="QWZ21" s="229"/>
      <c r="QXA21" s="229"/>
      <c r="QXB21" s="229"/>
      <c r="QXC21" s="229"/>
      <c r="QXD21" s="229"/>
      <c r="QXE21" s="229"/>
      <c r="QXF21" s="230"/>
      <c r="QXG21" s="227"/>
      <c r="QXH21" s="26"/>
      <c r="QXI21" s="26"/>
      <c r="QXJ21" s="26"/>
      <c r="QXK21" s="26"/>
      <c r="QXL21" s="26"/>
      <c r="QXN21" s="229"/>
      <c r="QXO21" s="229"/>
      <c r="QXP21" s="229"/>
      <c r="QXQ21" s="229"/>
      <c r="QXR21" s="229"/>
      <c r="QXS21" s="229"/>
      <c r="QXT21" s="229"/>
      <c r="QXU21" s="229"/>
      <c r="QXV21" s="230"/>
      <c r="QXW21" s="227"/>
      <c r="QXX21" s="26"/>
      <c r="QXY21" s="26"/>
      <c r="QXZ21" s="26"/>
      <c r="QYA21" s="26"/>
      <c r="QYB21" s="26"/>
      <c r="QYD21" s="229"/>
      <c r="QYE21" s="229"/>
      <c r="QYF21" s="229"/>
      <c r="QYG21" s="229"/>
      <c r="QYH21" s="229"/>
      <c r="QYI21" s="229"/>
      <c r="QYJ21" s="229"/>
      <c r="QYK21" s="229"/>
      <c r="QYL21" s="230"/>
      <c r="QYM21" s="227"/>
      <c r="QYN21" s="26"/>
      <c r="QYO21" s="26"/>
      <c r="QYP21" s="26"/>
      <c r="QYQ21" s="26"/>
      <c r="QYR21" s="26"/>
      <c r="QYT21" s="229"/>
      <c r="QYU21" s="229"/>
      <c r="QYV21" s="229"/>
      <c r="QYW21" s="229"/>
      <c r="QYX21" s="229"/>
      <c r="QYY21" s="229"/>
      <c r="QYZ21" s="229"/>
      <c r="QZA21" s="229"/>
      <c r="QZB21" s="230"/>
      <c r="QZC21" s="227"/>
      <c r="QZD21" s="26"/>
      <c r="QZE21" s="26"/>
      <c r="QZF21" s="26"/>
      <c r="QZG21" s="26"/>
      <c r="QZH21" s="26"/>
      <c r="QZJ21" s="229"/>
      <c r="QZK21" s="229"/>
      <c r="QZL21" s="229"/>
      <c r="QZM21" s="229"/>
      <c r="QZN21" s="229"/>
      <c r="QZO21" s="229"/>
      <c r="QZP21" s="229"/>
      <c r="QZQ21" s="229"/>
      <c r="QZR21" s="230"/>
      <c r="QZS21" s="227"/>
      <c r="QZT21" s="26"/>
      <c r="QZU21" s="26"/>
      <c r="QZV21" s="26"/>
      <c r="QZW21" s="26"/>
      <c r="QZX21" s="26"/>
      <c r="QZZ21" s="229"/>
      <c r="RAA21" s="229"/>
      <c r="RAB21" s="229"/>
      <c r="RAC21" s="229"/>
      <c r="RAD21" s="229"/>
      <c r="RAE21" s="229"/>
      <c r="RAF21" s="229"/>
      <c r="RAG21" s="229"/>
      <c r="RAH21" s="230"/>
      <c r="RAI21" s="227"/>
      <c r="RAJ21" s="26"/>
      <c r="RAK21" s="26"/>
      <c r="RAL21" s="26"/>
      <c r="RAM21" s="26"/>
      <c r="RAN21" s="26"/>
      <c r="RAP21" s="229"/>
      <c r="RAQ21" s="229"/>
      <c r="RAR21" s="229"/>
      <c r="RAS21" s="229"/>
      <c r="RAT21" s="229"/>
      <c r="RAU21" s="229"/>
      <c r="RAV21" s="229"/>
      <c r="RAW21" s="229"/>
      <c r="RAX21" s="230"/>
      <c r="RAY21" s="227"/>
      <c r="RAZ21" s="26"/>
      <c r="RBA21" s="26"/>
      <c r="RBB21" s="26"/>
      <c r="RBC21" s="26"/>
      <c r="RBD21" s="26"/>
      <c r="RBF21" s="229"/>
      <c r="RBG21" s="229"/>
      <c r="RBH21" s="229"/>
      <c r="RBI21" s="229"/>
      <c r="RBJ21" s="229"/>
      <c r="RBK21" s="229"/>
      <c r="RBL21" s="229"/>
      <c r="RBM21" s="229"/>
      <c r="RBN21" s="230"/>
      <c r="RBO21" s="227"/>
      <c r="RBP21" s="26"/>
      <c r="RBQ21" s="26"/>
      <c r="RBR21" s="26"/>
      <c r="RBS21" s="26"/>
      <c r="RBT21" s="26"/>
      <c r="RBV21" s="229"/>
      <c r="RBW21" s="229"/>
      <c r="RBX21" s="229"/>
      <c r="RBY21" s="229"/>
      <c r="RBZ21" s="229"/>
      <c r="RCA21" s="229"/>
      <c r="RCB21" s="229"/>
      <c r="RCC21" s="229"/>
      <c r="RCD21" s="230"/>
      <c r="RCE21" s="227"/>
      <c r="RCF21" s="26"/>
      <c r="RCG21" s="26"/>
      <c r="RCH21" s="26"/>
      <c r="RCI21" s="26"/>
      <c r="RCJ21" s="26"/>
      <c r="RCL21" s="229"/>
      <c r="RCM21" s="229"/>
      <c r="RCN21" s="229"/>
      <c r="RCO21" s="229"/>
      <c r="RCP21" s="229"/>
      <c r="RCQ21" s="229"/>
      <c r="RCR21" s="229"/>
      <c r="RCS21" s="229"/>
      <c r="RCT21" s="230"/>
      <c r="RCU21" s="227"/>
      <c r="RCV21" s="26"/>
      <c r="RCW21" s="26"/>
      <c r="RCX21" s="26"/>
      <c r="RCY21" s="26"/>
      <c r="RCZ21" s="26"/>
      <c r="RDB21" s="229"/>
      <c r="RDC21" s="229"/>
      <c r="RDD21" s="229"/>
      <c r="RDE21" s="229"/>
      <c r="RDF21" s="229"/>
      <c r="RDG21" s="229"/>
      <c r="RDH21" s="229"/>
      <c r="RDI21" s="229"/>
      <c r="RDJ21" s="230"/>
      <c r="RDK21" s="227"/>
      <c r="RDL21" s="26"/>
      <c r="RDM21" s="26"/>
      <c r="RDN21" s="26"/>
      <c r="RDO21" s="26"/>
      <c r="RDP21" s="26"/>
      <c r="RDR21" s="229"/>
      <c r="RDS21" s="229"/>
      <c r="RDT21" s="229"/>
      <c r="RDU21" s="229"/>
      <c r="RDV21" s="229"/>
      <c r="RDW21" s="229"/>
      <c r="RDX21" s="229"/>
      <c r="RDY21" s="229"/>
      <c r="RDZ21" s="230"/>
      <c r="REA21" s="227"/>
      <c r="REB21" s="26"/>
      <c r="REC21" s="26"/>
      <c r="RED21" s="26"/>
      <c r="REE21" s="26"/>
      <c r="REF21" s="26"/>
      <c r="REH21" s="229"/>
      <c r="REI21" s="229"/>
      <c r="REJ21" s="229"/>
      <c r="REK21" s="229"/>
      <c r="REL21" s="229"/>
      <c r="REM21" s="229"/>
      <c r="REN21" s="229"/>
      <c r="REO21" s="229"/>
      <c r="REP21" s="230"/>
      <c r="REQ21" s="227"/>
      <c r="RER21" s="26"/>
      <c r="RES21" s="26"/>
      <c r="RET21" s="26"/>
      <c r="REU21" s="26"/>
      <c r="REV21" s="26"/>
      <c r="REX21" s="229"/>
      <c r="REY21" s="229"/>
      <c r="REZ21" s="229"/>
      <c r="RFA21" s="229"/>
      <c r="RFB21" s="229"/>
      <c r="RFC21" s="229"/>
      <c r="RFD21" s="229"/>
      <c r="RFE21" s="229"/>
      <c r="RFF21" s="230"/>
      <c r="RFG21" s="227"/>
      <c r="RFH21" s="26"/>
      <c r="RFI21" s="26"/>
      <c r="RFJ21" s="26"/>
      <c r="RFK21" s="26"/>
      <c r="RFL21" s="26"/>
      <c r="RFN21" s="229"/>
      <c r="RFO21" s="229"/>
      <c r="RFP21" s="229"/>
      <c r="RFQ21" s="229"/>
      <c r="RFR21" s="229"/>
      <c r="RFS21" s="229"/>
      <c r="RFT21" s="229"/>
      <c r="RFU21" s="229"/>
      <c r="RFV21" s="230"/>
      <c r="RFW21" s="227"/>
      <c r="RFX21" s="26"/>
      <c r="RFY21" s="26"/>
      <c r="RFZ21" s="26"/>
      <c r="RGA21" s="26"/>
      <c r="RGB21" s="26"/>
      <c r="RGD21" s="229"/>
      <c r="RGE21" s="229"/>
      <c r="RGF21" s="229"/>
      <c r="RGG21" s="229"/>
      <c r="RGH21" s="229"/>
      <c r="RGI21" s="229"/>
      <c r="RGJ21" s="229"/>
      <c r="RGK21" s="229"/>
      <c r="RGL21" s="230"/>
      <c r="RGM21" s="227"/>
      <c r="RGN21" s="26"/>
      <c r="RGO21" s="26"/>
      <c r="RGP21" s="26"/>
      <c r="RGQ21" s="26"/>
      <c r="RGR21" s="26"/>
      <c r="RGT21" s="229"/>
      <c r="RGU21" s="229"/>
      <c r="RGV21" s="229"/>
      <c r="RGW21" s="229"/>
      <c r="RGX21" s="229"/>
      <c r="RGY21" s="229"/>
      <c r="RGZ21" s="229"/>
      <c r="RHA21" s="229"/>
      <c r="RHB21" s="230"/>
      <c r="RHC21" s="227"/>
      <c r="RHD21" s="26"/>
      <c r="RHE21" s="26"/>
      <c r="RHF21" s="26"/>
      <c r="RHG21" s="26"/>
      <c r="RHH21" s="26"/>
      <c r="RHJ21" s="229"/>
      <c r="RHK21" s="229"/>
      <c r="RHL21" s="229"/>
      <c r="RHM21" s="229"/>
      <c r="RHN21" s="229"/>
      <c r="RHO21" s="229"/>
      <c r="RHP21" s="229"/>
      <c r="RHQ21" s="229"/>
      <c r="RHR21" s="230"/>
      <c r="RHS21" s="227"/>
      <c r="RHT21" s="26"/>
      <c r="RHU21" s="26"/>
      <c r="RHV21" s="26"/>
      <c r="RHW21" s="26"/>
      <c r="RHX21" s="26"/>
      <c r="RHZ21" s="229"/>
      <c r="RIA21" s="229"/>
      <c r="RIB21" s="229"/>
      <c r="RIC21" s="229"/>
      <c r="RID21" s="229"/>
      <c r="RIE21" s="229"/>
      <c r="RIF21" s="229"/>
      <c r="RIG21" s="229"/>
      <c r="RIH21" s="230"/>
      <c r="RII21" s="227"/>
      <c r="RIJ21" s="26"/>
      <c r="RIK21" s="26"/>
      <c r="RIL21" s="26"/>
      <c r="RIM21" s="26"/>
      <c r="RIN21" s="26"/>
      <c r="RIP21" s="229"/>
      <c r="RIQ21" s="229"/>
      <c r="RIR21" s="229"/>
      <c r="RIS21" s="229"/>
      <c r="RIT21" s="229"/>
      <c r="RIU21" s="229"/>
      <c r="RIV21" s="229"/>
      <c r="RIW21" s="229"/>
      <c r="RIX21" s="230"/>
      <c r="RIY21" s="227"/>
      <c r="RIZ21" s="26"/>
      <c r="RJA21" s="26"/>
      <c r="RJB21" s="26"/>
      <c r="RJC21" s="26"/>
      <c r="RJD21" s="26"/>
      <c r="RJF21" s="229"/>
      <c r="RJG21" s="229"/>
      <c r="RJH21" s="229"/>
      <c r="RJI21" s="229"/>
      <c r="RJJ21" s="229"/>
      <c r="RJK21" s="229"/>
      <c r="RJL21" s="229"/>
      <c r="RJM21" s="229"/>
      <c r="RJN21" s="230"/>
      <c r="RJO21" s="227"/>
      <c r="RJP21" s="26"/>
      <c r="RJQ21" s="26"/>
      <c r="RJR21" s="26"/>
      <c r="RJS21" s="26"/>
      <c r="RJT21" s="26"/>
      <c r="RJV21" s="229"/>
      <c r="RJW21" s="229"/>
      <c r="RJX21" s="229"/>
      <c r="RJY21" s="229"/>
      <c r="RJZ21" s="229"/>
      <c r="RKA21" s="229"/>
      <c r="RKB21" s="229"/>
      <c r="RKC21" s="229"/>
      <c r="RKD21" s="230"/>
      <c r="RKE21" s="227"/>
      <c r="RKF21" s="26"/>
      <c r="RKG21" s="26"/>
      <c r="RKH21" s="26"/>
      <c r="RKI21" s="26"/>
      <c r="RKJ21" s="26"/>
      <c r="RKL21" s="229"/>
      <c r="RKM21" s="229"/>
      <c r="RKN21" s="229"/>
      <c r="RKO21" s="229"/>
      <c r="RKP21" s="229"/>
      <c r="RKQ21" s="229"/>
      <c r="RKR21" s="229"/>
      <c r="RKS21" s="229"/>
      <c r="RKT21" s="230"/>
      <c r="RKU21" s="227"/>
      <c r="RKV21" s="26"/>
      <c r="RKW21" s="26"/>
      <c r="RKX21" s="26"/>
      <c r="RKY21" s="26"/>
      <c r="RKZ21" s="26"/>
      <c r="RLB21" s="229"/>
      <c r="RLC21" s="229"/>
      <c r="RLD21" s="229"/>
      <c r="RLE21" s="229"/>
      <c r="RLF21" s="229"/>
      <c r="RLG21" s="229"/>
      <c r="RLH21" s="229"/>
      <c r="RLI21" s="229"/>
      <c r="RLJ21" s="230"/>
      <c r="RLK21" s="227"/>
      <c r="RLL21" s="26"/>
      <c r="RLM21" s="26"/>
      <c r="RLN21" s="26"/>
      <c r="RLO21" s="26"/>
      <c r="RLP21" s="26"/>
      <c r="RLR21" s="229"/>
      <c r="RLS21" s="229"/>
      <c r="RLT21" s="229"/>
      <c r="RLU21" s="229"/>
      <c r="RLV21" s="229"/>
      <c r="RLW21" s="229"/>
      <c r="RLX21" s="229"/>
      <c r="RLY21" s="229"/>
      <c r="RLZ21" s="230"/>
      <c r="RMA21" s="227"/>
      <c r="RMB21" s="26"/>
      <c r="RMC21" s="26"/>
      <c r="RMD21" s="26"/>
      <c r="RME21" s="26"/>
      <c r="RMF21" s="26"/>
      <c r="RMH21" s="229"/>
      <c r="RMI21" s="229"/>
      <c r="RMJ21" s="229"/>
      <c r="RMK21" s="229"/>
      <c r="RML21" s="229"/>
      <c r="RMM21" s="229"/>
      <c r="RMN21" s="229"/>
      <c r="RMO21" s="229"/>
      <c r="RMP21" s="230"/>
      <c r="RMQ21" s="227"/>
      <c r="RMR21" s="26"/>
      <c r="RMS21" s="26"/>
      <c r="RMT21" s="26"/>
      <c r="RMU21" s="26"/>
      <c r="RMV21" s="26"/>
      <c r="RMX21" s="229"/>
      <c r="RMY21" s="229"/>
      <c r="RMZ21" s="229"/>
      <c r="RNA21" s="229"/>
      <c r="RNB21" s="229"/>
      <c r="RNC21" s="229"/>
      <c r="RND21" s="229"/>
      <c r="RNE21" s="229"/>
      <c r="RNF21" s="230"/>
      <c r="RNG21" s="227"/>
      <c r="RNH21" s="26"/>
      <c r="RNI21" s="26"/>
      <c r="RNJ21" s="26"/>
      <c r="RNK21" s="26"/>
      <c r="RNL21" s="26"/>
      <c r="RNN21" s="229"/>
      <c r="RNO21" s="229"/>
      <c r="RNP21" s="229"/>
      <c r="RNQ21" s="229"/>
      <c r="RNR21" s="229"/>
      <c r="RNS21" s="229"/>
      <c r="RNT21" s="229"/>
      <c r="RNU21" s="229"/>
      <c r="RNV21" s="230"/>
      <c r="RNW21" s="227"/>
      <c r="RNX21" s="26"/>
      <c r="RNY21" s="26"/>
      <c r="RNZ21" s="26"/>
      <c r="ROA21" s="26"/>
      <c r="ROB21" s="26"/>
      <c r="ROD21" s="229"/>
      <c r="ROE21" s="229"/>
      <c r="ROF21" s="229"/>
      <c r="ROG21" s="229"/>
      <c r="ROH21" s="229"/>
      <c r="ROI21" s="229"/>
      <c r="ROJ21" s="229"/>
      <c r="ROK21" s="229"/>
      <c r="ROL21" s="230"/>
      <c r="ROM21" s="227"/>
      <c r="RON21" s="26"/>
      <c r="ROO21" s="26"/>
      <c r="ROP21" s="26"/>
      <c r="ROQ21" s="26"/>
      <c r="ROR21" s="26"/>
      <c r="ROT21" s="229"/>
      <c r="ROU21" s="229"/>
      <c r="ROV21" s="229"/>
      <c r="ROW21" s="229"/>
      <c r="ROX21" s="229"/>
      <c r="ROY21" s="229"/>
      <c r="ROZ21" s="229"/>
      <c r="RPA21" s="229"/>
      <c r="RPB21" s="230"/>
      <c r="RPC21" s="227"/>
      <c r="RPD21" s="26"/>
      <c r="RPE21" s="26"/>
      <c r="RPF21" s="26"/>
      <c r="RPG21" s="26"/>
      <c r="RPH21" s="26"/>
      <c r="RPJ21" s="229"/>
      <c r="RPK21" s="229"/>
      <c r="RPL21" s="229"/>
      <c r="RPM21" s="229"/>
      <c r="RPN21" s="229"/>
      <c r="RPO21" s="229"/>
      <c r="RPP21" s="229"/>
      <c r="RPQ21" s="229"/>
      <c r="RPR21" s="230"/>
      <c r="RPS21" s="227"/>
      <c r="RPT21" s="26"/>
      <c r="RPU21" s="26"/>
      <c r="RPV21" s="26"/>
      <c r="RPW21" s="26"/>
      <c r="RPX21" s="26"/>
      <c r="RPZ21" s="229"/>
      <c r="RQA21" s="229"/>
      <c r="RQB21" s="229"/>
      <c r="RQC21" s="229"/>
      <c r="RQD21" s="229"/>
      <c r="RQE21" s="229"/>
      <c r="RQF21" s="229"/>
      <c r="RQG21" s="229"/>
      <c r="RQH21" s="230"/>
      <c r="RQI21" s="227"/>
      <c r="RQJ21" s="26"/>
      <c r="RQK21" s="26"/>
      <c r="RQL21" s="26"/>
      <c r="RQM21" s="26"/>
      <c r="RQN21" s="26"/>
      <c r="RQP21" s="229"/>
      <c r="RQQ21" s="229"/>
      <c r="RQR21" s="229"/>
      <c r="RQS21" s="229"/>
      <c r="RQT21" s="229"/>
      <c r="RQU21" s="229"/>
      <c r="RQV21" s="229"/>
      <c r="RQW21" s="229"/>
      <c r="RQX21" s="230"/>
      <c r="RQY21" s="227"/>
      <c r="RQZ21" s="26"/>
      <c r="RRA21" s="26"/>
      <c r="RRB21" s="26"/>
      <c r="RRC21" s="26"/>
      <c r="RRD21" s="26"/>
      <c r="RRF21" s="229"/>
      <c r="RRG21" s="229"/>
      <c r="RRH21" s="229"/>
      <c r="RRI21" s="229"/>
      <c r="RRJ21" s="229"/>
      <c r="RRK21" s="229"/>
      <c r="RRL21" s="229"/>
      <c r="RRM21" s="229"/>
      <c r="RRN21" s="230"/>
      <c r="RRO21" s="227"/>
      <c r="RRP21" s="26"/>
      <c r="RRQ21" s="26"/>
      <c r="RRR21" s="26"/>
      <c r="RRS21" s="26"/>
      <c r="RRT21" s="26"/>
      <c r="RRV21" s="229"/>
      <c r="RRW21" s="229"/>
      <c r="RRX21" s="229"/>
      <c r="RRY21" s="229"/>
      <c r="RRZ21" s="229"/>
      <c r="RSA21" s="229"/>
      <c r="RSB21" s="229"/>
      <c r="RSC21" s="229"/>
      <c r="RSD21" s="230"/>
      <c r="RSE21" s="227"/>
      <c r="RSF21" s="26"/>
      <c r="RSG21" s="26"/>
      <c r="RSH21" s="26"/>
      <c r="RSI21" s="26"/>
      <c r="RSJ21" s="26"/>
      <c r="RSL21" s="229"/>
      <c r="RSM21" s="229"/>
      <c r="RSN21" s="229"/>
      <c r="RSO21" s="229"/>
      <c r="RSP21" s="229"/>
      <c r="RSQ21" s="229"/>
      <c r="RSR21" s="229"/>
      <c r="RSS21" s="229"/>
      <c r="RST21" s="230"/>
      <c r="RSU21" s="227"/>
      <c r="RSV21" s="26"/>
      <c r="RSW21" s="26"/>
      <c r="RSX21" s="26"/>
      <c r="RSY21" s="26"/>
      <c r="RSZ21" s="26"/>
      <c r="RTB21" s="229"/>
      <c r="RTC21" s="229"/>
      <c r="RTD21" s="229"/>
      <c r="RTE21" s="229"/>
      <c r="RTF21" s="229"/>
      <c r="RTG21" s="229"/>
      <c r="RTH21" s="229"/>
      <c r="RTI21" s="229"/>
      <c r="RTJ21" s="230"/>
      <c r="RTK21" s="227"/>
      <c r="RTL21" s="26"/>
      <c r="RTM21" s="26"/>
      <c r="RTN21" s="26"/>
      <c r="RTO21" s="26"/>
      <c r="RTP21" s="26"/>
      <c r="RTR21" s="229"/>
      <c r="RTS21" s="229"/>
      <c r="RTT21" s="229"/>
      <c r="RTU21" s="229"/>
      <c r="RTV21" s="229"/>
      <c r="RTW21" s="229"/>
      <c r="RTX21" s="229"/>
      <c r="RTY21" s="229"/>
      <c r="RTZ21" s="230"/>
      <c r="RUA21" s="227"/>
      <c r="RUB21" s="26"/>
      <c r="RUC21" s="26"/>
      <c r="RUD21" s="26"/>
      <c r="RUE21" s="26"/>
      <c r="RUF21" s="26"/>
      <c r="RUH21" s="229"/>
      <c r="RUI21" s="229"/>
      <c r="RUJ21" s="229"/>
      <c r="RUK21" s="229"/>
      <c r="RUL21" s="229"/>
      <c r="RUM21" s="229"/>
      <c r="RUN21" s="229"/>
      <c r="RUO21" s="229"/>
      <c r="RUP21" s="230"/>
      <c r="RUQ21" s="227"/>
      <c r="RUR21" s="26"/>
      <c r="RUS21" s="26"/>
      <c r="RUT21" s="26"/>
      <c r="RUU21" s="26"/>
      <c r="RUV21" s="26"/>
      <c r="RUX21" s="229"/>
      <c r="RUY21" s="229"/>
      <c r="RUZ21" s="229"/>
      <c r="RVA21" s="229"/>
      <c r="RVB21" s="229"/>
      <c r="RVC21" s="229"/>
      <c r="RVD21" s="229"/>
      <c r="RVE21" s="229"/>
      <c r="RVF21" s="230"/>
      <c r="RVG21" s="227"/>
      <c r="RVH21" s="26"/>
      <c r="RVI21" s="26"/>
      <c r="RVJ21" s="26"/>
      <c r="RVK21" s="26"/>
      <c r="RVL21" s="26"/>
      <c r="RVN21" s="229"/>
      <c r="RVO21" s="229"/>
      <c r="RVP21" s="229"/>
      <c r="RVQ21" s="229"/>
      <c r="RVR21" s="229"/>
      <c r="RVS21" s="229"/>
      <c r="RVT21" s="229"/>
      <c r="RVU21" s="229"/>
      <c r="RVV21" s="230"/>
      <c r="RVW21" s="227"/>
      <c r="RVX21" s="26"/>
      <c r="RVY21" s="26"/>
      <c r="RVZ21" s="26"/>
      <c r="RWA21" s="26"/>
      <c r="RWB21" s="26"/>
      <c r="RWD21" s="229"/>
      <c r="RWE21" s="229"/>
      <c r="RWF21" s="229"/>
      <c r="RWG21" s="229"/>
      <c r="RWH21" s="229"/>
      <c r="RWI21" s="229"/>
      <c r="RWJ21" s="229"/>
      <c r="RWK21" s="229"/>
      <c r="RWL21" s="230"/>
      <c r="RWM21" s="227"/>
      <c r="RWN21" s="26"/>
      <c r="RWO21" s="26"/>
      <c r="RWP21" s="26"/>
      <c r="RWQ21" s="26"/>
      <c r="RWR21" s="26"/>
      <c r="RWT21" s="229"/>
      <c r="RWU21" s="229"/>
      <c r="RWV21" s="229"/>
      <c r="RWW21" s="229"/>
      <c r="RWX21" s="229"/>
      <c r="RWY21" s="229"/>
      <c r="RWZ21" s="229"/>
      <c r="RXA21" s="229"/>
      <c r="RXB21" s="230"/>
      <c r="RXC21" s="227"/>
      <c r="RXD21" s="26"/>
      <c r="RXE21" s="26"/>
      <c r="RXF21" s="26"/>
      <c r="RXG21" s="26"/>
      <c r="RXH21" s="26"/>
      <c r="RXJ21" s="229"/>
      <c r="RXK21" s="229"/>
      <c r="RXL21" s="229"/>
      <c r="RXM21" s="229"/>
      <c r="RXN21" s="229"/>
      <c r="RXO21" s="229"/>
      <c r="RXP21" s="229"/>
      <c r="RXQ21" s="229"/>
      <c r="RXR21" s="230"/>
      <c r="RXS21" s="227"/>
      <c r="RXT21" s="26"/>
      <c r="RXU21" s="26"/>
      <c r="RXV21" s="26"/>
      <c r="RXW21" s="26"/>
      <c r="RXX21" s="26"/>
      <c r="RXZ21" s="229"/>
      <c r="RYA21" s="229"/>
      <c r="RYB21" s="229"/>
      <c r="RYC21" s="229"/>
      <c r="RYD21" s="229"/>
      <c r="RYE21" s="229"/>
      <c r="RYF21" s="229"/>
      <c r="RYG21" s="229"/>
      <c r="RYH21" s="230"/>
      <c r="RYI21" s="227"/>
      <c r="RYJ21" s="26"/>
      <c r="RYK21" s="26"/>
      <c r="RYL21" s="26"/>
      <c r="RYM21" s="26"/>
      <c r="RYN21" s="26"/>
      <c r="RYP21" s="229"/>
      <c r="RYQ21" s="229"/>
      <c r="RYR21" s="229"/>
      <c r="RYS21" s="229"/>
      <c r="RYT21" s="229"/>
      <c r="RYU21" s="229"/>
      <c r="RYV21" s="229"/>
      <c r="RYW21" s="229"/>
      <c r="RYX21" s="230"/>
      <c r="RYY21" s="227"/>
      <c r="RYZ21" s="26"/>
      <c r="RZA21" s="26"/>
      <c r="RZB21" s="26"/>
      <c r="RZC21" s="26"/>
      <c r="RZD21" s="26"/>
      <c r="RZF21" s="229"/>
      <c r="RZG21" s="229"/>
      <c r="RZH21" s="229"/>
      <c r="RZI21" s="229"/>
      <c r="RZJ21" s="229"/>
      <c r="RZK21" s="229"/>
      <c r="RZL21" s="229"/>
      <c r="RZM21" s="229"/>
      <c r="RZN21" s="230"/>
      <c r="RZO21" s="227"/>
      <c r="RZP21" s="26"/>
      <c r="RZQ21" s="26"/>
      <c r="RZR21" s="26"/>
      <c r="RZS21" s="26"/>
      <c r="RZT21" s="26"/>
      <c r="RZV21" s="229"/>
      <c r="RZW21" s="229"/>
      <c r="RZX21" s="229"/>
      <c r="RZY21" s="229"/>
      <c r="RZZ21" s="229"/>
      <c r="SAA21" s="229"/>
      <c r="SAB21" s="229"/>
      <c r="SAC21" s="229"/>
      <c r="SAD21" s="230"/>
      <c r="SAE21" s="227"/>
      <c r="SAF21" s="26"/>
      <c r="SAG21" s="26"/>
      <c r="SAH21" s="26"/>
      <c r="SAI21" s="26"/>
      <c r="SAJ21" s="26"/>
      <c r="SAL21" s="229"/>
      <c r="SAM21" s="229"/>
      <c r="SAN21" s="229"/>
      <c r="SAO21" s="229"/>
      <c r="SAP21" s="229"/>
      <c r="SAQ21" s="229"/>
      <c r="SAR21" s="229"/>
      <c r="SAS21" s="229"/>
      <c r="SAT21" s="230"/>
      <c r="SAU21" s="227"/>
      <c r="SAV21" s="26"/>
      <c r="SAW21" s="26"/>
      <c r="SAX21" s="26"/>
      <c r="SAY21" s="26"/>
      <c r="SAZ21" s="26"/>
      <c r="SBB21" s="229"/>
      <c r="SBC21" s="229"/>
      <c r="SBD21" s="229"/>
      <c r="SBE21" s="229"/>
      <c r="SBF21" s="229"/>
      <c r="SBG21" s="229"/>
      <c r="SBH21" s="229"/>
      <c r="SBI21" s="229"/>
      <c r="SBJ21" s="230"/>
      <c r="SBK21" s="227"/>
      <c r="SBL21" s="26"/>
      <c r="SBM21" s="26"/>
      <c r="SBN21" s="26"/>
      <c r="SBO21" s="26"/>
      <c r="SBP21" s="26"/>
      <c r="SBR21" s="229"/>
      <c r="SBS21" s="229"/>
      <c r="SBT21" s="229"/>
      <c r="SBU21" s="229"/>
      <c r="SBV21" s="229"/>
      <c r="SBW21" s="229"/>
      <c r="SBX21" s="229"/>
      <c r="SBY21" s="229"/>
      <c r="SBZ21" s="230"/>
      <c r="SCA21" s="227"/>
      <c r="SCB21" s="26"/>
      <c r="SCC21" s="26"/>
      <c r="SCD21" s="26"/>
      <c r="SCE21" s="26"/>
      <c r="SCF21" s="26"/>
      <c r="SCH21" s="229"/>
      <c r="SCI21" s="229"/>
      <c r="SCJ21" s="229"/>
      <c r="SCK21" s="229"/>
      <c r="SCL21" s="229"/>
      <c r="SCM21" s="229"/>
      <c r="SCN21" s="229"/>
      <c r="SCO21" s="229"/>
      <c r="SCP21" s="230"/>
      <c r="SCQ21" s="227"/>
      <c r="SCR21" s="26"/>
      <c r="SCS21" s="26"/>
      <c r="SCT21" s="26"/>
      <c r="SCU21" s="26"/>
      <c r="SCV21" s="26"/>
      <c r="SCX21" s="229"/>
      <c r="SCY21" s="229"/>
      <c r="SCZ21" s="229"/>
      <c r="SDA21" s="229"/>
      <c r="SDB21" s="229"/>
      <c r="SDC21" s="229"/>
      <c r="SDD21" s="229"/>
      <c r="SDE21" s="229"/>
      <c r="SDF21" s="230"/>
      <c r="SDG21" s="227"/>
      <c r="SDH21" s="26"/>
      <c r="SDI21" s="26"/>
      <c r="SDJ21" s="26"/>
      <c r="SDK21" s="26"/>
      <c r="SDL21" s="26"/>
      <c r="SDN21" s="229"/>
      <c r="SDO21" s="229"/>
      <c r="SDP21" s="229"/>
      <c r="SDQ21" s="229"/>
      <c r="SDR21" s="229"/>
      <c r="SDS21" s="229"/>
      <c r="SDT21" s="229"/>
      <c r="SDU21" s="229"/>
      <c r="SDV21" s="230"/>
      <c r="SDW21" s="227"/>
      <c r="SDX21" s="26"/>
      <c r="SDY21" s="26"/>
      <c r="SDZ21" s="26"/>
      <c r="SEA21" s="26"/>
      <c r="SEB21" s="26"/>
      <c r="SED21" s="229"/>
      <c r="SEE21" s="229"/>
      <c r="SEF21" s="229"/>
      <c r="SEG21" s="229"/>
      <c r="SEH21" s="229"/>
      <c r="SEI21" s="229"/>
      <c r="SEJ21" s="229"/>
      <c r="SEK21" s="229"/>
      <c r="SEL21" s="230"/>
      <c r="SEM21" s="227"/>
      <c r="SEN21" s="26"/>
      <c r="SEO21" s="26"/>
      <c r="SEP21" s="26"/>
      <c r="SEQ21" s="26"/>
      <c r="SER21" s="26"/>
      <c r="SET21" s="229"/>
      <c r="SEU21" s="229"/>
      <c r="SEV21" s="229"/>
      <c r="SEW21" s="229"/>
      <c r="SEX21" s="229"/>
      <c r="SEY21" s="229"/>
      <c r="SEZ21" s="229"/>
      <c r="SFA21" s="229"/>
      <c r="SFB21" s="230"/>
      <c r="SFC21" s="227"/>
      <c r="SFD21" s="26"/>
      <c r="SFE21" s="26"/>
      <c r="SFF21" s="26"/>
      <c r="SFG21" s="26"/>
      <c r="SFH21" s="26"/>
      <c r="SFJ21" s="229"/>
      <c r="SFK21" s="229"/>
      <c r="SFL21" s="229"/>
      <c r="SFM21" s="229"/>
      <c r="SFN21" s="229"/>
      <c r="SFO21" s="229"/>
      <c r="SFP21" s="229"/>
      <c r="SFQ21" s="229"/>
      <c r="SFR21" s="230"/>
      <c r="SFS21" s="227"/>
      <c r="SFT21" s="26"/>
      <c r="SFU21" s="26"/>
      <c r="SFV21" s="26"/>
      <c r="SFW21" s="26"/>
      <c r="SFX21" s="26"/>
      <c r="SFZ21" s="229"/>
      <c r="SGA21" s="229"/>
      <c r="SGB21" s="229"/>
      <c r="SGC21" s="229"/>
      <c r="SGD21" s="229"/>
      <c r="SGE21" s="229"/>
      <c r="SGF21" s="229"/>
      <c r="SGG21" s="229"/>
      <c r="SGH21" s="230"/>
      <c r="SGI21" s="227"/>
      <c r="SGJ21" s="26"/>
      <c r="SGK21" s="26"/>
      <c r="SGL21" s="26"/>
      <c r="SGM21" s="26"/>
      <c r="SGN21" s="26"/>
      <c r="SGP21" s="229"/>
      <c r="SGQ21" s="229"/>
      <c r="SGR21" s="229"/>
      <c r="SGS21" s="229"/>
      <c r="SGT21" s="229"/>
      <c r="SGU21" s="229"/>
      <c r="SGV21" s="229"/>
      <c r="SGW21" s="229"/>
      <c r="SGX21" s="230"/>
      <c r="SGY21" s="227"/>
      <c r="SGZ21" s="26"/>
      <c r="SHA21" s="26"/>
      <c r="SHB21" s="26"/>
      <c r="SHC21" s="26"/>
      <c r="SHD21" s="26"/>
      <c r="SHF21" s="229"/>
      <c r="SHG21" s="229"/>
      <c r="SHH21" s="229"/>
      <c r="SHI21" s="229"/>
      <c r="SHJ21" s="229"/>
      <c r="SHK21" s="229"/>
      <c r="SHL21" s="229"/>
      <c r="SHM21" s="229"/>
      <c r="SHN21" s="230"/>
      <c r="SHO21" s="227"/>
      <c r="SHP21" s="26"/>
      <c r="SHQ21" s="26"/>
      <c r="SHR21" s="26"/>
      <c r="SHS21" s="26"/>
      <c r="SHT21" s="26"/>
      <c r="SHV21" s="229"/>
      <c r="SHW21" s="229"/>
      <c r="SHX21" s="229"/>
      <c r="SHY21" s="229"/>
      <c r="SHZ21" s="229"/>
      <c r="SIA21" s="229"/>
      <c r="SIB21" s="229"/>
      <c r="SIC21" s="229"/>
      <c r="SID21" s="230"/>
      <c r="SIE21" s="227"/>
      <c r="SIF21" s="26"/>
      <c r="SIG21" s="26"/>
      <c r="SIH21" s="26"/>
      <c r="SII21" s="26"/>
      <c r="SIJ21" s="26"/>
      <c r="SIL21" s="229"/>
      <c r="SIM21" s="229"/>
      <c r="SIN21" s="229"/>
      <c r="SIO21" s="229"/>
      <c r="SIP21" s="229"/>
      <c r="SIQ21" s="229"/>
      <c r="SIR21" s="229"/>
      <c r="SIS21" s="229"/>
      <c r="SIT21" s="230"/>
      <c r="SIU21" s="227"/>
      <c r="SIV21" s="26"/>
      <c r="SIW21" s="26"/>
      <c r="SIX21" s="26"/>
      <c r="SIY21" s="26"/>
      <c r="SIZ21" s="26"/>
      <c r="SJB21" s="229"/>
      <c r="SJC21" s="229"/>
      <c r="SJD21" s="229"/>
      <c r="SJE21" s="229"/>
      <c r="SJF21" s="229"/>
      <c r="SJG21" s="229"/>
      <c r="SJH21" s="229"/>
      <c r="SJI21" s="229"/>
      <c r="SJJ21" s="230"/>
      <c r="SJK21" s="227"/>
      <c r="SJL21" s="26"/>
      <c r="SJM21" s="26"/>
      <c r="SJN21" s="26"/>
      <c r="SJO21" s="26"/>
      <c r="SJP21" s="26"/>
      <c r="SJR21" s="229"/>
      <c r="SJS21" s="229"/>
      <c r="SJT21" s="229"/>
      <c r="SJU21" s="229"/>
      <c r="SJV21" s="229"/>
      <c r="SJW21" s="229"/>
      <c r="SJX21" s="229"/>
      <c r="SJY21" s="229"/>
      <c r="SJZ21" s="230"/>
      <c r="SKA21" s="227"/>
      <c r="SKB21" s="26"/>
      <c r="SKC21" s="26"/>
      <c r="SKD21" s="26"/>
      <c r="SKE21" s="26"/>
      <c r="SKF21" s="26"/>
      <c r="SKH21" s="229"/>
      <c r="SKI21" s="229"/>
      <c r="SKJ21" s="229"/>
      <c r="SKK21" s="229"/>
      <c r="SKL21" s="229"/>
      <c r="SKM21" s="229"/>
      <c r="SKN21" s="229"/>
      <c r="SKO21" s="229"/>
      <c r="SKP21" s="230"/>
      <c r="SKQ21" s="227"/>
      <c r="SKR21" s="26"/>
      <c r="SKS21" s="26"/>
      <c r="SKT21" s="26"/>
      <c r="SKU21" s="26"/>
      <c r="SKV21" s="26"/>
      <c r="SKX21" s="229"/>
      <c r="SKY21" s="229"/>
      <c r="SKZ21" s="229"/>
      <c r="SLA21" s="229"/>
      <c r="SLB21" s="229"/>
      <c r="SLC21" s="229"/>
      <c r="SLD21" s="229"/>
      <c r="SLE21" s="229"/>
      <c r="SLF21" s="230"/>
      <c r="SLG21" s="227"/>
      <c r="SLH21" s="26"/>
      <c r="SLI21" s="26"/>
      <c r="SLJ21" s="26"/>
      <c r="SLK21" s="26"/>
      <c r="SLL21" s="26"/>
      <c r="SLN21" s="229"/>
      <c r="SLO21" s="229"/>
      <c r="SLP21" s="229"/>
      <c r="SLQ21" s="229"/>
      <c r="SLR21" s="229"/>
      <c r="SLS21" s="229"/>
      <c r="SLT21" s="229"/>
      <c r="SLU21" s="229"/>
      <c r="SLV21" s="230"/>
      <c r="SLW21" s="227"/>
      <c r="SLX21" s="26"/>
      <c r="SLY21" s="26"/>
      <c r="SLZ21" s="26"/>
      <c r="SMA21" s="26"/>
      <c r="SMB21" s="26"/>
      <c r="SMD21" s="229"/>
      <c r="SME21" s="229"/>
      <c r="SMF21" s="229"/>
      <c r="SMG21" s="229"/>
      <c r="SMH21" s="229"/>
      <c r="SMI21" s="229"/>
      <c r="SMJ21" s="229"/>
      <c r="SMK21" s="229"/>
      <c r="SML21" s="230"/>
      <c r="SMM21" s="227"/>
      <c r="SMN21" s="26"/>
      <c r="SMO21" s="26"/>
      <c r="SMP21" s="26"/>
      <c r="SMQ21" s="26"/>
      <c r="SMR21" s="26"/>
      <c r="SMT21" s="229"/>
      <c r="SMU21" s="229"/>
      <c r="SMV21" s="229"/>
      <c r="SMW21" s="229"/>
      <c r="SMX21" s="229"/>
      <c r="SMY21" s="229"/>
      <c r="SMZ21" s="229"/>
      <c r="SNA21" s="229"/>
      <c r="SNB21" s="230"/>
      <c r="SNC21" s="227"/>
      <c r="SND21" s="26"/>
      <c r="SNE21" s="26"/>
      <c r="SNF21" s="26"/>
      <c r="SNG21" s="26"/>
      <c r="SNH21" s="26"/>
      <c r="SNJ21" s="229"/>
      <c r="SNK21" s="229"/>
      <c r="SNL21" s="229"/>
      <c r="SNM21" s="229"/>
      <c r="SNN21" s="229"/>
      <c r="SNO21" s="229"/>
      <c r="SNP21" s="229"/>
      <c r="SNQ21" s="229"/>
      <c r="SNR21" s="230"/>
      <c r="SNS21" s="227"/>
      <c r="SNT21" s="26"/>
      <c r="SNU21" s="26"/>
      <c r="SNV21" s="26"/>
      <c r="SNW21" s="26"/>
      <c r="SNX21" s="26"/>
      <c r="SNZ21" s="229"/>
      <c r="SOA21" s="229"/>
      <c r="SOB21" s="229"/>
      <c r="SOC21" s="229"/>
      <c r="SOD21" s="229"/>
      <c r="SOE21" s="229"/>
      <c r="SOF21" s="229"/>
      <c r="SOG21" s="229"/>
      <c r="SOH21" s="230"/>
      <c r="SOI21" s="227"/>
      <c r="SOJ21" s="26"/>
      <c r="SOK21" s="26"/>
      <c r="SOL21" s="26"/>
      <c r="SOM21" s="26"/>
      <c r="SON21" s="26"/>
      <c r="SOP21" s="229"/>
      <c r="SOQ21" s="229"/>
      <c r="SOR21" s="229"/>
      <c r="SOS21" s="229"/>
      <c r="SOT21" s="229"/>
      <c r="SOU21" s="229"/>
      <c r="SOV21" s="229"/>
      <c r="SOW21" s="229"/>
      <c r="SOX21" s="230"/>
      <c r="SOY21" s="227"/>
      <c r="SOZ21" s="26"/>
      <c r="SPA21" s="26"/>
      <c r="SPB21" s="26"/>
      <c r="SPC21" s="26"/>
      <c r="SPD21" s="26"/>
      <c r="SPF21" s="229"/>
      <c r="SPG21" s="229"/>
      <c r="SPH21" s="229"/>
      <c r="SPI21" s="229"/>
      <c r="SPJ21" s="229"/>
      <c r="SPK21" s="229"/>
      <c r="SPL21" s="229"/>
      <c r="SPM21" s="229"/>
      <c r="SPN21" s="230"/>
      <c r="SPO21" s="227"/>
      <c r="SPP21" s="26"/>
      <c r="SPQ21" s="26"/>
      <c r="SPR21" s="26"/>
      <c r="SPS21" s="26"/>
      <c r="SPT21" s="26"/>
      <c r="SPV21" s="229"/>
      <c r="SPW21" s="229"/>
      <c r="SPX21" s="229"/>
      <c r="SPY21" s="229"/>
      <c r="SPZ21" s="229"/>
      <c r="SQA21" s="229"/>
      <c r="SQB21" s="229"/>
      <c r="SQC21" s="229"/>
      <c r="SQD21" s="230"/>
      <c r="SQE21" s="227"/>
      <c r="SQF21" s="26"/>
      <c r="SQG21" s="26"/>
      <c r="SQH21" s="26"/>
      <c r="SQI21" s="26"/>
      <c r="SQJ21" s="26"/>
      <c r="SQL21" s="229"/>
      <c r="SQM21" s="229"/>
      <c r="SQN21" s="229"/>
      <c r="SQO21" s="229"/>
      <c r="SQP21" s="229"/>
      <c r="SQQ21" s="229"/>
      <c r="SQR21" s="229"/>
      <c r="SQS21" s="229"/>
      <c r="SQT21" s="230"/>
      <c r="SQU21" s="227"/>
      <c r="SQV21" s="26"/>
      <c r="SQW21" s="26"/>
      <c r="SQX21" s="26"/>
      <c r="SQY21" s="26"/>
      <c r="SQZ21" s="26"/>
      <c r="SRB21" s="229"/>
      <c r="SRC21" s="229"/>
      <c r="SRD21" s="229"/>
      <c r="SRE21" s="229"/>
      <c r="SRF21" s="229"/>
      <c r="SRG21" s="229"/>
      <c r="SRH21" s="229"/>
      <c r="SRI21" s="229"/>
      <c r="SRJ21" s="230"/>
      <c r="SRK21" s="227"/>
      <c r="SRL21" s="26"/>
      <c r="SRM21" s="26"/>
      <c r="SRN21" s="26"/>
      <c r="SRO21" s="26"/>
      <c r="SRP21" s="26"/>
      <c r="SRR21" s="229"/>
      <c r="SRS21" s="229"/>
      <c r="SRT21" s="229"/>
      <c r="SRU21" s="229"/>
      <c r="SRV21" s="229"/>
      <c r="SRW21" s="229"/>
      <c r="SRX21" s="229"/>
      <c r="SRY21" s="229"/>
      <c r="SRZ21" s="230"/>
      <c r="SSA21" s="227"/>
      <c r="SSB21" s="26"/>
      <c r="SSC21" s="26"/>
      <c r="SSD21" s="26"/>
      <c r="SSE21" s="26"/>
      <c r="SSF21" s="26"/>
      <c r="SSH21" s="229"/>
      <c r="SSI21" s="229"/>
      <c r="SSJ21" s="229"/>
      <c r="SSK21" s="229"/>
      <c r="SSL21" s="229"/>
      <c r="SSM21" s="229"/>
      <c r="SSN21" s="229"/>
      <c r="SSO21" s="229"/>
      <c r="SSP21" s="230"/>
      <c r="SSQ21" s="227"/>
      <c r="SSR21" s="26"/>
      <c r="SSS21" s="26"/>
      <c r="SST21" s="26"/>
      <c r="SSU21" s="26"/>
      <c r="SSV21" s="26"/>
      <c r="SSX21" s="229"/>
      <c r="SSY21" s="229"/>
      <c r="SSZ21" s="229"/>
      <c r="STA21" s="229"/>
      <c r="STB21" s="229"/>
      <c r="STC21" s="229"/>
      <c r="STD21" s="229"/>
      <c r="STE21" s="229"/>
      <c r="STF21" s="230"/>
      <c r="STG21" s="227"/>
      <c r="STH21" s="26"/>
      <c r="STI21" s="26"/>
      <c r="STJ21" s="26"/>
      <c r="STK21" s="26"/>
      <c r="STL21" s="26"/>
      <c r="STN21" s="229"/>
      <c r="STO21" s="229"/>
      <c r="STP21" s="229"/>
      <c r="STQ21" s="229"/>
      <c r="STR21" s="229"/>
      <c r="STS21" s="229"/>
      <c r="STT21" s="229"/>
      <c r="STU21" s="229"/>
      <c r="STV21" s="230"/>
      <c r="STW21" s="227"/>
      <c r="STX21" s="26"/>
      <c r="STY21" s="26"/>
      <c r="STZ21" s="26"/>
      <c r="SUA21" s="26"/>
      <c r="SUB21" s="26"/>
      <c r="SUD21" s="229"/>
      <c r="SUE21" s="229"/>
      <c r="SUF21" s="229"/>
      <c r="SUG21" s="229"/>
      <c r="SUH21" s="229"/>
      <c r="SUI21" s="229"/>
      <c r="SUJ21" s="229"/>
      <c r="SUK21" s="229"/>
      <c r="SUL21" s="230"/>
      <c r="SUM21" s="227"/>
      <c r="SUN21" s="26"/>
      <c r="SUO21" s="26"/>
      <c r="SUP21" s="26"/>
      <c r="SUQ21" s="26"/>
      <c r="SUR21" s="26"/>
      <c r="SUT21" s="229"/>
      <c r="SUU21" s="229"/>
      <c r="SUV21" s="229"/>
      <c r="SUW21" s="229"/>
      <c r="SUX21" s="229"/>
      <c r="SUY21" s="229"/>
      <c r="SUZ21" s="229"/>
      <c r="SVA21" s="229"/>
      <c r="SVB21" s="230"/>
      <c r="SVC21" s="227"/>
      <c r="SVD21" s="26"/>
      <c r="SVE21" s="26"/>
      <c r="SVF21" s="26"/>
      <c r="SVG21" s="26"/>
      <c r="SVH21" s="26"/>
      <c r="SVJ21" s="229"/>
      <c r="SVK21" s="229"/>
      <c r="SVL21" s="229"/>
      <c r="SVM21" s="229"/>
      <c r="SVN21" s="229"/>
      <c r="SVO21" s="229"/>
      <c r="SVP21" s="229"/>
      <c r="SVQ21" s="229"/>
      <c r="SVR21" s="230"/>
      <c r="SVS21" s="227"/>
      <c r="SVT21" s="26"/>
      <c r="SVU21" s="26"/>
      <c r="SVV21" s="26"/>
      <c r="SVW21" s="26"/>
      <c r="SVX21" s="26"/>
      <c r="SVZ21" s="229"/>
      <c r="SWA21" s="229"/>
      <c r="SWB21" s="229"/>
      <c r="SWC21" s="229"/>
      <c r="SWD21" s="229"/>
      <c r="SWE21" s="229"/>
      <c r="SWF21" s="229"/>
      <c r="SWG21" s="229"/>
      <c r="SWH21" s="230"/>
      <c r="SWI21" s="227"/>
      <c r="SWJ21" s="26"/>
      <c r="SWK21" s="26"/>
      <c r="SWL21" s="26"/>
      <c r="SWM21" s="26"/>
      <c r="SWN21" s="26"/>
      <c r="SWP21" s="229"/>
      <c r="SWQ21" s="229"/>
      <c r="SWR21" s="229"/>
      <c r="SWS21" s="229"/>
      <c r="SWT21" s="229"/>
      <c r="SWU21" s="229"/>
      <c r="SWV21" s="229"/>
      <c r="SWW21" s="229"/>
      <c r="SWX21" s="230"/>
      <c r="SWY21" s="227"/>
      <c r="SWZ21" s="26"/>
      <c r="SXA21" s="26"/>
      <c r="SXB21" s="26"/>
      <c r="SXC21" s="26"/>
      <c r="SXD21" s="26"/>
      <c r="SXF21" s="229"/>
      <c r="SXG21" s="229"/>
      <c r="SXH21" s="229"/>
      <c r="SXI21" s="229"/>
      <c r="SXJ21" s="229"/>
      <c r="SXK21" s="229"/>
      <c r="SXL21" s="229"/>
      <c r="SXM21" s="229"/>
      <c r="SXN21" s="230"/>
      <c r="SXO21" s="227"/>
      <c r="SXP21" s="26"/>
      <c r="SXQ21" s="26"/>
      <c r="SXR21" s="26"/>
      <c r="SXS21" s="26"/>
      <c r="SXT21" s="26"/>
      <c r="SXV21" s="229"/>
      <c r="SXW21" s="229"/>
      <c r="SXX21" s="229"/>
      <c r="SXY21" s="229"/>
      <c r="SXZ21" s="229"/>
      <c r="SYA21" s="229"/>
      <c r="SYB21" s="229"/>
      <c r="SYC21" s="229"/>
      <c r="SYD21" s="230"/>
      <c r="SYE21" s="227"/>
      <c r="SYF21" s="26"/>
      <c r="SYG21" s="26"/>
      <c r="SYH21" s="26"/>
      <c r="SYI21" s="26"/>
      <c r="SYJ21" s="26"/>
      <c r="SYL21" s="229"/>
      <c r="SYM21" s="229"/>
      <c r="SYN21" s="229"/>
      <c r="SYO21" s="229"/>
      <c r="SYP21" s="229"/>
      <c r="SYQ21" s="229"/>
      <c r="SYR21" s="229"/>
      <c r="SYS21" s="229"/>
      <c r="SYT21" s="230"/>
      <c r="SYU21" s="227"/>
      <c r="SYV21" s="26"/>
      <c r="SYW21" s="26"/>
      <c r="SYX21" s="26"/>
      <c r="SYY21" s="26"/>
      <c r="SYZ21" s="26"/>
      <c r="SZB21" s="229"/>
      <c r="SZC21" s="229"/>
      <c r="SZD21" s="229"/>
      <c r="SZE21" s="229"/>
      <c r="SZF21" s="229"/>
      <c r="SZG21" s="229"/>
      <c r="SZH21" s="229"/>
      <c r="SZI21" s="229"/>
      <c r="SZJ21" s="230"/>
      <c r="SZK21" s="227"/>
      <c r="SZL21" s="26"/>
      <c r="SZM21" s="26"/>
      <c r="SZN21" s="26"/>
      <c r="SZO21" s="26"/>
      <c r="SZP21" s="26"/>
      <c r="SZR21" s="229"/>
      <c r="SZS21" s="229"/>
      <c r="SZT21" s="229"/>
      <c r="SZU21" s="229"/>
      <c r="SZV21" s="229"/>
      <c r="SZW21" s="229"/>
      <c r="SZX21" s="229"/>
      <c r="SZY21" s="229"/>
      <c r="SZZ21" s="230"/>
      <c r="TAA21" s="227"/>
      <c r="TAB21" s="26"/>
      <c r="TAC21" s="26"/>
      <c r="TAD21" s="26"/>
      <c r="TAE21" s="26"/>
      <c r="TAF21" s="26"/>
      <c r="TAH21" s="229"/>
      <c r="TAI21" s="229"/>
      <c r="TAJ21" s="229"/>
      <c r="TAK21" s="229"/>
      <c r="TAL21" s="229"/>
      <c r="TAM21" s="229"/>
      <c r="TAN21" s="229"/>
      <c r="TAO21" s="229"/>
      <c r="TAP21" s="230"/>
      <c r="TAQ21" s="227"/>
      <c r="TAR21" s="26"/>
      <c r="TAS21" s="26"/>
      <c r="TAT21" s="26"/>
      <c r="TAU21" s="26"/>
      <c r="TAV21" s="26"/>
      <c r="TAX21" s="229"/>
      <c r="TAY21" s="229"/>
      <c r="TAZ21" s="229"/>
      <c r="TBA21" s="229"/>
      <c r="TBB21" s="229"/>
      <c r="TBC21" s="229"/>
      <c r="TBD21" s="229"/>
      <c r="TBE21" s="229"/>
      <c r="TBF21" s="230"/>
      <c r="TBG21" s="227"/>
      <c r="TBH21" s="26"/>
      <c r="TBI21" s="26"/>
      <c r="TBJ21" s="26"/>
      <c r="TBK21" s="26"/>
      <c r="TBL21" s="26"/>
      <c r="TBN21" s="229"/>
      <c r="TBO21" s="229"/>
      <c r="TBP21" s="229"/>
      <c r="TBQ21" s="229"/>
      <c r="TBR21" s="229"/>
      <c r="TBS21" s="229"/>
      <c r="TBT21" s="229"/>
      <c r="TBU21" s="229"/>
      <c r="TBV21" s="230"/>
      <c r="TBW21" s="227"/>
      <c r="TBX21" s="26"/>
      <c r="TBY21" s="26"/>
      <c r="TBZ21" s="26"/>
      <c r="TCA21" s="26"/>
      <c r="TCB21" s="26"/>
      <c r="TCD21" s="229"/>
      <c r="TCE21" s="229"/>
      <c r="TCF21" s="229"/>
      <c r="TCG21" s="229"/>
      <c r="TCH21" s="229"/>
      <c r="TCI21" s="229"/>
      <c r="TCJ21" s="229"/>
      <c r="TCK21" s="229"/>
      <c r="TCL21" s="230"/>
      <c r="TCM21" s="227"/>
      <c r="TCN21" s="26"/>
      <c r="TCO21" s="26"/>
      <c r="TCP21" s="26"/>
      <c r="TCQ21" s="26"/>
      <c r="TCR21" s="26"/>
      <c r="TCT21" s="229"/>
      <c r="TCU21" s="229"/>
      <c r="TCV21" s="229"/>
      <c r="TCW21" s="229"/>
      <c r="TCX21" s="229"/>
      <c r="TCY21" s="229"/>
      <c r="TCZ21" s="229"/>
      <c r="TDA21" s="229"/>
      <c r="TDB21" s="230"/>
      <c r="TDC21" s="227"/>
      <c r="TDD21" s="26"/>
      <c r="TDE21" s="26"/>
      <c r="TDF21" s="26"/>
      <c r="TDG21" s="26"/>
      <c r="TDH21" s="26"/>
      <c r="TDJ21" s="229"/>
      <c r="TDK21" s="229"/>
      <c r="TDL21" s="229"/>
      <c r="TDM21" s="229"/>
      <c r="TDN21" s="229"/>
      <c r="TDO21" s="229"/>
      <c r="TDP21" s="229"/>
      <c r="TDQ21" s="229"/>
      <c r="TDR21" s="230"/>
      <c r="TDS21" s="227"/>
      <c r="TDT21" s="26"/>
      <c r="TDU21" s="26"/>
      <c r="TDV21" s="26"/>
      <c r="TDW21" s="26"/>
      <c r="TDX21" s="26"/>
      <c r="TDZ21" s="229"/>
      <c r="TEA21" s="229"/>
      <c r="TEB21" s="229"/>
      <c r="TEC21" s="229"/>
      <c r="TED21" s="229"/>
      <c r="TEE21" s="229"/>
      <c r="TEF21" s="229"/>
      <c r="TEG21" s="229"/>
      <c r="TEH21" s="230"/>
      <c r="TEI21" s="227"/>
      <c r="TEJ21" s="26"/>
      <c r="TEK21" s="26"/>
      <c r="TEL21" s="26"/>
      <c r="TEM21" s="26"/>
      <c r="TEN21" s="26"/>
      <c r="TEP21" s="229"/>
      <c r="TEQ21" s="229"/>
      <c r="TER21" s="229"/>
      <c r="TES21" s="229"/>
      <c r="TET21" s="229"/>
      <c r="TEU21" s="229"/>
      <c r="TEV21" s="229"/>
      <c r="TEW21" s="229"/>
      <c r="TEX21" s="230"/>
      <c r="TEY21" s="227"/>
      <c r="TEZ21" s="26"/>
      <c r="TFA21" s="26"/>
      <c r="TFB21" s="26"/>
      <c r="TFC21" s="26"/>
      <c r="TFD21" s="26"/>
      <c r="TFF21" s="229"/>
      <c r="TFG21" s="229"/>
      <c r="TFH21" s="229"/>
      <c r="TFI21" s="229"/>
      <c r="TFJ21" s="229"/>
      <c r="TFK21" s="229"/>
      <c r="TFL21" s="229"/>
      <c r="TFM21" s="229"/>
      <c r="TFN21" s="230"/>
      <c r="TFO21" s="227"/>
      <c r="TFP21" s="26"/>
      <c r="TFQ21" s="26"/>
      <c r="TFR21" s="26"/>
      <c r="TFS21" s="26"/>
      <c r="TFT21" s="26"/>
      <c r="TFV21" s="229"/>
      <c r="TFW21" s="229"/>
      <c r="TFX21" s="229"/>
      <c r="TFY21" s="229"/>
      <c r="TFZ21" s="229"/>
      <c r="TGA21" s="229"/>
      <c r="TGB21" s="229"/>
      <c r="TGC21" s="229"/>
      <c r="TGD21" s="230"/>
      <c r="TGE21" s="227"/>
      <c r="TGF21" s="26"/>
      <c r="TGG21" s="26"/>
      <c r="TGH21" s="26"/>
      <c r="TGI21" s="26"/>
      <c r="TGJ21" s="26"/>
      <c r="TGL21" s="229"/>
      <c r="TGM21" s="229"/>
      <c r="TGN21" s="229"/>
      <c r="TGO21" s="229"/>
      <c r="TGP21" s="229"/>
      <c r="TGQ21" s="229"/>
      <c r="TGR21" s="229"/>
      <c r="TGS21" s="229"/>
      <c r="TGT21" s="230"/>
      <c r="TGU21" s="227"/>
      <c r="TGV21" s="26"/>
      <c r="TGW21" s="26"/>
      <c r="TGX21" s="26"/>
      <c r="TGY21" s="26"/>
      <c r="TGZ21" s="26"/>
      <c r="THB21" s="229"/>
      <c r="THC21" s="229"/>
      <c r="THD21" s="229"/>
      <c r="THE21" s="229"/>
      <c r="THF21" s="229"/>
      <c r="THG21" s="229"/>
      <c r="THH21" s="229"/>
      <c r="THI21" s="229"/>
      <c r="THJ21" s="230"/>
      <c r="THK21" s="227"/>
      <c r="THL21" s="26"/>
      <c r="THM21" s="26"/>
      <c r="THN21" s="26"/>
      <c r="THO21" s="26"/>
      <c r="THP21" s="26"/>
      <c r="THR21" s="229"/>
      <c r="THS21" s="229"/>
      <c r="THT21" s="229"/>
      <c r="THU21" s="229"/>
      <c r="THV21" s="229"/>
      <c r="THW21" s="229"/>
      <c r="THX21" s="229"/>
      <c r="THY21" s="229"/>
      <c r="THZ21" s="230"/>
      <c r="TIA21" s="227"/>
      <c r="TIB21" s="26"/>
      <c r="TIC21" s="26"/>
      <c r="TID21" s="26"/>
      <c r="TIE21" s="26"/>
      <c r="TIF21" s="26"/>
      <c r="TIH21" s="229"/>
      <c r="TII21" s="229"/>
      <c r="TIJ21" s="229"/>
      <c r="TIK21" s="229"/>
      <c r="TIL21" s="229"/>
      <c r="TIM21" s="229"/>
      <c r="TIN21" s="229"/>
      <c r="TIO21" s="229"/>
      <c r="TIP21" s="230"/>
      <c r="TIQ21" s="227"/>
      <c r="TIR21" s="26"/>
      <c r="TIS21" s="26"/>
      <c r="TIT21" s="26"/>
      <c r="TIU21" s="26"/>
      <c r="TIV21" s="26"/>
      <c r="TIX21" s="229"/>
      <c r="TIY21" s="229"/>
      <c r="TIZ21" s="229"/>
      <c r="TJA21" s="229"/>
      <c r="TJB21" s="229"/>
      <c r="TJC21" s="229"/>
      <c r="TJD21" s="229"/>
      <c r="TJE21" s="229"/>
      <c r="TJF21" s="230"/>
      <c r="TJG21" s="227"/>
      <c r="TJH21" s="26"/>
      <c r="TJI21" s="26"/>
      <c r="TJJ21" s="26"/>
      <c r="TJK21" s="26"/>
      <c r="TJL21" s="26"/>
      <c r="TJN21" s="229"/>
      <c r="TJO21" s="229"/>
      <c r="TJP21" s="229"/>
      <c r="TJQ21" s="229"/>
      <c r="TJR21" s="229"/>
      <c r="TJS21" s="229"/>
      <c r="TJT21" s="229"/>
      <c r="TJU21" s="229"/>
      <c r="TJV21" s="230"/>
      <c r="TJW21" s="227"/>
      <c r="TJX21" s="26"/>
      <c r="TJY21" s="26"/>
      <c r="TJZ21" s="26"/>
      <c r="TKA21" s="26"/>
      <c r="TKB21" s="26"/>
      <c r="TKD21" s="229"/>
      <c r="TKE21" s="229"/>
      <c r="TKF21" s="229"/>
      <c r="TKG21" s="229"/>
      <c r="TKH21" s="229"/>
      <c r="TKI21" s="229"/>
      <c r="TKJ21" s="229"/>
      <c r="TKK21" s="229"/>
      <c r="TKL21" s="230"/>
      <c r="TKM21" s="227"/>
      <c r="TKN21" s="26"/>
      <c r="TKO21" s="26"/>
      <c r="TKP21" s="26"/>
      <c r="TKQ21" s="26"/>
      <c r="TKR21" s="26"/>
      <c r="TKT21" s="229"/>
      <c r="TKU21" s="229"/>
      <c r="TKV21" s="229"/>
      <c r="TKW21" s="229"/>
      <c r="TKX21" s="229"/>
      <c r="TKY21" s="229"/>
      <c r="TKZ21" s="229"/>
      <c r="TLA21" s="229"/>
      <c r="TLB21" s="230"/>
      <c r="TLC21" s="227"/>
      <c r="TLD21" s="26"/>
      <c r="TLE21" s="26"/>
      <c r="TLF21" s="26"/>
      <c r="TLG21" s="26"/>
      <c r="TLH21" s="26"/>
      <c r="TLJ21" s="229"/>
      <c r="TLK21" s="229"/>
      <c r="TLL21" s="229"/>
      <c r="TLM21" s="229"/>
      <c r="TLN21" s="229"/>
      <c r="TLO21" s="229"/>
      <c r="TLP21" s="229"/>
      <c r="TLQ21" s="229"/>
      <c r="TLR21" s="230"/>
      <c r="TLS21" s="227"/>
      <c r="TLT21" s="26"/>
      <c r="TLU21" s="26"/>
      <c r="TLV21" s="26"/>
      <c r="TLW21" s="26"/>
      <c r="TLX21" s="26"/>
      <c r="TLZ21" s="229"/>
      <c r="TMA21" s="229"/>
      <c r="TMB21" s="229"/>
      <c r="TMC21" s="229"/>
      <c r="TMD21" s="229"/>
      <c r="TME21" s="229"/>
      <c r="TMF21" s="229"/>
      <c r="TMG21" s="229"/>
      <c r="TMH21" s="230"/>
      <c r="TMI21" s="227"/>
      <c r="TMJ21" s="26"/>
      <c r="TMK21" s="26"/>
      <c r="TML21" s="26"/>
      <c r="TMM21" s="26"/>
      <c r="TMN21" s="26"/>
      <c r="TMP21" s="229"/>
      <c r="TMQ21" s="229"/>
      <c r="TMR21" s="229"/>
      <c r="TMS21" s="229"/>
      <c r="TMT21" s="229"/>
      <c r="TMU21" s="229"/>
      <c r="TMV21" s="229"/>
      <c r="TMW21" s="229"/>
      <c r="TMX21" s="230"/>
      <c r="TMY21" s="227"/>
      <c r="TMZ21" s="26"/>
      <c r="TNA21" s="26"/>
      <c r="TNB21" s="26"/>
      <c r="TNC21" s="26"/>
      <c r="TND21" s="26"/>
      <c r="TNF21" s="229"/>
      <c r="TNG21" s="229"/>
      <c r="TNH21" s="229"/>
      <c r="TNI21" s="229"/>
      <c r="TNJ21" s="229"/>
      <c r="TNK21" s="229"/>
      <c r="TNL21" s="229"/>
      <c r="TNM21" s="229"/>
      <c r="TNN21" s="230"/>
      <c r="TNO21" s="227"/>
      <c r="TNP21" s="26"/>
      <c r="TNQ21" s="26"/>
      <c r="TNR21" s="26"/>
      <c r="TNS21" s="26"/>
      <c r="TNT21" s="26"/>
      <c r="TNV21" s="229"/>
      <c r="TNW21" s="229"/>
      <c r="TNX21" s="229"/>
      <c r="TNY21" s="229"/>
      <c r="TNZ21" s="229"/>
      <c r="TOA21" s="229"/>
      <c r="TOB21" s="229"/>
      <c r="TOC21" s="229"/>
      <c r="TOD21" s="230"/>
      <c r="TOE21" s="227"/>
      <c r="TOF21" s="26"/>
      <c r="TOG21" s="26"/>
      <c r="TOH21" s="26"/>
      <c r="TOI21" s="26"/>
      <c r="TOJ21" s="26"/>
      <c r="TOL21" s="229"/>
      <c r="TOM21" s="229"/>
      <c r="TON21" s="229"/>
      <c r="TOO21" s="229"/>
      <c r="TOP21" s="229"/>
      <c r="TOQ21" s="229"/>
      <c r="TOR21" s="229"/>
      <c r="TOS21" s="229"/>
      <c r="TOT21" s="230"/>
      <c r="TOU21" s="227"/>
      <c r="TOV21" s="26"/>
      <c r="TOW21" s="26"/>
      <c r="TOX21" s="26"/>
      <c r="TOY21" s="26"/>
      <c r="TOZ21" s="26"/>
      <c r="TPB21" s="229"/>
      <c r="TPC21" s="229"/>
      <c r="TPD21" s="229"/>
      <c r="TPE21" s="229"/>
      <c r="TPF21" s="229"/>
      <c r="TPG21" s="229"/>
      <c r="TPH21" s="229"/>
      <c r="TPI21" s="229"/>
      <c r="TPJ21" s="230"/>
      <c r="TPK21" s="227"/>
      <c r="TPL21" s="26"/>
      <c r="TPM21" s="26"/>
      <c r="TPN21" s="26"/>
      <c r="TPO21" s="26"/>
      <c r="TPP21" s="26"/>
      <c r="TPR21" s="229"/>
      <c r="TPS21" s="229"/>
      <c r="TPT21" s="229"/>
      <c r="TPU21" s="229"/>
      <c r="TPV21" s="229"/>
      <c r="TPW21" s="229"/>
      <c r="TPX21" s="229"/>
      <c r="TPY21" s="229"/>
      <c r="TPZ21" s="230"/>
      <c r="TQA21" s="227"/>
      <c r="TQB21" s="26"/>
      <c r="TQC21" s="26"/>
      <c r="TQD21" s="26"/>
      <c r="TQE21" s="26"/>
      <c r="TQF21" s="26"/>
      <c r="TQH21" s="229"/>
      <c r="TQI21" s="229"/>
      <c r="TQJ21" s="229"/>
      <c r="TQK21" s="229"/>
      <c r="TQL21" s="229"/>
      <c r="TQM21" s="229"/>
      <c r="TQN21" s="229"/>
      <c r="TQO21" s="229"/>
      <c r="TQP21" s="230"/>
      <c r="TQQ21" s="227"/>
      <c r="TQR21" s="26"/>
      <c r="TQS21" s="26"/>
      <c r="TQT21" s="26"/>
      <c r="TQU21" s="26"/>
      <c r="TQV21" s="26"/>
      <c r="TQX21" s="229"/>
      <c r="TQY21" s="229"/>
      <c r="TQZ21" s="229"/>
      <c r="TRA21" s="229"/>
      <c r="TRB21" s="229"/>
      <c r="TRC21" s="229"/>
      <c r="TRD21" s="229"/>
      <c r="TRE21" s="229"/>
      <c r="TRF21" s="230"/>
      <c r="TRG21" s="227"/>
      <c r="TRH21" s="26"/>
      <c r="TRI21" s="26"/>
      <c r="TRJ21" s="26"/>
      <c r="TRK21" s="26"/>
      <c r="TRL21" s="26"/>
      <c r="TRN21" s="229"/>
      <c r="TRO21" s="229"/>
      <c r="TRP21" s="229"/>
      <c r="TRQ21" s="229"/>
      <c r="TRR21" s="229"/>
      <c r="TRS21" s="229"/>
      <c r="TRT21" s="229"/>
      <c r="TRU21" s="229"/>
      <c r="TRV21" s="230"/>
      <c r="TRW21" s="227"/>
      <c r="TRX21" s="26"/>
      <c r="TRY21" s="26"/>
      <c r="TRZ21" s="26"/>
      <c r="TSA21" s="26"/>
      <c r="TSB21" s="26"/>
      <c r="TSD21" s="229"/>
      <c r="TSE21" s="229"/>
      <c r="TSF21" s="229"/>
      <c r="TSG21" s="229"/>
      <c r="TSH21" s="229"/>
      <c r="TSI21" s="229"/>
      <c r="TSJ21" s="229"/>
      <c r="TSK21" s="229"/>
      <c r="TSL21" s="230"/>
      <c r="TSM21" s="227"/>
      <c r="TSN21" s="26"/>
      <c r="TSO21" s="26"/>
      <c r="TSP21" s="26"/>
      <c r="TSQ21" s="26"/>
      <c r="TSR21" s="26"/>
      <c r="TST21" s="229"/>
      <c r="TSU21" s="229"/>
      <c r="TSV21" s="229"/>
      <c r="TSW21" s="229"/>
      <c r="TSX21" s="229"/>
      <c r="TSY21" s="229"/>
      <c r="TSZ21" s="229"/>
      <c r="TTA21" s="229"/>
      <c r="TTB21" s="230"/>
      <c r="TTC21" s="227"/>
      <c r="TTD21" s="26"/>
      <c r="TTE21" s="26"/>
      <c r="TTF21" s="26"/>
      <c r="TTG21" s="26"/>
      <c r="TTH21" s="26"/>
      <c r="TTJ21" s="229"/>
      <c r="TTK21" s="229"/>
      <c r="TTL21" s="229"/>
      <c r="TTM21" s="229"/>
      <c r="TTN21" s="229"/>
      <c r="TTO21" s="229"/>
      <c r="TTP21" s="229"/>
      <c r="TTQ21" s="229"/>
      <c r="TTR21" s="230"/>
      <c r="TTS21" s="227"/>
      <c r="TTT21" s="26"/>
      <c r="TTU21" s="26"/>
      <c r="TTV21" s="26"/>
      <c r="TTW21" s="26"/>
      <c r="TTX21" s="26"/>
      <c r="TTZ21" s="229"/>
      <c r="TUA21" s="229"/>
      <c r="TUB21" s="229"/>
      <c r="TUC21" s="229"/>
      <c r="TUD21" s="229"/>
      <c r="TUE21" s="229"/>
      <c r="TUF21" s="229"/>
      <c r="TUG21" s="229"/>
      <c r="TUH21" s="230"/>
      <c r="TUI21" s="227"/>
      <c r="TUJ21" s="26"/>
      <c r="TUK21" s="26"/>
      <c r="TUL21" s="26"/>
      <c r="TUM21" s="26"/>
      <c r="TUN21" s="26"/>
      <c r="TUP21" s="229"/>
      <c r="TUQ21" s="229"/>
      <c r="TUR21" s="229"/>
      <c r="TUS21" s="229"/>
      <c r="TUT21" s="229"/>
      <c r="TUU21" s="229"/>
      <c r="TUV21" s="229"/>
      <c r="TUW21" s="229"/>
      <c r="TUX21" s="230"/>
      <c r="TUY21" s="227"/>
      <c r="TUZ21" s="26"/>
      <c r="TVA21" s="26"/>
      <c r="TVB21" s="26"/>
      <c r="TVC21" s="26"/>
      <c r="TVD21" s="26"/>
      <c r="TVF21" s="229"/>
      <c r="TVG21" s="229"/>
      <c r="TVH21" s="229"/>
      <c r="TVI21" s="229"/>
      <c r="TVJ21" s="229"/>
      <c r="TVK21" s="229"/>
      <c r="TVL21" s="229"/>
      <c r="TVM21" s="229"/>
      <c r="TVN21" s="230"/>
      <c r="TVO21" s="227"/>
      <c r="TVP21" s="26"/>
      <c r="TVQ21" s="26"/>
      <c r="TVR21" s="26"/>
      <c r="TVS21" s="26"/>
      <c r="TVT21" s="26"/>
      <c r="TVV21" s="229"/>
      <c r="TVW21" s="229"/>
      <c r="TVX21" s="229"/>
      <c r="TVY21" s="229"/>
      <c r="TVZ21" s="229"/>
      <c r="TWA21" s="229"/>
      <c r="TWB21" s="229"/>
      <c r="TWC21" s="229"/>
      <c r="TWD21" s="230"/>
      <c r="TWE21" s="227"/>
      <c r="TWF21" s="26"/>
      <c r="TWG21" s="26"/>
      <c r="TWH21" s="26"/>
      <c r="TWI21" s="26"/>
      <c r="TWJ21" s="26"/>
      <c r="TWL21" s="229"/>
      <c r="TWM21" s="229"/>
      <c r="TWN21" s="229"/>
      <c r="TWO21" s="229"/>
      <c r="TWP21" s="229"/>
      <c r="TWQ21" s="229"/>
      <c r="TWR21" s="229"/>
      <c r="TWS21" s="229"/>
      <c r="TWT21" s="230"/>
      <c r="TWU21" s="227"/>
      <c r="TWV21" s="26"/>
      <c r="TWW21" s="26"/>
      <c r="TWX21" s="26"/>
      <c r="TWY21" s="26"/>
      <c r="TWZ21" s="26"/>
      <c r="TXB21" s="229"/>
      <c r="TXC21" s="229"/>
      <c r="TXD21" s="229"/>
      <c r="TXE21" s="229"/>
      <c r="TXF21" s="229"/>
      <c r="TXG21" s="229"/>
      <c r="TXH21" s="229"/>
      <c r="TXI21" s="229"/>
      <c r="TXJ21" s="230"/>
      <c r="TXK21" s="227"/>
      <c r="TXL21" s="26"/>
      <c r="TXM21" s="26"/>
      <c r="TXN21" s="26"/>
      <c r="TXO21" s="26"/>
      <c r="TXP21" s="26"/>
      <c r="TXR21" s="229"/>
      <c r="TXS21" s="229"/>
      <c r="TXT21" s="229"/>
      <c r="TXU21" s="229"/>
      <c r="TXV21" s="229"/>
      <c r="TXW21" s="229"/>
      <c r="TXX21" s="229"/>
      <c r="TXY21" s="229"/>
      <c r="TXZ21" s="230"/>
      <c r="TYA21" s="227"/>
      <c r="TYB21" s="26"/>
      <c r="TYC21" s="26"/>
      <c r="TYD21" s="26"/>
      <c r="TYE21" s="26"/>
      <c r="TYF21" s="26"/>
      <c r="TYH21" s="229"/>
      <c r="TYI21" s="229"/>
      <c r="TYJ21" s="229"/>
      <c r="TYK21" s="229"/>
      <c r="TYL21" s="229"/>
      <c r="TYM21" s="229"/>
      <c r="TYN21" s="229"/>
      <c r="TYO21" s="229"/>
      <c r="TYP21" s="230"/>
      <c r="TYQ21" s="227"/>
      <c r="TYR21" s="26"/>
      <c r="TYS21" s="26"/>
      <c r="TYT21" s="26"/>
      <c r="TYU21" s="26"/>
      <c r="TYV21" s="26"/>
      <c r="TYX21" s="229"/>
      <c r="TYY21" s="229"/>
      <c r="TYZ21" s="229"/>
      <c r="TZA21" s="229"/>
      <c r="TZB21" s="229"/>
      <c r="TZC21" s="229"/>
      <c r="TZD21" s="229"/>
      <c r="TZE21" s="229"/>
      <c r="TZF21" s="230"/>
      <c r="TZG21" s="227"/>
      <c r="TZH21" s="26"/>
      <c r="TZI21" s="26"/>
      <c r="TZJ21" s="26"/>
      <c r="TZK21" s="26"/>
      <c r="TZL21" s="26"/>
      <c r="TZN21" s="229"/>
      <c r="TZO21" s="229"/>
      <c r="TZP21" s="229"/>
      <c r="TZQ21" s="229"/>
      <c r="TZR21" s="229"/>
      <c r="TZS21" s="229"/>
      <c r="TZT21" s="229"/>
      <c r="TZU21" s="229"/>
      <c r="TZV21" s="230"/>
      <c r="TZW21" s="227"/>
      <c r="TZX21" s="26"/>
      <c r="TZY21" s="26"/>
      <c r="TZZ21" s="26"/>
      <c r="UAA21" s="26"/>
      <c r="UAB21" s="26"/>
      <c r="UAD21" s="229"/>
      <c r="UAE21" s="229"/>
      <c r="UAF21" s="229"/>
      <c r="UAG21" s="229"/>
      <c r="UAH21" s="229"/>
      <c r="UAI21" s="229"/>
      <c r="UAJ21" s="229"/>
      <c r="UAK21" s="229"/>
      <c r="UAL21" s="230"/>
      <c r="UAM21" s="227"/>
      <c r="UAN21" s="26"/>
      <c r="UAO21" s="26"/>
      <c r="UAP21" s="26"/>
      <c r="UAQ21" s="26"/>
      <c r="UAR21" s="26"/>
      <c r="UAT21" s="229"/>
      <c r="UAU21" s="229"/>
      <c r="UAV21" s="229"/>
      <c r="UAW21" s="229"/>
      <c r="UAX21" s="229"/>
      <c r="UAY21" s="229"/>
      <c r="UAZ21" s="229"/>
      <c r="UBA21" s="229"/>
      <c r="UBB21" s="230"/>
      <c r="UBC21" s="227"/>
      <c r="UBD21" s="26"/>
      <c r="UBE21" s="26"/>
      <c r="UBF21" s="26"/>
      <c r="UBG21" s="26"/>
      <c r="UBH21" s="26"/>
      <c r="UBJ21" s="229"/>
      <c r="UBK21" s="229"/>
      <c r="UBL21" s="229"/>
      <c r="UBM21" s="229"/>
      <c r="UBN21" s="229"/>
      <c r="UBO21" s="229"/>
      <c r="UBP21" s="229"/>
      <c r="UBQ21" s="229"/>
      <c r="UBR21" s="230"/>
      <c r="UBS21" s="227"/>
      <c r="UBT21" s="26"/>
      <c r="UBU21" s="26"/>
      <c r="UBV21" s="26"/>
      <c r="UBW21" s="26"/>
      <c r="UBX21" s="26"/>
      <c r="UBZ21" s="229"/>
      <c r="UCA21" s="229"/>
      <c r="UCB21" s="229"/>
      <c r="UCC21" s="229"/>
      <c r="UCD21" s="229"/>
      <c r="UCE21" s="229"/>
      <c r="UCF21" s="229"/>
      <c r="UCG21" s="229"/>
      <c r="UCH21" s="230"/>
      <c r="UCI21" s="227"/>
      <c r="UCJ21" s="26"/>
      <c r="UCK21" s="26"/>
      <c r="UCL21" s="26"/>
      <c r="UCM21" s="26"/>
      <c r="UCN21" s="26"/>
      <c r="UCP21" s="229"/>
      <c r="UCQ21" s="229"/>
      <c r="UCR21" s="229"/>
      <c r="UCS21" s="229"/>
      <c r="UCT21" s="229"/>
      <c r="UCU21" s="229"/>
      <c r="UCV21" s="229"/>
      <c r="UCW21" s="229"/>
      <c r="UCX21" s="230"/>
      <c r="UCY21" s="227"/>
      <c r="UCZ21" s="26"/>
      <c r="UDA21" s="26"/>
      <c r="UDB21" s="26"/>
      <c r="UDC21" s="26"/>
      <c r="UDD21" s="26"/>
      <c r="UDF21" s="229"/>
      <c r="UDG21" s="229"/>
      <c r="UDH21" s="229"/>
      <c r="UDI21" s="229"/>
      <c r="UDJ21" s="229"/>
      <c r="UDK21" s="229"/>
      <c r="UDL21" s="229"/>
      <c r="UDM21" s="229"/>
      <c r="UDN21" s="230"/>
      <c r="UDO21" s="227"/>
      <c r="UDP21" s="26"/>
      <c r="UDQ21" s="26"/>
      <c r="UDR21" s="26"/>
      <c r="UDS21" s="26"/>
      <c r="UDT21" s="26"/>
      <c r="UDV21" s="229"/>
      <c r="UDW21" s="229"/>
      <c r="UDX21" s="229"/>
      <c r="UDY21" s="229"/>
      <c r="UDZ21" s="229"/>
      <c r="UEA21" s="229"/>
      <c r="UEB21" s="229"/>
      <c r="UEC21" s="229"/>
      <c r="UED21" s="230"/>
      <c r="UEE21" s="227"/>
      <c r="UEF21" s="26"/>
      <c r="UEG21" s="26"/>
      <c r="UEH21" s="26"/>
      <c r="UEI21" s="26"/>
      <c r="UEJ21" s="26"/>
      <c r="UEL21" s="229"/>
      <c r="UEM21" s="229"/>
      <c r="UEN21" s="229"/>
      <c r="UEO21" s="229"/>
      <c r="UEP21" s="229"/>
      <c r="UEQ21" s="229"/>
      <c r="UER21" s="229"/>
      <c r="UES21" s="229"/>
      <c r="UET21" s="230"/>
      <c r="UEU21" s="227"/>
      <c r="UEV21" s="26"/>
      <c r="UEW21" s="26"/>
      <c r="UEX21" s="26"/>
      <c r="UEY21" s="26"/>
      <c r="UEZ21" s="26"/>
      <c r="UFB21" s="229"/>
      <c r="UFC21" s="229"/>
      <c r="UFD21" s="229"/>
      <c r="UFE21" s="229"/>
      <c r="UFF21" s="229"/>
      <c r="UFG21" s="229"/>
      <c r="UFH21" s="229"/>
      <c r="UFI21" s="229"/>
      <c r="UFJ21" s="230"/>
      <c r="UFK21" s="227"/>
      <c r="UFL21" s="26"/>
      <c r="UFM21" s="26"/>
      <c r="UFN21" s="26"/>
      <c r="UFO21" s="26"/>
      <c r="UFP21" s="26"/>
      <c r="UFR21" s="229"/>
      <c r="UFS21" s="229"/>
      <c r="UFT21" s="229"/>
      <c r="UFU21" s="229"/>
      <c r="UFV21" s="229"/>
      <c r="UFW21" s="229"/>
      <c r="UFX21" s="229"/>
      <c r="UFY21" s="229"/>
      <c r="UFZ21" s="230"/>
      <c r="UGA21" s="227"/>
      <c r="UGB21" s="26"/>
      <c r="UGC21" s="26"/>
      <c r="UGD21" s="26"/>
      <c r="UGE21" s="26"/>
      <c r="UGF21" s="26"/>
      <c r="UGH21" s="229"/>
      <c r="UGI21" s="229"/>
      <c r="UGJ21" s="229"/>
      <c r="UGK21" s="229"/>
      <c r="UGL21" s="229"/>
      <c r="UGM21" s="229"/>
      <c r="UGN21" s="229"/>
      <c r="UGO21" s="229"/>
      <c r="UGP21" s="230"/>
      <c r="UGQ21" s="227"/>
      <c r="UGR21" s="26"/>
      <c r="UGS21" s="26"/>
      <c r="UGT21" s="26"/>
      <c r="UGU21" s="26"/>
      <c r="UGV21" s="26"/>
      <c r="UGX21" s="229"/>
      <c r="UGY21" s="229"/>
      <c r="UGZ21" s="229"/>
      <c r="UHA21" s="229"/>
      <c r="UHB21" s="229"/>
      <c r="UHC21" s="229"/>
      <c r="UHD21" s="229"/>
      <c r="UHE21" s="229"/>
      <c r="UHF21" s="230"/>
      <c r="UHG21" s="227"/>
      <c r="UHH21" s="26"/>
      <c r="UHI21" s="26"/>
      <c r="UHJ21" s="26"/>
      <c r="UHK21" s="26"/>
      <c r="UHL21" s="26"/>
      <c r="UHN21" s="229"/>
      <c r="UHO21" s="229"/>
      <c r="UHP21" s="229"/>
      <c r="UHQ21" s="229"/>
      <c r="UHR21" s="229"/>
      <c r="UHS21" s="229"/>
      <c r="UHT21" s="229"/>
      <c r="UHU21" s="229"/>
      <c r="UHV21" s="230"/>
      <c r="UHW21" s="227"/>
      <c r="UHX21" s="26"/>
      <c r="UHY21" s="26"/>
      <c r="UHZ21" s="26"/>
      <c r="UIA21" s="26"/>
      <c r="UIB21" s="26"/>
      <c r="UID21" s="229"/>
      <c r="UIE21" s="229"/>
      <c r="UIF21" s="229"/>
      <c r="UIG21" s="229"/>
      <c r="UIH21" s="229"/>
      <c r="UII21" s="229"/>
      <c r="UIJ21" s="229"/>
      <c r="UIK21" s="229"/>
      <c r="UIL21" s="230"/>
      <c r="UIM21" s="227"/>
      <c r="UIN21" s="26"/>
      <c r="UIO21" s="26"/>
      <c r="UIP21" s="26"/>
      <c r="UIQ21" s="26"/>
      <c r="UIR21" s="26"/>
      <c r="UIT21" s="229"/>
      <c r="UIU21" s="229"/>
      <c r="UIV21" s="229"/>
      <c r="UIW21" s="229"/>
      <c r="UIX21" s="229"/>
      <c r="UIY21" s="229"/>
      <c r="UIZ21" s="229"/>
      <c r="UJA21" s="229"/>
      <c r="UJB21" s="230"/>
      <c r="UJC21" s="227"/>
      <c r="UJD21" s="26"/>
      <c r="UJE21" s="26"/>
      <c r="UJF21" s="26"/>
      <c r="UJG21" s="26"/>
      <c r="UJH21" s="26"/>
      <c r="UJJ21" s="229"/>
      <c r="UJK21" s="229"/>
      <c r="UJL21" s="229"/>
      <c r="UJM21" s="229"/>
      <c r="UJN21" s="229"/>
      <c r="UJO21" s="229"/>
      <c r="UJP21" s="229"/>
      <c r="UJQ21" s="229"/>
      <c r="UJR21" s="230"/>
      <c r="UJS21" s="227"/>
      <c r="UJT21" s="26"/>
      <c r="UJU21" s="26"/>
      <c r="UJV21" s="26"/>
      <c r="UJW21" s="26"/>
      <c r="UJX21" s="26"/>
      <c r="UJZ21" s="229"/>
      <c r="UKA21" s="229"/>
      <c r="UKB21" s="229"/>
      <c r="UKC21" s="229"/>
      <c r="UKD21" s="229"/>
      <c r="UKE21" s="229"/>
      <c r="UKF21" s="229"/>
      <c r="UKG21" s="229"/>
      <c r="UKH21" s="230"/>
      <c r="UKI21" s="227"/>
      <c r="UKJ21" s="26"/>
      <c r="UKK21" s="26"/>
      <c r="UKL21" s="26"/>
      <c r="UKM21" s="26"/>
      <c r="UKN21" s="26"/>
      <c r="UKP21" s="229"/>
      <c r="UKQ21" s="229"/>
      <c r="UKR21" s="229"/>
      <c r="UKS21" s="229"/>
      <c r="UKT21" s="229"/>
      <c r="UKU21" s="229"/>
      <c r="UKV21" s="229"/>
      <c r="UKW21" s="229"/>
      <c r="UKX21" s="230"/>
      <c r="UKY21" s="227"/>
      <c r="UKZ21" s="26"/>
      <c r="ULA21" s="26"/>
      <c r="ULB21" s="26"/>
      <c r="ULC21" s="26"/>
      <c r="ULD21" s="26"/>
      <c r="ULF21" s="229"/>
      <c r="ULG21" s="229"/>
      <c r="ULH21" s="229"/>
      <c r="ULI21" s="229"/>
      <c r="ULJ21" s="229"/>
      <c r="ULK21" s="229"/>
      <c r="ULL21" s="229"/>
      <c r="ULM21" s="229"/>
      <c r="ULN21" s="230"/>
      <c r="ULO21" s="227"/>
      <c r="ULP21" s="26"/>
      <c r="ULQ21" s="26"/>
      <c r="ULR21" s="26"/>
      <c r="ULS21" s="26"/>
      <c r="ULT21" s="26"/>
      <c r="ULV21" s="229"/>
      <c r="ULW21" s="229"/>
      <c r="ULX21" s="229"/>
      <c r="ULY21" s="229"/>
      <c r="ULZ21" s="229"/>
      <c r="UMA21" s="229"/>
      <c r="UMB21" s="229"/>
      <c r="UMC21" s="229"/>
      <c r="UMD21" s="230"/>
      <c r="UME21" s="227"/>
      <c r="UMF21" s="26"/>
      <c r="UMG21" s="26"/>
      <c r="UMH21" s="26"/>
      <c r="UMI21" s="26"/>
      <c r="UMJ21" s="26"/>
      <c r="UML21" s="229"/>
      <c r="UMM21" s="229"/>
      <c r="UMN21" s="229"/>
      <c r="UMO21" s="229"/>
      <c r="UMP21" s="229"/>
      <c r="UMQ21" s="229"/>
      <c r="UMR21" s="229"/>
      <c r="UMS21" s="229"/>
      <c r="UMT21" s="230"/>
      <c r="UMU21" s="227"/>
      <c r="UMV21" s="26"/>
      <c r="UMW21" s="26"/>
      <c r="UMX21" s="26"/>
      <c r="UMY21" s="26"/>
      <c r="UMZ21" s="26"/>
      <c r="UNB21" s="229"/>
      <c r="UNC21" s="229"/>
      <c r="UND21" s="229"/>
      <c r="UNE21" s="229"/>
      <c r="UNF21" s="229"/>
      <c r="UNG21" s="229"/>
      <c r="UNH21" s="229"/>
      <c r="UNI21" s="229"/>
      <c r="UNJ21" s="230"/>
      <c r="UNK21" s="227"/>
      <c r="UNL21" s="26"/>
      <c r="UNM21" s="26"/>
      <c r="UNN21" s="26"/>
      <c r="UNO21" s="26"/>
      <c r="UNP21" s="26"/>
      <c r="UNR21" s="229"/>
      <c r="UNS21" s="229"/>
      <c r="UNT21" s="229"/>
      <c r="UNU21" s="229"/>
      <c r="UNV21" s="229"/>
      <c r="UNW21" s="229"/>
      <c r="UNX21" s="229"/>
      <c r="UNY21" s="229"/>
      <c r="UNZ21" s="230"/>
      <c r="UOA21" s="227"/>
      <c r="UOB21" s="26"/>
      <c r="UOC21" s="26"/>
      <c r="UOD21" s="26"/>
      <c r="UOE21" s="26"/>
      <c r="UOF21" s="26"/>
      <c r="UOH21" s="229"/>
      <c r="UOI21" s="229"/>
      <c r="UOJ21" s="229"/>
      <c r="UOK21" s="229"/>
      <c r="UOL21" s="229"/>
      <c r="UOM21" s="229"/>
      <c r="UON21" s="229"/>
      <c r="UOO21" s="229"/>
      <c r="UOP21" s="230"/>
      <c r="UOQ21" s="227"/>
      <c r="UOR21" s="26"/>
      <c r="UOS21" s="26"/>
      <c r="UOT21" s="26"/>
      <c r="UOU21" s="26"/>
      <c r="UOV21" s="26"/>
      <c r="UOX21" s="229"/>
      <c r="UOY21" s="229"/>
      <c r="UOZ21" s="229"/>
      <c r="UPA21" s="229"/>
      <c r="UPB21" s="229"/>
      <c r="UPC21" s="229"/>
      <c r="UPD21" s="229"/>
      <c r="UPE21" s="229"/>
      <c r="UPF21" s="230"/>
      <c r="UPG21" s="227"/>
      <c r="UPH21" s="26"/>
      <c r="UPI21" s="26"/>
      <c r="UPJ21" s="26"/>
      <c r="UPK21" s="26"/>
      <c r="UPL21" s="26"/>
      <c r="UPN21" s="229"/>
      <c r="UPO21" s="229"/>
      <c r="UPP21" s="229"/>
      <c r="UPQ21" s="229"/>
      <c r="UPR21" s="229"/>
      <c r="UPS21" s="229"/>
      <c r="UPT21" s="229"/>
      <c r="UPU21" s="229"/>
      <c r="UPV21" s="230"/>
      <c r="UPW21" s="227"/>
      <c r="UPX21" s="26"/>
      <c r="UPY21" s="26"/>
      <c r="UPZ21" s="26"/>
      <c r="UQA21" s="26"/>
      <c r="UQB21" s="26"/>
      <c r="UQD21" s="229"/>
      <c r="UQE21" s="229"/>
      <c r="UQF21" s="229"/>
      <c r="UQG21" s="229"/>
      <c r="UQH21" s="229"/>
      <c r="UQI21" s="229"/>
      <c r="UQJ21" s="229"/>
      <c r="UQK21" s="229"/>
      <c r="UQL21" s="230"/>
      <c r="UQM21" s="227"/>
      <c r="UQN21" s="26"/>
      <c r="UQO21" s="26"/>
      <c r="UQP21" s="26"/>
      <c r="UQQ21" s="26"/>
      <c r="UQR21" s="26"/>
      <c r="UQT21" s="229"/>
      <c r="UQU21" s="229"/>
      <c r="UQV21" s="229"/>
      <c r="UQW21" s="229"/>
      <c r="UQX21" s="229"/>
      <c r="UQY21" s="229"/>
      <c r="UQZ21" s="229"/>
      <c r="URA21" s="229"/>
      <c r="URB21" s="230"/>
      <c r="URC21" s="227"/>
      <c r="URD21" s="26"/>
      <c r="URE21" s="26"/>
      <c r="URF21" s="26"/>
      <c r="URG21" s="26"/>
      <c r="URH21" s="26"/>
      <c r="URJ21" s="229"/>
      <c r="URK21" s="229"/>
      <c r="URL21" s="229"/>
      <c r="URM21" s="229"/>
      <c r="URN21" s="229"/>
      <c r="URO21" s="229"/>
      <c r="URP21" s="229"/>
      <c r="URQ21" s="229"/>
      <c r="URR21" s="230"/>
      <c r="URS21" s="227"/>
      <c r="URT21" s="26"/>
      <c r="URU21" s="26"/>
      <c r="URV21" s="26"/>
      <c r="URW21" s="26"/>
      <c r="URX21" s="26"/>
      <c r="URZ21" s="229"/>
      <c r="USA21" s="229"/>
      <c r="USB21" s="229"/>
      <c r="USC21" s="229"/>
      <c r="USD21" s="229"/>
      <c r="USE21" s="229"/>
      <c r="USF21" s="229"/>
      <c r="USG21" s="229"/>
      <c r="USH21" s="230"/>
      <c r="USI21" s="227"/>
      <c r="USJ21" s="26"/>
      <c r="USK21" s="26"/>
      <c r="USL21" s="26"/>
      <c r="USM21" s="26"/>
      <c r="USN21" s="26"/>
      <c r="USP21" s="229"/>
      <c r="USQ21" s="229"/>
      <c r="USR21" s="229"/>
      <c r="USS21" s="229"/>
      <c r="UST21" s="229"/>
      <c r="USU21" s="229"/>
      <c r="USV21" s="229"/>
      <c r="USW21" s="229"/>
      <c r="USX21" s="230"/>
      <c r="USY21" s="227"/>
      <c r="USZ21" s="26"/>
      <c r="UTA21" s="26"/>
      <c r="UTB21" s="26"/>
      <c r="UTC21" s="26"/>
      <c r="UTD21" s="26"/>
      <c r="UTF21" s="229"/>
      <c r="UTG21" s="229"/>
      <c r="UTH21" s="229"/>
      <c r="UTI21" s="229"/>
      <c r="UTJ21" s="229"/>
      <c r="UTK21" s="229"/>
      <c r="UTL21" s="229"/>
      <c r="UTM21" s="229"/>
      <c r="UTN21" s="230"/>
      <c r="UTO21" s="227"/>
      <c r="UTP21" s="26"/>
      <c r="UTQ21" s="26"/>
      <c r="UTR21" s="26"/>
      <c r="UTS21" s="26"/>
      <c r="UTT21" s="26"/>
      <c r="UTV21" s="229"/>
      <c r="UTW21" s="229"/>
      <c r="UTX21" s="229"/>
      <c r="UTY21" s="229"/>
      <c r="UTZ21" s="229"/>
      <c r="UUA21" s="229"/>
      <c r="UUB21" s="229"/>
      <c r="UUC21" s="229"/>
      <c r="UUD21" s="230"/>
      <c r="UUE21" s="227"/>
      <c r="UUF21" s="26"/>
      <c r="UUG21" s="26"/>
      <c r="UUH21" s="26"/>
      <c r="UUI21" s="26"/>
      <c r="UUJ21" s="26"/>
      <c r="UUL21" s="229"/>
      <c r="UUM21" s="229"/>
      <c r="UUN21" s="229"/>
      <c r="UUO21" s="229"/>
      <c r="UUP21" s="229"/>
      <c r="UUQ21" s="229"/>
      <c r="UUR21" s="229"/>
      <c r="UUS21" s="229"/>
      <c r="UUT21" s="230"/>
      <c r="UUU21" s="227"/>
      <c r="UUV21" s="26"/>
      <c r="UUW21" s="26"/>
      <c r="UUX21" s="26"/>
      <c r="UUY21" s="26"/>
      <c r="UUZ21" s="26"/>
      <c r="UVB21" s="229"/>
      <c r="UVC21" s="229"/>
      <c r="UVD21" s="229"/>
      <c r="UVE21" s="229"/>
      <c r="UVF21" s="229"/>
      <c r="UVG21" s="229"/>
      <c r="UVH21" s="229"/>
      <c r="UVI21" s="229"/>
      <c r="UVJ21" s="230"/>
      <c r="UVK21" s="227"/>
      <c r="UVL21" s="26"/>
      <c r="UVM21" s="26"/>
      <c r="UVN21" s="26"/>
      <c r="UVO21" s="26"/>
      <c r="UVP21" s="26"/>
      <c r="UVR21" s="229"/>
      <c r="UVS21" s="229"/>
      <c r="UVT21" s="229"/>
      <c r="UVU21" s="229"/>
      <c r="UVV21" s="229"/>
      <c r="UVW21" s="229"/>
      <c r="UVX21" s="229"/>
      <c r="UVY21" s="229"/>
      <c r="UVZ21" s="230"/>
      <c r="UWA21" s="227"/>
      <c r="UWB21" s="26"/>
      <c r="UWC21" s="26"/>
      <c r="UWD21" s="26"/>
      <c r="UWE21" s="26"/>
      <c r="UWF21" s="26"/>
      <c r="UWH21" s="229"/>
      <c r="UWI21" s="229"/>
      <c r="UWJ21" s="229"/>
      <c r="UWK21" s="229"/>
      <c r="UWL21" s="229"/>
      <c r="UWM21" s="229"/>
      <c r="UWN21" s="229"/>
      <c r="UWO21" s="229"/>
      <c r="UWP21" s="230"/>
      <c r="UWQ21" s="227"/>
      <c r="UWR21" s="26"/>
      <c r="UWS21" s="26"/>
      <c r="UWT21" s="26"/>
      <c r="UWU21" s="26"/>
      <c r="UWV21" s="26"/>
      <c r="UWX21" s="229"/>
      <c r="UWY21" s="229"/>
      <c r="UWZ21" s="229"/>
      <c r="UXA21" s="229"/>
      <c r="UXB21" s="229"/>
      <c r="UXC21" s="229"/>
      <c r="UXD21" s="229"/>
      <c r="UXE21" s="229"/>
      <c r="UXF21" s="230"/>
      <c r="UXG21" s="227"/>
      <c r="UXH21" s="26"/>
      <c r="UXI21" s="26"/>
      <c r="UXJ21" s="26"/>
      <c r="UXK21" s="26"/>
      <c r="UXL21" s="26"/>
      <c r="UXN21" s="229"/>
      <c r="UXO21" s="229"/>
      <c r="UXP21" s="229"/>
      <c r="UXQ21" s="229"/>
      <c r="UXR21" s="229"/>
      <c r="UXS21" s="229"/>
      <c r="UXT21" s="229"/>
      <c r="UXU21" s="229"/>
      <c r="UXV21" s="230"/>
      <c r="UXW21" s="227"/>
      <c r="UXX21" s="26"/>
      <c r="UXY21" s="26"/>
      <c r="UXZ21" s="26"/>
      <c r="UYA21" s="26"/>
      <c r="UYB21" s="26"/>
      <c r="UYD21" s="229"/>
      <c r="UYE21" s="229"/>
      <c r="UYF21" s="229"/>
      <c r="UYG21" s="229"/>
      <c r="UYH21" s="229"/>
      <c r="UYI21" s="229"/>
      <c r="UYJ21" s="229"/>
      <c r="UYK21" s="229"/>
      <c r="UYL21" s="230"/>
      <c r="UYM21" s="227"/>
      <c r="UYN21" s="26"/>
      <c r="UYO21" s="26"/>
      <c r="UYP21" s="26"/>
      <c r="UYQ21" s="26"/>
      <c r="UYR21" s="26"/>
      <c r="UYT21" s="229"/>
      <c r="UYU21" s="229"/>
      <c r="UYV21" s="229"/>
      <c r="UYW21" s="229"/>
      <c r="UYX21" s="229"/>
      <c r="UYY21" s="229"/>
      <c r="UYZ21" s="229"/>
      <c r="UZA21" s="229"/>
      <c r="UZB21" s="230"/>
      <c r="UZC21" s="227"/>
      <c r="UZD21" s="26"/>
      <c r="UZE21" s="26"/>
      <c r="UZF21" s="26"/>
      <c r="UZG21" s="26"/>
      <c r="UZH21" s="26"/>
      <c r="UZJ21" s="229"/>
      <c r="UZK21" s="229"/>
      <c r="UZL21" s="229"/>
      <c r="UZM21" s="229"/>
      <c r="UZN21" s="229"/>
      <c r="UZO21" s="229"/>
      <c r="UZP21" s="229"/>
      <c r="UZQ21" s="229"/>
      <c r="UZR21" s="230"/>
      <c r="UZS21" s="227"/>
      <c r="UZT21" s="26"/>
      <c r="UZU21" s="26"/>
      <c r="UZV21" s="26"/>
      <c r="UZW21" s="26"/>
      <c r="UZX21" s="26"/>
      <c r="UZZ21" s="229"/>
      <c r="VAA21" s="229"/>
      <c r="VAB21" s="229"/>
      <c r="VAC21" s="229"/>
      <c r="VAD21" s="229"/>
      <c r="VAE21" s="229"/>
      <c r="VAF21" s="229"/>
      <c r="VAG21" s="229"/>
      <c r="VAH21" s="230"/>
      <c r="VAI21" s="227"/>
      <c r="VAJ21" s="26"/>
      <c r="VAK21" s="26"/>
      <c r="VAL21" s="26"/>
      <c r="VAM21" s="26"/>
      <c r="VAN21" s="26"/>
      <c r="VAP21" s="229"/>
      <c r="VAQ21" s="229"/>
      <c r="VAR21" s="229"/>
      <c r="VAS21" s="229"/>
      <c r="VAT21" s="229"/>
      <c r="VAU21" s="229"/>
      <c r="VAV21" s="229"/>
      <c r="VAW21" s="229"/>
      <c r="VAX21" s="230"/>
      <c r="VAY21" s="227"/>
      <c r="VAZ21" s="26"/>
      <c r="VBA21" s="26"/>
      <c r="VBB21" s="26"/>
      <c r="VBC21" s="26"/>
      <c r="VBD21" s="26"/>
      <c r="VBF21" s="229"/>
      <c r="VBG21" s="229"/>
      <c r="VBH21" s="229"/>
      <c r="VBI21" s="229"/>
      <c r="VBJ21" s="229"/>
      <c r="VBK21" s="229"/>
      <c r="VBL21" s="229"/>
      <c r="VBM21" s="229"/>
      <c r="VBN21" s="230"/>
      <c r="VBO21" s="227"/>
      <c r="VBP21" s="26"/>
      <c r="VBQ21" s="26"/>
      <c r="VBR21" s="26"/>
      <c r="VBS21" s="26"/>
      <c r="VBT21" s="26"/>
      <c r="VBV21" s="229"/>
      <c r="VBW21" s="229"/>
      <c r="VBX21" s="229"/>
      <c r="VBY21" s="229"/>
      <c r="VBZ21" s="229"/>
      <c r="VCA21" s="229"/>
      <c r="VCB21" s="229"/>
      <c r="VCC21" s="229"/>
      <c r="VCD21" s="230"/>
      <c r="VCE21" s="227"/>
      <c r="VCF21" s="26"/>
      <c r="VCG21" s="26"/>
      <c r="VCH21" s="26"/>
      <c r="VCI21" s="26"/>
      <c r="VCJ21" s="26"/>
      <c r="VCL21" s="229"/>
      <c r="VCM21" s="229"/>
      <c r="VCN21" s="229"/>
      <c r="VCO21" s="229"/>
      <c r="VCP21" s="229"/>
      <c r="VCQ21" s="229"/>
      <c r="VCR21" s="229"/>
      <c r="VCS21" s="229"/>
      <c r="VCT21" s="230"/>
      <c r="VCU21" s="227"/>
      <c r="VCV21" s="26"/>
      <c r="VCW21" s="26"/>
      <c r="VCX21" s="26"/>
      <c r="VCY21" s="26"/>
      <c r="VCZ21" s="26"/>
      <c r="VDB21" s="229"/>
      <c r="VDC21" s="229"/>
      <c r="VDD21" s="229"/>
      <c r="VDE21" s="229"/>
      <c r="VDF21" s="229"/>
      <c r="VDG21" s="229"/>
      <c r="VDH21" s="229"/>
      <c r="VDI21" s="229"/>
      <c r="VDJ21" s="230"/>
      <c r="VDK21" s="227"/>
      <c r="VDL21" s="26"/>
      <c r="VDM21" s="26"/>
      <c r="VDN21" s="26"/>
      <c r="VDO21" s="26"/>
      <c r="VDP21" s="26"/>
      <c r="VDR21" s="229"/>
      <c r="VDS21" s="229"/>
      <c r="VDT21" s="229"/>
      <c r="VDU21" s="229"/>
      <c r="VDV21" s="229"/>
      <c r="VDW21" s="229"/>
      <c r="VDX21" s="229"/>
      <c r="VDY21" s="229"/>
      <c r="VDZ21" s="230"/>
      <c r="VEA21" s="227"/>
      <c r="VEB21" s="26"/>
      <c r="VEC21" s="26"/>
      <c r="VED21" s="26"/>
      <c r="VEE21" s="26"/>
      <c r="VEF21" s="26"/>
      <c r="VEH21" s="229"/>
      <c r="VEI21" s="229"/>
      <c r="VEJ21" s="229"/>
      <c r="VEK21" s="229"/>
      <c r="VEL21" s="229"/>
      <c r="VEM21" s="229"/>
      <c r="VEN21" s="229"/>
      <c r="VEO21" s="229"/>
      <c r="VEP21" s="230"/>
      <c r="VEQ21" s="227"/>
      <c r="VER21" s="26"/>
      <c r="VES21" s="26"/>
      <c r="VET21" s="26"/>
      <c r="VEU21" s="26"/>
      <c r="VEV21" s="26"/>
      <c r="VEX21" s="229"/>
      <c r="VEY21" s="229"/>
      <c r="VEZ21" s="229"/>
      <c r="VFA21" s="229"/>
      <c r="VFB21" s="229"/>
      <c r="VFC21" s="229"/>
      <c r="VFD21" s="229"/>
      <c r="VFE21" s="229"/>
      <c r="VFF21" s="230"/>
      <c r="VFG21" s="227"/>
      <c r="VFH21" s="26"/>
      <c r="VFI21" s="26"/>
      <c r="VFJ21" s="26"/>
      <c r="VFK21" s="26"/>
      <c r="VFL21" s="26"/>
      <c r="VFN21" s="229"/>
      <c r="VFO21" s="229"/>
      <c r="VFP21" s="229"/>
      <c r="VFQ21" s="229"/>
      <c r="VFR21" s="229"/>
      <c r="VFS21" s="229"/>
      <c r="VFT21" s="229"/>
      <c r="VFU21" s="229"/>
      <c r="VFV21" s="230"/>
      <c r="VFW21" s="227"/>
      <c r="VFX21" s="26"/>
      <c r="VFY21" s="26"/>
      <c r="VFZ21" s="26"/>
      <c r="VGA21" s="26"/>
      <c r="VGB21" s="26"/>
      <c r="VGD21" s="229"/>
      <c r="VGE21" s="229"/>
      <c r="VGF21" s="229"/>
      <c r="VGG21" s="229"/>
      <c r="VGH21" s="229"/>
      <c r="VGI21" s="229"/>
      <c r="VGJ21" s="229"/>
      <c r="VGK21" s="229"/>
      <c r="VGL21" s="230"/>
      <c r="VGM21" s="227"/>
      <c r="VGN21" s="26"/>
      <c r="VGO21" s="26"/>
      <c r="VGP21" s="26"/>
      <c r="VGQ21" s="26"/>
      <c r="VGR21" s="26"/>
      <c r="VGT21" s="229"/>
      <c r="VGU21" s="229"/>
      <c r="VGV21" s="229"/>
      <c r="VGW21" s="229"/>
      <c r="VGX21" s="229"/>
      <c r="VGY21" s="229"/>
      <c r="VGZ21" s="229"/>
      <c r="VHA21" s="229"/>
      <c r="VHB21" s="230"/>
      <c r="VHC21" s="227"/>
      <c r="VHD21" s="26"/>
      <c r="VHE21" s="26"/>
      <c r="VHF21" s="26"/>
      <c r="VHG21" s="26"/>
      <c r="VHH21" s="26"/>
      <c r="VHJ21" s="229"/>
      <c r="VHK21" s="229"/>
      <c r="VHL21" s="229"/>
      <c r="VHM21" s="229"/>
      <c r="VHN21" s="229"/>
      <c r="VHO21" s="229"/>
      <c r="VHP21" s="229"/>
      <c r="VHQ21" s="229"/>
      <c r="VHR21" s="230"/>
      <c r="VHS21" s="227"/>
      <c r="VHT21" s="26"/>
      <c r="VHU21" s="26"/>
      <c r="VHV21" s="26"/>
      <c r="VHW21" s="26"/>
      <c r="VHX21" s="26"/>
      <c r="VHZ21" s="229"/>
      <c r="VIA21" s="229"/>
      <c r="VIB21" s="229"/>
      <c r="VIC21" s="229"/>
      <c r="VID21" s="229"/>
      <c r="VIE21" s="229"/>
      <c r="VIF21" s="229"/>
      <c r="VIG21" s="229"/>
      <c r="VIH21" s="230"/>
      <c r="VII21" s="227"/>
      <c r="VIJ21" s="26"/>
      <c r="VIK21" s="26"/>
      <c r="VIL21" s="26"/>
      <c r="VIM21" s="26"/>
      <c r="VIN21" s="26"/>
      <c r="VIP21" s="229"/>
      <c r="VIQ21" s="229"/>
      <c r="VIR21" s="229"/>
      <c r="VIS21" s="229"/>
      <c r="VIT21" s="229"/>
      <c r="VIU21" s="229"/>
      <c r="VIV21" s="229"/>
      <c r="VIW21" s="229"/>
      <c r="VIX21" s="230"/>
      <c r="VIY21" s="227"/>
      <c r="VIZ21" s="26"/>
      <c r="VJA21" s="26"/>
      <c r="VJB21" s="26"/>
      <c r="VJC21" s="26"/>
      <c r="VJD21" s="26"/>
      <c r="VJF21" s="229"/>
      <c r="VJG21" s="229"/>
      <c r="VJH21" s="229"/>
      <c r="VJI21" s="229"/>
      <c r="VJJ21" s="229"/>
      <c r="VJK21" s="229"/>
      <c r="VJL21" s="229"/>
      <c r="VJM21" s="229"/>
      <c r="VJN21" s="230"/>
      <c r="VJO21" s="227"/>
      <c r="VJP21" s="26"/>
      <c r="VJQ21" s="26"/>
      <c r="VJR21" s="26"/>
      <c r="VJS21" s="26"/>
      <c r="VJT21" s="26"/>
      <c r="VJV21" s="229"/>
      <c r="VJW21" s="229"/>
      <c r="VJX21" s="229"/>
      <c r="VJY21" s="229"/>
      <c r="VJZ21" s="229"/>
      <c r="VKA21" s="229"/>
      <c r="VKB21" s="229"/>
      <c r="VKC21" s="229"/>
      <c r="VKD21" s="230"/>
      <c r="VKE21" s="227"/>
      <c r="VKF21" s="26"/>
      <c r="VKG21" s="26"/>
      <c r="VKH21" s="26"/>
      <c r="VKI21" s="26"/>
      <c r="VKJ21" s="26"/>
      <c r="VKL21" s="229"/>
      <c r="VKM21" s="229"/>
      <c r="VKN21" s="229"/>
      <c r="VKO21" s="229"/>
      <c r="VKP21" s="229"/>
      <c r="VKQ21" s="229"/>
      <c r="VKR21" s="229"/>
      <c r="VKS21" s="229"/>
      <c r="VKT21" s="230"/>
      <c r="VKU21" s="227"/>
      <c r="VKV21" s="26"/>
      <c r="VKW21" s="26"/>
      <c r="VKX21" s="26"/>
      <c r="VKY21" s="26"/>
      <c r="VKZ21" s="26"/>
      <c r="VLB21" s="229"/>
      <c r="VLC21" s="229"/>
      <c r="VLD21" s="229"/>
      <c r="VLE21" s="229"/>
      <c r="VLF21" s="229"/>
      <c r="VLG21" s="229"/>
      <c r="VLH21" s="229"/>
      <c r="VLI21" s="229"/>
      <c r="VLJ21" s="230"/>
      <c r="VLK21" s="227"/>
      <c r="VLL21" s="26"/>
      <c r="VLM21" s="26"/>
      <c r="VLN21" s="26"/>
      <c r="VLO21" s="26"/>
      <c r="VLP21" s="26"/>
      <c r="VLR21" s="229"/>
      <c r="VLS21" s="229"/>
      <c r="VLT21" s="229"/>
      <c r="VLU21" s="229"/>
      <c r="VLV21" s="229"/>
      <c r="VLW21" s="229"/>
      <c r="VLX21" s="229"/>
      <c r="VLY21" s="229"/>
      <c r="VLZ21" s="230"/>
      <c r="VMA21" s="227"/>
      <c r="VMB21" s="26"/>
      <c r="VMC21" s="26"/>
      <c r="VMD21" s="26"/>
      <c r="VME21" s="26"/>
      <c r="VMF21" s="26"/>
      <c r="VMH21" s="229"/>
      <c r="VMI21" s="229"/>
      <c r="VMJ21" s="229"/>
      <c r="VMK21" s="229"/>
      <c r="VML21" s="229"/>
      <c r="VMM21" s="229"/>
      <c r="VMN21" s="229"/>
      <c r="VMO21" s="229"/>
      <c r="VMP21" s="230"/>
      <c r="VMQ21" s="227"/>
      <c r="VMR21" s="26"/>
      <c r="VMS21" s="26"/>
      <c r="VMT21" s="26"/>
      <c r="VMU21" s="26"/>
      <c r="VMV21" s="26"/>
      <c r="VMX21" s="229"/>
      <c r="VMY21" s="229"/>
      <c r="VMZ21" s="229"/>
      <c r="VNA21" s="229"/>
      <c r="VNB21" s="229"/>
      <c r="VNC21" s="229"/>
      <c r="VND21" s="229"/>
      <c r="VNE21" s="229"/>
      <c r="VNF21" s="230"/>
      <c r="VNG21" s="227"/>
      <c r="VNH21" s="26"/>
      <c r="VNI21" s="26"/>
      <c r="VNJ21" s="26"/>
      <c r="VNK21" s="26"/>
      <c r="VNL21" s="26"/>
      <c r="VNN21" s="229"/>
      <c r="VNO21" s="229"/>
      <c r="VNP21" s="229"/>
      <c r="VNQ21" s="229"/>
      <c r="VNR21" s="229"/>
      <c r="VNS21" s="229"/>
      <c r="VNT21" s="229"/>
      <c r="VNU21" s="229"/>
      <c r="VNV21" s="230"/>
      <c r="VNW21" s="227"/>
      <c r="VNX21" s="26"/>
      <c r="VNY21" s="26"/>
      <c r="VNZ21" s="26"/>
      <c r="VOA21" s="26"/>
      <c r="VOB21" s="26"/>
      <c r="VOD21" s="229"/>
      <c r="VOE21" s="229"/>
      <c r="VOF21" s="229"/>
      <c r="VOG21" s="229"/>
      <c r="VOH21" s="229"/>
      <c r="VOI21" s="229"/>
      <c r="VOJ21" s="229"/>
      <c r="VOK21" s="229"/>
      <c r="VOL21" s="230"/>
      <c r="VOM21" s="227"/>
      <c r="VON21" s="26"/>
      <c r="VOO21" s="26"/>
      <c r="VOP21" s="26"/>
      <c r="VOQ21" s="26"/>
      <c r="VOR21" s="26"/>
      <c r="VOT21" s="229"/>
      <c r="VOU21" s="229"/>
      <c r="VOV21" s="229"/>
      <c r="VOW21" s="229"/>
      <c r="VOX21" s="229"/>
      <c r="VOY21" s="229"/>
      <c r="VOZ21" s="229"/>
      <c r="VPA21" s="229"/>
      <c r="VPB21" s="230"/>
      <c r="VPC21" s="227"/>
      <c r="VPD21" s="26"/>
      <c r="VPE21" s="26"/>
      <c r="VPF21" s="26"/>
      <c r="VPG21" s="26"/>
      <c r="VPH21" s="26"/>
      <c r="VPJ21" s="229"/>
      <c r="VPK21" s="229"/>
      <c r="VPL21" s="229"/>
      <c r="VPM21" s="229"/>
      <c r="VPN21" s="229"/>
      <c r="VPO21" s="229"/>
      <c r="VPP21" s="229"/>
      <c r="VPQ21" s="229"/>
      <c r="VPR21" s="230"/>
      <c r="VPS21" s="227"/>
      <c r="VPT21" s="26"/>
      <c r="VPU21" s="26"/>
      <c r="VPV21" s="26"/>
      <c r="VPW21" s="26"/>
      <c r="VPX21" s="26"/>
      <c r="VPZ21" s="229"/>
      <c r="VQA21" s="229"/>
      <c r="VQB21" s="229"/>
      <c r="VQC21" s="229"/>
      <c r="VQD21" s="229"/>
      <c r="VQE21" s="229"/>
      <c r="VQF21" s="229"/>
      <c r="VQG21" s="229"/>
      <c r="VQH21" s="230"/>
      <c r="VQI21" s="227"/>
      <c r="VQJ21" s="26"/>
      <c r="VQK21" s="26"/>
      <c r="VQL21" s="26"/>
      <c r="VQM21" s="26"/>
      <c r="VQN21" s="26"/>
      <c r="VQP21" s="229"/>
      <c r="VQQ21" s="229"/>
      <c r="VQR21" s="229"/>
      <c r="VQS21" s="229"/>
      <c r="VQT21" s="229"/>
      <c r="VQU21" s="229"/>
      <c r="VQV21" s="229"/>
      <c r="VQW21" s="229"/>
      <c r="VQX21" s="230"/>
      <c r="VQY21" s="227"/>
      <c r="VQZ21" s="26"/>
      <c r="VRA21" s="26"/>
      <c r="VRB21" s="26"/>
      <c r="VRC21" s="26"/>
      <c r="VRD21" s="26"/>
      <c r="VRF21" s="229"/>
      <c r="VRG21" s="229"/>
      <c r="VRH21" s="229"/>
      <c r="VRI21" s="229"/>
      <c r="VRJ21" s="229"/>
      <c r="VRK21" s="229"/>
      <c r="VRL21" s="229"/>
      <c r="VRM21" s="229"/>
      <c r="VRN21" s="230"/>
      <c r="VRO21" s="227"/>
      <c r="VRP21" s="26"/>
      <c r="VRQ21" s="26"/>
      <c r="VRR21" s="26"/>
      <c r="VRS21" s="26"/>
      <c r="VRT21" s="26"/>
      <c r="VRV21" s="229"/>
      <c r="VRW21" s="229"/>
      <c r="VRX21" s="229"/>
      <c r="VRY21" s="229"/>
      <c r="VRZ21" s="229"/>
      <c r="VSA21" s="229"/>
      <c r="VSB21" s="229"/>
      <c r="VSC21" s="229"/>
      <c r="VSD21" s="230"/>
      <c r="VSE21" s="227"/>
      <c r="VSF21" s="26"/>
      <c r="VSG21" s="26"/>
      <c r="VSH21" s="26"/>
      <c r="VSI21" s="26"/>
      <c r="VSJ21" s="26"/>
      <c r="VSL21" s="229"/>
      <c r="VSM21" s="229"/>
      <c r="VSN21" s="229"/>
      <c r="VSO21" s="229"/>
      <c r="VSP21" s="229"/>
      <c r="VSQ21" s="229"/>
      <c r="VSR21" s="229"/>
      <c r="VSS21" s="229"/>
      <c r="VST21" s="230"/>
      <c r="VSU21" s="227"/>
      <c r="VSV21" s="26"/>
      <c r="VSW21" s="26"/>
      <c r="VSX21" s="26"/>
      <c r="VSY21" s="26"/>
      <c r="VSZ21" s="26"/>
      <c r="VTB21" s="229"/>
      <c r="VTC21" s="229"/>
      <c r="VTD21" s="229"/>
      <c r="VTE21" s="229"/>
      <c r="VTF21" s="229"/>
      <c r="VTG21" s="229"/>
      <c r="VTH21" s="229"/>
      <c r="VTI21" s="229"/>
      <c r="VTJ21" s="230"/>
      <c r="VTK21" s="227"/>
      <c r="VTL21" s="26"/>
      <c r="VTM21" s="26"/>
      <c r="VTN21" s="26"/>
      <c r="VTO21" s="26"/>
      <c r="VTP21" s="26"/>
      <c r="VTR21" s="229"/>
      <c r="VTS21" s="229"/>
      <c r="VTT21" s="229"/>
      <c r="VTU21" s="229"/>
      <c r="VTV21" s="229"/>
      <c r="VTW21" s="229"/>
      <c r="VTX21" s="229"/>
      <c r="VTY21" s="229"/>
      <c r="VTZ21" s="230"/>
      <c r="VUA21" s="227"/>
      <c r="VUB21" s="26"/>
      <c r="VUC21" s="26"/>
      <c r="VUD21" s="26"/>
      <c r="VUE21" s="26"/>
      <c r="VUF21" s="26"/>
      <c r="VUH21" s="229"/>
      <c r="VUI21" s="229"/>
      <c r="VUJ21" s="229"/>
      <c r="VUK21" s="229"/>
      <c r="VUL21" s="229"/>
      <c r="VUM21" s="229"/>
      <c r="VUN21" s="229"/>
      <c r="VUO21" s="229"/>
      <c r="VUP21" s="230"/>
      <c r="VUQ21" s="227"/>
      <c r="VUR21" s="26"/>
      <c r="VUS21" s="26"/>
      <c r="VUT21" s="26"/>
      <c r="VUU21" s="26"/>
      <c r="VUV21" s="26"/>
      <c r="VUX21" s="229"/>
      <c r="VUY21" s="229"/>
      <c r="VUZ21" s="229"/>
      <c r="VVA21" s="229"/>
      <c r="VVB21" s="229"/>
      <c r="VVC21" s="229"/>
      <c r="VVD21" s="229"/>
      <c r="VVE21" s="229"/>
      <c r="VVF21" s="230"/>
      <c r="VVG21" s="227"/>
      <c r="VVH21" s="26"/>
      <c r="VVI21" s="26"/>
      <c r="VVJ21" s="26"/>
      <c r="VVK21" s="26"/>
      <c r="VVL21" s="26"/>
      <c r="VVN21" s="229"/>
      <c r="VVO21" s="229"/>
      <c r="VVP21" s="229"/>
      <c r="VVQ21" s="229"/>
      <c r="VVR21" s="229"/>
      <c r="VVS21" s="229"/>
      <c r="VVT21" s="229"/>
      <c r="VVU21" s="229"/>
      <c r="VVV21" s="230"/>
      <c r="VVW21" s="227"/>
      <c r="VVX21" s="26"/>
      <c r="VVY21" s="26"/>
      <c r="VVZ21" s="26"/>
      <c r="VWA21" s="26"/>
      <c r="VWB21" s="26"/>
      <c r="VWD21" s="229"/>
      <c r="VWE21" s="229"/>
      <c r="VWF21" s="229"/>
      <c r="VWG21" s="229"/>
      <c r="VWH21" s="229"/>
      <c r="VWI21" s="229"/>
      <c r="VWJ21" s="229"/>
      <c r="VWK21" s="229"/>
      <c r="VWL21" s="230"/>
      <c r="VWM21" s="227"/>
      <c r="VWN21" s="26"/>
      <c r="VWO21" s="26"/>
      <c r="VWP21" s="26"/>
      <c r="VWQ21" s="26"/>
      <c r="VWR21" s="26"/>
      <c r="VWT21" s="229"/>
      <c r="VWU21" s="229"/>
      <c r="VWV21" s="229"/>
      <c r="VWW21" s="229"/>
      <c r="VWX21" s="229"/>
      <c r="VWY21" s="229"/>
      <c r="VWZ21" s="229"/>
      <c r="VXA21" s="229"/>
      <c r="VXB21" s="230"/>
      <c r="VXC21" s="227"/>
      <c r="VXD21" s="26"/>
      <c r="VXE21" s="26"/>
      <c r="VXF21" s="26"/>
      <c r="VXG21" s="26"/>
      <c r="VXH21" s="26"/>
      <c r="VXJ21" s="229"/>
      <c r="VXK21" s="229"/>
      <c r="VXL21" s="229"/>
      <c r="VXM21" s="229"/>
      <c r="VXN21" s="229"/>
      <c r="VXO21" s="229"/>
      <c r="VXP21" s="229"/>
      <c r="VXQ21" s="229"/>
      <c r="VXR21" s="230"/>
      <c r="VXS21" s="227"/>
      <c r="VXT21" s="26"/>
      <c r="VXU21" s="26"/>
      <c r="VXV21" s="26"/>
      <c r="VXW21" s="26"/>
      <c r="VXX21" s="26"/>
      <c r="VXZ21" s="229"/>
      <c r="VYA21" s="229"/>
      <c r="VYB21" s="229"/>
      <c r="VYC21" s="229"/>
      <c r="VYD21" s="229"/>
      <c r="VYE21" s="229"/>
      <c r="VYF21" s="229"/>
      <c r="VYG21" s="229"/>
      <c r="VYH21" s="230"/>
      <c r="VYI21" s="227"/>
      <c r="VYJ21" s="26"/>
      <c r="VYK21" s="26"/>
      <c r="VYL21" s="26"/>
      <c r="VYM21" s="26"/>
      <c r="VYN21" s="26"/>
      <c r="VYP21" s="229"/>
      <c r="VYQ21" s="229"/>
      <c r="VYR21" s="229"/>
      <c r="VYS21" s="229"/>
      <c r="VYT21" s="229"/>
      <c r="VYU21" s="229"/>
      <c r="VYV21" s="229"/>
      <c r="VYW21" s="229"/>
      <c r="VYX21" s="230"/>
      <c r="VYY21" s="227"/>
      <c r="VYZ21" s="26"/>
      <c r="VZA21" s="26"/>
      <c r="VZB21" s="26"/>
      <c r="VZC21" s="26"/>
      <c r="VZD21" s="26"/>
      <c r="VZF21" s="229"/>
      <c r="VZG21" s="229"/>
      <c r="VZH21" s="229"/>
      <c r="VZI21" s="229"/>
      <c r="VZJ21" s="229"/>
      <c r="VZK21" s="229"/>
      <c r="VZL21" s="229"/>
      <c r="VZM21" s="229"/>
      <c r="VZN21" s="230"/>
      <c r="VZO21" s="227"/>
      <c r="VZP21" s="26"/>
      <c r="VZQ21" s="26"/>
      <c r="VZR21" s="26"/>
      <c r="VZS21" s="26"/>
      <c r="VZT21" s="26"/>
      <c r="VZV21" s="229"/>
      <c r="VZW21" s="229"/>
      <c r="VZX21" s="229"/>
      <c r="VZY21" s="229"/>
      <c r="VZZ21" s="229"/>
      <c r="WAA21" s="229"/>
      <c r="WAB21" s="229"/>
      <c r="WAC21" s="229"/>
      <c r="WAD21" s="230"/>
      <c r="WAE21" s="227"/>
      <c r="WAF21" s="26"/>
      <c r="WAG21" s="26"/>
      <c r="WAH21" s="26"/>
      <c r="WAI21" s="26"/>
      <c r="WAJ21" s="26"/>
      <c r="WAL21" s="229"/>
      <c r="WAM21" s="229"/>
      <c r="WAN21" s="229"/>
      <c r="WAO21" s="229"/>
      <c r="WAP21" s="229"/>
      <c r="WAQ21" s="229"/>
      <c r="WAR21" s="229"/>
      <c r="WAS21" s="229"/>
      <c r="WAT21" s="230"/>
      <c r="WAU21" s="227"/>
      <c r="WAV21" s="26"/>
      <c r="WAW21" s="26"/>
      <c r="WAX21" s="26"/>
      <c r="WAY21" s="26"/>
      <c r="WAZ21" s="26"/>
      <c r="WBB21" s="229"/>
      <c r="WBC21" s="229"/>
      <c r="WBD21" s="229"/>
      <c r="WBE21" s="229"/>
      <c r="WBF21" s="229"/>
      <c r="WBG21" s="229"/>
      <c r="WBH21" s="229"/>
      <c r="WBI21" s="229"/>
      <c r="WBJ21" s="230"/>
      <c r="WBK21" s="227"/>
      <c r="WBL21" s="26"/>
      <c r="WBM21" s="26"/>
      <c r="WBN21" s="26"/>
      <c r="WBO21" s="26"/>
      <c r="WBP21" s="26"/>
      <c r="WBR21" s="229"/>
      <c r="WBS21" s="229"/>
      <c r="WBT21" s="229"/>
      <c r="WBU21" s="229"/>
      <c r="WBV21" s="229"/>
      <c r="WBW21" s="229"/>
      <c r="WBX21" s="229"/>
      <c r="WBY21" s="229"/>
      <c r="WBZ21" s="230"/>
      <c r="WCA21" s="227"/>
      <c r="WCB21" s="26"/>
      <c r="WCC21" s="26"/>
      <c r="WCD21" s="26"/>
      <c r="WCE21" s="26"/>
      <c r="WCF21" s="26"/>
      <c r="WCH21" s="229"/>
      <c r="WCI21" s="229"/>
      <c r="WCJ21" s="229"/>
      <c r="WCK21" s="229"/>
      <c r="WCL21" s="229"/>
      <c r="WCM21" s="229"/>
      <c r="WCN21" s="229"/>
      <c r="WCO21" s="229"/>
      <c r="WCP21" s="230"/>
      <c r="WCQ21" s="227"/>
      <c r="WCR21" s="26"/>
      <c r="WCS21" s="26"/>
      <c r="WCT21" s="26"/>
      <c r="WCU21" s="26"/>
      <c r="WCV21" s="26"/>
      <c r="WCX21" s="229"/>
      <c r="WCY21" s="229"/>
      <c r="WCZ21" s="229"/>
      <c r="WDA21" s="229"/>
      <c r="WDB21" s="229"/>
      <c r="WDC21" s="229"/>
      <c r="WDD21" s="229"/>
      <c r="WDE21" s="229"/>
      <c r="WDF21" s="230"/>
      <c r="WDG21" s="227"/>
      <c r="WDH21" s="26"/>
      <c r="WDI21" s="26"/>
      <c r="WDJ21" s="26"/>
      <c r="WDK21" s="26"/>
      <c r="WDL21" s="26"/>
      <c r="WDN21" s="229"/>
      <c r="WDO21" s="229"/>
      <c r="WDP21" s="229"/>
      <c r="WDQ21" s="229"/>
      <c r="WDR21" s="229"/>
      <c r="WDS21" s="229"/>
      <c r="WDT21" s="229"/>
      <c r="WDU21" s="229"/>
      <c r="WDV21" s="230"/>
      <c r="WDW21" s="227"/>
      <c r="WDX21" s="26"/>
      <c r="WDY21" s="26"/>
      <c r="WDZ21" s="26"/>
      <c r="WEA21" s="26"/>
      <c r="WEB21" s="26"/>
      <c r="WED21" s="229"/>
      <c r="WEE21" s="229"/>
      <c r="WEF21" s="229"/>
      <c r="WEG21" s="229"/>
      <c r="WEH21" s="229"/>
      <c r="WEI21" s="229"/>
      <c r="WEJ21" s="229"/>
      <c r="WEK21" s="229"/>
      <c r="WEL21" s="230"/>
      <c r="WEM21" s="227"/>
      <c r="WEN21" s="26"/>
      <c r="WEO21" s="26"/>
      <c r="WEP21" s="26"/>
      <c r="WEQ21" s="26"/>
      <c r="WER21" s="26"/>
      <c r="WET21" s="229"/>
      <c r="WEU21" s="229"/>
      <c r="WEV21" s="229"/>
      <c r="WEW21" s="229"/>
      <c r="WEX21" s="229"/>
      <c r="WEY21" s="229"/>
      <c r="WEZ21" s="229"/>
      <c r="WFA21" s="229"/>
      <c r="WFB21" s="230"/>
      <c r="WFC21" s="227"/>
      <c r="WFD21" s="26"/>
      <c r="WFE21" s="26"/>
      <c r="WFF21" s="26"/>
      <c r="WFG21" s="26"/>
      <c r="WFH21" s="26"/>
      <c r="WFJ21" s="229"/>
      <c r="WFK21" s="229"/>
      <c r="WFL21" s="229"/>
      <c r="WFM21" s="229"/>
      <c r="WFN21" s="229"/>
      <c r="WFO21" s="229"/>
      <c r="WFP21" s="229"/>
      <c r="WFQ21" s="229"/>
      <c r="WFR21" s="230"/>
      <c r="WFS21" s="227"/>
      <c r="WFT21" s="26"/>
      <c r="WFU21" s="26"/>
      <c r="WFV21" s="26"/>
      <c r="WFW21" s="26"/>
      <c r="WFX21" s="26"/>
      <c r="WFZ21" s="229"/>
      <c r="WGA21" s="229"/>
      <c r="WGB21" s="229"/>
      <c r="WGC21" s="229"/>
      <c r="WGD21" s="229"/>
      <c r="WGE21" s="229"/>
      <c r="WGF21" s="229"/>
      <c r="WGG21" s="229"/>
      <c r="WGH21" s="230"/>
      <c r="WGI21" s="227"/>
      <c r="WGJ21" s="26"/>
      <c r="WGK21" s="26"/>
      <c r="WGL21" s="26"/>
      <c r="WGM21" s="26"/>
      <c r="WGN21" s="26"/>
      <c r="WGP21" s="229"/>
      <c r="WGQ21" s="229"/>
      <c r="WGR21" s="229"/>
      <c r="WGS21" s="229"/>
      <c r="WGT21" s="229"/>
      <c r="WGU21" s="229"/>
      <c r="WGV21" s="229"/>
      <c r="WGW21" s="229"/>
      <c r="WGX21" s="230"/>
      <c r="WGY21" s="227"/>
      <c r="WGZ21" s="26"/>
      <c r="WHA21" s="26"/>
      <c r="WHB21" s="26"/>
      <c r="WHC21" s="26"/>
      <c r="WHD21" s="26"/>
      <c r="WHF21" s="229"/>
      <c r="WHG21" s="229"/>
      <c r="WHH21" s="229"/>
      <c r="WHI21" s="229"/>
      <c r="WHJ21" s="229"/>
      <c r="WHK21" s="229"/>
      <c r="WHL21" s="229"/>
      <c r="WHM21" s="229"/>
      <c r="WHN21" s="230"/>
      <c r="WHO21" s="227"/>
      <c r="WHP21" s="26"/>
      <c r="WHQ21" s="26"/>
      <c r="WHR21" s="26"/>
      <c r="WHS21" s="26"/>
      <c r="WHT21" s="26"/>
      <c r="WHV21" s="229"/>
      <c r="WHW21" s="229"/>
      <c r="WHX21" s="229"/>
      <c r="WHY21" s="229"/>
      <c r="WHZ21" s="229"/>
      <c r="WIA21" s="229"/>
      <c r="WIB21" s="229"/>
      <c r="WIC21" s="229"/>
      <c r="WID21" s="230"/>
      <c r="WIE21" s="227"/>
      <c r="WIF21" s="26"/>
      <c r="WIG21" s="26"/>
      <c r="WIH21" s="26"/>
      <c r="WII21" s="26"/>
      <c r="WIJ21" s="26"/>
      <c r="WIL21" s="229"/>
      <c r="WIM21" s="229"/>
      <c r="WIN21" s="229"/>
      <c r="WIO21" s="229"/>
      <c r="WIP21" s="229"/>
      <c r="WIQ21" s="229"/>
      <c r="WIR21" s="229"/>
      <c r="WIS21" s="229"/>
      <c r="WIT21" s="230"/>
      <c r="WIU21" s="227"/>
      <c r="WIV21" s="26"/>
      <c r="WIW21" s="26"/>
      <c r="WIX21" s="26"/>
      <c r="WIY21" s="26"/>
      <c r="WIZ21" s="26"/>
      <c r="WJB21" s="229"/>
      <c r="WJC21" s="229"/>
      <c r="WJD21" s="229"/>
      <c r="WJE21" s="229"/>
      <c r="WJF21" s="229"/>
      <c r="WJG21" s="229"/>
      <c r="WJH21" s="229"/>
      <c r="WJI21" s="229"/>
      <c r="WJJ21" s="230"/>
      <c r="WJK21" s="227"/>
      <c r="WJL21" s="26"/>
      <c r="WJM21" s="26"/>
      <c r="WJN21" s="26"/>
      <c r="WJO21" s="26"/>
      <c r="WJP21" s="26"/>
      <c r="WJR21" s="229"/>
      <c r="WJS21" s="229"/>
      <c r="WJT21" s="229"/>
      <c r="WJU21" s="229"/>
      <c r="WJV21" s="229"/>
      <c r="WJW21" s="229"/>
      <c r="WJX21" s="229"/>
      <c r="WJY21" s="229"/>
      <c r="WJZ21" s="230"/>
      <c r="WKA21" s="227"/>
      <c r="WKB21" s="26"/>
      <c r="WKC21" s="26"/>
      <c r="WKD21" s="26"/>
      <c r="WKE21" s="26"/>
      <c r="WKF21" s="26"/>
      <c r="WKH21" s="229"/>
      <c r="WKI21" s="229"/>
      <c r="WKJ21" s="229"/>
      <c r="WKK21" s="229"/>
      <c r="WKL21" s="229"/>
      <c r="WKM21" s="229"/>
      <c r="WKN21" s="229"/>
      <c r="WKO21" s="229"/>
      <c r="WKP21" s="230"/>
      <c r="WKQ21" s="227"/>
      <c r="WKR21" s="26"/>
      <c r="WKS21" s="26"/>
      <c r="WKT21" s="26"/>
      <c r="WKU21" s="26"/>
      <c r="WKV21" s="26"/>
      <c r="WKX21" s="229"/>
      <c r="WKY21" s="229"/>
      <c r="WKZ21" s="229"/>
      <c r="WLA21" s="229"/>
      <c r="WLB21" s="229"/>
      <c r="WLC21" s="229"/>
      <c r="WLD21" s="229"/>
      <c r="WLE21" s="229"/>
      <c r="WLF21" s="230"/>
      <c r="WLG21" s="227"/>
      <c r="WLH21" s="26"/>
      <c r="WLI21" s="26"/>
      <c r="WLJ21" s="26"/>
      <c r="WLK21" s="26"/>
      <c r="WLL21" s="26"/>
      <c r="WLN21" s="229"/>
      <c r="WLO21" s="229"/>
      <c r="WLP21" s="229"/>
      <c r="WLQ21" s="229"/>
      <c r="WLR21" s="229"/>
      <c r="WLS21" s="229"/>
      <c r="WLT21" s="229"/>
      <c r="WLU21" s="229"/>
      <c r="WLV21" s="230"/>
      <c r="WLW21" s="227"/>
      <c r="WLX21" s="26"/>
      <c r="WLY21" s="26"/>
      <c r="WLZ21" s="26"/>
      <c r="WMA21" s="26"/>
      <c r="WMB21" s="26"/>
      <c r="WMD21" s="229"/>
      <c r="WME21" s="229"/>
      <c r="WMF21" s="229"/>
      <c r="WMG21" s="229"/>
      <c r="WMH21" s="229"/>
      <c r="WMI21" s="229"/>
      <c r="WMJ21" s="229"/>
      <c r="WMK21" s="229"/>
      <c r="WML21" s="230"/>
      <c r="WMM21" s="227"/>
      <c r="WMN21" s="26"/>
      <c r="WMO21" s="26"/>
      <c r="WMP21" s="26"/>
      <c r="WMQ21" s="26"/>
      <c r="WMR21" s="26"/>
      <c r="WMT21" s="229"/>
      <c r="WMU21" s="229"/>
      <c r="WMV21" s="229"/>
      <c r="WMW21" s="229"/>
      <c r="WMX21" s="229"/>
      <c r="WMY21" s="229"/>
      <c r="WMZ21" s="229"/>
      <c r="WNA21" s="229"/>
      <c r="WNB21" s="230"/>
      <c r="WNC21" s="227"/>
      <c r="WND21" s="26"/>
      <c r="WNE21" s="26"/>
      <c r="WNF21" s="26"/>
      <c r="WNG21" s="26"/>
      <c r="WNH21" s="26"/>
      <c r="WNJ21" s="229"/>
      <c r="WNK21" s="229"/>
      <c r="WNL21" s="229"/>
      <c r="WNM21" s="229"/>
      <c r="WNN21" s="229"/>
      <c r="WNO21" s="229"/>
      <c r="WNP21" s="229"/>
      <c r="WNQ21" s="229"/>
      <c r="WNR21" s="230"/>
      <c r="WNS21" s="227"/>
      <c r="WNT21" s="26"/>
      <c r="WNU21" s="26"/>
      <c r="WNV21" s="26"/>
      <c r="WNW21" s="26"/>
      <c r="WNX21" s="26"/>
      <c r="WNZ21" s="229"/>
      <c r="WOA21" s="229"/>
      <c r="WOB21" s="229"/>
      <c r="WOC21" s="229"/>
      <c r="WOD21" s="229"/>
      <c r="WOE21" s="229"/>
      <c r="WOF21" s="229"/>
      <c r="WOG21" s="229"/>
      <c r="WOH21" s="230"/>
      <c r="WOI21" s="227"/>
      <c r="WOJ21" s="26"/>
      <c r="WOK21" s="26"/>
      <c r="WOL21" s="26"/>
      <c r="WOM21" s="26"/>
      <c r="WON21" s="26"/>
      <c r="WOP21" s="229"/>
      <c r="WOQ21" s="229"/>
      <c r="WOR21" s="229"/>
      <c r="WOS21" s="229"/>
      <c r="WOT21" s="229"/>
      <c r="WOU21" s="229"/>
      <c r="WOV21" s="229"/>
      <c r="WOW21" s="229"/>
      <c r="WOX21" s="230"/>
      <c r="WOY21" s="227"/>
      <c r="WOZ21" s="26"/>
      <c r="WPA21" s="26"/>
      <c r="WPB21" s="26"/>
      <c r="WPC21" s="26"/>
      <c r="WPD21" s="26"/>
      <c r="WPF21" s="229"/>
      <c r="WPG21" s="229"/>
      <c r="WPH21" s="229"/>
      <c r="WPI21" s="229"/>
      <c r="WPJ21" s="229"/>
      <c r="WPK21" s="229"/>
      <c r="WPL21" s="229"/>
      <c r="WPM21" s="229"/>
      <c r="WPN21" s="230"/>
      <c r="WPO21" s="227"/>
      <c r="WPP21" s="26"/>
      <c r="WPQ21" s="26"/>
      <c r="WPR21" s="26"/>
      <c r="WPS21" s="26"/>
      <c r="WPT21" s="26"/>
      <c r="WPV21" s="229"/>
      <c r="WPW21" s="229"/>
      <c r="WPX21" s="229"/>
      <c r="WPY21" s="229"/>
      <c r="WPZ21" s="229"/>
      <c r="WQA21" s="229"/>
      <c r="WQB21" s="229"/>
      <c r="WQC21" s="229"/>
      <c r="WQD21" s="230"/>
      <c r="WQE21" s="227"/>
      <c r="WQF21" s="26"/>
      <c r="WQG21" s="26"/>
      <c r="WQH21" s="26"/>
      <c r="WQI21" s="26"/>
      <c r="WQJ21" s="26"/>
      <c r="WQL21" s="229"/>
      <c r="WQM21" s="229"/>
      <c r="WQN21" s="229"/>
      <c r="WQO21" s="229"/>
      <c r="WQP21" s="229"/>
      <c r="WQQ21" s="229"/>
      <c r="WQR21" s="229"/>
      <c r="WQS21" s="229"/>
      <c r="WQT21" s="230"/>
      <c r="WQU21" s="227"/>
      <c r="WQV21" s="26"/>
      <c r="WQW21" s="26"/>
      <c r="WQX21" s="26"/>
      <c r="WQY21" s="26"/>
      <c r="WQZ21" s="26"/>
      <c r="WRB21" s="229"/>
      <c r="WRC21" s="229"/>
      <c r="WRD21" s="229"/>
      <c r="WRE21" s="229"/>
      <c r="WRF21" s="229"/>
      <c r="WRG21" s="229"/>
      <c r="WRH21" s="229"/>
      <c r="WRI21" s="229"/>
      <c r="WRJ21" s="230"/>
      <c r="WRK21" s="227"/>
      <c r="WRL21" s="26"/>
      <c r="WRM21" s="26"/>
      <c r="WRN21" s="26"/>
      <c r="WRO21" s="26"/>
      <c r="WRP21" s="26"/>
      <c r="WRR21" s="229"/>
      <c r="WRS21" s="229"/>
      <c r="WRT21" s="229"/>
      <c r="WRU21" s="229"/>
      <c r="WRV21" s="229"/>
      <c r="WRW21" s="229"/>
      <c r="WRX21" s="229"/>
      <c r="WRY21" s="229"/>
      <c r="WRZ21" s="230"/>
      <c r="WSA21" s="227"/>
      <c r="WSB21" s="26"/>
      <c r="WSC21" s="26"/>
      <c r="WSD21" s="26"/>
      <c r="WSE21" s="26"/>
      <c r="WSF21" s="26"/>
      <c r="WSH21" s="229"/>
      <c r="WSI21" s="229"/>
      <c r="WSJ21" s="229"/>
      <c r="WSK21" s="229"/>
      <c r="WSL21" s="229"/>
      <c r="WSM21" s="229"/>
      <c r="WSN21" s="229"/>
      <c r="WSO21" s="229"/>
      <c r="WSP21" s="230"/>
      <c r="WSQ21" s="227"/>
      <c r="WSR21" s="26"/>
      <c r="WSS21" s="26"/>
      <c r="WST21" s="26"/>
      <c r="WSU21" s="26"/>
      <c r="WSV21" s="26"/>
      <c r="WSX21" s="229"/>
      <c r="WSY21" s="229"/>
      <c r="WSZ21" s="229"/>
      <c r="WTA21" s="229"/>
      <c r="WTB21" s="229"/>
      <c r="WTC21" s="229"/>
      <c r="WTD21" s="229"/>
      <c r="WTE21" s="229"/>
      <c r="WTF21" s="230"/>
      <c r="WTG21" s="227"/>
      <c r="WTH21" s="26"/>
      <c r="WTI21" s="26"/>
      <c r="WTJ21" s="26"/>
      <c r="WTK21" s="26"/>
      <c r="WTL21" s="26"/>
      <c r="WTN21" s="229"/>
      <c r="WTO21" s="229"/>
      <c r="WTP21" s="229"/>
      <c r="WTQ21" s="229"/>
      <c r="WTR21" s="229"/>
      <c r="WTS21" s="229"/>
      <c r="WTT21" s="229"/>
      <c r="WTU21" s="229"/>
      <c r="WTV21" s="230"/>
      <c r="WTW21" s="227"/>
      <c r="WTX21" s="26"/>
      <c r="WTY21" s="26"/>
      <c r="WTZ21" s="26"/>
      <c r="WUA21" s="26"/>
      <c r="WUB21" s="26"/>
      <c r="WUD21" s="229"/>
      <c r="WUE21" s="229"/>
      <c r="WUF21" s="229"/>
      <c r="WUG21" s="229"/>
      <c r="WUH21" s="229"/>
      <c r="WUI21" s="229"/>
      <c r="WUJ21" s="229"/>
      <c r="WUK21" s="229"/>
      <c r="WUL21" s="230"/>
      <c r="WUM21" s="227"/>
      <c r="WUN21" s="26"/>
      <c r="WUO21" s="26"/>
      <c r="WUP21" s="26"/>
      <c r="WUQ21" s="26"/>
      <c r="WUR21" s="26"/>
      <c r="WUT21" s="229"/>
      <c r="WUU21" s="229"/>
      <c r="WUV21" s="229"/>
      <c r="WUW21" s="229"/>
      <c r="WUX21" s="229"/>
      <c r="WUY21" s="229"/>
      <c r="WUZ21" s="229"/>
      <c r="WVA21" s="229"/>
      <c r="WVB21" s="230"/>
      <c r="WVC21" s="227"/>
      <c r="WVD21" s="26"/>
      <c r="WVE21" s="26"/>
      <c r="WVF21" s="26"/>
      <c r="WVG21" s="26"/>
      <c r="WVH21" s="26"/>
      <c r="WVJ21" s="229"/>
      <c r="WVK21" s="229"/>
      <c r="WVL21" s="229"/>
      <c r="WVM21" s="229"/>
      <c r="WVN21" s="229"/>
      <c r="WVO21" s="229"/>
      <c r="WVP21" s="229"/>
      <c r="WVQ21" s="229"/>
      <c r="WVR21" s="230"/>
      <c r="WVS21" s="227"/>
      <c r="WVT21" s="26"/>
      <c r="WVU21" s="26"/>
      <c r="WVV21" s="26"/>
      <c r="WVW21" s="26"/>
      <c r="WVX21" s="26"/>
      <c r="WVZ21" s="229"/>
      <c r="WWA21" s="229"/>
      <c r="WWB21" s="229"/>
      <c r="WWC21" s="229"/>
      <c r="WWD21" s="229"/>
      <c r="WWE21" s="229"/>
      <c r="WWF21" s="229"/>
      <c r="WWG21" s="229"/>
      <c r="WWH21" s="230"/>
      <c r="WWI21" s="227"/>
      <c r="WWJ21" s="26"/>
      <c r="WWK21" s="26"/>
      <c r="WWL21" s="26"/>
      <c r="WWM21" s="26"/>
      <c r="WWN21" s="26"/>
      <c r="WWP21" s="229"/>
      <c r="WWQ21" s="229"/>
      <c r="WWR21" s="229"/>
      <c r="WWS21" s="229"/>
      <c r="WWT21" s="229"/>
      <c r="WWU21" s="229"/>
      <c r="WWV21" s="229"/>
      <c r="WWW21" s="229"/>
      <c r="WWX21" s="230"/>
      <c r="WWY21" s="227"/>
      <c r="WWZ21" s="26"/>
      <c r="WXA21" s="26"/>
      <c r="WXB21" s="26"/>
      <c r="WXC21" s="26"/>
      <c r="WXD21" s="26"/>
      <c r="WXF21" s="229"/>
      <c r="WXG21" s="229"/>
      <c r="WXH21" s="229"/>
      <c r="WXI21" s="229"/>
      <c r="WXJ21" s="229"/>
      <c r="WXK21" s="229"/>
      <c r="WXL21" s="229"/>
      <c r="WXM21" s="229"/>
      <c r="WXN21" s="230"/>
      <c r="WXO21" s="227"/>
      <c r="WXP21" s="26"/>
      <c r="WXQ21" s="26"/>
      <c r="WXR21" s="26"/>
      <c r="WXS21" s="26"/>
      <c r="WXT21" s="26"/>
      <c r="WXV21" s="229"/>
      <c r="WXW21" s="229"/>
      <c r="WXX21" s="229"/>
      <c r="WXY21" s="229"/>
      <c r="WXZ21" s="229"/>
      <c r="WYA21" s="229"/>
      <c r="WYB21" s="229"/>
      <c r="WYC21" s="229"/>
      <c r="WYD21" s="230"/>
      <c r="WYE21" s="227"/>
      <c r="WYF21" s="26"/>
      <c r="WYG21" s="26"/>
      <c r="WYH21" s="26"/>
      <c r="WYI21" s="26"/>
      <c r="WYJ21" s="26"/>
      <c r="WYL21" s="229"/>
      <c r="WYM21" s="229"/>
      <c r="WYN21" s="229"/>
      <c r="WYO21" s="229"/>
      <c r="WYP21" s="229"/>
      <c r="WYQ21" s="229"/>
      <c r="WYR21" s="229"/>
      <c r="WYS21" s="229"/>
      <c r="WYT21" s="230"/>
      <c r="WYU21" s="227"/>
      <c r="WYV21" s="26"/>
      <c r="WYW21" s="26"/>
      <c r="WYX21" s="26"/>
      <c r="WYY21" s="26"/>
      <c r="WYZ21" s="26"/>
      <c r="WZB21" s="229"/>
      <c r="WZC21" s="229"/>
      <c r="WZD21" s="229"/>
      <c r="WZE21" s="229"/>
      <c r="WZF21" s="229"/>
      <c r="WZG21" s="229"/>
      <c r="WZH21" s="229"/>
      <c r="WZI21" s="229"/>
      <c r="WZJ21" s="230"/>
      <c r="WZK21" s="227"/>
      <c r="WZL21" s="26"/>
      <c r="WZM21" s="26"/>
      <c r="WZN21" s="26"/>
      <c r="WZO21" s="26"/>
      <c r="WZP21" s="26"/>
      <c r="WZR21" s="229"/>
      <c r="WZS21" s="229"/>
      <c r="WZT21" s="229"/>
      <c r="WZU21" s="229"/>
      <c r="WZV21" s="229"/>
      <c r="WZW21" s="229"/>
      <c r="WZX21" s="229"/>
      <c r="WZY21" s="229"/>
      <c r="WZZ21" s="230"/>
      <c r="XAA21" s="227"/>
      <c r="XAB21" s="26"/>
      <c r="XAC21" s="26"/>
      <c r="XAD21" s="26"/>
      <c r="XAE21" s="26"/>
      <c r="XAF21" s="26"/>
      <c r="XAH21" s="229"/>
      <c r="XAI21" s="229"/>
      <c r="XAJ21" s="229"/>
      <c r="XAK21" s="229"/>
      <c r="XAL21" s="229"/>
      <c r="XAM21" s="229"/>
      <c r="XAN21" s="229"/>
      <c r="XAO21" s="229"/>
      <c r="XAP21" s="230"/>
      <c r="XAQ21" s="227"/>
      <c r="XAR21" s="26"/>
      <c r="XAS21" s="26"/>
      <c r="XAT21" s="26"/>
      <c r="XAU21" s="26"/>
      <c r="XAV21" s="26"/>
      <c r="XAX21" s="229"/>
      <c r="XAY21" s="229"/>
      <c r="XAZ21" s="229"/>
      <c r="XBA21" s="229"/>
      <c r="XBB21" s="229"/>
      <c r="XBC21" s="229"/>
      <c r="XBD21" s="229"/>
      <c r="XBE21" s="229"/>
      <c r="XBF21" s="230"/>
      <c r="XBG21" s="227"/>
      <c r="XBH21" s="26"/>
      <c r="XBI21" s="26"/>
      <c r="XBJ21" s="26"/>
      <c r="XBK21" s="26"/>
      <c r="XBL21" s="26"/>
      <c r="XBN21" s="229"/>
      <c r="XBO21" s="229"/>
      <c r="XBP21" s="229"/>
      <c r="XBQ21" s="229"/>
      <c r="XBR21" s="229"/>
      <c r="XBS21" s="229"/>
      <c r="XBT21" s="229"/>
      <c r="XBU21" s="229"/>
      <c r="XBV21" s="230"/>
      <c r="XBW21" s="227"/>
      <c r="XBX21" s="26"/>
      <c r="XBY21" s="26"/>
      <c r="XBZ21" s="26"/>
      <c r="XCA21" s="26"/>
      <c r="XCB21" s="26"/>
      <c r="XCD21" s="229"/>
      <c r="XCE21" s="229"/>
      <c r="XCF21" s="229"/>
      <c r="XCG21" s="229"/>
      <c r="XCH21" s="229"/>
      <c r="XCI21" s="229"/>
      <c r="XCJ21" s="229"/>
      <c r="XCK21" s="229"/>
      <c r="XCL21" s="230"/>
      <c r="XCM21" s="227"/>
      <c r="XCN21" s="26"/>
      <c r="XCO21" s="26"/>
      <c r="XCP21" s="26"/>
      <c r="XCQ21" s="26"/>
      <c r="XCR21" s="26"/>
      <c r="XCT21" s="229"/>
      <c r="XCU21" s="229"/>
      <c r="XCV21" s="229"/>
      <c r="XCW21" s="229"/>
      <c r="XCX21" s="229"/>
      <c r="XCY21" s="229"/>
      <c r="XCZ21" s="229"/>
      <c r="XDA21" s="229"/>
      <c r="XDB21" s="230"/>
      <c r="XDC21" s="227"/>
      <c r="XDD21" s="26"/>
      <c r="XDE21" s="26"/>
      <c r="XDF21" s="26"/>
      <c r="XDG21" s="26"/>
      <c r="XDH21" s="26"/>
      <c r="XDJ21" s="229"/>
      <c r="XDK21" s="229"/>
      <c r="XDL21" s="229"/>
      <c r="XDM21" s="229"/>
      <c r="XDN21" s="229"/>
      <c r="XDO21" s="229"/>
      <c r="XDP21" s="229"/>
      <c r="XDQ21" s="229"/>
      <c r="XDR21" s="230"/>
      <c r="XDS21" s="227"/>
      <c r="XDT21" s="26"/>
      <c r="XDU21" s="26"/>
      <c r="XDV21" s="26"/>
      <c r="XDW21" s="26"/>
      <c r="XDX21" s="26"/>
      <c r="XDZ21" s="229"/>
      <c r="XEA21" s="229"/>
      <c r="XEB21" s="229"/>
      <c r="XEC21" s="229"/>
      <c r="XED21" s="229"/>
      <c r="XEE21" s="229"/>
      <c r="XEF21" s="229"/>
      <c r="XEG21" s="229"/>
      <c r="XEH21" s="230"/>
      <c r="XEI21" s="227"/>
      <c r="XEJ21" s="26"/>
      <c r="XEK21" s="26"/>
      <c r="XEL21" s="26"/>
      <c r="XEM21" s="26"/>
      <c r="XEN21" s="26"/>
      <c r="XEP21" s="229"/>
      <c r="XEQ21" s="229"/>
      <c r="XER21" s="229"/>
      <c r="XES21" s="229"/>
      <c r="XET21" s="229"/>
      <c r="XEU21" s="229"/>
      <c r="XEV21" s="229"/>
      <c r="XEW21" s="229"/>
      <c r="XEX21" s="230"/>
      <c r="XEY21" s="227"/>
      <c r="XEZ21" s="26"/>
      <c r="XFA21" s="26"/>
      <c r="XFB21" s="26"/>
      <c r="XFC21" s="26"/>
      <c r="XFD21" s="26"/>
    </row>
    <row r="22" spans="2:1024 1026:2048 2050:3072 3074:4096 4098:5120 5122:6144 6146:7168 7170:8192 8194:9216 9218:10240 10242:11264 11266:12288 12290:13312 13314:14336 14338:15360 15362:16384" ht="15" customHeight="1">
      <c r="B22" s="511"/>
      <c r="C22" s="511"/>
      <c r="D22" s="511"/>
      <c r="E22" s="511"/>
      <c r="F22" s="511"/>
      <c r="G22" s="511"/>
      <c r="H22" s="511"/>
      <c r="I22" s="231"/>
      <c r="L22" s="26"/>
      <c r="M22" s="26"/>
      <c r="N22" s="524"/>
      <c r="O22" s="524"/>
      <c r="P22" s="516"/>
      <c r="Q22" s="516"/>
      <c r="R22" s="516"/>
      <c r="S22" s="516"/>
      <c r="T22" s="515"/>
      <c r="U22" s="515"/>
      <c r="V22" s="371"/>
      <c r="W22" s="509" t="str">
        <f ca="1">MID(W21,2,4)</f>
        <v>5436</v>
      </c>
      <c r="X22" s="509"/>
      <c r="Y22" s="509">
        <f ca="1">W22+9</f>
        <v>5445</v>
      </c>
      <c r="Z22" s="509"/>
      <c r="AB22" s="26"/>
      <c r="AC22" s="26"/>
      <c r="AD22" s="26"/>
      <c r="AE22" s="26"/>
      <c r="AF22" s="26"/>
      <c r="AH22" s="403"/>
      <c r="AI22" s="403"/>
      <c r="AJ22" s="403"/>
      <c r="AK22" s="403"/>
      <c r="AL22" s="403"/>
      <c r="AM22" s="403"/>
      <c r="AN22" s="403"/>
      <c r="AO22" s="403"/>
      <c r="AR22" s="26"/>
      <c r="AS22" s="26"/>
      <c r="AT22" s="26"/>
      <c r="AU22" s="26"/>
      <c r="AV22" s="26"/>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c r="IV22" s="229"/>
      <c r="IW22" s="229"/>
      <c r="IX22" s="229"/>
      <c r="IY22" s="229"/>
      <c r="IZ22" s="229"/>
      <c r="JA22" s="229"/>
      <c r="JB22" s="229"/>
      <c r="JC22" s="229"/>
      <c r="JD22" s="229"/>
      <c r="JE22" s="229"/>
      <c r="JF22" s="229"/>
      <c r="JG22" s="229"/>
      <c r="JH22" s="229"/>
      <c r="JI22" s="229"/>
      <c r="JJ22" s="229"/>
      <c r="JK22" s="229"/>
      <c r="JL22" s="229"/>
      <c r="JM22" s="229"/>
      <c r="JN22" s="229"/>
      <c r="JO22" s="229"/>
      <c r="JP22" s="229"/>
      <c r="JQ22" s="229"/>
      <c r="JR22" s="229"/>
      <c r="JS22" s="229"/>
      <c r="JT22" s="229"/>
      <c r="JU22" s="229"/>
      <c r="JV22" s="229"/>
      <c r="JW22" s="229"/>
      <c r="JX22" s="229"/>
      <c r="JY22" s="229"/>
      <c r="JZ22" s="229"/>
      <c r="KA22" s="229"/>
      <c r="KB22" s="229"/>
      <c r="KC22" s="229"/>
      <c r="KD22" s="229"/>
      <c r="KE22" s="229"/>
      <c r="KF22" s="229"/>
      <c r="KG22" s="229"/>
      <c r="KH22" s="229"/>
      <c r="KI22" s="229"/>
      <c r="KJ22" s="229"/>
      <c r="KK22" s="229"/>
      <c r="KL22" s="229"/>
      <c r="KM22" s="229"/>
      <c r="KN22" s="229"/>
      <c r="KO22" s="229"/>
      <c r="KP22" s="229"/>
      <c r="KQ22" s="229"/>
      <c r="KR22" s="229"/>
      <c r="KS22" s="229"/>
      <c r="KT22" s="229"/>
      <c r="KU22" s="229"/>
      <c r="KV22" s="229"/>
      <c r="KW22" s="229"/>
      <c r="KX22" s="229"/>
      <c r="KY22" s="229"/>
      <c r="KZ22" s="229"/>
      <c r="LA22" s="229"/>
      <c r="LB22" s="229"/>
      <c r="LC22" s="229"/>
      <c r="LD22" s="229"/>
      <c r="LE22" s="229"/>
      <c r="LF22" s="229"/>
      <c r="LG22" s="229"/>
      <c r="LH22" s="229"/>
      <c r="LI22" s="229"/>
      <c r="LJ22" s="229"/>
      <c r="LK22" s="229"/>
      <c r="LL22" s="229"/>
      <c r="LM22" s="229"/>
      <c r="LN22" s="229"/>
      <c r="LO22" s="229"/>
      <c r="LP22" s="229"/>
      <c r="LQ22" s="229"/>
      <c r="LR22" s="229"/>
      <c r="LS22" s="229"/>
      <c r="LT22" s="229"/>
      <c r="LU22" s="229"/>
      <c r="LV22" s="229"/>
      <c r="LW22" s="229"/>
      <c r="LX22" s="229"/>
      <c r="LY22" s="229"/>
      <c r="LZ22" s="229"/>
      <c r="MA22" s="229"/>
      <c r="MB22" s="229"/>
      <c r="MC22" s="229"/>
      <c r="MD22" s="229"/>
      <c r="ME22" s="229"/>
      <c r="MF22" s="229"/>
      <c r="MG22" s="229"/>
      <c r="MH22" s="229"/>
      <c r="MI22" s="229"/>
      <c r="MJ22" s="229"/>
      <c r="MK22" s="229"/>
      <c r="ML22" s="229"/>
      <c r="MM22" s="229"/>
      <c r="MN22" s="229"/>
      <c r="MO22" s="229"/>
      <c r="MP22" s="229"/>
      <c r="MQ22" s="229"/>
      <c r="MR22" s="229"/>
      <c r="MS22" s="229"/>
      <c r="MT22" s="229"/>
      <c r="MU22" s="229"/>
      <c r="MV22" s="229"/>
      <c r="MW22" s="229"/>
      <c r="MX22" s="229"/>
      <c r="MY22" s="229"/>
      <c r="MZ22" s="229"/>
      <c r="NA22" s="229"/>
      <c r="NB22" s="229"/>
      <c r="NC22" s="229"/>
      <c r="ND22" s="229"/>
      <c r="NE22" s="229"/>
      <c r="NF22" s="229"/>
      <c r="NG22" s="229"/>
      <c r="NH22" s="229"/>
      <c r="NI22" s="229"/>
      <c r="NJ22" s="229"/>
      <c r="NK22" s="229"/>
      <c r="NL22" s="229"/>
      <c r="NM22" s="229"/>
      <c r="NN22" s="229"/>
      <c r="NO22" s="229"/>
      <c r="NP22" s="229"/>
      <c r="NQ22" s="229"/>
      <c r="NR22" s="229"/>
      <c r="NS22" s="229"/>
      <c r="NT22" s="229"/>
      <c r="NU22" s="229"/>
      <c r="NV22" s="229"/>
      <c r="NW22" s="229"/>
      <c r="NX22" s="229"/>
      <c r="NY22" s="229"/>
      <c r="NZ22" s="229"/>
      <c r="OA22" s="229"/>
      <c r="OB22" s="229"/>
      <c r="OC22" s="229"/>
      <c r="OD22" s="229"/>
      <c r="OE22" s="229"/>
      <c r="OF22" s="229"/>
      <c r="OG22" s="229"/>
      <c r="OH22" s="229"/>
      <c r="OI22" s="229"/>
      <c r="OJ22" s="229"/>
      <c r="OK22" s="229"/>
      <c r="OL22" s="229"/>
      <c r="OM22" s="229"/>
      <c r="ON22" s="229"/>
      <c r="OO22" s="229"/>
      <c r="OP22" s="229"/>
      <c r="OQ22" s="229"/>
      <c r="OR22" s="229"/>
      <c r="OS22" s="229"/>
      <c r="OT22" s="229"/>
      <c r="OU22" s="229"/>
      <c r="OV22" s="229"/>
      <c r="OW22" s="229"/>
      <c r="OX22" s="229"/>
      <c r="OY22" s="229"/>
      <c r="OZ22" s="229"/>
      <c r="PA22" s="229"/>
      <c r="PB22" s="229"/>
      <c r="PC22" s="229"/>
      <c r="PD22" s="229"/>
      <c r="PE22" s="229"/>
      <c r="PF22" s="229"/>
      <c r="PG22" s="229"/>
      <c r="PH22" s="229"/>
      <c r="PI22" s="229"/>
      <c r="PJ22" s="229"/>
      <c r="PK22" s="229"/>
      <c r="PL22" s="229"/>
      <c r="PM22" s="229"/>
      <c r="PN22" s="229"/>
      <c r="PO22" s="229"/>
      <c r="PP22" s="26"/>
      <c r="PR22" s="229"/>
      <c r="PS22" s="229"/>
      <c r="PT22" s="229"/>
      <c r="PU22" s="229"/>
      <c r="PV22" s="229"/>
      <c r="PW22" s="229"/>
      <c r="PX22" s="229"/>
      <c r="PY22" s="229"/>
      <c r="QB22" s="26"/>
      <c r="QC22" s="26"/>
      <c r="QD22" s="26"/>
      <c r="QE22" s="26"/>
      <c r="QF22" s="26"/>
      <c r="QH22" s="229"/>
      <c r="QI22" s="229"/>
      <c r="QJ22" s="229"/>
      <c r="QK22" s="229"/>
      <c r="QL22" s="229"/>
      <c r="QM22" s="229"/>
      <c r="QN22" s="229"/>
      <c r="QO22" s="229"/>
      <c r="QR22" s="26"/>
      <c r="QS22" s="26"/>
      <c r="QT22" s="26"/>
      <c r="QU22" s="26"/>
      <c r="QV22" s="26"/>
      <c r="QX22" s="229"/>
      <c r="QY22" s="229"/>
      <c r="QZ22" s="229"/>
      <c r="RA22" s="229"/>
      <c r="RB22" s="229"/>
      <c r="RC22" s="229"/>
      <c r="RD22" s="229"/>
      <c r="RE22" s="229"/>
      <c r="RH22" s="26"/>
      <c r="RI22" s="26"/>
      <c r="RJ22" s="26"/>
      <c r="RK22" s="26"/>
      <c r="RL22" s="26"/>
      <c r="RN22" s="229"/>
      <c r="RO22" s="229"/>
      <c r="RP22" s="229"/>
      <c r="RQ22" s="229"/>
      <c r="RR22" s="229"/>
      <c r="RS22" s="229"/>
      <c r="RT22" s="229"/>
      <c r="RU22" s="229"/>
      <c r="RX22" s="26"/>
      <c r="RY22" s="26"/>
      <c r="RZ22" s="26"/>
      <c r="SA22" s="26"/>
      <c r="SB22" s="26"/>
      <c r="SD22" s="229"/>
      <c r="SE22" s="229"/>
      <c r="SF22" s="229"/>
      <c r="SG22" s="229"/>
      <c r="SH22" s="229"/>
      <c r="SI22" s="229"/>
      <c r="SJ22" s="229"/>
      <c r="SK22" s="229"/>
      <c r="SN22" s="26"/>
      <c r="SO22" s="26"/>
      <c r="SP22" s="26"/>
      <c r="SQ22" s="26"/>
      <c r="SR22" s="26"/>
      <c r="ST22" s="229"/>
      <c r="SU22" s="229"/>
      <c r="SV22" s="229"/>
      <c r="SW22" s="229"/>
      <c r="SX22" s="229"/>
      <c r="SY22" s="229"/>
      <c r="SZ22" s="229"/>
      <c r="TA22" s="229"/>
      <c r="TD22" s="26"/>
      <c r="TE22" s="26"/>
      <c r="TF22" s="26"/>
      <c r="TG22" s="26"/>
      <c r="TH22" s="26"/>
      <c r="TJ22" s="229"/>
      <c r="TK22" s="229"/>
      <c r="TL22" s="229"/>
      <c r="TM22" s="229"/>
      <c r="TN22" s="229"/>
      <c r="TO22" s="229"/>
      <c r="TP22" s="229"/>
      <c r="TQ22" s="229"/>
      <c r="TT22" s="26"/>
      <c r="TU22" s="26"/>
      <c r="TV22" s="26"/>
      <c r="TW22" s="26"/>
      <c r="TX22" s="26"/>
      <c r="TZ22" s="229"/>
      <c r="UA22" s="229"/>
      <c r="UB22" s="229"/>
      <c r="UC22" s="229"/>
      <c r="UD22" s="229"/>
      <c r="UE22" s="229"/>
      <c r="UF22" s="229"/>
      <c r="UG22" s="229"/>
      <c r="UJ22" s="26"/>
      <c r="UK22" s="26"/>
      <c r="UL22" s="26"/>
      <c r="UM22" s="26"/>
      <c r="UN22" s="26"/>
      <c r="UP22" s="229"/>
      <c r="UQ22" s="229"/>
      <c r="UR22" s="229"/>
      <c r="US22" s="229"/>
      <c r="UT22" s="229"/>
      <c r="UU22" s="229"/>
      <c r="UV22" s="229"/>
      <c r="UW22" s="229"/>
      <c r="UZ22" s="26"/>
      <c r="VA22" s="26"/>
      <c r="VB22" s="26"/>
      <c r="VC22" s="26"/>
      <c r="VD22" s="26"/>
      <c r="VF22" s="229"/>
      <c r="VG22" s="229"/>
      <c r="VH22" s="229"/>
      <c r="VI22" s="229"/>
      <c r="VJ22" s="229"/>
      <c r="VK22" s="229"/>
      <c r="VL22" s="229"/>
      <c r="VM22" s="229"/>
      <c r="VP22" s="26"/>
      <c r="VQ22" s="26"/>
      <c r="VR22" s="26"/>
      <c r="VS22" s="26"/>
      <c r="VT22" s="26"/>
      <c r="VV22" s="229"/>
      <c r="VW22" s="229"/>
      <c r="VX22" s="229"/>
      <c r="VY22" s="229"/>
      <c r="VZ22" s="229"/>
      <c r="WA22" s="229"/>
      <c r="WB22" s="229"/>
      <c r="WC22" s="229"/>
      <c r="WF22" s="26"/>
      <c r="WG22" s="26"/>
      <c r="WH22" s="26"/>
      <c r="WI22" s="26"/>
      <c r="WJ22" s="26"/>
      <c r="WL22" s="229"/>
      <c r="WM22" s="229"/>
      <c r="WN22" s="229"/>
      <c r="WO22" s="229"/>
      <c r="WP22" s="229"/>
      <c r="WQ22" s="229"/>
      <c r="WR22" s="229"/>
      <c r="WS22" s="229"/>
      <c r="WV22" s="26"/>
      <c r="WW22" s="26"/>
      <c r="WX22" s="26"/>
      <c r="WY22" s="26"/>
      <c r="WZ22" s="26"/>
      <c r="XB22" s="229"/>
      <c r="XC22" s="229"/>
      <c r="XD22" s="229"/>
      <c r="XE22" s="229"/>
      <c r="XF22" s="229"/>
      <c r="XG22" s="229"/>
      <c r="XH22" s="229"/>
      <c r="XI22" s="229"/>
      <c r="XL22" s="26"/>
      <c r="XM22" s="26"/>
      <c r="XN22" s="26"/>
      <c r="XO22" s="26"/>
      <c r="XP22" s="26"/>
      <c r="XR22" s="229"/>
      <c r="XS22" s="229"/>
      <c r="XT22" s="229"/>
      <c r="XU22" s="229"/>
      <c r="XV22" s="229"/>
      <c r="XW22" s="229"/>
      <c r="XX22" s="229"/>
      <c r="XY22" s="229"/>
      <c r="YB22" s="26"/>
      <c r="YC22" s="26"/>
      <c r="YD22" s="26"/>
      <c r="YE22" s="26"/>
      <c r="YF22" s="26"/>
      <c r="YH22" s="229"/>
      <c r="YI22" s="229"/>
      <c r="YJ22" s="229"/>
      <c r="YK22" s="229"/>
      <c r="YL22" s="229"/>
      <c r="YM22" s="229"/>
      <c r="YN22" s="229"/>
      <c r="YO22" s="229"/>
      <c r="YR22" s="26"/>
      <c r="YS22" s="26"/>
      <c r="YT22" s="26"/>
      <c r="YU22" s="26"/>
      <c r="YV22" s="26"/>
      <c r="YX22" s="229"/>
      <c r="YY22" s="229"/>
      <c r="YZ22" s="229"/>
      <c r="ZA22" s="229"/>
      <c r="ZB22" s="229"/>
      <c r="ZC22" s="229"/>
      <c r="ZD22" s="229"/>
      <c r="ZE22" s="229"/>
      <c r="ZH22" s="26"/>
      <c r="ZI22" s="26"/>
      <c r="ZJ22" s="26"/>
      <c r="ZK22" s="26"/>
      <c r="ZL22" s="26"/>
      <c r="ZN22" s="229"/>
      <c r="ZO22" s="229"/>
      <c r="ZP22" s="229"/>
      <c r="ZQ22" s="229"/>
      <c r="ZR22" s="229"/>
      <c r="ZS22" s="229"/>
      <c r="ZT22" s="229"/>
      <c r="ZU22" s="229"/>
      <c r="ZX22" s="26"/>
      <c r="ZY22" s="26"/>
      <c r="ZZ22" s="26"/>
      <c r="AAA22" s="26"/>
      <c r="AAB22" s="26"/>
      <c r="AAD22" s="229"/>
      <c r="AAE22" s="229"/>
      <c r="AAF22" s="229"/>
      <c r="AAG22" s="229"/>
      <c r="AAH22" s="229"/>
      <c r="AAI22" s="229"/>
      <c r="AAJ22" s="229"/>
      <c r="AAK22" s="229"/>
      <c r="AAN22" s="26"/>
      <c r="AAO22" s="26"/>
      <c r="AAP22" s="26"/>
      <c r="AAQ22" s="26"/>
      <c r="AAR22" s="26"/>
      <c r="AAT22" s="229"/>
      <c r="AAU22" s="229"/>
      <c r="AAV22" s="229"/>
      <c r="AAW22" s="229"/>
      <c r="AAX22" s="229"/>
      <c r="AAY22" s="229"/>
      <c r="AAZ22" s="229"/>
      <c r="ABA22" s="229"/>
      <c r="ABD22" s="26"/>
      <c r="ABE22" s="26"/>
      <c r="ABF22" s="26"/>
      <c r="ABG22" s="26"/>
      <c r="ABH22" s="26"/>
      <c r="ABJ22" s="229"/>
      <c r="ABK22" s="229"/>
      <c r="ABL22" s="229"/>
      <c r="ABM22" s="229"/>
      <c r="ABN22" s="229"/>
      <c r="ABO22" s="229"/>
      <c r="ABP22" s="229"/>
      <c r="ABQ22" s="229"/>
      <c r="ABT22" s="26"/>
      <c r="ABU22" s="26"/>
      <c r="ABV22" s="26"/>
      <c r="ABW22" s="26"/>
      <c r="ABX22" s="26"/>
      <c r="ABZ22" s="229"/>
      <c r="ACA22" s="229"/>
      <c r="ACB22" s="229"/>
      <c r="ACC22" s="229"/>
      <c r="ACD22" s="229"/>
      <c r="ACE22" s="229"/>
      <c r="ACF22" s="229"/>
      <c r="ACG22" s="229"/>
      <c r="ACJ22" s="26"/>
      <c r="ACK22" s="26"/>
      <c r="ACL22" s="26"/>
      <c r="ACM22" s="26"/>
      <c r="ACN22" s="26"/>
      <c r="ACP22" s="229"/>
      <c r="ACQ22" s="229"/>
      <c r="ACR22" s="229"/>
      <c r="ACS22" s="229"/>
      <c r="ACT22" s="229"/>
      <c r="ACU22" s="229"/>
      <c r="ACV22" s="229"/>
      <c r="ACW22" s="229"/>
      <c r="ACZ22" s="26"/>
      <c r="ADA22" s="26"/>
      <c r="ADB22" s="26"/>
      <c r="ADC22" s="26"/>
      <c r="ADD22" s="26"/>
      <c r="ADF22" s="229"/>
      <c r="ADG22" s="229"/>
      <c r="ADH22" s="229"/>
      <c r="ADI22" s="229"/>
      <c r="ADJ22" s="229"/>
      <c r="ADK22" s="229"/>
      <c r="ADL22" s="229"/>
      <c r="ADM22" s="229"/>
      <c r="ADP22" s="26"/>
      <c r="ADQ22" s="26"/>
      <c r="ADR22" s="26"/>
      <c r="ADS22" s="26"/>
      <c r="ADT22" s="26"/>
      <c r="ADV22" s="229"/>
      <c r="ADW22" s="229"/>
      <c r="ADX22" s="229"/>
      <c r="ADY22" s="229"/>
      <c r="ADZ22" s="229"/>
      <c r="AEA22" s="229"/>
      <c r="AEB22" s="229"/>
      <c r="AEC22" s="229"/>
      <c r="AEF22" s="26"/>
      <c r="AEG22" s="26"/>
      <c r="AEH22" s="26"/>
      <c r="AEI22" s="26"/>
      <c r="AEJ22" s="26"/>
      <c r="AEL22" s="229"/>
      <c r="AEM22" s="229"/>
      <c r="AEN22" s="229"/>
      <c r="AEO22" s="229"/>
      <c r="AEP22" s="229"/>
      <c r="AEQ22" s="229"/>
      <c r="AER22" s="229"/>
      <c r="AES22" s="229"/>
      <c r="AEV22" s="26"/>
      <c r="AEW22" s="26"/>
      <c r="AEX22" s="26"/>
      <c r="AEY22" s="26"/>
      <c r="AEZ22" s="26"/>
      <c r="AFB22" s="229"/>
      <c r="AFC22" s="229"/>
      <c r="AFD22" s="229"/>
      <c r="AFE22" s="229"/>
      <c r="AFF22" s="229"/>
      <c r="AFG22" s="229"/>
      <c r="AFH22" s="229"/>
      <c r="AFI22" s="229"/>
      <c r="AFL22" s="26"/>
      <c r="AFM22" s="26"/>
      <c r="AFN22" s="26"/>
      <c r="AFO22" s="26"/>
      <c r="AFP22" s="26"/>
      <c r="AFR22" s="229"/>
      <c r="AFS22" s="229"/>
      <c r="AFT22" s="229"/>
      <c r="AFU22" s="229"/>
      <c r="AFV22" s="229"/>
      <c r="AFW22" s="229"/>
      <c r="AFX22" s="229"/>
      <c r="AFY22" s="229"/>
      <c r="AGB22" s="26"/>
      <c r="AGC22" s="26"/>
      <c r="AGD22" s="26"/>
      <c r="AGE22" s="26"/>
      <c r="AGF22" s="26"/>
      <c r="AGH22" s="229"/>
      <c r="AGI22" s="229"/>
      <c r="AGJ22" s="229"/>
      <c r="AGK22" s="229"/>
      <c r="AGL22" s="229"/>
      <c r="AGM22" s="229"/>
      <c r="AGN22" s="229"/>
      <c r="AGO22" s="229"/>
      <c r="AGR22" s="26"/>
      <c r="AGS22" s="26"/>
      <c r="AGT22" s="26"/>
      <c r="AGU22" s="26"/>
      <c r="AGV22" s="26"/>
      <c r="AGX22" s="229"/>
      <c r="AGY22" s="229"/>
      <c r="AGZ22" s="229"/>
      <c r="AHA22" s="229"/>
      <c r="AHB22" s="229"/>
      <c r="AHC22" s="229"/>
      <c r="AHD22" s="229"/>
      <c r="AHE22" s="229"/>
      <c r="AHH22" s="26"/>
      <c r="AHI22" s="26"/>
      <c r="AHJ22" s="26"/>
      <c r="AHK22" s="26"/>
      <c r="AHL22" s="26"/>
      <c r="AHN22" s="229"/>
      <c r="AHO22" s="229"/>
      <c r="AHP22" s="229"/>
      <c r="AHQ22" s="229"/>
      <c r="AHR22" s="229"/>
      <c r="AHS22" s="229"/>
      <c r="AHT22" s="229"/>
      <c r="AHU22" s="229"/>
      <c r="AHX22" s="26"/>
      <c r="AHY22" s="26"/>
      <c r="AHZ22" s="26"/>
      <c r="AIA22" s="26"/>
      <c r="AIB22" s="26"/>
      <c r="AID22" s="229"/>
      <c r="AIE22" s="229"/>
      <c r="AIF22" s="229"/>
      <c r="AIG22" s="229"/>
      <c r="AIH22" s="229"/>
      <c r="AII22" s="229"/>
      <c r="AIJ22" s="229"/>
      <c r="AIK22" s="229"/>
      <c r="AIN22" s="26"/>
      <c r="AIO22" s="26"/>
      <c r="AIP22" s="26"/>
      <c r="AIQ22" s="26"/>
      <c r="AIR22" s="26"/>
      <c r="AIT22" s="229"/>
      <c r="AIU22" s="229"/>
      <c r="AIV22" s="229"/>
      <c r="AIW22" s="229"/>
      <c r="AIX22" s="229"/>
      <c r="AIY22" s="229"/>
      <c r="AIZ22" s="229"/>
      <c r="AJA22" s="229"/>
      <c r="AJD22" s="26"/>
      <c r="AJE22" s="26"/>
      <c r="AJF22" s="26"/>
      <c r="AJG22" s="26"/>
      <c r="AJH22" s="26"/>
      <c r="AJJ22" s="229"/>
      <c r="AJK22" s="229"/>
      <c r="AJL22" s="229"/>
      <c r="AJM22" s="229"/>
      <c r="AJN22" s="229"/>
      <c r="AJO22" s="229"/>
      <c r="AJP22" s="229"/>
      <c r="AJQ22" s="229"/>
      <c r="AJT22" s="26"/>
      <c r="AJU22" s="26"/>
      <c r="AJV22" s="26"/>
      <c r="AJW22" s="26"/>
      <c r="AJX22" s="26"/>
      <c r="AJZ22" s="229"/>
      <c r="AKA22" s="229"/>
      <c r="AKB22" s="229"/>
      <c r="AKC22" s="229"/>
      <c r="AKD22" s="229"/>
      <c r="AKE22" s="229"/>
      <c r="AKF22" s="229"/>
      <c r="AKG22" s="229"/>
      <c r="AKJ22" s="26"/>
      <c r="AKK22" s="26"/>
      <c r="AKL22" s="26"/>
      <c r="AKM22" s="26"/>
      <c r="AKN22" s="26"/>
      <c r="AKP22" s="229"/>
      <c r="AKQ22" s="229"/>
      <c r="AKR22" s="229"/>
      <c r="AKS22" s="229"/>
      <c r="AKT22" s="229"/>
      <c r="AKU22" s="229"/>
      <c r="AKV22" s="229"/>
      <c r="AKW22" s="229"/>
      <c r="AKZ22" s="26"/>
      <c r="ALA22" s="26"/>
      <c r="ALB22" s="26"/>
      <c r="ALC22" s="26"/>
      <c r="ALD22" s="26"/>
      <c r="ALF22" s="229"/>
      <c r="ALG22" s="229"/>
      <c r="ALH22" s="229"/>
      <c r="ALI22" s="229"/>
      <c r="ALJ22" s="229"/>
      <c r="ALK22" s="229"/>
      <c r="ALL22" s="229"/>
      <c r="ALM22" s="229"/>
      <c r="ALP22" s="26"/>
      <c r="ALQ22" s="26"/>
      <c r="ALR22" s="26"/>
      <c r="ALS22" s="26"/>
      <c r="ALT22" s="26"/>
      <c r="ALV22" s="229"/>
      <c r="ALW22" s="229"/>
      <c r="ALX22" s="229"/>
      <c r="ALY22" s="229"/>
      <c r="ALZ22" s="229"/>
      <c r="AMA22" s="229"/>
      <c r="AMB22" s="229"/>
      <c r="AMC22" s="229"/>
      <c r="AMF22" s="26"/>
      <c r="AMG22" s="26"/>
      <c r="AMH22" s="26"/>
      <c r="AMI22" s="26"/>
      <c r="AMJ22" s="26"/>
      <c r="AML22" s="229"/>
      <c r="AMM22" s="229"/>
      <c r="AMN22" s="229"/>
      <c r="AMO22" s="229"/>
      <c r="AMP22" s="229"/>
      <c r="AMQ22" s="229"/>
      <c r="AMR22" s="229"/>
      <c r="AMS22" s="229"/>
      <c r="AMV22" s="26"/>
      <c r="AMW22" s="26"/>
      <c r="AMX22" s="26"/>
      <c r="AMY22" s="26"/>
      <c r="AMZ22" s="26"/>
      <c r="ANB22" s="229"/>
      <c r="ANC22" s="229"/>
      <c r="AND22" s="229"/>
      <c r="ANE22" s="229"/>
      <c r="ANF22" s="229"/>
      <c r="ANG22" s="229"/>
      <c r="ANH22" s="229"/>
      <c r="ANI22" s="229"/>
      <c r="ANL22" s="26"/>
      <c r="ANM22" s="26"/>
      <c r="ANN22" s="26"/>
      <c r="ANO22" s="26"/>
      <c r="ANP22" s="26"/>
      <c r="ANR22" s="229"/>
      <c r="ANS22" s="229"/>
      <c r="ANT22" s="229"/>
      <c r="ANU22" s="229"/>
      <c r="ANV22" s="229"/>
      <c r="ANW22" s="229"/>
      <c r="ANX22" s="229"/>
      <c r="ANY22" s="229"/>
      <c r="AOB22" s="26"/>
      <c r="AOC22" s="26"/>
      <c r="AOD22" s="26"/>
      <c r="AOE22" s="26"/>
      <c r="AOF22" s="26"/>
      <c r="AOH22" s="229"/>
      <c r="AOI22" s="229"/>
      <c r="AOJ22" s="229"/>
      <c r="AOK22" s="229"/>
      <c r="AOL22" s="229"/>
      <c r="AOM22" s="229"/>
      <c r="AON22" s="229"/>
      <c r="AOO22" s="229"/>
      <c r="AOR22" s="26"/>
      <c r="AOS22" s="26"/>
      <c r="AOT22" s="26"/>
      <c r="AOU22" s="26"/>
      <c r="AOV22" s="26"/>
      <c r="AOX22" s="229"/>
      <c r="AOY22" s="229"/>
      <c r="AOZ22" s="229"/>
      <c r="APA22" s="229"/>
      <c r="APB22" s="229"/>
      <c r="APC22" s="229"/>
      <c r="APD22" s="229"/>
      <c r="APE22" s="229"/>
      <c r="APH22" s="26"/>
      <c r="API22" s="26"/>
      <c r="APJ22" s="26"/>
      <c r="APK22" s="26"/>
      <c r="APL22" s="26"/>
      <c r="APN22" s="229"/>
      <c r="APO22" s="229"/>
      <c r="APP22" s="229"/>
      <c r="APQ22" s="229"/>
      <c r="APR22" s="229"/>
      <c r="APS22" s="229"/>
      <c r="APT22" s="229"/>
      <c r="APU22" s="229"/>
      <c r="APX22" s="26"/>
      <c r="APY22" s="26"/>
      <c r="APZ22" s="26"/>
      <c r="AQA22" s="26"/>
      <c r="AQB22" s="26"/>
      <c r="AQD22" s="229"/>
      <c r="AQE22" s="229"/>
      <c r="AQF22" s="229"/>
      <c r="AQG22" s="229"/>
      <c r="AQH22" s="229"/>
      <c r="AQI22" s="229"/>
      <c r="AQJ22" s="229"/>
      <c r="AQK22" s="229"/>
      <c r="AQN22" s="26"/>
      <c r="AQO22" s="26"/>
      <c r="AQP22" s="26"/>
      <c r="AQQ22" s="26"/>
      <c r="AQR22" s="26"/>
      <c r="AQT22" s="229"/>
      <c r="AQU22" s="229"/>
      <c r="AQV22" s="229"/>
      <c r="AQW22" s="229"/>
      <c r="AQX22" s="229"/>
      <c r="AQY22" s="229"/>
      <c r="AQZ22" s="229"/>
      <c r="ARA22" s="229"/>
      <c r="ARD22" s="26"/>
      <c r="ARE22" s="26"/>
      <c r="ARF22" s="26"/>
      <c r="ARG22" s="26"/>
      <c r="ARH22" s="26"/>
      <c r="ARJ22" s="229"/>
      <c r="ARK22" s="229"/>
      <c r="ARL22" s="229"/>
      <c r="ARM22" s="229"/>
      <c r="ARN22" s="229"/>
      <c r="ARO22" s="229"/>
      <c r="ARP22" s="229"/>
      <c r="ARQ22" s="229"/>
      <c r="ART22" s="26"/>
      <c r="ARU22" s="26"/>
      <c r="ARV22" s="26"/>
      <c r="ARW22" s="26"/>
      <c r="ARX22" s="26"/>
      <c r="ARZ22" s="229"/>
      <c r="ASA22" s="229"/>
      <c r="ASB22" s="229"/>
      <c r="ASC22" s="229"/>
      <c r="ASD22" s="229"/>
      <c r="ASE22" s="229"/>
      <c r="ASF22" s="229"/>
      <c r="ASG22" s="229"/>
      <c r="ASJ22" s="26"/>
      <c r="ASK22" s="26"/>
      <c r="ASL22" s="26"/>
      <c r="ASM22" s="26"/>
      <c r="ASN22" s="26"/>
      <c r="ASP22" s="229"/>
      <c r="ASQ22" s="229"/>
      <c r="ASR22" s="229"/>
      <c r="ASS22" s="229"/>
      <c r="AST22" s="229"/>
      <c r="ASU22" s="229"/>
      <c r="ASV22" s="229"/>
      <c r="ASW22" s="229"/>
      <c r="ASZ22" s="26"/>
      <c r="ATA22" s="26"/>
      <c r="ATB22" s="26"/>
      <c r="ATC22" s="26"/>
      <c r="ATD22" s="26"/>
      <c r="ATF22" s="229"/>
      <c r="ATG22" s="229"/>
      <c r="ATH22" s="229"/>
      <c r="ATI22" s="229"/>
      <c r="ATJ22" s="229"/>
      <c r="ATK22" s="229"/>
      <c r="ATL22" s="229"/>
      <c r="ATM22" s="229"/>
      <c r="ATP22" s="26"/>
      <c r="ATQ22" s="26"/>
      <c r="ATR22" s="26"/>
      <c r="ATS22" s="26"/>
      <c r="ATT22" s="26"/>
      <c r="ATV22" s="229"/>
      <c r="ATW22" s="229"/>
      <c r="ATX22" s="229"/>
      <c r="ATY22" s="229"/>
      <c r="ATZ22" s="229"/>
      <c r="AUA22" s="229"/>
      <c r="AUB22" s="229"/>
      <c r="AUC22" s="229"/>
      <c r="AUF22" s="26"/>
      <c r="AUG22" s="26"/>
      <c r="AUH22" s="26"/>
      <c r="AUI22" s="26"/>
      <c r="AUJ22" s="26"/>
      <c r="AUL22" s="229"/>
      <c r="AUM22" s="229"/>
      <c r="AUN22" s="229"/>
      <c r="AUO22" s="229"/>
      <c r="AUP22" s="229"/>
      <c r="AUQ22" s="229"/>
      <c r="AUR22" s="229"/>
      <c r="AUS22" s="229"/>
      <c r="AUV22" s="26"/>
      <c r="AUW22" s="26"/>
      <c r="AUX22" s="26"/>
      <c r="AUY22" s="26"/>
      <c r="AUZ22" s="26"/>
      <c r="AVB22" s="229"/>
      <c r="AVC22" s="229"/>
      <c r="AVD22" s="229"/>
      <c r="AVE22" s="229"/>
      <c r="AVF22" s="229"/>
      <c r="AVG22" s="229"/>
      <c r="AVH22" s="229"/>
      <c r="AVI22" s="229"/>
      <c r="AVL22" s="26"/>
      <c r="AVM22" s="26"/>
      <c r="AVN22" s="26"/>
      <c r="AVO22" s="26"/>
      <c r="AVP22" s="26"/>
      <c r="AVR22" s="229"/>
      <c r="AVS22" s="229"/>
      <c r="AVT22" s="229"/>
      <c r="AVU22" s="229"/>
      <c r="AVV22" s="229"/>
      <c r="AVW22" s="229"/>
      <c r="AVX22" s="229"/>
      <c r="AVY22" s="229"/>
      <c r="AWB22" s="26"/>
      <c r="AWC22" s="26"/>
      <c r="AWD22" s="26"/>
      <c r="AWE22" s="26"/>
      <c r="AWF22" s="26"/>
      <c r="AWH22" s="229"/>
      <c r="AWI22" s="229"/>
      <c r="AWJ22" s="229"/>
      <c r="AWK22" s="229"/>
      <c r="AWL22" s="229"/>
      <c r="AWM22" s="229"/>
      <c r="AWN22" s="229"/>
      <c r="AWO22" s="229"/>
      <c r="AWR22" s="26"/>
      <c r="AWS22" s="26"/>
      <c r="AWT22" s="26"/>
      <c r="AWU22" s="26"/>
      <c r="AWV22" s="26"/>
      <c r="AWX22" s="229"/>
      <c r="AWY22" s="229"/>
      <c r="AWZ22" s="229"/>
      <c r="AXA22" s="229"/>
      <c r="AXB22" s="229"/>
      <c r="AXC22" s="229"/>
      <c r="AXD22" s="229"/>
      <c r="AXE22" s="229"/>
      <c r="AXH22" s="26"/>
      <c r="AXI22" s="26"/>
      <c r="AXJ22" s="26"/>
      <c r="AXK22" s="26"/>
      <c r="AXL22" s="26"/>
      <c r="AXN22" s="229"/>
      <c r="AXO22" s="229"/>
      <c r="AXP22" s="229"/>
      <c r="AXQ22" s="229"/>
      <c r="AXR22" s="229"/>
      <c r="AXS22" s="229"/>
      <c r="AXT22" s="229"/>
      <c r="AXU22" s="229"/>
      <c r="AXX22" s="26"/>
      <c r="AXY22" s="26"/>
      <c r="AXZ22" s="26"/>
      <c r="AYA22" s="26"/>
      <c r="AYB22" s="26"/>
      <c r="AYD22" s="229"/>
      <c r="AYE22" s="229"/>
      <c r="AYF22" s="229"/>
      <c r="AYG22" s="229"/>
      <c r="AYH22" s="229"/>
      <c r="AYI22" s="229"/>
      <c r="AYJ22" s="229"/>
      <c r="AYK22" s="229"/>
      <c r="AYN22" s="26"/>
      <c r="AYO22" s="26"/>
      <c r="AYP22" s="26"/>
      <c r="AYQ22" s="26"/>
      <c r="AYR22" s="26"/>
      <c r="AYT22" s="229"/>
      <c r="AYU22" s="229"/>
      <c r="AYV22" s="229"/>
      <c r="AYW22" s="229"/>
      <c r="AYX22" s="229"/>
      <c r="AYY22" s="229"/>
      <c r="AYZ22" s="229"/>
      <c r="AZA22" s="229"/>
      <c r="AZD22" s="26"/>
      <c r="AZE22" s="26"/>
      <c r="AZF22" s="26"/>
      <c r="AZG22" s="26"/>
      <c r="AZH22" s="26"/>
      <c r="AZJ22" s="229"/>
      <c r="AZK22" s="229"/>
      <c r="AZL22" s="229"/>
      <c r="AZM22" s="229"/>
      <c r="AZN22" s="229"/>
      <c r="AZO22" s="229"/>
      <c r="AZP22" s="229"/>
      <c r="AZQ22" s="229"/>
      <c r="AZT22" s="26"/>
      <c r="AZU22" s="26"/>
      <c r="AZV22" s="26"/>
      <c r="AZW22" s="26"/>
      <c r="AZX22" s="26"/>
      <c r="AZZ22" s="229"/>
      <c r="BAA22" s="229"/>
      <c r="BAB22" s="229"/>
      <c r="BAC22" s="229"/>
      <c r="BAD22" s="229"/>
      <c r="BAE22" s="229"/>
      <c r="BAF22" s="229"/>
      <c r="BAG22" s="229"/>
      <c r="BAJ22" s="26"/>
      <c r="BAK22" s="26"/>
      <c r="BAL22" s="26"/>
      <c r="BAM22" s="26"/>
      <c r="BAN22" s="26"/>
      <c r="BAP22" s="229"/>
      <c r="BAQ22" s="229"/>
      <c r="BAR22" s="229"/>
      <c r="BAS22" s="229"/>
      <c r="BAT22" s="229"/>
      <c r="BAU22" s="229"/>
      <c r="BAV22" s="229"/>
      <c r="BAW22" s="229"/>
      <c r="BAZ22" s="26"/>
      <c r="BBA22" s="26"/>
      <c r="BBB22" s="26"/>
      <c r="BBC22" s="26"/>
      <c r="BBD22" s="26"/>
      <c r="BBF22" s="229"/>
      <c r="BBG22" s="229"/>
      <c r="BBH22" s="229"/>
      <c r="BBI22" s="229"/>
      <c r="BBJ22" s="229"/>
      <c r="BBK22" s="229"/>
      <c r="BBL22" s="229"/>
      <c r="BBM22" s="229"/>
      <c r="BBP22" s="26"/>
      <c r="BBQ22" s="26"/>
      <c r="BBR22" s="26"/>
      <c r="BBS22" s="26"/>
      <c r="BBT22" s="26"/>
      <c r="BBV22" s="229"/>
      <c r="BBW22" s="229"/>
      <c r="BBX22" s="229"/>
      <c r="BBY22" s="229"/>
      <c r="BBZ22" s="229"/>
      <c r="BCA22" s="229"/>
      <c r="BCB22" s="229"/>
      <c r="BCC22" s="229"/>
      <c r="BCF22" s="26"/>
      <c r="BCG22" s="26"/>
      <c r="BCH22" s="26"/>
      <c r="BCI22" s="26"/>
      <c r="BCJ22" s="26"/>
      <c r="BCL22" s="229"/>
      <c r="BCM22" s="229"/>
      <c r="BCN22" s="229"/>
      <c r="BCO22" s="229"/>
      <c r="BCP22" s="229"/>
      <c r="BCQ22" s="229"/>
      <c r="BCR22" s="229"/>
      <c r="BCS22" s="229"/>
      <c r="BCV22" s="26"/>
      <c r="BCW22" s="26"/>
      <c r="BCX22" s="26"/>
      <c r="BCY22" s="26"/>
      <c r="BCZ22" s="26"/>
      <c r="BDB22" s="229"/>
      <c r="BDC22" s="229"/>
      <c r="BDD22" s="229"/>
      <c r="BDE22" s="229"/>
      <c r="BDF22" s="229"/>
      <c r="BDG22" s="229"/>
      <c r="BDH22" s="229"/>
      <c r="BDI22" s="229"/>
      <c r="BDL22" s="26"/>
      <c r="BDM22" s="26"/>
      <c r="BDN22" s="26"/>
      <c r="BDO22" s="26"/>
      <c r="BDP22" s="26"/>
      <c r="BDR22" s="229"/>
      <c r="BDS22" s="229"/>
      <c r="BDT22" s="229"/>
      <c r="BDU22" s="229"/>
      <c r="BDV22" s="229"/>
      <c r="BDW22" s="229"/>
      <c r="BDX22" s="229"/>
      <c r="BDY22" s="229"/>
      <c r="BEB22" s="26"/>
      <c r="BEC22" s="26"/>
      <c r="BED22" s="26"/>
      <c r="BEE22" s="26"/>
      <c r="BEF22" s="26"/>
      <c r="BEH22" s="229"/>
      <c r="BEI22" s="229"/>
      <c r="BEJ22" s="229"/>
      <c r="BEK22" s="229"/>
      <c r="BEL22" s="229"/>
      <c r="BEM22" s="229"/>
      <c r="BEN22" s="229"/>
      <c r="BEO22" s="229"/>
      <c r="BER22" s="26"/>
      <c r="BES22" s="26"/>
      <c r="BET22" s="26"/>
      <c r="BEU22" s="26"/>
      <c r="BEV22" s="26"/>
      <c r="BEX22" s="229"/>
      <c r="BEY22" s="229"/>
      <c r="BEZ22" s="229"/>
      <c r="BFA22" s="229"/>
      <c r="BFB22" s="229"/>
      <c r="BFC22" s="229"/>
      <c r="BFD22" s="229"/>
      <c r="BFE22" s="229"/>
      <c r="BFH22" s="26"/>
      <c r="BFI22" s="26"/>
      <c r="BFJ22" s="26"/>
      <c r="BFK22" s="26"/>
      <c r="BFL22" s="26"/>
      <c r="BFN22" s="229"/>
      <c r="BFO22" s="229"/>
      <c r="BFP22" s="229"/>
      <c r="BFQ22" s="229"/>
      <c r="BFR22" s="229"/>
      <c r="BFS22" s="229"/>
      <c r="BFT22" s="229"/>
      <c r="BFU22" s="229"/>
      <c r="BFX22" s="26"/>
      <c r="BFY22" s="26"/>
      <c r="BFZ22" s="26"/>
      <c r="BGA22" s="26"/>
      <c r="BGB22" s="26"/>
      <c r="BGD22" s="229"/>
      <c r="BGE22" s="229"/>
      <c r="BGF22" s="229"/>
      <c r="BGG22" s="229"/>
      <c r="BGH22" s="229"/>
      <c r="BGI22" s="229"/>
      <c r="BGJ22" s="229"/>
      <c r="BGK22" s="229"/>
      <c r="BGN22" s="26"/>
      <c r="BGO22" s="26"/>
      <c r="BGP22" s="26"/>
      <c r="BGQ22" s="26"/>
      <c r="BGR22" s="26"/>
      <c r="BGT22" s="229"/>
      <c r="BGU22" s="229"/>
      <c r="BGV22" s="229"/>
      <c r="BGW22" s="229"/>
      <c r="BGX22" s="229"/>
      <c r="BGY22" s="229"/>
      <c r="BGZ22" s="229"/>
      <c r="BHA22" s="229"/>
      <c r="BHD22" s="26"/>
      <c r="BHE22" s="26"/>
      <c r="BHF22" s="26"/>
      <c r="BHG22" s="26"/>
      <c r="BHH22" s="26"/>
      <c r="BHJ22" s="229"/>
      <c r="BHK22" s="229"/>
      <c r="BHL22" s="229"/>
      <c r="BHM22" s="229"/>
      <c r="BHN22" s="229"/>
      <c r="BHO22" s="229"/>
      <c r="BHP22" s="229"/>
      <c r="BHQ22" s="229"/>
      <c r="BHT22" s="26"/>
      <c r="BHU22" s="26"/>
      <c r="BHV22" s="26"/>
      <c r="BHW22" s="26"/>
      <c r="BHX22" s="26"/>
      <c r="BHZ22" s="229"/>
      <c r="BIA22" s="229"/>
      <c r="BIB22" s="229"/>
      <c r="BIC22" s="229"/>
      <c r="BID22" s="229"/>
      <c r="BIE22" s="229"/>
      <c r="BIF22" s="229"/>
      <c r="BIG22" s="229"/>
      <c r="BIJ22" s="26"/>
      <c r="BIK22" s="26"/>
      <c r="BIL22" s="26"/>
      <c r="BIM22" s="26"/>
      <c r="BIN22" s="26"/>
      <c r="BIP22" s="229"/>
      <c r="BIQ22" s="229"/>
      <c r="BIR22" s="229"/>
      <c r="BIS22" s="229"/>
      <c r="BIT22" s="229"/>
      <c r="BIU22" s="229"/>
      <c r="BIV22" s="229"/>
      <c r="BIW22" s="229"/>
      <c r="BIZ22" s="26"/>
      <c r="BJA22" s="26"/>
      <c r="BJB22" s="26"/>
      <c r="BJC22" s="26"/>
      <c r="BJD22" s="26"/>
      <c r="BJF22" s="229"/>
      <c r="BJG22" s="229"/>
      <c r="BJH22" s="229"/>
      <c r="BJI22" s="229"/>
      <c r="BJJ22" s="229"/>
      <c r="BJK22" s="229"/>
      <c r="BJL22" s="229"/>
      <c r="BJM22" s="229"/>
      <c r="BJP22" s="26"/>
      <c r="BJQ22" s="26"/>
      <c r="BJR22" s="26"/>
      <c r="BJS22" s="26"/>
      <c r="BJT22" s="26"/>
      <c r="BJV22" s="229"/>
      <c r="BJW22" s="229"/>
      <c r="BJX22" s="229"/>
      <c r="BJY22" s="229"/>
      <c r="BJZ22" s="229"/>
      <c r="BKA22" s="229"/>
      <c r="BKB22" s="229"/>
      <c r="BKC22" s="229"/>
      <c r="BKF22" s="26"/>
      <c r="BKG22" s="26"/>
      <c r="BKH22" s="26"/>
      <c r="BKI22" s="26"/>
      <c r="BKJ22" s="26"/>
      <c r="BKL22" s="229"/>
      <c r="BKM22" s="229"/>
      <c r="BKN22" s="229"/>
      <c r="BKO22" s="229"/>
      <c r="BKP22" s="229"/>
      <c r="BKQ22" s="229"/>
      <c r="BKR22" s="229"/>
      <c r="BKS22" s="229"/>
      <c r="BKV22" s="26"/>
      <c r="BKW22" s="26"/>
      <c r="BKX22" s="26"/>
      <c r="BKY22" s="26"/>
      <c r="BKZ22" s="26"/>
      <c r="BLB22" s="229"/>
      <c r="BLC22" s="229"/>
      <c r="BLD22" s="229"/>
      <c r="BLE22" s="229"/>
      <c r="BLF22" s="229"/>
      <c r="BLG22" s="229"/>
      <c r="BLH22" s="229"/>
      <c r="BLI22" s="229"/>
      <c r="BLL22" s="26"/>
      <c r="BLM22" s="26"/>
      <c r="BLN22" s="26"/>
      <c r="BLO22" s="26"/>
      <c r="BLP22" s="26"/>
      <c r="BLR22" s="229"/>
      <c r="BLS22" s="229"/>
      <c r="BLT22" s="229"/>
      <c r="BLU22" s="229"/>
      <c r="BLV22" s="229"/>
      <c r="BLW22" s="229"/>
      <c r="BLX22" s="229"/>
      <c r="BLY22" s="229"/>
      <c r="BMB22" s="26"/>
      <c r="BMC22" s="26"/>
      <c r="BMD22" s="26"/>
      <c r="BME22" s="26"/>
      <c r="BMF22" s="26"/>
      <c r="BMH22" s="229"/>
      <c r="BMI22" s="229"/>
      <c r="BMJ22" s="229"/>
      <c r="BMK22" s="229"/>
      <c r="BML22" s="229"/>
      <c r="BMM22" s="229"/>
      <c r="BMN22" s="229"/>
      <c r="BMO22" s="229"/>
      <c r="BMR22" s="26"/>
      <c r="BMS22" s="26"/>
      <c r="BMT22" s="26"/>
      <c r="BMU22" s="26"/>
      <c r="BMV22" s="26"/>
      <c r="BMX22" s="229"/>
      <c r="BMY22" s="229"/>
      <c r="BMZ22" s="229"/>
      <c r="BNA22" s="229"/>
      <c r="BNB22" s="229"/>
      <c r="BNC22" s="229"/>
      <c r="BND22" s="229"/>
      <c r="BNE22" s="229"/>
      <c r="BNH22" s="26"/>
      <c r="BNI22" s="26"/>
      <c r="BNJ22" s="26"/>
      <c r="BNK22" s="26"/>
      <c r="BNL22" s="26"/>
      <c r="BNN22" s="229"/>
      <c r="BNO22" s="229"/>
      <c r="BNP22" s="229"/>
      <c r="BNQ22" s="229"/>
      <c r="BNR22" s="229"/>
      <c r="BNS22" s="229"/>
      <c r="BNT22" s="229"/>
      <c r="BNU22" s="229"/>
      <c r="BNX22" s="26"/>
      <c r="BNY22" s="26"/>
      <c r="BNZ22" s="26"/>
      <c r="BOA22" s="26"/>
      <c r="BOB22" s="26"/>
      <c r="BOD22" s="229"/>
      <c r="BOE22" s="229"/>
      <c r="BOF22" s="229"/>
      <c r="BOG22" s="229"/>
      <c r="BOH22" s="229"/>
      <c r="BOI22" s="229"/>
      <c r="BOJ22" s="229"/>
      <c r="BOK22" s="229"/>
      <c r="BON22" s="26"/>
      <c r="BOO22" s="26"/>
      <c r="BOP22" s="26"/>
      <c r="BOQ22" s="26"/>
      <c r="BOR22" s="26"/>
      <c r="BOT22" s="229"/>
      <c r="BOU22" s="229"/>
      <c r="BOV22" s="229"/>
      <c r="BOW22" s="229"/>
      <c r="BOX22" s="229"/>
      <c r="BOY22" s="229"/>
      <c r="BOZ22" s="229"/>
      <c r="BPA22" s="229"/>
      <c r="BPD22" s="26"/>
      <c r="BPE22" s="26"/>
      <c r="BPF22" s="26"/>
      <c r="BPG22" s="26"/>
      <c r="BPH22" s="26"/>
      <c r="BPJ22" s="229"/>
      <c r="BPK22" s="229"/>
      <c r="BPL22" s="229"/>
      <c r="BPM22" s="229"/>
      <c r="BPN22" s="229"/>
      <c r="BPO22" s="229"/>
      <c r="BPP22" s="229"/>
      <c r="BPQ22" s="229"/>
      <c r="BPT22" s="26"/>
      <c r="BPU22" s="26"/>
      <c r="BPV22" s="26"/>
      <c r="BPW22" s="26"/>
      <c r="BPX22" s="26"/>
      <c r="BPZ22" s="229"/>
      <c r="BQA22" s="229"/>
      <c r="BQB22" s="229"/>
      <c r="BQC22" s="229"/>
      <c r="BQD22" s="229"/>
      <c r="BQE22" s="229"/>
      <c r="BQF22" s="229"/>
      <c r="BQG22" s="229"/>
      <c r="BQJ22" s="26"/>
      <c r="BQK22" s="26"/>
      <c r="BQL22" s="26"/>
      <c r="BQM22" s="26"/>
      <c r="BQN22" s="26"/>
      <c r="BQP22" s="229"/>
      <c r="BQQ22" s="229"/>
      <c r="BQR22" s="229"/>
      <c r="BQS22" s="229"/>
      <c r="BQT22" s="229"/>
      <c r="BQU22" s="229"/>
      <c r="BQV22" s="229"/>
      <c r="BQW22" s="229"/>
      <c r="BQZ22" s="26"/>
      <c r="BRA22" s="26"/>
      <c r="BRB22" s="26"/>
      <c r="BRC22" s="26"/>
      <c r="BRD22" s="26"/>
      <c r="BRF22" s="229"/>
      <c r="BRG22" s="229"/>
      <c r="BRH22" s="229"/>
      <c r="BRI22" s="229"/>
      <c r="BRJ22" s="229"/>
      <c r="BRK22" s="229"/>
      <c r="BRL22" s="229"/>
      <c r="BRM22" s="229"/>
      <c r="BRP22" s="26"/>
      <c r="BRQ22" s="26"/>
      <c r="BRR22" s="26"/>
      <c r="BRS22" s="26"/>
      <c r="BRT22" s="26"/>
      <c r="BRV22" s="229"/>
      <c r="BRW22" s="229"/>
      <c r="BRX22" s="229"/>
      <c r="BRY22" s="229"/>
      <c r="BRZ22" s="229"/>
      <c r="BSA22" s="229"/>
      <c r="BSB22" s="229"/>
      <c r="BSC22" s="229"/>
      <c r="BSF22" s="26"/>
      <c r="BSG22" s="26"/>
      <c r="BSH22" s="26"/>
      <c r="BSI22" s="26"/>
      <c r="BSJ22" s="26"/>
      <c r="BSL22" s="229"/>
      <c r="BSM22" s="229"/>
      <c r="BSN22" s="229"/>
      <c r="BSO22" s="229"/>
      <c r="BSP22" s="229"/>
      <c r="BSQ22" s="229"/>
      <c r="BSR22" s="229"/>
      <c r="BSS22" s="229"/>
      <c r="BSV22" s="26"/>
      <c r="BSW22" s="26"/>
      <c r="BSX22" s="26"/>
      <c r="BSY22" s="26"/>
      <c r="BSZ22" s="26"/>
      <c r="BTB22" s="229"/>
      <c r="BTC22" s="229"/>
      <c r="BTD22" s="229"/>
      <c r="BTE22" s="229"/>
      <c r="BTF22" s="229"/>
      <c r="BTG22" s="229"/>
      <c r="BTH22" s="229"/>
      <c r="BTI22" s="229"/>
      <c r="BTL22" s="26"/>
      <c r="BTM22" s="26"/>
      <c r="BTN22" s="26"/>
      <c r="BTO22" s="26"/>
      <c r="BTP22" s="26"/>
      <c r="BTR22" s="229"/>
      <c r="BTS22" s="229"/>
      <c r="BTT22" s="229"/>
      <c r="BTU22" s="229"/>
      <c r="BTV22" s="229"/>
      <c r="BTW22" s="229"/>
      <c r="BTX22" s="229"/>
      <c r="BTY22" s="229"/>
      <c r="BUB22" s="26"/>
      <c r="BUC22" s="26"/>
      <c r="BUD22" s="26"/>
      <c r="BUE22" s="26"/>
      <c r="BUF22" s="26"/>
      <c r="BUH22" s="229"/>
      <c r="BUI22" s="229"/>
      <c r="BUJ22" s="229"/>
      <c r="BUK22" s="229"/>
      <c r="BUL22" s="229"/>
      <c r="BUM22" s="229"/>
      <c r="BUN22" s="229"/>
      <c r="BUO22" s="229"/>
      <c r="BUR22" s="26"/>
      <c r="BUS22" s="26"/>
      <c r="BUT22" s="26"/>
      <c r="BUU22" s="26"/>
      <c r="BUV22" s="26"/>
      <c r="BUX22" s="229"/>
      <c r="BUY22" s="229"/>
      <c r="BUZ22" s="229"/>
      <c r="BVA22" s="229"/>
      <c r="BVB22" s="229"/>
      <c r="BVC22" s="229"/>
      <c r="BVD22" s="229"/>
      <c r="BVE22" s="229"/>
      <c r="BVH22" s="26"/>
      <c r="BVI22" s="26"/>
      <c r="BVJ22" s="26"/>
      <c r="BVK22" s="26"/>
      <c r="BVL22" s="26"/>
      <c r="BVN22" s="229"/>
      <c r="BVO22" s="229"/>
      <c r="BVP22" s="229"/>
      <c r="BVQ22" s="229"/>
      <c r="BVR22" s="229"/>
      <c r="BVS22" s="229"/>
      <c r="BVT22" s="229"/>
      <c r="BVU22" s="229"/>
      <c r="BVX22" s="26"/>
      <c r="BVY22" s="26"/>
      <c r="BVZ22" s="26"/>
      <c r="BWA22" s="26"/>
      <c r="BWB22" s="26"/>
      <c r="BWD22" s="229"/>
      <c r="BWE22" s="229"/>
      <c r="BWF22" s="229"/>
      <c r="BWG22" s="229"/>
      <c r="BWH22" s="229"/>
      <c r="BWI22" s="229"/>
      <c r="BWJ22" s="229"/>
      <c r="BWK22" s="229"/>
      <c r="BWN22" s="26"/>
      <c r="BWO22" s="26"/>
      <c r="BWP22" s="26"/>
      <c r="BWQ22" s="26"/>
      <c r="BWR22" s="26"/>
      <c r="BWT22" s="229"/>
      <c r="BWU22" s="229"/>
      <c r="BWV22" s="229"/>
      <c r="BWW22" s="229"/>
      <c r="BWX22" s="229"/>
      <c r="BWY22" s="229"/>
      <c r="BWZ22" s="229"/>
      <c r="BXA22" s="229"/>
      <c r="BXD22" s="26"/>
      <c r="BXE22" s="26"/>
      <c r="BXF22" s="26"/>
      <c r="BXG22" s="26"/>
      <c r="BXH22" s="26"/>
      <c r="BXJ22" s="229"/>
      <c r="BXK22" s="229"/>
      <c r="BXL22" s="229"/>
      <c r="BXM22" s="229"/>
      <c r="BXN22" s="229"/>
      <c r="BXO22" s="229"/>
      <c r="BXP22" s="229"/>
      <c r="BXQ22" s="229"/>
      <c r="BXT22" s="26"/>
      <c r="BXU22" s="26"/>
      <c r="BXV22" s="26"/>
      <c r="BXW22" s="26"/>
      <c r="BXX22" s="26"/>
      <c r="BXZ22" s="229"/>
      <c r="BYA22" s="229"/>
      <c r="BYB22" s="229"/>
      <c r="BYC22" s="229"/>
      <c r="BYD22" s="229"/>
      <c r="BYE22" s="229"/>
      <c r="BYF22" s="229"/>
      <c r="BYG22" s="229"/>
      <c r="BYJ22" s="26"/>
      <c r="BYK22" s="26"/>
      <c r="BYL22" s="26"/>
      <c r="BYM22" s="26"/>
      <c r="BYN22" s="26"/>
      <c r="BYP22" s="229"/>
      <c r="BYQ22" s="229"/>
      <c r="BYR22" s="229"/>
      <c r="BYS22" s="229"/>
      <c r="BYT22" s="229"/>
      <c r="BYU22" s="229"/>
      <c r="BYV22" s="229"/>
      <c r="BYW22" s="229"/>
      <c r="BYZ22" s="26"/>
      <c r="BZA22" s="26"/>
      <c r="BZB22" s="26"/>
      <c r="BZC22" s="26"/>
      <c r="BZD22" s="26"/>
      <c r="BZF22" s="229"/>
      <c r="BZG22" s="229"/>
      <c r="BZH22" s="229"/>
      <c r="BZI22" s="229"/>
      <c r="BZJ22" s="229"/>
      <c r="BZK22" s="229"/>
      <c r="BZL22" s="229"/>
      <c r="BZM22" s="229"/>
      <c r="BZP22" s="26"/>
      <c r="BZQ22" s="26"/>
      <c r="BZR22" s="26"/>
      <c r="BZS22" s="26"/>
      <c r="BZT22" s="26"/>
      <c r="BZV22" s="229"/>
      <c r="BZW22" s="229"/>
      <c r="BZX22" s="229"/>
      <c r="BZY22" s="229"/>
      <c r="BZZ22" s="229"/>
      <c r="CAA22" s="229"/>
      <c r="CAB22" s="229"/>
      <c r="CAC22" s="229"/>
      <c r="CAF22" s="26"/>
      <c r="CAG22" s="26"/>
      <c r="CAH22" s="26"/>
      <c r="CAI22" s="26"/>
      <c r="CAJ22" s="26"/>
      <c r="CAL22" s="229"/>
      <c r="CAM22" s="229"/>
      <c r="CAN22" s="229"/>
      <c r="CAO22" s="229"/>
      <c r="CAP22" s="229"/>
      <c r="CAQ22" s="229"/>
      <c r="CAR22" s="229"/>
      <c r="CAS22" s="229"/>
      <c r="CAV22" s="26"/>
      <c r="CAW22" s="26"/>
      <c r="CAX22" s="26"/>
      <c r="CAY22" s="26"/>
      <c r="CAZ22" s="26"/>
      <c r="CBB22" s="229"/>
      <c r="CBC22" s="229"/>
      <c r="CBD22" s="229"/>
      <c r="CBE22" s="229"/>
      <c r="CBF22" s="229"/>
      <c r="CBG22" s="229"/>
      <c r="CBH22" s="229"/>
      <c r="CBI22" s="229"/>
      <c r="CBL22" s="26"/>
      <c r="CBM22" s="26"/>
      <c r="CBN22" s="26"/>
      <c r="CBO22" s="26"/>
      <c r="CBP22" s="26"/>
      <c r="CBR22" s="229"/>
      <c r="CBS22" s="229"/>
      <c r="CBT22" s="229"/>
      <c r="CBU22" s="229"/>
      <c r="CBV22" s="229"/>
      <c r="CBW22" s="229"/>
      <c r="CBX22" s="229"/>
      <c r="CBY22" s="229"/>
      <c r="CCB22" s="26"/>
      <c r="CCC22" s="26"/>
      <c r="CCD22" s="26"/>
      <c r="CCE22" s="26"/>
      <c r="CCF22" s="26"/>
      <c r="CCH22" s="229"/>
      <c r="CCI22" s="229"/>
      <c r="CCJ22" s="229"/>
      <c r="CCK22" s="229"/>
      <c r="CCL22" s="229"/>
      <c r="CCM22" s="229"/>
      <c r="CCN22" s="229"/>
      <c r="CCO22" s="229"/>
      <c r="CCR22" s="26"/>
      <c r="CCS22" s="26"/>
      <c r="CCT22" s="26"/>
      <c r="CCU22" s="26"/>
      <c r="CCV22" s="26"/>
      <c r="CCX22" s="229"/>
      <c r="CCY22" s="229"/>
      <c r="CCZ22" s="229"/>
      <c r="CDA22" s="229"/>
      <c r="CDB22" s="229"/>
      <c r="CDC22" s="229"/>
      <c r="CDD22" s="229"/>
      <c r="CDE22" s="229"/>
      <c r="CDH22" s="26"/>
      <c r="CDI22" s="26"/>
      <c r="CDJ22" s="26"/>
      <c r="CDK22" s="26"/>
      <c r="CDL22" s="26"/>
      <c r="CDN22" s="229"/>
      <c r="CDO22" s="229"/>
      <c r="CDP22" s="229"/>
      <c r="CDQ22" s="229"/>
      <c r="CDR22" s="229"/>
      <c r="CDS22" s="229"/>
      <c r="CDT22" s="229"/>
      <c r="CDU22" s="229"/>
      <c r="CDX22" s="26"/>
      <c r="CDY22" s="26"/>
      <c r="CDZ22" s="26"/>
      <c r="CEA22" s="26"/>
      <c r="CEB22" s="26"/>
      <c r="CED22" s="229"/>
      <c r="CEE22" s="229"/>
      <c r="CEF22" s="229"/>
      <c r="CEG22" s="229"/>
      <c r="CEH22" s="229"/>
      <c r="CEI22" s="229"/>
      <c r="CEJ22" s="229"/>
      <c r="CEK22" s="229"/>
      <c r="CEN22" s="26"/>
      <c r="CEO22" s="26"/>
      <c r="CEP22" s="26"/>
      <c r="CEQ22" s="26"/>
      <c r="CER22" s="26"/>
      <c r="CET22" s="229"/>
      <c r="CEU22" s="229"/>
      <c r="CEV22" s="229"/>
      <c r="CEW22" s="229"/>
      <c r="CEX22" s="229"/>
      <c r="CEY22" s="229"/>
      <c r="CEZ22" s="229"/>
      <c r="CFA22" s="229"/>
      <c r="CFD22" s="26"/>
      <c r="CFE22" s="26"/>
      <c r="CFF22" s="26"/>
      <c r="CFG22" s="26"/>
      <c r="CFH22" s="26"/>
      <c r="CFJ22" s="229"/>
      <c r="CFK22" s="229"/>
      <c r="CFL22" s="229"/>
      <c r="CFM22" s="229"/>
      <c r="CFN22" s="229"/>
      <c r="CFO22" s="229"/>
      <c r="CFP22" s="229"/>
      <c r="CFQ22" s="229"/>
      <c r="CFT22" s="26"/>
      <c r="CFU22" s="26"/>
      <c r="CFV22" s="26"/>
      <c r="CFW22" s="26"/>
      <c r="CFX22" s="26"/>
      <c r="CFZ22" s="229"/>
      <c r="CGA22" s="229"/>
      <c r="CGB22" s="229"/>
      <c r="CGC22" s="229"/>
      <c r="CGD22" s="229"/>
      <c r="CGE22" s="229"/>
      <c r="CGF22" s="229"/>
      <c r="CGG22" s="229"/>
      <c r="CGJ22" s="26"/>
      <c r="CGK22" s="26"/>
      <c r="CGL22" s="26"/>
      <c r="CGM22" s="26"/>
      <c r="CGN22" s="26"/>
      <c r="CGP22" s="229"/>
      <c r="CGQ22" s="229"/>
      <c r="CGR22" s="229"/>
      <c r="CGS22" s="229"/>
      <c r="CGT22" s="229"/>
      <c r="CGU22" s="229"/>
      <c r="CGV22" s="229"/>
      <c r="CGW22" s="229"/>
      <c r="CGZ22" s="26"/>
      <c r="CHA22" s="26"/>
      <c r="CHB22" s="26"/>
      <c r="CHC22" s="26"/>
      <c r="CHD22" s="26"/>
      <c r="CHF22" s="229"/>
      <c r="CHG22" s="229"/>
      <c r="CHH22" s="229"/>
      <c r="CHI22" s="229"/>
      <c r="CHJ22" s="229"/>
      <c r="CHK22" s="229"/>
      <c r="CHL22" s="229"/>
      <c r="CHM22" s="229"/>
      <c r="CHP22" s="26"/>
      <c r="CHQ22" s="26"/>
      <c r="CHR22" s="26"/>
      <c r="CHS22" s="26"/>
      <c r="CHT22" s="26"/>
      <c r="CHV22" s="229"/>
      <c r="CHW22" s="229"/>
      <c r="CHX22" s="229"/>
      <c r="CHY22" s="229"/>
      <c r="CHZ22" s="229"/>
      <c r="CIA22" s="229"/>
      <c r="CIB22" s="229"/>
      <c r="CIC22" s="229"/>
      <c r="CIF22" s="26"/>
      <c r="CIG22" s="26"/>
      <c r="CIH22" s="26"/>
      <c r="CII22" s="26"/>
      <c r="CIJ22" s="26"/>
      <c r="CIL22" s="229"/>
      <c r="CIM22" s="229"/>
      <c r="CIN22" s="229"/>
      <c r="CIO22" s="229"/>
      <c r="CIP22" s="229"/>
      <c r="CIQ22" s="229"/>
      <c r="CIR22" s="229"/>
      <c r="CIS22" s="229"/>
      <c r="CIV22" s="26"/>
      <c r="CIW22" s="26"/>
      <c r="CIX22" s="26"/>
      <c r="CIY22" s="26"/>
      <c r="CIZ22" s="26"/>
      <c r="CJB22" s="229"/>
      <c r="CJC22" s="229"/>
      <c r="CJD22" s="229"/>
      <c r="CJE22" s="229"/>
      <c r="CJF22" s="229"/>
      <c r="CJG22" s="229"/>
      <c r="CJH22" s="229"/>
      <c r="CJI22" s="229"/>
      <c r="CJL22" s="26"/>
      <c r="CJM22" s="26"/>
      <c r="CJN22" s="26"/>
      <c r="CJO22" s="26"/>
      <c r="CJP22" s="26"/>
      <c r="CJR22" s="229"/>
      <c r="CJS22" s="229"/>
      <c r="CJT22" s="229"/>
      <c r="CJU22" s="229"/>
      <c r="CJV22" s="229"/>
      <c r="CJW22" s="229"/>
      <c r="CJX22" s="229"/>
      <c r="CJY22" s="229"/>
      <c r="CKB22" s="26"/>
      <c r="CKC22" s="26"/>
      <c r="CKD22" s="26"/>
      <c r="CKE22" s="26"/>
      <c r="CKF22" s="26"/>
      <c r="CKH22" s="229"/>
      <c r="CKI22" s="229"/>
      <c r="CKJ22" s="229"/>
      <c r="CKK22" s="229"/>
      <c r="CKL22" s="229"/>
      <c r="CKM22" s="229"/>
      <c r="CKN22" s="229"/>
      <c r="CKO22" s="229"/>
      <c r="CKR22" s="26"/>
      <c r="CKS22" s="26"/>
      <c r="CKT22" s="26"/>
      <c r="CKU22" s="26"/>
      <c r="CKV22" s="26"/>
      <c r="CKX22" s="229"/>
      <c r="CKY22" s="229"/>
      <c r="CKZ22" s="229"/>
      <c r="CLA22" s="229"/>
      <c r="CLB22" s="229"/>
      <c r="CLC22" s="229"/>
      <c r="CLD22" s="229"/>
      <c r="CLE22" s="229"/>
      <c r="CLH22" s="26"/>
      <c r="CLI22" s="26"/>
      <c r="CLJ22" s="26"/>
      <c r="CLK22" s="26"/>
      <c r="CLL22" s="26"/>
      <c r="CLN22" s="229"/>
      <c r="CLO22" s="229"/>
      <c r="CLP22" s="229"/>
      <c r="CLQ22" s="229"/>
      <c r="CLR22" s="229"/>
      <c r="CLS22" s="229"/>
      <c r="CLT22" s="229"/>
      <c r="CLU22" s="229"/>
      <c r="CLX22" s="26"/>
      <c r="CLY22" s="26"/>
      <c r="CLZ22" s="26"/>
      <c r="CMA22" s="26"/>
      <c r="CMB22" s="26"/>
      <c r="CMD22" s="229"/>
      <c r="CME22" s="229"/>
      <c r="CMF22" s="229"/>
      <c r="CMG22" s="229"/>
      <c r="CMH22" s="229"/>
      <c r="CMI22" s="229"/>
      <c r="CMJ22" s="229"/>
      <c r="CMK22" s="229"/>
      <c r="CMN22" s="26"/>
      <c r="CMO22" s="26"/>
      <c r="CMP22" s="26"/>
      <c r="CMQ22" s="26"/>
      <c r="CMR22" s="26"/>
      <c r="CMT22" s="229"/>
      <c r="CMU22" s="229"/>
      <c r="CMV22" s="229"/>
      <c r="CMW22" s="229"/>
      <c r="CMX22" s="229"/>
      <c r="CMY22" s="229"/>
      <c r="CMZ22" s="229"/>
      <c r="CNA22" s="229"/>
      <c r="CND22" s="26"/>
      <c r="CNE22" s="26"/>
      <c r="CNF22" s="26"/>
      <c r="CNG22" s="26"/>
      <c r="CNH22" s="26"/>
      <c r="CNJ22" s="229"/>
      <c r="CNK22" s="229"/>
      <c r="CNL22" s="229"/>
      <c r="CNM22" s="229"/>
      <c r="CNN22" s="229"/>
      <c r="CNO22" s="229"/>
      <c r="CNP22" s="229"/>
      <c r="CNQ22" s="229"/>
      <c r="CNT22" s="26"/>
      <c r="CNU22" s="26"/>
      <c r="CNV22" s="26"/>
      <c r="CNW22" s="26"/>
      <c r="CNX22" s="26"/>
      <c r="CNZ22" s="229"/>
      <c r="COA22" s="229"/>
      <c r="COB22" s="229"/>
      <c r="COC22" s="229"/>
      <c r="COD22" s="229"/>
      <c r="COE22" s="229"/>
      <c r="COF22" s="229"/>
      <c r="COG22" s="229"/>
      <c r="COJ22" s="26"/>
      <c r="COK22" s="26"/>
      <c r="COL22" s="26"/>
      <c r="COM22" s="26"/>
      <c r="CON22" s="26"/>
      <c r="COP22" s="229"/>
      <c r="COQ22" s="229"/>
      <c r="COR22" s="229"/>
      <c r="COS22" s="229"/>
      <c r="COT22" s="229"/>
      <c r="COU22" s="229"/>
      <c r="COV22" s="229"/>
      <c r="COW22" s="229"/>
      <c r="COZ22" s="26"/>
      <c r="CPA22" s="26"/>
      <c r="CPB22" s="26"/>
      <c r="CPC22" s="26"/>
      <c r="CPD22" s="26"/>
      <c r="CPF22" s="229"/>
      <c r="CPG22" s="229"/>
      <c r="CPH22" s="229"/>
      <c r="CPI22" s="229"/>
      <c r="CPJ22" s="229"/>
      <c r="CPK22" s="229"/>
      <c r="CPL22" s="229"/>
      <c r="CPM22" s="229"/>
      <c r="CPP22" s="26"/>
      <c r="CPQ22" s="26"/>
      <c r="CPR22" s="26"/>
      <c r="CPS22" s="26"/>
      <c r="CPT22" s="26"/>
      <c r="CPV22" s="229"/>
      <c r="CPW22" s="229"/>
      <c r="CPX22" s="229"/>
      <c r="CPY22" s="229"/>
      <c r="CPZ22" s="229"/>
      <c r="CQA22" s="229"/>
      <c r="CQB22" s="229"/>
      <c r="CQC22" s="229"/>
      <c r="CQF22" s="26"/>
      <c r="CQG22" s="26"/>
      <c r="CQH22" s="26"/>
      <c r="CQI22" s="26"/>
      <c r="CQJ22" s="26"/>
      <c r="CQL22" s="229"/>
      <c r="CQM22" s="229"/>
      <c r="CQN22" s="229"/>
      <c r="CQO22" s="229"/>
      <c r="CQP22" s="229"/>
      <c r="CQQ22" s="229"/>
      <c r="CQR22" s="229"/>
      <c r="CQS22" s="229"/>
      <c r="CQV22" s="26"/>
      <c r="CQW22" s="26"/>
      <c r="CQX22" s="26"/>
      <c r="CQY22" s="26"/>
      <c r="CQZ22" s="26"/>
      <c r="CRB22" s="229"/>
      <c r="CRC22" s="229"/>
      <c r="CRD22" s="229"/>
      <c r="CRE22" s="229"/>
      <c r="CRF22" s="229"/>
      <c r="CRG22" s="229"/>
      <c r="CRH22" s="229"/>
      <c r="CRI22" s="229"/>
      <c r="CRL22" s="26"/>
      <c r="CRM22" s="26"/>
      <c r="CRN22" s="26"/>
      <c r="CRO22" s="26"/>
      <c r="CRP22" s="26"/>
      <c r="CRR22" s="229"/>
      <c r="CRS22" s="229"/>
      <c r="CRT22" s="229"/>
      <c r="CRU22" s="229"/>
      <c r="CRV22" s="229"/>
      <c r="CRW22" s="229"/>
      <c r="CRX22" s="229"/>
      <c r="CRY22" s="229"/>
      <c r="CSB22" s="26"/>
      <c r="CSC22" s="26"/>
      <c r="CSD22" s="26"/>
      <c r="CSE22" s="26"/>
      <c r="CSF22" s="26"/>
      <c r="CSH22" s="229"/>
      <c r="CSI22" s="229"/>
      <c r="CSJ22" s="229"/>
      <c r="CSK22" s="229"/>
      <c r="CSL22" s="229"/>
      <c r="CSM22" s="229"/>
      <c r="CSN22" s="229"/>
      <c r="CSO22" s="229"/>
      <c r="CSR22" s="26"/>
      <c r="CSS22" s="26"/>
      <c r="CST22" s="26"/>
      <c r="CSU22" s="26"/>
      <c r="CSV22" s="26"/>
      <c r="CSX22" s="229"/>
      <c r="CSY22" s="229"/>
      <c r="CSZ22" s="229"/>
      <c r="CTA22" s="229"/>
      <c r="CTB22" s="229"/>
      <c r="CTC22" s="229"/>
      <c r="CTD22" s="229"/>
      <c r="CTE22" s="229"/>
      <c r="CTH22" s="26"/>
      <c r="CTI22" s="26"/>
      <c r="CTJ22" s="26"/>
      <c r="CTK22" s="26"/>
      <c r="CTL22" s="26"/>
      <c r="CTN22" s="229"/>
      <c r="CTO22" s="229"/>
      <c r="CTP22" s="229"/>
      <c r="CTQ22" s="229"/>
      <c r="CTR22" s="229"/>
      <c r="CTS22" s="229"/>
      <c r="CTT22" s="229"/>
      <c r="CTU22" s="229"/>
      <c r="CTX22" s="26"/>
      <c r="CTY22" s="26"/>
      <c r="CTZ22" s="26"/>
      <c r="CUA22" s="26"/>
      <c r="CUB22" s="26"/>
      <c r="CUD22" s="229"/>
      <c r="CUE22" s="229"/>
      <c r="CUF22" s="229"/>
      <c r="CUG22" s="229"/>
      <c r="CUH22" s="229"/>
      <c r="CUI22" s="229"/>
      <c r="CUJ22" s="229"/>
      <c r="CUK22" s="229"/>
      <c r="CUN22" s="26"/>
      <c r="CUO22" s="26"/>
      <c r="CUP22" s="26"/>
      <c r="CUQ22" s="26"/>
      <c r="CUR22" s="26"/>
      <c r="CUT22" s="229"/>
      <c r="CUU22" s="229"/>
      <c r="CUV22" s="229"/>
      <c r="CUW22" s="229"/>
      <c r="CUX22" s="229"/>
      <c r="CUY22" s="229"/>
      <c r="CUZ22" s="229"/>
      <c r="CVA22" s="229"/>
      <c r="CVD22" s="26"/>
      <c r="CVE22" s="26"/>
      <c r="CVF22" s="26"/>
      <c r="CVG22" s="26"/>
      <c r="CVH22" s="26"/>
      <c r="CVJ22" s="229"/>
      <c r="CVK22" s="229"/>
      <c r="CVL22" s="229"/>
      <c r="CVM22" s="229"/>
      <c r="CVN22" s="229"/>
      <c r="CVO22" s="229"/>
      <c r="CVP22" s="229"/>
      <c r="CVQ22" s="229"/>
      <c r="CVT22" s="26"/>
      <c r="CVU22" s="26"/>
      <c r="CVV22" s="26"/>
      <c r="CVW22" s="26"/>
      <c r="CVX22" s="26"/>
      <c r="CVZ22" s="229"/>
      <c r="CWA22" s="229"/>
      <c r="CWB22" s="229"/>
      <c r="CWC22" s="229"/>
      <c r="CWD22" s="229"/>
      <c r="CWE22" s="229"/>
      <c r="CWF22" s="229"/>
      <c r="CWG22" s="229"/>
      <c r="CWJ22" s="26"/>
      <c r="CWK22" s="26"/>
      <c r="CWL22" s="26"/>
      <c r="CWM22" s="26"/>
      <c r="CWN22" s="26"/>
      <c r="CWP22" s="229"/>
      <c r="CWQ22" s="229"/>
      <c r="CWR22" s="229"/>
      <c r="CWS22" s="229"/>
      <c r="CWT22" s="229"/>
      <c r="CWU22" s="229"/>
      <c r="CWV22" s="229"/>
      <c r="CWW22" s="229"/>
      <c r="CWZ22" s="26"/>
      <c r="CXA22" s="26"/>
      <c r="CXB22" s="26"/>
      <c r="CXC22" s="26"/>
      <c r="CXD22" s="26"/>
      <c r="CXF22" s="229"/>
      <c r="CXG22" s="229"/>
      <c r="CXH22" s="229"/>
      <c r="CXI22" s="229"/>
      <c r="CXJ22" s="229"/>
      <c r="CXK22" s="229"/>
      <c r="CXL22" s="229"/>
      <c r="CXM22" s="229"/>
      <c r="CXP22" s="26"/>
      <c r="CXQ22" s="26"/>
      <c r="CXR22" s="26"/>
      <c r="CXS22" s="26"/>
      <c r="CXT22" s="26"/>
      <c r="CXV22" s="229"/>
      <c r="CXW22" s="229"/>
      <c r="CXX22" s="229"/>
      <c r="CXY22" s="229"/>
      <c r="CXZ22" s="229"/>
      <c r="CYA22" s="229"/>
      <c r="CYB22" s="229"/>
      <c r="CYC22" s="229"/>
      <c r="CYF22" s="26"/>
      <c r="CYG22" s="26"/>
      <c r="CYH22" s="26"/>
      <c r="CYI22" s="26"/>
      <c r="CYJ22" s="26"/>
      <c r="CYL22" s="229"/>
      <c r="CYM22" s="229"/>
      <c r="CYN22" s="229"/>
      <c r="CYO22" s="229"/>
      <c r="CYP22" s="229"/>
      <c r="CYQ22" s="229"/>
      <c r="CYR22" s="229"/>
      <c r="CYS22" s="229"/>
      <c r="CYV22" s="26"/>
      <c r="CYW22" s="26"/>
      <c r="CYX22" s="26"/>
      <c r="CYY22" s="26"/>
      <c r="CYZ22" s="26"/>
      <c r="CZB22" s="229"/>
      <c r="CZC22" s="229"/>
      <c r="CZD22" s="229"/>
      <c r="CZE22" s="229"/>
      <c r="CZF22" s="229"/>
      <c r="CZG22" s="229"/>
      <c r="CZH22" s="229"/>
      <c r="CZI22" s="229"/>
      <c r="CZL22" s="26"/>
      <c r="CZM22" s="26"/>
      <c r="CZN22" s="26"/>
      <c r="CZO22" s="26"/>
      <c r="CZP22" s="26"/>
      <c r="CZR22" s="229"/>
      <c r="CZS22" s="229"/>
      <c r="CZT22" s="229"/>
      <c r="CZU22" s="229"/>
      <c r="CZV22" s="229"/>
      <c r="CZW22" s="229"/>
      <c r="CZX22" s="229"/>
      <c r="CZY22" s="229"/>
      <c r="DAB22" s="26"/>
      <c r="DAC22" s="26"/>
      <c r="DAD22" s="26"/>
      <c r="DAE22" s="26"/>
      <c r="DAF22" s="26"/>
      <c r="DAH22" s="229"/>
      <c r="DAI22" s="229"/>
      <c r="DAJ22" s="229"/>
      <c r="DAK22" s="229"/>
      <c r="DAL22" s="229"/>
      <c r="DAM22" s="229"/>
      <c r="DAN22" s="229"/>
      <c r="DAO22" s="229"/>
      <c r="DAR22" s="26"/>
      <c r="DAS22" s="26"/>
      <c r="DAT22" s="26"/>
      <c r="DAU22" s="26"/>
      <c r="DAV22" s="26"/>
      <c r="DAX22" s="229"/>
      <c r="DAY22" s="229"/>
      <c r="DAZ22" s="229"/>
      <c r="DBA22" s="229"/>
      <c r="DBB22" s="229"/>
      <c r="DBC22" s="229"/>
      <c r="DBD22" s="229"/>
      <c r="DBE22" s="229"/>
      <c r="DBH22" s="26"/>
      <c r="DBI22" s="26"/>
      <c r="DBJ22" s="26"/>
      <c r="DBK22" s="26"/>
      <c r="DBL22" s="26"/>
      <c r="DBN22" s="229"/>
      <c r="DBO22" s="229"/>
      <c r="DBP22" s="229"/>
      <c r="DBQ22" s="229"/>
      <c r="DBR22" s="229"/>
      <c r="DBS22" s="229"/>
      <c r="DBT22" s="229"/>
      <c r="DBU22" s="229"/>
      <c r="DBX22" s="26"/>
      <c r="DBY22" s="26"/>
      <c r="DBZ22" s="26"/>
      <c r="DCA22" s="26"/>
      <c r="DCB22" s="26"/>
      <c r="DCD22" s="229"/>
      <c r="DCE22" s="229"/>
      <c r="DCF22" s="229"/>
      <c r="DCG22" s="229"/>
      <c r="DCH22" s="229"/>
      <c r="DCI22" s="229"/>
      <c r="DCJ22" s="229"/>
      <c r="DCK22" s="229"/>
      <c r="DCN22" s="26"/>
      <c r="DCO22" s="26"/>
      <c r="DCP22" s="26"/>
      <c r="DCQ22" s="26"/>
      <c r="DCR22" s="26"/>
      <c r="DCT22" s="229"/>
      <c r="DCU22" s="229"/>
      <c r="DCV22" s="229"/>
      <c r="DCW22" s="229"/>
      <c r="DCX22" s="229"/>
      <c r="DCY22" s="229"/>
      <c r="DCZ22" s="229"/>
      <c r="DDA22" s="229"/>
      <c r="DDD22" s="26"/>
      <c r="DDE22" s="26"/>
      <c r="DDF22" s="26"/>
      <c r="DDG22" s="26"/>
      <c r="DDH22" s="26"/>
      <c r="DDJ22" s="229"/>
      <c r="DDK22" s="229"/>
      <c r="DDL22" s="229"/>
      <c r="DDM22" s="229"/>
      <c r="DDN22" s="229"/>
      <c r="DDO22" s="229"/>
      <c r="DDP22" s="229"/>
      <c r="DDQ22" s="229"/>
      <c r="DDT22" s="26"/>
      <c r="DDU22" s="26"/>
      <c r="DDV22" s="26"/>
      <c r="DDW22" s="26"/>
      <c r="DDX22" s="26"/>
      <c r="DDZ22" s="229"/>
      <c r="DEA22" s="229"/>
      <c r="DEB22" s="229"/>
      <c r="DEC22" s="229"/>
      <c r="DED22" s="229"/>
      <c r="DEE22" s="229"/>
      <c r="DEF22" s="229"/>
      <c r="DEG22" s="229"/>
      <c r="DEJ22" s="26"/>
      <c r="DEK22" s="26"/>
      <c r="DEL22" s="26"/>
      <c r="DEM22" s="26"/>
      <c r="DEN22" s="26"/>
      <c r="DEP22" s="229"/>
      <c r="DEQ22" s="229"/>
      <c r="DER22" s="229"/>
      <c r="DES22" s="229"/>
      <c r="DET22" s="229"/>
      <c r="DEU22" s="229"/>
      <c r="DEV22" s="229"/>
      <c r="DEW22" s="229"/>
      <c r="DEZ22" s="26"/>
      <c r="DFA22" s="26"/>
      <c r="DFB22" s="26"/>
      <c r="DFC22" s="26"/>
      <c r="DFD22" s="26"/>
      <c r="DFF22" s="229"/>
      <c r="DFG22" s="229"/>
      <c r="DFH22" s="229"/>
      <c r="DFI22" s="229"/>
      <c r="DFJ22" s="229"/>
      <c r="DFK22" s="229"/>
      <c r="DFL22" s="229"/>
      <c r="DFM22" s="229"/>
      <c r="DFP22" s="26"/>
      <c r="DFQ22" s="26"/>
      <c r="DFR22" s="26"/>
      <c r="DFS22" s="26"/>
      <c r="DFT22" s="26"/>
      <c r="DFV22" s="229"/>
      <c r="DFW22" s="229"/>
      <c r="DFX22" s="229"/>
      <c r="DFY22" s="229"/>
      <c r="DFZ22" s="229"/>
      <c r="DGA22" s="229"/>
      <c r="DGB22" s="229"/>
      <c r="DGC22" s="229"/>
      <c r="DGF22" s="26"/>
      <c r="DGG22" s="26"/>
      <c r="DGH22" s="26"/>
      <c r="DGI22" s="26"/>
      <c r="DGJ22" s="26"/>
      <c r="DGL22" s="229"/>
      <c r="DGM22" s="229"/>
      <c r="DGN22" s="229"/>
      <c r="DGO22" s="229"/>
      <c r="DGP22" s="229"/>
      <c r="DGQ22" s="229"/>
      <c r="DGR22" s="229"/>
      <c r="DGS22" s="229"/>
      <c r="DGV22" s="26"/>
      <c r="DGW22" s="26"/>
      <c r="DGX22" s="26"/>
      <c r="DGY22" s="26"/>
      <c r="DGZ22" s="26"/>
      <c r="DHB22" s="229"/>
      <c r="DHC22" s="229"/>
      <c r="DHD22" s="229"/>
      <c r="DHE22" s="229"/>
      <c r="DHF22" s="229"/>
      <c r="DHG22" s="229"/>
      <c r="DHH22" s="229"/>
      <c r="DHI22" s="229"/>
      <c r="DHL22" s="26"/>
      <c r="DHM22" s="26"/>
      <c r="DHN22" s="26"/>
      <c r="DHO22" s="26"/>
      <c r="DHP22" s="26"/>
      <c r="DHR22" s="229"/>
      <c r="DHS22" s="229"/>
      <c r="DHT22" s="229"/>
      <c r="DHU22" s="229"/>
      <c r="DHV22" s="229"/>
      <c r="DHW22" s="229"/>
      <c r="DHX22" s="229"/>
      <c r="DHY22" s="229"/>
      <c r="DIB22" s="26"/>
      <c r="DIC22" s="26"/>
      <c r="DID22" s="26"/>
      <c r="DIE22" s="26"/>
      <c r="DIF22" s="26"/>
      <c r="DIH22" s="229"/>
      <c r="DII22" s="229"/>
      <c r="DIJ22" s="229"/>
      <c r="DIK22" s="229"/>
      <c r="DIL22" s="229"/>
      <c r="DIM22" s="229"/>
      <c r="DIN22" s="229"/>
      <c r="DIO22" s="229"/>
      <c r="DIR22" s="26"/>
      <c r="DIS22" s="26"/>
      <c r="DIT22" s="26"/>
      <c r="DIU22" s="26"/>
      <c r="DIV22" s="26"/>
      <c r="DIX22" s="229"/>
      <c r="DIY22" s="229"/>
      <c r="DIZ22" s="229"/>
      <c r="DJA22" s="229"/>
      <c r="DJB22" s="229"/>
      <c r="DJC22" s="229"/>
      <c r="DJD22" s="229"/>
      <c r="DJE22" s="229"/>
      <c r="DJH22" s="26"/>
      <c r="DJI22" s="26"/>
      <c r="DJJ22" s="26"/>
      <c r="DJK22" s="26"/>
      <c r="DJL22" s="26"/>
      <c r="DJN22" s="229"/>
      <c r="DJO22" s="229"/>
      <c r="DJP22" s="229"/>
      <c r="DJQ22" s="229"/>
      <c r="DJR22" s="229"/>
      <c r="DJS22" s="229"/>
      <c r="DJT22" s="229"/>
      <c r="DJU22" s="229"/>
      <c r="DJX22" s="26"/>
      <c r="DJY22" s="26"/>
      <c r="DJZ22" s="26"/>
      <c r="DKA22" s="26"/>
      <c r="DKB22" s="26"/>
      <c r="DKD22" s="229"/>
      <c r="DKE22" s="229"/>
      <c r="DKF22" s="229"/>
      <c r="DKG22" s="229"/>
      <c r="DKH22" s="229"/>
      <c r="DKI22" s="229"/>
      <c r="DKJ22" s="229"/>
      <c r="DKK22" s="229"/>
      <c r="DKN22" s="26"/>
      <c r="DKO22" s="26"/>
      <c r="DKP22" s="26"/>
      <c r="DKQ22" s="26"/>
      <c r="DKR22" s="26"/>
      <c r="DKT22" s="229"/>
      <c r="DKU22" s="229"/>
      <c r="DKV22" s="229"/>
      <c r="DKW22" s="229"/>
      <c r="DKX22" s="229"/>
      <c r="DKY22" s="229"/>
      <c r="DKZ22" s="229"/>
      <c r="DLA22" s="229"/>
      <c r="DLD22" s="26"/>
      <c r="DLE22" s="26"/>
      <c r="DLF22" s="26"/>
      <c r="DLG22" s="26"/>
      <c r="DLH22" s="26"/>
      <c r="DLJ22" s="229"/>
      <c r="DLK22" s="229"/>
      <c r="DLL22" s="229"/>
      <c r="DLM22" s="229"/>
      <c r="DLN22" s="229"/>
      <c r="DLO22" s="229"/>
      <c r="DLP22" s="229"/>
      <c r="DLQ22" s="229"/>
      <c r="DLT22" s="26"/>
      <c r="DLU22" s="26"/>
      <c r="DLV22" s="26"/>
      <c r="DLW22" s="26"/>
      <c r="DLX22" s="26"/>
      <c r="DLZ22" s="229"/>
      <c r="DMA22" s="229"/>
      <c r="DMB22" s="229"/>
      <c r="DMC22" s="229"/>
      <c r="DMD22" s="229"/>
      <c r="DME22" s="229"/>
      <c r="DMF22" s="229"/>
      <c r="DMG22" s="229"/>
      <c r="DMJ22" s="26"/>
      <c r="DMK22" s="26"/>
      <c r="DML22" s="26"/>
      <c r="DMM22" s="26"/>
      <c r="DMN22" s="26"/>
      <c r="DMP22" s="229"/>
      <c r="DMQ22" s="229"/>
      <c r="DMR22" s="229"/>
      <c r="DMS22" s="229"/>
      <c r="DMT22" s="229"/>
      <c r="DMU22" s="229"/>
      <c r="DMV22" s="229"/>
      <c r="DMW22" s="229"/>
      <c r="DMZ22" s="26"/>
      <c r="DNA22" s="26"/>
      <c r="DNB22" s="26"/>
      <c r="DNC22" s="26"/>
      <c r="DND22" s="26"/>
      <c r="DNF22" s="229"/>
      <c r="DNG22" s="229"/>
      <c r="DNH22" s="229"/>
      <c r="DNI22" s="229"/>
      <c r="DNJ22" s="229"/>
      <c r="DNK22" s="229"/>
      <c r="DNL22" s="229"/>
      <c r="DNM22" s="229"/>
      <c r="DNP22" s="26"/>
      <c r="DNQ22" s="26"/>
      <c r="DNR22" s="26"/>
      <c r="DNS22" s="26"/>
      <c r="DNT22" s="26"/>
      <c r="DNV22" s="229"/>
      <c r="DNW22" s="229"/>
      <c r="DNX22" s="229"/>
      <c r="DNY22" s="229"/>
      <c r="DNZ22" s="229"/>
      <c r="DOA22" s="229"/>
      <c r="DOB22" s="229"/>
      <c r="DOC22" s="229"/>
      <c r="DOF22" s="26"/>
      <c r="DOG22" s="26"/>
      <c r="DOH22" s="26"/>
      <c r="DOI22" s="26"/>
      <c r="DOJ22" s="26"/>
      <c r="DOL22" s="229"/>
      <c r="DOM22" s="229"/>
      <c r="DON22" s="229"/>
      <c r="DOO22" s="229"/>
      <c r="DOP22" s="229"/>
      <c r="DOQ22" s="229"/>
      <c r="DOR22" s="229"/>
      <c r="DOS22" s="229"/>
      <c r="DOV22" s="26"/>
      <c r="DOW22" s="26"/>
      <c r="DOX22" s="26"/>
      <c r="DOY22" s="26"/>
      <c r="DOZ22" s="26"/>
      <c r="DPB22" s="229"/>
      <c r="DPC22" s="229"/>
      <c r="DPD22" s="229"/>
      <c r="DPE22" s="229"/>
      <c r="DPF22" s="229"/>
      <c r="DPG22" s="229"/>
      <c r="DPH22" s="229"/>
      <c r="DPI22" s="229"/>
      <c r="DPL22" s="26"/>
      <c r="DPM22" s="26"/>
      <c r="DPN22" s="26"/>
      <c r="DPO22" s="26"/>
      <c r="DPP22" s="26"/>
      <c r="DPR22" s="229"/>
      <c r="DPS22" s="229"/>
      <c r="DPT22" s="229"/>
      <c r="DPU22" s="229"/>
      <c r="DPV22" s="229"/>
      <c r="DPW22" s="229"/>
      <c r="DPX22" s="229"/>
      <c r="DPY22" s="229"/>
      <c r="DQB22" s="26"/>
      <c r="DQC22" s="26"/>
      <c r="DQD22" s="26"/>
      <c r="DQE22" s="26"/>
      <c r="DQF22" s="26"/>
      <c r="DQH22" s="229"/>
      <c r="DQI22" s="229"/>
      <c r="DQJ22" s="229"/>
      <c r="DQK22" s="229"/>
      <c r="DQL22" s="229"/>
      <c r="DQM22" s="229"/>
      <c r="DQN22" s="229"/>
      <c r="DQO22" s="229"/>
      <c r="DQR22" s="26"/>
      <c r="DQS22" s="26"/>
      <c r="DQT22" s="26"/>
      <c r="DQU22" s="26"/>
      <c r="DQV22" s="26"/>
      <c r="DQX22" s="229"/>
      <c r="DQY22" s="229"/>
      <c r="DQZ22" s="229"/>
      <c r="DRA22" s="229"/>
      <c r="DRB22" s="229"/>
      <c r="DRC22" s="229"/>
      <c r="DRD22" s="229"/>
      <c r="DRE22" s="229"/>
      <c r="DRH22" s="26"/>
      <c r="DRI22" s="26"/>
      <c r="DRJ22" s="26"/>
      <c r="DRK22" s="26"/>
      <c r="DRL22" s="26"/>
      <c r="DRN22" s="229"/>
      <c r="DRO22" s="229"/>
      <c r="DRP22" s="229"/>
      <c r="DRQ22" s="229"/>
      <c r="DRR22" s="229"/>
      <c r="DRS22" s="229"/>
      <c r="DRT22" s="229"/>
      <c r="DRU22" s="229"/>
      <c r="DRX22" s="26"/>
      <c r="DRY22" s="26"/>
      <c r="DRZ22" s="26"/>
      <c r="DSA22" s="26"/>
      <c r="DSB22" s="26"/>
      <c r="DSD22" s="229"/>
      <c r="DSE22" s="229"/>
      <c r="DSF22" s="229"/>
      <c r="DSG22" s="229"/>
      <c r="DSH22" s="229"/>
      <c r="DSI22" s="229"/>
      <c r="DSJ22" s="229"/>
      <c r="DSK22" s="229"/>
      <c r="DSN22" s="26"/>
      <c r="DSO22" s="26"/>
      <c r="DSP22" s="26"/>
      <c r="DSQ22" s="26"/>
      <c r="DSR22" s="26"/>
      <c r="DST22" s="229"/>
      <c r="DSU22" s="229"/>
      <c r="DSV22" s="229"/>
      <c r="DSW22" s="229"/>
      <c r="DSX22" s="229"/>
      <c r="DSY22" s="229"/>
      <c r="DSZ22" s="229"/>
      <c r="DTA22" s="229"/>
      <c r="DTD22" s="26"/>
      <c r="DTE22" s="26"/>
      <c r="DTF22" s="26"/>
      <c r="DTG22" s="26"/>
      <c r="DTH22" s="26"/>
      <c r="DTJ22" s="229"/>
      <c r="DTK22" s="229"/>
      <c r="DTL22" s="229"/>
      <c r="DTM22" s="229"/>
      <c r="DTN22" s="229"/>
      <c r="DTO22" s="229"/>
      <c r="DTP22" s="229"/>
      <c r="DTQ22" s="229"/>
      <c r="DTT22" s="26"/>
      <c r="DTU22" s="26"/>
      <c r="DTV22" s="26"/>
      <c r="DTW22" s="26"/>
      <c r="DTX22" s="26"/>
      <c r="DTZ22" s="229"/>
      <c r="DUA22" s="229"/>
      <c r="DUB22" s="229"/>
      <c r="DUC22" s="229"/>
      <c r="DUD22" s="229"/>
      <c r="DUE22" s="229"/>
      <c r="DUF22" s="229"/>
      <c r="DUG22" s="229"/>
      <c r="DUJ22" s="26"/>
      <c r="DUK22" s="26"/>
      <c r="DUL22" s="26"/>
      <c r="DUM22" s="26"/>
      <c r="DUN22" s="26"/>
      <c r="DUP22" s="229"/>
      <c r="DUQ22" s="229"/>
      <c r="DUR22" s="229"/>
      <c r="DUS22" s="229"/>
      <c r="DUT22" s="229"/>
      <c r="DUU22" s="229"/>
      <c r="DUV22" s="229"/>
      <c r="DUW22" s="229"/>
      <c r="DUZ22" s="26"/>
      <c r="DVA22" s="26"/>
      <c r="DVB22" s="26"/>
      <c r="DVC22" s="26"/>
      <c r="DVD22" s="26"/>
      <c r="DVF22" s="229"/>
      <c r="DVG22" s="229"/>
      <c r="DVH22" s="229"/>
      <c r="DVI22" s="229"/>
      <c r="DVJ22" s="229"/>
      <c r="DVK22" s="229"/>
      <c r="DVL22" s="229"/>
      <c r="DVM22" s="229"/>
      <c r="DVP22" s="26"/>
      <c r="DVQ22" s="26"/>
      <c r="DVR22" s="26"/>
      <c r="DVS22" s="26"/>
      <c r="DVT22" s="26"/>
      <c r="DVV22" s="229"/>
      <c r="DVW22" s="229"/>
      <c r="DVX22" s="229"/>
      <c r="DVY22" s="229"/>
      <c r="DVZ22" s="229"/>
      <c r="DWA22" s="229"/>
      <c r="DWB22" s="229"/>
      <c r="DWC22" s="229"/>
      <c r="DWF22" s="26"/>
      <c r="DWG22" s="26"/>
      <c r="DWH22" s="26"/>
      <c r="DWI22" s="26"/>
      <c r="DWJ22" s="26"/>
      <c r="DWL22" s="229"/>
      <c r="DWM22" s="229"/>
      <c r="DWN22" s="229"/>
      <c r="DWO22" s="229"/>
      <c r="DWP22" s="229"/>
      <c r="DWQ22" s="229"/>
      <c r="DWR22" s="229"/>
      <c r="DWS22" s="229"/>
      <c r="DWV22" s="26"/>
      <c r="DWW22" s="26"/>
      <c r="DWX22" s="26"/>
      <c r="DWY22" s="26"/>
      <c r="DWZ22" s="26"/>
      <c r="DXB22" s="229"/>
      <c r="DXC22" s="229"/>
      <c r="DXD22" s="229"/>
      <c r="DXE22" s="229"/>
      <c r="DXF22" s="229"/>
      <c r="DXG22" s="229"/>
      <c r="DXH22" s="229"/>
      <c r="DXI22" s="229"/>
      <c r="DXL22" s="26"/>
      <c r="DXM22" s="26"/>
      <c r="DXN22" s="26"/>
      <c r="DXO22" s="26"/>
      <c r="DXP22" s="26"/>
      <c r="DXR22" s="229"/>
      <c r="DXS22" s="229"/>
      <c r="DXT22" s="229"/>
      <c r="DXU22" s="229"/>
      <c r="DXV22" s="229"/>
      <c r="DXW22" s="229"/>
      <c r="DXX22" s="229"/>
      <c r="DXY22" s="229"/>
      <c r="DYB22" s="26"/>
      <c r="DYC22" s="26"/>
      <c r="DYD22" s="26"/>
      <c r="DYE22" s="26"/>
      <c r="DYF22" s="26"/>
      <c r="DYH22" s="229"/>
      <c r="DYI22" s="229"/>
      <c r="DYJ22" s="229"/>
      <c r="DYK22" s="229"/>
      <c r="DYL22" s="229"/>
      <c r="DYM22" s="229"/>
      <c r="DYN22" s="229"/>
      <c r="DYO22" s="229"/>
      <c r="DYR22" s="26"/>
      <c r="DYS22" s="26"/>
      <c r="DYT22" s="26"/>
      <c r="DYU22" s="26"/>
      <c r="DYV22" s="26"/>
      <c r="DYX22" s="229"/>
      <c r="DYY22" s="229"/>
      <c r="DYZ22" s="229"/>
      <c r="DZA22" s="229"/>
      <c r="DZB22" s="229"/>
      <c r="DZC22" s="229"/>
      <c r="DZD22" s="229"/>
      <c r="DZE22" s="229"/>
      <c r="DZH22" s="26"/>
      <c r="DZI22" s="26"/>
      <c r="DZJ22" s="26"/>
      <c r="DZK22" s="26"/>
      <c r="DZL22" s="26"/>
      <c r="DZN22" s="229"/>
      <c r="DZO22" s="229"/>
      <c r="DZP22" s="229"/>
      <c r="DZQ22" s="229"/>
      <c r="DZR22" s="229"/>
      <c r="DZS22" s="229"/>
      <c r="DZT22" s="229"/>
      <c r="DZU22" s="229"/>
      <c r="DZX22" s="26"/>
      <c r="DZY22" s="26"/>
      <c r="DZZ22" s="26"/>
      <c r="EAA22" s="26"/>
      <c r="EAB22" s="26"/>
      <c r="EAD22" s="229"/>
      <c r="EAE22" s="229"/>
      <c r="EAF22" s="229"/>
      <c r="EAG22" s="229"/>
      <c r="EAH22" s="229"/>
      <c r="EAI22" s="229"/>
      <c r="EAJ22" s="229"/>
      <c r="EAK22" s="229"/>
      <c r="EAN22" s="26"/>
      <c r="EAO22" s="26"/>
      <c r="EAP22" s="26"/>
      <c r="EAQ22" s="26"/>
      <c r="EAR22" s="26"/>
      <c r="EAT22" s="229"/>
      <c r="EAU22" s="229"/>
      <c r="EAV22" s="229"/>
      <c r="EAW22" s="229"/>
      <c r="EAX22" s="229"/>
      <c r="EAY22" s="229"/>
      <c r="EAZ22" s="229"/>
      <c r="EBA22" s="229"/>
      <c r="EBD22" s="26"/>
      <c r="EBE22" s="26"/>
      <c r="EBF22" s="26"/>
      <c r="EBG22" s="26"/>
      <c r="EBH22" s="26"/>
      <c r="EBJ22" s="229"/>
      <c r="EBK22" s="229"/>
      <c r="EBL22" s="229"/>
      <c r="EBM22" s="229"/>
      <c r="EBN22" s="229"/>
      <c r="EBO22" s="229"/>
      <c r="EBP22" s="229"/>
      <c r="EBQ22" s="229"/>
      <c r="EBT22" s="26"/>
      <c r="EBU22" s="26"/>
      <c r="EBV22" s="26"/>
      <c r="EBW22" s="26"/>
      <c r="EBX22" s="26"/>
      <c r="EBZ22" s="229"/>
      <c r="ECA22" s="229"/>
      <c r="ECB22" s="229"/>
      <c r="ECC22" s="229"/>
      <c r="ECD22" s="229"/>
      <c r="ECE22" s="229"/>
      <c r="ECF22" s="229"/>
      <c r="ECG22" s="229"/>
      <c r="ECJ22" s="26"/>
      <c r="ECK22" s="26"/>
      <c r="ECL22" s="26"/>
      <c r="ECM22" s="26"/>
      <c r="ECN22" s="26"/>
      <c r="ECP22" s="229"/>
      <c r="ECQ22" s="229"/>
      <c r="ECR22" s="229"/>
      <c r="ECS22" s="229"/>
      <c r="ECT22" s="229"/>
      <c r="ECU22" s="229"/>
      <c r="ECV22" s="229"/>
      <c r="ECW22" s="229"/>
      <c r="ECZ22" s="26"/>
      <c r="EDA22" s="26"/>
      <c r="EDB22" s="26"/>
      <c r="EDC22" s="26"/>
      <c r="EDD22" s="26"/>
      <c r="EDF22" s="229"/>
      <c r="EDG22" s="229"/>
      <c r="EDH22" s="229"/>
      <c r="EDI22" s="229"/>
      <c r="EDJ22" s="229"/>
      <c r="EDK22" s="229"/>
      <c r="EDL22" s="229"/>
      <c r="EDM22" s="229"/>
      <c r="EDP22" s="26"/>
      <c r="EDQ22" s="26"/>
      <c r="EDR22" s="26"/>
      <c r="EDS22" s="26"/>
      <c r="EDT22" s="26"/>
      <c r="EDV22" s="229"/>
      <c r="EDW22" s="229"/>
      <c r="EDX22" s="229"/>
      <c r="EDY22" s="229"/>
      <c r="EDZ22" s="229"/>
      <c r="EEA22" s="229"/>
      <c r="EEB22" s="229"/>
      <c r="EEC22" s="229"/>
      <c r="EEF22" s="26"/>
      <c r="EEG22" s="26"/>
      <c r="EEH22" s="26"/>
      <c r="EEI22" s="26"/>
      <c r="EEJ22" s="26"/>
      <c r="EEL22" s="229"/>
      <c r="EEM22" s="229"/>
      <c r="EEN22" s="229"/>
      <c r="EEO22" s="229"/>
      <c r="EEP22" s="229"/>
      <c r="EEQ22" s="229"/>
      <c r="EER22" s="229"/>
      <c r="EES22" s="229"/>
      <c r="EEV22" s="26"/>
      <c r="EEW22" s="26"/>
      <c r="EEX22" s="26"/>
      <c r="EEY22" s="26"/>
      <c r="EEZ22" s="26"/>
      <c r="EFB22" s="229"/>
      <c r="EFC22" s="229"/>
      <c r="EFD22" s="229"/>
      <c r="EFE22" s="229"/>
      <c r="EFF22" s="229"/>
      <c r="EFG22" s="229"/>
      <c r="EFH22" s="229"/>
      <c r="EFI22" s="229"/>
      <c r="EFL22" s="26"/>
      <c r="EFM22" s="26"/>
      <c r="EFN22" s="26"/>
      <c r="EFO22" s="26"/>
      <c r="EFP22" s="26"/>
      <c r="EFR22" s="229"/>
      <c r="EFS22" s="229"/>
      <c r="EFT22" s="229"/>
      <c r="EFU22" s="229"/>
      <c r="EFV22" s="229"/>
      <c r="EFW22" s="229"/>
      <c r="EFX22" s="229"/>
      <c r="EFY22" s="229"/>
      <c r="EGB22" s="26"/>
      <c r="EGC22" s="26"/>
      <c r="EGD22" s="26"/>
      <c r="EGE22" s="26"/>
      <c r="EGF22" s="26"/>
      <c r="EGH22" s="229"/>
      <c r="EGI22" s="229"/>
      <c r="EGJ22" s="229"/>
      <c r="EGK22" s="229"/>
      <c r="EGL22" s="229"/>
      <c r="EGM22" s="229"/>
      <c r="EGN22" s="229"/>
      <c r="EGO22" s="229"/>
      <c r="EGR22" s="26"/>
      <c r="EGS22" s="26"/>
      <c r="EGT22" s="26"/>
      <c r="EGU22" s="26"/>
      <c r="EGV22" s="26"/>
      <c r="EGX22" s="229"/>
      <c r="EGY22" s="229"/>
      <c r="EGZ22" s="229"/>
      <c r="EHA22" s="229"/>
      <c r="EHB22" s="229"/>
      <c r="EHC22" s="229"/>
      <c r="EHD22" s="229"/>
      <c r="EHE22" s="229"/>
      <c r="EHH22" s="26"/>
      <c r="EHI22" s="26"/>
      <c r="EHJ22" s="26"/>
      <c r="EHK22" s="26"/>
      <c r="EHL22" s="26"/>
      <c r="EHN22" s="229"/>
      <c r="EHO22" s="229"/>
      <c r="EHP22" s="229"/>
      <c r="EHQ22" s="229"/>
      <c r="EHR22" s="229"/>
      <c r="EHS22" s="229"/>
      <c r="EHT22" s="229"/>
      <c r="EHU22" s="229"/>
      <c r="EHX22" s="26"/>
      <c r="EHY22" s="26"/>
      <c r="EHZ22" s="26"/>
      <c r="EIA22" s="26"/>
      <c r="EIB22" s="26"/>
      <c r="EID22" s="229"/>
      <c r="EIE22" s="229"/>
      <c r="EIF22" s="229"/>
      <c r="EIG22" s="229"/>
      <c r="EIH22" s="229"/>
      <c r="EII22" s="229"/>
      <c r="EIJ22" s="229"/>
      <c r="EIK22" s="229"/>
      <c r="EIN22" s="26"/>
      <c r="EIO22" s="26"/>
      <c r="EIP22" s="26"/>
      <c r="EIQ22" s="26"/>
      <c r="EIR22" s="26"/>
      <c r="EIT22" s="229"/>
      <c r="EIU22" s="229"/>
      <c r="EIV22" s="229"/>
      <c r="EIW22" s="229"/>
      <c r="EIX22" s="229"/>
      <c r="EIY22" s="229"/>
      <c r="EIZ22" s="229"/>
      <c r="EJA22" s="229"/>
      <c r="EJD22" s="26"/>
      <c r="EJE22" s="26"/>
      <c r="EJF22" s="26"/>
      <c r="EJG22" s="26"/>
      <c r="EJH22" s="26"/>
      <c r="EJJ22" s="229"/>
      <c r="EJK22" s="229"/>
      <c r="EJL22" s="229"/>
      <c r="EJM22" s="229"/>
      <c r="EJN22" s="229"/>
      <c r="EJO22" s="229"/>
      <c r="EJP22" s="229"/>
      <c r="EJQ22" s="229"/>
      <c r="EJT22" s="26"/>
      <c r="EJU22" s="26"/>
      <c r="EJV22" s="26"/>
      <c r="EJW22" s="26"/>
      <c r="EJX22" s="26"/>
      <c r="EJZ22" s="229"/>
      <c r="EKA22" s="229"/>
      <c r="EKB22" s="229"/>
      <c r="EKC22" s="229"/>
      <c r="EKD22" s="229"/>
      <c r="EKE22" s="229"/>
      <c r="EKF22" s="229"/>
      <c r="EKG22" s="229"/>
      <c r="EKJ22" s="26"/>
      <c r="EKK22" s="26"/>
      <c r="EKL22" s="26"/>
      <c r="EKM22" s="26"/>
      <c r="EKN22" s="26"/>
      <c r="EKP22" s="229"/>
      <c r="EKQ22" s="229"/>
      <c r="EKR22" s="229"/>
      <c r="EKS22" s="229"/>
      <c r="EKT22" s="229"/>
      <c r="EKU22" s="229"/>
      <c r="EKV22" s="229"/>
      <c r="EKW22" s="229"/>
      <c r="EKZ22" s="26"/>
      <c r="ELA22" s="26"/>
      <c r="ELB22" s="26"/>
      <c r="ELC22" s="26"/>
      <c r="ELD22" s="26"/>
      <c r="ELF22" s="229"/>
      <c r="ELG22" s="229"/>
      <c r="ELH22" s="229"/>
      <c r="ELI22" s="229"/>
      <c r="ELJ22" s="229"/>
      <c r="ELK22" s="229"/>
      <c r="ELL22" s="229"/>
      <c r="ELM22" s="229"/>
      <c r="ELP22" s="26"/>
      <c r="ELQ22" s="26"/>
      <c r="ELR22" s="26"/>
      <c r="ELS22" s="26"/>
      <c r="ELT22" s="26"/>
      <c r="ELV22" s="229"/>
      <c r="ELW22" s="229"/>
      <c r="ELX22" s="229"/>
      <c r="ELY22" s="229"/>
      <c r="ELZ22" s="229"/>
      <c r="EMA22" s="229"/>
      <c r="EMB22" s="229"/>
      <c r="EMC22" s="229"/>
      <c r="EMF22" s="26"/>
      <c r="EMG22" s="26"/>
      <c r="EMH22" s="26"/>
      <c r="EMI22" s="26"/>
      <c r="EMJ22" s="26"/>
      <c r="EML22" s="229"/>
      <c r="EMM22" s="229"/>
      <c r="EMN22" s="229"/>
      <c r="EMO22" s="229"/>
      <c r="EMP22" s="229"/>
      <c r="EMQ22" s="229"/>
      <c r="EMR22" s="229"/>
      <c r="EMS22" s="229"/>
      <c r="EMV22" s="26"/>
      <c r="EMW22" s="26"/>
      <c r="EMX22" s="26"/>
      <c r="EMY22" s="26"/>
      <c r="EMZ22" s="26"/>
      <c r="ENB22" s="229"/>
      <c r="ENC22" s="229"/>
      <c r="END22" s="229"/>
      <c r="ENE22" s="229"/>
      <c r="ENF22" s="229"/>
      <c r="ENG22" s="229"/>
      <c r="ENH22" s="229"/>
      <c r="ENI22" s="229"/>
      <c r="ENL22" s="26"/>
      <c r="ENM22" s="26"/>
      <c r="ENN22" s="26"/>
      <c r="ENO22" s="26"/>
      <c r="ENP22" s="26"/>
      <c r="ENR22" s="229"/>
      <c r="ENS22" s="229"/>
      <c r="ENT22" s="229"/>
      <c r="ENU22" s="229"/>
      <c r="ENV22" s="229"/>
      <c r="ENW22" s="229"/>
      <c r="ENX22" s="229"/>
      <c r="ENY22" s="229"/>
      <c r="EOB22" s="26"/>
      <c r="EOC22" s="26"/>
      <c r="EOD22" s="26"/>
      <c r="EOE22" s="26"/>
      <c r="EOF22" s="26"/>
      <c r="EOH22" s="229"/>
      <c r="EOI22" s="229"/>
      <c r="EOJ22" s="229"/>
      <c r="EOK22" s="229"/>
      <c r="EOL22" s="229"/>
      <c r="EOM22" s="229"/>
      <c r="EON22" s="229"/>
      <c r="EOO22" s="229"/>
      <c r="EOR22" s="26"/>
      <c r="EOS22" s="26"/>
      <c r="EOT22" s="26"/>
      <c r="EOU22" s="26"/>
      <c r="EOV22" s="26"/>
      <c r="EOX22" s="229"/>
      <c r="EOY22" s="229"/>
      <c r="EOZ22" s="229"/>
      <c r="EPA22" s="229"/>
      <c r="EPB22" s="229"/>
      <c r="EPC22" s="229"/>
      <c r="EPD22" s="229"/>
      <c r="EPE22" s="229"/>
      <c r="EPH22" s="26"/>
      <c r="EPI22" s="26"/>
      <c r="EPJ22" s="26"/>
      <c r="EPK22" s="26"/>
      <c r="EPL22" s="26"/>
      <c r="EPN22" s="229"/>
      <c r="EPO22" s="229"/>
      <c r="EPP22" s="229"/>
      <c r="EPQ22" s="229"/>
      <c r="EPR22" s="229"/>
      <c r="EPS22" s="229"/>
      <c r="EPT22" s="229"/>
      <c r="EPU22" s="229"/>
      <c r="EPX22" s="26"/>
      <c r="EPY22" s="26"/>
      <c r="EPZ22" s="26"/>
      <c r="EQA22" s="26"/>
      <c r="EQB22" s="26"/>
      <c r="EQD22" s="229"/>
      <c r="EQE22" s="229"/>
      <c r="EQF22" s="229"/>
      <c r="EQG22" s="229"/>
      <c r="EQH22" s="229"/>
      <c r="EQI22" s="229"/>
      <c r="EQJ22" s="229"/>
      <c r="EQK22" s="229"/>
      <c r="EQN22" s="26"/>
      <c r="EQO22" s="26"/>
      <c r="EQP22" s="26"/>
      <c r="EQQ22" s="26"/>
      <c r="EQR22" s="26"/>
      <c r="EQT22" s="229"/>
      <c r="EQU22" s="229"/>
      <c r="EQV22" s="229"/>
      <c r="EQW22" s="229"/>
      <c r="EQX22" s="229"/>
      <c r="EQY22" s="229"/>
      <c r="EQZ22" s="229"/>
      <c r="ERA22" s="229"/>
      <c r="ERD22" s="26"/>
      <c r="ERE22" s="26"/>
      <c r="ERF22" s="26"/>
      <c r="ERG22" s="26"/>
      <c r="ERH22" s="26"/>
      <c r="ERJ22" s="229"/>
      <c r="ERK22" s="229"/>
      <c r="ERL22" s="229"/>
      <c r="ERM22" s="229"/>
      <c r="ERN22" s="229"/>
      <c r="ERO22" s="229"/>
      <c r="ERP22" s="229"/>
      <c r="ERQ22" s="229"/>
      <c r="ERT22" s="26"/>
      <c r="ERU22" s="26"/>
      <c r="ERV22" s="26"/>
      <c r="ERW22" s="26"/>
      <c r="ERX22" s="26"/>
      <c r="ERZ22" s="229"/>
      <c r="ESA22" s="229"/>
      <c r="ESB22" s="229"/>
      <c r="ESC22" s="229"/>
      <c r="ESD22" s="229"/>
      <c r="ESE22" s="229"/>
      <c r="ESF22" s="229"/>
      <c r="ESG22" s="229"/>
      <c r="ESJ22" s="26"/>
      <c r="ESK22" s="26"/>
      <c r="ESL22" s="26"/>
      <c r="ESM22" s="26"/>
      <c r="ESN22" s="26"/>
      <c r="ESP22" s="229"/>
      <c r="ESQ22" s="229"/>
      <c r="ESR22" s="229"/>
      <c r="ESS22" s="229"/>
      <c r="EST22" s="229"/>
      <c r="ESU22" s="229"/>
      <c r="ESV22" s="229"/>
      <c r="ESW22" s="229"/>
      <c r="ESZ22" s="26"/>
      <c r="ETA22" s="26"/>
      <c r="ETB22" s="26"/>
      <c r="ETC22" s="26"/>
      <c r="ETD22" s="26"/>
      <c r="ETF22" s="229"/>
      <c r="ETG22" s="229"/>
      <c r="ETH22" s="229"/>
      <c r="ETI22" s="229"/>
      <c r="ETJ22" s="229"/>
      <c r="ETK22" s="229"/>
      <c r="ETL22" s="229"/>
      <c r="ETM22" s="229"/>
      <c r="ETP22" s="26"/>
      <c r="ETQ22" s="26"/>
      <c r="ETR22" s="26"/>
      <c r="ETS22" s="26"/>
      <c r="ETT22" s="26"/>
      <c r="ETV22" s="229"/>
      <c r="ETW22" s="229"/>
      <c r="ETX22" s="229"/>
      <c r="ETY22" s="229"/>
      <c r="ETZ22" s="229"/>
      <c r="EUA22" s="229"/>
      <c r="EUB22" s="229"/>
      <c r="EUC22" s="229"/>
      <c r="EUF22" s="26"/>
      <c r="EUG22" s="26"/>
      <c r="EUH22" s="26"/>
      <c r="EUI22" s="26"/>
      <c r="EUJ22" s="26"/>
      <c r="EUL22" s="229"/>
      <c r="EUM22" s="229"/>
      <c r="EUN22" s="229"/>
      <c r="EUO22" s="229"/>
      <c r="EUP22" s="229"/>
      <c r="EUQ22" s="229"/>
      <c r="EUR22" s="229"/>
      <c r="EUS22" s="229"/>
      <c r="EUV22" s="26"/>
      <c r="EUW22" s="26"/>
      <c r="EUX22" s="26"/>
      <c r="EUY22" s="26"/>
      <c r="EUZ22" s="26"/>
      <c r="EVB22" s="229"/>
      <c r="EVC22" s="229"/>
      <c r="EVD22" s="229"/>
      <c r="EVE22" s="229"/>
      <c r="EVF22" s="229"/>
      <c r="EVG22" s="229"/>
      <c r="EVH22" s="229"/>
      <c r="EVI22" s="229"/>
      <c r="EVL22" s="26"/>
      <c r="EVM22" s="26"/>
      <c r="EVN22" s="26"/>
      <c r="EVO22" s="26"/>
      <c r="EVP22" s="26"/>
      <c r="EVR22" s="229"/>
      <c r="EVS22" s="229"/>
      <c r="EVT22" s="229"/>
      <c r="EVU22" s="229"/>
      <c r="EVV22" s="229"/>
      <c r="EVW22" s="229"/>
      <c r="EVX22" s="229"/>
      <c r="EVY22" s="229"/>
      <c r="EWB22" s="26"/>
      <c r="EWC22" s="26"/>
      <c r="EWD22" s="26"/>
      <c r="EWE22" s="26"/>
      <c r="EWF22" s="26"/>
      <c r="EWH22" s="229"/>
      <c r="EWI22" s="229"/>
      <c r="EWJ22" s="229"/>
      <c r="EWK22" s="229"/>
      <c r="EWL22" s="229"/>
      <c r="EWM22" s="229"/>
      <c r="EWN22" s="229"/>
      <c r="EWO22" s="229"/>
      <c r="EWR22" s="26"/>
      <c r="EWS22" s="26"/>
      <c r="EWT22" s="26"/>
      <c r="EWU22" s="26"/>
      <c r="EWV22" s="26"/>
      <c r="EWX22" s="229"/>
      <c r="EWY22" s="229"/>
      <c r="EWZ22" s="229"/>
      <c r="EXA22" s="229"/>
      <c r="EXB22" s="229"/>
      <c r="EXC22" s="229"/>
      <c r="EXD22" s="229"/>
      <c r="EXE22" s="229"/>
      <c r="EXH22" s="26"/>
      <c r="EXI22" s="26"/>
      <c r="EXJ22" s="26"/>
      <c r="EXK22" s="26"/>
      <c r="EXL22" s="26"/>
      <c r="EXN22" s="229"/>
      <c r="EXO22" s="229"/>
      <c r="EXP22" s="229"/>
      <c r="EXQ22" s="229"/>
      <c r="EXR22" s="229"/>
      <c r="EXS22" s="229"/>
      <c r="EXT22" s="229"/>
      <c r="EXU22" s="229"/>
      <c r="EXX22" s="26"/>
      <c r="EXY22" s="26"/>
      <c r="EXZ22" s="26"/>
      <c r="EYA22" s="26"/>
      <c r="EYB22" s="26"/>
      <c r="EYD22" s="229"/>
      <c r="EYE22" s="229"/>
      <c r="EYF22" s="229"/>
      <c r="EYG22" s="229"/>
      <c r="EYH22" s="229"/>
      <c r="EYI22" s="229"/>
      <c r="EYJ22" s="229"/>
      <c r="EYK22" s="229"/>
      <c r="EYN22" s="26"/>
      <c r="EYO22" s="26"/>
      <c r="EYP22" s="26"/>
      <c r="EYQ22" s="26"/>
      <c r="EYR22" s="26"/>
      <c r="EYT22" s="229"/>
      <c r="EYU22" s="229"/>
      <c r="EYV22" s="229"/>
      <c r="EYW22" s="229"/>
      <c r="EYX22" s="229"/>
      <c r="EYY22" s="229"/>
      <c r="EYZ22" s="229"/>
      <c r="EZA22" s="229"/>
      <c r="EZD22" s="26"/>
      <c r="EZE22" s="26"/>
      <c r="EZF22" s="26"/>
      <c r="EZG22" s="26"/>
      <c r="EZH22" s="26"/>
      <c r="EZJ22" s="229"/>
      <c r="EZK22" s="229"/>
      <c r="EZL22" s="229"/>
      <c r="EZM22" s="229"/>
      <c r="EZN22" s="229"/>
      <c r="EZO22" s="229"/>
      <c r="EZP22" s="229"/>
      <c r="EZQ22" s="229"/>
      <c r="EZT22" s="26"/>
      <c r="EZU22" s="26"/>
      <c r="EZV22" s="26"/>
      <c r="EZW22" s="26"/>
      <c r="EZX22" s="26"/>
      <c r="EZZ22" s="229"/>
      <c r="FAA22" s="229"/>
      <c r="FAB22" s="229"/>
      <c r="FAC22" s="229"/>
      <c r="FAD22" s="229"/>
      <c r="FAE22" s="229"/>
      <c r="FAF22" s="229"/>
      <c r="FAG22" s="229"/>
      <c r="FAJ22" s="26"/>
      <c r="FAK22" s="26"/>
      <c r="FAL22" s="26"/>
      <c r="FAM22" s="26"/>
      <c r="FAN22" s="26"/>
      <c r="FAP22" s="229"/>
      <c r="FAQ22" s="229"/>
      <c r="FAR22" s="229"/>
      <c r="FAS22" s="229"/>
      <c r="FAT22" s="229"/>
      <c r="FAU22" s="229"/>
      <c r="FAV22" s="229"/>
      <c r="FAW22" s="229"/>
      <c r="FAZ22" s="26"/>
      <c r="FBA22" s="26"/>
      <c r="FBB22" s="26"/>
      <c r="FBC22" s="26"/>
      <c r="FBD22" s="26"/>
      <c r="FBF22" s="229"/>
      <c r="FBG22" s="229"/>
      <c r="FBH22" s="229"/>
      <c r="FBI22" s="229"/>
      <c r="FBJ22" s="229"/>
      <c r="FBK22" s="229"/>
      <c r="FBL22" s="229"/>
      <c r="FBM22" s="229"/>
      <c r="FBP22" s="26"/>
      <c r="FBQ22" s="26"/>
      <c r="FBR22" s="26"/>
      <c r="FBS22" s="26"/>
      <c r="FBT22" s="26"/>
      <c r="FBV22" s="229"/>
      <c r="FBW22" s="229"/>
      <c r="FBX22" s="229"/>
      <c r="FBY22" s="229"/>
      <c r="FBZ22" s="229"/>
      <c r="FCA22" s="229"/>
      <c r="FCB22" s="229"/>
      <c r="FCC22" s="229"/>
      <c r="FCF22" s="26"/>
      <c r="FCG22" s="26"/>
      <c r="FCH22" s="26"/>
      <c r="FCI22" s="26"/>
      <c r="FCJ22" s="26"/>
      <c r="FCL22" s="229"/>
      <c r="FCM22" s="229"/>
      <c r="FCN22" s="229"/>
      <c r="FCO22" s="229"/>
      <c r="FCP22" s="229"/>
      <c r="FCQ22" s="229"/>
      <c r="FCR22" s="229"/>
      <c r="FCS22" s="229"/>
      <c r="FCV22" s="26"/>
      <c r="FCW22" s="26"/>
      <c r="FCX22" s="26"/>
      <c r="FCY22" s="26"/>
      <c r="FCZ22" s="26"/>
      <c r="FDB22" s="229"/>
      <c r="FDC22" s="229"/>
      <c r="FDD22" s="229"/>
      <c r="FDE22" s="229"/>
      <c r="FDF22" s="229"/>
      <c r="FDG22" s="229"/>
      <c r="FDH22" s="229"/>
      <c r="FDI22" s="229"/>
      <c r="FDL22" s="26"/>
      <c r="FDM22" s="26"/>
      <c r="FDN22" s="26"/>
      <c r="FDO22" s="26"/>
      <c r="FDP22" s="26"/>
      <c r="FDR22" s="229"/>
      <c r="FDS22" s="229"/>
      <c r="FDT22" s="229"/>
      <c r="FDU22" s="229"/>
      <c r="FDV22" s="229"/>
      <c r="FDW22" s="229"/>
      <c r="FDX22" s="229"/>
      <c r="FDY22" s="229"/>
      <c r="FEB22" s="26"/>
      <c r="FEC22" s="26"/>
      <c r="FED22" s="26"/>
      <c r="FEE22" s="26"/>
      <c r="FEF22" s="26"/>
      <c r="FEH22" s="229"/>
      <c r="FEI22" s="229"/>
      <c r="FEJ22" s="229"/>
      <c r="FEK22" s="229"/>
      <c r="FEL22" s="229"/>
      <c r="FEM22" s="229"/>
      <c r="FEN22" s="229"/>
      <c r="FEO22" s="229"/>
      <c r="FER22" s="26"/>
      <c r="FES22" s="26"/>
      <c r="FET22" s="26"/>
      <c r="FEU22" s="26"/>
      <c r="FEV22" s="26"/>
      <c r="FEX22" s="229"/>
      <c r="FEY22" s="229"/>
      <c r="FEZ22" s="229"/>
      <c r="FFA22" s="229"/>
      <c r="FFB22" s="229"/>
      <c r="FFC22" s="229"/>
      <c r="FFD22" s="229"/>
      <c r="FFE22" s="229"/>
      <c r="FFH22" s="26"/>
      <c r="FFI22" s="26"/>
      <c r="FFJ22" s="26"/>
      <c r="FFK22" s="26"/>
      <c r="FFL22" s="26"/>
      <c r="FFN22" s="229"/>
      <c r="FFO22" s="229"/>
      <c r="FFP22" s="229"/>
      <c r="FFQ22" s="229"/>
      <c r="FFR22" s="229"/>
      <c r="FFS22" s="229"/>
      <c r="FFT22" s="229"/>
      <c r="FFU22" s="229"/>
      <c r="FFX22" s="26"/>
      <c r="FFY22" s="26"/>
      <c r="FFZ22" s="26"/>
      <c r="FGA22" s="26"/>
      <c r="FGB22" s="26"/>
      <c r="FGD22" s="229"/>
      <c r="FGE22" s="229"/>
      <c r="FGF22" s="229"/>
      <c r="FGG22" s="229"/>
      <c r="FGH22" s="229"/>
      <c r="FGI22" s="229"/>
      <c r="FGJ22" s="229"/>
      <c r="FGK22" s="229"/>
      <c r="FGN22" s="26"/>
      <c r="FGO22" s="26"/>
      <c r="FGP22" s="26"/>
      <c r="FGQ22" s="26"/>
      <c r="FGR22" s="26"/>
      <c r="FGT22" s="229"/>
      <c r="FGU22" s="229"/>
      <c r="FGV22" s="229"/>
      <c r="FGW22" s="229"/>
      <c r="FGX22" s="229"/>
      <c r="FGY22" s="229"/>
      <c r="FGZ22" s="229"/>
      <c r="FHA22" s="229"/>
      <c r="FHD22" s="26"/>
      <c r="FHE22" s="26"/>
      <c r="FHF22" s="26"/>
      <c r="FHG22" s="26"/>
      <c r="FHH22" s="26"/>
      <c r="FHJ22" s="229"/>
      <c r="FHK22" s="229"/>
      <c r="FHL22" s="229"/>
      <c r="FHM22" s="229"/>
      <c r="FHN22" s="229"/>
      <c r="FHO22" s="229"/>
      <c r="FHP22" s="229"/>
      <c r="FHQ22" s="229"/>
      <c r="FHT22" s="26"/>
      <c r="FHU22" s="26"/>
      <c r="FHV22" s="26"/>
      <c r="FHW22" s="26"/>
      <c r="FHX22" s="26"/>
      <c r="FHZ22" s="229"/>
      <c r="FIA22" s="229"/>
      <c r="FIB22" s="229"/>
      <c r="FIC22" s="229"/>
      <c r="FID22" s="229"/>
      <c r="FIE22" s="229"/>
      <c r="FIF22" s="229"/>
      <c r="FIG22" s="229"/>
      <c r="FIJ22" s="26"/>
      <c r="FIK22" s="26"/>
      <c r="FIL22" s="26"/>
      <c r="FIM22" s="26"/>
      <c r="FIN22" s="26"/>
      <c r="FIP22" s="229"/>
      <c r="FIQ22" s="229"/>
      <c r="FIR22" s="229"/>
      <c r="FIS22" s="229"/>
      <c r="FIT22" s="229"/>
      <c r="FIU22" s="229"/>
      <c r="FIV22" s="229"/>
      <c r="FIW22" s="229"/>
      <c r="FIZ22" s="26"/>
      <c r="FJA22" s="26"/>
      <c r="FJB22" s="26"/>
      <c r="FJC22" s="26"/>
      <c r="FJD22" s="26"/>
      <c r="FJF22" s="229"/>
      <c r="FJG22" s="229"/>
      <c r="FJH22" s="229"/>
      <c r="FJI22" s="229"/>
      <c r="FJJ22" s="229"/>
      <c r="FJK22" s="229"/>
      <c r="FJL22" s="229"/>
      <c r="FJM22" s="229"/>
      <c r="FJP22" s="26"/>
      <c r="FJQ22" s="26"/>
      <c r="FJR22" s="26"/>
      <c r="FJS22" s="26"/>
      <c r="FJT22" s="26"/>
      <c r="FJV22" s="229"/>
      <c r="FJW22" s="229"/>
      <c r="FJX22" s="229"/>
      <c r="FJY22" s="229"/>
      <c r="FJZ22" s="229"/>
      <c r="FKA22" s="229"/>
      <c r="FKB22" s="229"/>
      <c r="FKC22" s="229"/>
      <c r="FKF22" s="26"/>
      <c r="FKG22" s="26"/>
      <c r="FKH22" s="26"/>
      <c r="FKI22" s="26"/>
      <c r="FKJ22" s="26"/>
      <c r="FKL22" s="229"/>
      <c r="FKM22" s="229"/>
      <c r="FKN22" s="229"/>
      <c r="FKO22" s="229"/>
      <c r="FKP22" s="229"/>
      <c r="FKQ22" s="229"/>
      <c r="FKR22" s="229"/>
      <c r="FKS22" s="229"/>
      <c r="FKV22" s="26"/>
      <c r="FKW22" s="26"/>
      <c r="FKX22" s="26"/>
      <c r="FKY22" s="26"/>
      <c r="FKZ22" s="26"/>
      <c r="FLB22" s="229"/>
      <c r="FLC22" s="229"/>
      <c r="FLD22" s="229"/>
      <c r="FLE22" s="229"/>
      <c r="FLF22" s="229"/>
      <c r="FLG22" s="229"/>
      <c r="FLH22" s="229"/>
      <c r="FLI22" s="229"/>
      <c r="FLL22" s="26"/>
      <c r="FLM22" s="26"/>
      <c r="FLN22" s="26"/>
      <c r="FLO22" s="26"/>
      <c r="FLP22" s="26"/>
      <c r="FLR22" s="229"/>
      <c r="FLS22" s="229"/>
      <c r="FLT22" s="229"/>
      <c r="FLU22" s="229"/>
      <c r="FLV22" s="229"/>
      <c r="FLW22" s="229"/>
      <c r="FLX22" s="229"/>
      <c r="FLY22" s="229"/>
      <c r="FMB22" s="26"/>
      <c r="FMC22" s="26"/>
      <c r="FMD22" s="26"/>
      <c r="FME22" s="26"/>
      <c r="FMF22" s="26"/>
      <c r="FMH22" s="229"/>
      <c r="FMI22" s="229"/>
      <c r="FMJ22" s="229"/>
      <c r="FMK22" s="229"/>
      <c r="FML22" s="229"/>
      <c r="FMM22" s="229"/>
      <c r="FMN22" s="229"/>
      <c r="FMO22" s="229"/>
      <c r="FMR22" s="26"/>
      <c r="FMS22" s="26"/>
      <c r="FMT22" s="26"/>
      <c r="FMU22" s="26"/>
      <c r="FMV22" s="26"/>
      <c r="FMX22" s="229"/>
      <c r="FMY22" s="229"/>
      <c r="FMZ22" s="229"/>
      <c r="FNA22" s="229"/>
      <c r="FNB22" s="229"/>
      <c r="FNC22" s="229"/>
      <c r="FND22" s="229"/>
      <c r="FNE22" s="229"/>
      <c r="FNH22" s="26"/>
      <c r="FNI22" s="26"/>
      <c r="FNJ22" s="26"/>
      <c r="FNK22" s="26"/>
      <c r="FNL22" s="26"/>
      <c r="FNN22" s="229"/>
      <c r="FNO22" s="229"/>
      <c r="FNP22" s="229"/>
      <c r="FNQ22" s="229"/>
      <c r="FNR22" s="229"/>
      <c r="FNS22" s="229"/>
      <c r="FNT22" s="229"/>
      <c r="FNU22" s="229"/>
      <c r="FNX22" s="26"/>
      <c r="FNY22" s="26"/>
      <c r="FNZ22" s="26"/>
      <c r="FOA22" s="26"/>
      <c r="FOB22" s="26"/>
      <c r="FOD22" s="229"/>
      <c r="FOE22" s="229"/>
      <c r="FOF22" s="229"/>
      <c r="FOG22" s="229"/>
      <c r="FOH22" s="229"/>
      <c r="FOI22" s="229"/>
      <c r="FOJ22" s="229"/>
      <c r="FOK22" s="229"/>
      <c r="FON22" s="26"/>
      <c r="FOO22" s="26"/>
      <c r="FOP22" s="26"/>
      <c r="FOQ22" s="26"/>
      <c r="FOR22" s="26"/>
      <c r="FOT22" s="229"/>
      <c r="FOU22" s="229"/>
      <c r="FOV22" s="229"/>
      <c r="FOW22" s="229"/>
      <c r="FOX22" s="229"/>
      <c r="FOY22" s="229"/>
      <c r="FOZ22" s="229"/>
      <c r="FPA22" s="229"/>
      <c r="FPD22" s="26"/>
      <c r="FPE22" s="26"/>
      <c r="FPF22" s="26"/>
      <c r="FPG22" s="26"/>
      <c r="FPH22" s="26"/>
      <c r="FPJ22" s="229"/>
      <c r="FPK22" s="229"/>
      <c r="FPL22" s="229"/>
      <c r="FPM22" s="229"/>
      <c r="FPN22" s="229"/>
      <c r="FPO22" s="229"/>
      <c r="FPP22" s="229"/>
      <c r="FPQ22" s="229"/>
      <c r="FPT22" s="26"/>
      <c r="FPU22" s="26"/>
      <c r="FPV22" s="26"/>
      <c r="FPW22" s="26"/>
      <c r="FPX22" s="26"/>
      <c r="FPZ22" s="229"/>
      <c r="FQA22" s="229"/>
      <c r="FQB22" s="229"/>
      <c r="FQC22" s="229"/>
      <c r="FQD22" s="229"/>
      <c r="FQE22" s="229"/>
      <c r="FQF22" s="229"/>
      <c r="FQG22" s="229"/>
      <c r="FQJ22" s="26"/>
      <c r="FQK22" s="26"/>
      <c r="FQL22" s="26"/>
      <c r="FQM22" s="26"/>
      <c r="FQN22" s="26"/>
      <c r="FQP22" s="229"/>
      <c r="FQQ22" s="229"/>
      <c r="FQR22" s="229"/>
      <c r="FQS22" s="229"/>
      <c r="FQT22" s="229"/>
      <c r="FQU22" s="229"/>
      <c r="FQV22" s="229"/>
      <c r="FQW22" s="229"/>
      <c r="FQZ22" s="26"/>
      <c r="FRA22" s="26"/>
      <c r="FRB22" s="26"/>
      <c r="FRC22" s="26"/>
      <c r="FRD22" s="26"/>
      <c r="FRF22" s="229"/>
      <c r="FRG22" s="229"/>
      <c r="FRH22" s="229"/>
      <c r="FRI22" s="229"/>
      <c r="FRJ22" s="229"/>
      <c r="FRK22" s="229"/>
      <c r="FRL22" s="229"/>
      <c r="FRM22" s="229"/>
      <c r="FRP22" s="26"/>
      <c r="FRQ22" s="26"/>
      <c r="FRR22" s="26"/>
      <c r="FRS22" s="26"/>
      <c r="FRT22" s="26"/>
      <c r="FRV22" s="229"/>
      <c r="FRW22" s="229"/>
      <c r="FRX22" s="229"/>
      <c r="FRY22" s="229"/>
      <c r="FRZ22" s="229"/>
      <c r="FSA22" s="229"/>
      <c r="FSB22" s="229"/>
      <c r="FSC22" s="229"/>
      <c r="FSF22" s="26"/>
      <c r="FSG22" s="26"/>
      <c r="FSH22" s="26"/>
      <c r="FSI22" s="26"/>
      <c r="FSJ22" s="26"/>
      <c r="FSL22" s="229"/>
      <c r="FSM22" s="229"/>
      <c r="FSN22" s="229"/>
      <c r="FSO22" s="229"/>
      <c r="FSP22" s="229"/>
      <c r="FSQ22" s="229"/>
      <c r="FSR22" s="229"/>
      <c r="FSS22" s="229"/>
      <c r="FSV22" s="26"/>
      <c r="FSW22" s="26"/>
      <c r="FSX22" s="26"/>
      <c r="FSY22" s="26"/>
      <c r="FSZ22" s="26"/>
      <c r="FTB22" s="229"/>
      <c r="FTC22" s="229"/>
      <c r="FTD22" s="229"/>
      <c r="FTE22" s="229"/>
      <c r="FTF22" s="229"/>
      <c r="FTG22" s="229"/>
      <c r="FTH22" s="229"/>
      <c r="FTI22" s="229"/>
      <c r="FTL22" s="26"/>
      <c r="FTM22" s="26"/>
      <c r="FTN22" s="26"/>
      <c r="FTO22" s="26"/>
      <c r="FTP22" s="26"/>
      <c r="FTR22" s="229"/>
      <c r="FTS22" s="229"/>
      <c r="FTT22" s="229"/>
      <c r="FTU22" s="229"/>
      <c r="FTV22" s="229"/>
      <c r="FTW22" s="229"/>
      <c r="FTX22" s="229"/>
      <c r="FTY22" s="229"/>
      <c r="FUB22" s="26"/>
      <c r="FUC22" s="26"/>
      <c r="FUD22" s="26"/>
      <c r="FUE22" s="26"/>
      <c r="FUF22" s="26"/>
      <c r="FUH22" s="229"/>
      <c r="FUI22" s="229"/>
      <c r="FUJ22" s="229"/>
      <c r="FUK22" s="229"/>
      <c r="FUL22" s="229"/>
      <c r="FUM22" s="229"/>
      <c r="FUN22" s="229"/>
      <c r="FUO22" s="229"/>
      <c r="FUR22" s="26"/>
      <c r="FUS22" s="26"/>
      <c r="FUT22" s="26"/>
      <c r="FUU22" s="26"/>
      <c r="FUV22" s="26"/>
      <c r="FUX22" s="229"/>
      <c r="FUY22" s="229"/>
      <c r="FUZ22" s="229"/>
      <c r="FVA22" s="229"/>
      <c r="FVB22" s="229"/>
      <c r="FVC22" s="229"/>
      <c r="FVD22" s="229"/>
      <c r="FVE22" s="229"/>
      <c r="FVH22" s="26"/>
      <c r="FVI22" s="26"/>
      <c r="FVJ22" s="26"/>
      <c r="FVK22" s="26"/>
      <c r="FVL22" s="26"/>
      <c r="FVN22" s="229"/>
      <c r="FVO22" s="229"/>
      <c r="FVP22" s="229"/>
      <c r="FVQ22" s="229"/>
      <c r="FVR22" s="229"/>
      <c r="FVS22" s="229"/>
      <c r="FVT22" s="229"/>
      <c r="FVU22" s="229"/>
      <c r="FVX22" s="26"/>
      <c r="FVY22" s="26"/>
      <c r="FVZ22" s="26"/>
      <c r="FWA22" s="26"/>
      <c r="FWB22" s="26"/>
      <c r="FWD22" s="229"/>
      <c r="FWE22" s="229"/>
      <c r="FWF22" s="229"/>
      <c r="FWG22" s="229"/>
      <c r="FWH22" s="229"/>
      <c r="FWI22" s="229"/>
      <c r="FWJ22" s="229"/>
      <c r="FWK22" s="229"/>
      <c r="FWN22" s="26"/>
      <c r="FWO22" s="26"/>
      <c r="FWP22" s="26"/>
      <c r="FWQ22" s="26"/>
      <c r="FWR22" s="26"/>
      <c r="FWT22" s="229"/>
      <c r="FWU22" s="229"/>
      <c r="FWV22" s="229"/>
      <c r="FWW22" s="229"/>
      <c r="FWX22" s="229"/>
      <c r="FWY22" s="229"/>
      <c r="FWZ22" s="229"/>
      <c r="FXA22" s="229"/>
      <c r="FXD22" s="26"/>
      <c r="FXE22" s="26"/>
      <c r="FXF22" s="26"/>
      <c r="FXG22" s="26"/>
      <c r="FXH22" s="26"/>
      <c r="FXJ22" s="229"/>
      <c r="FXK22" s="229"/>
      <c r="FXL22" s="229"/>
      <c r="FXM22" s="229"/>
      <c r="FXN22" s="229"/>
      <c r="FXO22" s="229"/>
      <c r="FXP22" s="229"/>
      <c r="FXQ22" s="229"/>
      <c r="FXT22" s="26"/>
      <c r="FXU22" s="26"/>
      <c r="FXV22" s="26"/>
      <c r="FXW22" s="26"/>
      <c r="FXX22" s="26"/>
      <c r="FXZ22" s="229"/>
      <c r="FYA22" s="229"/>
      <c r="FYB22" s="229"/>
      <c r="FYC22" s="229"/>
      <c r="FYD22" s="229"/>
      <c r="FYE22" s="229"/>
      <c r="FYF22" s="229"/>
      <c r="FYG22" s="229"/>
      <c r="FYJ22" s="26"/>
      <c r="FYK22" s="26"/>
      <c r="FYL22" s="26"/>
      <c r="FYM22" s="26"/>
      <c r="FYN22" s="26"/>
      <c r="FYP22" s="229"/>
      <c r="FYQ22" s="229"/>
      <c r="FYR22" s="229"/>
      <c r="FYS22" s="229"/>
      <c r="FYT22" s="229"/>
      <c r="FYU22" s="229"/>
      <c r="FYV22" s="229"/>
      <c r="FYW22" s="229"/>
      <c r="FYZ22" s="26"/>
      <c r="FZA22" s="26"/>
      <c r="FZB22" s="26"/>
      <c r="FZC22" s="26"/>
      <c r="FZD22" s="26"/>
      <c r="FZF22" s="229"/>
      <c r="FZG22" s="229"/>
      <c r="FZH22" s="229"/>
      <c r="FZI22" s="229"/>
      <c r="FZJ22" s="229"/>
      <c r="FZK22" s="229"/>
      <c r="FZL22" s="229"/>
      <c r="FZM22" s="229"/>
      <c r="FZP22" s="26"/>
      <c r="FZQ22" s="26"/>
      <c r="FZR22" s="26"/>
      <c r="FZS22" s="26"/>
      <c r="FZT22" s="26"/>
      <c r="FZV22" s="229"/>
      <c r="FZW22" s="229"/>
      <c r="FZX22" s="229"/>
      <c r="FZY22" s="229"/>
      <c r="FZZ22" s="229"/>
      <c r="GAA22" s="229"/>
      <c r="GAB22" s="229"/>
      <c r="GAC22" s="229"/>
      <c r="GAF22" s="26"/>
      <c r="GAG22" s="26"/>
      <c r="GAH22" s="26"/>
      <c r="GAI22" s="26"/>
      <c r="GAJ22" s="26"/>
      <c r="GAL22" s="229"/>
      <c r="GAM22" s="229"/>
      <c r="GAN22" s="229"/>
      <c r="GAO22" s="229"/>
      <c r="GAP22" s="229"/>
      <c r="GAQ22" s="229"/>
      <c r="GAR22" s="229"/>
      <c r="GAS22" s="229"/>
      <c r="GAV22" s="26"/>
      <c r="GAW22" s="26"/>
      <c r="GAX22" s="26"/>
      <c r="GAY22" s="26"/>
      <c r="GAZ22" s="26"/>
      <c r="GBB22" s="229"/>
      <c r="GBC22" s="229"/>
      <c r="GBD22" s="229"/>
      <c r="GBE22" s="229"/>
      <c r="GBF22" s="229"/>
      <c r="GBG22" s="229"/>
      <c r="GBH22" s="229"/>
      <c r="GBI22" s="229"/>
      <c r="GBL22" s="26"/>
      <c r="GBM22" s="26"/>
      <c r="GBN22" s="26"/>
      <c r="GBO22" s="26"/>
      <c r="GBP22" s="26"/>
      <c r="GBR22" s="229"/>
      <c r="GBS22" s="229"/>
      <c r="GBT22" s="229"/>
      <c r="GBU22" s="229"/>
      <c r="GBV22" s="229"/>
      <c r="GBW22" s="229"/>
      <c r="GBX22" s="229"/>
      <c r="GBY22" s="229"/>
      <c r="GCB22" s="26"/>
      <c r="GCC22" s="26"/>
      <c r="GCD22" s="26"/>
      <c r="GCE22" s="26"/>
      <c r="GCF22" s="26"/>
      <c r="GCH22" s="229"/>
      <c r="GCI22" s="229"/>
      <c r="GCJ22" s="229"/>
      <c r="GCK22" s="229"/>
      <c r="GCL22" s="229"/>
      <c r="GCM22" s="229"/>
      <c r="GCN22" s="229"/>
      <c r="GCO22" s="229"/>
      <c r="GCR22" s="26"/>
      <c r="GCS22" s="26"/>
      <c r="GCT22" s="26"/>
      <c r="GCU22" s="26"/>
      <c r="GCV22" s="26"/>
      <c r="GCX22" s="229"/>
      <c r="GCY22" s="229"/>
      <c r="GCZ22" s="229"/>
      <c r="GDA22" s="229"/>
      <c r="GDB22" s="229"/>
      <c r="GDC22" s="229"/>
      <c r="GDD22" s="229"/>
      <c r="GDE22" s="229"/>
      <c r="GDH22" s="26"/>
      <c r="GDI22" s="26"/>
      <c r="GDJ22" s="26"/>
      <c r="GDK22" s="26"/>
      <c r="GDL22" s="26"/>
      <c r="GDN22" s="229"/>
      <c r="GDO22" s="229"/>
      <c r="GDP22" s="229"/>
      <c r="GDQ22" s="229"/>
      <c r="GDR22" s="229"/>
      <c r="GDS22" s="229"/>
      <c r="GDT22" s="229"/>
      <c r="GDU22" s="229"/>
      <c r="GDX22" s="26"/>
      <c r="GDY22" s="26"/>
      <c r="GDZ22" s="26"/>
      <c r="GEA22" s="26"/>
      <c r="GEB22" s="26"/>
      <c r="GED22" s="229"/>
      <c r="GEE22" s="229"/>
      <c r="GEF22" s="229"/>
      <c r="GEG22" s="229"/>
      <c r="GEH22" s="229"/>
      <c r="GEI22" s="229"/>
      <c r="GEJ22" s="229"/>
      <c r="GEK22" s="229"/>
      <c r="GEN22" s="26"/>
      <c r="GEO22" s="26"/>
      <c r="GEP22" s="26"/>
      <c r="GEQ22" s="26"/>
      <c r="GER22" s="26"/>
      <c r="GET22" s="229"/>
      <c r="GEU22" s="229"/>
      <c r="GEV22" s="229"/>
      <c r="GEW22" s="229"/>
      <c r="GEX22" s="229"/>
      <c r="GEY22" s="229"/>
      <c r="GEZ22" s="229"/>
      <c r="GFA22" s="229"/>
      <c r="GFD22" s="26"/>
      <c r="GFE22" s="26"/>
      <c r="GFF22" s="26"/>
      <c r="GFG22" s="26"/>
      <c r="GFH22" s="26"/>
      <c r="GFJ22" s="229"/>
      <c r="GFK22" s="229"/>
      <c r="GFL22" s="229"/>
      <c r="GFM22" s="229"/>
      <c r="GFN22" s="229"/>
      <c r="GFO22" s="229"/>
      <c r="GFP22" s="229"/>
      <c r="GFQ22" s="229"/>
      <c r="GFT22" s="26"/>
      <c r="GFU22" s="26"/>
      <c r="GFV22" s="26"/>
      <c r="GFW22" s="26"/>
      <c r="GFX22" s="26"/>
      <c r="GFZ22" s="229"/>
      <c r="GGA22" s="229"/>
      <c r="GGB22" s="229"/>
      <c r="GGC22" s="229"/>
      <c r="GGD22" s="229"/>
      <c r="GGE22" s="229"/>
      <c r="GGF22" s="229"/>
      <c r="GGG22" s="229"/>
      <c r="GGJ22" s="26"/>
      <c r="GGK22" s="26"/>
      <c r="GGL22" s="26"/>
      <c r="GGM22" s="26"/>
      <c r="GGN22" s="26"/>
      <c r="GGP22" s="229"/>
      <c r="GGQ22" s="229"/>
      <c r="GGR22" s="229"/>
      <c r="GGS22" s="229"/>
      <c r="GGT22" s="229"/>
      <c r="GGU22" s="229"/>
      <c r="GGV22" s="229"/>
      <c r="GGW22" s="229"/>
      <c r="GGZ22" s="26"/>
      <c r="GHA22" s="26"/>
      <c r="GHB22" s="26"/>
      <c r="GHC22" s="26"/>
      <c r="GHD22" s="26"/>
      <c r="GHF22" s="229"/>
      <c r="GHG22" s="229"/>
      <c r="GHH22" s="229"/>
      <c r="GHI22" s="229"/>
      <c r="GHJ22" s="229"/>
      <c r="GHK22" s="229"/>
      <c r="GHL22" s="229"/>
      <c r="GHM22" s="229"/>
      <c r="GHP22" s="26"/>
      <c r="GHQ22" s="26"/>
      <c r="GHR22" s="26"/>
      <c r="GHS22" s="26"/>
      <c r="GHT22" s="26"/>
      <c r="GHV22" s="229"/>
      <c r="GHW22" s="229"/>
      <c r="GHX22" s="229"/>
      <c r="GHY22" s="229"/>
      <c r="GHZ22" s="229"/>
      <c r="GIA22" s="229"/>
      <c r="GIB22" s="229"/>
      <c r="GIC22" s="229"/>
      <c r="GIF22" s="26"/>
      <c r="GIG22" s="26"/>
      <c r="GIH22" s="26"/>
      <c r="GII22" s="26"/>
      <c r="GIJ22" s="26"/>
      <c r="GIL22" s="229"/>
      <c r="GIM22" s="229"/>
      <c r="GIN22" s="229"/>
      <c r="GIO22" s="229"/>
      <c r="GIP22" s="229"/>
      <c r="GIQ22" s="229"/>
      <c r="GIR22" s="229"/>
      <c r="GIS22" s="229"/>
      <c r="GIV22" s="26"/>
      <c r="GIW22" s="26"/>
      <c r="GIX22" s="26"/>
      <c r="GIY22" s="26"/>
      <c r="GIZ22" s="26"/>
      <c r="GJB22" s="229"/>
      <c r="GJC22" s="229"/>
      <c r="GJD22" s="229"/>
      <c r="GJE22" s="229"/>
      <c r="GJF22" s="229"/>
      <c r="GJG22" s="229"/>
      <c r="GJH22" s="229"/>
      <c r="GJI22" s="229"/>
      <c r="GJL22" s="26"/>
      <c r="GJM22" s="26"/>
      <c r="GJN22" s="26"/>
      <c r="GJO22" s="26"/>
      <c r="GJP22" s="26"/>
      <c r="GJR22" s="229"/>
      <c r="GJS22" s="229"/>
      <c r="GJT22" s="229"/>
      <c r="GJU22" s="229"/>
      <c r="GJV22" s="229"/>
      <c r="GJW22" s="229"/>
      <c r="GJX22" s="229"/>
      <c r="GJY22" s="229"/>
      <c r="GKB22" s="26"/>
      <c r="GKC22" s="26"/>
      <c r="GKD22" s="26"/>
      <c r="GKE22" s="26"/>
      <c r="GKF22" s="26"/>
      <c r="GKH22" s="229"/>
      <c r="GKI22" s="229"/>
      <c r="GKJ22" s="229"/>
      <c r="GKK22" s="229"/>
      <c r="GKL22" s="229"/>
      <c r="GKM22" s="229"/>
      <c r="GKN22" s="229"/>
      <c r="GKO22" s="229"/>
      <c r="GKR22" s="26"/>
      <c r="GKS22" s="26"/>
      <c r="GKT22" s="26"/>
      <c r="GKU22" s="26"/>
      <c r="GKV22" s="26"/>
      <c r="GKX22" s="229"/>
      <c r="GKY22" s="229"/>
      <c r="GKZ22" s="229"/>
      <c r="GLA22" s="229"/>
      <c r="GLB22" s="229"/>
      <c r="GLC22" s="229"/>
      <c r="GLD22" s="229"/>
      <c r="GLE22" s="229"/>
      <c r="GLH22" s="26"/>
      <c r="GLI22" s="26"/>
      <c r="GLJ22" s="26"/>
      <c r="GLK22" s="26"/>
      <c r="GLL22" s="26"/>
      <c r="GLN22" s="229"/>
      <c r="GLO22" s="229"/>
      <c r="GLP22" s="229"/>
      <c r="GLQ22" s="229"/>
      <c r="GLR22" s="229"/>
      <c r="GLS22" s="229"/>
      <c r="GLT22" s="229"/>
      <c r="GLU22" s="229"/>
      <c r="GLX22" s="26"/>
      <c r="GLY22" s="26"/>
      <c r="GLZ22" s="26"/>
      <c r="GMA22" s="26"/>
      <c r="GMB22" s="26"/>
      <c r="GMD22" s="229"/>
      <c r="GME22" s="229"/>
      <c r="GMF22" s="229"/>
      <c r="GMG22" s="229"/>
      <c r="GMH22" s="229"/>
      <c r="GMI22" s="229"/>
      <c r="GMJ22" s="229"/>
      <c r="GMK22" s="229"/>
      <c r="GMN22" s="26"/>
      <c r="GMO22" s="26"/>
      <c r="GMP22" s="26"/>
      <c r="GMQ22" s="26"/>
      <c r="GMR22" s="26"/>
      <c r="GMT22" s="229"/>
      <c r="GMU22" s="229"/>
      <c r="GMV22" s="229"/>
      <c r="GMW22" s="229"/>
      <c r="GMX22" s="229"/>
      <c r="GMY22" s="229"/>
      <c r="GMZ22" s="229"/>
      <c r="GNA22" s="229"/>
      <c r="GND22" s="26"/>
      <c r="GNE22" s="26"/>
      <c r="GNF22" s="26"/>
      <c r="GNG22" s="26"/>
      <c r="GNH22" s="26"/>
      <c r="GNJ22" s="229"/>
      <c r="GNK22" s="229"/>
      <c r="GNL22" s="229"/>
      <c r="GNM22" s="229"/>
      <c r="GNN22" s="229"/>
      <c r="GNO22" s="229"/>
      <c r="GNP22" s="229"/>
      <c r="GNQ22" s="229"/>
      <c r="GNT22" s="26"/>
      <c r="GNU22" s="26"/>
      <c r="GNV22" s="26"/>
      <c r="GNW22" s="26"/>
      <c r="GNX22" s="26"/>
      <c r="GNZ22" s="229"/>
      <c r="GOA22" s="229"/>
      <c r="GOB22" s="229"/>
      <c r="GOC22" s="229"/>
      <c r="GOD22" s="229"/>
      <c r="GOE22" s="229"/>
      <c r="GOF22" s="229"/>
      <c r="GOG22" s="229"/>
      <c r="GOJ22" s="26"/>
      <c r="GOK22" s="26"/>
      <c r="GOL22" s="26"/>
      <c r="GOM22" s="26"/>
      <c r="GON22" s="26"/>
      <c r="GOP22" s="229"/>
      <c r="GOQ22" s="229"/>
      <c r="GOR22" s="229"/>
      <c r="GOS22" s="229"/>
      <c r="GOT22" s="229"/>
      <c r="GOU22" s="229"/>
      <c r="GOV22" s="229"/>
      <c r="GOW22" s="229"/>
      <c r="GOZ22" s="26"/>
      <c r="GPA22" s="26"/>
      <c r="GPB22" s="26"/>
      <c r="GPC22" s="26"/>
      <c r="GPD22" s="26"/>
      <c r="GPF22" s="229"/>
      <c r="GPG22" s="229"/>
      <c r="GPH22" s="229"/>
      <c r="GPI22" s="229"/>
      <c r="GPJ22" s="229"/>
      <c r="GPK22" s="229"/>
      <c r="GPL22" s="229"/>
      <c r="GPM22" s="229"/>
      <c r="GPP22" s="26"/>
      <c r="GPQ22" s="26"/>
      <c r="GPR22" s="26"/>
      <c r="GPS22" s="26"/>
      <c r="GPT22" s="26"/>
      <c r="GPV22" s="229"/>
      <c r="GPW22" s="229"/>
      <c r="GPX22" s="229"/>
      <c r="GPY22" s="229"/>
      <c r="GPZ22" s="229"/>
      <c r="GQA22" s="229"/>
      <c r="GQB22" s="229"/>
      <c r="GQC22" s="229"/>
      <c r="GQF22" s="26"/>
      <c r="GQG22" s="26"/>
      <c r="GQH22" s="26"/>
      <c r="GQI22" s="26"/>
      <c r="GQJ22" s="26"/>
      <c r="GQL22" s="229"/>
      <c r="GQM22" s="229"/>
      <c r="GQN22" s="229"/>
      <c r="GQO22" s="229"/>
      <c r="GQP22" s="229"/>
      <c r="GQQ22" s="229"/>
      <c r="GQR22" s="229"/>
      <c r="GQS22" s="229"/>
      <c r="GQV22" s="26"/>
      <c r="GQW22" s="26"/>
      <c r="GQX22" s="26"/>
      <c r="GQY22" s="26"/>
      <c r="GQZ22" s="26"/>
      <c r="GRB22" s="229"/>
      <c r="GRC22" s="229"/>
      <c r="GRD22" s="229"/>
      <c r="GRE22" s="229"/>
      <c r="GRF22" s="229"/>
      <c r="GRG22" s="229"/>
      <c r="GRH22" s="229"/>
      <c r="GRI22" s="229"/>
      <c r="GRL22" s="26"/>
      <c r="GRM22" s="26"/>
      <c r="GRN22" s="26"/>
      <c r="GRO22" s="26"/>
      <c r="GRP22" s="26"/>
      <c r="GRR22" s="229"/>
      <c r="GRS22" s="229"/>
      <c r="GRT22" s="229"/>
      <c r="GRU22" s="229"/>
      <c r="GRV22" s="229"/>
      <c r="GRW22" s="229"/>
      <c r="GRX22" s="229"/>
      <c r="GRY22" s="229"/>
      <c r="GSB22" s="26"/>
      <c r="GSC22" s="26"/>
      <c r="GSD22" s="26"/>
      <c r="GSE22" s="26"/>
      <c r="GSF22" s="26"/>
      <c r="GSH22" s="229"/>
      <c r="GSI22" s="229"/>
      <c r="GSJ22" s="229"/>
      <c r="GSK22" s="229"/>
      <c r="GSL22" s="229"/>
      <c r="GSM22" s="229"/>
      <c r="GSN22" s="229"/>
      <c r="GSO22" s="229"/>
      <c r="GSR22" s="26"/>
      <c r="GSS22" s="26"/>
      <c r="GST22" s="26"/>
      <c r="GSU22" s="26"/>
      <c r="GSV22" s="26"/>
      <c r="GSX22" s="229"/>
      <c r="GSY22" s="229"/>
      <c r="GSZ22" s="229"/>
      <c r="GTA22" s="229"/>
      <c r="GTB22" s="229"/>
      <c r="GTC22" s="229"/>
      <c r="GTD22" s="229"/>
      <c r="GTE22" s="229"/>
      <c r="GTH22" s="26"/>
      <c r="GTI22" s="26"/>
      <c r="GTJ22" s="26"/>
      <c r="GTK22" s="26"/>
      <c r="GTL22" s="26"/>
      <c r="GTN22" s="229"/>
      <c r="GTO22" s="229"/>
      <c r="GTP22" s="229"/>
      <c r="GTQ22" s="229"/>
      <c r="GTR22" s="229"/>
      <c r="GTS22" s="229"/>
      <c r="GTT22" s="229"/>
      <c r="GTU22" s="229"/>
      <c r="GTX22" s="26"/>
      <c r="GTY22" s="26"/>
      <c r="GTZ22" s="26"/>
      <c r="GUA22" s="26"/>
      <c r="GUB22" s="26"/>
      <c r="GUD22" s="229"/>
      <c r="GUE22" s="229"/>
      <c r="GUF22" s="229"/>
      <c r="GUG22" s="229"/>
      <c r="GUH22" s="229"/>
      <c r="GUI22" s="229"/>
      <c r="GUJ22" s="229"/>
      <c r="GUK22" s="229"/>
      <c r="GUN22" s="26"/>
      <c r="GUO22" s="26"/>
      <c r="GUP22" s="26"/>
      <c r="GUQ22" s="26"/>
      <c r="GUR22" s="26"/>
      <c r="GUT22" s="229"/>
      <c r="GUU22" s="229"/>
      <c r="GUV22" s="229"/>
      <c r="GUW22" s="229"/>
      <c r="GUX22" s="229"/>
      <c r="GUY22" s="229"/>
      <c r="GUZ22" s="229"/>
      <c r="GVA22" s="229"/>
      <c r="GVD22" s="26"/>
      <c r="GVE22" s="26"/>
      <c r="GVF22" s="26"/>
      <c r="GVG22" s="26"/>
      <c r="GVH22" s="26"/>
      <c r="GVJ22" s="229"/>
      <c r="GVK22" s="229"/>
      <c r="GVL22" s="229"/>
      <c r="GVM22" s="229"/>
      <c r="GVN22" s="229"/>
      <c r="GVO22" s="229"/>
      <c r="GVP22" s="229"/>
      <c r="GVQ22" s="229"/>
      <c r="GVT22" s="26"/>
      <c r="GVU22" s="26"/>
      <c r="GVV22" s="26"/>
      <c r="GVW22" s="26"/>
      <c r="GVX22" s="26"/>
      <c r="GVZ22" s="229"/>
      <c r="GWA22" s="229"/>
      <c r="GWB22" s="229"/>
      <c r="GWC22" s="229"/>
      <c r="GWD22" s="229"/>
      <c r="GWE22" s="229"/>
      <c r="GWF22" s="229"/>
      <c r="GWG22" s="229"/>
      <c r="GWJ22" s="26"/>
      <c r="GWK22" s="26"/>
      <c r="GWL22" s="26"/>
      <c r="GWM22" s="26"/>
      <c r="GWN22" s="26"/>
      <c r="GWP22" s="229"/>
      <c r="GWQ22" s="229"/>
      <c r="GWR22" s="229"/>
      <c r="GWS22" s="229"/>
      <c r="GWT22" s="229"/>
      <c r="GWU22" s="229"/>
      <c r="GWV22" s="229"/>
      <c r="GWW22" s="229"/>
      <c r="GWZ22" s="26"/>
      <c r="GXA22" s="26"/>
      <c r="GXB22" s="26"/>
      <c r="GXC22" s="26"/>
      <c r="GXD22" s="26"/>
      <c r="GXF22" s="229"/>
      <c r="GXG22" s="229"/>
      <c r="GXH22" s="229"/>
      <c r="GXI22" s="229"/>
      <c r="GXJ22" s="229"/>
      <c r="GXK22" s="229"/>
      <c r="GXL22" s="229"/>
      <c r="GXM22" s="229"/>
      <c r="GXP22" s="26"/>
      <c r="GXQ22" s="26"/>
      <c r="GXR22" s="26"/>
      <c r="GXS22" s="26"/>
      <c r="GXT22" s="26"/>
      <c r="GXV22" s="229"/>
      <c r="GXW22" s="229"/>
      <c r="GXX22" s="229"/>
      <c r="GXY22" s="229"/>
      <c r="GXZ22" s="229"/>
      <c r="GYA22" s="229"/>
      <c r="GYB22" s="229"/>
      <c r="GYC22" s="229"/>
      <c r="GYF22" s="26"/>
      <c r="GYG22" s="26"/>
      <c r="GYH22" s="26"/>
      <c r="GYI22" s="26"/>
      <c r="GYJ22" s="26"/>
      <c r="GYL22" s="229"/>
      <c r="GYM22" s="229"/>
      <c r="GYN22" s="229"/>
      <c r="GYO22" s="229"/>
      <c r="GYP22" s="229"/>
      <c r="GYQ22" s="229"/>
      <c r="GYR22" s="229"/>
      <c r="GYS22" s="229"/>
      <c r="GYV22" s="26"/>
      <c r="GYW22" s="26"/>
      <c r="GYX22" s="26"/>
      <c r="GYY22" s="26"/>
      <c r="GYZ22" s="26"/>
      <c r="GZB22" s="229"/>
      <c r="GZC22" s="229"/>
      <c r="GZD22" s="229"/>
      <c r="GZE22" s="229"/>
      <c r="GZF22" s="229"/>
      <c r="GZG22" s="229"/>
      <c r="GZH22" s="229"/>
      <c r="GZI22" s="229"/>
      <c r="GZL22" s="26"/>
      <c r="GZM22" s="26"/>
      <c r="GZN22" s="26"/>
      <c r="GZO22" s="26"/>
      <c r="GZP22" s="26"/>
      <c r="GZR22" s="229"/>
      <c r="GZS22" s="229"/>
      <c r="GZT22" s="229"/>
      <c r="GZU22" s="229"/>
      <c r="GZV22" s="229"/>
      <c r="GZW22" s="229"/>
      <c r="GZX22" s="229"/>
      <c r="GZY22" s="229"/>
      <c r="HAB22" s="26"/>
      <c r="HAC22" s="26"/>
      <c r="HAD22" s="26"/>
      <c r="HAE22" s="26"/>
      <c r="HAF22" s="26"/>
      <c r="HAH22" s="229"/>
      <c r="HAI22" s="229"/>
      <c r="HAJ22" s="229"/>
      <c r="HAK22" s="229"/>
      <c r="HAL22" s="229"/>
      <c r="HAM22" s="229"/>
      <c r="HAN22" s="229"/>
      <c r="HAO22" s="229"/>
      <c r="HAR22" s="26"/>
      <c r="HAS22" s="26"/>
      <c r="HAT22" s="26"/>
      <c r="HAU22" s="26"/>
      <c r="HAV22" s="26"/>
      <c r="HAX22" s="229"/>
      <c r="HAY22" s="229"/>
      <c r="HAZ22" s="229"/>
      <c r="HBA22" s="229"/>
      <c r="HBB22" s="229"/>
      <c r="HBC22" s="229"/>
      <c r="HBD22" s="229"/>
      <c r="HBE22" s="229"/>
      <c r="HBH22" s="26"/>
      <c r="HBI22" s="26"/>
      <c r="HBJ22" s="26"/>
      <c r="HBK22" s="26"/>
      <c r="HBL22" s="26"/>
      <c r="HBN22" s="229"/>
      <c r="HBO22" s="229"/>
      <c r="HBP22" s="229"/>
      <c r="HBQ22" s="229"/>
      <c r="HBR22" s="229"/>
      <c r="HBS22" s="229"/>
      <c r="HBT22" s="229"/>
      <c r="HBU22" s="229"/>
      <c r="HBX22" s="26"/>
      <c r="HBY22" s="26"/>
      <c r="HBZ22" s="26"/>
      <c r="HCA22" s="26"/>
      <c r="HCB22" s="26"/>
      <c r="HCD22" s="229"/>
      <c r="HCE22" s="229"/>
      <c r="HCF22" s="229"/>
      <c r="HCG22" s="229"/>
      <c r="HCH22" s="229"/>
      <c r="HCI22" s="229"/>
      <c r="HCJ22" s="229"/>
      <c r="HCK22" s="229"/>
      <c r="HCN22" s="26"/>
      <c r="HCO22" s="26"/>
      <c r="HCP22" s="26"/>
      <c r="HCQ22" s="26"/>
      <c r="HCR22" s="26"/>
      <c r="HCT22" s="229"/>
      <c r="HCU22" s="229"/>
      <c r="HCV22" s="229"/>
      <c r="HCW22" s="229"/>
      <c r="HCX22" s="229"/>
      <c r="HCY22" s="229"/>
      <c r="HCZ22" s="229"/>
      <c r="HDA22" s="229"/>
      <c r="HDD22" s="26"/>
      <c r="HDE22" s="26"/>
      <c r="HDF22" s="26"/>
      <c r="HDG22" s="26"/>
      <c r="HDH22" s="26"/>
      <c r="HDJ22" s="229"/>
      <c r="HDK22" s="229"/>
      <c r="HDL22" s="229"/>
      <c r="HDM22" s="229"/>
      <c r="HDN22" s="229"/>
      <c r="HDO22" s="229"/>
      <c r="HDP22" s="229"/>
      <c r="HDQ22" s="229"/>
      <c r="HDT22" s="26"/>
      <c r="HDU22" s="26"/>
      <c r="HDV22" s="26"/>
      <c r="HDW22" s="26"/>
      <c r="HDX22" s="26"/>
      <c r="HDZ22" s="229"/>
      <c r="HEA22" s="229"/>
      <c r="HEB22" s="229"/>
      <c r="HEC22" s="229"/>
      <c r="HED22" s="229"/>
      <c r="HEE22" s="229"/>
      <c r="HEF22" s="229"/>
      <c r="HEG22" s="229"/>
      <c r="HEJ22" s="26"/>
      <c r="HEK22" s="26"/>
      <c r="HEL22" s="26"/>
      <c r="HEM22" s="26"/>
      <c r="HEN22" s="26"/>
      <c r="HEP22" s="229"/>
      <c r="HEQ22" s="229"/>
      <c r="HER22" s="229"/>
      <c r="HES22" s="229"/>
      <c r="HET22" s="229"/>
      <c r="HEU22" s="229"/>
      <c r="HEV22" s="229"/>
      <c r="HEW22" s="229"/>
      <c r="HEZ22" s="26"/>
      <c r="HFA22" s="26"/>
      <c r="HFB22" s="26"/>
      <c r="HFC22" s="26"/>
      <c r="HFD22" s="26"/>
      <c r="HFF22" s="229"/>
      <c r="HFG22" s="229"/>
      <c r="HFH22" s="229"/>
      <c r="HFI22" s="229"/>
      <c r="HFJ22" s="229"/>
      <c r="HFK22" s="229"/>
      <c r="HFL22" s="229"/>
      <c r="HFM22" s="229"/>
      <c r="HFP22" s="26"/>
      <c r="HFQ22" s="26"/>
      <c r="HFR22" s="26"/>
      <c r="HFS22" s="26"/>
      <c r="HFT22" s="26"/>
      <c r="HFV22" s="229"/>
      <c r="HFW22" s="229"/>
      <c r="HFX22" s="229"/>
      <c r="HFY22" s="229"/>
      <c r="HFZ22" s="229"/>
      <c r="HGA22" s="229"/>
      <c r="HGB22" s="229"/>
      <c r="HGC22" s="229"/>
      <c r="HGF22" s="26"/>
      <c r="HGG22" s="26"/>
      <c r="HGH22" s="26"/>
      <c r="HGI22" s="26"/>
      <c r="HGJ22" s="26"/>
      <c r="HGL22" s="229"/>
      <c r="HGM22" s="229"/>
      <c r="HGN22" s="229"/>
      <c r="HGO22" s="229"/>
      <c r="HGP22" s="229"/>
      <c r="HGQ22" s="229"/>
      <c r="HGR22" s="229"/>
      <c r="HGS22" s="229"/>
      <c r="HGV22" s="26"/>
      <c r="HGW22" s="26"/>
      <c r="HGX22" s="26"/>
      <c r="HGY22" s="26"/>
      <c r="HGZ22" s="26"/>
      <c r="HHB22" s="229"/>
      <c r="HHC22" s="229"/>
      <c r="HHD22" s="229"/>
      <c r="HHE22" s="229"/>
      <c r="HHF22" s="229"/>
      <c r="HHG22" s="229"/>
      <c r="HHH22" s="229"/>
      <c r="HHI22" s="229"/>
      <c r="HHL22" s="26"/>
      <c r="HHM22" s="26"/>
      <c r="HHN22" s="26"/>
      <c r="HHO22" s="26"/>
      <c r="HHP22" s="26"/>
      <c r="HHR22" s="229"/>
      <c r="HHS22" s="229"/>
      <c r="HHT22" s="229"/>
      <c r="HHU22" s="229"/>
      <c r="HHV22" s="229"/>
      <c r="HHW22" s="229"/>
      <c r="HHX22" s="229"/>
      <c r="HHY22" s="229"/>
      <c r="HIB22" s="26"/>
      <c r="HIC22" s="26"/>
      <c r="HID22" s="26"/>
      <c r="HIE22" s="26"/>
      <c r="HIF22" s="26"/>
      <c r="HIH22" s="229"/>
      <c r="HII22" s="229"/>
      <c r="HIJ22" s="229"/>
      <c r="HIK22" s="229"/>
      <c r="HIL22" s="229"/>
      <c r="HIM22" s="229"/>
      <c r="HIN22" s="229"/>
      <c r="HIO22" s="229"/>
      <c r="HIR22" s="26"/>
      <c r="HIS22" s="26"/>
      <c r="HIT22" s="26"/>
      <c r="HIU22" s="26"/>
      <c r="HIV22" s="26"/>
      <c r="HIX22" s="229"/>
      <c r="HIY22" s="229"/>
      <c r="HIZ22" s="229"/>
      <c r="HJA22" s="229"/>
      <c r="HJB22" s="229"/>
      <c r="HJC22" s="229"/>
      <c r="HJD22" s="229"/>
      <c r="HJE22" s="229"/>
      <c r="HJH22" s="26"/>
      <c r="HJI22" s="26"/>
      <c r="HJJ22" s="26"/>
      <c r="HJK22" s="26"/>
      <c r="HJL22" s="26"/>
      <c r="HJN22" s="229"/>
      <c r="HJO22" s="229"/>
      <c r="HJP22" s="229"/>
      <c r="HJQ22" s="229"/>
      <c r="HJR22" s="229"/>
      <c r="HJS22" s="229"/>
      <c r="HJT22" s="229"/>
      <c r="HJU22" s="229"/>
      <c r="HJX22" s="26"/>
      <c r="HJY22" s="26"/>
      <c r="HJZ22" s="26"/>
      <c r="HKA22" s="26"/>
      <c r="HKB22" s="26"/>
      <c r="HKD22" s="229"/>
      <c r="HKE22" s="229"/>
      <c r="HKF22" s="229"/>
      <c r="HKG22" s="229"/>
      <c r="HKH22" s="229"/>
      <c r="HKI22" s="229"/>
      <c r="HKJ22" s="229"/>
      <c r="HKK22" s="229"/>
      <c r="HKN22" s="26"/>
      <c r="HKO22" s="26"/>
      <c r="HKP22" s="26"/>
      <c r="HKQ22" s="26"/>
      <c r="HKR22" s="26"/>
      <c r="HKT22" s="229"/>
      <c r="HKU22" s="229"/>
      <c r="HKV22" s="229"/>
      <c r="HKW22" s="229"/>
      <c r="HKX22" s="229"/>
      <c r="HKY22" s="229"/>
      <c r="HKZ22" s="229"/>
      <c r="HLA22" s="229"/>
      <c r="HLD22" s="26"/>
      <c r="HLE22" s="26"/>
      <c r="HLF22" s="26"/>
      <c r="HLG22" s="26"/>
      <c r="HLH22" s="26"/>
      <c r="HLJ22" s="229"/>
      <c r="HLK22" s="229"/>
      <c r="HLL22" s="229"/>
      <c r="HLM22" s="229"/>
      <c r="HLN22" s="229"/>
      <c r="HLO22" s="229"/>
      <c r="HLP22" s="229"/>
      <c r="HLQ22" s="229"/>
      <c r="HLT22" s="26"/>
      <c r="HLU22" s="26"/>
      <c r="HLV22" s="26"/>
      <c r="HLW22" s="26"/>
      <c r="HLX22" s="26"/>
      <c r="HLZ22" s="229"/>
      <c r="HMA22" s="229"/>
      <c r="HMB22" s="229"/>
      <c r="HMC22" s="229"/>
      <c r="HMD22" s="229"/>
      <c r="HME22" s="229"/>
      <c r="HMF22" s="229"/>
      <c r="HMG22" s="229"/>
      <c r="HMJ22" s="26"/>
      <c r="HMK22" s="26"/>
      <c r="HML22" s="26"/>
      <c r="HMM22" s="26"/>
      <c r="HMN22" s="26"/>
      <c r="HMP22" s="229"/>
      <c r="HMQ22" s="229"/>
      <c r="HMR22" s="229"/>
      <c r="HMS22" s="229"/>
      <c r="HMT22" s="229"/>
      <c r="HMU22" s="229"/>
      <c r="HMV22" s="229"/>
      <c r="HMW22" s="229"/>
      <c r="HMZ22" s="26"/>
      <c r="HNA22" s="26"/>
      <c r="HNB22" s="26"/>
      <c r="HNC22" s="26"/>
      <c r="HND22" s="26"/>
      <c r="HNF22" s="229"/>
      <c r="HNG22" s="229"/>
      <c r="HNH22" s="229"/>
      <c r="HNI22" s="229"/>
      <c r="HNJ22" s="229"/>
      <c r="HNK22" s="229"/>
      <c r="HNL22" s="229"/>
      <c r="HNM22" s="229"/>
      <c r="HNP22" s="26"/>
      <c r="HNQ22" s="26"/>
      <c r="HNR22" s="26"/>
      <c r="HNS22" s="26"/>
      <c r="HNT22" s="26"/>
      <c r="HNV22" s="229"/>
      <c r="HNW22" s="229"/>
      <c r="HNX22" s="229"/>
      <c r="HNY22" s="229"/>
      <c r="HNZ22" s="229"/>
      <c r="HOA22" s="229"/>
      <c r="HOB22" s="229"/>
      <c r="HOC22" s="229"/>
      <c r="HOF22" s="26"/>
      <c r="HOG22" s="26"/>
      <c r="HOH22" s="26"/>
      <c r="HOI22" s="26"/>
      <c r="HOJ22" s="26"/>
      <c r="HOL22" s="229"/>
      <c r="HOM22" s="229"/>
      <c r="HON22" s="229"/>
      <c r="HOO22" s="229"/>
      <c r="HOP22" s="229"/>
      <c r="HOQ22" s="229"/>
      <c r="HOR22" s="229"/>
      <c r="HOS22" s="229"/>
      <c r="HOV22" s="26"/>
      <c r="HOW22" s="26"/>
      <c r="HOX22" s="26"/>
      <c r="HOY22" s="26"/>
      <c r="HOZ22" s="26"/>
      <c r="HPB22" s="229"/>
      <c r="HPC22" s="229"/>
      <c r="HPD22" s="229"/>
      <c r="HPE22" s="229"/>
      <c r="HPF22" s="229"/>
      <c r="HPG22" s="229"/>
      <c r="HPH22" s="229"/>
      <c r="HPI22" s="229"/>
      <c r="HPL22" s="26"/>
      <c r="HPM22" s="26"/>
      <c r="HPN22" s="26"/>
      <c r="HPO22" s="26"/>
      <c r="HPP22" s="26"/>
      <c r="HPR22" s="229"/>
      <c r="HPS22" s="229"/>
      <c r="HPT22" s="229"/>
      <c r="HPU22" s="229"/>
      <c r="HPV22" s="229"/>
      <c r="HPW22" s="229"/>
      <c r="HPX22" s="229"/>
      <c r="HPY22" s="229"/>
      <c r="HQB22" s="26"/>
      <c r="HQC22" s="26"/>
      <c r="HQD22" s="26"/>
      <c r="HQE22" s="26"/>
      <c r="HQF22" s="26"/>
      <c r="HQH22" s="229"/>
      <c r="HQI22" s="229"/>
      <c r="HQJ22" s="229"/>
      <c r="HQK22" s="229"/>
      <c r="HQL22" s="229"/>
      <c r="HQM22" s="229"/>
      <c r="HQN22" s="229"/>
      <c r="HQO22" s="229"/>
      <c r="HQR22" s="26"/>
      <c r="HQS22" s="26"/>
      <c r="HQT22" s="26"/>
      <c r="HQU22" s="26"/>
      <c r="HQV22" s="26"/>
      <c r="HQX22" s="229"/>
      <c r="HQY22" s="229"/>
      <c r="HQZ22" s="229"/>
      <c r="HRA22" s="229"/>
      <c r="HRB22" s="229"/>
      <c r="HRC22" s="229"/>
      <c r="HRD22" s="229"/>
      <c r="HRE22" s="229"/>
      <c r="HRH22" s="26"/>
      <c r="HRI22" s="26"/>
      <c r="HRJ22" s="26"/>
      <c r="HRK22" s="26"/>
      <c r="HRL22" s="26"/>
      <c r="HRN22" s="229"/>
      <c r="HRO22" s="229"/>
      <c r="HRP22" s="229"/>
      <c r="HRQ22" s="229"/>
      <c r="HRR22" s="229"/>
      <c r="HRS22" s="229"/>
      <c r="HRT22" s="229"/>
      <c r="HRU22" s="229"/>
      <c r="HRX22" s="26"/>
      <c r="HRY22" s="26"/>
      <c r="HRZ22" s="26"/>
      <c r="HSA22" s="26"/>
      <c r="HSB22" s="26"/>
      <c r="HSD22" s="229"/>
      <c r="HSE22" s="229"/>
      <c r="HSF22" s="229"/>
      <c r="HSG22" s="229"/>
      <c r="HSH22" s="229"/>
      <c r="HSI22" s="229"/>
      <c r="HSJ22" s="229"/>
      <c r="HSK22" s="229"/>
      <c r="HSN22" s="26"/>
      <c r="HSO22" s="26"/>
      <c r="HSP22" s="26"/>
      <c r="HSQ22" s="26"/>
      <c r="HSR22" s="26"/>
      <c r="HST22" s="229"/>
      <c r="HSU22" s="229"/>
      <c r="HSV22" s="229"/>
      <c r="HSW22" s="229"/>
      <c r="HSX22" s="229"/>
      <c r="HSY22" s="229"/>
      <c r="HSZ22" s="229"/>
      <c r="HTA22" s="229"/>
      <c r="HTD22" s="26"/>
      <c r="HTE22" s="26"/>
      <c r="HTF22" s="26"/>
      <c r="HTG22" s="26"/>
      <c r="HTH22" s="26"/>
      <c r="HTJ22" s="229"/>
      <c r="HTK22" s="229"/>
      <c r="HTL22" s="229"/>
      <c r="HTM22" s="229"/>
      <c r="HTN22" s="229"/>
      <c r="HTO22" s="229"/>
      <c r="HTP22" s="229"/>
      <c r="HTQ22" s="229"/>
      <c r="HTT22" s="26"/>
      <c r="HTU22" s="26"/>
      <c r="HTV22" s="26"/>
      <c r="HTW22" s="26"/>
      <c r="HTX22" s="26"/>
      <c r="HTZ22" s="229"/>
      <c r="HUA22" s="229"/>
      <c r="HUB22" s="229"/>
      <c r="HUC22" s="229"/>
      <c r="HUD22" s="229"/>
      <c r="HUE22" s="229"/>
      <c r="HUF22" s="229"/>
      <c r="HUG22" s="229"/>
      <c r="HUJ22" s="26"/>
      <c r="HUK22" s="26"/>
      <c r="HUL22" s="26"/>
      <c r="HUM22" s="26"/>
      <c r="HUN22" s="26"/>
      <c r="HUP22" s="229"/>
      <c r="HUQ22" s="229"/>
      <c r="HUR22" s="229"/>
      <c r="HUS22" s="229"/>
      <c r="HUT22" s="229"/>
      <c r="HUU22" s="229"/>
      <c r="HUV22" s="229"/>
      <c r="HUW22" s="229"/>
      <c r="HUZ22" s="26"/>
      <c r="HVA22" s="26"/>
      <c r="HVB22" s="26"/>
      <c r="HVC22" s="26"/>
      <c r="HVD22" s="26"/>
      <c r="HVF22" s="229"/>
      <c r="HVG22" s="229"/>
      <c r="HVH22" s="229"/>
      <c r="HVI22" s="229"/>
      <c r="HVJ22" s="229"/>
      <c r="HVK22" s="229"/>
      <c r="HVL22" s="229"/>
      <c r="HVM22" s="229"/>
      <c r="HVP22" s="26"/>
      <c r="HVQ22" s="26"/>
      <c r="HVR22" s="26"/>
      <c r="HVS22" s="26"/>
      <c r="HVT22" s="26"/>
      <c r="HVV22" s="229"/>
      <c r="HVW22" s="229"/>
      <c r="HVX22" s="229"/>
      <c r="HVY22" s="229"/>
      <c r="HVZ22" s="229"/>
      <c r="HWA22" s="229"/>
      <c r="HWB22" s="229"/>
      <c r="HWC22" s="229"/>
      <c r="HWF22" s="26"/>
      <c r="HWG22" s="26"/>
      <c r="HWH22" s="26"/>
      <c r="HWI22" s="26"/>
      <c r="HWJ22" s="26"/>
      <c r="HWL22" s="229"/>
      <c r="HWM22" s="229"/>
      <c r="HWN22" s="229"/>
      <c r="HWO22" s="229"/>
      <c r="HWP22" s="229"/>
      <c r="HWQ22" s="229"/>
      <c r="HWR22" s="229"/>
      <c r="HWS22" s="229"/>
      <c r="HWV22" s="26"/>
      <c r="HWW22" s="26"/>
      <c r="HWX22" s="26"/>
      <c r="HWY22" s="26"/>
      <c r="HWZ22" s="26"/>
      <c r="HXB22" s="229"/>
      <c r="HXC22" s="229"/>
      <c r="HXD22" s="229"/>
      <c r="HXE22" s="229"/>
      <c r="HXF22" s="229"/>
      <c r="HXG22" s="229"/>
      <c r="HXH22" s="229"/>
      <c r="HXI22" s="229"/>
      <c r="HXL22" s="26"/>
      <c r="HXM22" s="26"/>
      <c r="HXN22" s="26"/>
      <c r="HXO22" s="26"/>
      <c r="HXP22" s="26"/>
      <c r="HXR22" s="229"/>
      <c r="HXS22" s="229"/>
      <c r="HXT22" s="229"/>
      <c r="HXU22" s="229"/>
      <c r="HXV22" s="229"/>
      <c r="HXW22" s="229"/>
      <c r="HXX22" s="229"/>
      <c r="HXY22" s="229"/>
      <c r="HYB22" s="26"/>
      <c r="HYC22" s="26"/>
      <c r="HYD22" s="26"/>
      <c r="HYE22" s="26"/>
      <c r="HYF22" s="26"/>
      <c r="HYH22" s="229"/>
      <c r="HYI22" s="229"/>
      <c r="HYJ22" s="229"/>
      <c r="HYK22" s="229"/>
      <c r="HYL22" s="229"/>
      <c r="HYM22" s="229"/>
      <c r="HYN22" s="229"/>
      <c r="HYO22" s="229"/>
      <c r="HYR22" s="26"/>
      <c r="HYS22" s="26"/>
      <c r="HYT22" s="26"/>
      <c r="HYU22" s="26"/>
      <c r="HYV22" s="26"/>
      <c r="HYX22" s="229"/>
      <c r="HYY22" s="229"/>
      <c r="HYZ22" s="229"/>
      <c r="HZA22" s="229"/>
      <c r="HZB22" s="229"/>
      <c r="HZC22" s="229"/>
      <c r="HZD22" s="229"/>
      <c r="HZE22" s="229"/>
      <c r="HZH22" s="26"/>
      <c r="HZI22" s="26"/>
      <c r="HZJ22" s="26"/>
      <c r="HZK22" s="26"/>
      <c r="HZL22" s="26"/>
      <c r="HZN22" s="229"/>
      <c r="HZO22" s="229"/>
      <c r="HZP22" s="229"/>
      <c r="HZQ22" s="229"/>
      <c r="HZR22" s="229"/>
      <c r="HZS22" s="229"/>
      <c r="HZT22" s="229"/>
      <c r="HZU22" s="229"/>
      <c r="HZX22" s="26"/>
      <c r="HZY22" s="26"/>
      <c r="HZZ22" s="26"/>
      <c r="IAA22" s="26"/>
      <c r="IAB22" s="26"/>
      <c r="IAD22" s="229"/>
      <c r="IAE22" s="229"/>
      <c r="IAF22" s="229"/>
      <c r="IAG22" s="229"/>
      <c r="IAH22" s="229"/>
      <c r="IAI22" s="229"/>
      <c r="IAJ22" s="229"/>
      <c r="IAK22" s="229"/>
      <c r="IAN22" s="26"/>
      <c r="IAO22" s="26"/>
      <c r="IAP22" s="26"/>
      <c r="IAQ22" s="26"/>
      <c r="IAR22" s="26"/>
      <c r="IAT22" s="229"/>
      <c r="IAU22" s="229"/>
      <c r="IAV22" s="229"/>
      <c r="IAW22" s="229"/>
      <c r="IAX22" s="229"/>
      <c r="IAY22" s="229"/>
      <c r="IAZ22" s="229"/>
      <c r="IBA22" s="229"/>
      <c r="IBD22" s="26"/>
      <c r="IBE22" s="26"/>
      <c r="IBF22" s="26"/>
      <c r="IBG22" s="26"/>
      <c r="IBH22" s="26"/>
      <c r="IBJ22" s="229"/>
      <c r="IBK22" s="229"/>
      <c r="IBL22" s="229"/>
      <c r="IBM22" s="229"/>
      <c r="IBN22" s="229"/>
      <c r="IBO22" s="229"/>
      <c r="IBP22" s="229"/>
      <c r="IBQ22" s="229"/>
      <c r="IBT22" s="26"/>
      <c r="IBU22" s="26"/>
      <c r="IBV22" s="26"/>
      <c r="IBW22" s="26"/>
      <c r="IBX22" s="26"/>
      <c r="IBZ22" s="229"/>
      <c r="ICA22" s="229"/>
      <c r="ICB22" s="229"/>
      <c r="ICC22" s="229"/>
      <c r="ICD22" s="229"/>
      <c r="ICE22" s="229"/>
      <c r="ICF22" s="229"/>
      <c r="ICG22" s="229"/>
      <c r="ICJ22" s="26"/>
      <c r="ICK22" s="26"/>
      <c r="ICL22" s="26"/>
      <c r="ICM22" s="26"/>
      <c r="ICN22" s="26"/>
      <c r="ICP22" s="229"/>
      <c r="ICQ22" s="229"/>
      <c r="ICR22" s="229"/>
      <c r="ICS22" s="229"/>
      <c r="ICT22" s="229"/>
      <c r="ICU22" s="229"/>
      <c r="ICV22" s="229"/>
      <c r="ICW22" s="229"/>
      <c r="ICZ22" s="26"/>
      <c r="IDA22" s="26"/>
      <c r="IDB22" s="26"/>
      <c r="IDC22" s="26"/>
      <c r="IDD22" s="26"/>
      <c r="IDF22" s="229"/>
      <c r="IDG22" s="229"/>
      <c r="IDH22" s="229"/>
      <c r="IDI22" s="229"/>
      <c r="IDJ22" s="229"/>
      <c r="IDK22" s="229"/>
      <c r="IDL22" s="229"/>
      <c r="IDM22" s="229"/>
      <c r="IDP22" s="26"/>
      <c r="IDQ22" s="26"/>
      <c r="IDR22" s="26"/>
      <c r="IDS22" s="26"/>
      <c r="IDT22" s="26"/>
      <c r="IDV22" s="229"/>
      <c r="IDW22" s="229"/>
      <c r="IDX22" s="229"/>
      <c r="IDY22" s="229"/>
      <c r="IDZ22" s="229"/>
      <c r="IEA22" s="229"/>
      <c r="IEB22" s="229"/>
      <c r="IEC22" s="229"/>
      <c r="IEF22" s="26"/>
      <c r="IEG22" s="26"/>
      <c r="IEH22" s="26"/>
      <c r="IEI22" s="26"/>
      <c r="IEJ22" s="26"/>
      <c r="IEL22" s="229"/>
      <c r="IEM22" s="229"/>
      <c r="IEN22" s="229"/>
      <c r="IEO22" s="229"/>
      <c r="IEP22" s="229"/>
      <c r="IEQ22" s="229"/>
      <c r="IER22" s="229"/>
      <c r="IES22" s="229"/>
      <c r="IEV22" s="26"/>
      <c r="IEW22" s="26"/>
      <c r="IEX22" s="26"/>
      <c r="IEY22" s="26"/>
      <c r="IEZ22" s="26"/>
      <c r="IFB22" s="229"/>
      <c r="IFC22" s="229"/>
      <c r="IFD22" s="229"/>
      <c r="IFE22" s="229"/>
      <c r="IFF22" s="229"/>
      <c r="IFG22" s="229"/>
      <c r="IFH22" s="229"/>
      <c r="IFI22" s="229"/>
      <c r="IFL22" s="26"/>
      <c r="IFM22" s="26"/>
      <c r="IFN22" s="26"/>
      <c r="IFO22" s="26"/>
      <c r="IFP22" s="26"/>
      <c r="IFR22" s="229"/>
      <c r="IFS22" s="229"/>
      <c r="IFT22" s="229"/>
      <c r="IFU22" s="229"/>
      <c r="IFV22" s="229"/>
      <c r="IFW22" s="229"/>
      <c r="IFX22" s="229"/>
      <c r="IFY22" s="229"/>
      <c r="IGB22" s="26"/>
      <c r="IGC22" s="26"/>
      <c r="IGD22" s="26"/>
      <c r="IGE22" s="26"/>
      <c r="IGF22" s="26"/>
      <c r="IGH22" s="229"/>
      <c r="IGI22" s="229"/>
      <c r="IGJ22" s="229"/>
      <c r="IGK22" s="229"/>
      <c r="IGL22" s="229"/>
      <c r="IGM22" s="229"/>
      <c r="IGN22" s="229"/>
      <c r="IGO22" s="229"/>
      <c r="IGR22" s="26"/>
      <c r="IGS22" s="26"/>
      <c r="IGT22" s="26"/>
      <c r="IGU22" s="26"/>
      <c r="IGV22" s="26"/>
      <c r="IGX22" s="229"/>
      <c r="IGY22" s="229"/>
      <c r="IGZ22" s="229"/>
      <c r="IHA22" s="229"/>
      <c r="IHB22" s="229"/>
      <c r="IHC22" s="229"/>
      <c r="IHD22" s="229"/>
      <c r="IHE22" s="229"/>
      <c r="IHH22" s="26"/>
      <c r="IHI22" s="26"/>
      <c r="IHJ22" s="26"/>
      <c r="IHK22" s="26"/>
      <c r="IHL22" s="26"/>
      <c r="IHN22" s="229"/>
      <c r="IHO22" s="229"/>
      <c r="IHP22" s="229"/>
      <c r="IHQ22" s="229"/>
      <c r="IHR22" s="229"/>
      <c r="IHS22" s="229"/>
      <c r="IHT22" s="229"/>
      <c r="IHU22" s="229"/>
      <c r="IHX22" s="26"/>
      <c r="IHY22" s="26"/>
      <c r="IHZ22" s="26"/>
      <c r="IIA22" s="26"/>
      <c r="IIB22" s="26"/>
      <c r="IID22" s="229"/>
      <c r="IIE22" s="229"/>
      <c r="IIF22" s="229"/>
      <c r="IIG22" s="229"/>
      <c r="IIH22" s="229"/>
      <c r="III22" s="229"/>
      <c r="IIJ22" s="229"/>
      <c r="IIK22" s="229"/>
      <c r="IIN22" s="26"/>
      <c r="IIO22" s="26"/>
      <c r="IIP22" s="26"/>
      <c r="IIQ22" s="26"/>
      <c r="IIR22" s="26"/>
      <c r="IIT22" s="229"/>
      <c r="IIU22" s="229"/>
      <c r="IIV22" s="229"/>
      <c r="IIW22" s="229"/>
      <c r="IIX22" s="229"/>
      <c r="IIY22" s="229"/>
      <c r="IIZ22" s="229"/>
      <c r="IJA22" s="229"/>
      <c r="IJD22" s="26"/>
      <c r="IJE22" s="26"/>
      <c r="IJF22" s="26"/>
      <c r="IJG22" s="26"/>
      <c r="IJH22" s="26"/>
      <c r="IJJ22" s="229"/>
      <c r="IJK22" s="229"/>
      <c r="IJL22" s="229"/>
      <c r="IJM22" s="229"/>
      <c r="IJN22" s="229"/>
      <c r="IJO22" s="229"/>
      <c r="IJP22" s="229"/>
      <c r="IJQ22" s="229"/>
      <c r="IJT22" s="26"/>
      <c r="IJU22" s="26"/>
      <c r="IJV22" s="26"/>
      <c r="IJW22" s="26"/>
      <c r="IJX22" s="26"/>
      <c r="IJZ22" s="229"/>
      <c r="IKA22" s="229"/>
      <c r="IKB22" s="229"/>
      <c r="IKC22" s="229"/>
      <c r="IKD22" s="229"/>
      <c r="IKE22" s="229"/>
      <c r="IKF22" s="229"/>
      <c r="IKG22" s="229"/>
      <c r="IKJ22" s="26"/>
      <c r="IKK22" s="26"/>
      <c r="IKL22" s="26"/>
      <c r="IKM22" s="26"/>
      <c r="IKN22" s="26"/>
      <c r="IKP22" s="229"/>
      <c r="IKQ22" s="229"/>
      <c r="IKR22" s="229"/>
      <c r="IKS22" s="229"/>
      <c r="IKT22" s="229"/>
      <c r="IKU22" s="229"/>
      <c r="IKV22" s="229"/>
      <c r="IKW22" s="229"/>
      <c r="IKZ22" s="26"/>
      <c r="ILA22" s="26"/>
      <c r="ILB22" s="26"/>
      <c r="ILC22" s="26"/>
      <c r="ILD22" s="26"/>
      <c r="ILF22" s="229"/>
      <c r="ILG22" s="229"/>
      <c r="ILH22" s="229"/>
      <c r="ILI22" s="229"/>
      <c r="ILJ22" s="229"/>
      <c r="ILK22" s="229"/>
      <c r="ILL22" s="229"/>
      <c r="ILM22" s="229"/>
      <c r="ILP22" s="26"/>
      <c r="ILQ22" s="26"/>
      <c r="ILR22" s="26"/>
      <c r="ILS22" s="26"/>
      <c r="ILT22" s="26"/>
      <c r="ILV22" s="229"/>
      <c r="ILW22" s="229"/>
      <c r="ILX22" s="229"/>
      <c r="ILY22" s="229"/>
      <c r="ILZ22" s="229"/>
      <c r="IMA22" s="229"/>
      <c r="IMB22" s="229"/>
      <c r="IMC22" s="229"/>
      <c r="IMF22" s="26"/>
      <c r="IMG22" s="26"/>
      <c r="IMH22" s="26"/>
      <c r="IMI22" s="26"/>
      <c r="IMJ22" s="26"/>
      <c r="IML22" s="229"/>
      <c r="IMM22" s="229"/>
      <c r="IMN22" s="229"/>
      <c r="IMO22" s="229"/>
      <c r="IMP22" s="229"/>
      <c r="IMQ22" s="229"/>
      <c r="IMR22" s="229"/>
      <c r="IMS22" s="229"/>
      <c r="IMV22" s="26"/>
      <c r="IMW22" s="26"/>
      <c r="IMX22" s="26"/>
      <c r="IMY22" s="26"/>
      <c r="IMZ22" s="26"/>
      <c r="INB22" s="229"/>
      <c r="INC22" s="229"/>
      <c r="IND22" s="229"/>
      <c r="INE22" s="229"/>
      <c r="INF22" s="229"/>
      <c r="ING22" s="229"/>
      <c r="INH22" s="229"/>
      <c r="INI22" s="229"/>
      <c r="INL22" s="26"/>
      <c r="INM22" s="26"/>
      <c r="INN22" s="26"/>
      <c r="INO22" s="26"/>
      <c r="INP22" s="26"/>
      <c r="INR22" s="229"/>
      <c r="INS22" s="229"/>
      <c r="INT22" s="229"/>
      <c r="INU22" s="229"/>
      <c r="INV22" s="229"/>
      <c r="INW22" s="229"/>
      <c r="INX22" s="229"/>
      <c r="INY22" s="229"/>
      <c r="IOB22" s="26"/>
      <c r="IOC22" s="26"/>
      <c r="IOD22" s="26"/>
      <c r="IOE22" s="26"/>
      <c r="IOF22" s="26"/>
      <c r="IOH22" s="229"/>
      <c r="IOI22" s="229"/>
      <c r="IOJ22" s="229"/>
      <c r="IOK22" s="229"/>
      <c r="IOL22" s="229"/>
      <c r="IOM22" s="229"/>
      <c r="ION22" s="229"/>
      <c r="IOO22" s="229"/>
      <c r="IOR22" s="26"/>
      <c r="IOS22" s="26"/>
      <c r="IOT22" s="26"/>
      <c r="IOU22" s="26"/>
      <c r="IOV22" s="26"/>
      <c r="IOX22" s="229"/>
      <c r="IOY22" s="229"/>
      <c r="IOZ22" s="229"/>
      <c r="IPA22" s="229"/>
      <c r="IPB22" s="229"/>
      <c r="IPC22" s="229"/>
      <c r="IPD22" s="229"/>
      <c r="IPE22" s="229"/>
      <c r="IPH22" s="26"/>
      <c r="IPI22" s="26"/>
      <c r="IPJ22" s="26"/>
      <c r="IPK22" s="26"/>
      <c r="IPL22" s="26"/>
      <c r="IPN22" s="229"/>
      <c r="IPO22" s="229"/>
      <c r="IPP22" s="229"/>
      <c r="IPQ22" s="229"/>
      <c r="IPR22" s="229"/>
      <c r="IPS22" s="229"/>
      <c r="IPT22" s="229"/>
      <c r="IPU22" s="229"/>
      <c r="IPX22" s="26"/>
      <c r="IPY22" s="26"/>
      <c r="IPZ22" s="26"/>
      <c r="IQA22" s="26"/>
      <c r="IQB22" s="26"/>
      <c r="IQD22" s="229"/>
      <c r="IQE22" s="229"/>
      <c r="IQF22" s="229"/>
      <c r="IQG22" s="229"/>
      <c r="IQH22" s="229"/>
      <c r="IQI22" s="229"/>
      <c r="IQJ22" s="229"/>
      <c r="IQK22" s="229"/>
      <c r="IQN22" s="26"/>
      <c r="IQO22" s="26"/>
      <c r="IQP22" s="26"/>
      <c r="IQQ22" s="26"/>
      <c r="IQR22" s="26"/>
      <c r="IQT22" s="229"/>
      <c r="IQU22" s="229"/>
      <c r="IQV22" s="229"/>
      <c r="IQW22" s="229"/>
      <c r="IQX22" s="229"/>
      <c r="IQY22" s="229"/>
      <c r="IQZ22" s="229"/>
      <c r="IRA22" s="229"/>
      <c r="IRD22" s="26"/>
      <c r="IRE22" s="26"/>
      <c r="IRF22" s="26"/>
      <c r="IRG22" s="26"/>
      <c r="IRH22" s="26"/>
      <c r="IRJ22" s="229"/>
      <c r="IRK22" s="229"/>
      <c r="IRL22" s="229"/>
      <c r="IRM22" s="229"/>
      <c r="IRN22" s="229"/>
      <c r="IRO22" s="229"/>
      <c r="IRP22" s="229"/>
      <c r="IRQ22" s="229"/>
      <c r="IRT22" s="26"/>
      <c r="IRU22" s="26"/>
      <c r="IRV22" s="26"/>
      <c r="IRW22" s="26"/>
      <c r="IRX22" s="26"/>
      <c r="IRZ22" s="229"/>
      <c r="ISA22" s="229"/>
      <c r="ISB22" s="229"/>
      <c r="ISC22" s="229"/>
      <c r="ISD22" s="229"/>
      <c r="ISE22" s="229"/>
      <c r="ISF22" s="229"/>
      <c r="ISG22" s="229"/>
      <c r="ISJ22" s="26"/>
      <c r="ISK22" s="26"/>
      <c r="ISL22" s="26"/>
      <c r="ISM22" s="26"/>
      <c r="ISN22" s="26"/>
      <c r="ISP22" s="229"/>
      <c r="ISQ22" s="229"/>
      <c r="ISR22" s="229"/>
      <c r="ISS22" s="229"/>
      <c r="IST22" s="229"/>
      <c r="ISU22" s="229"/>
      <c r="ISV22" s="229"/>
      <c r="ISW22" s="229"/>
      <c r="ISZ22" s="26"/>
      <c r="ITA22" s="26"/>
      <c r="ITB22" s="26"/>
      <c r="ITC22" s="26"/>
      <c r="ITD22" s="26"/>
      <c r="ITF22" s="229"/>
      <c r="ITG22" s="229"/>
      <c r="ITH22" s="229"/>
      <c r="ITI22" s="229"/>
      <c r="ITJ22" s="229"/>
      <c r="ITK22" s="229"/>
      <c r="ITL22" s="229"/>
      <c r="ITM22" s="229"/>
      <c r="ITP22" s="26"/>
      <c r="ITQ22" s="26"/>
      <c r="ITR22" s="26"/>
      <c r="ITS22" s="26"/>
      <c r="ITT22" s="26"/>
      <c r="ITV22" s="229"/>
      <c r="ITW22" s="229"/>
      <c r="ITX22" s="229"/>
      <c r="ITY22" s="229"/>
      <c r="ITZ22" s="229"/>
      <c r="IUA22" s="229"/>
      <c r="IUB22" s="229"/>
      <c r="IUC22" s="229"/>
      <c r="IUF22" s="26"/>
      <c r="IUG22" s="26"/>
      <c r="IUH22" s="26"/>
      <c r="IUI22" s="26"/>
      <c r="IUJ22" s="26"/>
      <c r="IUL22" s="229"/>
      <c r="IUM22" s="229"/>
      <c r="IUN22" s="229"/>
      <c r="IUO22" s="229"/>
      <c r="IUP22" s="229"/>
      <c r="IUQ22" s="229"/>
      <c r="IUR22" s="229"/>
      <c r="IUS22" s="229"/>
      <c r="IUV22" s="26"/>
      <c r="IUW22" s="26"/>
      <c r="IUX22" s="26"/>
      <c r="IUY22" s="26"/>
      <c r="IUZ22" s="26"/>
      <c r="IVB22" s="229"/>
      <c r="IVC22" s="229"/>
      <c r="IVD22" s="229"/>
      <c r="IVE22" s="229"/>
      <c r="IVF22" s="229"/>
      <c r="IVG22" s="229"/>
      <c r="IVH22" s="229"/>
      <c r="IVI22" s="229"/>
      <c r="IVL22" s="26"/>
      <c r="IVM22" s="26"/>
      <c r="IVN22" s="26"/>
      <c r="IVO22" s="26"/>
      <c r="IVP22" s="26"/>
      <c r="IVR22" s="229"/>
      <c r="IVS22" s="229"/>
      <c r="IVT22" s="229"/>
      <c r="IVU22" s="229"/>
      <c r="IVV22" s="229"/>
      <c r="IVW22" s="229"/>
      <c r="IVX22" s="229"/>
      <c r="IVY22" s="229"/>
      <c r="IWB22" s="26"/>
      <c r="IWC22" s="26"/>
      <c r="IWD22" s="26"/>
      <c r="IWE22" s="26"/>
      <c r="IWF22" s="26"/>
      <c r="IWH22" s="229"/>
      <c r="IWI22" s="229"/>
      <c r="IWJ22" s="229"/>
      <c r="IWK22" s="229"/>
      <c r="IWL22" s="229"/>
      <c r="IWM22" s="229"/>
      <c r="IWN22" s="229"/>
      <c r="IWO22" s="229"/>
      <c r="IWR22" s="26"/>
      <c r="IWS22" s="26"/>
      <c r="IWT22" s="26"/>
      <c r="IWU22" s="26"/>
      <c r="IWV22" s="26"/>
      <c r="IWX22" s="229"/>
      <c r="IWY22" s="229"/>
      <c r="IWZ22" s="229"/>
      <c r="IXA22" s="229"/>
      <c r="IXB22" s="229"/>
      <c r="IXC22" s="229"/>
      <c r="IXD22" s="229"/>
      <c r="IXE22" s="229"/>
      <c r="IXH22" s="26"/>
      <c r="IXI22" s="26"/>
      <c r="IXJ22" s="26"/>
      <c r="IXK22" s="26"/>
      <c r="IXL22" s="26"/>
      <c r="IXN22" s="229"/>
      <c r="IXO22" s="229"/>
      <c r="IXP22" s="229"/>
      <c r="IXQ22" s="229"/>
      <c r="IXR22" s="229"/>
      <c r="IXS22" s="229"/>
      <c r="IXT22" s="229"/>
      <c r="IXU22" s="229"/>
      <c r="IXX22" s="26"/>
      <c r="IXY22" s="26"/>
      <c r="IXZ22" s="26"/>
      <c r="IYA22" s="26"/>
      <c r="IYB22" s="26"/>
      <c r="IYD22" s="229"/>
      <c r="IYE22" s="229"/>
      <c r="IYF22" s="229"/>
      <c r="IYG22" s="229"/>
      <c r="IYH22" s="229"/>
      <c r="IYI22" s="229"/>
      <c r="IYJ22" s="229"/>
      <c r="IYK22" s="229"/>
      <c r="IYN22" s="26"/>
      <c r="IYO22" s="26"/>
      <c r="IYP22" s="26"/>
      <c r="IYQ22" s="26"/>
      <c r="IYR22" s="26"/>
      <c r="IYT22" s="229"/>
      <c r="IYU22" s="229"/>
      <c r="IYV22" s="229"/>
      <c r="IYW22" s="229"/>
      <c r="IYX22" s="229"/>
      <c r="IYY22" s="229"/>
      <c r="IYZ22" s="229"/>
      <c r="IZA22" s="229"/>
      <c r="IZD22" s="26"/>
      <c r="IZE22" s="26"/>
      <c r="IZF22" s="26"/>
      <c r="IZG22" s="26"/>
      <c r="IZH22" s="26"/>
      <c r="IZJ22" s="229"/>
      <c r="IZK22" s="229"/>
      <c r="IZL22" s="229"/>
      <c r="IZM22" s="229"/>
      <c r="IZN22" s="229"/>
      <c r="IZO22" s="229"/>
      <c r="IZP22" s="229"/>
      <c r="IZQ22" s="229"/>
      <c r="IZT22" s="26"/>
      <c r="IZU22" s="26"/>
      <c r="IZV22" s="26"/>
      <c r="IZW22" s="26"/>
      <c r="IZX22" s="26"/>
      <c r="IZZ22" s="229"/>
      <c r="JAA22" s="229"/>
      <c r="JAB22" s="229"/>
      <c r="JAC22" s="229"/>
      <c r="JAD22" s="229"/>
      <c r="JAE22" s="229"/>
      <c r="JAF22" s="229"/>
      <c r="JAG22" s="229"/>
      <c r="JAJ22" s="26"/>
      <c r="JAK22" s="26"/>
      <c r="JAL22" s="26"/>
      <c r="JAM22" s="26"/>
      <c r="JAN22" s="26"/>
      <c r="JAP22" s="229"/>
      <c r="JAQ22" s="229"/>
      <c r="JAR22" s="229"/>
      <c r="JAS22" s="229"/>
      <c r="JAT22" s="229"/>
      <c r="JAU22" s="229"/>
      <c r="JAV22" s="229"/>
      <c r="JAW22" s="229"/>
      <c r="JAZ22" s="26"/>
      <c r="JBA22" s="26"/>
      <c r="JBB22" s="26"/>
      <c r="JBC22" s="26"/>
      <c r="JBD22" s="26"/>
      <c r="JBF22" s="229"/>
      <c r="JBG22" s="229"/>
      <c r="JBH22" s="229"/>
      <c r="JBI22" s="229"/>
      <c r="JBJ22" s="229"/>
      <c r="JBK22" s="229"/>
      <c r="JBL22" s="229"/>
      <c r="JBM22" s="229"/>
      <c r="JBP22" s="26"/>
      <c r="JBQ22" s="26"/>
      <c r="JBR22" s="26"/>
      <c r="JBS22" s="26"/>
      <c r="JBT22" s="26"/>
      <c r="JBV22" s="229"/>
      <c r="JBW22" s="229"/>
      <c r="JBX22" s="229"/>
      <c r="JBY22" s="229"/>
      <c r="JBZ22" s="229"/>
      <c r="JCA22" s="229"/>
      <c r="JCB22" s="229"/>
      <c r="JCC22" s="229"/>
      <c r="JCF22" s="26"/>
      <c r="JCG22" s="26"/>
      <c r="JCH22" s="26"/>
      <c r="JCI22" s="26"/>
      <c r="JCJ22" s="26"/>
      <c r="JCL22" s="229"/>
      <c r="JCM22" s="229"/>
      <c r="JCN22" s="229"/>
      <c r="JCO22" s="229"/>
      <c r="JCP22" s="229"/>
      <c r="JCQ22" s="229"/>
      <c r="JCR22" s="229"/>
      <c r="JCS22" s="229"/>
      <c r="JCV22" s="26"/>
      <c r="JCW22" s="26"/>
      <c r="JCX22" s="26"/>
      <c r="JCY22" s="26"/>
      <c r="JCZ22" s="26"/>
      <c r="JDB22" s="229"/>
      <c r="JDC22" s="229"/>
      <c r="JDD22" s="229"/>
      <c r="JDE22" s="229"/>
      <c r="JDF22" s="229"/>
      <c r="JDG22" s="229"/>
      <c r="JDH22" s="229"/>
      <c r="JDI22" s="229"/>
      <c r="JDL22" s="26"/>
      <c r="JDM22" s="26"/>
      <c r="JDN22" s="26"/>
      <c r="JDO22" s="26"/>
      <c r="JDP22" s="26"/>
      <c r="JDR22" s="229"/>
      <c r="JDS22" s="229"/>
      <c r="JDT22" s="229"/>
      <c r="JDU22" s="229"/>
      <c r="JDV22" s="229"/>
      <c r="JDW22" s="229"/>
      <c r="JDX22" s="229"/>
      <c r="JDY22" s="229"/>
      <c r="JEB22" s="26"/>
      <c r="JEC22" s="26"/>
      <c r="JED22" s="26"/>
      <c r="JEE22" s="26"/>
      <c r="JEF22" s="26"/>
      <c r="JEH22" s="229"/>
      <c r="JEI22" s="229"/>
      <c r="JEJ22" s="229"/>
      <c r="JEK22" s="229"/>
      <c r="JEL22" s="229"/>
      <c r="JEM22" s="229"/>
      <c r="JEN22" s="229"/>
      <c r="JEO22" s="229"/>
      <c r="JER22" s="26"/>
      <c r="JES22" s="26"/>
      <c r="JET22" s="26"/>
      <c r="JEU22" s="26"/>
      <c r="JEV22" s="26"/>
      <c r="JEX22" s="229"/>
      <c r="JEY22" s="229"/>
      <c r="JEZ22" s="229"/>
      <c r="JFA22" s="229"/>
      <c r="JFB22" s="229"/>
      <c r="JFC22" s="229"/>
      <c r="JFD22" s="229"/>
      <c r="JFE22" s="229"/>
      <c r="JFH22" s="26"/>
      <c r="JFI22" s="26"/>
      <c r="JFJ22" s="26"/>
      <c r="JFK22" s="26"/>
      <c r="JFL22" s="26"/>
      <c r="JFN22" s="229"/>
      <c r="JFO22" s="229"/>
      <c r="JFP22" s="229"/>
      <c r="JFQ22" s="229"/>
      <c r="JFR22" s="229"/>
      <c r="JFS22" s="229"/>
      <c r="JFT22" s="229"/>
      <c r="JFU22" s="229"/>
      <c r="JFX22" s="26"/>
      <c r="JFY22" s="26"/>
      <c r="JFZ22" s="26"/>
      <c r="JGA22" s="26"/>
      <c r="JGB22" s="26"/>
      <c r="JGD22" s="229"/>
      <c r="JGE22" s="229"/>
      <c r="JGF22" s="229"/>
      <c r="JGG22" s="229"/>
      <c r="JGH22" s="229"/>
      <c r="JGI22" s="229"/>
      <c r="JGJ22" s="229"/>
      <c r="JGK22" s="229"/>
      <c r="JGN22" s="26"/>
      <c r="JGO22" s="26"/>
      <c r="JGP22" s="26"/>
      <c r="JGQ22" s="26"/>
      <c r="JGR22" s="26"/>
      <c r="JGT22" s="229"/>
      <c r="JGU22" s="229"/>
      <c r="JGV22" s="229"/>
      <c r="JGW22" s="229"/>
      <c r="JGX22" s="229"/>
      <c r="JGY22" s="229"/>
      <c r="JGZ22" s="229"/>
      <c r="JHA22" s="229"/>
      <c r="JHD22" s="26"/>
      <c r="JHE22" s="26"/>
      <c r="JHF22" s="26"/>
      <c r="JHG22" s="26"/>
      <c r="JHH22" s="26"/>
      <c r="JHJ22" s="229"/>
      <c r="JHK22" s="229"/>
      <c r="JHL22" s="229"/>
      <c r="JHM22" s="229"/>
      <c r="JHN22" s="229"/>
      <c r="JHO22" s="229"/>
      <c r="JHP22" s="229"/>
      <c r="JHQ22" s="229"/>
      <c r="JHT22" s="26"/>
      <c r="JHU22" s="26"/>
      <c r="JHV22" s="26"/>
      <c r="JHW22" s="26"/>
      <c r="JHX22" s="26"/>
      <c r="JHZ22" s="229"/>
      <c r="JIA22" s="229"/>
      <c r="JIB22" s="229"/>
      <c r="JIC22" s="229"/>
      <c r="JID22" s="229"/>
      <c r="JIE22" s="229"/>
      <c r="JIF22" s="229"/>
      <c r="JIG22" s="229"/>
      <c r="JIJ22" s="26"/>
      <c r="JIK22" s="26"/>
      <c r="JIL22" s="26"/>
      <c r="JIM22" s="26"/>
      <c r="JIN22" s="26"/>
      <c r="JIP22" s="229"/>
      <c r="JIQ22" s="229"/>
      <c r="JIR22" s="229"/>
      <c r="JIS22" s="229"/>
      <c r="JIT22" s="229"/>
      <c r="JIU22" s="229"/>
      <c r="JIV22" s="229"/>
      <c r="JIW22" s="229"/>
      <c r="JIZ22" s="26"/>
      <c r="JJA22" s="26"/>
      <c r="JJB22" s="26"/>
      <c r="JJC22" s="26"/>
      <c r="JJD22" s="26"/>
      <c r="JJF22" s="229"/>
      <c r="JJG22" s="229"/>
      <c r="JJH22" s="229"/>
      <c r="JJI22" s="229"/>
      <c r="JJJ22" s="229"/>
      <c r="JJK22" s="229"/>
      <c r="JJL22" s="229"/>
      <c r="JJM22" s="229"/>
      <c r="JJP22" s="26"/>
      <c r="JJQ22" s="26"/>
      <c r="JJR22" s="26"/>
      <c r="JJS22" s="26"/>
      <c r="JJT22" s="26"/>
      <c r="JJV22" s="229"/>
      <c r="JJW22" s="229"/>
      <c r="JJX22" s="229"/>
      <c r="JJY22" s="229"/>
      <c r="JJZ22" s="229"/>
      <c r="JKA22" s="229"/>
      <c r="JKB22" s="229"/>
      <c r="JKC22" s="229"/>
      <c r="JKF22" s="26"/>
      <c r="JKG22" s="26"/>
      <c r="JKH22" s="26"/>
      <c r="JKI22" s="26"/>
      <c r="JKJ22" s="26"/>
      <c r="JKL22" s="229"/>
      <c r="JKM22" s="229"/>
      <c r="JKN22" s="229"/>
      <c r="JKO22" s="229"/>
      <c r="JKP22" s="229"/>
      <c r="JKQ22" s="229"/>
      <c r="JKR22" s="229"/>
      <c r="JKS22" s="229"/>
      <c r="JKV22" s="26"/>
      <c r="JKW22" s="26"/>
      <c r="JKX22" s="26"/>
      <c r="JKY22" s="26"/>
      <c r="JKZ22" s="26"/>
      <c r="JLB22" s="229"/>
      <c r="JLC22" s="229"/>
      <c r="JLD22" s="229"/>
      <c r="JLE22" s="229"/>
      <c r="JLF22" s="229"/>
      <c r="JLG22" s="229"/>
      <c r="JLH22" s="229"/>
      <c r="JLI22" s="229"/>
      <c r="JLL22" s="26"/>
      <c r="JLM22" s="26"/>
      <c r="JLN22" s="26"/>
      <c r="JLO22" s="26"/>
      <c r="JLP22" s="26"/>
      <c r="JLR22" s="229"/>
      <c r="JLS22" s="229"/>
      <c r="JLT22" s="229"/>
      <c r="JLU22" s="229"/>
      <c r="JLV22" s="229"/>
      <c r="JLW22" s="229"/>
      <c r="JLX22" s="229"/>
      <c r="JLY22" s="229"/>
      <c r="JMB22" s="26"/>
      <c r="JMC22" s="26"/>
      <c r="JMD22" s="26"/>
      <c r="JME22" s="26"/>
      <c r="JMF22" s="26"/>
      <c r="JMH22" s="229"/>
      <c r="JMI22" s="229"/>
      <c r="JMJ22" s="229"/>
      <c r="JMK22" s="229"/>
      <c r="JML22" s="229"/>
      <c r="JMM22" s="229"/>
      <c r="JMN22" s="229"/>
      <c r="JMO22" s="229"/>
      <c r="JMR22" s="26"/>
      <c r="JMS22" s="26"/>
      <c r="JMT22" s="26"/>
      <c r="JMU22" s="26"/>
      <c r="JMV22" s="26"/>
      <c r="JMX22" s="229"/>
      <c r="JMY22" s="229"/>
      <c r="JMZ22" s="229"/>
      <c r="JNA22" s="229"/>
      <c r="JNB22" s="229"/>
      <c r="JNC22" s="229"/>
      <c r="JND22" s="229"/>
      <c r="JNE22" s="229"/>
      <c r="JNH22" s="26"/>
      <c r="JNI22" s="26"/>
      <c r="JNJ22" s="26"/>
      <c r="JNK22" s="26"/>
      <c r="JNL22" s="26"/>
      <c r="JNN22" s="229"/>
      <c r="JNO22" s="229"/>
      <c r="JNP22" s="229"/>
      <c r="JNQ22" s="229"/>
      <c r="JNR22" s="229"/>
      <c r="JNS22" s="229"/>
      <c r="JNT22" s="229"/>
      <c r="JNU22" s="229"/>
      <c r="JNX22" s="26"/>
      <c r="JNY22" s="26"/>
      <c r="JNZ22" s="26"/>
      <c r="JOA22" s="26"/>
      <c r="JOB22" s="26"/>
      <c r="JOD22" s="229"/>
      <c r="JOE22" s="229"/>
      <c r="JOF22" s="229"/>
      <c r="JOG22" s="229"/>
      <c r="JOH22" s="229"/>
      <c r="JOI22" s="229"/>
      <c r="JOJ22" s="229"/>
      <c r="JOK22" s="229"/>
      <c r="JON22" s="26"/>
      <c r="JOO22" s="26"/>
      <c r="JOP22" s="26"/>
      <c r="JOQ22" s="26"/>
      <c r="JOR22" s="26"/>
      <c r="JOT22" s="229"/>
      <c r="JOU22" s="229"/>
      <c r="JOV22" s="229"/>
      <c r="JOW22" s="229"/>
      <c r="JOX22" s="229"/>
      <c r="JOY22" s="229"/>
      <c r="JOZ22" s="229"/>
      <c r="JPA22" s="229"/>
      <c r="JPD22" s="26"/>
      <c r="JPE22" s="26"/>
      <c r="JPF22" s="26"/>
      <c r="JPG22" s="26"/>
      <c r="JPH22" s="26"/>
      <c r="JPJ22" s="229"/>
      <c r="JPK22" s="229"/>
      <c r="JPL22" s="229"/>
      <c r="JPM22" s="229"/>
      <c r="JPN22" s="229"/>
      <c r="JPO22" s="229"/>
      <c r="JPP22" s="229"/>
      <c r="JPQ22" s="229"/>
      <c r="JPT22" s="26"/>
      <c r="JPU22" s="26"/>
      <c r="JPV22" s="26"/>
      <c r="JPW22" s="26"/>
      <c r="JPX22" s="26"/>
      <c r="JPZ22" s="229"/>
      <c r="JQA22" s="229"/>
      <c r="JQB22" s="229"/>
      <c r="JQC22" s="229"/>
      <c r="JQD22" s="229"/>
      <c r="JQE22" s="229"/>
      <c r="JQF22" s="229"/>
      <c r="JQG22" s="229"/>
      <c r="JQJ22" s="26"/>
      <c r="JQK22" s="26"/>
      <c r="JQL22" s="26"/>
      <c r="JQM22" s="26"/>
      <c r="JQN22" s="26"/>
      <c r="JQP22" s="229"/>
      <c r="JQQ22" s="229"/>
      <c r="JQR22" s="229"/>
      <c r="JQS22" s="229"/>
      <c r="JQT22" s="229"/>
      <c r="JQU22" s="229"/>
      <c r="JQV22" s="229"/>
      <c r="JQW22" s="229"/>
      <c r="JQZ22" s="26"/>
      <c r="JRA22" s="26"/>
      <c r="JRB22" s="26"/>
      <c r="JRC22" s="26"/>
      <c r="JRD22" s="26"/>
      <c r="JRF22" s="229"/>
      <c r="JRG22" s="229"/>
      <c r="JRH22" s="229"/>
      <c r="JRI22" s="229"/>
      <c r="JRJ22" s="229"/>
      <c r="JRK22" s="229"/>
      <c r="JRL22" s="229"/>
      <c r="JRM22" s="229"/>
      <c r="JRP22" s="26"/>
      <c r="JRQ22" s="26"/>
      <c r="JRR22" s="26"/>
      <c r="JRS22" s="26"/>
      <c r="JRT22" s="26"/>
      <c r="JRV22" s="229"/>
      <c r="JRW22" s="229"/>
      <c r="JRX22" s="229"/>
      <c r="JRY22" s="229"/>
      <c r="JRZ22" s="229"/>
      <c r="JSA22" s="229"/>
      <c r="JSB22" s="229"/>
      <c r="JSC22" s="229"/>
      <c r="JSF22" s="26"/>
      <c r="JSG22" s="26"/>
      <c r="JSH22" s="26"/>
      <c r="JSI22" s="26"/>
      <c r="JSJ22" s="26"/>
      <c r="JSL22" s="229"/>
      <c r="JSM22" s="229"/>
      <c r="JSN22" s="229"/>
      <c r="JSO22" s="229"/>
      <c r="JSP22" s="229"/>
      <c r="JSQ22" s="229"/>
      <c r="JSR22" s="229"/>
      <c r="JSS22" s="229"/>
      <c r="JSV22" s="26"/>
      <c r="JSW22" s="26"/>
      <c r="JSX22" s="26"/>
      <c r="JSY22" s="26"/>
      <c r="JSZ22" s="26"/>
      <c r="JTB22" s="229"/>
      <c r="JTC22" s="229"/>
      <c r="JTD22" s="229"/>
      <c r="JTE22" s="229"/>
      <c r="JTF22" s="229"/>
      <c r="JTG22" s="229"/>
      <c r="JTH22" s="229"/>
      <c r="JTI22" s="229"/>
      <c r="JTL22" s="26"/>
      <c r="JTM22" s="26"/>
      <c r="JTN22" s="26"/>
      <c r="JTO22" s="26"/>
      <c r="JTP22" s="26"/>
      <c r="JTR22" s="229"/>
      <c r="JTS22" s="229"/>
      <c r="JTT22" s="229"/>
      <c r="JTU22" s="229"/>
      <c r="JTV22" s="229"/>
      <c r="JTW22" s="229"/>
      <c r="JTX22" s="229"/>
      <c r="JTY22" s="229"/>
      <c r="JUB22" s="26"/>
      <c r="JUC22" s="26"/>
      <c r="JUD22" s="26"/>
      <c r="JUE22" s="26"/>
      <c r="JUF22" s="26"/>
      <c r="JUH22" s="229"/>
      <c r="JUI22" s="229"/>
      <c r="JUJ22" s="229"/>
      <c r="JUK22" s="229"/>
      <c r="JUL22" s="229"/>
      <c r="JUM22" s="229"/>
      <c r="JUN22" s="229"/>
      <c r="JUO22" s="229"/>
      <c r="JUR22" s="26"/>
      <c r="JUS22" s="26"/>
      <c r="JUT22" s="26"/>
      <c r="JUU22" s="26"/>
      <c r="JUV22" s="26"/>
      <c r="JUX22" s="229"/>
      <c r="JUY22" s="229"/>
      <c r="JUZ22" s="229"/>
      <c r="JVA22" s="229"/>
      <c r="JVB22" s="229"/>
      <c r="JVC22" s="229"/>
      <c r="JVD22" s="229"/>
      <c r="JVE22" s="229"/>
      <c r="JVH22" s="26"/>
      <c r="JVI22" s="26"/>
      <c r="JVJ22" s="26"/>
      <c r="JVK22" s="26"/>
      <c r="JVL22" s="26"/>
      <c r="JVN22" s="229"/>
      <c r="JVO22" s="229"/>
      <c r="JVP22" s="229"/>
      <c r="JVQ22" s="229"/>
      <c r="JVR22" s="229"/>
      <c r="JVS22" s="229"/>
      <c r="JVT22" s="229"/>
      <c r="JVU22" s="229"/>
      <c r="JVX22" s="26"/>
      <c r="JVY22" s="26"/>
      <c r="JVZ22" s="26"/>
      <c r="JWA22" s="26"/>
      <c r="JWB22" s="26"/>
      <c r="JWD22" s="229"/>
      <c r="JWE22" s="229"/>
      <c r="JWF22" s="229"/>
      <c r="JWG22" s="229"/>
      <c r="JWH22" s="229"/>
      <c r="JWI22" s="229"/>
      <c r="JWJ22" s="229"/>
      <c r="JWK22" s="229"/>
      <c r="JWN22" s="26"/>
      <c r="JWO22" s="26"/>
      <c r="JWP22" s="26"/>
      <c r="JWQ22" s="26"/>
      <c r="JWR22" s="26"/>
      <c r="JWT22" s="229"/>
      <c r="JWU22" s="229"/>
      <c r="JWV22" s="229"/>
      <c r="JWW22" s="229"/>
      <c r="JWX22" s="229"/>
      <c r="JWY22" s="229"/>
      <c r="JWZ22" s="229"/>
      <c r="JXA22" s="229"/>
      <c r="JXD22" s="26"/>
      <c r="JXE22" s="26"/>
      <c r="JXF22" s="26"/>
      <c r="JXG22" s="26"/>
      <c r="JXH22" s="26"/>
      <c r="JXJ22" s="229"/>
      <c r="JXK22" s="229"/>
      <c r="JXL22" s="229"/>
      <c r="JXM22" s="229"/>
      <c r="JXN22" s="229"/>
      <c r="JXO22" s="229"/>
      <c r="JXP22" s="229"/>
      <c r="JXQ22" s="229"/>
      <c r="JXT22" s="26"/>
      <c r="JXU22" s="26"/>
      <c r="JXV22" s="26"/>
      <c r="JXW22" s="26"/>
      <c r="JXX22" s="26"/>
      <c r="JXZ22" s="229"/>
      <c r="JYA22" s="229"/>
      <c r="JYB22" s="229"/>
      <c r="JYC22" s="229"/>
      <c r="JYD22" s="229"/>
      <c r="JYE22" s="229"/>
      <c r="JYF22" s="229"/>
      <c r="JYG22" s="229"/>
      <c r="JYJ22" s="26"/>
      <c r="JYK22" s="26"/>
      <c r="JYL22" s="26"/>
      <c r="JYM22" s="26"/>
      <c r="JYN22" s="26"/>
      <c r="JYP22" s="229"/>
      <c r="JYQ22" s="229"/>
      <c r="JYR22" s="229"/>
      <c r="JYS22" s="229"/>
      <c r="JYT22" s="229"/>
      <c r="JYU22" s="229"/>
      <c r="JYV22" s="229"/>
      <c r="JYW22" s="229"/>
      <c r="JYZ22" s="26"/>
      <c r="JZA22" s="26"/>
      <c r="JZB22" s="26"/>
      <c r="JZC22" s="26"/>
      <c r="JZD22" s="26"/>
      <c r="JZF22" s="229"/>
      <c r="JZG22" s="229"/>
      <c r="JZH22" s="229"/>
      <c r="JZI22" s="229"/>
      <c r="JZJ22" s="229"/>
      <c r="JZK22" s="229"/>
      <c r="JZL22" s="229"/>
      <c r="JZM22" s="229"/>
      <c r="JZP22" s="26"/>
      <c r="JZQ22" s="26"/>
      <c r="JZR22" s="26"/>
      <c r="JZS22" s="26"/>
      <c r="JZT22" s="26"/>
      <c r="JZV22" s="229"/>
      <c r="JZW22" s="229"/>
      <c r="JZX22" s="229"/>
      <c r="JZY22" s="229"/>
      <c r="JZZ22" s="229"/>
      <c r="KAA22" s="229"/>
      <c r="KAB22" s="229"/>
      <c r="KAC22" s="229"/>
      <c r="KAF22" s="26"/>
      <c r="KAG22" s="26"/>
      <c r="KAH22" s="26"/>
      <c r="KAI22" s="26"/>
      <c r="KAJ22" s="26"/>
      <c r="KAL22" s="229"/>
      <c r="KAM22" s="229"/>
      <c r="KAN22" s="229"/>
      <c r="KAO22" s="229"/>
      <c r="KAP22" s="229"/>
      <c r="KAQ22" s="229"/>
      <c r="KAR22" s="229"/>
      <c r="KAS22" s="229"/>
      <c r="KAV22" s="26"/>
      <c r="KAW22" s="26"/>
      <c r="KAX22" s="26"/>
      <c r="KAY22" s="26"/>
      <c r="KAZ22" s="26"/>
      <c r="KBB22" s="229"/>
      <c r="KBC22" s="229"/>
      <c r="KBD22" s="229"/>
      <c r="KBE22" s="229"/>
      <c r="KBF22" s="229"/>
      <c r="KBG22" s="229"/>
      <c r="KBH22" s="229"/>
      <c r="KBI22" s="229"/>
      <c r="KBL22" s="26"/>
      <c r="KBM22" s="26"/>
      <c r="KBN22" s="26"/>
      <c r="KBO22" s="26"/>
      <c r="KBP22" s="26"/>
      <c r="KBR22" s="229"/>
      <c r="KBS22" s="229"/>
      <c r="KBT22" s="229"/>
      <c r="KBU22" s="229"/>
      <c r="KBV22" s="229"/>
      <c r="KBW22" s="229"/>
      <c r="KBX22" s="229"/>
      <c r="KBY22" s="229"/>
      <c r="KCB22" s="26"/>
      <c r="KCC22" s="26"/>
      <c r="KCD22" s="26"/>
      <c r="KCE22" s="26"/>
      <c r="KCF22" s="26"/>
      <c r="KCH22" s="229"/>
      <c r="KCI22" s="229"/>
      <c r="KCJ22" s="229"/>
      <c r="KCK22" s="229"/>
      <c r="KCL22" s="229"/>
      <c r="KCM22" s="229"/>
      <c r="KCN22" s="229"/>
      <c r="KCO22" s="229"/>
      <c r="KCR22" s="26"/>
      <c r="KCS22" s="26"/>
      <c r="KCT22" s="26"/>
      <c r="KCU22" s="26"/>
      <c r="KCV22" s="26"/>
      <c r="KCX22" s="229"/>
      <c r="KCY22" s="229"/>
      <c r="KCZ22" s="229"/>
      <c r="KDA22" s="229"/>
      <c r="KDB22" s="229"/>
      <c r="KDC22" s="229"/>
      <c r="KDD22" s="229"/>
      <c r="KDE22" s="229"/>
      <c r="KDH22" s="26"/>
      <c r="KDI22" s="26"/>
      <c r="KDJ22" s="26"/>
      <c r="KDK22" s="26"/>
      <c r="KDL22" s="26"/>
      <c r="KDN22" s="229"/>
      <c r="KDO22" s="229"/>
      <c r="KDP22" s="229"/>
      <c r="KDQ22" s="229"/>
      <c r="KDR22" s="229"/>
      <c r="KDS22" s="229"/>
      <c r="KDT22" s="229"/>
      <c r="KDU22" s="229"/>
      <c r="KDX22" s="26"/>
      <c r="KDY22" s="26"/>
      <c r="KDZ22" s="26"/>
      <c r="KEA22" s="26"/>
      <c r="KEB22" s="26"/>
      <c r="KED22" s="229"/>
      <c r="KEE22" s="229"/>
      <c r="KEF22" s="229"/>
      <c r="KEG22" s="229"/>
      <c r="KEH22" s="229"/>
      <c r="KEI22" s="229"/>
      <c r="KEJ22" s="229"/>
      <c r="KEK22" s="229"/>
      <c r="KEN22" s="26"/>
      <c r="KEO22" s="26"/>
      <c r="KEP22" s="26"/>
      <c r="KEQ22" s="26"/>
      <c r="KER22" s="26"/>
      <c r="KET22" s="229"/>
      <c r="KEU22" s="229"/>
      <c r="KEV22" s="229"/>
      <c r="KEW22" s="229"/>
      <c r="KEX22" s="229"/>
      <c r="KEY22" s="229"/>
      <c r="KEZ22" s="229"/>
      <c r="KFA22" s="229"/>
      <c r="KFD22" s="26"/>
      <c r="KFE22" s="26"/>
      <c r="KFF22" s="26"/>
      <c r="KFG22" s="26"/>
      <c r="KFH22" s="26"/>
      <c r="KFJ22" s="229"/>
      <c r="KFK22" s="229"/>
      <c r="KFL22" s="229"/>
      <c r="KFM22" s="229"/>
      <c r="KFN22" s="229"/>
      <c r="KFO22" s="229"/>
      <c r="KFP22" s="229"/>
      <c r="KFQ22" s="229"/>
      <c r="KFT22" s="26"/>
      <c r="KFU22" s="26"/>
      <c r="KFV22" s="26"/>
      <c r="KFW22" s="26"/>
      <c r="KFX22" s="26"/>
      <c r="KFZ22" s="229"/>
      <c r="KGA22" s="229"/>
      <c r="KGB22" s="229"/>
      <c r="KGC22" s="229"/>
      <c r="KGD22" s="229"/>
      <c r="KGE22" s="229"/>
      <c r="KGF22" s="229"/>
      <c r="KGG22" s="229"/>
      <c r="KGJ22" s="26"/>
      <c r="KGK22" s="26"/>
      <c r="KGL22" s="26"/>
      <c r="KGM22" s="26"/>
      <c r="KGN22" s="26"/>
      <c r="KGP22" s="229"/>
      <c r="KGQ22" s="229"/>
      <c r="KGR22" s="229"/>
      <c r="KGS22" s="229"/>
      <c r="KGT22" s="229"/>
      <c r="KGU22" s="229"/>
      <c r="KGV22" s="229"/>
      <c r="KGW22" s="229"/>
      <c r="KGZ22" s="26"/>
      <c r="KHA22" s="26"/>
      <c r="KHB22" s="26"/>
      <c r="KHC22" s="26"/>
      <c r="KHD22" s="26"/>
      <c r="KHF22" s="229"/>
      <c r="KHG22" s="229"/>
      <c r="KHH22" s="229"/>
      <c r="KHI22" s="229"/>
      <c r="KHJ22" s="229"/>
      <c r="KHK22" s="229"/>
      <c r="KHL22" s="229"/>
      <c r="KHM22" s="229"/>
      <c r="KHP22" s="26"/>
      <c r="KHQ22" s="26"/>
      <c r="KHR22" s="26"/>
      <c r="KHS22" s="26"/>
      <c r="KHT22" s="26"/>
      <c r="KHV22" s="229"/>
      <c r="KHW22" s="229"/>
      <c r="KHX22" s="229"/>
      <c r="KHY22" s="229"/>
      <c r="KHZ22" s="229"/>
      <c r="KIA22" s="229"/>
      <c r="KIB22" s="229"/>
      <c r="KIC22" s="229"/>
      <c r="KIF22" s="26"/>
      <c r="KIG22" s="26"/>
      <c r="KIH22" s="26"/>
      <c r="KII22" s="26"/>
      <c r="KIJ22" s="26"/>
      <c r="KIL22" s="229"/>
      <c r="KIM22" s="229"/>
      <c r="KIN22" s="229"/>
      <c r="KIO22" s="229"/>
      <c r="KIP22" s="229"/>
      <c r="KIQ22" s="229"/>
      <c r="KIR22" s="229"/>
      <c r="KIS22" s="229"/>
      <c r="KIV22" s="26"/>
      <c r="KIW22" s="26"/>
      <c r="KIX22" s="26"/>
      <c r="KIY22" s="26"/>
      <c r="KIZ22" s="26"/>
      <c r="KJB22" s="229"/>
      <c r="KJC22" s="229"/>
      <c r="KJD22" s="229"/>
      <c r="KJE22" s="229"/>
      <c r="KJF22" s="229"/>
      <c r="KJG22" s="229"/>
      <c r="KJH22" s="229"/>
      <c r="KJI22" s="229"/>
      <c r="KJL22" s="26"/>
      <c r="KJM22" s="26"/>
      <c r="KJN22" s="26"/>
      <c r="KJO22" s="26"/>
      <c r="KJP22" s="26"/>
      <c r="KJR22" s="229"/>
      <c r="KJS22" s="229"/>
      <c r="KJT22" s="229"/>
      <c r="KJU22" s="229"/>
      <c r="KJV22" s="229"/>
      <c r="KJW22" s="229"/>
      <c r="KJX22" s="229"/>
      <c r="KJY22" s="229"/>
      <c r="KKB22" s="26"/>
      <c r="KKC22" s="26"/>
      <c r="KKD22" s="26"/>
      <c r="KKE22" s="26"/>
      <c r="KKF22" s="26"/>
      <c r="KKH22" s="229"/>
      <c r="KKI22" s="229"/>
      <c r="KKJ22" s="229"/>
      <c r="KKK22" s="229"/>
      <c r="KKL22" s="229"/>
      <c r="KKM22" s="229"/>
      <c r="KKN22" s="229"/>
      <c r="KKO22" s="229"/>
      <c r="KKR22" s="26"/>
      <c r="KKS22" s="26"/>
      <c r="KKT22" s="26"/>
      <c r="KKU22" s="26"/>
      <c r="KKV22" s="26"/>
      <c r="KKX22" s="229"/>
      <c r="KKY22" s="229"/>
      <c r="KKZ22" s="229"/>
      <c r="KLA22" s="229"/>
      <c r="KLB22" s="229"/>
      <c r="KLC22" s="229"/>
      <c r="KLD22" s="229"/>
      <c r="KLE22" s="229"/>
      <c r="KLH22" s="26"/>
      <c r="KLI22" s="26"/>
      <c r="KLJ22" s="26"/>
      <c r="KLK22" s="26"/>
      <c r="KLL22" s="26"/>
      <c r="KLN22" s="229"/>
      <c r="KLO22" s="229"/>
      <c r="KLP22" s="229"/>
      <c r="KLQ22" s="229"/>
      <c r="KLR22" s="229"/>
      <c r="KLS22" s="229"/>
      <c r="KLT22" s="229"/>
      <c r="KLU22" s="229"/>
      <c r="KLX22" s="26"/>
      <c r="KLY22" s="26"/>
      <c r="KLZ22" s="26"/>
      <c r="KMA22" s="26"/>
      <c r="KMB22" s="26"/>
      <c r="KMD22" s="229"/>
      <c r="KME22" s="229"/>
      <c r="KMF22" s="229"/>
      <c r="KMG22" s="229"/>
      <c r="KMH22" s="229"/>
      <c r="KMI22" s="229"/>
      <c r="KMJ22" s="229"/>
      <c r="KMK22" s="229"/>
      <c r="KMN22" s="26"/>
      <c r="KMO22" s="26"/>
      <c r="KMP22" s="26"/>
      <c r="KMQ22" s="26"/>
      <c r="KMR22" s="26"/>
      <c r="KMT22" s="229"/>
      <c r="KMU22" s="229"/>
      <c r="KMV22" s="229"/>
      <c r="KMW22" s="229"/>
      <c r="KMX22" s="229"/>
      <c r="KMY22" s="229"/>
      <c r="KMZ22" s="229"/>
      <c r="KNA22" s="229"/>
      <c r="KND22" s="26"/>
      <c r="KNE22" s="26"/>
      <c r="KNF22" s="26"/>
      <c r="KNG22" s="26"/>
      <c r="KNH22" s="26"/>
      <c r="KNJ22" s="229"/>
      <c r="KNK22" s="229"/>
      <c r="KNL22" s="229"/>
      <c r="KNM22" s="229"/>
      <c r="KNN22" s="229"/>
      <c r="KNO22" s="229"/>
      <c r="KNP22" s="229"/>
      <c r="KNQ22" s="229"/>
      <c r="KNT22" s="26"/>
      <c r="KNU22" s="26"/>
      <c r="KNV22" s="26"/>
      <c r="KNW22" s="26"/>
      <c r="KNX22" s="26"/>
      <c r="KNZ22" s="229"/>
      <c r="KOA22" s="229"/>
      <c r="KOB22" s="229"/>
      <c r="KOC22" s="229"/>
      <c r="KOD22" s="229"/>
      <c r="KOE22" s="229"/>
      <c r="KOF22" s="229"/>
      <c r="KOG22" s="229"/>
      <c r="KOJ22" s="26"/>
      <c r="KOK22" s="26"/>
      <c r="KOL22" s="26"/>
      <c r="KOM22" s="26"/>
      <c r="KON22" s="26"/>
      <c r="KOP22" s="229"/>
      <c r="KOQ22" s="229"/>
      <c r="KOR22" s="229"/>
      <c r="KOS22" s="229"/>
      <c r="KOT22" s="229"/>
      <c r="KOU22" s="229"/>
      <c r="KOV22" s="229"/>
      <c r="KOW22" s="229"/>
      <c r="KOZ22" s="26"/>
      <c r="KPA22" s="26"/>
      <c r="KPB22" s="26"/>
      <c r="KPC22" s="26"/>
      <c r="KPD22" s="26"/>
      <c r="KPF22" s="229"/>
      <c r="KPG22" s="229"/>
      <c r="KPH22" s="229"/>
      <c r="KPI22" s="229"/>
      <c r="KPJ22" s="229"/>
      <c r="KPK22" s="229"/>
      <c r="KPL22" s="229"/>
      <c r="KPM22" s="229"/>
      <c r="KPP22" s="26"/>
      <c r="KPQ22" s="26"/>
      <c r="KPR22" s="26"/>
      <c r="KPS22" s="26"/>
      <c r="KPT22" s="26"/>
      <c r="KPV22" s="229"/>
      <c r="KPW22" s="229"/>
      <c r="KPX22" s="229"/>
      <c r="KPY22" s="229"/>
      <c r="KPZ22" s="229"/>
      <c r="KQA22" s="229"/>
      <c r="KQB22" s="229"/>
      <c r="KQC22" s="229"/>
      <c r="KQF22" s="26"/>
      <c r="KQG22" s="26"/>
      <c r="KQH22" s="26"/>
      <c r="KQI22" s="26"/>
      <c r="KQJ22" s="26"/>
      <c r="KQL22" s="229"/>
      <c r="KQM22" s="229"/>
      <c r="KQN22" s="229"/>
      <c r="KQO22" s="229"/>
      <c r="KQP22" s="229"/>
      <c r="KQQ22" s="229"/>
      <c r="KQR22" s="229"/>
      <c r="KQS22" s="229"/>
      <c r="KQV22" s="26"/>
      <c r="KQW22" s="26"/>
      <c r="KQX22" s="26"/>
      <c r="KQY22" s="26"/>
      <c r="KQZ22" s="26"/>
      <c r="KRB22" s="229"/>
      <c r="KRC22" s="229"/>
      <c r="KRD22" s="229"/>
      <c r="KRE22" s="229"/>
      <c r="KRF22" s="229"/>
      <c r="KRG22" s="229"/>
      <c r="KRH22" s="229"/>
      <c r="KRI22" s="229"/>
      <c r="KRL22" s="26"/>
      <c r="KRM22" s="26"/>
      <c r="KRN22" s="26"/>
      <c r="KRO22" s="26"/>
      <c r="KRP22" s="26"/>
      <c r="KRR22" s="229"/>
      <c r="KRS22" s="229"/>
      <c r="KRT22" s="229"/>
      <c r="KRU22" s="229"/>
      <c r="KRV22" s="229"/>
      <c r="KRW22" s="229"/>
      <c r="KRX22" s="229"/>
      <c r="KRY22" s="229"/>
      <c r="KSB22" s="26"/>
      <c r="KSC22" s="26"/>
      <c r="KSD22" s="26"/>
      <c r="KSE22" s="26"/>
      <c r="KSF22" s="26"/>
      <c r="KSH22" s="229"/>
      <c r="KSI22" s="229"/>
      <c r="KSJ22" s="229"/>
      <c r="KSK22" s="229"/>
      <c r="KSL22" s="229"/>
      <c r="KSM22" s="229"/>
      <c r="KSN22" s="229"/>
      <c r="KSO22" s="229"/>
      <c r="KSR22" s="26"/>
      <c r="KSS22" s="26"/>
      <c r="KST22" s="26"/>
      <c r="KSU22" s="26"/>
      <c r="KSV22" s="26"/>
      <c r="KSX22" s="229"/>
      <c r="KSY22" s="229"/>
      <c r="KSZ22" s="229"/>
      <c r="KTA22" s="229"/>
      <c r="KTB22" s="229"/>
      <c r="KTC22" s="229"/>
      <c r="KTD22" s="229"/>
      <c r="KTE22" s="229"/>
      <c r="KTH22" s="26"/>
      <c r="KTI22" s="26"/>
      <c r="KTJ22" s="26"/>
      <c r="KTK22" s="26"/>
      <c r="KTL22" s="26"/>
      <c r="KTN22" s="229"/>
      <c r="KTO22" s="229"/>
      <c r="KTP22" s="229"/>
      <c r="KTQ22" s="229"/>
      <c r="KTR22" s="229"/>
      <c r="KTS22" s="229"/>
      <c r="KTT22" s="229"/>
      <c r="KTU22" s="229"/>
      <c r="KTX22" s="26"/>
      <c r="KTY22" s="26"/>
      <c r="KTZ22" s="26"/>
      <c r="KUA22" s="26"/>
      <c r="KUB22" s="26"/>
      <c r="KUD22" s="229"/>
      <c r="KUE22" s="229"/>
      <c r="KUF22" s="229"/>
      <c r="KUG22" s="229"/>
      <c r="KUH22" s="229"/>
      <c r="KUI22" s="229"/>
      <c r="KUJ22" s="229"/>
      <c r="KUK22" s="229"/>
      <c r="KUN22" s="26"/>
      <c r="KUO22" s="26"/>
      <c r="KUP22" s="26"/>
      <c r="KUQ22" s="26"/>
      <c r="KUR22" s="26"/>
      <c r="KUT22" s="229"/>
      <c r="KUU22" s="229"/>
      <c r="KUV22" s="229"/>
      <c r="KUW22" s="229"/>
      <c r="KUX22" s="229"/>
      <c r="KUY22" s="229"/>
      <c r="KUZ22" s="229"/>
      <c r="KVA22" s="229"/>
      <c r="KVD22" s="26"/>
      <c r="KVE22" s="26"/>
      <c r="KVF22" s="26"/>
      <c r="KVG22" s="26"/>
      <c r="KVH22" s="26"/>
      <c r="KVJ22" s="229"/>
      <c r="KVK22" s="229"/>
      <c r="KVL22" s="229"/>
      <c r="KVM22" s="229"/>
      <c r="KVN22" s="229"/>
      <c r="KVO22" s="229"/>
      <c r="KVP22" s="229"/>
      <c r="KVQ22" s="229"/>
      <c r="KVT22" s="26"/>
      <c r="KVU22" s="26"/>
      <c r="KVV22" s="26"/>
      <c r="KVW22" s="26"/>
      <c r="KVX22" s="26"/>
      <c r="KVZ22" s="229"/>
      <c r="KWA22" s="229"/>
      <c r="KWB22" s="229"/>
      <c r="KWC22" s="229"/>
      <c r="KWD22" s="229"/>
      <c r="KWE22" s="229"/>
      <c r="KWF22" s="229"/>
      <c r="KWG22" s="229"/>
      <c r="KWJ22" s="26"/>
      <c r="KWK22" s="26"/>
      <c r="KWL22" s="26"/>
      <c r="KWM22" s="26"/>
      <c r="KWN22" s="26"/>
      <c r="KWP22" s="229"/>
      <c r="KWQ22" s="229"/>
      <c r="KWR22" s="229"/>
      <c r="KWS22" s="229"/>
      <c r="KWT22" s="229"/>
      <c r="KWU22" s="229"/>
      <c r="KWV22" s="229"/>
      <c r="KWW22" s="229"/>
      <c r="KWZ22" s="26"/>
      <c r="KXA22" s="26"/>
      <c r="KXB22" s="26"/>
      <c r="KXC22" s="26"/>
      <c r="KXD22" s="26"/>
      <c r="KXF22" s="229"/>
      <c r="KXG22" s="229"/>
      <c r="KXH22" s="229"/>
      <c r="KXI22" s="229"/>
      <c r="KXJ22" s="229"/>
      <c r="KXK22" s="229"/>
      <c r="KXL22" s="229"/>
      <c r="KXM22" s="229"/>
      <c r="KXP22" s="26"/>
      <c r="KXQ22" s="26"/>
      <c r="KXR22" s="26"/>
      <c r="KXS22" s="26"/>
      <c r="KXT22" s="26"/>
      <c r="KXV22" s="229"/>
      <c r="KXW22" s="229"/>
      <c r="KXX22" s="229"/>
      <c r="KXY22" s="229"/>
      <c r="KXZ22" s="229"/>
      <c r="KYA22" s="229"/>
      <c r="KYB22" s="229"/>
      <c r="KYC22" s="229"/>
      <c r="KYF22" s="26"/>
      <c r="KYG22" s="26"/>
      <c r="KYH22" s="26"/>
      <c r="KYI22" s="26"/>
      <c r="KYJ22" s="26"/>
      <c r="KYL22" s="229"/>
      <c r="KYM22" s="229"/>
      <c r="KYN22" s="229"/>
      <c r="KYO22" s="229"/>
      <c r="KYP22" s="229"/>
      <c r="KYQ22" s="229"/>
      <c r="KYR22" s="229"/>
      <c r="KYS22" s="229"/>
      <c r="KYV22" s="26"/>
      <c r="KYW22" s="26"/>
      <c r="KYX22" s="26"/>
      <c r="KYY22" s="26"/>
      <c r="KYZ22" s="26"/>
      <c r="KZB22" s="229"/>
      <c r="KZC22" s="229"/>
      <c r="KZD22" s="229"/>
      <c r="KZE22" s="229"/>
      <c r="KZF22" s="229"/>
      <c r="KZG22" s="229"/>
      <c r="KZH22" s="229"/>
      <c r="KZI22" s="229"/>
      <c r="KZL22" s="26"/>
      <c r="KZM22" s="26"/>
      <c r="KZN22" s="26"/>
      <c r="KZO22" s="26"/>
      <c r="KZP22" s="26"/>
      <c r="KZR22" s="229"/>
      <c r="KZS22" s="229"/>
      <c r="KZT22" s="229"/>
      <c r="KZU22" s="229"/>
      <c r="KZV22" s="229"/>
      <c r="KZW22" s="229"/>
      <c r="KZX22" s="229"/>
      <c r="KZY22" s="229"/>
      <c r="LAB22" s="26"/>
      <c r="LAC22" s="26"/>
      <c r="LAD22" s="26"/>
      <c r="LAE22" s="26"/>
      <c r="LAF22" s="26"/>
      <c r="LAH22" s="229"/>
      <c r="LAI22" s="229"/>
      <c r="LAJ22" s="229"/>
      <c r="LAK22" s="229"/>
      <c r="LAL22" s="229"/>
      <c r="LAM22" s="229"/>
      <c r="LAN22" s="229"/>
      <c r="LAO22" s="229"/>
      <c r="LAR22" s="26"/>
      <c r="LAS22" s="26"/>
      <c r="LAT22" s="26"/>
      <c r="LAU22" s="26"/>
      <c r="LAV22" s="26"/>
      <c r="LAX22" s="229"/>
      <c r="LAY22" s="229"/>
      <c r="LAZ22" s="229"/>
      <c r="LBA22" s="229"/>
      <c r="LBB22" s="229"/>
      <c r="LBC22" s="229"/>
      <c r="LBD22" s="229"/>
      <c r="LBE22" s="229"/>
      <c r="LBH22" s="26"/>
      <c r="LBI22" s="26"/>
      <c r="LBJ22" s="26"/>
      <c r="LBK22" s="26"/>
      <c r="LBL22" s="26"/>
      <c r="LBN22" s="229"/>
      <c r="LBO22" s="229"/>
      <c r="LBP22" s="229"/>
      <c r="LBQ22" s="229"/>
      <c r="LBR22" s="229"/>
      <c r="LBS22" s="229"/>
      <c r="LBT22" s="229"/>
      <c r="LBU22" s="229"/>
      <c r="LBX22" s="26"/>
      <c r="LBY22" s="26"/>
      <c r="LBZ22" s="26"/>
      <c r="LCA22" s="26"/>
      <c r="LCB22" s="26"/>
      <c r="LCD22" s="229"/>
      <c r="LCE22" s="229"/>
      <c r="LCF22" s="229"/>
      <c r="LCG22" s="229"/>
      <c r="LCH22" s="229"/>
      <c r="LCI22" s="229"/>
      <c r="LCJ22" s="229"/>
      <c r="LCK22" s="229"/>
      <c r="LCN22" s="26"/>
      <c r="LCO22" s="26"/>
      <c r="LCP22" s="26"/>
      <c r="LCQ22" s="26"/>
      <c r="LCR22" s="26"/>
      <c r="LCT22" s="229"/>
      <c r="LCU22" s="229"/>
      <c r="LCV22" s="229"/>
      <c r="LCW22" s="229"/>
      <c r="LCX22" s="229"/>
      <c r="LCY22" s="229"/>
      <c r="LCZ22" s="229"/>
      <c r="LDA22" s="229"/>
      <c r="LDD22" s="26"/>
      <c r="LDE22" s="26"/>
      <c r="LDF22" s="26"/>
      <c r="LDG22" s="26"/>
      <c r="LDH22" s="26"/>
      <c r="LDJ22" s="229"/>
      <c r="LDK22" s="229"/>
      <c r="LDL22" s="229"/>
      <c r="LDM22" s="229"/>
      <c r="LDN22" s="229"/>
      <c r="LDO22" s="229"/>
      <c r="LDP22" s="229"/>
      <c r="LDQ22" s="229"/>
      <c r="LDT22" s="26"/>
      <c r="LDU22" s="26"/>
      <c r="LDV22" s="26"/>
      <c r="LDW22" s="26"/>
      <c r="LDX22" s="26"/>
      <c r="LDZ22" s="229"/>
      <c r="LEA22" s="229"/>
      <c r="LEB22" s="229"/>
      <c r="LEC22" s="229"/>
      <c r="LED22" s="229"/>
      <c r="LEE22" s="229"/>
      <c r="LEF22" s="229"/>
      <c r="LEG22" s="229"/>
      <c r="LEJ22" s="26"/>
      <c r="LEK22" s="26"/>
      <c r="LEL22" s="26"/>
      <c r="LEM22" s="26"/>
      <c r="LEN22" s="26"/>
      <c r="LEP22" s="229"/>
      <c r="LEQ22" s="229"/>
      <c r="LER22" s="229"/>
      <c r="LES22" s="229"/>
      <c r="LET22" s="229"/>
      <c r="LEU22" s="229"/>
      <c r="LEV22" s="229"/>
      <c r="LEW22" s="229"/>
      <c r="LEZ22" s="26"/>
      <c r="LFA22" s="26"/>
      <c r="LFB22" s="26"/>
      <c r="LFC22" s="26"/>
      <c r="LFD22" s="26"/>
      <c r="LFF22" s="229"/>
      <c r="LFG22" s="229"/>
      <c r="LFH22" s="229"/>
      <c r="LFI22" s="229"/>
      <c r="LFJ22" s="229"/>
      <c r="LFK22" s="229"/>
      <c r="LFL22" s="229"/>
      <c r="LFM22" s="229"/>
      <c r="LFP22" s="26"/>
      <c r="LFQ22" s="26"/>
      <c r="LFR22" s="26"/>
      <c r="LFS22" s="26"/>
      <c r="LFT22" s="26"/>
      <c r="LFV22" s="229"/>
      <c r="LFW22" s="229"/>
      <c r="LFX22" s="229"/>
      <c r="LFY22" s="229"/>
      <c r="LFZ22" s="229"/>
      <c r="LGA22" s="229"/>
      <c r="LGB22" s="229"/>
      <c r="LGC22" s="229"/>
      <c r="LGF22" s="26"/>
      <c r="LGG22" s="26"/>
      <c r="LGH22" s="26"/>
      <c r="LGI22" s="26"/>
      <c r="LGJ22" s="26"/>
      <c r="LGL22" s="229"/>
      <c r="LGM22" s="229"/>
      <c r="LGN22" s="229"/>
      <c r="LGO22" s="229"/>
      <c r="LGP22" s="229"/>
      <c r="LGQ22" s="229"/>
      <c r="LGR22" s="229"/>
      <c r="LGS22" s="229"/>
      <c r="LGV22" s="26"/>
      <c r="LGW22" s="26"/>
      <c r="LGX22" s="26"/>
      <c r="LGY22" s="26"/>
      <c r="LGZ22" s="26"/>
      <c r="LHB22" s="229"/>
      <c r="LHC22" s="229"/>
      <c r="LHD22" s="229"/>
      <c r="LHE22" s="229"/>
      <c r="LHF22" s="229"/>
      <c r="LHG22" s="229"/>
      <c r="LHH22" s="229"/>
      <c r="LHI22" s="229"/>
      <c r="LHL22" s="26"/>
      <c r="LHM22" s="26"/>
      <c r="LHN22" s="26"/>
      <c r="LHO22" s="26"/>
      <c r="LHP22" s="26"/>
      <c r="LHR22" s="229"/>
      <c r="LHS22" s="229"/>
      <c r="LHT22" s="229"/>
      <c r="LHU22" s="229"/>
      <c r="LHV22" s="229"/>
      <c r="LHW22" s="229"/>
      <c r="LHX22" s="229"/>
      <c r="LHY22" s="229"/>
      <c r="LIB22" s="26"/>
      <c r="LIC22" s="26"/>
      <c r="LID22" s="26"/>
      <c r="LIE22" s="26"/>
      <c r="LIF22" s="26"/>
      <c r="LIH22" s="229"/>
      <c r="LII22" s="229"/>
      <c r="LIJ22" s="229"/>
      <c r="LIK22" s="229"/>
      <c r="LIL22" s="229"/>
      <c r="LIM22" s="229"/>
      <c r="LIN22" s="229"/>
      <c r="LIO22" s="229"/>
      <c r="LIR22" s="26"/>
      <c r="LIS22" s="26"/>
      <c r="LIT22" s="26"/>
      <c r="LIU22" s="26"/>
      <c r="LIV22" s="26"/>
      <c r="LIX22" s="229"/>
      <c r="LIY22" s="229"/>
      <c r="LIZ22" s="229"/>
      <c r="LJA22" s="229"/>
      <c r="LJB22" s="229"/>
      <c r="LJC22" s="229"/>
      <c r="LJD22" s="229"/>
      <c r="LJE22" s="229"/>
      <c r="LJH22" s="26"/>
      <c r="LJI22" s="26"/>
      <c r="LJJ22" s="26"/>
      <c r="LJK22" s="26"/>
      <c r="LJL22" s="26"/>
      <c r="LJN22" s="229"/>
      <c r="LJO22" s="229"/>
      <c r="LJP22" s="229"/>
      <c r="LJQ22" s="229"/>
      <c r="LJR22" s="229"/>
      <c r="LJS22" s="229"/>
      <c r="LJT22" s="229"/>
      <c r="LJU22" s="229"/>
      <c r="LJX22" s="26"/>
      <c r="LJY22" s="26"/>
      <c r="LJZ22" s="26"/>
      <c r="LKA22" s="26"/>
      <c r="LKB22" s="26"/>
      <c r="LKD22" s="229"/>
      <c r="LKE22" s="229"/>
      <c r="LKF22" s="229"/>
      <c r="LKG22" s="229"/>
      <c r="LKH22" s="229"/>
      <c r="LKI22" s="229"/>
      <c r="LKJ22" s="229"/>
      <c r="LKK22" s="229"/>
      <c r="LKN22" s="26"/>
      <c r="LKO22" s="26"/>
      <c r="LKP22" s="26"/>
      <c r="LKQ22" s="26"/>
      <c r="LKR22" s="26"/>
      <c r="LKT22" s="229"/>
      <c r="LKU22" s="229"/>
      <c r="LKV22" s="229"/>
      <c r="LKW22" s="229"/>
      <c r="LKX22" s="229"/>
      <c r="LKY22" s="229"/>
      <c r="LKZ22" s="229"/>
      <c r="LLA22" s="229"/>
      <c r="LLD22" s="26"/>
      <c r="LLE22" s="26"/>
      <c r="LLF22" s="26"/>
      <c r="LLG22" s="26"/>
      <c r="LLH22" s="26"/>
      <c r="LLJ22" s="229"/>
      <c r="LLK22" s="229"/>
      <c r="LLL22" s="229"/>
      <c r="LLM22" s="229"/>
      <c r="LLN22" s="229"/>
      <c r="LLO22" s="229"/>
      <c r="LLP22" s="229"/>
      <c r="LLQ22" s="229"/>
      <c r="LLT22" s="26"/>
      <c r="LLU22" s="26"/>
      <c r="LLV22" s="26"/>
      <c r="LLW22" s="26"/>
      <c r="LLX22" s="26"/>
      <c r="LLZ22" s="229"/>
      <c r="LMA22" s="229"/>
      <c r="LMB22" s="229"/>
      <c r="LMC22" s="229"/>
      <c r="LMD22" s="229"/>
      <c r="LME22" s="229"/>
      <c r="LMF22" s="229"/>
      <c r="LMG22" s="229"/>
      <c r="LMJ22" s="26"/>
      <c r="LMK22" s="26"/>
      <c r="LML22" s="26"/>
      <c r="LMM22" s="26"/>
      <c r="LMN22" s="26"/>
      <c r="LMP22" s="229"/>
      <c r="LMQ22" s="229"/>
      <c r="LMR22" s="229"/>
      <c r="LMS22" s="229"/>
      <c r="LMT22" s="229"/>
      <c r="LMU22" s="229"/>
      <c r="LMV22" s="229"/>
      <c r="LMW22" s="229"/>
      <c r="LMZ22" s="26"/>
      <c r="LNA22" s="26"/>
      <c r="LNB22" s="26"/>
      <c r="LNC22" s="26"/>
      <c r="LND22" s="26"/>
      <c r="LNF22" s="229"/>
      <c r="LNG22" s="229"/>
      <c r="LNH22" s="229"/>
      <c r="LNI22" s="229"/>
      <c r="LNJ22" s="229"/>
      <c r="LNK22" s="229"/>
      <c r="LNL22" s="229"/>
      <c r="LNM22" s="229"/>
      <c r="LNP22" s="26"/>
      <c r="LNQ22" s="26"/>
      <c r="LNR22" s="26"/>
      <c r="LNS22" s="26"/>
      <c r="LNT22" s="26"/>
      <c r="LNV22" s="229"/>
      <c r="LNW22" s="229"/>
      <c r="LNX22" s="229"/>
      <c r="LNY22" s="229"/>
      <c r="LNZ22" s="229"/>
      <c r="LOA22" s="229"/>
      <c r="LOB22" s="229"/>
      <c r="LOC22" s="229"/>
      <c r="LOF22" s="26"/>
      <c r="LOG22" s="26"/>
      <c r="LOH22" s="26"/>
      <c r="LOI22" s="26"/>
      <c r="LOJ22" s="26"/>
      <c r="LOL22" s="229"/>
      <c r="LOM22" s="229"/>
      <c r="LON22" s="229"/>
      <c r="LOO22" s="229"/>
      <c r="LOP22" s="229"/>
      <c r="LOQ22" s="229"/>
      <c r="LOR22" s="229"/>
      <c r="LOS22" s="229"/>
      <c r="LOV22" s="26"/>
      <c r="LOW22" s="26"/>
      <c r="LOX22" s="26"/>
      <c r="LOY22" s="26"/>
      <c r="LOZ22" s="26"/>
      <c r="LPB22" s="229"/>
      <c r="LPC22" s="229"/>
      <c r="LPD22" s="229"/>
      <c r="LPE22" s="229"/>
      <c r="LPF22" s="229"/>
      <c r="LPG22" s="229"/>
      <c r="LPH22" s="229"/>
      <c r="LPI22" s="229"/>
      <c r="LPL22" s="26"/>
      <c r="LPM22" s="26"/>
      <c r="LPN22" s="26"/>
      <c r="LPO22" s="26"/>
      <c r="LPP22" s="26"/>
      <c r="LPR22" s="229"/>
      <c r="LPS22" s="229"/>
      <c r="LPT22" s="229"/>
      <c r="LPU22" s="229"/>
      <c r="LPV22" s="229"/>
      <c r="LPW22" s="229"/>
      <c r="LPX22" s="229"/>
      <c r="LPY22" s="229"/>
      <c r="LQB22" s="26"/>
      <c r="LQC22" s="26"/>
      <c r="LQD22" s="26"/>
      <c r="LQE22" s="26"/>
      <c r="LQF22" s="26"/>
      <c r="LQH22" s="229"/>
      <c r="LQI22" s="229"/>
      <c r="LQJ22" s="229"/>
      <c r="LQK22" s="229"/>
      <c r="LQL22" s="229"/>
      <c r="LQM22" s="229"/>
      <c r="LQN22" s="229"/>
      <c r="LQO22" s="229"/>
      <c r="LQR22" s="26"/>
      <c r="LQS22" s="26"/>
      <c r="LQT22" s="26"/>
      <c r="LQU22" s="26"/>
      <c r="LQV22" s="26"/>
      <c r="LQX22" s="229"/>
      <c r="LQY22" s="229"/>
      <c r="LQZ22" s="229"/>
      <c r="LRA22" s="229"/>
      <c r="LRB22" s="229"/>
      <c r="LRC22" s="229"/>
      <c r="LRD22" s="229"/>
      <c r="LRE22" s="229"/>
      <c r="LRH22" s="26"/>
      <c r="LRI22" s="26"/>
      <c r="LRJ22" s="26"/>
      <c r="LRK22" s="26"/>
      <c r="LRL22" s="26"/>
      <c r="LRN22" s="229"/>
      <c r="LRO22" s="229"/>
      <c r="LRP22" s="229"/>
      <c r="LRQ22" s="229"/>
      <c r="LRR22" s="229"/>
      <c r="LRS22" s="229"/>
      <c r="LRT22" s="229"/>
      <c r="LRU22" s="229"/>
      <c r="LRX22" s="26"/>
      <c r="LRY22" s="26"/>
      <c r="LRZ22" s="26"/>
      <c r="LSA22" s="26"/>
      <c r="LSB22" s="26"/>
      <c r="LSD22" s="229"/>
      <c r="LSE22" s="229"/>
      <c r="LSF22" s="229"/>
      <c r="LSG22" s="229"/>
      <c r="LSH22" s="229"/>
      <c r="LSI22" s="229"/>
      <c r="LSJ22" s="229"/>
      <c r="LSK22" s="229"/>
      <c r="LSN22" s="26"/>
      <c r="LSO22" s="26"/>
      <c r="LSP22" s="26"/>
      <c r="LSQ22" s="26"/>
      <c r="LSR22" s="26"/>
      <c r="LST22" s="229"/>
      <c r="LSU22" s="229"/>
      <c r="LSV22" s="229"/>
      <c r="LSW22" s="229"/>
      <c r="LSX22" s="229"/>
      <c r="LSY22" s="229"/>
      <c r="LSZ22" s="229"/>
      <c r="LTA22" s="229"/>
      <c r="LTD22" s="26"/>
      <c r="LTE22" s="26"/>
      <c r="LTF22" s="26"/>
      <c r="LTG22" s="26"/>
      <c r="LTH22" s="26"/>
      <c r="LTJ22" s="229"/>
      <c r="LTK22" s="229"/>
      <c r="LTL22" s="229"/>
      <c r="LTM22" s="229"/>
      <c r="LTN22" s="229"/>
      <c r="LTO22" s="229"/>
      <c r="LTP22" s="229"/>
      <c r="LTQ22" s="229"/>
      <c r="LTT22" s="26"/>
      <c r="LTU22" s="26"/>
      <c r="LTV22" s="26"/>
      <c r="LTW22" s="26"/>
      <c r="LTX22" s="26"/>
      <c r="LTZ22" s="229"/>
      <c r="LUA22" s="229"/>
      <c r="LUB22" s="229"/>
      <c r="LUC22" s="229"/>
      <c r="LUD22" s="229"/>
      <c r="LUE22" s="229"/>
      <c r="LUF22" s="229"/>
      <c r="LUG22" s="229"/>
      <c r="LUJ22" s="26"/>
      <c r="LUK22" s="26"/>
      <c r="LUL22" s="26"/>
      <c r="LUM22" s="26"/>
      <c r="LUN22" s="26"/>
      <c r="LUP22" s="229"/>
      <c r="LUQ22" s="229"/>
      <c r="LUR22" s="229"/>
      <c r="LUS22" s="229"/>
      <c r="LUT22" s="229"/>
      <c r="LUU22" s="229"/>
      <c r="LUV22" s="229"/>
      <c r="LUW22" s="229"/>
      <c r="LUZ22" s="26"/>
      <c r="LVA22" s="26"/>
      <c r="LVB22" s="26"/>
      <c r="LVC22" s="26"/>
      <c r="LVD22" s="26"/>
      <c r="LVF22" s="229"/>
      <c r="LVG22" s="229"/>
      <c r="LVH22" s="229"/>
      <c r="LVI22" s="229"/>
      <c r="LVJ22" s="229"/>
      <c r="LVK22" s="229"/>
      <c r="LVL22" s="229"/>
      <c r="LVM22" s="229"/>
      <c r="LVP22" s="26"/>
      <c r="LVQ22" s="26"/>
      <c r="LVR22" s="26"/>
      <c r="LVS22" s="26"/>
      <c r="LVT22" s="26"/>
      <c r="LVV22" s="229"/>
      <c r="LVW22" s="229"/>
      <c r="LVX22" s="229"/>
      <c r="LVY22" s="229"/>
      <c r="LVZ22" s="229"/>
      <c r="LWA22" s="229"/>
      <c r="LWB22" s="229"/>
      <c r="LWC22" s="229"/>
      <c r="LWF22" s="26"/>
      <c r="LWG22" s="26"/>
      <c r="LWH22" s="26"/>
      <c r="LWI22" s="26"/>
      <c r="LWJ22" s="26"/>
      <c r="LWL22" s="229"/>
      <c r="LWM22" s="229"/>
      <c r="LWN22" s="229"/>
      <c r="LWO22" s="229"/>
      <c r="LWP22" s="229"/>
      <c r="LWQ22" s="229"/>
      <c r="LWR22" s="229"/>
      <c r="LWS22" s="229"/>
      <c r="LWV22" s="26"/>
      <c r="LWW22" s="26"/>
      <c r="LWX22" s="26"/>
      <c r="LWY22" s="26"/>
      <c r="LWZ22" s="26"/>
      <c r="LXB22" s="229"/>
      <c r="LXC22" s="229"/>
      <c r="LXD22" s="229"/>
      <c r="LXE22" s="229"/>
      <c r="LXF22" s="229"/>
      <c r="LXG22" s="229"/>
      <c r="LXH22" s="229"/>
      <c r="LXI22" s="229"/>
      <c r="LXL22" s="26"/>
      <c r="LXM22" s="26"/>
      <c r="LXN22" s="26"/>
      <c r="LXO22" s="26"/>
      <c r="LXP22" s="26"/>
      <c r="LXR22" s="229"/>
      <c r="LXS22" s="229"/>
      <c r="LXT22" s="229"/>
      <c r="LXU22" s="229"/>
      <c r="LXV22" s="229"/>
      <c r="LXW22" s="229"/>
      <c r="LXX22" s="229"/>
      <c r="LXY22" s="229"/>
      <c r="LYB22" s="26"/>
      <c r="LYC22" s="26"/>
      <c r="LYD22" s="26"/>
      <c r="LYE22" s="26"/>
      <c r="LYF22" s="26"/>
      <c r="LYH22" s="229"/>
      <c r="LYI22" s="229"/>
      <c r="LYJ22" s="229"/>
      <c r="LYK22" s="229"/>
      <c r="LYL22" s="229"/>
      <c r="LYM22" s="229"/>
      <c r="LYN22" s="229"/>
      <c r="LYO22" s="229"/>
      <c r="LYR22" s="26"/>
      <c r="LYS22" s="26"/>
      <c r="LYT22" s="26"/>
      <c r="LYU22" s="26"/>
      <c r="LYV22" s="26"/>
      <c r="LYX22" s="229"/>
      <c r="LYY22" s="229"/>
      <c r="LYZ22" s="229"/>
      <c r="LZA22" s="229"/>
      <c r="LZB22" s="229"/>
      <c r="LZC22" s="229"/>
      <c r="LZD22" s="229"/>
      <c r="LZE22" s="229"/>
      <c r="LZH22" s="26"/>
      <c r="LZI22" s="26"/>
      <c r="LZJ22" s="26"/>
      <c r="LZK22" s="26"/>
      <c r="LZL22" s="26"/>
      <c r="LZN22" s="229"/>
      <c r="LZO22" s="229"/>
      <c r="LZP22" s="229"/>
      <c r="LZQ22" s="229"/>
      <c r="LZR22" s="229"/>
      <c r="LZS22" s="229"/>
      <c r="LZT22" s="229"/>
      <c r="LZU22" s="229"/>
      <c r="LZX22" s="26"/>
      <c r="LZY22" s="26"/>
      <c r="LZZ22" s="26"/>
      <c r="MAA22" s="26"/>
      <c r="MAB22" s="26"/>
      <c r="MAD22" s="229"/>
      <c r="MAE22" s="229"/>
      <c r="MAF22" s="229"/>
      <c r="MAG22" s="229"/>
      <c r="MAH22" s="229"/>
      <c r="MAI22" s="229"/>
      <c r="MAJ22" s="229"/>
      <c r="MAK22" s="229"/>
      <c r="MAN22" s="26"/>
      <c r="MAO22" s="26"/>
      <c r="MAP22" s="26"/>
      <c r="MAQ22" s="26"/>
      <c r="MAR22" s="26"/>
      <c r="MAT22" s="229"/>
      <c r="MAU22" s="229"/>
      <c r="MAV22" s="229"/>
      <c r="MAW22" s="229"/>
      <c r="MAX22" s="229"/>
      <c r="MAY22" s="229"/>
      <c r="MAZ22" s="229"/>
      <c r="MBA22" s="229"/>
      <c r="MBD22" s="26"/>
      <c r="MBE22" s="26"/>
      <c r="MBF22" s="26"/>
      <c r="MBG22" s="26"/>
      <c r="MBH22" s="26"/>
      <c r="MBJ22" s="229"/>
      <c r="MBK22" s="229"/>
      <c r="MBL22" s="229"/>
      <c r="MBM22" s="229"/>
      <c r="MBN22" s="229"/>
      <c r="MBO22" s="229"/>
      <c r="MBP22" s="229"/>
      <c r="MBQ22" s="229"/>
      <c r="MBT22" s="26"/>
      <c r="MBU22" s="26"/>
      <c r="MBV22" s="26"/>
      <c r="MBW22" s="26"/>
      <c r="MBX22" s="26"/>
      <c r="MBZ22" s="229"/>
      <c r="MCA22" s="229"/>
      <c r="MCB22" s="229"/>
      <c r="MCC22" s="229"/>
      <c r="MCD22" s="229"/>
      <c r="MCE22" s="229"/>
      <c r="MCF22" s="229"/>
      <c r="MCG22" s="229"/>
      <c r="MCJ22" s="26"/>
      <c r="MCK22" s="26"/>
      <c r="MCL22" s="26"/>
      <c r="MCM22" s="26"/>
      <c r="MCN22" s="26"/>
      <c r="MCP22" s="229"/>
      <c r="MCQ22" s="229"/>
      <c r="MCR22" s="229"/>
      <c r="MCS22" s="229"/>
      <c r="MCT22" s="229"/>
      <c r="MCU22" s="229"/>
      <c r="MCV22" s="229"/>
      <c r="MCW22" s="229"/>
      <c r="MCZ22" s="26"/>
      <c r="MDA22" s="26"/>
      <c r="MDB22" s="26"/>
      <c r="MDC22" s="26"/>
      <c r="MDD22" s="26"/>
      <c r="MDF22" s="229"/>
      <c r="MDG22" s="229"/>
      <c r="MDH22" s="229"/>
      <c r="MDI22" s="229"/>
      <c r="MDJ22" s="229"/>
      <c r="MDK22" s="229"/>
      <c r="MDL22" s="229"/>
      <c r="MDM22" s="229"/>
      <c r="MDP22" s="26"/>
      <c r="MDQ22" s="26"/>
      <c r="MDR22" s="26"/>
      <c r="MDS22" s="26"/>
      <c r="MDT22" s="26"/>
      <c r="MDV22" s="229"/>
      <c r="MDW22" s="229"/>
      <c r="MDX22" s="229"/>
      <c r="MDY22" s="229"/>
      <c r="MDZ22" s="229"/>
      <c r="MEA22" s="229"/>
      <c r="MEB22" s="229"/>
      <c r="MEC22" s="229"/>
      <c r="MEF22" s="26"/>
      <c r="MEG22" s="26"/>
      <c r="MEH22" s="26"/>
      <c r="MEI22" s="26"/>
      <c r="MEJ22" s="26"/>
      <c r="MEL22" s="229"/>
      <c r="MEM22" s="229"/>
      <c r="MEN22" s="229"/>
      <c r="MEO22" s="229"/>
      <c r="MEP22" s="229"/>
      <c r="MEQ22" s="229"/>
      <c r="MER22" s="229"/>
      <c r="MES22" s="229"/>
      <c r="MEV22" s="26"/>
      <c r="MEW22" s="26"/>
      <c r="MEX22" s="26"/>
      <c r="MEY22" s="26"/>
      <c r="MEZ22" s="26"/>
      <c r="MFB22" s="229"/>
      <c r="MFC22" s="229"/>
      <c r="MFD22" s="229"/>
      <c r="MFE22" s="229"/>
      <c r="MFF22" s="229"/>
      <c r="MFG22" s="229"/>
      <c r="MFH22" s="229"/>
      <c r="MFI22" s="229"/>
      <c r="MFL22" s="26"/>
      <c r="MFM22" s="26"/>
      <c r="MFN22" s="26"/>
      <c r="MFO22" s="26"/>
      <c r="MFP22" s="26"/>
      <c r="MFR22" s="229"/>
      <c r="MFS22" s="229"/>
      <c r="MFT22" s="229"/>
      <c r="MFU22" s="229"/>
      <c r="MFV22" s="229"/>
      <c r="MFW22" s="229"/>
      <c r="MFX22" s="229"/>
      <c r="MFY22" s="229"/>
      <c r="MGB22" s="26"/>
      <c r="MGC22" s="26"/>
      <c r="MGD22" s="26"/>
      <c r="MGE22" s="26"/>
      <c r="MGF22" s="26"/>
      <c r="MGH22" s="229"/>
      <c r="MGI22" s="229"/>
      <c r="MGJ22" s="229"/>
      <c r="MGK22" s="229"/>
      <c r="MGL22" s="229"/>
      <c r="MGM22" s="229"/>
      <c r="MGN22" s="229"/>
      <c r="MGO22" s="229"/>
      <c r="MGR22" s="26"/>
      <c r="MGS22" s="26"/>
      <c r="MGT22" s="26"/>
      <c r="MGU22" s="26"/>
      <c r="MGV22" s="26"/>
      <c r="MGX22" s="229"/>
      <c r="MGY22" s="229"/>
      <c r="MGZ22" s="229"/>
      <c r="MHA22" s="229"/>
      <c r="MHB22" s="229"/>
      <c r="MHC22" s="229"/>
      <c r="MHD22" s="229"/>
      <c r="MHE22" s="229"/>
      <c r="MHH22" s="26"/>
      <c r="MHI22" s="26"/>
      <c r="MHJ22" s="26"/>
      <c r="MHK22" s="26"/>
      <c r="MHL22" s="26"/>
      <c r="MHN22" s="229"/>
      <c r="MHO22" s="229"/>
      <c r="MHP22" s="229"/>
      <c r="MHQ22" s="229"/>
      <c r="MHR22" s="229"/>
      <c r="MHS22" s="229"/>
      <c r="MHT22" s="229"/>
      <c r="MHU22" s="229"/>
      <c r="MHX22" s="26"/>
      <c r="MHY22" s="26"/>
      <c r="MHZ22" s="26"/>
      <c r="MIA22" s="26"/>
      <c r="MIB22" s="26"/>
      <c r="MID22" s="229"/>
      <c r="MIE22" s="229"/>
      <c r="MIF22" s="229"/>
      <c r="MIG22" s="229"/>
      <c r="MIH22" s="229"/>
      <c r="MII22" s="229"/>
      <c r="MIJ22" s="229"/>
      <c r="MIK22" s="229"/>
      <c r="MIN22" s="26"/>
      <c r="MIO22" s="26"/>
      <c r="MIP22" s="26"/>
      <c r="MIQ22" s="26"/>
      <c r="MIR22" s="26"/>
      <c r="MIT22" s="229"/>
      <c r="MIU22" s="229"/>
      <c r="MIV22" s="229"/>
      <c r="MIW22" s="229"/>
      <c r="MIX22" s="229"/>
      <c r="MIY22" s="229"/>
      <c r="MIZ22" s="229"/>
      <c r="MJA22" s="229"/>
      <c r="MJD22" s="26"/>
      <c r="MJE22" s="26"/>
      <c r="MJF22" s="26"/>
      <c r="MJG22" s="26"/>
      <c r="MJH22" s="26"/>
      <c r="MJJ22" s="229"/>
      <c r="MJK22" s="229"/>
      <c r="MJL22" s="229"/>
      <c r="MJM22" s="229"/>
      <c r="MJN22" s="229"/>
      <c r="MJO22" s="229"/>
      <c r="MJP22" s="229"/>
      <c r="MJQ22" s="229"/>
      <c r="MJT22" s="26"/>
      <c r="MJU22" s="26"/>
      <c r="MJV22" s="26"/>
      <c r="MJW22" s="26"/>
      <c r="MJX22" s="26"/>
      <c r="MJZ22" s="229"/>
      <c r="MKA22" s="229"/>
      <c r="MKB22" s="229"/>
      <c r="MKC22" s="229"/>
      <c r="MKD22" s="229"/>
      <c r="MKE22" s="229"/>
      <c r="MKF22" s="229"/>
      <c r="MKG22" s="229"/>
      <c r="MKJ22" s="26"/>
      <c r="MKK22" s="26"/>
      <c r="MKL22" s="26"/>
      <c r="MKM22" s="26"/>
      <c r="MKN22" s="26"/>
      <c r="MKP22" s="229"/>
      <c r="MKQ22" s="229"/>
      <c r="MKR22" s="229"/>
      <c r="MKS22" s="229"/>
      <c r="MKT22" s="229"/>
      <c r="MKU22" s="229"/>
      <c r="MKV22" s="229"/>
      <c r="MKW22" s="229"/>
      <c r="MKZ22" s="26"/>
      <c r="MLA22" s="26"/>
      <c r="MLB22" s="26"/>
      <c r="MLC22" s="26"/>
      <c r="MLD22" s="26"/>
      <c r="MLF22" s="229"/>
      <c r="MLG22" s="229"/>
      <c r="MLH22" s="229"/>
      <c r="MLI22" s="229"/>
      <c r="MLJ22" s="229"/>
      <c r="MLK22" s="229"/>
      <c r="MLL22" s="229"/>
      <c r="MLM22" s="229"/>
      <c r="MLP22" s="26"/>
      <c r="MLQ22" s="26"/>
      <c r="MLR22" s="26"/>
      <c r="MLS22" s="26"/>
      <c r="MLT22" s="26"/>
      <c r="MLV22" s="229"/>
      <c r="MLW22" s="229"/>
      <c r="MLX22" s="229"/>
      <c r="MLY22" s="229"/>
      <c r="MLZ22" s="229"/>
      <c r="MMA22" s="229"/>
      <c r="MMB22" s="229"/>
      <c r="MMC22" s="229"/>
      <c r="MMF22" s="26"/>
      <c r="MMG22" s="26"/>
      <c r="MMH22" s="26"/>
      <c r="MMI22" s="26"/>
      <c r="MMJ22" s="26"/>
      <c r="MML22" s="229"/>
      <c r="MMM22" s="229"/>
      <c r="MMN22" s="229"/>
      <c r="MMO22" s="229"/>
      <c r="MMP22" s="229"/>
      <c r="MMQ22" s="229"/>
      <c r="MMR22" s="229"/>
      <c r="MMS22" s="229"/>
      <c r="MMV22" s="26"/>
      <c r="MMW22" s="26"/>
      <c r="MMX22" s="26"/>
      <c r="MMY22" s="26"/>
      <c r="MMZ22" s="26"/>
      <c r="MNB22" s="229"/>
      <c r="MNC22" s="229"/>
      <c r="MND22" s="229"/>
      <c r="MNE22" s="229"/>
      <c r="MNF22" s="229"/>
      <c r="MNG22" s="229"/>
      <c r="MNH22" s="229"/>
      <c r="MNI22" s="229"/>
      <c r="MNL22" s="26"/>
      <c r="MNM22" s="26"/>
      <c r="MNN22" s="26"/>
      <c r="MNO22" s="26"/>
      <c r="MNP22" s="26"/>
      <c r="MNR22" s="229"/>
      <c r="MNS22" s="229"/>
      <c r="MNT22" s="229"/>
      <c r="MNU22" s="229"/>
      <c r="MNV22" s="229"/>
      <c r="MNW22" s="229"/>
      <c r="MNX22" s="229"/>
      <c r="MNY22" s="229"/>
      <c r="MOB22" s="26"/>
      <c r="MOC22" s="26"/>
      <c r="MOD22" s="26"/>
      <c r="MOE22" s="26"/>
      <c r="MOF22" s="26"/>
      <c r="MOH22" s="229"/>
      <c r="MOI22" s="229"/>
      <c r="MOJ22" s="229"/>
      <c r="MOK22" s="229"/>
      <c r="MOL22" s="229"/>
      <c r="MOM22" s="229"/>
      <c r="MON22" s="229"/>
      <c r="MOO22" s="229"/>
      <c r="MOR22" s="26"/>
      <c r="MOS22" s="26"/>
      <c r="MOT22" s="26"/>
      <c r="MOU22" s="26"/>
      <c r="MOV22" s="26"/>
      <c r="MOX22" s="229"/>
      <c r="MOY22" s="229"/>
      <c r="MOZ22" s="229"/>
      <c r="MPA22" s="229"/>
      <c r="MPB22" s="229"/>
      <c r="MPC22" s="229"/>
      <c r="MPD22" s="229"/>
      <c r="MPE22" s="229"/>
      <c r="MPH22" s="26"/>
      <c r="MPI22" s="26"/>
      <c r="MPJ22" s="26"/>
      <c r="MPK22" s="26"/>
      <c r="MPL22" s="26"/>
      <c r="MPN22" s="229"/>
      <c r="MPO22" s="229"/>
      <c r="MPP22" s="229"/>
      <c r="MPQ22" s="229"/>
      <c r="MPR22" s="229"/>
      <c r="MPS22" s="229"/>
      <c r="MPT22" s="229"/>
      <c r="MPU22" s="229"/>
      <c r="MPX22" s="26"/>
      <c r="MPY22" s="26"/>
      <c r="MPZ22" s="26"/>
      <c r="MQA22" s="26"/>
      <c r="MQB22" s="26"/>
      <c r="MQD22" s="229"/>
      <c r="MQE22" s="229"/>
      <c r="MQF22" s="229"/>
      <c r="MQG22" s="229"/>
      <c r="MQH22" s="229"/>
      <c r="MQI22" s="229"/>
      <c r="MQJ22" s="229"/>
      <c r="MQK22" s="229"/>
      <c r="MQN22" s="26"/>
      <c r="MQO22" s="26"/>
      <c r="MQP22" s="26"/>
      <c r="MQQ22" s="26"/>
      <c r="MQR22" s="26"/>
      <c r="MQT22" s="229"/>
      <c r="MQU22" s="229"/>
      <c r="MQV22" s="229"/>
      <c r="MQW22" s="229"/>
      <c r="MQX22" s="229"/>
      <c r="MQY22" s="229"/>
      <c r="MQZ22" s="229"/>
      <c r="MRA22" s="229"/>
      <c r="MRD22" s="26"/>
      <c r="MRE22" s="26"/>
      <c r="MRF22" s="26"/>
      <c r="MRG22" s="26"/>
      <c r="MRH22" s="26"/>
      <c r="MRJ22" s="229"/>
      <c r="MRK22" s="229"/>
      <c r="MRL22" s="229"/>
      <c r="MRM22" s="229"/>
      <c r="MRN22" s="229"/>
      <c r="MRO22" s="229"/>
      <c r="MRP22" s="229"/>
      <c r="MRQ22" s="229"/>
      <c r="MRT22" s="26"/>
      <c r="MRU22" s="26"/>
      <c r="MRV22" s="26"/>
      <c r="MRW22" s="26"/>
      <c r="MRX22" s="26"/>
      <c r="MRZ22" s="229"/>
      <c r="MSA22" s="229"/>
      <c r="MSB22" s="229"/>
      <c r="MSC22" s="229"/>
      <c r="MSD22" s="229"/>
      <c r="MSE22" s="229"/>
      <c r="MSF22" s="229"/>
      <c r="MSG22" s="229"/>
      <c r="MSJ22" s="26"/>
      <c r="MSK22" s="26"/>
      <c r="MSL22" s="26"/>
      <c r="MSM22" s="26"/>
      <c r="MSN22" s="26"/>
      <c r="MSP22" s="229"/>
      <c r="MSQ22" s="229"/>
      <c r="MSR22" s="229"/>
      <c r="MSS22" s="229"/>
      <c r="MST22" s="229"/>
      <c r="MSU22" s="229"/>
      <c r="MSV22" s="229"/>
      <c r="MSW22" s="229"/>
      <c r="MSZ22" s="26"/>
      <c r="MTA22" s="26"/>
      <c r="MTB22" s="26"/>
      <c r="MTC22" s="26"/>
      <c r="MTD22" s="26"/>
      <c r="MTF22" s="229"/>
      <c r="MTG22" s="229"/>
      <c r="MTH22" s="229"/>
      <c r="MTI22" s="229"/>
      <c r="MTJ22" s="229"/>
      <c r="MTK22" s="229"/>
      <c r="MTL22" s="229"/>
      <c r="MTM22" s="229"/>
      <c r="MTP22" s="26"/>
      <c r="MTQ22" s="26"/>
      <c r="MTR22" s="26"/>
      <c r="MTS22" s="26"/>
      <c r="MTT22" s="26"/>
      <c r="MTV22" s="229"/>
      <c r="MTW22" s="229"/>
      <c r="MTX22" s="229"/>
      <c r="MTY22" s="229"/>
      <c r="MTZ22" s="229"/>
      <c r="MUA22" s="229"/>
      <c r="MUB22" s="229"/>
      <c r="MUC22" s="229"/>
      <c r="MUF22" s="26"/>
      <c r="MUG22" s="26"/>
      <c r="MUH22" s="26"/>
      <c r="MUI22" s="26"/>
      <c r="MUJ22" s="26"/>
      <c r="MUL22" s="229"/>
      <c r="MUM22" s="229"/>
      <c r="MUN22" s="229"/>
      <c r="MUO22" s="229"/>
      <c r="MUP22" s="229"/>
      <c r="MUQ22" s="229"/>
      <c r="MUR22" s="229"/>
      <c r="MUS22" s="229"/>
      <c r="MUV22" s="26"/>
      <c r="MUW22" s="26"/>
      <c r="MUX22" s="26"/>
      <c r="MUY22" s="26"/>
      <c r="MUZ22" s="26"/>
      <c r="MVB22" s="229"/>
      <c r="MVC22" s="229"/>
      <c r="MVD22" s="229"/>
      <c r="MVE22" s="229"/>
      <c r="MVF22" s="229"/>
      <c r="MVG22" s="229"/>
      <c r="MVH22" s="229"/>
      <c r="MVI22" s="229"/>
      <c r="MVL22" s="26"/>
      <c r="MVM22" s="26"/>
      <c r="MVN22" s="26"/>
      <c r="MVO22" s="26"/>
      <c r="MVP22" s="26"/>
      <c r="MVR22" s="229"/>
      <c r="MVS22" s="229"/>
      <c r="MVT22" s="229"/>
      <c r="MVU22" s="229"/>
      <c r="MVV22" s="229"/>
      <c r="MVW22" s="229"/>
      <c r="MVX22" s="229"/>
      <c r="MVY22" s="229"/>
      <c r="MWB22" s="26"/>
      <c r="MWC22" s="26"/>
      <c r="MWD22" s="26"/>
      <c r="MWE22" s="26"/>
      <c r="MWF22" s="26"/>
      <c r="MWH22" s="229"/>
      <c r="MWI22" s="229"/>
      <c r="MWJ22" s="229"/>
      <c r="MWK22" s="229"/>
      <c r="MWL22" s="229"/>
      <c r="MWM22" s="229"/>
      <c r="MWN22" s="229"/>
      <c r="MWO22" s="229"/>
      <c r="MWR22" s="26"/>
      <c r="MWS22" s="26"/>
      <c r="MWT22" s="26"/>
      <c r="MWU22" s="26"/>
      <c r="MWV22" s="26"/>
      <c r="MWX22" s="229"/>
      <c r="MWY22" s="229"/>
      <c r="MWZ22" s="229"/>
      <c r="MXA22" s="229"/>
      <c r="MXB22" s="229"/>
      <c r="MXC22" s="229"/>
      <c r="MXD22" s="229"/>
      <c r="MXE22" s="229"/>
      <c r="MXH22" s="26"/>
      <c r="MXI22" s="26"/>
      <c r="MXJ22" s="26"/>
      <c r="MXK22" s="26"/>
      <c r="MXL22" s="26"/>
      <c r="MXN22" s="229"/>
      <c r="MXO22" s="229"/>
      <c r="MXP22" s="229"/>
      <c r="MXQ22" s="229"/>
      <c r="MXR22" s="229"/>
      <c r="MXS22" s="229"/>
      <c r="MXT22" s="229"/>
      <c r="MXU22" s="229"/>
      <c r="MXX22" s="26"/>
      <c r="MXY22" s="26"/>
      <c r="MXZ22" s="26"/>
      <c r="MYA22" s="26"/>
      <c r="MYB22" s="26"/>
      <c r="MYD22" s="229"/>
      <c r="MYE22" s="229"/>
      <c r="MYF22" s="229"/>
      <c r="MYG22" s="229"/>
      <c r="MYH22" s="229"/>
      <c r="MYI22" s="229"/>
      <c r="MYJ22" s="229"/>
      <c r="MYK22" s="229"/>
      <c r="MYN22" s="26"/>
      <c r="MYO22" s="26"/>
      <c r="MYP22" s="26"/>
      <c r="MYQ22" s="26"/>
      <c r="MYR22" s="26"/>
      <c r="MYT22" s="229"/>
      <c r="MYU22" s="229"/>
      <c r="MYV22" s="229"/>
      <c r="MYW22" s="229"/>
      <c r="MYX22" s="229"/>
      <c r="MYY22" s="229"/>
      <c r="MYZ22" s="229"/>
      <c r="MZA22" s="229"/>
      <c r="MZD22" s="26"/>
      <c r="MZE22" s="26"/>
      <c r="MZF22" s="26"/>
      <c r="MZG22" s="26"/>
      <c r="MZH22" s="26"/>
      <c r="MZJ22" s="229"/>
      <c r="MZK22" s="229"/>
      <c r="MZL22" s="229"/>
      <c r="MZM22" s="229"/>
      <c r="MZN22" s="229"/>
      <c r="MZO22" s="229"/>
      <c r="MZP22" s="229"/>
      <c r="MZQ22" s="229"/>
      <c r="MZT22" s="26"/>
      <c r="MZU22" s="26"/>
      <c r="MZV22" s="26"/>
      <c r="MZW22" s="26"/>
      <c r="MZX22" s="26"/>
      <c r="MZZ22" s="229"/>
      <c r="NAA22" s="229"/>
      <c r="NAB22" s="229"/>
      <c r="NAC22" s="229"/>
      <c r="NAD22" s="229"/>
      <c r="NAE22" s="229"/>
      <c r="NAF22" s="229"/>
      <c r="NAG22" s="229"/>
      <c r="NAJ22" s="26"/>
      <c r="NAK22" s="26"/>
      <c r="NAL22" s="26"/>
      <c r="NAM22" s="26"/>
      <c r="NAN22" s="26"/>
      <c r="NAP22" s="229"/>
      <c r="NAQ22" s="229"/>
      <c r="NAR22" s="229"/>
      <c r="NAS22" s="229"/>
      <c r="NAT22" s="229"/>
      <c r="NAU22" s="229"/>
      <c r="NAV22" s="229"/>
      <c r="NAW22" s="229"/>
      <c r="NAZ22" s="26"/>
      <c r="NBA22" s="26"/>
      <c r="NBB22" s="26"/>
      <c r="NBC22" s="26"/>
      <c r="NBD22" s="26"/>
      <c r="NBF22" s="229"/>
      <c r="NBG22" s="229"/>
      <c r="NBH22" s="229"/>
      <c r="NBI22" s="229"/>
      <c r="NBJ22" s="229"/>
      <c r="NBK22" s="229"/>
      <c r="NBL22" s="229"/>
      <c r="NBM22" s="229"/>
      <c r="NBP22" s="26"/>
      <c r="NBQ22" s="26"/>
      <c r="NBR22" s="26"/>
      <c r="NBS22" s="26"/>
      <c r="NBT22" s="26"/>
      <c r="NBV22" s="229"/>
      <c r="NBW22" s="229"/>
      <c r="NBX22" s="229"/>
      <c r="NBY22" s="229"/>
      <c r="NBZ22" s="229"/>
      <c r="NCA22" s="229"/>
      <c r="NCB22" s="229"/>
      <c r="NCC22" s="229"/>
      <c r="NCF22" s="26"/>
      <c r="NCG22" s="26"/>
      <c r="NCH22" s="26"/>
      <c r="NCI22" s="26"/>
      <c r="NCJ22" s="26"/>
      <c r="NCL22" s="229"/>
      <c r="NCM22" s="229"/>
      <c r="NCN22" s="229"/>
      <c r="NCO22" s="229"/>
      <c r="NCP22" s="229"/>
      <c r="NCQ22" s="229"/>
      <c r="NCR22" s="229"/>
      <c r="NCS22" s="229"/>
      <c r="NCV22" s="26"/>
      <c r="NCW22" s="26"/>
      <c r="NCX22" s="26"/>
      <c r="NCY22" s="26"/>
      <c r="NCZ22" s="26"/>
      <c r="NDB22" s="229"/>
      <c r="NDC22" s="229"/>
      <c r="NDD22" s="229"/>
      <c r="NDE22" s="229"/>
      <c r="NDF22" s="229"/>
      <c r="NDG22" s="229"/>
      <c r="NDH22" s="229"/>
      <c r="NDI22" s="229"/>
      <c r="NDL22" s="26"/>
      <c r="NDM22" s="26"/>
      <c r="NDN22" s="26"/>
      <c r="NDO22" s="26"/>
      <c r="NDP22" s="26"/>
      <c r="NDR22" s="229"/>
      <c r="NDS22" s="229"/>
      <c r="NDT22" s="229"/>
      <c r="NDU22" s="229"/>
      <c r="NDV22" s="229"/>
      <c r="NDW22" s="229"/>
      <c r="NDX22" s="229"/>
      <c r="NDY22" s="229"/>
      <c r="NEB22" s="26"/>
      <c r="NEC22" s="26"/>
      <c r="NED22" s="26"/>
      <c r="NEE22" s="26"/>
      <c r="NEF22" s="26"/>
      <c r="NEH22" s="229"/>
      <c r="NEI22" s="229"/>
      <c r="NEJ22" s="229"/>
      <c r="NEK22" s="229"/>
      <c r="NEL22" s="229"/>
      <c r="NEM22" s="229"/>
      <c r="NEN22" s="229"/>
      <c r="NEO22" s="229"/>
      <c r="NER22" s="26"/>
      <c r="NES22" s="26"/>
      <c r="NET22" s="26"/>
      <c r="NEU22" s="26"/>
      <c r="NEV22" s="26"/>
      <c r="NEX22" s="229"/>
      <c r="NEY22" s="229"/>
      <c r="NEZ22" s="229"/>
      <c r="NFA22" s="229"/>
      <c r="NFB22" s="229"/>
      <c r="NFC22" s="229"/>
      <c r="NFD22" s="229"/>
      <c r="NFE22" s="229"/>
      <c r="NFH22" s="26"/>
      <c r="NFI22" s="26"/>
      <c r="NFJ22" s="26"/>
      <c r="NFK22" s="26"/>
      <c r="NFL22" s="26"/>
      <c r="NFN22" s="229"/>
      <c r="NFO22" s="229"/>
      <c r="NFP22" s="229"/>
      <c r="NFQ22" s="229"/>
      <c r="NFR22" s="229"/>
      <c r="NFS22" s="229"/>
      <c r="NFT22" s="229"/>
      <c r="NFU22" s="229"/>
      <c r="NFX22" s="26"/>
      <c r="NFY22" s="26"/>
      <c r="NFZ22" s="26"/>
      <c r="NGA22" s="26"/>
      <c r="NGB22" s="26"/>
      <c r="NGD22" s="229"/>
      <c r="NGE22" s="229"/>
      <c r="NGF22" s="229"/>
      <c r="NGG22" s="229"/>
      <c r="NGH22" s="229"/>
      <c r="NGI22" s="229"/>
      <c r="NGJ22" s="229"/>
      <c r="NGK22" s="229"/>
      <c r="NGN22" s="26"/>
      <c r="NGO22" s="26"/>
      <c r="NGP22" s="26"/>
      <c r="NGQ22" s="26"/>
      <c r="NGR22" s="26"/>
      <c r="NGT22" s="229"/>
      <c r="NGU22" s="229"/>
      <c r="NGV22" s="229"/>
      <c r="NGW22" s="229"/>
      <c r="NGX22" s="229"/>
      <c r="NGY22" s="229"/>
      <c r="NGZ22" s="229"/>
      <c r="NHA22" s="229"/>
      <c r="NHD22" s="26"/>
      <c r="NHE22" s="26"/>
      <c r="NHF22" s="26"/>
      <c r="NHG22" s="26"/>
      <c r="NHH22" s="26"/>
      <c r="NHJ22" s="229"/>
      <c r="NHK22" s="229"/>
      <c r="NHL22" s="229"/>
      <c r="NHM22" s="229"/>
      <c r="NHN22" s="229"/>
      <c r="NHO22" s="229"/>
      <c r="NHP22" s="229"/>
      <c r="NHQ22" s="229"/>
      <c r="NHT22" s="26"/>
      <c r="NHU22" s="26"/>
      <c r="NHV22" s="26"/>
      <c r="NHW22" s="26"/>
      <c r="NHX22" s="26"/>
      <c r="NHZ22" s="229"/>
      <c r="NIA22" s="229"/>
      <c r="NIB22" s="229"/>
      <c r="NIC22" s="229"/>
      <c r="NID22" s="229"/>
      <c r="NIE22" s="229"/>
      <c r="NIF22" s="229"/>
      <c r="NIG22" s="229"/>
      <c r="NIJ22" s="26"/>
      <c r="NIK22" s="26"/>
      <c r="NIL22" s="26"/>
      <c r="NIM22" s="26"/>
      <c r="NIN22" s="26"/>
      <c r="NIP22" s="229"/>
      <c r="NIQ22" s="229"/>
      <c r="NIR22" s="229"/>
      <c r="NIS22" s="229"/>
      <c r="NIT22" s="229"/>
      <c r="NIU22" s="229"/>
      <c r="NIV22" s="229"/>
      <c r="NIW22" s="229"/>
      <c r="NIZ22" s="26"/>
      <c r="NJA22" s="26"/>
      <c r="NJB22" s="26"/>
      <c r="NJC22" s="26"/>
      <c r="NJD22" s="26"/>
      <c r="NJF22" s="229"/>
      <c r="NJG22" s="229"/>
      <c r="NJH22" s="229"/>
      <c r="NJI22" s="229"/>
      <c r="NJJ22" s="229"/>
      <c r="NJK22" s="229"/>
      <c r="NJL22" s="229"/>
      <c r="NJM22" s="229"/>
      <c r="NJP22" s="26"/>
      <c r="NJQ22" s="26"/>
      <c r="NJR22" s="26"/>
      <c r="NJS22" s="26"/>
      <c r="NJT22" s="26"/>
      <c r="NJV22" s="229"/>
      <c r="NJW22" s="229"/>
      <c r="NJX22" s="229"/>
      <c r="NJY22" s="229"/>
      <c r="NJZ22" s="229"/>
      <c r="NKA22" s="229"/>
      <c r="NKB22" s="229"/>
      <c r="NKC22" s="229"/>
      <c r="NKF22" s="26"/>
      <c r="NKG22" s="26"/>
      <c r="NKH22" s="26"/>
      <c r="NKI22" s="26"/>
      <c r="NKJ22" s="26"/>
      <c r="NKL22" s="229"/>
      <c r="NKM22" s="229"/>
      <c r="NKN22" s="229"/>
      <c r="NKO22" s="229"/>
      <c r="NKP22" s="229"/>
      <c r="NKQ22" s="229"/>
      <c r="NKR22" s="229"/>
      <c r="NKS22" s="229"/>
      <c r="NKV22" s="26"/>
      <c r="NKW22" s="26"/>
      <c r="NKX22" s="26"/>
      <c r="NKY22" s="26"/>
      <c r="NKZ22" s="26"/>
      <c r="NLB22" s="229"/>
      <c r="NLC22" s="229"/>
      <c r="NLD22" s="229"/>
      <c r="NLE22" s="229"/>
      <c r="NLF22" s="229"/>
      <c r="NLG22" s="229"/>
      <c r="NLH22" s="229"/>
      <c r="NLI22" s="229"/>
      <c r="NLL22" s="26"/>
      <c r="NLM22" s="26"/>
      <c r="NLN22" s="26"/>
      <c r="NLO22" s="26"/>
      <c r="NLP22" s="26"/>
      <c r="NLR22" s="229"/>
      <c r="NLS22" s="229"/>
      <c r="NLT22" s="229"/>
      <c r="NLU22" s="229"/>
      <c r="NLV22" s="229"/>
      <c r="NLW22" s="229"/>
      <c r="NLX22" s="229"/>
      <c r="NLY22" s="229"/>
      <c r="NMB22" s="26"/>
      <c r="NMC22" s="26"/>
      <c r="NMD22" s="26"/>
      <c r="NME22" s="26"/>
      <c r="NMF22" s="26"/>
      <c r="NMH22" s="229"/>
      <c r="NMI22" s="229"/>
      <c r="NMJ22" s="229"/>
      <c r="NMK22" s="229"/>
      <c r="NML22" s="229"/>
      <c r="NMM22" s="229"/>
      <c r="NMN22" s="229"/>
      <c r="NMO22" s="229"/>
      <c r="NMR22" s="26"/>
      <c r="NMS22" s="26"/>
      <c r="NMT22" s="26"/>
      <c r="NMU22" s="26"/>
      <c r="NMV22" s="26"/>
      <c r="NMX22" s="229"/>
      <c r="NMY22" s="229"/>
      <c r="NMZ22" s="229"/>
      <c r="NNA22" s="229"/>
      <c r="NNB22" s="229"/>
      <c r="NNC22" s="229"/>
      <c r="NND22" s="229"/>
      <c r="NNE22" s="229"/>
      <c r="NNH22" s="26"/>
      <c r="NNI22" s="26"/>
      <c r="NNJ22" s="26"/>
      <c r="NNK22" s="26"/>
      <c r="NNL22" s="26"/>
      <c r="NNN22" s="229"/>
      <c r="NNO22" s="229"/>
      <c r="NNP22" s="229"/>
      <c r="NNQ22" s="229"/>
      <c r="NNR22" s="229"/>
      <c r="NNS22" s="229"/>
      <c r="NNT22" s="229"/>
      <c r="NNU22" s="229"/>
      <c r="NNX22" s="26"/>
      <c r="NNY22" s="26"/>
      <c r="NNZ22" s="26"/>
      <c r="NOA22" s="26"/>
      <c r="NOB22" s="26"/>
      <c r="NOD22" s="229"/>
      <c r="NOE22" s="229"/>
      <c r="NOF22" s="229"/>
      <c r="NOG22" s="229"/>
      <c r="NOH22" s="229"/>
      <c r="NOI22" s="229"/>
      <c r="NOJ22" s="229"/>
      <c r="NOK22" s="229"/>
      <c r="NON22" s="26"/>
      <c r="NOO22" s="26"/>
      <c r="NOP22" s="26"/>
      <c r="NOQ22" s="26"/>
      <c r="NOR22" s="26"/>
      <c r="NOT22" s="229"/>
      <c r="NOU22" s="229"/>
      <c r="NOV22" s="229"/>
      <c r="NOW22" s="229"/>
      <c r="NOX22" s="229"/>
      <c r="NOY22" s="229"/>
      <c r="NOZ22" s="229"/>
      <c r="NPA22" s="229"/>
      <c r="NPD22" s="26"/>
      <c r="NPE22" s="26"/>
      <c r="NPF22" s="26"/>
      <c r="NPG22" s="26"/>
      <c r="NPH22" s="26"/>
      <c r="NPJ22" s="229"/>
      <c r="NPK22" s="229"/>
      <c r="NPL22" s="229"/>
      <c r="NPM22" s="229"/>
      <c r="NPN22" s="229"/>
      <c r="NPO22" s="229"/>
      <c r="NPP22" s="229"/>
      <c r="NPQ22" s="229"/>
      <c r="NPT22" s="26"/>
      <c r="NPU22" s="26"/>
      <c r="NPV22" s="26"/>
      <c r="NPW22" s="26"/>
      <c r="NPX22" s="26"/>
      <c r="NPZ22" s="229"/>
      <c r="NQA22" s="229"/>
      <c r="NQB22" s="229"/>
      <c r="NQC22" s="229"/>
      <c r="NQD22" s="229"/>
      <c r="NQE22" s="229"/>
      <c r="NQF22" s="229"/>
      <c r="NQG22" s="229"/>
      <c r="NQJ22" s="26"/>
      <c r="NQK22" s="26"/>
      <c r="NQL22" s="26"/>
      <c r="NQM22" s="26"/>
      <c r="NQN22" s="26"/>
      <c r="NQP22" s="229"/>
      <c r="NQQ22" s="229"/>
      <c r="NQR22" s="229"/>
      <c r="NQS22" s="229"/>
      <c r="NQT22" s="229"/>
      <c r="NQU22" s="229"/>
      <c r="NQV22" s="229"/>
      <c r="NQW22" s="229"/>
      <c r="NQZ22" s="26"/>
      <c r="NRA22" s="26"/>
      <c r="NRB22" s="26"/>
      <c r="NRC22" s="26"/>
      <c r="NRD22" s="26"/>
      <c r="NRF22" s="229"/>
      <c r="NRG22" s="229"/>
      <c r="NRH22" s="229"/>
      <c r="NRI22" s="229"/>
      <c r="NRJ22" s="229"/>
      <c r="NRK22" s="229"/>
      <c r="NRL22" s="229"/>
      <c r="NRM22" s="229"/>
      <c r="NRP22" s="26"/>
      <c r="NRQ22" s="26"/>
      <c r="NRR22" s="26"/>
      <c r="NRS22" s="26"/>
      <c r="NRT22" s="26"/>
      <c r="NRV22" s="229"/>
      <c r="NRW22" s="229"/>
      <c r="NRX22" s="229"/>
      <c r="NRY22" s="229"/>
      <c r="NRZ22" s="229"/>
      <c r="NSA22" s="229"/>
      <c r="NSB22" s="229"/>
      <c r="NSC22" s="229"/>
      <c r="NSF22" s="26"/>
      <c r="NSG22" s="26"/>
      <c r="NSH22" s="26"/>
      <c r="NSI22" s="26"/>
      <c r="NSJ22" s="26"/>
      <c r="NSL22" s="229"/>
      <c r="NSM22" s="229"/>
      <c r="NSN22" s="229"/>
      <c r="NSO22" s="229"/>
      <c r="NSP22" s="229"/>
      <c r="NSQ22" s="229"/>
      <c r="NSR22" s="229"/>
      <c r="NSS22" s="229"/>
      <c r="NSV22" s="26"/>
      <c r="NSW22" s="26"/>
      <c r="NSX22" s="26"/>
      <c r="NSY22" s="26"/>
      <c r="NSZ22" s="26"/>
      <c r="NTB22" s="229"/>
      <c r="NTC22" s="229"/>
      <c r="NTD22" s="229"/>
      <c r="NTE22" s="229"/>
      <c r="NTF22" s="229"/>
      <c r="NTG22" s="229"/>
      <c r="NTH22" s="229"/>
      <c r="NTI22" s="229"/>
      <c r="NTL22" s="26"/>
      <c r="NTM22" s="26"/>
      <c r="NTN22" s="26"/>
      <c r="NTO22" s="26"/>
      <c r="NTP22" s="26"/>
      <c r="NTR22" s="229"/>
      <c r="NTS22" s="229"/>
      <c r="NTT22" s="229"/>
      <c r="NTU22" s="229"/>
      <c r="NTV22" s="229"/>
      <c r="NTW22" s="229"/>
      <c r="NTX22" s="229"/>
      <c r="NTY22" s="229"/>
      <c r="NUB22" s="26"/>
      <c r="NUC22" s="26"/>
      <c r="NUD22" s="26"/>
      <c r="NUE22" s="26"/>
      <c r="NUF22" s="26"/>
      <c r="NUH22" s="229"/>
      <c r="NUI22" s="229"/>
      <c r="NUJ22" s="229"/>
      <c r="NUK22" s="229"/>
      <c r="NUL22" s="229"/>
      <c r="NUM22" s="229"/>
      <c r="NUN22" s="229"/>
      <c r="NUO22" s="229"/>
      <c r="NUR22" s="26"/>
      <c r="NUS22" s="26"/>
      <c r="NUT22" s="26"/>
      <c r="NUU22" s="26"/>
      <c r="NUV22" s="26"/>
      <c r="NUX22" s="229"/>
      <c r="NUY22" s="229"/>
      <c r="NUZ22" s="229"/>
      <c r="NVA22" s="229"/>
      <c r="NVB22" s="229"/>
      <c r="NVC22" s="229"/>
      <c r="NVD22" s="229"/>
      <c r="NVE22" s="229"/>
      <c r="NVH22" s="26"/>
      <c r="NVI22" s="26"/>
      <c r="NVJ22" s="26"/>
      <c r="NVK22" s="26"/>
      <c r="NVL22" s="26"/>
      <c r="NVN22" s="229"/>
      <c r="NVO22" s="229"/>
      <c r="NVP22" s="229"/>
      <c r="NVQ22" s="229"/>
      <c r="NVR22" s="229"/>
      <c r="NVS22" s="229"/>
      <c r="NVT22" s="229"/>
      <c r="NVU22" s="229"/>
      <c r="NVX22" s="26"/>
      <c r="NVY22" s="26"/>
      <c r="NVZ22" s="26"/>
      <c r="NWA22" s="26"/>
      <c r="NWB22" s="26"/>
      <c r="NWD22" s="229"/>
      <c r="NWE22" s="229"/>
      <c r="NWF22" s="229"/>
      <c r="NWG22" s="229"/>
      <c r="NWH22" s="229"/>
      <c r="NWI22" s="229"/>
      <c r="NWJ22" s="229"/>
      <c r="NWK22" s="229"/>
      <c r="NWN22" s="26"/>
      <c r="NWO22" s="26"/>
      <c r="NWP22" s="26"/>
      <c r="NWQ22" s="26"/>
      <c r="NWR22" s="26"/>
      <c r="NWT22" s="229"/>
      <c r="NWU22" s="229"/>
      <c r="NWV22" s="229"/>
      <c r="NWW22" s="229"/>
      <c r="NWX22" s="229"/>
      <c r="NWY22" s="229"/>
      <c r="NWZ22" s="229"/>
      <c r="NXA22" s="229"/>
      <c r="NXD22" s="26"/>
      <c r="NXE22" s="26"/>
      <c r="NXF22" s="26"/>
      <c r="NXG22" s="26"/>
      <c r="NXH22" s="26"/>
      <c r="NXJ22" s="229"/>
      <c r="NXK22" s="229"/>
      <c r="NXL22" s="229"/>
      <c r="NXM22" s="229"/>
      <c r="NXN22" s="229"/>
      <c r="NXO22" s="229"/>
      <c r="NXP22" s="229"/>
      <c r="NXQ22" s="229"/>
      <c r="NXT22" s="26"/>
      <c r="NXU22" s="26"/>
      <c r="NXV22" s="26"/>
      <c r="NXW22" s="26"/>
      <c r="NXX22" s="26"/>
      <c r="NXZ22" s="229"/>
      <c r="NYA22" s="229"/>
      <c r="NYB22" s="229"/>
      <c r="NYC22" s="229"/>
      <c r="NYD22" s="229"/>
      <c r="NYE22" s="229"/>
      <c r="NYF22" s="229"/>
      <c r="NYG22" s="229"/>
      <c r="NYJ22" s="26"/>
      <c r="NYK22" s="26"/>
      <c r="NYL22" s="26"/>
      <c r="NYM22" s="26"/>
      <c r="NYN22" s="26"/>
      <c r="NYP22" s="229"/>
      <c r="NYQ22" s="229"/>
      <c r="NYR22" s="229"/>
      <c r="NYS22" s="229"/>
      <c r="NYT22" s="229"/>
      <c r="NYU22" s="229"/>
      <c r="NYV22" s="229"/>
      <c r="NYW22" s="229"/>
      <c r="NYZ22" s="26"/>
      <c r="NZA22" s="26"/>
      <c r="NZB22" s="26"/>
      <c r="NZC22" s="26"/>
      <c r="NZD22" s="26"/>
      <c r="NZF22" s="229"/>
      <c r="NZG22" s="229"/>
      <c r="NZH22" s="229"/>
      <c r="NZI22" s="229"/>
      <c r="NZJ22" s="229"/>
      <c r="NZK22" s="229"/>
      <c r="NZL22" s="229"/>
      <c r="NZM22" s="229"/>
      <c r="NZP22" s="26"/>
      <c r="NZQ22" s="26"/>
      <c r="NZR22" s="26"/>
      <c r="NZS22" s="26"/>
      <c r="NZT22" s="26"/>
      <c r="NZV22" s="229"/>
      <c r="NZW22" s="229"/>
      <c r="NZX22" s="229"/>
      <c r="NZY22" s="229"/>
      <c r="NZZ22" s="229"/>
      <c r="OAA22" s="229"/>
      <c r="OAB22" s="229"/>
      <c r="OAC22" s="229"/>
      <c r="OAF22" s="26"/>
      <c r="OAG22" s="26"/>
      <c r="OAH22" s="26"/>
      <c r="OAI22" s="26"/>
      <c r="OAJ22" s="26"/>
      <c r="OAL22" s="229"/>
      <c r="OAM22" s="229"/>
      <c r="OAN22" s="229"/>
      <c r="OAO22" s="229"/>
      <c r="OAP22" s="229"/>
      <c r="OAQ22" s="229"/>
      <c r="OAR22" s="229"/>
      <c r="OAS22" s="229"/>
      <c r="OAV22" s="26"/>
      <c r="OAW22" s="26"/>
      <c r="OAX22" s="26"/>
      <c r="OAY22" s="26"/>
      <c r="OAZ22" s="26"/>
      <c r="OBB22" s="229"/>
      <c r="OBC22" s="229"/>
      <c r="OBD22" s="229"/>
      <c r="OBE22" s="229"/>
      <c r="OBF22" s="229"/>
      <c r="OBG22" s="229"/>
      <c r="OBH22" s="229"/>
      <c r="OBI22" s="229"/>
      <c r="OBL22" s="26"/>
      <c r="OBM22" s="26"/>
      <c r="OBN22" s="26"/>
      <c r="OBO22" s="26"/>
      <c r="OBP22" s="26"/>
      <c r="OBR22" s="229"/>
      <c r="OBS22" s="229"/>
      <c r="OBT22" s="229"/>
      <c r="OBU22" s="229"/>
      <c r="OBV22" s="229"/>
      <c r="OBW22" s="229"/>
      <c r="OBX22" s="229"/>
      <c r="OBY22" s="229"/>
      <c r="OCB22" s="26"/>
      <c r="OCC22" s="26"/>
      <c r="OCD22" s="26"/>
      <c r="OCE22" s="26"/>
      <c r="OCF22" s="26"/>
      <c r="OCH22" s="229"/>
      <c r="OCI22" s="229"/>
      <c r="OCJ22" s="229"/>
      <c r="OCK22" s="229"/>
      <c r="OCL22" s="229"/>
      <c r="OCM22" s="229"/>
      <c r="OCN22" s="229"/>
      <c r="OCO22" s="229"/>
      <c r="OCR22" s="26"/>
      <c r="OCS22" s="26"/>
      <c r="OCT22" s="26"/>
      <c r="OCU22" s="26"/>
      <c r="OCV22" s="26"/>
      <c r="OCX22" s="229"/>
      <c r="OCY22" s="229"/>
      <c r="OCZ22" s="229"/>
      <c r="ODA22" s="229"/>
      <c r="ODB22" s="229"/>
      <c r="ODC22" s="229"/>
      <c r="ODD22" s="229"/>
      <c r="ODE22" s="229"/>
      <c r="ODH22" s="26"/>
      <c r="ODI22" s="26"/>
      <c r="ODJ22" s="26"/>
      <c r="ODK22" s="26"/>
      <c r="ODL22" s="26"/>
      <c r="ODN22" s="229"/>
      <c r="ODO22" s="229"/>
      <c r="ODP22" s="229"/>
      <c r="ODQ22" s="229"/>
      <c r="ODR22" s="229"/>
      <c r="ODS22" s="229"/>
      <c r="ODT22" s="229"/>
      <c r="ODU22" s="229"/>
      <c r="ODX22" s="26"/>
      <c r="ODY22" s="26"/>
      <c r="ODZ22" s="26"/>
      <c r="OEA22" s="26"/>
      <c r="OEB22" s="26"/>
      <c r="OED22" s="229"/>
      <c r="OEE22" s="229"/>
      <c r="OEF22" s="229"/>
      <c r="OEG22" s="229"/>
      <c r="OEH22" s="229"/>
      <c r="OEI22" s="229"/>
      <c r="OEJ22" s="229"/>
      <c r="OEK22" s="229"/>
      <c r="OEN22" s="26"/>
      <c r="OEO22" s="26"/>
      <c r="OEP22" s="26"/>
      <c r="OEQ22" s="26"/>
      <c r="OER22" s="26"/>
      <c r="OET22" s="229"/>
      <c r="OEU22" s="229"/>
      <c r="OEV22" s="229"/>
      <c r="OEW22" s="229"/>
      <c r="OEX22" s="229"/>
      <c r="OEY22" s="229"/>
      <c r="OEZ22" s="229"/>
      <c r="OFA22" s="229"/>
      <c r="OFD22" s="26"/>
      <c r="OFE22" s="26"/>
      <c r="OFF22" s="26"/>
      <c r="OFG22" s="26"/>
      <c r="OFH22" s="26"/>
      <c r="OFJ22" s="229"/>
      <c r="OFK22" s="229"/>
      <c r="OFL22" s="229"/>
      <c r="OFM22" s="229"/>
      <c r="OFN22" s="229"/>
      <c r="OFO22" s="229"/>
      <c r="OFP22" s="229"/>
      <c r="OFQ22" s="229"/>
      <c r="OFT22" s="26"/>
      <c r="OFU22" s="26"/>
      <c r="OFV22" s="26"/>
      <c r="OFW22" s="26"/>
      <c r="OFX22" s="26"/>
      <c r="OFZ22" s="229"/>
      <c r="OGA22" s="229"/>
      <c r="OGB22" s="229"/>
      <c r="OGC22" s="229"/>
      <c r="OGD22" s="229"/>
      <c r="OGE22" s="229"/>
      <c r="OGF22" s="229"/>
      <c r="OGG22" s="229"/>
      <c r="OGJ22" s="26"/>
      <c r="OGK22" s="26"/>
      <c r="OGL22" s="26"/>
      <c r="OGM22" s="26"/>
      <c r="OGN22" s="26"/>
      <c r="OGP22" s="229"/>
      <c r="OGQ22" s="229"/>
      <c r="OGR22" s="229"/>
      <c r="OGS22" s="229"/>
      <c r="OGT22" s="229"/>
      <c r="OGU22" s="229"/>
      <c r="OGV22" s="229"/>
      <c r="OGW22" s="229"/>
      <c r="OGZ22" s="26"/>
      <c r="OHA22" s="26"/>
      <c r="OHB22" s="26"/>
      <c r="OHC22" s="26"/>
      <c r="OHD22" s="26"/>
      <c r="OHF22" s="229"/>
      <c r="OHG22" s="229"/>
      <c r="OHH22" s="229"/>
      <c r="OHI22" s="229"/>
      <c r="OHJ22" s="229"/>
      <c r="OHK22" s="229"/>
      <c r="OHL22" s="229"/>
      <c r="OHM22" s="229"/>
      <c r="OHP22" s="26"/>
      <c r="OHQ22" s="26"/>
      <c r="OHR22" s="26"/>
      <c r="OHS22" s="26"/>
      <c r="OHT22" s="26"/>
      <c r="OHV22" s="229"/>
      <c r="OHW22" s="229"/>
      <c r="OHX22" s="229"/>
      <c r="OHY22" s="229"/>
      <c r="OHZ22" s="229"/>
      <c r="OIA22" s="229"/>
      <c r="OIB22" s="229"/>
      <c r="OIC22" s="229"/>
      <c r="OIF22" s="26"/>
      <c r="OIG22" s="26"/>
      <c r="OIH22" s="26"/>
      <c r="OII22" s="26"/>
      <c r="OIJ22" s="26"/>
      <c r="OIL22" s="229"/>
      <c r="OIM22" s="229"/>
      <c r="OIN22" s="229"/>
      <c r="OIO22" s="229"/>
      <c r="OIP22" s="229"/>
      <c r="OIQ22" s="229"/>
      <c r="OIR22" s="229"/>
      <c r="OIS22" s="229"/>
      <c r="OIV22" s="26"/>
      <c r="OIW22" s="26"/>
      <c r="OIX22" s="26"/>
      <c r="OIY22" s="26"/>
      <c r="OIZ22" s="26"/>
      <c r="OJB22" s="229"/>
      <c r="OJC22" s="229"/>
      <c r="OJD22" s="229"/>
      <c r="OJE22" s="229"/>
      <c r="OJF22" s="229"/>
      <c r="OJG22" s="229"/>
      <c r="OJH22" s="229"/>
      <c r="OJI22" s="229"/>
      <c r="OJL22" s="26"/>
      <c r="OJM22" s="26"/>
      <c r="OJN22" s="26"/>
      <c r="OJO22" s="26"/>
      <c r="OJP22" s="26"/>
      <c r="OJR22" s="229"/>
      <c r="OJS22" s="229"/>
      <c r="OJT22" s="229"/>
      <c r="OJU22" s="229"/>
      <c r="OJV22" s="229"/>
      <c r="OJW22" s="229"/>
      <c r="OJX22" s="229"/>
      <c r="OJY22" s="229"/>
      <c r="OKB22" s="26"/>
      <c r="OKC22" s="26"/>
      <c r="OKD22" s="26"/>
      <c r="OKE22" s="26"/>
      <c r="OKF22" s="26"/>
      <c r="OKH22" s="229"/>
      <c r="OKI22" s="229"/>
      <c r="OKJ22" s="229"/>
      <c r="OKK22" s="229"/>
      <c r="OKL22" s="229"/>
      <c r="OKM22" s="229"/>
      <c r="OKN22" s="229"/>
      <c r="OKO22" s="229"/>
      <c r="OKR22" s="26"/>
      <c r="OKS22" s="26"/>
      <c r="OKT22" s="26"/>
      <c r="OKU22" s="26"/>
      <c r="OKV22" s="26"/>
      <c r="OKX22" s="229"/>
      <c r="OKY22" s="229"/>
      <c r="OKZ22" s="229"/>
      <c r="OLA22" s="229"/>
      <c r="OLB22" s="229"/>
      <c r="OLC22" s="229"/>
      <c r="OLD22" s="229"/>
      <c r="OLE22" s="229"/>
      <c r="OLH22" s="26"/>
      <c r="OLI22" s="26"/>
      <c r="OLJ22" s="26"/>
      <c r="OLK22" s="26"/>
      <c r="OLL22" s="26"/>
      <c r="OLN22" s="229"/>
      <c r="OLO22" s="229"/>
      <c r="OLP22" s="229"/>
      <c r="OLQ22" s="229"/>
      <c r="OLR22" s="229"/>
      <c r="OLS22" s="229"/>
      <c r="OLT22" s="229"/>
      <c r="OLU22" s="229"/>
      <c r="OLX22" s="26"/>
      <c r="OLY22" s="26"/>
      <c r="OLZ22" s="26"/>
      <c r="OMA22" s="26"/>
      <c r="OMB22" s="26"/>
      <c r="OMD22" s="229"/>
      <c r="OME22" s="229"/>
      <c r="OMF22" s="229"/>
      <c r="OMG22" s="229"/>
      <c r="OMH22" s="229"/>
      <c r="OMI22" s="229"/>
      <c r="OMJ22" s="229"/>
      <c r="OMK22" s="229"/>
      <c r="OMN22" s="26"/>
      <c r="OMO22" s="26"/>
      <c r="OMP22" s="26"/>
      <c r="OMQ22" s="26"/>
      <c r="OMR22" s="26"/>
      <c r="OMT22" s="229"/>
      <c r="OMU22" s="229"/>
      <c r="OMV22" s="229"/>
      <c r="OMW22" s="229"/>
      <c r="OMX22" s="229"/>
      <c r="OMY22" s="229"/>
      <c r="OMZ22" s="229"/>
      <c r="ONA22" s="229"/>
      <c r="OND22" s="26"/>
      <c r="ONE22" s="26"/>
      <c r="ONF22" s="26"/>
      <c r="ONG22" s="26"/>
      <c r="ONH22" s="26"/>
      <c r="ONJ22" s="229"/>
      <c r="ONK22" s="229"/>
      <c r="ONL22" s="229"/>
      <c r="ONM22" s="229"/>
      <c r="ONN22" s="229"/>
      <c r="ONO22" s="229"/>
      <c r="ONP22" s="229"/>
      <c r="ONQ22" s="229"/>
      <c r="ONT22" s="26"/>
      <c r="ONU22" s="26"/>
      <c r="ONV22" s="26"/>
      <c r="ONW22" s="26"/>
      <c r="ONX22" s="26"/>
      <c r="ONZ22" s="229"/>
      <c r="OOA22" s="229"/>
      <c r="OOB22" s="229"/>
      <c r="OOC22" s="229"/>
      <c r="OOD22" s="229"/>
      <c r="OOE22" s="229"/>
      <c r="OOF22" s="229"/>
      <c r="OOG22" s="229"/>
      <c r="OOJ22" s="26"/>
      <c r="OOK22" s="26"/>
      <c r="OOL22" s="26"/>
      <c r="OOM22" s="26"/>
      <c r="OON22" s="26"/>
      <c r="OOP22" s="229"/>
      <c r="OOQ22" s="229"/>
      <c r="OOR22" s="229"/>
      <c r="OOS22" s="229"/>
      <c r="OOT22" s="229"/>
      <c r="OOU22" s="229"/>
      <c r="OOV22" s="229"/>
      <c r="OOW22" s="229"/>
      <c r="OOZ22" s="26"/>
      <c r="OPA22" s="26"/>
      <c r="OPB22" s="26"/>
      <c r="OPC22" s="26"/>
      <c r="OPD22" s="26"/>
      <c r="OPF22" s="229"/>
      <c r="OPG22" s="229"/>
      <c r="OPH22" s="229"/>
      <c r="OPI22" s="229"/>
      <c r="OPJ22" s="229"/>
      <c r="OPK22" s="229"/>
      <c r="OPL22" s="229"/>
      <c r="OPM22" s="229"/>
      <c r="OPP22" s="26"/>
      <c r="OPQ22" s="26"/>
      <c r="OPR22" s="26"/>
      <c r="OPS22" s="26"/>
      <c r="OPT22" s="26"/>
      <c r="OPV22" s="229"/>
      <c r="OPW22" s="229"/>
      <c r="OPX22" s="229"/>
      <c r="OPY22" s="229"/>
      <c r="OPZ22" s="229"/>
      <c r="OQA22" s="229"/>
      <c r="OQB22" s="229"/>
      <c r="OQC22" s="229"/>
      <c r="OQF22" s="26"/>
      <c r="OQG22" s="26"/>
      <c r="OQH22" s="26"/>
      <c r="OQI22" s="26"/>
      <c r="OQJ22" s="26"/>
      <c r="OQL22" s="229"/>
      <c r="OQM22" s="229"/>
      <c r="OQN22" s="229"/>
      <c r="OQO22" s="229"/>
      <c r="OQP22" s="229"/>
      <c r="OQQ22" s="229"/>
      <c r="OQR22" s="229"/>
      <c r="OQS22" s="229"/>
      <c r="OQV22" s="26"/>
      <c r="OQW22" s="26"/>
      <c r="OQX22" s="26"/>
      <c r="OQY22" s="26"/>
      <c r="OQZ22" s="26"/>
      <c r="ORB22" s="229"/>
      <c r="ORC22" s="229"/>
      <c r="ORD22" s="229"/>
      <c r="ORE22" s="229"/>
      <c r="ORF22" s="229"/>
      <c r="ORG22" s="229"/>
      <c r="ORH22" s="229"/>
      <c r="ORI22" s="229"/>
      <c r="ORL22" s="26"/>
      <c r="ORM22" s="26"/>
      <c r="ORN22" s="26"/>
      <c r="ORO22" s="26"/>
      <c r="ORP22" s="26"/>
      <c r="ORR22" s="229"/>
      <c r="ORS22" s="229"/>
      <c r="ORT22" s="229"/>
      <c r="ORU22" s="229"/>
      <c r="ORV22" s="229"/>
      <c r="ORW22" s="229"/>
      <c r="ORX22" s="229"/>
      <c r="ORY22" s="229"/>
      <c r="OSB22" s="26"/>
      <c r="OSC22" s="26"/>
      <c r="OSD22" s="26"/>
      <c r="OSE22" s="26"/>
      <c r="OSF22" s="26"/>
      <c r="OSH22" s="229"/>
      <c r="OSI22" s="229"/>
      <c r="OSJ22" s="229"/>
      <c r="OSK22" s="229"/>
      <c r="OSL22" s="229"/>
      <c r="OSM22" s="229"/>
      <c r="OSN22" s="229"/>
      <c r="OSO22" s="229"/>
      <c r="OSR22" s="26"/>
      <c r="OSS22" s="26"/>
      <c r="OST22" s="26"/>
      <c r="OSU22" s="26"/>
      <c r="OSV22" s="26"/>
      <c r="OSX22" s="229"/>
      <c r="OSY22" s="229"/>
      <c r="OSZ22" s="229"/>
      <c r="OTA22" s="229"/>
      <c r="OTB22" s="229"/>
      <c r="OTC22" s="229"/>
      <c r="OTD22" s="229"/>
      <c r="OTE22" s="229"/>
      <c r="OTH22" s="26"/>
      <c r="OTI22" s="26"/>
      <c r="OTJ22" s="26"/>
      <c r="OTK22" s="26"/>
      <c r="OTL22" s="26"/>
      <c r="OTN22" s="229"/>
      <c r="OTO22" s="229"/>
      <c r="OTP22" s="229"/>
      <c r="OTQ22" s="229"/>
      <c r="OTR22" s="229"/>
      <c r="OTS22" s="229"/>
      <c r="OTT22" s="229"/>
      <c r="OTU22" s="229"/>
      <c r="OTX22" s="26"/>
      <c r="OTY22" s="26"/>
      <c r="OTZ22" s="26"/>
      <c r="OUA22" s="26"/>
      <c r="OUB22" s="26"/>
      <c r="OUD22" s="229"/>
      <c r="OUE22" s="229"/>
      <c r="OUF22" s="229"/>
      <c r="OUG22" s="229"/>
      <c r="OUH22" s="229"/>
      <c r="OUI22" s="229"/>
      <c r="OUJ22" s="229"/>
      <c r="OUK22" s="229"/>
      <c r="OUN22" s="26"/>
      <c r="OUO22" s="26"/>
      <c r="OUP22" s="26"/>
      <c r="OUQ22" s="26"/>
      <c r="OUR22" s="26"/>
      <c r="OUT22" s="229"/>
      <c r="OUU22" s="229"/>
      <c r="OUV22" s="229"/>
      <c r="OUW22" s="229"/>
      <c r="OUX22" s="229"/>
      <c r="OUY22" s="229"/>
      <c r="OUZ22" s="229"/>
      <c r="OVA22" s="229"/>
      <c r="OVD22" s="26"/>
      <c r="OVE22" s="26"/>
      <c r="OVF22" s="26"/>
      <c r="OVG22" s="26"/>
      <c r="OVH22" s="26"/>
      <c r="OVJ22" s="229"/>
      <c r="OVK22" s="229"/>
      <c r="OVL22" s="229"/>
      <c r="OVM22" s="229"/>
      <c r="OVN22" s="229"/>
      <c r="OVO22" s="229"/>
      <c r="OVP22" s="229"/>
      <c r="OVQ22" s="229"/>
      <c r="OVT22" s="26"/>
      <c r="OVU22" s="26"/>
      <c r="OVV22" s="26"/>
      <c r="OVW22" s="26"/>
      <c r="OVX22" s="26"/>
      <c r="OVZ22" s="229"/>
      <c r="OWA22" s="229"/>
      <c r="OWB22" s="229"/>
      <c r="OWC22" s="229"/>
      <c r="OWD22" s="229"/>
      <c r="OWE22" s="229"/>
      <c r="OWF22" s="229"/>
      <c r="OWG22" s="229"/>
      <c r="OWJ22" s="26"/>
      <c r="OWK22" s="26"/>
      <c r="OWL22" s="26"/>
      <c r="OWM22" s="26"/>
      <c r="OWN22" s="26"/>
      <c r="OWP22" s="229"/>
      <c r="OWQ22" s="229"/>
      <c r="OWR22" s="229"/>
      <c r="OWS22" s="229"/>
      <c r="OWT22" s="229"/>
      <c r="OWU22" s="229"/>
      <c r="OWV22" s="229"/>
      <c r="OWW22" s="229"/>
      <c r="OWZ22" s="26"/>
      <c r="OXA22" s="26"/>
      <c r="OXB22" s="26"/>
      <c r="OXC22" s="26"/>
      <c r="OXD22" s="26"/>
      <c r="OXF22" s="229"/>
      <c r="OXG22" s="229"/>
      <c r="OXH22" s="229"/>
      <c r="OXI22" s="229"/>
      <c r="OXJ22" s="229"/>
      <c r="OXK22" s="229"/>
      <c r="OXL22" s="229"/>
      <c r="OXM22" s="229"/>
      <c r="OXP22" s="26"/>
      <c r="OXQ22" s="26"/>
      <c r="OXR22" s="26"/>
      <c r="OXS22" s="26"/>
      <c r="OXT22" s="26"/>
      <c r="OXV22" s="229"/>
      <c r="OXW22" s="229"/>
      <c r="OXX22" s="229"/>
      <c r="OXY22" s="229"/>
      <c r="OXZ22" s="229"/>
      <c r="OYA22" s="229"/>
      <c r="OYB22" s="229"/>
      <c r="OYC22" s="229"/>
      <c r="OYF22" s="26"/>
      <c r="OYG22" s="26"/>
      <c r="OYH22" s="26"/>
      <c r="OYI22" s="26"/>
      <c r="OYJ22" s="26"/>
      <c r="OYL22" s="229"/>
      <c r="OYM22" s="229"/>
      <c r="OYN22" s="229"/>
      <c r="OYO22" s="229"/>
      <c r="OYP22" s="229"/>
      <c r="OYQ22" s="229"/>
      <c r="OYR22" s="229"/>
      <c r="OYS22" s="229"/>
      <c r="OYV22" s="26"/>
      <c r="OYW22" s="26"/>
      <c r="OYX22" s="26"/>
      <c r="OYY22" s="26"/>
      <c r="OYZ22" s="26"/>
      <c r="OZB22" s="229"/>
      <c r="OZC22" s="229"/>
      <c r="OZD22" s="229"/>
      <c r="OZE22" s="229"/>
      <c r="OZF22" s="229"/>
      <c r="OZG22" s="229"/>
      <c r="OZH22" s="229"/>
      <c r="OZI22" s="229"/>
      <c r="OZL22" s="26"/>
      <c r="OZM22" s="26"/>
      <c r="OZN22" s="26"/>
      <c r="OZO22" s="26"/>
      <c r="OZP22" s="26"/>
      <c r="OZR22" s="229"/>
      <c r="OZS22" s="229"/>
      <c r="OZT22" s="229"/>
      <c r="OZU22" s="229"/>
      <c r="OZV22" s="229"/>
      <c r="OZW22" s="229"/>
      <c r="OZX22" s="229"/>
      <c r="OZY22" s="229"/>
      <c r="PAB22" s="26"/>
      <c r="PAC22" s="26"/>
      <c r="PAD22" s="26"/>
      <c r="PAE22" s="26"/>
      <c r="PAF22" s="26"/>
      <c r="PAH22" s="229"/>
      <c r="PAI22" s="229"/>
      <c r="PAJ22" s="229"/>
      <c r="PAK22" s="229"/>
      <c r="PAL22" s="229"/>
      <c r="PAM22" s="229"/>
      <c r="PAN22" s="229"/>
      <c r="PAO22" s="229"/>
      <c r="PAR22" s="26"/>
      <c r="PAS22" s="26"/>
      <c r="PAT22" s="26"/>
      <c r="PAU22" s="26"/>
      <c r="PAV22" s="26"/>
      <c r="PAX22" s="229"/>
      <c r="PAY22" s="229"/>
      <c r="PAZ22" s="229"/>
      <c r="PBA22" s="229"/>
      <c r="PBB22" s="229"/>
      <c r="PBC22" s="229"/>
      <c r="PBD22" s="229"/>
      <c r="PBE22" s="229"/>
      <c r="PBH22" s="26"/>
      <c r="PBI22" s="26"/>
      <c r="PBJ22" s="26"/>
      <c r="PBK22" s="26"/>
      <c r="PBL22" s="26"/>
      <c r="PBN22" s="229"/>
      <c r="PBO22" s="229"/>
      <c r="PBP22" s="229"/>
      <c r="PBQ22" s="229"/>
      <c r="PBR22" s="229"/>
      <c r="PBS22" s="229"/>
      <c r="PBT22" s="229"/>
      <c r="PBU22" s="229"/>
      <c r="PBX22" s="26"/>
      <c r="PBY22" s="26"/>
      <c r="PBZ22" s="26"/>
      <c r="PCA22" s="26"/>
      <c r="PCB22" s="26"/>
      <c r="PCD22" s="229"/>
      <c r="PCE22" s="229"/>
      <c r="PCF22" s="229"/>
      <c r="PCG22" s="229"/>
      <c r="PCH22" s="229"/>
      <c r="PCI22" s="229"/>
      <c r="PCJ22" s="229"/>
      <c r="PCK22" s="229"/>
      <c r="PCN22" s="26"/>
      <c r="PCO22" s="26"/>
      <c r="PCP22" s="26"/>
      <c r="PCQ22" s="26"/>
      <c r="PCR22" s="26"/>
      <c r="PCT22" s="229"/>
      <c r="PCU22" s="229"/>
      <c r="PCV22" s="229"/>
      <c r="PCW22" s="229"/>
      <c r="PCX22" s="229"/>
      <c r="PCY22" s="229"/>
      <c r="PCZ22" s="229"/>
      <c r="PDA22" s="229"/>
      <c r="PDD22" s="26"/>
      <c r="PDE22" s="26"/>
      <c r="PDF22" s="26"/>
      <c r="PDG22" s="26"/>
      <c r="PDH22" s="26"/>
      <c r="PDJ22" s="229"/>
      <c r="PDK22" s="229"/>
      <c r="PDL22" s="229"/>
      <c r="PDM22" s="229"/>
      <c r="PDN22" s="229"/>
      <c r="PDO22" s="229"/>
      <c r="PDP22" s="229"/>
      <c r="PDQ22" s="229"/>
      <c r="PDT22" s="26"/>
      <c r="PDU22" s="26"/>
      <c r="PDV22" s="26"/>
      <c r="PDW22" s="26"/>
      <c r="PDX22" s="26"/>
      <c r="PDZ22" s="229"/>
      <c r="PEA22" s="229"/>
      <c r="PEB22" s="229"/>
      <c r="PEC22" s="229"/>
      <c r="PED22" s="229"/>
      <c r="PEE22" s="229"/>
      <c r="PEF22" s="229"/>
      <c r="PEG22" s="229"/>
      <c r="PEJ22" s="26"/>
      <c r="PEK22" s="26"/>
      <c r="PEL22" s="26"/>
      <c r="PEM22" s="26"/>
      <c r="PEN22" s="26"/>
      <c r="PEP22" s="229"/>
      <c r="PEQ22" s="229"/>
      <c r="PER22" s="229"/>
      <c r="PES22" s="229"/>
      <c r="PET22" s="229"/>
      <c r="PEU22" s="229"/>
      <c r="PEV22" s="229"/>
      <c r="PEW22" s="229"/>
      <c r="PEZ22" s="26"/>
      <c r="PFA22" s="26"/>
      <c r="PFB22" s="26"/>
      <c r="PFC22" s="26"/>
      <c r="PFD22" s="26"/>
      <c r="PFF22" s="229"/>
      <c r="PFG22" s="229"/>
      <c r="PFH22" s="229"/>
      <c r="PFI22" s="229"/>
      <c r="PFJ22" s="229"/>
      <c r="PFK22" s="229"/>
      <c r="PFL22" s="229"/>
      <c r="PFM22" s="229"/>
      <c r="PFP22" s="26"/>
      <c r="PFQ22" s="26"/>
      <c r="PFR22" s="26"/>
      <c r="PFS22" s="26"/>
      <c r="PFT22" s="26"/>
      <c r="PFV22" s="229"/>
      <c r="PFW22" s="229"/>
      <c r="PFX22" s="229"/>
      <c r="PFY22" s="229"/>
      <c r="PFZ22" s="229"/>
      <c r="PGA22" s="229"/>
      <c r="PGB22" s="229"/>
      <c r="PGC22" s="229"/>
      <c r="PGF22" s="26"/>
      <c r="PGG22" s="26"/>
      <c r="PGH22" s="26"/>
      <c r="PGI22" s="26"/>
      <c r="PGJ22" s="26"/>
      <c r="PGL22" s="229"/>
      <c r="PGM22" s="229"/>
      <c r="PGN22" s="229"/>
      <c r="PGO22" s="229"/>
      <c r="PGP22" s="229"/>
      <c r="PGQ22" s="229"/>
      <c r="PGR22" s="229"/>
      <c r="PGS22" s="229"/>
      <c r="PGV22" s="26"/>
      <c r="PGW22" s="26"/>
      <c r="PGX22" s="26"/>
      <c r="PGY22" s="26"/>
      <c r="PGZ22" s="26"/>
      <c r="PHB22" s="229"/>
      <c r="PHC22" s="229"/>
      <c r="PHD22" s="229"/>
      <c r="PHE22" s="229"/>
      <c r="PHF22" s="229"/>
      <c r="PHG22" s="229"/>
      <c r="PHH22" s="229"/>
      <c r="PHI22" s="229"/>
      <c r="PHL22" s="26"/>
      <c r="PHM22" s="26"/>
      <c r="PHN22" s="26"/>
      <c r="PHO22" s="26"/>
      <c r="PHP22" s="26"/>
      <c r="PHR22" s="229"/>
      <c r="PHS22" s="229"/>
      <c r="PHT22" s="229"/>
      <c r="PHU22" s="229"/>
      <c r="PHV22" s="229"/>
      <c r="PHW22" s="229"/>
      <c r="PHX22" s="229"/>
      <c r="PHY22" s="229"/>
      <c r="PIB22" s="26"/>
      <c r="PIC22" s="26"/>
      <c r="PID22" s="26"/>
      <c r="PIE22" s="26"/>
      <c r="PIF22" s="26"/>
      <c r="PIH22" s="229"/>
      <c r="PII22" s="229"/>
      <c r="PIJ22" s="229"/>
      <c r="PIK22" s="229"/>
      <c r="PIL22" s="229"/>
      <c r="PIM22" s="229"/>
      <c r="PIN22" s="229"/>
      <c r="PIO22" s="229"/>
      <c r="PIR22" s="26"/>
      <c r="PIS22" s="26"/>
      <c r="PIT22" s="26"/>
      <c r="PIU22" s="26"/>
      <c r="PIV22" s="26"/>
      <c r="PIX22" s="229"/>
      <c r="PIY22" s="229"/>
      <c r="PIZ22" s="229"/>
      <c r="PJA22" s="229"/>
      <c r="PJB22" s="229"/>
      <c r="PJC22" s="229"/>
      <c r="PJD22" s="229"/>
      <c r="PJE22" s="229"/>
      <c r="PJH22" s="26"/>
      <c r="PJI22" s="26"/>
      <c r="PJJ22" s="26"/>
      <c r="PJK22" s="26"/>
      <c r="PJL22" s="26"/>
      <c r="PJN22" s="229"/>
      <c r="PJO22" s="229"/>
      <c r="PJP22" s="229"/>
      <c r="PJQ22" s="229"/>
      <c r="PJR22" s="229"/>
      <c r="PJS22" s="229"/>
      <c r="PJT22" s="229"/>
      <c r="PJU22" s="229"/>
      <c r="PJX22" s="26"/>
      <c r="PJY22" s="26"/>
      <c r="PJZ22" s="26"/>
      <c r="PKA22" s="26"/>
      <c r="PKB22" s="26"/>
      <c r="PKD22" s="229"/>
      <c r="PKE22" s="229"/>
      <c r="PKF22" s="229"/>
      <c r="PKG22" s="229"/>
      <c r="PKH22" s="229"/>
      <c r="PKI22" s="229"/>
      <c r="PKJ22" s="229"/>
      <c r="PKK22" s="229"/>
      <c r="PKN22" s="26"/>
      <c r="PKO22" s="26"/>
      <c r="PKP22" s="26"/>
      <c r="PKQ22" s="26"/>
      <c r="PKR22" s="26"/>
      <c r="PKT22" s="229"/>
      <c r="PKU22" s="229"/>
      <c r="PKV22" s="229"/>
      <c r="PKW22" s="229"/>
      <c r="PKX22" s="229"/>
      <c r="PKY22" s="229"/>
      <c r="PKZ22" s="229"/>
      <c r="PLA22" s="229"/>
      <c r="PLD22" s="26"/>
      <c r="PLE22" s="26"/>
      <c r="PLF22" s="26"/>
      <c r="PLG22" s="26"/>
      <c r="PLH22" s="26"/>
      <c r="PLJ22" s="229"/>
      <c r="PLK22" s="229"/>
      <c r="PLL22" s="229"/>
      <c r="PLM22" s="229"/>
      <c r="PLN22" s="229"/>
      <c r="PLO22" s="229"/>
      <c r="PLP22" s="229"/>
      <c r="PLQ22" s="229"/>
      <c r="PLT22" s="26"/>
      <c r="PLU22" s="26"/>
      <c r="PLV22" s="26"/>
      <c r="PLW22" s="26"/>
      <c r="PLX22" s="26"/>
      <c r="PLZ22" s="229"/>
      <c r="PMA22" s="229"/>
      <c r="PMB22" s="229"/>
      <c r="PMC22" s="229"/>
      <c r="PMD22" s="229"/>
      <c r="PME22" s="229"/>
      <c r="PMF22" s="229"/>
      <c r="PMG22" s="229"/>
      <c r="PMJ22" s="26"/>
      <c r="PMK22" s="26"/>
      <c r="PML22" s="26"/>
      <c r="PMM22" s="26"/>
      <c r="PMN22" s="26"/>
      <c r="PMP22" s="229"/>
      <c r="PMQ22" s="229"/>
      <c r="PMR22" s="229"/>
      <c r="PMS22" s="229"/>
      <c r="PMT22" s="229"/>
      <c r="PMU22" s="229"/>
      <c r="PMV22" s="229"/>
      <c r="PMW22" s="229"/>
      <c r="PMZ22" s="26"/>
      <c r="PNA22" s="26"/>
      <c r="PNB22" s="26"/>
      <c r="PNC22" s="26"/>
      <c r="PND22" s="26"/>
      <c r="PNF22" s="229"/>
      <c r="PNG22" s="229"/>
      <c r="PNH22" s="229"/>
      <c r="PNI22" s="229"/>
      <c r="PNJ22" s="229"/>
      <c r="PNK22" s="229"/>
      <c r="PNL22" s="229"/>
      <c r="PNM22" s="229"/>
      <c r="PNP22" s="26"/>
      <c r="PNQ22" s="26"/>
      <c r="PNR22" s="26"/>
      <c r="PNS22" s="26"/>
      <c r="PNT22" s="26"/>
      <c r="PNV22" s="229"/>
      <c r="PNW22" s="229"/>
      <c r="PNX22" s="229"/>
      <c r="PNY22" s="229"/>
      <c r="PNZ22" s="229"/>
      <c r="POA22" s="229"/>
      <c r="POB22" s="229"/>
      <c r="POC22" s="229"/>
      <c r="POF22" s="26"/>
      <c r="POG22" s="26"/>
      <c r="POH22" s="26"/>
      <c r="POI22" s="26"/>
      <c r="POJ22" s="26"/>
      <c r="POL22" s="229"/>
      <c r="POM22" s="229"/>
      <c r="PON22" s="229"/>
      <c r="POO22" s="229"/>
      <c r="POP22" s="229"/>
      <c r="POQ22" s="229"/>
      <c r="POR22" s="229"/>
      <c r="POS22" s="229"/>
      <c r="POV22" s="26"/>
      <c r="POW22" s="26"/>
      <c r="POX22" s="26"/>
      <c r="POY22" s="26"/>
      <c r="POZ22" s="26"/>
      <c r="PPB22" s="229"/>
      <c r="PPC22" s="229"/>
      <c r="PPD22" s="229"/>
      <c r="PPE22" s="229"/>
      <c r="PPF22" s="229"/>
      <c r="PPG22" s="229"/>
      <c r="PPH22" s="229"/>
      <c r="PPI22" s="229"/>
      <c r="PPL22" s="26"/>
      <c r="PPM22" s="26"/>
      <c r="PPN22" s="26"/>
      <c r="PPO22" s="26"/>
      <c r="PPP22" s="26"/>
      <c r="PPR22" s="229"/>
      <c r="PPS22" s="229"/>
      <c r="PPT22" s="229"/>
      <c r="PPU22" s="229"/>
      <c r="PPV22" s="229"/>
      <c r="PPW22" s="229"/>
      <c r="PPX22" s="229"/>
      <c r="PPY22" s="229"/>
      <c r="PQB22" s="26"/>
      <c r="PQC22" s="26"/>
      <c r="PQD22" s="26"/>
      <c r="PQE22" s="26"/>
      <c r="PQF22" s="26"/>
      <c r="PQH22" s="229"/>
      <c r="PQI22" s="229"/>
      <c r="PQJ22" s="229"/>
      <c r="PQK22" s="229"/>
      <c r="PQL22" s="229"/>
      <c r="PQM22" s="229"/>
      <c r="PQN22" s="229"/>
      <c r="PQO22" s="229"/>
      <c r="PQR22" s="26"/>
      <c r="PQS22" s="26"/>
      <c r="PQT22" s="26"/>
      <c r="PQU22" s="26"/>
      <c r="PQV22" s="26"/>
      <c r="PQX22" s="229"/>
      <c r="PQY22" s="229"/>
      <c r="PQZ22" s="229"/>
      <c r="PRA22" s="229"/>
      <c r="PRB22" s="229"/>
      <c r="PRC22" s="229"/>
      <c r="PRD22" s="229"/>
      <c r="PRE22" s="229"/>
      <c r="PRH22" s="26"/>
      <c r="PRI22" s="26"/>
      <c r="PRJ22" s="26"/>
      <c r="PRK22" s="26"/>
      <c r="PRL22" s="26"/>
      <c r="PRN22" s="229"/>
      <c r="PRO22" s="229"/>
      <c r="PRP22" s="229"/>
      <c r="PRQ22" s="229"/>
      <c r="PRR22" s="229"/>
      <c r="PRS22" s="229"/>
      <c r="PRT22" s="229"/>
      <c r="PRU22" s="229"/>
      <c r="PRX22" s="26"/>
      <c r="PRY22" s="26"/>
      <c r="PRZ22" s="26"/>
      <c r="PSA22" s="26"/>
      <c r="PSB22" s="26"/>
      <c r="PSD22" s="229"/>
      <c r="PSE22" s="229"/>
      <c r="PSF22" s="229"/>
      <c r="PSG22" s="229"/>
      <c r="PSH22" s="229"/>
      <c r="PSI22" s="229"/>
      <c r="PSJ22" s="229"/>
      <c r="PSK22" s="229"/>
      <c r="PSN22" s="26"/>
      <c r="PSO22" s="26"/>
      <c r="PSP22" s="26"/>
      <c r="PSQ22" s="26"/>
      <c r="PSR22" s="26"/>
      <c r="PST22" s="229"/>
      <c r="PSU22" s="229"/>
      <c r="PSV22" s="229"/>
      <c r="PSW22" s="229"/>
      <c r="PSX22" s="229"/>
      <c r="PSY22" s="229"/>
      <c r="PSZ22" s="229"/>
      <c r="PTA22" s="229"/>
      <c r="PTD22" s="26"/>
      <c r="PTE22" s="26"/>
      <c r="PTF22" s="26"/>
      <c r="PTG22" s="26"/>
      <c r="PTH22" s="26"/>
      <c r="PTJ22" s="229"/>
      <c r="PTK22" s="229"/>
      <c r="PTL22" s="229"/>
      <c r="PTM22" s="229"/>
      <c r="PTN22" s="229"/>
      <c r="PTO22" s="229"/>
      <c r="PTP22" s="229"/>
      <c r="PTQ22" s="229"/>
      <c r="PTT22" s="26"/>
      <c r="PTU22" s="26"/>
      <c r="PTV22" s="26"/>
      <c r="PTW22" s="26"/>
      <c r="PTX22" s="26"/>
      <c r="PTZ22" s="229"/>
      <c r="PUA22" s="229"/>
      <c r="PUB22" s="229"/>
      <c r="PUC22" s="229"/>
      <c r="PUD22" s="229"/>
      <c r="PUE22" s="229"/>
      <c r="PUF22" s="229"/>
      <c r="PUG22" s="229"/>
      <c r="PUJ22" s="26"/>
      <c r="PUK22" s="26"/>
      <c r="PUL22" s="26"/>
      <c r="PUM22" s="26"/>
      <c r="PUN22" s="26"/>
      <c r="PUP22" s="229"/>
      <c r="PUQ22" s="229"/>
      <c r="PUR22" s="229"/>
      <c r="PUS22" s="229"/>
      <c r="PUT22" s="229"/>
      <c r="PUU22" s="229"/>
      <c r="PUV22" s="229"/>
      <c r="PUW22" s="229"/>
      <c r="PUZ22" s="26"/>
      <c r="PVA22" s="26"/>
      <c r="PVB22" s="26"/>
      <c r="PVC22" s="26"/>
      <c r="PVD22" s="26"/>
      <c r="PVF22" s="229"/>
      <c r="PVG22" s="229"/>
      <c r="PVH22" s="229"/>
      <c r="PVI22" s="229"/>
      <c r="PVJ22" s="229"/>
      <c r="PVK22" s="229"/>
      <c r="PVL22" s="229"/>
      <c r="PVM22" s="229"/>
      <c r="PVP22" s="26"/>
      <c r="PVQ22" s="26"/>
      <c r="PVR22" s="26"/>
      <c r="PVS22" s="26"/>
      <c r="PVT22" s="26"/>
      <c r="PVV22" s="229"/>
      <c r="PVW22" s="229"/>
      <c r="PVX22" s="229"/>
      <c r="PVY22" s="229"/>
      <c r="PVZ22" s="229"/>
      <c r="PWA22" s="229"/>
      <c r="PWB22" s="229"/>
      <c r="PWC22" s="229"/>
      <c r="PWF22" s="26"/>
      <c r="PWG22" s="26"/>
      <c r="PWH22" s="26"/>
      <c r="PWI22" s="26"/>
      <c r="PWJ22" s="26"/>
      <c r="PWL22" s="229"/>
      <c r="PWM22" s="229"/>
      <c r="PWN22" s="229"/>
      <c r="PWO22" s="229"/>
      <c r="PWP22" s="229"/>
      <c r="PWQ22" s="229"/>
      <c r="PWR22" s="229"/>
      <c r="PWS22" s="229"/>
      <c r="PWV22" s="26"/>
      <c r="PWW22" s="26"/>
      <c r="PWX22" s="26"/>
      <c r="PWY22" s="26"/>
      <c r="PWZ22" s="26"/>
      <c r="PXB22" s="229"/>
      <c r="PXC22" s="229"/>
      <c r="PXD22" s="229"/>
      <c r="PXE22" s="229"/>
      <c r="PXF22" s="229"/>
      <c r="PXG22" s="229"/>
      <c r="PXH22" s="229"/>
      <c r="PXI22" s="229"/>
      <c r="PXL22" s="26"/>
      <c r="PXM22" s="26"/>
      <c r="PXN22" s="26"/>
      <c r="PXO22" s="26"/>
      <c r="PXP22" s="26"/>
      <c r="PXR22" s="229"/>
      <c r="PXS22" s="229"/>
      <c r="PXT22" s="229"/>
      <c r="PXU22" s="229"/>
      <c r="PXV22" s="229"/>
      <c r="PXW22" s="229"/>
      <c r="PXX22" s="229"/>
      <c r="PXY22" s="229"/>
      <c r="PYB22" s="26"/>
      <c r="PYC22" s="26"/>
      <c r="PYD22" s="26"/>
      <c r="PYE22" s="26"/>
      <c r="PYF22" s="26"/>
      <c r="PYH22" s="229"/>
      <c r="PYI22" s="229"/>
      <c r="PYJ22" s="229"/>
      <c r="PYK22" s="229"/>
      <c r="PYL22" s="229"/>
      <c r="PYM22" s="229"/>
      <c r="PYN22" s="229"/>
      <c r="PYO22" s="229"/>
      <c r="PYR22" s="26"/>
      <c r="PYS22" s="26"/>
      <c r="PYT22" s="26"/>
      <c r="PYU22" s="26"/>
      <c r="PYV22" s="26"/>
      <c r="PYX22" s="229"/>
      <c r="PYY22" s="229"/>
      <c r="PYZ22" s="229"/>
      <c r="PZA22" s="229"/>
      <c r="PZB22" s="229"/>
      <c r="PZC22" s="229"/>
      <c r="PZD22" s="229"/>
      <c r="PZE22" s="229"/>
      <c r="PZH22" s="26"/>
      <c r="PZI22" s="26"/>
      <c r="PZJ22" s="26"/>
      <c r="PZK22" s="26"/>
      <c r="PZL22" s="26"/>
      <c r="PZN22" s="229"/>
      <c r="PZO22" s="229"/>
      <c r="PZP22" s="229"/>
      <c r="PZQ22" s="229"/>
      <c r="PZR22" s="229"/>
      <c r="PZS22" s="229"/>
      <c r="PZT22" s="229"/>
      <c r="PZU22" s="229"/>
      <c r="PZX22" s="26"/>
      <c r="PZY22" s="26"/>
      <c r="PZZ22" s="26"/>
      <c r="QAA22" s="26"/>
      <c r="QAB22" s="26"/>
      <c r="QAD22" s="229"/>
      <c r="QAE22" s="229"/>
      <c r="QAF22" s="229"/>
      <c r="QAG22" s="229"/>
      <c r="QAH22" s="229"/>
      <c r="QAI22" s="229"/>
      <c r="QAJ22" s="229"/>
      <c r="QAK22" s="229"/>
      <c r="QAN22" s="26"/>
      <c r="QAO22" s="26"/>
      <c r="QAP22" s="26"/>
      <c r="QAQ22" s="26"/>
      <c r="QAR22" s="26"/>
      <c r="QAT22" s="229"/>
      <c r="QAU22" s="229"/>
      <c r="QAV22" s="229"/>
      <c r="QAW22" s="229"/>
      <c r="QAX22" s="229"/>
      <c r="QAY22" s="229"/>
      <c r="QAZ22" s="229"/>
      <c r="QBA22" s="229"/>
      <c r="QBD22" s="26"/>
      <c r="QBE22" s="26"/>
      <c r="QBF22" s="26"/>
      <c r="QBG22" s="26"/>
      <c r="QBH22" s="26"/>
      <c r="QBJ22" s="229"/>
      <c r="QBK22" s="229"/>
      <c r="QBL22" s="229"/>
      <c r="QBM22" s="229"/>
      <c r="QBN22" s="229"/>
      <c r="QBO22" s="229"/>
      <c r="QBP22" s="229"/>
      <c r="QBQ22" s="229"/>
      <c r="QBT22" s="26"/>
      <c r="QBU22" s="26"/>
      <c r="QBV22" s="26"/>
      <c r="QBW22" s="26"/>
      <c r="QBX22" s="26"/>
      <c r="QBZ22" s="229"/>
      <c r="QCA22" s="229"/>
      <c r="QCB22" s="229"/>
      <c r="QCC22" s="229"/>
      <c r="QCD22" s="229"/>
      <c r="QCE22" s="229"/>
      <c r="QCF22" s="229"/>
      <c r="QCG22" s="229"/>
      <c r="QCJ22" s="26"/>
      <c r="QCK22" s="26"/>
      <c r="QCL22" s="26"/>
      <c r="QCM22" s="26"/>
      <c r="QCN22" s="26"/>
      <c r="QCP22" s="229"/>
      <c r="QCQ22" s="229"/>
      <c r="QCR22" s="229"/>
      <c r="QCS22" s="229"/>
      <c r="QCT22" s="229"/>
      <c r="QCU22" s="229"/>
      <c r="QCV22" s="229"/>
      <c r="QCW22" s="229"/>
      <c r="QCZ22" s="26"/>
      <c r="QDA22" s="26"/>
      <c r="QDB22" s="26"/>
      <c r="QDC22" s="26"/>
      <c r="QDD22" s="26"/>
      <c r="QDF22" s="229"/>
      <c r="QDG22" s="229"/>
      <c r="QDH22" s="229"/>
      <c r="QDI22" s="229"/>
      <c r="QDJ22" s="229"/>
      <c r="QDK22" s="229"/>
      <c r="QDL22" s="229"/>
      <c r="QDM22" s="229"/>
      <c r="QDP22" s="26"/>
      <c r="QDQ22" s="26"/>
      <c r="QDR22" s="26"/>
      <c r="QDS22" s="26"/>
      <c r="QDT22" s="26"/>
      <c r="QDV22" s="229"/>
      <c r="QDW22" s="229"/>
      <c r="QDX22" s="229"/>
      <c r="QDY22" s="229"/>
      <c r="QDZ22" s="229"/>
      <c r="QEA22" s="229"/>
      <c r="QEB22" s="229"/>
      <c r="QEC22" s="229"/>
      <c r="QEF22" s="26"/>
      <c r="QEG22" s="26"/>
      <c r="QEH22" s="26"/>
      <c r="QEI22" s="26"/>
      <c r="QEJ22" s="26"/>
      <c r="QEL22" s="229"/>
      <c r="QEM22" s="229"/>
      <c r="QEN22" s="229"/>
      <c r="QEO22" s="229"/>
      <c r="QEP22" s="229"/>
      <c r="QEQ22" s="229"/>
      <c r="QER22" s="229"/>
      <c r="QES22" s="229"/>
      <c r="QEV22" s="26"/>
      <c r="QEW22" s="26"/>
      <c r="QEX22" s="26"/>
      <c r="QEY22" s="26"/>
      <c r="QEZ22" s="26"/>
      <c r="QFB22" s="229"/>
      <c r="QFC22" s="229"/>
      <c r="QFD22" s="229"/>
      <c r="QFE22" s="229"/>
      <c r="QFF22" s="229"/>
      <c r="QFG22" s="229"/>
      <c r="QFH22" s="229"/>
      <c r="QFI22" s="229"/>
      <c r="QFL22" s="26"/>
      <c r="QFM22" s="26"/>
      <c r="QFN22" s="26"/>
      <c r="QFO22" s="26"/>
      <c r="QFP22" s="26"/>
      <c r="QFR22" s="229"/>
      <c r="QFS22" s="229"/>
      <c r="QFT22" s="229"/>
      <c r="QFU22" s="229"/>
      <c r="QFV22" s="229"/>
      <c r="QFW22" s="229"/>
      <c r="QFX22" s="229"/>
      <c r="QFY22" s="229"/>
      <c r="QGB22" s="26"/>
      <c r="QGC22" s="26"/>
      <c r="QGD22" s="26"/>
      <c r="QGE22" s="26"/>
      <c r="QGF22" s="26"/>
      <c r="QGH22" s="229"/>
      <c r="QGI22" s="229"/>
      <c r="QGJ22" s="229"/>
      <c r="QGK22" s="229"/>
      <c r="QGL22" s="229"/>
      <c r="QGM22" s="229"/>
      <c r="QGN22" s="229"/>
      <c r="QGO22" s="229"/>
      <c r="QGR22" s="26"/>
      <c r="QGS22" s="26"/>
      <c r="QGT22" s="26"/>
      <c r="QGU22" s="26"/>
      <c r="QGV22" s="26"/>
      <c r="QGX22" s="229"/>
      <c r="QGY22" s="229"/>
      <c r="QGZ22" s="229"/>
      <c r="QHA22" s="229"/>
      <c r="QHB22" s="229"/>
      <c r="QHC22" s="229"/>
      <c r="QHD22" s="229"/>
      <c r="QHE22" s="229"/>
      <c r="QHH22" s="26"/>
      <c r="QHI22" s="26"/>
      <c r="QHJ22" s="26"/>
      <c r="QHK22" s="26"/>
      <c r="QHL22" s="26"/>
      <c r="QHN22" s="229"/>
      <c r="QHO22" s="229"/>
      <c r="QHP22" s="229"/>
      <c r="QHQ22" s="229"/>
      <c r="QHR22" s="229"/>
      <c r="QHS22" s="229"/>
      <c r="QHT22" s="229"/>
      <c r="QHU22" s="229"/>
      <c r="QHX22" s="26"/>
      <c r="QHY22" s="26"/>
      <c r="QHZ22" s="26"/>
      <c r="QIA22" s="26"/>
      <c r="QIB22" s="26"/>
      <c r="QID22" s="229"/>
      <c r="QIE22" s="229"/>
      <c r="QIF22" s="229"/>
      <c r="QIG22" s="229"/>
      <c r="QIH22" s="229"/>
      <c r="QII22" s="229"/>
      <c r="QIJ22" s="229"/>
      <c r="QIK22" s="229"/>
      <c r="QIN22" s="26"/>
      <c r="QIO22" s="26"/>
      <c r="QIP22" s="26"/>
      <c r="QIQ22" s="26"/>
      <c r="QIR22" s="26"/>
      <c r="QIT22" s="229"/>
      <c r="QIU22" s="229"/>
      <c r="QIV22" s="229"/>
      <c r="QIW22" s="229"/>
      <c r="QIX22" s="229"/>
      <c r="QIY22" s="229"/>
      <c r="QIZ22" s="229"/>
      <c r="QJA22" s="229"/>
      <c r="QJD22" s="26"/>
      <c r="QJE22" s="26"/>
      <c r="QJF22" s="26"/>
      <c r="QJG22" s="26"/>
      <c r="QJH22" s="26"/>
      <c r="QJJ22" s="229"/>
      <c r="QJK22" s="229"/>
      <c r="QJL22" s="229"/>
      <c r="QJM22" s="229"/>
      <c r="QJN22" s="229"/>
      <c r="QJO22" s="229"/>
      <c r="QJP22" s="229"/>
      <c r="QJQ22" s="229"/>
      <c r="QJT22" s="26"/>
      <c r="QJU22" s="26"/>
      <c r="QJV22" s="26"/>
      <c r="QJW22" s="26"/>
      <c r="QJX22" s="26"/>
      <c r="QJZ22" s="229"/>
      <c r="QKA22" s="229"/>
      <c r="QKB22" s="229"/>
      <c r="QKC22" s="229"/>
      <c r="QKD22" s="229"/>
      <c r="QKE22" s="229"/>
      <c r="QKF22" s="229"/>
      <c r="QKG22" s="229"/>
      <c r="QKJ22" s="26"/>
      <c r="QKK22" s="26"/>
      <c r="QKL22" s="26"/>
      <c r="QKM22" s="26"/>
      <c r="QKN22" s="26"/>
      <c r="QKP22" s="229"/>
      <c r="QKQ22" s="229"/>
      <c r="QKR22" s="229"/>
      <c r="QKS22" s="229"/>
      <c r="QKT22" s="229"/>
      <c r="QKU22" s="229"/>
      <c r="QKV22" s="229"/>
      <c r="QKW22" s="229"/>
      <c r="QKZ22" s="26"/>
      <c r="QLA22" s="26"/>
      <c r="QLB22" s="26"/>
      <c r="QLC22" s="26"/>
      <c r="QLD22" s="26"/>
      <c r="QLF22" s="229"/>
      <c r="QLG22" s="229"/>
      <c r="QLH22" s="229"/>
      <c r="QLI22" s="229"/>
      <c r="QLJ22" s="229"/>
      <c r="QLK22" s="229"/>
      <c r="QLL22" s="229"/>
      <c r="QLM22" s="229"/>
      <c r="QLP22" s="26"/>
      <c r="QLQ22" s="26"/>
      <c r="QLR22" s="26"/>
      <c r="QLS22" s="26"/>
      <c r="QLT22" s="26"/>
      <c r="QLV22" s="229"/>
      <c r="QLW22" s="229"/>
      <c r="QLX22" s="229"/>
      <c r="QLY22" s="229"/>
      <c r="QLZ22" s="229"/>
      <c r="QMA22" s="229"/>
      <c r="QMB22" s="229"/>
      <c r="QMC22" s="229"/>
      <c r="QMF22" s="26"/>
      <c r="QMG22" s="26"/>
      <c r="QMH22" s="26"/>
      <c r="QMI22" s="26"/>
      <c r="QMJ22" s="26"/>
      <c r="QML22" s="229"/>
      <c r="QMM22" s="229"/>
      <c r="QMN22" s="229"/>
      <c r="QMO22" s="229"/>
      <c r="QMP22" s="229"/>
      <c r="QMQ22" s="229"/>
      <c r="QMR22" s="229"/>
      <c r="QMS22" s="229"/>
      <c r="QMV22" s="26"/>
      <c r="QMW22" s="26"/>
      <c r="QMX22" s="26"/>
      <c r="QMY22" s="26"/>
      <c r="QMZ22" s="26"/>
      <c r="QNB22" s="229"/>
      <c r="QNC22" s="229"/>
      <c r="QND22" s="229"/>
      <c r="QNE22" s="229"/>
      <c r="QNF22" s="229"/>
      <c r="QNG22" s="229"/>
      <c r="QNH22" s="229"/>
      <c r="QNI22" s="229"/>
      <c r="QNL22" s="26"/>
      <c r="QNM22" s="26"/>
      <c r="QNN22" s="26"/>
      <c r="QNO22" s="26"/>
      <c r="QNP22" s="26"/>
      <c r="QNR22" s="229"/>
      <c r="QNS22" s="229"/>
      <c r="QNT22" s="229"/>
      <c r="QNU22" s="229"/>
      <c r="QNV22" s="229"/>
      <c r="QNW22" s="229"/>
      <c r="QNX22" s="229"/>
      <c r="QNY22" s="229"/>
      <c r="QOB22" s="26"/>
      <c r="QOC22" s="26"/>
      <c r="QOD22" s="26"/>
      <c r="QOE22" s="26"/>
      <c r="QOF22" s="26"/>
      <c r="QOH22" s="229"/>
      <c r="QOI22" s="229"/>
      <c r="QOJ22" s="229"/>
      <c r="QOK22" s="229"/>
      <c r="QOL22" s="229"/>
      <c r="QOM22" s="229"/>
      <c r="QON22" s="229"/>
      <c r="QOO22" s="229"/>
      <c r="QOR22" s="26"/>
      <c r="QOS22" s="26"/>
      <c r="QOT22" s="26"/>
      <c r="QOU22" s="26"/>
      <c r="QOV22" s="26"/>
      <c r="QOX22" s="229"/>
      <c r="QOY22" s="229"/>
      <c r="QOZ22" s="229"/>
      <c r="QPA22" s="229"/>
      <c r="QPB22" s="229"/>
      <c r="QPC22" s="229"/>
      <c r="QPD22" s="229"/>
      <c r="QPE22" s="229"/>
      <c r="QPH22" s="26"/>
      <c r="QPI22" s="26"/>
      <c r="QPJ22" s="26"/>
      <c r="QPK22" s="26"/>
      <c r="QPL22" s="26"/>
      <c r="QPN22" s="229"/>
      <c r="QPO22" s="229"/>
      <c r="QPP22" s="229"/>
      <c r="QPQ22" s="229"/>
      <c r="QPR22" s="229"/>
      <c r="QPS22" s="229"/>
      <c r="QPT22" s="229"/>
      <c r="QPU22" s="229"/>
      <c r="QPX22" s="26"/>
      <c r="QPY22" s="26"/>
      <c r="QPZ22" s="26"/>
      <c r="QQA22" s="26"/>
      <c r="QQB22" s="26"/>
      <c r="QQD22" s="229"/>
      <c r="QQE22" s="229"/>
      <c r="QQF22" s="229"/>
      <c r="QQG22" s="229"/>
      <c r="QQH22" s="229"/>
      <c r="QQI22" s="229"/>
      <c r="QQJ22" s="229"/>
      <c r="QQK22" s="229"/>
      <c r="QQN22" s="26"/>
      <c r="QQO22" s="26"/>
      <c r="QQP22" s="26"/>
      <c r="QQQ22" s="26"/>
      <c r="QQR22" s="26"/>
      <c r="QQT22" s="229"/>
      <c r="QQU22" s="229"/>
      <c r="QQV22" s="229"/>
      <c r="QQW22" s="229"/>
      <c r="QQX22" s="229"/>
      <c r="QQY22" s="229"/>
      <c r="QQZ22" s="229"/>
      <c r="QRA22" s="229"/>
      <c r="QRD22" s="26"/>
      <c r="QRE22" s="26"/>
      <c r="QRF22" s="26"/>
      <c r="QRG22" s="26"/>
      <c r="QRH22" s="26"/>
      <c r="QRJ22" s="229"/>
      <c r="QRK22" s="229"/>
      <c r="QRL22" s="229"/>
      <c r="QRM22" s="229"/>
      <c r="QRN22" s="229"/>
      <c r="QRO22" s="229"/>
      <c r="QRP22" s="229"/>
      <c r="QRQ22" s="229"/>
      <c r="QRT22" s="26"/>
      <c r="QRU22" s="26"/>
      <c r="QRV22" s="26"/>
      <c r="QRW22" s="26"/>
      <c r="QRX22" s="26"/>
      <c r="QRZ22" s="229"/>
      <c r="QSA22" s="229"/>
      <c r="QSB22" s="229"/>
      <c r="QSC22" s="229"/>
      <c r="QSD22" s="229"/>
      <c r="QSE22" s="229"/>
      <c r="QSF22" s="229"/>
      <c r="QSG22" s="229"/>
      <c r="QSJ22" s="26"/>
      <c r="QSK22" s="26"/>
      <c r="QSL22" s="26"/>
      <c r="QSM22" s="26"/>
      <c r="QSN22" s="26"/>
      <c r="QSP22" s="229"/>
      <c r="QSQ22" s="229"/>
      <c r="QSR22" s="229"/>
      <c r="QSS22" s="229"/>
      <c r="QST22" s="229"/>
      <c r="QSU22" s="229"/>
      <c r="QSV22" s="229"/>
      <c r="QSW22" s="229"/>
      <c r="QSZ22" s="26"/>
      <c r="QTA22" s="26"/>
      <c r="QTB22" s="26"/>
      <c r="QTC22" s="26"/>
      <c r="QTD22" s="26"/>
      <c r="QTF22" s="229"/>
      <c r="QTG22" s="229"/>
      <c r="QTH22" s="229"/>
      <c r="QTI22" s="229"/>
      <c r="QTJ22" s="229"/>
      <c r="QTK22" s="229"/>
      <c r="QTL22" s="229"/>
      <c r="QTM22" s="229"/>
      <c r="QTP22" s="26"/>
      <c r="QTQ22" s="26"/>
      <c r="QTR22" s="26"/>
      <c r="QTS22" s="26"/>
      <c r="QTT22" s="26"/>
      <c r="QTV22" s="229"/>
      <c r="QTW22" s="229"/>
      <c r="QTX22" s="229"/>
      <c r="QTY22" s="229"/>
      <c r="QTZ22" s="229"/>
      <c r="QUA22" s="229"/>
      <c r="QUB22" s="229"/>
      <c r="QUC22" s="229"/>
      <c r="QUF22" s="26"/>
      <c r="QUG22" s="26"/>
      <c r="QUH22" s="26"/>
      <c r="QUI22" s="26"/>
      <c r="QUJ22" s="26"/>
      <c r="QUL22" s="229"/>
      <c r="QUM22" s="229"/>
      <c r="QUN22" s="229"/>
      <c r="QUO22" s="229"/>
      <c r="QUP22" s="229"/>
      <c r="QUQ22" s="229"/>
      <c r="QUR22" s="229"/>
      <c r="QUS22" s="229"/>
      <c r="QUV22" s="26"/>
      <c r="QUW22" s="26"/>
      <c r="QUX22" s="26"/>
      <c r="QUY22" s="26"/>
      <c r="QUZ22" s="26"/>
      <c r="QVB22" s="229"/>
      <c r="QVC22" s="229"/>
      <c r="QVD22" s="229"/>
      <c r="QVE22" s="229"/>
      <c r="QVF22" s="229"/>
      <c r="QVG22" s="229"/>
      <c r="QVH22" s="229"/>
      <c r="QVI22" s="229"/>
      <c r="QVL22" s="26"/>
      <c r="QVM22" s="26"/>
      <c r="QVN22" s="26"/>
      <c r="QVO22" s="26"/>
      <c r="QVP22" s="26"/>
      <c r="QVR22" s="229"/>
      <c r="QVS22" s="229"/>
      <c r="QVT22" s="229"/>
      <c r="QVU22" s="229"/>
      <c r="QVV22" s="229"/>
      <c r="QVW22" s="229"/>
      <c r="QVX22" s="229"/>
      <c r="QVY22" s="229"/>
      <c r="QWB22" s="26"/>
      <c r="QWC22" s="26"/>
      <c r="QWD22" s="26"/>
      <c r="QWE22" s="26"/>
      <c r="QWF22" s="26"/>
      <c r="QWH22" s="229"/>
      <c r="QWI22" s="229"/>
      <c r="QWJ22" s="229"/>
      <c r="QWK22" s="229"/>
      <c r="QWL22" s="229"/>
      <c r="QWM22" s="229"/>
      <c r="QWN22" s="229"/>
      <c r="QWO22" s="229"/>
      <c r="QWR22" s="26"/>
      <c r="QWS22" s="26"/>
      <c r="QWT22" s="26"/>
      <c r="QWU22" s="26"/>
      <c r="QWV22" s="26"/>
      <c r="QWX22" s="229"/>
      <c r="QWY22" s="229"/>
      <c r="QWZ22" s="229"/>
      <c r="QXA22" s="229"/>
      <c r="QXB22" s="229"/>
      <c r="QXC22" s="229"/>
      <c r="QXD22" s="229"/>
      <c r="QXE22" s="229"/>
      <c r="QXH22" s="26"/>
      <c r="QXI22" s="26"/>
      <c r="QXJ22" s="26"/>
      <c r="QXK22" s="26"/>
      <c r="QXL22" s="26"/>
      <c r="QXN22" s="229"/>
      <c r="QXO22" s="229"/>
      <c r="QXP22" s="229"/>
      <c r="QXQ22" s="229"/>
      <c r="QXR22" s="229"/>
      <c r="QXS22" s="229"/>
      <c r="QXT22" s="229"/>
      <c r="QXU22" s="229"/>
      <c r="QXX22" s="26"/>
      <c r="QXY22" s="26"/>
      <c r="QXZ22" s="26"/>
      <c r="QYA22" s="26"/>
      <c r="QYB22" s="26"/>
      <c r="QYD22" s="229"/>
      <c r="QYE22" s="229"/>
      <c r="QYF22" s="229"/>
      <c r="QYG22" s="229"/>
      <c r="QYH22" s="229"/>
      <c r="QYI22" s="229"/>
      <c r="QYJ22" s="229"/>
      <c r="QYK22" s="229"/>
      <c r="QYN22" s="26"/>
      <c r="QYO22" s="26"/>
      <c r="QYP22" s="26"/>
      <c r="QYQ22" s="26"/>
      <c r="QYR22" s="26"/>
      <c r="QYT22" s="229"/>
      <c r="QYU22" s="229"/>
      <c r="QYV22" s="229"/>
      <c r="QYW22" s="229"/>
      <c r="QYX22" s="229"/>
      <c r="QYY22" s="229"/>
      <c r="QYZ22" s="229"/>
      <c r="QZA22" s="229"/>
      <c r="QZD22" s="26"/>
      <c r="QZE22" s="26"/>
      <c r="QZF22" s="26"/>
      <c r="QZG22" s="26"/>
      <c r="QZH22" s="26"/>
      <c r="QZJ22" s="229"/>
      <c r="QZK22" s="229"/>
      <c r="QZL22" s="229"/>
      <c r="QZM22" s="229"/>
      <c r="QZN22" s="229"/>
      <c r="QZO22" s="229"/>
      <c r="QZP22" s="229"/>
      <c r="QZQ22" s="229"/>
      <c r="QZT22" s="26"/>
      <c r="QZU22" s="26"/>
      <c r="QZV22" s="26"/>
      <c r="QZW22" s="26"/>
      <c r="QZX22" s="26"/>
      <c r="QZZ22" s="229"/>
      <c r="RAA22" s="229"/>
      <c r="RAB22" s="229"/>
      <c r="RAC22" s="229"/>
      <c r="RAD22" s="229"/>
      <c r="RAE22" s="229"/>
      <c r="RAF22" s="229"/>
      <c r="RAG22" s="229"/>
      <c r="RAJ22" s="26"/>
      <c r="RAK22" s="26"/>
      <c r="RAL22" s="26"/>
      <c r="RAM22" s="26"/>
      <c r="RAN22" s="26"/>
      <c r="RAP22" s="229"/>
      <c r="RAQ22" s="229"/>
      <c r="RAR22" s="229"/>
      <c r="RAS22" s="229"/>
      <c r="RAT22" s="229"/>
      <c r="RAU22" s="229"/>
      <c r="RAV22" s="229"/>
      <c r="RAW22" s="229"/>
      <c r="RAZ22" s="26"/>
      <c r="RBA22" s="26"/>
      <c r="RBB22" s="26"/>
      <c r="RBC22" s="26"/>
      <c r="RBD22" s="26"/>
      <c r="RBF22" s="229"/>
      <c r="RBG22" s="229"/>
      <c r="RBH22" s="229"/>
      <c r="RBI22" s="229"/>
      <c r="RBJ22" s="229"/>
      <c r="RBK22" s="229"/>
      <c r="RBL22" s="229"/>
      <c r="RBM22" s="229"/>
      <c r="RBP22" s="26"/>
      <c r="RBQ22" s="26"/>
      <c r="RBR22" s="26"/>
      <c r="RBS22" s="26"/>
      <c r="RBT22" s="26"/>
      <c r="RBV22" s="229"/>
      <c r="RBW22" s="229"/>
      <c r="RBX22" s="229"/>
      <c r="RBY22" s="229"/>
      <c r="RBZ22" s="229"/>
      <c r="RCA22" s="229"/>
      <c r="RCB22" s="229"/>
      <c r="RCC22" s="229"/>
      <c r="RCF22" s="26"/>
      <c r="RCG22" s="26"/>
      <c r="RCH22" s="26"/>
      <c r="RCI22" s="26"/>
      <c r="RCJ22" s="26"/>
      <c r="RCL22" s="229"/>
      <c r="RCM22" s="229"/>
      <c r="RCN22" s="229"/>
      <c r="RCO22" s="229"/>
      <c r="RCP22" s="229"/>
      <c r="RCQ22" s="229"/>
      <c r="RCR22" s="229"/>
      <c r="RCS22" s="229"/>
      <c r="RCV22" s="26"/>
      <c r="RCW22" s="26"/>
      <c r="RCX22" s="26"/>
      <c r="RCY22" s="26"/>
      <c r="RCZ22" s="26"/>
      <c r="RDB22" s="229"/>
      <c r="RDC22" s="229"/>
      <c r="RDD22" s="229"/>
      <c r="RDE22" s="229"/>
      <c r="RDF22" s="229"/>
      <c r="RDG22" s="229"/>
      <c r="RDH22" s="229"/>
      <c r="RDI22" s="229"/>
      <c r="RDL22" s="26"/>
      <c r="RDM22" s="26"/>
      <c r="RDN22" s="26"/>
      <c r="RDO22" s="26"/>
      <c r="RDP22" s="26"/>
      <c r="RDR22" s="229"/>
      <c r="RDS22" s="229"/>
      <c r="RDT22" s="229"/>
      <c r="RDU22" s="229"/>
      <c r="RDV22" s="229"/>
      <c r="RDW22" s="229"/>
      <c r="RDX22" s="229"/>
      <c r="RDY22" s="229"/>
      <c r="REB22" s="26"/>
      <c r="REC22" s="26"/>
      <c r="RED22" s="26"/>
      <c r="REE22" s="26"/>
      <c r="REF22" s="26"/>
      <c r="REH22" s="229"/>
      <c r="REI22" s="229"/>
      <c r="REJ22" s="229"/>
      <c r="REK22" s="229"/>
      <c r="REL22" s="229"/>
      <c r="REM22" s="229"/>
      <c r="REN22" s="229"/>
      <c r="REO22" s="229"/>
      <c r="RER22" s="26"/>
      <c r="RES22" s="26"/>
      <c r="RET22" s="26"/>
      <c r="REU22" s="26"/>
      <c r="REV22" s="26"/>
      <c r="REX22" s="229"/>
      <c r="REY22" s="229"/>
      <c r="REZ22" s="229"/>
      <c r="RFA22" s="229"/>
      <c r="RFB22" s="229"/>
      <c r="RFC22" s="229"/>
      <c r="RFD22" s="229"/>
      <c r="RFE22" s="229"/>
      <c r="RFH22" s="26"/>
      <c r="RFI22" s="26"/>
      <c r="RFJ22" s="26"/>
      <c r="RFK22" s="26"/>
      <c r="RFL22" s="26"/>
      <c r="RFN22" s="229"/>
      <c r="RFO22" s="229"/>
      <c r="RFP22" s="229"/>
      <c r="RFQ22" s="229"/>
      <c r="RFR22" s="229"/>
      <c r="RFS22" s="229"/>
      <c r="RFT22" s="229"/>
      <c r="RFU22" s="229"/>
      <c r="RFX22" s="26"/>
      <c r="RFY22" s="26"/>
      <c r="RFZ22" s="26"/>
      <c r="RGA22" s="26"/>
      <c r="RGB22" s="26"/>
      <c r="RGD22" s="229"/>
      <c r="RGE22" s="229"/>
      <c r="RGF22" s="229"/>
      <c r="RGG22" s="229"/>
      <c r="RGH22" s="229"/>
      <c r="RGI22" s="229"/>
      <c r="RGJ22" s="229"/>
      <c r="RGK22" s="229"/>
      <c r="RGN22" s="26"/>
      <c r="RGO22" s="26"/>
      <c r="RGP22" s="26"/>
      <c r="RGQ22" s="26"/>
      <c r="RGR22" s="26"/>
      <c r="RGT22" s="229"/>
      <c r="RGU22" s="229"/>
      <c r="RGV22" s="229"/>
      <c r="RGW22" s="229"/>
      <c r="RGX22" s="229"/>
      <c r="RGY22" s="229"/>
      <c r="RGZ22" s="229"/>
      <c r="RHA22" s="229"/>
      <c r="RHD22" s="26"/>
      <c r="RHE22" s="26"/>
      <c r="RHF22" s="26"/>
      <c r="RHG22" s="26"/>
      <c r="RHH22" s="26"/>
      <c r="RHJ22" s="229"/>
      <c r="RHK22" s="229"/>
      <c r="RHL22" s="229"/>
      <c r="RHM22" s="229"/>
      <c r="RHN22" s="229"/>
      <c r="RHO22" s="229"/>
      <c r="RHP22" s="229"/>
      <c r="RHQ22" s="229"/>
      <c r="RHT22" s="26"/>
      <c r="RHU22" s="26"/>
      <c r="RHV22" s="26"/>
      <c r="RHW22" s="26"/>
      <c r="RHX22" s="26"/>
      <c r="RHZ22" s="229"/>
      <c r="RIA22" s="229"/>
      <c r="RIB22" s="229"/>
      <c r="RIC22" s="229"/>
      <c r="RID22" s="229"/>
      <c r="RIE22" s="229"/>
      <c r="RIF22" s="229"/>
      <c r="RIG22" s="229"/>
      <c r="RIJ22" s="26"/>
      <c r="RIK22" s="26"/>
      <c r="RIL22" s="26"/>
      <c r="RIM22" s="26"/>
      <c r="RIN22" s="26"/>
      <c r="RIP22" s="229"/>
      <c r="RIQ22" s="229"/>
      <c r="RIR22" s="229"/>
      <c r="RIS22" s="229"/>
      <c r="RIT22" s="229"/>
      <c r="RIU22" s="229"/>
      <c r="RIV22" s="229"/>
      <c r="RIW22" s="229"/>
      <c r="RIZ22" s="26"/>
      <c r="RJA22" s="26"/>
      <c r="RJB22" s="26"/>
      <c r="RJC22" s="26"/>
      <c r="RJD22" s="26"/>
      <c r="RJF22" s="229"/>
      <c r="RJG22" s="229"/>
      <c r="RJH22" s="229"/>
      <c r="RJI22" s="229"/>
      <c r="RJJ22" s="229"/>
      <c r="RJK22" s="229"/>
      <c r="RJL22" s="229"/>
      <c r="RJM22" s="229"/>
      <c r="RJP22" s="26"/>
      <c r="RJQ22" s="26"/>
      <c r="RJR22" s="26"/>
      <c r="RJS22" s="26"/>
      <c r="RJT22" s="26"/>
      <c r="RJV22" s="229"/>
      <c r="RJW22" s="229"/>
      <c r="RJX22" s="229"/>
      <c r="RJY22" s="229"/>
      <c r="RJZ22" s="229"/>
      <c r="RKA22" s="229"/>
      <c r="RKB22" s="229"/>
      <c r="RKC22" s="229"/>
      <c r="RKF22" s="26"/>
      <c r="RKG22" s="26"/>
      <c r="RKH22" s="26"/>
      <c r="RKI22" s="26"/>
      <c r="RKJ22" s="26"/>
      <c r="RKL22" s="229"/>
      <c r="RKM22" s="229"/>
      <c r="RKN22" s="229"/>
      <c r="RKO22" s="229"/>
      <c r="RKP22" s="229"/>
      <c r="RKQ22" s="229"/>
      <c r="RKR22" s="229"/>
      <c r="RKS22" s="229"/>
      <c r="RKV22" s="26"/>
      <c r="RKW22" s="26"/>
      <c r="RKX22" s="26"/>
      <c r="RKY22" s="26"/>
      <c r="RKZ22" s="26"/>
      <c r="RLB22" s="229"/>
      <c r="RLC22" s="229"/>
      <c r="RLD22" s="229"/>
      <c r="RLE22" s="229"/>
      <c r="RLF22" s="229"/>
      <c r="RLG22" s="229"/>
      <c r="RLH22" s="229"/>
      <c r="RLI22" s="229"/>
      <c r="RLL22" s="26"/>
      <c r="RLM22" s="26"/>
      <c r="RLN22" s="26"/>
      <c r="RLO22" s="26"/>
      <c r="RLP22" s="26"/>
      <c r="RLR22" s="229"/>
      <c r="RLS22" s="229"/>
      <c r="RLT22" s="229"/>
      <c r="RLU22" s="229"/>
      <c r="RLV22" s="229"/>
      <c r="RLW22" s="229"/>
      <c r="RLX22" s="229"/>
      <c r="RLY22" s="229"/>
      <c r="RMB22" s="26"/>
      <c r="RMC22" s="26"/>
      <c r="RMD22" s="26"/>
      <c r="RME22" s="26"/>
      <c r="RMF22" s="26"/>
      <c r="RMH22" s="229"/>
      <c r="RMI22" s="229"/>
      <c r="RMJ22" s="229"/>
      <c r="RMK22" s="229"/>
      <c r="RML22" s="229"/>
      <c r="RMM22" s="229"/>
      <c r="RMN22" s="229"/>
      <c r="RMO22" s="229"/>
      <c r="RMR22" s="26"/>
      <c r="RMS22" s="26"/>
      <c r="RMT22" s="26"/>
      <c r="RMU22" s="26"/>
      <c r="RMV22" s="26"/>
      <c r="RMX22" s="229"/>
      <c r="RMY22" s="229"/>
      <c r="RMZ22" s="229"/>
      <c r="RNA22" s="229"/>
      <c r="RNB22" s="229"/>
      <c r="RNC22" s="229"/>
      <c r="RND22" s="229"/>
      <c r="RNE22" s="229"/>
      <c r="RNH22" s="26"/>
      <c r="RNI22" s="26"/>
      <c r="RNJ22" s="26"/>
      <c r="RNK22" s="26"/>
      <c r="RNL22" s="26"/>
      <c r="RNN22" s="229"/>
      <c r="RNO22" s="229"/>
      <c r="RNP22" s="229"/>
      <c r="RNQ22" s="229"/>
      <c r="RNR22" s="229"/>
      <c r="RNS22" s="229"/>
      <c r="RNT22" s="229"/>
      <c r="RNU22" s="229"/>
      <c r="RNX22" s="26"/>
      <c r="RNY22" s="26"/>
      <c r="RNZ22" s="26"/>
      <c r="ROA22" s="26"/>
      <c r="ROB22" s="26"/>
      <c r="ROD22" s="229"/>
      <c r="ROE22" s="229"/>
      <c r="ROF22" s="229"/>
      <c r="ROG22" s="229"/>
      <c r="ROH22" s="229"/>
      <c r="ROI22" s="229"/>
      <c r="ROJ22" s="229"/>
      <c r="ROK22" s="229"/>
      <c r="RON22" s="26"/>
      <c r="ROO22" s="26"/>
      <c r="ROP22" s="26"/>
      <c r="ROQ22" s="26"/>
      <c r="ROR22" s="26"/>
      <c r="ROT22" s="229"/>
      <c r="ROU22" s="229"/>
      <c r="ROV22" s="229"/>
      <c r="ROW22" s="229"/>
      <c r="ROX22" s="229"/>
      <c r="ROY22" s="229"/>
      <c r="ROZ22" s="229"/>
      <c r="RPA22" s="229"/>
      <c r="RPD22" s="26"/>
      <c r="RPE22" s="26"/>
      <c r="RPF22" s="26"/>
      <c r="RPG22" s="26"/>
      <c r="RPH22" s="26"/>
      <c r="RPJ22" s="229"/>
      <c r="RPK22" s="229"/>
      <c r="RPL22" s="229"/>
      <c r="RPM22" s="229"/>
      <c r="RPN22" s="229"/>
      <c r="RPO22" s="229"/>
      <c r="RPP22" s="229"/>
      <c r="RPQ22" s="229"/>
      <c r="RPT22" s="26"/>
      <c r="RPU22" s="26"/>
      <c r="RPV22" s="26"/>
      <c r="RPW22" s="26"/>
      <c r="RPX22" s="26"/>
      <c r="RPZ22" s="229"/>
      <c r="RQA22" s="229"/>
      <c r="RQB22" s="229"/>
      <c r="RQC22" s="229"/>
      <c r="RQD22" s="229"/>
      <c r="RQE22" s="229"/>
      <c r="RQF22" s="229"/>
      <c r="RQG22" s="229"/>
      <c r="RQJ22" s="26"/>
      <c r="RQK22" s="26"/>
      <c r="RQL22" s="26"/>
      <c r="RQM22" s="26"/>
      <c r="RQN22" s="26"/>
      <c r="RQP22" s="229"/>
      <c r="RQQ22" s="229"/>
      <c r="RQR22" s="229"/>
      <c r="RQS22" s="229"/>
      <c r="RQT22" s="229"/>
      <c r="RQU22" s="229"/>
      <c r="RQV22" s="229"/>
      <c r="RQW22" s="229"/>
      <c r="RQZ22" s="26"/>
      <c r="RRA22" s="26"/>
      <c r="RRB22" s="26"/>
      <c r="RRC22" s="26"/>
      <c r="RRD22" s="26"/>
      <c r="RRF22" s="229"/>
      <c r="RRG22" s="229"/>
      <c r="RRH22" s="229"/>
      <c r="RRI22" s="229"/>
      <c r="RRJ22" s="229"/>
      <c r="RRK22" s="229"/>
      <c r="RRL22" s="229"/>
      <c r="RRM22" s="229"/>
      <c r="RRP22" s="26"/>
      <c r="RRQ22" s="26"/>
      <c r="RRR22" s="26"/>
      <c r="RRS22" s="26"/>
      <c r="RRT22" s="26"/>
      <c r="RRV22" s="229"/>
      <c r="RRW22" s="229"/>
      <c r="RRX22" s="229"/>
      <c r="RRY22" s="229"/>
      <c r="RRZ22" s="229"/>
      <c r="RSA22" s="229"/>
      <c r="RSB22" s="229"/>
      <c r="RSC22" s="229"/>
      <c r="RSF22" s="26"/>
      <c r="RSG22" s="26"/>
      <c r="RSH22" s="26"/>
      <c r="RSI22" s="26"/>
      <c r="RSJ22" s="26"/>
      <c r="RSL22" s="229"/>
      <c r="RSM22" s="229"/>
      <c r="RSN22" s="229"/>
      <c r="RSO22" s="229"/>
      <c r="RSP22" s="229"/>
      <c r="RSQ22" s="229"/>
      <c r="RSR22" s="229"/>
      <c r="RSS22" s="229"/>
      <c r="RSV22" s="26"/>
      <c r="RSW22" s="26"/>
      <c r="RSX22" s="26"/>
      <c r="RSY22" s="26"/>
      <c r="RSZ22" s="26"/>
      <c r="RTB22" s="229"/>
      <c r="RTC22" s="229"/>
      <c r="RTD22" s="229"/>
      <c r="RTE22" s="229"/>
      <c r="RTF22" s="229"/>
      <c r="RTG22" s="229"/>
      <c r="RTH22" s="229"/>
      <c r="RTI22" s="229"/>
      <c r="RTL22" s="26"/>
      <c r="RTM22" s="26"/>
      <c r="RTN22" s="26"/>
      <c r="RTO22" s="26"/>
      <c r="RTP22" s="26"/>
      <c r="RTR22" s="229"/>
      <c r="RTS22" s="229"/>
      <c r="RTT22" s="229"/>
      <c r="RTU22" s="229"/>
      <c r="RTV22" s="229"/>
      <c r="RTW22" s="229"/>
      <c r="RTX22" s="229"/>
      <c r="RTY22" s="229"/>
      <c r="RUB22" s="26"/>
      <c r="RUC22" s="26"/>
      <c r="RUD22" s="26"/>
      <c r="RUE22" s="26"/>
      <c r="RUF22" s="26"/>
      <c r="RUH22" s="229"/>
      <c r="RUI22" s="229"/>
      <c r="RUJ22" s="229"/>
      <c r="RUK22" s="229"/>
      <c r="RUL22" s="229"/>
      <c r="RUM22" s="229"/>
      <c r="RUN22" s="229"/>
      <c r="RUO22" s="229"/>
      <c r="RUR22" s="26"/>
      <c r="RUS22" s="26"/>
      <c r="RUT22" s="26"/>
      <c r="RUU22" s="26"/>
      <c r="RUV22" s="26"/>
      <c r="RUX22" s="229"/>
      <c r="RUY22" s="229"/>
      <c r="RUZ22" s="229"/>
      <c r="RVA22" s="229"/>
      <c r="RVB22" s="229"/>
      <c r="RVC22" s="229"/>
      <c r="RVD22" s="229"/>
      <c r="RVE22" s="229"/>
      <c r="RVH22" s="26"/>
      <c r="RVI22" s="26"/>
      <c r="RVJ22" s="26"/>
      <c r="RVK22" s="26"/>
      <c r="RVL22" s="26"/>
      <c r="RVN22" s="229"/>
      <c r="RVO22" s="229"/>
      <c r="RVP22" s="229"/>
      <c r="RVQ22" s="229"/>
      <c r="RVR22" s="229"/>
      <c r="RVS22" s="229"/>
      <c r="RVT22" s="229"/>
      <c r="RVU22" s="229"/>
      <c r="RVX22" s="26"/>
      <c r="RVY22" s="26"/>
      <c r="RVZ22" s="26"/>
      <c r="RWA22" s="26"/>
      <c r="RWB22" s="26"/>
      <c r="RWD22" s="229"/>
      <c r="RWE22" s="229"/>
      <c r="RWF22" s="229"/>
      <c r="RWG22" s="229"/>
      <c r="RWH22" s="229"/>
      <c r="RWI22" s="229"/>
      <c r="RWJ22" s="229"/>
      <c r="RWK22" s="229"/>
      <c r="RWN22" s="26"/>
      <c r="RWO22" s="26"/>
      <c r="RWP22" s="26"/>
      <c r="RWQ22" s="26"/>
      <c r="RWR22" s="26"/>
      <c r="RWT22" s="229"/>
      <c r="RWU22" s="229"/>
      <c r="RWV22" s="229"/>
      <c r="RWW22" s="229"/>
      <c r="RWX22" s="229"/>
      <c r="RWY22" s="229"/>
      <c r="RWZ22" s="229"/>
      <c r="RXA22" s="229"/>
      <c r="RXD22" s="26"/>
      <c r="RXE22" s="26"/>
      <c r="RXF22" s="26"/>
      <c r="RXG22" s="26"/>
      <c r="RXH22" s="26"/>
      <c r="RXJ22" s="229"/>
      <c r="RXK22" s="229"/>
      <c r="RXL22" s="229"/>
      <c r="RXM22" s="229"/>
      <c r="RXN22" s="229"/>
      <c r="RXO22" s="229"/>
      <c r="RXP22" s="229"/>
      <c r="RXQ22" s="229"/>
      <c r="RXT22" s="26"/>
      <c r="RXU22" s="26"/>
      <c r="RXV22" s="26"/>
      <c r="RXW22" s="26"/>
      <c r="RXX22" s="26"/>
      <c r="RXZ22" s="229"/>
      <c r="RYA22" s="229"/>
      <c r="RYB22" s="229"/>
      <c r="RYC22" s="229"/>
      <c r="RYD22" s="229"/>
      <c r="RYE22" s="229"/>
      <c r="RYF22" s="229"/>
      <c r="RYG22" s="229"/>
      <c r="RYJ22" s="26"/>
      <c r="RYK22" s="26"/>
      <c r="RYL22" s="26"/>
      <c r="RYM22" s="26"/>
      <c r="RYN22" s="26"/>
      <c r="RYP22" s="229"/>
      <c r="RYQ22" s="229"/>
      <c r="RYR22" s="229"/>
      <c r="RYS22" s="229"/>
      <c r="RYT22" s="229"/>
      <c r="RYU22" s="229"/>
      <c r="RYV22" s="229"/>
      <c r="RYW22" s="229"/>
      <c r="RYZ22" s="26"/>
      <c r="RZA22" s="26"/>
      <c r="RZB22" s="26"/>
      <c r="RZC22" s="26"/>
      <c r="RZD22" s="26"/>
      <c r="RZF22" s="229"/>
      <c r="RZG22" s="229"/>
      <c r="RZH22" s="229"/>
      <c r="RZI22" s="229"/>
      <c r="RZJ22" s="229"/>
      <c r="RZK22" s="229"/>
      <c r="RZL22" s="229"/>
      <c r="RZM22" s="229"/>
      <c r="RZP22" s="26"/>
      <c r="RZQ22" s="26"/>
      <c r="RZR22" s="26"/>
      <c r="RZS22" s="26"/>
      <c r="RZT22" s="26"/>
      <c r="RZV22" s="229"/>
      <c r="RZW22" s="229"/>
      <c r="RZX22" s="229"/>
      <c r="RZY22" s="229"/>
      <c r="RZZ22" s="229"/>
      <c r="SAA22" s="229"/>
      <c r="SAB22" s="229"/>
      <c r="SAC22" s="229"/>
      <c r="SAF22" s="26"/>
      <c r="SAG22" s="26"/>
      <c r="SAH22" s="26"/>
      <c r="SAI22" s="26"/>
      <c r="SAJ22" s="26"/>
      <c r="SAL22" s="229"/>
      <c r="SAM22" s="229"/>
      <c r="SAN22" s="229"/>
      <c r="SAO22" s="229"/>
      <c r="SAP22" s="229"/>
      <c r="SAQ22" s="229"/>
      <c r="SAR22" s="229"/>
      <c r="SAS22" s="229"/>
      <c r="SAV22" s="26"/>
      <c r="SAW22" s="26"/>
      <c r="SAX22" s="26"/>
      <c r="SAY22" s="26"/>
      <c r="SAZ22" s="26"/>
      <c r="SBB22" s="229"/>
      <c r="SBC22" s="229"/>
      <c r="SBD22" s="229"/>
      <c r="SBE22" s="229"/>
      <c r="SBF22" s="229"/>
      <c r="SBG22" s="229"/>
      <c r="SBH22" s="229"/>
      <c r="SBI22" s="229"/>
      <c r="SBL22" s="26"/>
      <c r="SBM22" s="26"/>
      <c r="SBN22" s="26"/>
      <c r="SBO22" s="26"/>
      <c r="SBP22" s="26"/>
      <c r="SBR22" s="229"/>
      <c r="SBS22" s="229"/>
      <c r="SBT22" s="229"/>
      <c r="SBU22" s="229"/>
      <c r="SBV22" s="229"/>
      <c r="SBW22" s="229"/>
      <c r="SBX22" s="229"/>
      <c r="SBY22" s="229"/>
      <c r="SCB22" s="26"/>
      <c r="SCC22" s="26"/>
      <c r="SCD22" s="26"/>
      <c r="SCE22" s="26"/>
      <c r="SCF22" s="26"/>
      <c r="SCH22" s="229"/>
      <c r="SCI22" s="229"/>
      <c r="SCJ22" s="229"/>
      <c r="SCK22" s="229"/>
      <c r="SCL22" s="229"/>
      <c r="SCM22" s="229"/>
      <c r="SCN22" s="229"/>
      <c r="SCO22" s="229"/>
      <c r="SCR22" s="26"/>
      <c r="SCS22" s="26"/>
      <c r="SCT22" s="26"/>
      <c r="SCU22" s="26"/>
      <c r="SCV22" s="26"/>
      <c r="SCX22" s="229"/>
      <c r="SCY22" s="229"/>
      <c r="SCZ22" s="229"/>
      <c r="SDA22" s="229"/>
      <c r="SDB22" s="229"/>
      <c r="SDC22" s="229"/>
      <c r="SDD22" s="229"/>
      <c r="SDE22" s="229"/>
      <c r="SDH22" s="26"/>
      <c r="SDI22" s="26"/>
      <c r="SDJ22" s="26"/>
      <c r="SDK22" s="26"/>
      <c r="SDL22" s="26"/>
      <c r="SDN22" s="229"/>
      <c r="SDO22" s="229"/>
      <c r="SDP22" s="229"/>
      <c r="SDQ22" s="229"/>
      <c r="SDR22" s="229"/>
      <c r="SDS22" s="229"/>
      <c r="SDT22" s="229"/>
      <c r="SDU22" s="229"/>
      <c r="SDX22" s="26"/>
      <c r="SDY22" s="26"/>
      <c r="SDZ22" s="26"/>
      <c r="SEA22" s="26"/>
      <c r="SEB22" s="26"/>
      <c r="SED22" s="229"/>
      <c r="SEE22" s="229"/>
      <c r="SEF22" s="229"/>
      <c r="SEG22" s="229"/>
      <c r="SEH22" s="229"/>
      <c r="SEI22" s="229"/>
      <c r="SEJ22" s="229"/>
      <c r="SEK22" s="229"/>
      <c r="SEN22" s="26"/>
      <c r="SEO22" s="26"/>
      <c r="SEP22" s="26"/>
      <c r="SEQ22" s="26"/>
      <c r="SER22" s="26"/>
      <c r="SET22" s="229"/>
      <c r="SEU22" s="229"/>
      <c r="SEV22" s="229"/>
      <c r="SEW22" s="229"/>
      <c r="SEX22" s="229"/>
      <c r="SEY22" s="229"/>
      <c r="SEZ22" s="229"/>
      <c r="SFA22" s="229"/>
      <c r="SFD22" s="26"/>
      <c r="SFE22" s="26"/>
      <c r="SFF22" s="26"/>
      <c r="SFG22" s="26"/>
      <c r="SFH22" s="26"/>
      <c r="SFJ22" s="229"/>
      <c r="SFK22" s="229"/>
      <c r="SFL22" s="229"/>
      <c r="SFM22" s="229"/>
      <c r="SFN22" s="229"/>
      <c r="SFO22" s="229"/>
      <c r="SFP22" s="229"/>
      <c r="SFQ22" s="229"/>
      <c r="SFT22" s="26"/>
      <c r="SFU22" s="26"/>
      <c r="SFV22" s="26"/>
      <c r="SFW22" s="26"/>
      <c r="SFX22" s="26"/>
      <c r="SFZ22" s="229"/>
      <c r="SGA22" s="229"/>
      <c r="SGB22" s="229"/>
      <c r="SGC22" s="229"/>
      <c r="SGD22" s="229"/>
      <c r="SGE22" s="229"/>
      <c r="SGF22" s="229"/>
      <c r="SGG22" s="229"/>
      <c r="SGJ22" s="26"/>
      <c r="SGK22" s="26"/>
      <c r="SGL22" s="26"/>
      <c r="SGM22" s="26"/>
      <c r="SGN22" s="26"/>
      <c r="SGP22" s="229"/>
      <c r="SGQ22" s="229"/>
      <c r="SGR22" s="229"/>
      <c r="SGS22" s="229"/>
      <c r="SGT22" s="229"/>
      <c r="SGU22" s="229"/>
      <c r="SGV22" s="229"/>
      <c r="SGW22" s="229"/>
      <c r="SGZ22" s="26"/>
      <c r="SHA22" s="26"/>
      <c r="SHB22" s="26"/>
      <c r="SHC22" s="26"/>
      <c r="SHD22" s="26"/>
      <c r="SHF22" s="229"/>
      <c r="SHG22" s="229"/>
      <c r="SHH22" s="229"/>
      <c r="SHI22" s="229"/>
      <c r="SHJ22" s="229"/>
      <c r="SHK22" s="229"/>
      <c r="SHL22" s="229"/>
      <c r="SHM22" s="229"/>
      <c r="SHP22" s="26"/>
      <c r="SHQ22" s="26"/>
      <c r="SHR22" s="26"/>
      <c r="SHS22" s="26"/>
      <c r="SHT22" s="26"/>
      <c r="SHV22" s="229"/>
      <c r="SHW22" s="229"/>
      <c r="SHX22" s="229"/>
      <c r="SHY22" s="229"/>
      <c r="SHZ22" s="229"/>
      <c r="SIA22" s="229"/>
      <c r="SIB22" s="229"/>
      <c r="SIC22" s="229"/>
      <c r="SIF22" s="26"/>
      <c r="SIG22" s="26"/>
      <c r="SIH22" s="26"/>
      <c r="SII22" s="26"/>
      <c r="SIJ22" s="26"/>
      <c r="SIL22" s="229"/>
      <c r="SIM22" s="229"/>
      <c r="SIN22" s="229"/>
      <c r="SIO22" s="229"/>
      <c r="SIP22" s="229"/>
      <c r="SIQ22" s="229"/>
      <c r="SIR22" s="229"/>
      <c r="SIS22" s="229"/>
      <c r="SIV22" s="26"/>
      <c r="SIW22" s="26"/>
      <c r="SIX22" s="26"/>
      <c r="SIY22" s="26"/>
      <c r="SIZ22" s="26"/>
      <c r="SJB22" s="229"/>
      <c r="SJC22" s="229"/>
      <c r="SJD22" s="229"/>
      <c r="SJE22" s="229"/>
      <c r="SJF22" s="229"/>
      <c r="SJG22" s="229"/>
      <c r="SJH22" s="229"/>
      <c r="SJI22" s="229"/>
      <c r="SJL22" s="26"/>
      <c r="SJM22" s="26"/>
      <c r="SJN22" s="26"/>
      <c r="SJO22" s="26"/>
      <c r="SJP22" s="26"/>
      <c r="SJR22" s="229"/>
      <c r="SJS22" s="229"/>
      <c r="SJT22" s="229"/>
      <c r="SJU22" s="229"/>
      <c r="SJV22" s="229"/>
      <c r="SJW22" s="229"/>
      <c r="SJX22" s="229"/>
      <c r="SJY22" s="229"/>
      <c r="SKB22" s="26"/>
      <c r="SKC22" s="26"/>
      <c r="SKD22" s="26"/>
      <c r="SKE22" s="26"/>
      <c r="SKF22" s="26"/>
      <c r="SKH22" s="229"/>
      <c r="SKI22" s="229"/>
      <c r="SKJ22" s="229"/>
      <c r="SKK22" s="229"/>
      <c r="SKL22" s="229"/>
      <c r="SKM22" s="229"/>
      <c r="SKN22" s="229"/>
      <c r="SKO22" s="229"/>
      <c r="SKR22" s="26"/>
      <c r="SKS22" s="26"/>
      <c r="SKT22" s="26"/>
      <c r="SKU22" s="26"/>
      <c r="SKV22" s="26"/>
      <c r="SKX22" s="229"/>
      <c r="SKY22" s="229"/>
      <c r="SKZ22" s="229"/>
      <c r="SLA22" s="229"/>
      <c r="SLB22" s="229"/>
      <c r="SLC22" s="229"/>
      <c r="SLD22" s="229"/>
      <c r="SLE22" s="229"/>
      <c r="SLH22" s="26"/>
      <c r="SLI22" s="26"/>
      <c r="SLJ22" s="26"/>
      <c r="SLK22" s="26"/>
      <c r="SLL22" s="26"/>
      <c r="SLN22" s="229"/>
      <c r="SLO22" s="229"/>
      <c r="SLP22" s="229"/>
      <c r="SLQ22" s="229"/>
      <c r="SLR22" s="229"/>
      <c r="SLS22" s="229"/>
      <c r="SLT22" s="229"/>
      <c r="SLU22" s="229"/>
      <c r="SLX22" s="26"/>
      <c r="SLY22" s="26"/>
      <c r="SLZ22" s="26"/>
      <c r="SMA22" s="26"/>
      <c r="SMB22" s="26"/>
      <c r="SMD22" s="229"/>
      <c r="SME22" s="229"/>
      <c r="SMF22" s="229"/>
      <c r="SMG22" s="229"/>
      <c r="SMH22" s="229"/>
      <c r="SMI22" s="229"/>
      <c r="SMJ22" s="229"/>
      <c r="SMK22" s="229"/>
      <c r="SMN22" s="26"/>
      <c r="SMO22" s="26"/>
      <c r="SMP22" s="26"/>
      <c r="SMQ22" s="26"/>
      <c r="SMR22" s="26"/>
      <c r="SMT22" s="229"/>
      <c r="SMU22" s="229"/>
      <c r="SMV22" s="229"/>
      <c r="SMW22" s="229"/>
      <c r="SMX22" s="229"/>
      <c r="SMY22" s="229"/>
      <c r="SMZ22" s="229"/>
      <c r="SNA22" s="229"/>
      <c r="SND22" s="26"/>
      <c r="SNE22" s="26"/>
      <c r="SNF22" s="26"/>
      <c r="SNG22" s="26"/>
      <c r="SNH22" s="26"/>
      <c r="SNJ22" s="229"/>
      <c r="SNK22" s="229"/>
      <c r="SNL22" s="229"/>
      <c r="SNM22" s="229"/>
      <c r="SNN22" s="229"/>
      <c r="SNO22" s="229"/>
      <c r="SNP22" s="229"/>
      <c r="SNQ22" s="229"/>
      <c r="SNT22" s="26"/>
      <c r="SNU22" s="26"/>
      <c r="SNV22" s="26"/>
      <c r="SNW22" s="26"/>
      <c r="SNX22" s="26"/>
      <c r="SNZ22" s="229"/>
      <c r="SOA22" s="229"/>
      <c r="SOB22" s="229"/>
      <c r="SOC22" s="229"/>
      <c r="SOD22" s="229"/>
      <c r="SOE22" s="229"/>
      <c r="SOF22" s="229"/>
      <c r="SOG22" s="229"/>
      <c r="SOJ22" s="26"/>
      <c r="SOK22" s="26"/>
      <c r="SOL22" s="26"/>
      <c r="SOM22" s="26"/>
      <c r="SON22" s="26"/>
      <c r="SOP22" s="229"/>
      <c r="SOQ22" s="229"/>
      <c r="SOR22" s="229"/>
      <c r="SOS22" s="229"/>
      <c r="SOT22" s="229"/>
      <c r="SOU22" s="229"/>
      <c r="SOV22" s="229"/>
      <c r="SOW22" s="229"/>
      <c r="SOZ22" s="26"/>
      <c r="SPA22" s="26"/>
      <c r="SPB22" s="26"/>
      <c r="SPC22" s="26"/>
      <c r="SPD22" s="26"/>
      <c r="SPF22" s="229"/>
      <c r="SPG22" s="229"/>
      <c r="SPH22" s="229"/>
      <c r="SPI22" s="229"/>
      <c r="SPJ22" s="229"/>
      <c r="SPK22" s="229"/>
      <c r="SPL22" s="229"/>
      <c r="SPM22" s="229"/>
      <c r="SPP22" s="26"/>
      <c r="SPQ22" s="26"/>
      <c r="SPR22" s="26"/>
      <c r="SPS22" s="26"/>
      <c r="SPT22" s="26"/>
      <c r="SPV22" s="229"/>
      <c r="SPW22" s="229"/>
      <c r="SPX22" s="229"/>
      <c r="SPY22" s="229"/>
      <c r="SPZ22" s="229"/>
      <c r="SQA22" s="229"/>
      <c r="SQB22" s="229"/>
      <c r="SQC22" s="229"/>
      <c r="SQF22" s="26"/>
      <c r="SQG22" s="26"/>
      <c r="SQH22" s="26"/>
      <c r="SQI22" s="26"/>
      <c r="SQJ22" s="26"/>
      <c r="SQL22" s="229"/>
      <c r="SQM22" s="229"/>
      <c r="SQN22" s="229"/>
      <c r="SQO22" s="229"/>
      <c r="SQP22" s="229"/>
      <c r="SQQ22" s="229"/>
      <c r="SQR22" s="229"/>
      <c r="SQS22" s="229"/>
      <c r="SQV22" s="26"/>
      <c r="SQW22" s="26"/>
      <c r="SQX22" s="26"/>
      <c r="SQY22" s="26"/>
      <c r="SQZ22" s="26"/>
      <c r="SRB22" s="229"/>
      <c r="SRC22" s="229"/>
      <c r="SRD22" s="229"/>
      <c r="SRE22" s="229"/>
      <c r="SRF22" s="229"/>
      <c r="SRG22" s="229"/>
      <c r="SRH22" s="229"/>
      <c r="SRI22" s="229"/>
      <c r="SRL22" s="26"/>
      <c r="SRM22" s="26"/>
      <c r="SRN22" s="26"/>
      <c r="SRO22" s="26"/>
      <c r="SRP22" s="26"/>
      <c r="SRR22" s="229"/>
      <c r="SRS22" s="229"/>
      <c r="SRT22" s="229"/>
      <c r="SRU22" s="229"/>
      <c r="SRV22" s="229"/>
      <c r="SRW22" s="229"/>
      <c r="SRX22" s="229"/>
      <c r="SRY22" s="229"/>
      <c r="SSB22" s="26"/>
      <c r="SSC22" s="26"/>
      <c r="SSD22" s="26"/>
      <c r="SSE22" s="26"/>
      <c r="SSF22" s="26"/>
      <c r="SSH22" s="229"/>
      <c r="SSI22" s="229"/>
      <c r="SSJ22" s="229"/>
      <c r="SSK22" s="229"/>
      <c r="SSL22" s="229"/>
      <c r="SSM22" s="229"/>
      <c r="SSN22" s="229"/>
      <c r="SSO22" s="229"/>
      <c r="SSR22" s="26"/>
      <c r="SSS22" s="26"/>
      <c r="SST22" s="26"/>
      <c r="SSU22" s="26"/>
      <c r="SSV22" s="26"/>
      <c r="SSX22" s="229"/>
      <c r="SSY22" s="229"/>
      <c r="SSZ22" s="229"/>
      <c r="STA22" s="229"/>
      <c r="STB22" s="229"/>
      <c r="STC22" s="229"/>
      <c r="STD22" s="229"/>
      <c r="STE22" s="229"/>
      <c r="STH22" s="26"/>
      <c r="STI22" s="26"/>
      <c r="STJ22" s="26"/>
      <c r="STK22" s="26"/>
      <c r="STL22" s="26"/>
      <c r="STN22" s="229"/>
      <c r="STO22" s="229"/>
      <c r="STP22" s="229"/>
      <c r="STQ22" s="229"/>
      <c r="STR22" s="229"/>
      <c r="STS22" s="229"/>
      <c r="STT22" s="229"/>
      <c r="STU22" s="229"/>
      <c r="STX22" s="26"/>
      <c r="STY22" s="26"/>
      <c r="STZ22" s="26"/>
      <c r="SUA22" s="26"/>
      <c r="SUB22" s="26"/>
      <c r="SUD22" s="229"/>
      <c r="SUE22" s="229"/>
      <c r="SUF22" s="229"/>
      <c r="SUG22" s="229"/>
      <c r="SUH22" s="229"/>
      <c r="SUI22" s="229"/>
      <c r="SUJ22" s="229"/>
      <c r="SUK22" s="229"/>
      <c r="SUN22" s="26"/>
      <c r="SUO22" s="26"/>
      <c r="SUP22" s="26"/>
      <c r="SUQ22" s="26"/>
      <c r="SUR22" s="26"/>
      <c r="SUT22" s="229"/>
      <c r="SUU22" s="229"/>
      <c r="SUV22" s="229"/>
      <c r="SUW22" s="229"/>
      <c r="SUX22" s="229"/>
      <c r="SUY22" s="229"/>
      <c r="SUZ22" s="229"/>
      <c r="SVA22" s="229"/>
      <c r="SVD22" s="26"/>
      <c r="SVE22" s="26"/>
      <c r="SVF22" s="26"/>
      <c r="SVG22" s="26"/>
      <c r="SVH22" s="26"/>
      <c r="SVJ22" s="229"/>
      <c r="SVK22" s="229"/>
      <c r="SVL22" s="229"/>
      <c r="SVM22" s="229"/>
      <c r="SVN22" s="229"/>
      <c r="SVO22" s="229"/>
      <c r="SVP22" s="229"/>
      <c r="SVQ22" s="229"/>
      <c r="SVT22" s="26"/>
      <c r="SVU22" s="26"/>
      <c r="SVV22" s="26"/>
      <c r="SVW22" s="26"/>
      <c r="SVX22" s="26"/>
      <c r="SVZ22" s="229"/>
      <c r="SWA22" s="229"/>
      <c r="SWB22" s="229"/>
      <c r="SWC22" s="229"/>
      <c r="SWD22" s="229"/>
      <c r="SWE22" s="229"/>
      <c r="SWF22" s="229"/>
      <c r="SWG22" s="229"/>
      <c r="SWJ22" s="26"/>
      <c r="SWK22" s="26"/>
      <c r="SWL22" s="26"/>
      <c r="SWM22" s="26"/>
      <c r="SWN22" s="26"/>
      <c r="SWP22" s="229"/>
      <c r="SWQ22" s="229"/>
      <c r="SWR22" s="229"/>
      <c r="SWS22" s="229"/>
      <c r="SWT22" s="229"/>
      <c r="SWU22" s="229"/>
      <c r="SWV22" s="229"/>
      <c r="SWW22" s="229"/>
      <c r="SWZ22" s="26"/>
      <c r="SXA22" s="26"/>
      <c r="SXB22" s="26"/>
      <c r="SXC22" s="26"/>
      <c r="SXD22" s="26"/>
      <c r="SXF22" s="229"/>
      <c r="SXG22" s="229"/>
      <c r="SXH22" s="229"/>
      <c r="SXI22" s="229"/>
      <c r="SXJ22" s="229"/>
      <c r="SXK22" s="229"/>
      <c r="SXL22" s="229"/>
      <c r="SXM22" s="229"/>
      <c r="SXP22" s="26"/>
      <c r="SXQ22" s="26"/>
      <c r="SXR22" s="26"/>
      <c r="SXS22" s="26"/>
      <c r="SXT22" s="26"/>
      <c r="SXV22" s="229"/>
      <c r="SXW22" s="229"/>
      <c r="SXX22" s="229"/>
      <c r="SXY22" s="229"/>
      <c r="SXZ22" s="229"/>
      <c r="SYA22" s="229"/>
      <c r="SYB22" s="229"/>
      <c r="SYC22" s="229"/>
      <c r="SYF22" s="26"/>
      <c r="SYG22" s="26"/>
      <c r="SYH22" s="26"/>
      <c r="SYI22" s="26"/>
      <c r="SYJ22" s="26"/>
      <c r="SYL22" s="229"/>
      <c r="SYM22" s="229"/>
      <c r="SYN22" s="229"/>
      <c r="SYO22" s="229"/>
      <c r="SYP22" s="229"/>
      <c r="SYQ22" s="229"/>
      <c r="SYR22" s="229"/>
      <c r="SYS22" s="229"/>
      <c r="SYV22" s="26"/>
      <c r="SYW22" s="26"/>
      <c r="SYX22" s="26"/>
      <c r="SYY22" s="26"/>
      <c r="SYZ22" s="26"/>
      <c r="SZB22" s="229"/>
      <c r="SZC22" s="229"/>
      <c r="SZD22" s="229"/>
      <c r="SZE22" s="229"/>
      <c r="SZF22" s="229"/>
      <c r="SZG22" s="229"/>
      <c r="SZH22" s="229"/>
      <c r="SZI22" s="229"/>
      <c r="SZL22" s="26"/>
      <c r="SZM22" s="26"/>
      <c r="SZN22" s="26"/>
      <c r="SZO22" s="26"/>
      <c r="SZP22" s="26"/>
      <c r="SZR22" s="229"/>
      <c r="SZS22" s="229"/>
      <c r="SZT22" s="229"/>
      <c r="SZU22" s="229"/>
      <c r="SZV22" s="229"/>
      <c r="SZW22" s="229"/>
      <c r="SZX22" s="229"/>
      <c r="SZY22" s="229"/>
      <c r="TAB22" s="26"/>
      <c r="TAC22" s="26"/>
      <c r="TAD22" s="26"/>
      <c r="TAE22" s="26"/>
      <c r="TAF22" s="26"/>
      <c r="TAH22" s="229"/>
      <c r="TAI22" s="229"/>
      <c r="TAJ22" s="229"/>
      <c r="TAK22" s="229"/>
      <c r="TAL22" s="229"/>
      <c r="TAM22" s="229"/>
      <c r="TAN22" s="229"/>
      <c r="TAO22" s="229"/>
      <c r="TAR22" s="26"/>
      <c r="TAS22" s="26"/>
      <c r="TAT22" s="26"/>
      <c r="TAU22" s="26"/>
      <c r="TAV22" s="26"/>
      <c r="TAX22" s="229"/>
      <c r="TAY22" s="229"/>
      <c r="TAZ22" s="229"/>
      <c r="TBA22" s="229"/>
      <c r="TBB22" s="229"/>
      <c r="TBC22" s="229"/>
      <c r="TBD22" s="229"/>
      <c r="TBE22" s="229"/>
      <c r="TBH22" s="26"/>
      <c r="TBI22" s="26"/>
      <c r="TBJ22" s="26"/>
      <c r="TBK22" s="26"/>
      <c r="TBL22" s="26"/>
      <c r="TBN22" s="229"/>
      <c r="TBO22" s="229"/>
      <c r="TBP22" s="229"/>
      <c r="TBQ22" s="229"/>
      <c r="TBR22" s="229"/>
      <c r="TBS22" s="229"/>
      <c r="TBT22" s="229"/>
      <c r="TBU22" s="229"/>
      <c r="TBX22" s="26"/>
      <c r="TBY22" s="26"/>
      <c r="TBZ22" s="26"/>
      <c r="TCA22" s="26"/>
      <c r="TCB22" s="26"/>
      <c r="TCD22" s="229"/>
      <c r="TCE22" s="229"/>
      <c r="TCF22" s="229"/>
      <c r="TCG22" s="229"/>
      <c r="TCH22" s="229"/>
      <c r="TCI22" s="229"/>
      <c r="TCJ22" s="229"/>
      <c r="TCK22" s="229"/>
      <c r="TCN22" s="26"/>
      <c r="TCO22" s="26"/>
      <c r="TCP22" s="26"/>
      <c r="TCQ22" s="26"/>
      <c r="TCR22" s="26"/>
      <c r="TCT22" s="229"/>
      <c r="TCU22" s="229"/>
      <c r="TCV22" s="229"/>
      <c r="TCW22" s="229"/>
      <c r="TCX22" s="229"/>
      <c r="TCY22" s="229"/>
      <c r="TCZ22" s="229"/>
      <c r="TDA22" s="229"/>
      <c r="TDD22" s="26"/>
      <c r="TDE22" s="26"/>
      <c r="TDF22" s="26"/>
      <c r="TDG22" s="26"/>
      <c r="TDH22" s="26"/>
      <c r="TDJ22" s="229"/>
      <c r="TDK22" s="229"/>
      <c r="TDL22" s="229"/>
      <c r="TDM22" s="229"/>
      <c r="TDN22" s="229"/>
      <c r="TDO22" s="229"/>
      <c r="TDP22" s="229"/>
      <c r="TDQ22" s="229"/>
      <c r="TDT22" s="26"/>
      <c r="TDU22" s="26"/>
      <c r="TDV22" s="26"/>
      <c r="TDW22" s="26"/>
      <c r="TDX22" s="26"/>
      <c r="TDZ22" s="229"/>
      <c r="TEA22" s="229"/>
      <c r="TEB22" s="229"/>
      <c r="TEC22" s="229"/>
      <c r="TED22" s="229"/>
      <c r="TEE22" s="229"/>
      <c r="TEF22" s="229"/>
      <c r="TEG22" s="229"/>
      <c r="TEJ22" s="26"/>
      <c r="TEK22" s="26"/>
      <c r="TEL22" s="26"/>
      <c r="TEM22" s="26"/>
      <c r="TEN22" s="26"/>
      <c r="TEP22" s="229"/>
      <c r="TEQ22" s="229"/>
      <c r="TER22" s="229"/>
      <c r="TES22" s="229"/>
      <c r="TET22" s="229"/>
      <c r="TEU22" s="229"/>
      <c r="TEV22" s="229"/>
      <c r="TEW22" s="229"/>
      <c r="TEZ22" s="26"/>
      <c r="TFA22" s="26"/>
      <c r="TFB22" s="26"/>
      <c r="TFC22" s="26"/>
      <c r="TFD22" s="26"/>
      <c r="TFF22" s="229"/>
      <c r="TFG22" s="229"/>
      <c r="TFH22" s="229"/>
      <c r="TFI22" s="229"/>
      <c r="TFJ22" s="229"/>
      <c r="TFK22" s="229"/>
      <c r="TFL22" s="229"/>
      <c r="TFM22" s="229"/>
      <c r="TFP22" s="26"/>
      <c r="TFQ22" s="26"/>
      <c r="TFR22" s="26"/>
      <c r="TFS22" s="26"/>
      <c r="TFT22" s="26"/>
      <c r="TFV22" s="229"/>
      <c r="TFW22" s="229"/>
      <c r="TFX22" s="229"/>
      <c r="TFY22" s="229"/>
      <c r="TFZ22" s="229"/>
      <c r="TGA22" s="229"/>
      <c r="TGB22" s="229"/>
      <c r="TGC22" s="229"/>
      <c r="TGF22" s="26"/>
      <c r="TGG22" s="26"/>
      <c r="TGH22" s="26"/>
      <c r="TGI22" s="26"/>
      <c r="TGJ22" s="26"/>
      <c r="TGL22" s="229"/>
      <c r="TGM22" s="229"/>
      <c r="TGN22" s="229"/>
      <c r="TGO22" s="229"/>
      <c r="TGP22" s="229"/>
      <c r="TGQ22" s="229"/>
      <c r="TGR22" s="229"/>
      <c r="TGS22" s="229"/>
      <c r="TGV22" s="26"/>
      <c r="TGW22" s="26"/>
      <c r="TGX22" s="26"/>
      <c r="TGY22" s="26"/>
      <c r="TGZ22" s="26"/>
      <c r="THB22" s="229"/>
      <c r="THC22" s="229"/>
      <c r="THD22" s="229"/>
      <c r="THE22" s="229"/>
      <c r="THF22" s="229"/>
      <c r="THG22" s="229"/>
      <c r="THH22" s="229"/>
      <c r="THI22" s="229"/>
      <c r="THL22" s="26"/>
      <c r="THM22" s="26"/>
      <c r="THN22" s="26"/>
      <c r="THO22" s="26"/>
      <c r="THP22" s="26"/>
      <c r="THR22" s="229"/>
      <c r="THS22" s="229"/>
      <c r="THT22" s="229"/>
      <c r="THU22" s="229"/>
      <c r="THV22" s="229"/>
      <c r="THW22" s="229"/>
      <c r="THX22" s="229"/>
      <c r="THY22" s="229"/>
      <c r="TIB22" s="26"/>
      <c r="TIC22" s="26"/>
      <c r="TID22" s="26"/>
      <c r="TIE22" s="26"/>
      <c r="TIF22" s="26"/>
      <c r="TIH22" s="229"/>
      <c r="TII22" s="229"/>
      <c r="TIJ22" s="229"/>
      <c r="TIK22" s="229"/>
      <c r="TIL22" s="229"/>
      <c r="TIM22" s="229"/>
      <c r="TIN22" s="229"/>
      <c r="TIO22" s="229"/>
      <c r="TIR22" s="26"/>
      <c r="TIS22" s="26"/>
      <c r="TIT22" s="26"/>
      <c r="TIU22" s="26"/>
      <c r="TIV22" s="26"/>
      <c r="TIX22" s="229"/>
      <c r="TIY22" s="229"/>
      <c r="TIZ22" s="229"/>
      <c r="TJA22" s="229"/>
      <c r="TJB22" s="229"/>
      <c r="TJC22" s="229"/>
      <c r="TJD22" s="229"/>
      <c r="TJE22" s="229"/>
      <c r="TJH22" s="26"/>
      <c r="TJI22" s="26"/>
      <c r="TJJ22" s="26"/>
      <c r="TJK22" s="26"/>
      <c r="TJL22" s="26"/>
      <c r="TJN22" s="229"/>
      <c r="TJO22" s="229"/>
      <c r="TJP22" s="229"/>
      <c r="TJQ22" s="229"/>
      <c r="TJR22" s="229"/>
      <c r="TJS22" s="229"/>
      <c r="TJT22" s="229"/>
      <c r="TJU22" s="229"/>
      <c r="TJX22" s="26"/>
      <c r="TJY22" s="26"/>
      <c r="TJZ22" s="26"/>
      <c r="TKA22" s="26"/>
      <c r="TKB22" s="26"/>
      <c r="TKD22" s="229"/>
      <c r="TKE22" s="229"/>
      <c r="TKF22" s="229"/>
      <c r="TKG22" s="229"/>
      <c r="TKH22" s="229"/>
      <c r="TKI22" s="229"/>
      <c r="TKJ22" s="229"/>
      <c r="TKK22" s="229"/>
      <c r="TKN22" s="26"/>
      <c r="TKO22" s="26"/>
      <c r="TKP22" s="26"/>
      <c r="TKQ22" s="26"/>
      <c r="TKR22" s="26"/>
      <c r="TKT22" s="229"/>
      <c r="TKU22" s="229"/>
      <c r="TKV22" s="229"/>
      <c r="TKW22" s="229"/>
      <c r="TKX22" s="229"/>
      <c r="TKY22" s="229"/>
      <c r="TKZ22" s="229"/>
      <c r="TLA22" s="229"/>
      <c r="TLD22" s="26"/>
      <c r="TLE22" s="26"/>
      <c r="TLF22" s="26"/>
      <c r="TLG22" s="26"/>
      <c r="TLH22" s="26"/>
      <c r="TLJ22" s="229"/>
      <c r="TLK22" s="229"/>
      <c r="TLL22" s="229"/>
      <c r="TLM22" s="229"/>
      <c r="TLN22" s="229"/>
      <c r="TLO22" s="229"/>
      <c r="TLP22" s="229"/>
      <c r="TLQ22" s="229"/>
      <c r="TLT22" s="26"/>
      <c r="TLU22" s="26"/>
      <c r="TLV22" s="26"/>
      <c r="TLW22" s="26"/>
      <c r="TLX22" s="26"/>
      <c r="TLZ22" s="229"/>
      <c r="TMA22" s="229"/>
      <c r="TMB22" s="229"/>
      <c r="TMC22" s="229"/>
      <c r="TMD22" s="229"/>
      <c r="TME22" s="229"/>
      <c r="TMF22" s="229"/>
      <c r="TMG22" s="229"/>
      <c r="TMJ22" s="26"/>
      <c r="TMK22" s="26"/>
      <c r="TML22" s="26"/>
      <c r="TMM22" s="26"/>
      <c r="TMN22" s="26"/>
      <c r="TMP22" s="229"/>
      <c r="TMQ22" s="229"/>
      <c r="TMR22" s="229"/>
      <c r="TMS22" s="229"/>
      <c r="TMT22" s="229"/>
      <c r="TMU22" s="229"/>
      <c r="TMV22" s="229"/>
      <c r="TMW22" s="229"/>
      <c r="TMZ22" s="26"/>
      <c r="TNA22" s="26"/>
      <c r="TNB22" s="26"/>
      <c r="TNC22" s="26"/>
      <c r="TND22" s="26"/>
      <c r="TNF22" s="229"/>
      <c r="TNG22" s="229"/>
      <c r="TNH22" s="229"/>
      <c r="TNI22" s="229"/>
      <c r="TNJ22" s="229"/>
      <c r="TNK22" s="229"/>
      <c r="TNL22" s="229"/>
      <c r="TNM22" s="229"/>
      <c r="TNP22" s="26"/>
      <c r="TNQ22" s="26"/>
      <c r="TNR22" s="26"/>
      <c r="TNS22" s="26"/>
      <c r="TNT22" s="26"/>
      <c r="TNV22" s="229"/>
      <c r="TNW22" s="229"/>
      <c r="TNX22" s="229"/>
      <c r="TNY22" s="229"/>
      <c r="TNZ22" s="229"/>
      <c r="TOA22" s="229"/>
      <c r="TOB22" s="229"/>
      <c r="TOC22" s="229"/>
      <c r="TOF22" s="26"/>
      <c r="TOG22" s="26"/>
      <c r="TOH22" s="26"/>
      <c r="TOI22" s="26"/>
      <c r="TOJ22" s="26"/>
      <c r="TOL22" s="229"/>
      <c r="TOM22" s="229"/>
      <c r="TON22" s="229"/>
      <c r="TOO22" s="229"/>
      <c r="TOP22" s="229"/>
      <c r="TOQ22" s="229"/>
      <c r="TOR22" s="229"/>
      <c r="TOS22" s="229"/>
      <c r="TOV22" s="26"/>
      <c r="TOW22" s="26"/>
      <c r="TOX22" s="26"/>
      <c r="TOY22" s="26"/>
      <c r="TOZ22" s="26"/>
      <c r="TPB22" s="229"/>
      <c r="TPC22" s="229"/>
      <c r="TPD22" s="229"/>
      <c r="TPE22" s="229"/>
      <c r="TPF22" s="229"/>
      <c r="TPG22" s="229"/>
      <c r="TPH22" s="229"/>
      <c r="TPI22" s="229"/>
      <c r="TPL22" s="26"/>
      <c r="TPM22" s="26"/>
      <c r="TPN22" s="26"/>
      <c r="TPO22" s="26"/>
      <c r="TPP22" s="26"/>
      <c r="TPR22" s="229"/>
      <c r="TPS22" s="229"/>
      <c r="TPT22" s="229"/>
      <c r="TPU22" s="229"/>
      <c r="TPV22" s="229"/>
      <c r="TPW22" s="229"/>
      <c r="TPX22" s="229"/>
      <c r="TPY22" s="229"/>
      <c r="TQB22" s="26"/>
      <c r="TQC22" s="26"/>
      <c r="TQD22" s="26"/>
      <c r="TQE22" s="26"/>
      <c r="TQF22" s="26"/>
      <c r="TQH22" s="229"/>
      <c r="TQI22" s="229"/>
      <c r="TQJ22" s="229"/>
      <c r="TQK22" s="229"/>
      <c r="TQL22" s="229"/>
      <c r="TQM22" s="229"/>
      <c r="TQN22" s="229"/>
      <c r="TQO22" s="229"/>
      <c r="TQR22" s="26"/>
      <c r="TQS22" s="26"/>
      <c r="TQT22" s="26"/>
      <c r="TQU22" s="26"/>
      <c r="TQV22" s="26"/>
      <c r="TQX22" s="229"/>
      <c r="TQY22" s="229"/>
      <c r="TQZ22" s="229"/>
      <c r="TRA22" s="229"/>
      <c r="TRB22" s="229"/>
      <c r="TRC22" s="229"/>
      <c r="TRD22" s="229"/>
      <c r="TRE22" s="229"/>
      <c r="TRH22" s="26"/>
      <c r="TRI22" s="26"/>
      <c r="TRJ22" s="26"/>
      <c r="TRK22" s="26"/>
      <c r="TRL22" s="26"/>
      <c r="TRN22" s="229"/>
      <c r="TRO22" s="229"/>
      <c r="TRP22" s="229"/>
      <c r="TRQ22" s="229"/>
      <c r="TRR22" s="229"/>
      <c r="TRS22" s="229"/>
      <c r="TRT22" s="229"/>
      <c r="TRU22" s="229"/>
      <c r="TRX22" s="26"/>
      <c r="TRY22" s="26"/>
      <c r="TRZ22" s="26"/>
      <c r="TSA22" s="26"/>
      <c r="TSB22" s="26"/>
      <c r="TSD22" s="229"/>
      <c r="TSE22" s="229"/>
      <c r="TSF22" s="229"/>
      <c r="TSG22" s="229"/>
      <c r="TSH22" s="229"/>
      <c r="TSI22" s="229"/>
      <c r="TSJ22" s="229"/>
      <c r="TSK22" s="229"/>
      <c r="TSN22" s="26"/>
      <c r="TSO22" s="26"/>
      <c r="TSP22" s="26"/>
      <c r="TSQ22" s="26"/>
      <c r="TSR22" s="26"/>
      <c r="TST22" s="229"/>
      <c r="TSU22" s="229"/>
      <c r="TSV22" s="229"/>
      <c r="TSW22" s="229"/>
      <c r="TSX22" s="229"/>
      <c r="TSY22" s="229"/>
      <c r="TSZ22" s="229"/>
      <c r="TTA22" s="229"/>
      <c r="TTD22" s="26"/>
      <c r="TTE22" s="26"/>
      <c r="TTF22" s="26"/>
      <c r="TTG22" s="26"/>
      <c r="TTH22" s="26"/>
      <c r="TTJ22" s="229"/>
      <c r="TTK22" s="229"/>
      <c r="TTL22" s="229"/>
      <c r="TTM22" s="229"/>
      <c r="TTN22" s="229"/>
      <c r="TTO22" s="229"/>
      <c r="TTP22" s="229"/>
      <c r="TTQ22" s="229"/>
      <c r="TTT22" s="26"/>
      <c r="TTU22" s="26"/>
      <c r="TTV22" s="26"/>
      <c r="TTW22" s="26"/>
      <c r="TTX22" s="26"/>
      <c r="TTZ22" s="229"/>
      <c r="TUA22" s="229"/>
      <c r="TUB22" s="229"/>
      <c r="TUC22" s="229"/>
      <c r="TUD22" s="229"/>
      <c r="TUE22" s="229"/>
      <c r="TUF22" s="229"/>
      <c r="TUG22" s="229"/>
      <c r="TUJ22" s="26"/>
      <c r="TUK22" s="26"/>
      <c r="TUL22" s="26"/>
      <c r="TUM22" s="26"/>
      <c r="TUN22" s="26"/>
      <c r="TUP22" s="229"/>
      <c r="TUQ22" s="229"/>
      <c r="TUR22" s="229"/>
      <c r="TUS22" s="229"/>
      <c r="TUT22" s="229"/>
      <c r="TUU22" s="229"/>
      <c r="TUV22" s="229"/>
      <c r="TUW22" s="229"/>
      <c r="TUZ22" s="26"/>
      <c r="TVA22" s="26"/>
      <c r="TVB22" s="26"/>
      <c r="TVC22" s="26"/>
      <c r="TVD22" s="26"/>
      <c r="TVF22" s="229"/>
      <c r="TVG22" s="229"/>
      <c r="TVH22" s="229"/>
      <c r="TVI22" s="229"/>
      <c r="TVJ22" s="229"/>
      <c r="TVK22" s="229"/>
      <c r="TVL22" s="229"/>
      <c r="TVM22" s="229"/>
      <c r="TVP22" s="26"/>
      <c r="TVQ22" s="26"/>
      <c r="TVR22" s="26"/>
      <c r="TVS22" s="26"/>
      <c r="TVT22" s="26"/>
      <c r="TVV22" s="229"/>
      <c r="TVW22" s="229"/>
      <c r="TVX22" s="229"/>
      <c r="TVY22" s="229"/>
      <c r="TVZ22" s="229"/>
      <c r="TWA22" s="229"/>
      <c r="TWB22" s="229"/>
      <c r="TWC22" s="229"/>
      <c r="TWF22" s="26"/>
      <c r="TWG22" s="26"/>
      <c r="TWH22" s="26"/>
      <c r="TWI22" s="26"/>
      <c r="TWJ22" s="26"/>
      <c r="TWL22" s="229"/>
      <c r="TWM22" s="229"/>
      <c r="TWN22" s="229"/>
      <c r="TWO22" s="229"/>
      <c r="TWP22" s="229"/>
      <c r="TWQ22" s="229"/>
      <c r="TWR22" s="229"/>
      <c r="TWS22" s="229"/>
      <c r="TWV22" s="26"/>
      <c r="TWW22" s="26"/>
      <c r="TWX22" s="26"/>
      <c r="TWY22" s="26"/>
      <c r="TWZ22" s="26"/>
      <c r="TXB22" s="229"/>
      <c r="TXC22" s="229"/>
      <c r="TXD22" s="229"/>
      <c r="TXE22" s="229"/>
      <c r="TXF22" s="229"/>
      <c r="TXG22" s="229"/>
      <c r="TXH22" s="229"/>
      <c r="TXI22" s="229"/>
      <c r="TXL22" s="26"/>
      <c r="TXM22" s="26"/>
      <c r="TXN22" s="26"/>
      <c r="TXO22" s="26"/>
      <c r="TXP22" s="26"/>
      <c r="TXR22" s="229"/>
      <c r="TXS22" s="229"/>
      <c r="TXT22" s="229"/>
      <c r="TXU22" s="229"/>
      <c r="TXV22" s="229"/>
      <c r="TXW22" s="229"/>
      <c r="TXX22" s="229"/>
      <c r="TXY22" s="229"/>
      <c r="TYB22" s="26"/>
      <c r="TYC22" s="26"/>
      <c r="TYD22" s="26"/>
      <c r="TYE22" s="26"/>
      <c r="TYF22" s="26"/>
      <c r="TYH22" s="229"/>
      <c r="TYI22" s="229"/>
      <c r="TYJ22" s="229"/>
      <c r="TYK22" s="229"/>
      <c r="TYL22" s="229"/>
      <c r="TYM22" s="229"/>
      <c r="TYN22" s="229"/>
      <c r="TYO22" s="229"/>
      <c r="TYR22" s="26"/>
      <c r="TYS22" s="26"/>
      <c r="TYT22" s="26"/>
      <c r="TYU22" s="26"/>
      <c r="TYV22" s="26"/>
      <c r="TYX22" s="229"/>
      <c r="TYY22" s="229"/>
      <c r="TYZ22" s="229"/>
      <c r="TZA22" s="229"/>
      <c r="TZB22" s="229"/>
      <c r="TZC22" s="229"/>
      <c r="TZD22" s="229"/>
      <c r="TZE22" s="229"/>
      <c r="TZH22" s="26"/>
      <c r="TZI22" s="26"/>
      <c r="TZJ22" s="26"/>
      <c r="TZK22" s="26"/>
      <c r="TZL22" s="26"/>
      <c r="TZN22" s="229"/>
      <c r="TZO22" s="229"/>
      <c r="TZP22" s="229"/>
      <c r="TZQ22" s="229"/>
      <c r="TZR22" s="229"/>
      <c r="TZS22" s="229"/>
      <c r="TZT22" s="229"/>
      <c r="TZU22" s="229"/>
      <c r="TZX22" s="26"/>
      <c r="TZY22" s="26"/>
      <c r="TZZ22" s="26"/>
      <c r="UAA22" s="26"/>
      <c r="UAB22" s="26"/>
      <c r="UAD22" s="229"/>
      <c r="UAE22" s="229"/>
      <c r="UAF22" s="229"/>
      <c r="UAG22" s="229"/>
      <c r="UAH22" s="229"/>
      <c r="UAI22" s="229"/>
      <c r="UAJ22" s="229"/>
      <c r="UAK22" s="229"/>
      <c r="UAN22" s="26"/>
      <c r="UAO22" s="26"/>
      <c r="UAP22" s="26"/>
      <c r="UAQ22" s="26"/>
      <c r="UAR22" s="26"/>
      <c r="UAT22" s="229"/>
      <c r="UAU22" s="229"/>
      <c r="UAV22" s="229"/>
      <c r="UAW22" s="229"/>
      <c r="UAX22" s="229"/>
      <c r="UAY22" s="229"/>
      <c r="UAZ22" s="229"/>
      <c r="UBA22" s="229"/>
      <c r="UBD22" s="26"/>
      <c r="UBE22" s="26"/>
      <c r="UBF22" s="26"/>
      <c r="UBG22" s="26"/>
      <c r="UBH22" s="26"/>
      <c r="UBJ22" s="229"/>
      <c r="UBK22" s="229"/>
      <c r="UBL22" s="229"/>
      <c r="UBM22" s="229"/>
      <c r="UBN22" s="229"/>
      <c r="UBO22" s="229"/>
      <c r="UBP22" s="229"/>
      <c r="UBQ22" s="229"/>
      <c r="UBT22" s="26"/>
      <c r="UBU22" s="26"/>
      <c r="UBV22" s="26"/>
      <c r="UBW22" s="26"/>
      <c r="UBX22" s="26"/>
      <c r="UBZ22" s="229"/>
      <c r="UCA22" s="229"/>
      <c r="UCB22" s="229"/>
      <c r="UCC22" s="229"/>
      <c r="UCD22" s="229"/>
      <c r="UCE22" s="229"/>
      <c r="UCF22" s="229"/>
      <c r="UCG22" s="229"/>
      <c r="UCJ22" s="26"/>
      <c r="UCK22" s="26"/>
      <c r="UCL22" s="26"/>
      <c r="UCM22" s="26"/>
      <c r="UCN22" s="26"/>
      <c r="UCP22" s="229"/>
      <c r="UCQ22" s="229"/>
      <c r="UCR22" s="229"/>
      <c r="UCS22" s="229"/>
      <c r="UCT22" s="229"/>
      <c r="UCU22" s="229"/>
      <c r="UCV22" s="229"/>
      <c r="UCW22" s="229"/>
      <c r="UCZ22" s="26"/>
      <c r="UDA22" s="26"/>
      <c r="UDB22" s="26"/>
      <c r="UDC22" s="26"/>
      <c r="UDD22" s="26"/>
      <c r="UDF22" s="229"/>
      <c r="UDG22" s="229"/>
      <c r="UDH22" s="229"/>
      <c r="UDI22" s="229"/>
      <c r="UDJ22" s="229"/>
      <c r="UDK22" s="229"/>
      <c r="UDL22" s="229"/>
      <c r="UDM22" s="229"/>
      <c r="UDP22" s="26"/>
      <c r="UDQ22" s="26"/>
      <c r="UDR22" s="26"/>
      <c r="UDS22" s="26"/>
      <c r="UDT22" s="26"/>
      <c r="UDV22" s="229"/>
      <c r="UDW22" s="229"/>
      <c r="UDX22" s="229"/>
      <c r="UDY22" s="229"/>
      <c r="UDZ22" s="229"/>
      <c r="UEA22" s="229"/>
      <c r="UEB22" s="229"/>
      <c r="UEC22" s="229"/>
      <c r="UEF22" s="26"/>
      <c r="UEG22" s="26"/>
      <c r="UEH22" s="26"/>
      <c r="UEI22" s="26"/>
      <c r="UEJ22" s="26"/>
      <c r="UEL22" s="229"/>
      <c r="UEM22" s="229"/>
      <c r="UEN22" s="229"/>
      <c r="UEO22" s="229"/>
      <c r="UEP22" s="229"/>
      <c r="UEQ22" s="229"/>
      <c r="UER22" s="229"/>
      <c r="UES22" s="229"/>
      <c r="UEV22" s="26"/>
      <c r="UEW22" s="26"/>
      <c r="UEX22" s="26"/>
      <c r="UEY22" s="26"/>
      <c r="UEZ22" s="26"/>
      <c r="UFB22" s="229"/>
      <c r="UFC22" s="229"/>
      <c r="UFD22" s="229"/>
      <c r="UFE22" s="229"/>
      <c r="UFF22" s="229"/>
      <c r="UFG22" s="229"/>
      <c r="UFH22" s="229"/>
      <c r="UFI22" s="229"/>
      <c r="UFL22" s="26"/>
      <c r="UFM22" s="26"/>
      <c r="UFN22" s="26"/>
      <c r="UFO22" s="26"/>
      <c r="UFP22" s="26"/>
      <c r="UFR22" s="229"/>
      <c r="UFS22" s="229"/>
      <c r="UFT22" s="229"/>
      <c r="UFU22" s="229"/>
      <c r="UFV22" s="229"/>
      <c r="UFW22" s="229"/>
      <c r="UFX22" s="229"/>
      <c r="UFY22" s="229"/>
      <c r="UGB22" s="26"/>
      <c r="UGC22" s="26"/>
      <c r="UGD22" s="26"/>
      <c r="UGE22" s="26"/>
      <c r="UGF22" s="26"/>
      <c r="UGH22" s="229"/>
      <c r="UGI22" s="229"/>
      <c r="UGJ22" s="229"/>
      <c r="UGK22" s="229"/>
      <c r="UGL22" s="229"/>
      <c r="UGM22" s="229"/>
      <c r="UGN22" s="229"/>
      <c r="UGO22" s="229"/>
      <c r="UGR22" s="26"/>
      <c r="UGS22" s="26"/>
      <c r="UGT22" s="26"/>
      <c r="UGU22" s="26"/>
      <c r="UGV22" s="26"/>
      <c r="UGX22" s="229"/>
      <c r="UGY22" s="229"/>
      <c r="UGZ22" s="229"/>
      <c r="UHA22" s="229"/>
      <c r="UHB22" s="229"/>
      <c r="UHC22" s="229"/>
      <c r="UHD22" s="229"/>
      <c r="UHE22" s="229"/>
      <c r="UHH22" s="26"/>
      <c r="UHI22" s="26"/>
      <c r="UHJ22" s="26"/>
      <c r="UHK22" s="26"/>
      <c r="UHL22" s="26"/>
      <c r="UHN22" s="229"/>
      <c r="UHO22" s="229"/>
      <c r="UHP22" s="229"/>
      <c r="UHQ22" s="229"/>
      <c r="UHR22" s="229"/>
      <c r="UHS22" s="229"/>
      <c r="UHT22" s="229"/>
      <c r="UHU22" s="229"/>
      <c r="UHX22" s="26"/>
      <c r="UHY22" s="26"/>
      <c r="UHZ22" s="26"/>
      <c r="UIA22" s="26"/>
      <c r="UIB22" s="26"/>
      <c r="UID22" s="229"/>
      <c r="UIE22" s="229"/>
      <c r="UIF22" s="229"/>
      <c r="UIG22" s="229"/>
      <c r="UIH22" s="229"/>
      <c r="UII22" s="229"/>
      <c r="UIJ22" s="229"/>
      <c r="UIK22" s="229"/>
      <c r="UIN22" s="26"/>
      <c r="UIO22" s="26"/>
      <c r="UIP22" s="26"/>
      <c r="UIQ22" s="26"/>
      <c r="UIR22" s="26"/>
      <c r="UIT22" s="229"/>
      <c r="UIU22" s="229"/>
      <c r="UIV22" s="229"/>
      <c r="UIW22" s="229"/>
      <c r="UIX22" s="229"/>
      <c r="UIY22" s="229"/>
      <c r="UIZ22" s="229"/>
      <c r="UJA22" s="229"/>
      <c r="UJD22" s="26"/>
      <c r="UJE22" s="26"/>
      <c r="UJF22" s="26"/>
      <c r="UJG22" s="26"/>
      <c r="UJH22" s="26"/>
      <c r="UJJ22" s="229"/>
      <c r="UJK22" s="229"/>
      <c r="UJL22" s="229"/>
      <c r="UJM22" s="229"/>
      <c r="UJN22" s="229"/>
      <c r="UJO22" s="229"/>
      <c r="UJP22" s="229"/>
      <c r="UJQ22" s="229"/>
      <c r="UJT22" s="26"/>
      <c r="UJU22" s="26"/>
      <c r="UJV22" s="26"/>
      <c r="UJW22" s="26"/>
      <c r="UJX22" s="26"/>
      <c r="UJZ22" s="229"/>
      <c r="UKA22" s="229"/>
      <c r="UKB22" s="229"/>
      <c r="UKC22" s="229"/>
      <c r="UKD22" s="229"/>
      <c r="UKE22" s="229"/>
      <c r="UKF22" s="229"/>
      <c r="UKG22" s="229"/>
      <c r="UKJ22" s="26"/>
      <c r="UKK22" s="26"/>
      <c r="UKL22" s="26"/>
      <c r="UKM22" s="26"/>
      <c r="UKN22" s="26"/>
      <c r="UKP22" s="229"/>
      <c r="UKQ22" s="229"/>
      <c r="UKR22" s="229"/>
      <c r="UKS22" s="229"/>
      <c r="UKT22" s="229"/>
      <c r="UKU22" s="229"/>
      <c r="UKV22" s="229"/>
      <c r="UKW22" s="229"/>
      <c r="UKZ22" s="26"/>
      <c r="ULA22" s="26"/>
      <c r="ULB22" s="26"/>
      <c r="ULC22" s="26"/>
      <c r="ULD22" s="26"/>
      <c r="ULF22" s="229"/>
      <c r="ULG22" s="229"/>
      <c r="ULH22" s="229"/>
      <c r="ULI22" s="229"/>
      <c r="ULJ22" s="229"/>
      <c r="ULK22" s="229"/>
      <c r="ULL22" s="229"/>
      <c r="ULM22" s="229"/>
      <c r="ULP22" s="26"/>
      <c r="ULQ22" s="26"/>
      <c r="ULR22" s="26"/>
      <c r="ULS22" s="26"/>
      <c r="ULT22" s="26"/>
      <c r="ULV22" s="229"/>
      <c r="ULW22" s="229"/>
      <c r="ULX22" s="229"/>
      <c r="ULY22" s="229"/>
      <c r="ULZ22" s="229"/>
      <c r="UMA22" s="229"/>
      <c r="UMB22" s="229"/>
      <c r="UMC22" s="229"/>
      <c r="UMF22" s="26"/>
      <c r="UMG22" s="26"/>
      <c r="UMH22" s="26"/>
      <c r="UMI22" s="26"/>
      <c r="UMJ22" s="26"/>
      <c r="UML22" s="229"/>
      <c r="UMM22" s="229"/>
      <c r="UMN22" s="229"/>
      <c r="UMO22" s="229"/>
      <c r="UMP22" s="229"/>
      <c r="UMQ22" s="229"/>
      <c r="UMR22" s="229"/>
      <c r="UMS22" s="229"/>
      <c r="UMV22" s="26"/>
      <c r="UMW22" s="26"/>
      <c r="UMX22" s="26"/>
      <c r="UMY22" s="26"/>
      <c r="UMZ22" s="26"/>
      <c r="UNB22" s="229"/>
      <c r="UNC22" s="229"/>
      <c r="UND22" s="229"/>
      <c r="UNE22" s="229"/>
      <c r="UNF22" s="229"/>
      <c r="UNG22" s="229"/>
      <c r="UNH22" s="229"/>
      <c r="UNI22" s="229"/>
      <c r="UNL22" s="26"/>
      <c r="UNM22" s="26"/>
      <c r="UNN22" s="26"/>
      <c r="UNO22" s="26"/>
      <c r="UNP22" s="26"/>
      <c r="UNR22" s="229"/>
      <c r="UNS22" s="229"/>
      <c r="UNT22" s="229"/>
      <c r="UNU22" s="229"/>
      <c r="UNV22" s="229"/>
      <c r="UNW22" s="229"/>
      <c r="UNX22" s="229"/>
      <c r="UNY22" s="229"/>
      <c r="UOB22" s="26"/>
      <c r="UOC22" s="26"/>
      <c r="UOD22" s="26"/>
      <c r="UOE22" s="26"/>
      <c r="UOF22" s="26"/>
      <c r="UOH22" s="229"/>
      <c r="UOI22" s="229"/>
      <c r="UOJ22" s="229"/>
      <c r="UOK22" s="229"/>
      <c r="UOL22" s="229"/>
      <c r="UOM22" s="229"/>
      <c r="UON22" s="229"/>
      <c r="UOO22" s="229"/>
      <c r="UOR22" s="26"/>
      <c r="UOS22" s="26"/>
      <c r="UOT22" s="26"/>
      <c r="UOU22" s="26"/>
      <c r="UOV22" s="26"/>
      <c r="UOX22" s="229"/>
      <c r="UOY22" s="229"/>
      <c r="UOZ22" s="229"/>
      <c r="UPA22" s="229"/>
      <c r="UPB22" s="229"/>
      <c r="UPC22" s="229"/>
      <c r="UPD22" s="229"/>
      <c r="UPE22" s="229"/>
      <c r="UPH22" s="26"/>
      <c r="UPI22" s="26"/>
      <c r="UPJ22" s="26"/>
      <c r="UPK22" s="26"/>
      <c r="UPL22" s="26"/>
      <c r="UPN22" s="229"/>
      <c r="UPO22" s="229"/>
      <c r="UPP22" s="229"/>
      <c r="UPQ22" s="229"/>
      <c r="UPR22" s="229"/>
      <c r="UPS22" s="229"/>
      <c r="UPT22" s="229"/>
      <c r="UPU22" s="229"/>
      <c r="UPX22" s="26"/>
      <c r="UPY22" s="26"/>
      <c r="UPZ22" s="26"/>
      <c r="UQA22" s="26"/>
      <c r="UQB22" s="26"/>
      <c r="UQD22" s="229"/>
      <c r="UQE22" s="229"/>
      <c r="UQF22" s="229"/>
      <c r="UQG22" s="229"/>
      <c r="UQH22" s="229"/>
      <c r="UQI22" s="229"/>
      <c r="UQJ22" s="229"/>
      <c r="UQK22" s="229"/>
      <c r="UQN22" s="26"/>
      <c r="UQO22" s="26"/>
      <c r="UQP22" s="26"/>
      <c r="UQQ22" s="26"/>
      <c r="UQR22" s="26"/>
      <c r="UQT22" s="229"/>
      <c r="UQU22" s="229"/>
      <c r="UQV22" s="229"/>
      <c r="UQW22" s="229"/>
      <c r="UQX22" s="229"/>
      <c r="UQY22" s="229"/>
      <c r="UQZ22" s="229"/>
      <c r="URA22" s="229"/>
      <c r="URD22" s="26"/>
      <c r="URE22" s="26"/>
      <c r="URF22" s="26"/>
      <c r="URG22" s="26"/>
      <c r="URH22" s="26"/>
      <c r="URJ22" s="229"/>
      <c r="URK22" s="229"/>
      <c r="URL22" s="229"/>
      <c r="URM22" s="229"/>
      <c r="URN22" s="229"/>
      <c r="URO22" s="229"/>
      <c r="URP22" s="229"/>
      <c r="URQ22" s="229"/>
      <c r="URT22" s="26"/>
      <c r="URU22" s="26"/>
      <c r="URV22" s="26"/>
      <c r="URW22" s="26"/>
      <c r="URX22" s="26"/>
      <c r="URZ22" s="229"/>
      <c r="USA22" s="229"/>
      <c r="USB22" s="229"/>
      <c r="USC22" s="229"/>
      <c r="USD22" s="229"/>
      <c r="USE22" s="229"/>
      <c r="USF22" s="229"/>
      <c r="USG22" s="229"/>
      <c r="USJ22" s="26"/>
      <c r="USK22" s="26"/>
      <c r="USL22" s="26"/>
      <c r="USM22" s="26"/>
      <c r="USN22" s="26"/>
      <c r="USP22" s="229"/>
      <c r="USQ22" s="229"/>
      <c r="USR22" s="229"/>
      <c r="USS22" s="229"/>
      <c r="UST22" s="229"/>
      <c r="USU22" s="229"/>
      <c r="USV22" s="229"/>
      <c r="USW22" s="229"/>
      <c r="USZ22" s="26"/>
      <c r="UTA22" s="26"/>
      <c r="UTB22" s="26"/>
      <c r="UTC22" s="26"/>
      <c r="UTD22" s="26"/>
      <c r="UTF22" s="229"/>
      <c r="UTG22" s="229"/>
      <c r="UTH22" s="229"/>
      <c r="UTI22" s="229"/>
      <c r="UTJ22" s="229"/>
      <c r="UTK22" s="229"/>
      <c r="UTL22" s="229"/>
      <c r="UTM22" s="229"/>
      <c r="UTP22" s="26"/>
      <c r="UTQ22" s="26"/>
      <c r="UTR22" s="26"/>
      <c r="UTS22" s="26"/>
      <c r="UTT22" s="26"/>
      <c r="UTV22" s="229"/>
      <c r="UTW22" s="229"/>
      <c r="UTX22" s="229"/>
      <c r="UTY22" s="229"/>
      <c r="UTZ22" s="229"/>
      <c r="UUA22" s="229"/>
      <c r="UUB22" s="229"/>
      <c r="UUC22" s="229"/>
      <c r="UUF22" s="26"/>
      <c r="UUG22" s="26"/>
      <c r="UUH22" s="26"/>
      <c r="UUI22" s="26"/>
      <c r="UUJ22" s="26"/>
      <c r="UUL22" s="229"/>
      <c r="UUM22" s="229"/>
      <c r="UUN22" s="229"/>
      <c r="UUO22" s="229"/>
      <c r="UUP22" s="229"/>
      <c r="UUQ22" s="229"/>
      <c r="UUR22" s="229"/>
      <c r="UUS22" s="229"/>
      <c r="UUV22" s="26"/>
      <c r="UUW22" s="26"/>
      <c r="UUX22" s="26"/>
      <c r="UUY22" s="26"/>
      <c r="UUZ22" s="26"/>
      <c r="UVB22" s="229"/>
      <c r="UVC22" s="229"/>
      <c r="UVD22" s="229"/>
      <c r="UVE22" s="229"/>
      <c r="UVF22" s="229"/>
      <c r="UVG22" s="229"/>
      <c r="UVH22" s="229"/>
      <c r="UVI22" s="229"/>
      <c r="UVL22" s="26"/>
      <c r="UVM22" s="26"/>
      <c r="UVN22" s="26"/>
      <c r="UVO22" s="26"/>
      <c r="UVP22" s="26"/>
      <c r="UVR22" s="229"/>
      <c r="UVS22" s="229"/>
      <c r="UVT22" s="229"/>
      <c r="UVU22" s="229"/>
      <c r="UVV22" s="229"/>
      <c r="UVW22" s="229"/>
      <c r="UVX22" s="229"/>
      <c r="UVY22" s="229"/>
      <c r="UWB22" s="26"/>
      <c r="UWC22" s="26"/>
      <c r="UWD22" s="26"/>
      <c r="UWE22" s="26"/>
      <c r="UWF22" s="26"/>
      <c r="UWH22" s="229"/>
      <c r="UWI22" s="229"/>
      <c r="UWJ22" s="229"/>
      <c r="UWK22" s="229"/>
      <c r="UWL22" s="229"/>
      <c r="UWM22" s="229"/>
      <c r="UWN22" s="229"/>
      <c r="UWO22" s="229"/>
      <c r="UWR22" s="26"/>
      <c r="UWS22" s="26"/>
      <c r="UWT22" s="26"/>
      <c r="UWU22" s="26"/>
      <c r="UWV22" s="26"/>
      <c r="UWX22" s="229"/>
      <c r="UWY22" s="229"/>
      <c r="UWZ22" s="229"/>
      <c r="UXA22" s="229"/>
      <c r="UXB22" s="229"/>
      <c r="UXC22" s="229"/>
      <c r="UXD22" s="229"/>
      <c r="UXE22" s="229"/>
      <c r="UXH22" s="26"/>
      <c r="UXI22" s="26"/>
      <c r="UXJ22" s="26"/>
      <c r="UXK22" s="26"/>
      <c r="UXL22" s="26"/>
      <c r="UXN22" s="229"/>
      <c r="UXO22" s="229"/>
      <c r="UXP22" s="229"/>
      <c r="UXQ22" s="229"/>
      <c r="UXR22" s="229"/>
      <c r="UXS22" s="229"/>
      <c r="UXT22" s="229"/>
      <c r="UXU22" s="229"/>
      <c r="UXX22" s="26"/>
      <c r="UXY22" s="26"/>
      <c r="UXZ22" s="26"/>
      <c r="UYA22" s="26"/>
      <c r="UYB22" s="26"/>
      <c r="UYD22" s="229"/>
      <c r="UYE22" s="229"/>
      <c r="UYF22" s="229"/>
      <c r="UYG22" s="229"/>
      <c r="UYH22" s="229"/>
      <c r="UYI22" s="229"/>
      <c r="UYJ22" s="229"/>
      <c r="UYK22" s="229"/>
      <c r="UYN22" s="26"/>
      <c r="UYO22" s="26"/>
      <c r="UYP22" s="26"/>
      <c r="UYQ22" s="26"/>
      <c r="UYR22" s="26"/>
      <c r="UYT22" s="229"/>
      <c r="UYU22" s="229"/>
      <c r="UYV22" s="229"/>
      <c r="UYW22" s="229"/>
      <c r="UYX22" s="229"/>
      <c r="UYY22" s="229"/>
      <c r="UYZ22" s="229"/>
      <c r="UZA22" s="229"/>
      <c r="UZD22" s="26"/>
      <c r="UZE22" s="26"/>
      <c r="UZF22" s="26"/>
      <c r="UZG22" s="26"/>
      <c r="UZH22" s="26"/>
      <c r="UZJ22" s="229"/>
      <c r="UZK22" s="229"/>
      <c r="UZL22" s="229"/>
      <c r="UZM22" s="229"/>
      <c r="UZN22" s="229"/>
      <c r="UZO22" s="229"/>
      <c r="UZP22" s="229"/>
      <c r="UZQ22" s="229"/>
      <c r="UZT22" s="26"/>
      <c r="UZU22" s="26"/>
      <c r="UZV22" s="26"/>
      <c r="UZW22" s="26"/>
      <c r="UZX22" s="26"/>
      <c r="UZZ22" s="229"/>
      <c r="VAA22" s="229"/>
      <c r="VAB22" s="229"/>
      <c r="VAC22" s="229"/>
      <c r="VAD22" s="229"/>
      <c r="VAE22" s="229"/>
      <c r="VAF22" s="229"/>
      <c r="VAG22" s="229"/>
      <c r="VAJ22" s="26"/>
      <c r="VAK22" s="26"/>
      <c r="VAL22" s="26"/>
      <c r="VAM22" s="26"/>
      <c r="VAN22" s="26"/>
      <c r="VAP22" s="229"/>
      <c r="VAQ22" s="229"/>
      <c r="VAR22" s="229"/>
      <c r="VAS22" s="229"/>
      <c r="VAT22" s="229"/>
      <c r="VAU22" s="229"/>
      <c r="VAV22" s="229"/>
      <c r="VAW22" s="229"/>
      <c r="VAZ22" s="26"/>
      <c r="VBA22" s="26"/>
      <c r="VBB22" s="26"/>
      <c r="VBC22" s="26"/>
      <c r="VBD22" s="26"/>
      <c r="VBF22" s="229"/>
      <c r="VBG22" s="229"/>
      <c r="VBH22" s="229"/>
      <c r="VBI22" s="229"/>
      <c r="VBJ22" s="229"/>
      <c r="VBK22" s="229"/>
      <c r="VBL22" s="229"/>
      <c r="VBM22" s="229"/>
      <c r="VBP22" s="26"/>
      <c r="VBQ22" s="26"/>
      <c r="VBR22" s="26"/>
      <c r="VBS22" s="26"/>
      <c r="VBT22" s="26"/>
      <c r="VBV22" s="229"/>
      <c r="VBW22" s="229"/>
      <c r="VBX22" s="229"/>
      <c r="VBY22" s="229"/>
      <c r="VBZ22" s="229"/>
      <c r="VCA22" s="229"/>
      <c r="VCB22" s="229"/>
      <c r="VCC22" s="229"/>
      <c r="VCF22" s="26"/>
      <c r="VCG22" s="26"/>
      <c r="VCH22" s="26"/>
      <c r="VCI22" s="26"/>
      <c r="VCJ22" s="26"/>
      <c r="VCL22" s="229"/>
      <c r="VCM22" s="229"/>
      <c r="VCN22" s="229"/>
      <c r="VCO22" s="229"/>
      <c r="VCP22" s="229"/>
      <c r="VCQ22" s="229"/>
      <c r="VCR22" s="229"/>
      <c r="VCS22" s="229"/>
      <c r="VCV22" s="26"/>
      <c r="VCW22" s="26"/>
      <c r="VCX22" s="26"/>
      <c r="VCY22" s="26"/>
      <c r="VCZ22" s="26"/>
      <c r="VDB22" s="229"/>
      <c r="VDC22" s="229"/>
      <c r="VDD22" s="229"/>
      <c r="VDE22" s="229"/>
      <c r="VDF22" s="229"/>
      <c r="VDG22" s="229"/>
      <c r="VDH22" s="229"/>
      <c r="VDI22" s="229"/>
      <c r="VDL22" s="26"/>
      <c r="VDM22" s="26"/>
      <c r="VDN22" s="26"/>
      <c r="VDO22" s="26"/>
      <c r="VDP22" s="26"/>
      <c r="VDR22" s="229"/>
      <c r="VDS22" s="229"/>
      <c r="VDT22" s="229"/>
      <c r="VDU22" s="229"/>
      <c r="VDV22" s="229"/>
      <c r="VDW22" s="229"/>
      <c r="VDX22" s="229"/>
      <c r="VDY22" s="229"/>
      <c r="VEB22" s="26"/>
      <c r="VEC22" s="26"/>
      <c r="VED22" s="26"/>
      <c r="VEE22" s="26"/>
      <c r="VEF22" s="26"/>
      <c r="VEH22" s="229"/>
      <c r="VEI22" s="229"/>
      <c r="VEJ22" s="229"/>
      <c r="VEK22" s="229"/>
      <c r="VEL22" s="229"/>
      <c r="VEM22" s="229"/>
      <c r="VEN22" s="229"/>
      <c r="VEO22" s="229"/>
      <c r="VER22" s="26"/>
      <c r="VES22" s="26"/>
      <c r="VET22" s="26"/>
      <c r="VEU22" s="26"/>
      <c r="VEV22" s="26"/>
      <c r="VEX22" s="229"/>
      <c r="VEY22" s="229"/>
      <c r="VEZ22" s="229"/>
      <c r="VFA22" s="229"/>
      <c r="VFB22" s="229"/>
      <c r="VFC22" s="229"/>
      <c r="VFD22" s="229"/>
      <c r="VFE22" s="229"/>
      <c r="VFH22" s="26"/>
      <c r="VFI22" s="26"/>
      <c r="VFJ22" s="26"/>
      <c r="VFK22" s="26"/>
      <c r="VFL22" s="26"/>
      <c r="VFN22" s="229"/>
      <c r="VFO22" s="229"/>
      <c r="VFP22" s="229"/>
      <c r="VFQ22" s="229"/>
      <c r="VFR22" s="229"/>
      <c r="VFS22" s="229"/>
      <c r="VFT22" s="229"/>
      <c r="VFU22" s="229"/>
      <c r="VFX22" s="26"/>
      <c r="VFY22" s="26"/>
      <c r="VFZ22" s="26"/>
      <c r="VGA22" s="26"/>
      <c r="VGB22" s="26"/>
      <c r="VGD22" s="229"/>
      <c r="VGE22" s="229"/>
      <c r="VGF22" s="229"/>
      <c r="VGG22" s="229"/>
      <c r="VGH22" s="229"/>
      <c r="VGI22" s="229"/>
      <c r="VGJ22" s="229"/>
      <c r="VGK22" s="229"/>
      <c r="VGN22" s="26"/>
      <c r="VGO22" s="26"/>
      <c r="VGP22" s="26"/>
      <c r="VGQ22" s="26"/>
      <c r="VGR22" s="26"/>
      <c r="VGT22" s="229"/>
      <c r="VGU22" s="229"/>
      <c r="VGV22" s="229"/>
      <c r="VGW22" s="229"/>
      <c r="VGX22" s="229"/>
      <c r="VGY22" s="229"/>
      <c r="VGZ22" s="229"/>
      <c r="VHA22" s="229"/>
      <c r="VHD22" s="26"/>
      <c r="VHE22" s="26"/>
      <c r="VHF22" s="26"/>
      <c r="VHG22" s="26"/>
      <c r="VHH22" s="26"/>
      <c r="VHJ22" s="229"/>
      <c r="VHK22" s="229"/>
      <c r="VHL22" s="229"/>
      <c r="VHM22" s="229"/>
      <c r="VHN22" s="229"/>
      <c r="VHO22" s="229"/>
      <c r="VHP22" s="229"/>
      <c r="VHQ22" s="229"/>
      <c r="VHT22" s="26"/>
      <c r="VHU22" s="26"/>
      <c r="VHV22" s="26"/>
      <c r="VHW22" s="26"/>
      <c r="VHX22" s="26"/>
      <c r="VHZ22" s="229"/>
      <c r="VIA22" s="229"/>
      <c r="VIB22" s="229"/>
      <c r="VIC22" s="229"/>
      <c r="VID22" s="229"/>
      <c r="VIE22" s="229"/>
      <c r="VIF22" s="229"/>
      <c r="VIG22" s="229"/>
      <c r="VIJ22" s="26"/>
      <c r="VIK22" s="26"/>
      <c r="VIL22" s="26"/>
      <c r="VIM22" s="26"/>
      <c r="VIN22" s="26"/>
      <c r="VIP22" s="229"/>
      <c r="VIQ22" s="229"/>
      <c r="VIR22" s="229"/>
      <c r="VIS22" s="229"/>
      <c r="VIT22" s="229"/>
      <c r="VIU22" s="229"/>
      <c r="VIV22" s="229"/>
      <c r="VIW22" s="229"/>
      <c r="VIZ22" s="26"/>
      <c r="VJA22" s="26"/>
      <c r="VJB22" s="26"/>
      <c r="VJC22" s="26"/>
      <c r="VJD22" s="26"/>
      <c r="VJF22" s="229"/>
      <c r="VJG22" s="229"/>
      <c r="VJH22" s="229"/>
      <c r="VJI22" s="229"/>
      <c r="VJJ22" s="229"/>
      <c r="VJK22" s="229"/>
      <c r="VJL22" s="229"/>
      <c r="VJM22" s="229"/>
      <c r="VJP22" s="26"/>
      <c r="VJQ22" s="26"/>
      <c r="VJR22" s="26"/>
      <c r="VJS22" s="26"/>
      <c r="VJT22" s="26"/>
      <c r="VJV22" s="229"/>
      <c r="VJW22" s="229"/>
      <c r="VJX22" s="229"/>
      <c r="VJY22" s="229"/>
      <c r="VJZ22" s="229"/>
      <c r="VKA22" s="229"/>
      <c r="VKB22" s="229"/>
      <c r="VKC22" s="229"/>
      <c r="VKF22" s="26"/>
      <c r="VKG22" s="26"/>
      <c r="VKH22" s="26"/>
      <c r="VKI22" s="26"/>
      <c r="VKJ22" s="26"/>
      <c r="VKL22" s="229"/>
      <c r="VKM22" s="229"/>
      <c r="VKN22" s="229"/>
      <c r="VKO22" s="229"/>
      <c r="VKP22" s="229"/>
      <c r="VKQ22" s="229"/>
      <c r="VKR22" s="229"/>
      <c r="VKS22" s="229"/>
      <c r="VKV22" s="26"/>
      <c r="VKW22" s="26"/>
      <c r="VKX22" s="26"/>
      <c r="VKY22" s="26"/>
      <c r="VKZ22" s="26"/>
      <c r="VLB22" s="229"/>
      <c r="VLC22" s="229"/>
      <c r="VLD22" s="229"/>
      <c r="VLE22" s="229"/>
      <c r="VLF22" s="229"/>
      <c r="VLG22" s="229"/>
      <c r="VLH22" s="229"/>
      <c r="VLI22" s="229"/>
      <c r="VLL22" s="26"/>
      <c r="VLM22" s="26"/>
      <c r="VLN22" s="26"/>
      <c r="VLO22" s="26"/>
      <c r="VLP22" s="26"/>
      <c r="VLR22" s="229"/>
      <c r="VLS22" s="229"/>
      <c r="VLT22" s="229"/>
      <c r="VLU22" s="229"/>
      <c r="VLV22" s="229"/>
      <c r="VLW22" s="229"/>
      <c r="VLX22" s="229"/>
      <c r="VLY22" s="229"/>
      <c r="VMB22" s="26"/>
      <c r="VMC22" s="26"/>
      <c r="VMD22" s="26"/>
      <c r="VME22" s="26"/>
      <c r="VMF22" s="26"/>
      <c r="VMH22" s="229"/>
      <c r="VMI22" s="229"/>
      <c r="VMJ22" s="229"/>
      <c r="VMK22" s="229"/>
      <c r="VML22" s="229"/>
      <c r="VMM22" s="229"/>
      <c r="VMN22" s="229"/>
      <c r="VMO22" s="229"/>
      <c r="VMR22" s="26"/>
      <c r="VMS22" s="26"/>
      <c r="VMT22" s="26"/>
      <c r="VMU22" s="26"/>
      <c r="VMV22" s="26"/>
      <c r="VMX22" s="229"/>
      <c r="VMY22" s="229"/>
      <c r="VMZ22" s="229"/>
      <c r="VNA22" s="229"/>
      <c r="VNB22" s="229"/>
      <c r="VNC22" s="229"/>
      <c r="VND22" s="229"/>
      <c r="VNE22" s="229"/>
      <c r="VNH22" s="26"/>
      <c r="VNI22" s="26"/>
      <c r="VNJ22" s="26"/>
      <c r="VNK22" s="26"/>
      <c r="VNL22" s="26"/>
      <c r="VNN22" s="229"/>
      <c r="VNO22" s="229"/>
      <c r="VNP22" s="229"/>
      <c r="VNQ22" s="229"/>
      <c r="VNR22" s="229"/>
      <c r="VNS22" s="229"/>
      <c r="VNT22" s="229"/>
      <c r="VNU22" s="229"/>
      <c r="VNX22" s="26"/>
      <c r="VNY22" s="26"/>
      <c r="VNZ22" s="26"/>
      <c r="VOA22" s="26"/>
      <c r="VOB22" s="26"/>
      <c r="VOD22" s="229"/>
      <c r="VOE22" s="229"/>
      <c r="VOF22" s="229"/>
      <c r="VOG22" s="229"/>
      <c r="VOH22" s="229"/>
      <c r="VOI22" s="229"/>
      <c r="VOJ22" s="229"/>
      <c r="VOK22" s="229"/>
      <c r="VON22" s="26"/>
      <c r="VOO22" s="26"/>
      <c r="VOP22" s="26"/>
      <c r="VOQ22" s="26"/>
      <c r="VOR22" s="26"/>
      <c r="VOT22" s="229"/>
      <c r="VOU22" s="229"/>
      <c r="VOV22" s="229"/>
      <c r="VOW22" s="229"/>
      <c r="VOX22" s="229"/>
      <c r="VOY22" s="229"/>
      <c r="VOZ22" s="229"/>
      <c r="VPA22" s="229"/>
      <c r="VPD22" s="26"/>
      <c r="VPE22" s="26"/>
      <c r="VPF22" s="26"/>
      <c r="VPG22" s="26"/>
      <c r="VPH22" s="26"/>
      <c r="VPJ22" s="229"/>
      <c r="VPK22" s="229"/>
      <c r="VPL22" s="229"/>
      <c r="VPM22" s="229"/>
      <c r="VPN22" s="229"/>
      <c r="VPO22" s="229"/>
      <c r="VPP22" s="229"/>
      <c r="VPQ22" s="229"/>
      <c r="VPT22" s="26"/>
      <c r="VPU22" s="26"/>
      <c r="VPV22" s="26"/>
      <c r="VPW22" s="26"/>
      <c r="VPX22" s="26"/>
      <c r="VPZ22" s="229"/>
      <c r="VQA22" s="229"/>
      <c r="VQB22" s="229"/>
      <c r="VQC22" s="229"/>
      <c r="VQD22" s="229"/>
      <c r="VQE22" s="229"/>
      <c r="VQF22" s="229"/>
      <c r="VQG22" s="229"/>
      <c r="VQJ22" s="26"/>
      <c r="VQK22" s="26"/>
      <c r="VQL22" s="26"/>
      <c r="VQM22" s="26"/>
      <c r="VQN22" s="26"/>
      <c r="VQP22" s="229"/>
      <c r="VQQ22" s="229"/>
      <c r="VQR22" s="229"/>
      <c r="VQS22" s="229"/>
      <c r="VQT22" s="229"/>
      <c r="VQU22" s="229"/>
      <c r="VQV22" s="229"/>
      <c r="VQW22" s="229"/>
      <c r="VQZ22" s="26"/>
      <c r="VRA22" s="26"/>
      <c r="VRB22" s="26"/>
      <c r="VRC22" s="26"/>
      <c r="VRD22" s="26"/>
      <c r="VRF22" s="229"/>
      <c r="VRG22" s="229"/>
      <c r="VRH22" s="229"/>
      <c r="VRI22" s="229"/>
      <c r="VRJ22" s="229"/>
      <c r="VRK22" s="229"/>
      <c r="VRL22" s="229"/>
      <c r="VRM22" s="229"/>
      <c r="VRP22" s="26"/>
      <c r="VRQ22" s="26"/>
      <c r="VRR22" s="26"/>
      <c r="VRS22" s="26"/>
      <c r="VRT22" s="26"/>
      <c r="VRV22" s="229"/>
      <c r="VRW22" s="229"/>
      <c r="VRX22" s="229"/>
      <c r="VRY22" s="229"/>
      <c r="VRZ22" s="229"/>
      <c r="VSA22" s="229"/>
      <c r="VSB22" s="229"/>
      <c r="VSC22" s="229"/>
      <c r="VSF22" s="26"/>
      <c r="VSG22" s="26"/>
      <c r="VSH22" s="26"/>
      <c r="VSI22" s="26"/>
      <c r="VSJ22" s="26"/>
      <c r="VSL22" s="229"/>
      <c r="VSM22" s="229"/>
      <c r="VSN22" s="229"/>
      <c r="VSO22" s="229"/>
      <c r="VSP22" s="229"/>
      <c r="VSQ22" s="229"/>
      <c r="VSR22" s="229"/>
      <c r="VSS22" s="229"/>
      <c r="VSV22" s="26"/>
      <c r="VSW22" s="26"/>
      <c r="VSX22" s="26"/>
      <c r="VSY22" s="26"/>
      <c r="VSZ22" s="26"/>
      <c r="VTB22" s="229"/>
      <c r="VTC22" s="229"/>
      <c r="VTD22" s="229"/>
      <c r="VTE22" s="229"/>
      <c r="VTF22" s="229"/>
      <c r="VTG22" s="229"/>
      <c r="VTH22" s="229"/>
      <c r="VTI22" s="229"/>
      <c r="VTL22" s="26"/>
      <c r="VTM22" s="26"/>
      <c r="VTN22" s="26"/>
      <c r="VTO22" s="26"/>
      <c r="VTP22" s="26"/>
      <c r="VTR22" s="229"/>
      <c r="VTS22" s="229"/>
      <c r="VTT22" s="229"/>
      <c r="VTU22" s="229"/>
      <c r="VTV22" s="229"/>
      <c r="VTW22" s="229"/>
      <c r="VTX22" s="229"/>
      <c r="VTY22" s="229"/>
      <c r="VUB22" s="26"/>
      <c r="VUC22" s="26"/>
      <c r="VUD22" s="26"/>
      <c r="VUE22" s="26"/>
      <c r="VUF22" s="26"/>
      <c r="VUH22" s="229"/>
      <c r="VUI22" s="229"/>
      <c r="VUJ22" s="229"/>
      <c r="VUK22" s="229"/>
      <c r="VUL22" s="229"/>
      <c r="VUM22" s="229"/>
      <c r="VUN22" s="229"/>
      <c r="VUO22" s="229"/>
      <c r="VUR22" s="26"/>
      <c r="VUS22" s="26"/>
      <c r="VUT22" s="26"/>
      <c r="VUU22" s="26"/>
      <c r="VUV22" s="26"/>
      <c r="VUX22" s="229"/>
      <c r="VUY22" s="229"/>
      <c r="VUZ22" s="229"/>
      <c r="VVA22" s="229"/>
      <c r="VVB22" s="229"/>
      <c r="VVC22" s="229"/>
      <c r="VVD22" s="229"/>
      <c r="VVE22" s="229"/>
      <c r="VVH22" s="26"/>
      <c r="VVI22" s="26"/>
      <c r="VVJ22" s="26"/>
      <c r="VVK22" s="26"/>
      <c r="VVL22" s="26"/>
      <c r="VVN22" s="229"/>
      <c r="VVO22" s="229"/>
      <c r="VVP22" s="229"/>
      <c r="VVQ22" s="229"/>
      <c r="VVR22" s="229"/>
      <c r="VVS22" s="229"/>
      <c r="VVT22" s="229"/>
      <c r="VVU22" s="229"/>
      <c r="VVX22" s="26"/>
      <c r="VVY22" s="26"/>
      <c r="VVZ22" s="26"/>
      <c r="VWA22" s="26"/>
      <c r="VWB22" s="26"/>
      <c r="VWD22" s="229"/>
      <c r="VWE22" s="229"/>
      <c r="VWF22" s="229"/>
      <c r="VWG22" s="229"/>
      <c r="VWH22" s="229"/>
      <c r="VWI22" s="229"/>
      <c r="VWJ22" s="229"/>
      <c r="VWK22" s="229"/>
      <c r="VWN22" s="26"/>
      <c r="VWO22" s="26"/>
      <c r="VWP22" s="26"/>
      <c r="VWQ22" s="26"/>
      <c r="VWR22" s="26"/>
      <c r="VWT22" s="229"/>
      <c r="VWU22" s="229"/>
      <c r="VWV22" s="229"/>
      <c r="VWW22" s="229"/>
      <c r="VWX22" s="229"/>
      <c r="VWY22" s="229"/>
      <c r="VWZ22" s="229"/>
      <c r="VXA22" s="229"/>
      <c r="VXD22" s="26"/>
      <c r="VXE22" s="26"/>
      <c r="VXF22" s="26"/>
      <c r="VXG22" s="26"/>
      <c r="VXH22" s="26"/>
      <c r="VXJ22" s="229"/>
      <c r="VXK22" s="229"/>
      <c r="VXL22" s="229"/>
      <c r="VXM22" s="229"/>
      <c r="VXN22" s="229"/>
      <c r="VXO22" s="229"/>
      <c r="VXP22" s="229"/>
      <c r="VXQ22" s="229"/>
      <c r="VXT22" s="26"/>
      <c r="VXU22" s="26"/>
      <c r="VXV22" s="26"/>
      <c r="VXW22" s="26"/>
      <c r="VXX22" s="26"/>
      <c r="VXZ22" s="229"/>
      <c r="VYA22" s="229"/>
      <c r="VYB22" s="229"/>
      <c r="VYC22" s="229"/>
      <c r="VYD22" s="229"/>
      <c r="VYE22" s="229"/>
      <c r="VYF22" s="229"/>
      <c r="VYG22" s="229"/>
      <c r="VYJ22" s="26"/>
      <c r="VYK22" s="26"/>
      <c r="VYL22" s="26"/>
      <c r="VYM22" s="26"/>
      <c r="VYN22" s="26"/>
      <c r="VYP22" s="229"/>
      <c r="VYQ22" s="229"/>
      <c r="VYR22" s="229"/>
      <c r="VYS22" s="229"/>
      <c r="VYT22" s="229"/>
      <c r="VYU22" s="229"/>
      <c r="VYV22" s="229"/>
      <c r="VYW22" s="229"/>
      <c r="VYZ22" s="26"/>
      <c r="VZA22" s="26"/>
      <c r="VZB22" s="26"/>
      <c r="VZC22" s="26"/>
      <c r="VZD22" s="26"/>
      <c r="VZF22" s="229"/>
      <c r="VZG22" s="229"/>
      <c r="VZH22" s="229"/>
      <c r="VZI22" s="229"/>
      <c r="VZJ22" s="229"/>
      <c r="VZK22" s="229"/>
      <c r="VZL22" s="229"/>
      <c r="VZM22" s="229"/>
      <c r="VZP22" s="26"/>
      <c r="VZQ22" s="26"/>
      <c r="VZR22" s="26"/>
      <c r="VZS22" s="26"/>
      <c r="VZT22" s="26"/>
      <c r="VZV22" s="229"/>
      <c r="VZW22" s="229"/>
      <c r="VZX22" s="229"/>
      <c r="VZY22" s="229"/>
      <c r="VZZ22" s="229"/>
      <c r="WAA22" s="229"/>
      <c r="WAB22" s="229"/>
      <c r="WAC22" s="229"/>
      <c r="WAF22" s="26"/>
      <c r="WAG22" s="26"/>
      <c r="WAH22" s="26"/>
      <c r="WAI22" s="26"/>
      <c r="WAJ22" s="26"/>
      <c r="WAL22" s="229"/>
      <c r="WAM22" s="229"/>
      <c r="WAN22" s="229"/>
      <c r="WAO22" s="229"/>
      <c r="WAP22" s="229"/>
      <c r="WAQ22" s="229"/>
      <c r="WAR22" s="229"/>
      <c r="WAS22" s="229"/>
      <c r="WAV22" s="26"/>
      <c r="WAW22" s="26"/>
      <c r="WAX22" s="26"/>
      <c r="WAY22" s="26"/>
      <c r="WAZ22" s="26"/>
      <c r="WBB22" s="229"/>
      <c r="WBC22" s="229"/>
      <c r="WBD22" s="229"/>
      <c r="WBE22" s="229"/>
      <c r="WBF22" s="229"/>
      <c r="WBG22" s="229"/>
      <c r="WBH22" s="229"/>
      <c r="WBI22" s="229"/>
      <c r="WBL22" s="26"/>
      <c r="WBM22" s="26"/>
      <c r="WBN22" s="26"/>
      <c r="WBO22" s="26"/>
      <c r="WBP22" s="26"/>
      <c r="WBR22" s="229"/>
      <c r="WBS22" s="229"/>
      <c r="WBT22" s="229"/>
      <c r="WBU22" s="229"/>
      <c r="WBV22" s="229"/>
      <c r="WBW22" s="229"/>
      <c r="WBX22" s="229"/>
      <c r="WBY22" s="229"/>
      <c r="WCB22" s="26"/>
      <c r="WCC22" s="26"/>
      <c r="WCD22" s="26"/>
      <c r="WCE22" s="26"/>
      <c r="WCF22" s="26"/>
      <c r="WCH22" s="229"/>
      <c r="WCI22" s="229"/>
      <c r="WCJ22" s="229"/>
      <c r="WCK22" s="229"/>
      <c r="WCL22" s="229"/>
      <c r="WCM22" s="229"/>
      <c r="WCN22" s="229"/>
      <c r="WCO22" s="229"/>
      <c r="WCR22" s="26"/>
      <c r="WCS22" s="26"/>
      <c r="WCT22" s="26"/>
      <c r="WCU22" s="26"/>
      <c r="WCV22" s="26"/>
      <c r="WCX22" s="229"/>
      <c r="WCY22" s="229"/>
      <c r="WCZ22" s="229"/>
      <c r="WDA22" s="229"/>
      <c r="WDB22" s="229"/>
      <c r="WDC22" s="229"/>
      <c r="WDD22" s="229"/>
      <c r="WDE22" s="229"/>
      <c r="WDH22" s="26"/>
      <c r="WDI22" s="26"/>
      <c r="WDJ22" s="26"/>
      <c r="WDK22" s="26"/>
      <c r="WDL22" s="26"/>
      <c r="WDN22" s="229"/>
      <c r="WDO22" s="229"/>
      <c r="WDP22" s="229"/>
      <c r="WDQ22" s="229"/>
      <c r="WDR22" s="229"/>
      <c r="WDS22" s="229"/>
      <c r="WDT22" s="229"/>
      <c r="WDU22" s="229"/>
      <c r="WDX22" s="26"/>
      <c r="WDY22" s="26"/>
      <c r="WDZ22" s="26"/>
      <c r="WEA22" s="26"/>
      <c r="WEB22" s="26"/>
      <c r="WED22" s="229"/>
      <c r="WEE22" s="229"/>
      <c r="WEF22" s="229"/>
      <c r="WEG22" s="229"/>
      <c r="WEH22" s="229"/>
      <c r="WEI22" s="229"/>
      <c r="WEJ22" s="229"/>
      <c r="WEK22" s="229"/>
      <c r="WEN22" s="26"/>
      <c r="WEO22" s="26"/>
      <c r="WEP22" s="26"/>
      <c r="WEQ22" s="26"/>
      <c r="WER22" s="26"/>
      <c r="WET22" s="229"/>
      <c r="WEU22" s="229"/>
      <c r="WEV22" s="229"/>
      <c r="WEW22" s="229"/>
      <c r="WEX22" s="229"/>
      <c r="WEY22" s="229"/>
      <c r="WEZ22" s="229"/>
      <c r="WFA22" s="229"/>
      <c r="WFD22" s="26"/>
      <c r="WFE22" s="26"/>
      <c r="WFF22" s="26"/>
      <c r="WFG22" s="26"/>
      <c r="WFH22" s="26"/>
      <c r="WFJ22" s="229"/>
      <c r="WFK22" s="229"/>
      <c r="WFL22" s="229"/>
      <c r="WFM22" s="229"/>
      <c r="WFN22" s="229"/>
      <c r="WFO22" s="229"/>
      <c r="WFP22" s="229"/>
      <c r="WFQ22" s="229"/>
      <c r="WFT22" s="26"/>
      <c r="WFU22" s="26"/>
      <c r="WFV22" s="26"/>
      <c r="WFW22" s="26"/>
      <c r="WFX22" s="26"/>
      <c r="WFZ22" s="229"/>
      <c r="WGA22" s="229"/>
      <c r="WGB22" s="229"/>
      <c r="WGC22" s="229"/>
      <c r="WGD22" s="229"/>
      <c r="WGE22" s="229"/>
      <c r="WGF22" s="229"/>
      <c r="WGG22" s="229"/>
      <c r="WGJ22" s="26"/>
      <c r="WGK22" s="26"/>
      <c r="WGL22" s="26"/>
      <c r="WGM22" s="26"/>
      <c r="WGN22" s="26"/>
      <c r="WGP22" s="229"/>
      <c r="WGQ22" s="229"/>
      <c r="WGR22" s="229"/>
      <c r="WGS22" s="229"/>
      <c r="WGT22" s="229"/>
      <c r="WGU22" s="229"/>
      <c r="WGV22" s="229"/>
      <c r="WGW22" s="229"/>
      <c r="WGZ22" s="26"/>
      <c r="WHA22" s="26"/>
      <c r="WHB22" s="26"/>
      <c r="WHC22" s="26"/>
      <c r="WHD22" s="26"/>
      <c r="WHF22" s="229"/>
      <c r="WHG22" s="229"/>
      <c r="WHH22" s="229"/>
      <c r="WHI22" s="229"/>
      <c r="WHJ22" s="229"/>
      <c r="WHK22" s="229"/>
      <c r="WHL22" s="229"/>
      <c r="WHM22" s="229"/>
      <c r="WHP22" s="26"/>
      <c r="WHQ22" s="26"/>
      <c r="WHR22" s="26"/>
      <c r="WHS22" s="26"/>
      <c r="WHT22" s="26"/>
      <c r="WHV22" s="229"/>
      <c r="WHW22" s="229"/>
      <c r="WHX22" s="229"/>
      <c r="WHY22" s="229"/>
      <c r="WHZ22" s="229"/>
      <c r="WIA22" s="229"/>
      <c r="WIB22" s="229"/>
      <c r="WIC22" s="229"/>
      <c r="WIF22" s="26"/>
      <c r="WIG22" s="26"/>
      <c r="WIH22" s="26"/>
      <c r="WII22" s="26"/>
      <c r="WIJ22" s="26"/>
      <c r="WIL22" s="229"/>
      <c r="WIM22" s="229"/>
      <c r="WIN22" s="229"/>
      <c r="WIO22" s="229"/>
      <c r="WIP22" s="229"/>
      <c r="WIQ22" s="229"/>
      <c r="WIR22" s="229"/>
      <c r="WIS22" s="229"/>
      <c r="WIV22" s="26"/>
      <c r="WIW22" s="26"/>
      <c r="WIX22" s="26"/>
      <c r="WIY22" s="26"/>
      <c r="WIZ22" s="26"/>
      <c r="WJB22" s="229"/>
      <c r="WJC22" s="229"/>
      <c r="WJD22" s="229"/>
      <c r="WJE22" s="229"/>
      <c r="WJF22" s="229"/>
      <c r="WJG22" s="229"/>
      <c r="WJH22" s="229"/>
      <c r="WJI22" s="229"/>
      <c r="WJL22" s="26"/>
      <c r="WJM22" s="26"/>
      <c r="WJN22" s="26"/>
      <c r="WJO22" s="26"/>
      <c r="WJP22" s="26"/>
      <c r="WJR22" s="229"/>
      <c r="WJS22" s="229"/>
      <c r="WJT22" s="229"/>
      <c r="WJU22" s="229"/>
      <c r="WJV22" s="229"/>
      <c r="WJW22" s="229"/>
      <c r="WJX22" s="229"/>
      <c r="WJY22" s="229"/>
      <c r="WKB22" s="26"/>
      <c r="WKC22" s="26"/>
      <c r="WKD22" s="26"/>
      <c r="WKE22" s="26"/>
      <c r="WKF22" s="26"/>
      <c r="WKH22" s="229"/>
      <c r="WKI22" s="229"/>
      <c r="WKJ22" s="229"/>
      <c r="WKK22" s="229"/>
      <c r="WKL22" s="229"/>
      <c r="WKM22" s="229"/>
      <c r="WKN22" s="229"/>
      <c r="WKO22" s="229"/>
      <c r="WKR22" s="26"/>
      <c r="WKS22" s="26"/>
      <c r="WKT22" s="26"/>
      <c r="WKU22" s="26"/>
      <c r="WKV22" s="26"/>
      <c r="WKX22" s="229"/>
      <c r="WKY22" s="229"/>
      <c r="WKZ22" s="229"/>
      <c r="WLA22" s="229"/>
      <c r="WLB22" s="229"/>
      <c r="WLC22" s="229"/>
      <c r="WLD22" s="229"/>
      <c r="WLE22" s="229"/>
      <c r="WLH22" s="26"/>
      <c r="WLI22" s="26"/>
      <c r="WLJ22" s="26"/>
      <c r="WLK22" s="26"/>
      <c r="WLL22" s="26"/>
      <c r="WLN22" s="229"/>
      <c r="WLO22" s="229"/>
      <c r="WLP22" s="229"/>
      <c r="WLQ22" s="229"/>
      <c r="WLR22" s="229"/>
      <c r="WLS22" s="229"/>
      <c r="WLT22" s="229"/>
      <c r="WLU22" s="229"/>
      <c r="WLX22" s="26"/>
      <c r="WLY22" s="26"/>
      <c r="WLZ22" s="26"/>
      <c r="WMA22" s="26"/>
      <c r="WMB22" s="26"/>
      <c r="WMD22" s="229"/>
      <c r="WME22" s="229"/>
      <c r="WMF22" s="229"/>
      <c r="WMG22" s="229"/>
      <c r="WMH22" s="229"/>
      <c r="WMI22" s="229"/>
      <c r="WMJ22" s="229"/>
      <c r="WMK22" s="229"/>
      <c r="WMN22" s="26"/>
      <c r="WMO22" s="26"/>
      <c r="WMP22" s="26"/>
      <c r="WMQ22" s="26"/>
      <c r="WMR22" s="26"/>
      <c r="WMT22" s="229"/>
      <c r="WMU22" s="229"/>
      <c r="WMV22" s="229"/>
      <c r="WMW22" s="229"/>
      <c r="WMX22" s="229"/>
      <c r="WMY22" s="229"/>
      <c r="WMZ22" s="229"/>
      <c r="WNA22" s="229"/>
      <c r="WND22" s="26"/>
      <c r="WNE22" s="26"/>
      <c r="WNF22" s="26"/>
      <c r="WNG22" s="26"/>
      <c r="WNH22" s="26"/>
      <c r="WNJ22" s="229"/>
      <c r="WNK22" s="229"/>
      <c r="WNL22" s="229"/>
      <c r="WNM22" s="229"/>
      <c r="WNN22" s="229"/>
      <c r="WNO22" s="229"/>
      <c r="WNP22" s="229"/>
      <c r="WNQ22" s="229"/>
      <c r="WNT22" s="26"/>
      <c r="WNU22" s="26"/>
      <c r="WNV22" s="26"/>
      <c r="WNW22" s="26"/>
      <c r="WNX22" s="26"/>
      <c r="WNZ22" s="229"/>
      <c r="WOA22" s="229"/>
      <c r="WOB22" s="229"/>
      <c r="WOC22" s="229"/>
      <c r="WOD22" s="229"/>
      <c r="WOE22" s="229"/>
      <c r="WOF22" s="229"/>
      <c r="WOG22" s="229"/>
      <c r="WOJ22" s="26"/>
      <c r="WOK22" s="26"/>
      <c r="WOL22" s="26"/>
      <c r="WOM22" s="26"/>
      <c r="WON22" s="26"/>
      <c r="WOP22" s="229"/>
      <c r="WOQ22" s="229"/>
      <c r="WOR22" s="229"/>
      <c r="WOS22" s="229"/>
      <c r="WOT22" s="229"/>
      <c r="WOU22" s="229"/>
      <c r="WOV22" s="229"/>
      <c r="WOW22" s="229"/>
      <c r="WOZ22" s="26"/>
      <c r="WPA22" s="26"/>
      <c r="WPB22" s="26"/>
      <c r="WPC22" s="26"/>
      <c r="WPD22" s="26"/>
      <c r="WPF22" s="229"/>
      <c r="WPG22" s="229"/>
      <c r="WPH22" s="229"/>
      <c r="WPI22" s="229"/>
      <c r="WPJ22" s="229"/>
      <c r="WPK22" s="229"/>
      <c r="WPL22" s="229"/>
      <c r="WPM22" s="229"/>
      <c r="WPP22" s="26"/>
      <c r="WPQ22" s="26"/>
      <c r="WPR22" s="26"/>
      <c r="WPS22" s="26"/>
      <c r="WPT22" s="26"/>
      <c r="WPV22" s="229"/>
      <c r="WPW22" s="229"/>
      <c r="WPX22" s="229"/>
      <c r="WPY22" s="229"/>
      <c r="WPZ22" s="229"/>
      <c r="WQA22" s="229"/>
      <c r="WQB22" s="229"/>
      <c r="WQC22" s="229"/>
      <c r="WQF22" s="26"/>
      <c r="WQG22" s="26"/>
      <c r="WQH22" s="26"/>
      <c r="WQI22" s="26"/>
      <c r="WQJ22" s="26"/>
      <c r="WQL22" s="229"/>
      <c r="WQM22" s="229"/>
      <c r="WQN22" s="229"/>
      <c r="WQO22" s="229"/>
      <c r="WQP22" s="229"/>
      <c r="WQQ22" s="229"/>
      <c r="WQR22" s="229"/>
      <c r="WQS22" s="229"/>
      <c r="WQV22" s="26"/>
      <c r="WQW22" s="26"/>
      <c r="WQX22" s="26"/>
      <c r="WQY22" s="26"/>
      <c r="WQZ22" s="26"/>
      <c r="WRB22" s="229"/>
      <c r="WRC22" s="229"/>
      <c r="WRD22" s="229"/>
      <c r="WRE22" s="229"/>
      <c r="WRF22" s="229"/>
      <c r="WRG22" s="229"/>
      <c r="WRH22" s="229"/>
      <c r="WRI22" s="229"/>
      <c r="WRL22" s="26"/>
      <c r="WRM22" s="26"/>
      <c r="WRN22" s="26"/>
      <c r="WRO22" s="26"/>
      <c r="WRP22" s="26"/>
      <c r="WRR22" s="229"/>
      <c r="WRS22" s="229"/>
      <c r="WRT22" s="229"/>
      <c r="WRU22" s="229"/>
      <c r="WRV22" s="229"/>
      <c r="WRW22" s="229"/>
      <c r="WRX22" s="229"/>
      <c r="WRY22" s="229"/>
      <c r="WSB22" s="26"/>
      <c r="WSC22" s="26"/>
      <c r="WSD22" s="26"/>
      <c r="WSE22" s="26"/>
      <c r="WSF22" s="26"/>
      <c r="WSH22" s="229"/>
      <c r="WSI22" s="229"/>
      <c r="WSJ22" s="229"/>
      <c r="WSK22" s="229"/>
      <c r="WSL22" s="229"/>
      <c r="WSM22" s="229"/>
      <c r="WSN22" s="229"/>
      <c r="WSO22" s="229"/>
      <c r="WSR22" s="26"/>
      <c r="WSS22" s="26"/>
      <c r="WST22" s="26"/>
      <c r="WSU22" s="26"/>
      <c r="WSV22" s="26"/>
      <c r="WSX22" s="229"/>
      <c r="WSY22" s="229"/>
      <c r="WSZ22" s="229"/>
      <c r="WTA22" s="229"/>
      <c r="WTB22" s="229"/>
      <c r="WTC22" s="229"/>
      <c r="WTD22" s="229"/>
      <c r="WTE22" s="229"/>
      <c r="WTH22" s="26"/>
      <c r="WTI22" s="26"/>
      <c r="WTJ22" s="26"/>
      <c r="WTK22" s="26"/>
      <c r="WTL22" s="26"/>
      <c r="WTN22" s="229"/>
      <c r="WTO22" s="229"/>
      <c r="WTP22" s="229"/>
      <c r="WTQ22" s="229"/>
      <c r="WTR22" s="229"/>
      <c r="WTS22" s="229"/>
      <c r="WTT22" s="229"/>
      <c r="WTU22" s="229"/>
      <c r="WTX22" s="26"/>
      <c r="WTY22" s="26"/>
      <c r="WTZ22" s="26"/>
      <c r="WUA22" s="26"/>
      <c r="WUB22" s="26"/>
      <c r="WUD22" s="229"/>
      <c r="WUE22" s="229"/>
      <c r="WUF22" s="229"/>
      <c r="WUG22" s="229"/>
      <c r="WUH22" s="229"/>
      <c r="WUI22" s="229"/>
      <c r="WUJ22" s="229"/>
      <c r="WUK22" s="229"/>
      <c r="WUN22" s="26"/>
      <c r="WUO22" s="26"/>
      <c r="WUP22" s="26"/>
      <c r="WUQ22" s="26"/>
      <c r="WUR22" s="26"/>
      <c r="WUT22" s="229"/>
      <c r="WUU22" s="229"/>
      <c r="WUV22" s="229"/>
      <c r="WUW22" s="229"/>
      <c r="WUX22" s="229"/>
      <c r="WUY22" s="229"/>
      <c r="WUZ22" s="229"/>
      <c r="WVA22" s="229"/>
      <c r="WVD22" s="26"/>
      <c r="WVE22" s="26"/>
      <c r="WVF22" s="26"/>
      <c r="WVG22" s="26"/>
      <c r="WVH22" s="26"/>
      <c r="WVJ22" s="229"/>
      <c r="WVK22" s="229"/>
      <c r="WVL22" s="229"/>
      <c r="WVM22" s="229"/>
      <c r="WVN22" s="229"/>
      <c r="WVO22" s="229"/>
      <c r="WVP22" s="229"/>
      <c r="WVQ22" s="229"/>
      <c r="WVT22" s="26"/>
      <c r="WVU22" s="26"/>
      <c r="WVV22" s="26"/>
      <c r="WVW22" s="26"/>
      <c r="WVX22" s="26"/>
      <c r="WVZ22" s="229"/>
      <c r="WWA22" s="229"/>
      <c r="WWB22" s="229"/>
      <c r="WWC22" s="229"/>
      <c r="WWD22" s="229"/>
      <c r="WWE22" s="229"/>
      <c r="WWF22" s="229"/>
      <c r="WWG22" s="229"/>
      <c r="WWJ22" s="26"/>
      <c r="WWK22" s="26"/>
      <c r="WWL22" s="26"/>
      <c r="WWM22" s="26"/>
      <c r="WWN22" s="26"/>
      <c r="WWP22" s="229"/>
      <c r="WWQ22" s="229"/>
      <c r="WWR22" s="229"/>
      <c r="WWS22" s="229"/>
      <c r="WWT22" s="229"/>
      <c r="WWU22" s="229"/>
      <c r="WWV22" s="229"/>
      <c r="WWW22" s="229"/>
      <c r="WWZ22" s="26"/>
      <c r="WXA22" s="26"/>
      <c r="WXB22" s="26"/>
      <c r="WXC22" s="26"/>
      <c r="WXD22" s="26"/>
      <c r="WXF22" s="229"/>
      <c r="WXG22" s="229"/>
      <c r="WXH22" s="229"/>
      <c r="WXI22" s="229"/>
      <c r="WXJ22" s="229"/>
      <c r="WXK22" s="229"/>
      <c r="WXL22" s="229"/>
      <c r="WXM22" s="229"/>
      <c r="WXP22" s="26"/>
      <c r="WXQ22" s="26"/>
      <c r="WXR22" s="26"/>
      <c r="WXS22" s="26"/>
      <c r="WXT22" s="26"/>
      <c r="WXV22" s="229"/>
      <c r="WXW22" s="229"/>
      <c r="WXX22" s="229"/>
      <c r="WXY22" s="229"/>
      <c r="WXZ22" s="229"/>
      <c r="WYA22" s="229"/>
      <c r="WYB22" s="229"/>
      <c r="WYC22" s="229"/>
      <c r="WYF22" s="26"/>
      <c r="WYG22" s="26"/>
      <c r="WYH22" s="26"/>
      <c r="WYI22" s="26"/>
      <c r="WYJ22" s="26"/>
      <c r="WYL22" s="229"/>
      <c r="WYM22" s="229"/>
      <c r="WYN22" s="229"/>
      <c r="WYO22" s="229"/>
      <c r="WYP22" s="229"/>
      <c r="WYQ22" s="229"/>
      <c r="WYR22" s="229"/>
      <c r="WYS22" s="229"/>
      <c r="WYV22" s="26"/>
      <c r="WYW22" s="26"/>
      <c r="WYX22" s="26"/>
      <c r="WYY22" s="26"/>
      <c r="WYZ22" s="26"/>
      <c r="WZB22" s="229"/>
      <c r="WZC22" s="229"/>
      <c r="WZD22" s="229"/>
      <c r="WZE22" s="229"/>
      <c r="WZF22" s="229"/>
      <c r="WZG22" s="229"/>
      <c r="WZH22" s="229"/>
      <c r="WZI22" s="229"/>
      <c r="WZL22" s="26"/>
      <c r="WZM22" s="26"/>
      <c r="WZN22" s="26"/>
      <c r="WZO22" s="26"/>
      <c r="WZP22" s="26"/>
      <c r="WZR22" s="229"/>
      <c r="WZS22" s="229"/>
      <c r="WZT22" s="229"/>
      <c r="WZU22" s="229"/>
      <c r="WZV22" s="229"/>
      <c r="WZW22" s="229"/>
      <c r="WZX22" s="229"/>
      <c r="WZY22" s="229"/>
      <c r="XAB22" s="26"/>
      <c r="XAC22" s="26"/>
      <c r="XAD22" s="26"/>
      <c r="XAE22" s="26"/>
      <c r="XAF22" s="26"/>
      <c r="XAH22" s="229"/>
      <c r="XAI22" s="229"/>
      <c r="XAJ22" s="229"/>
      <c r="XAK22" s="229"/>
      <c r="XAL22" s="229"/>
      <c r="XAM22" s="229"/>
      <c r="XAN22" s="229"/>
      <c r="XAO22" s="229"/>
      <c r="XAR22" s="26"/>
      <c r="XAS22" s="26"/>
      <c r="XAT22" s="26"/>
      <c r="XAU22" s="26"/>
      <c r="XAV22" s="26"/>
      <c r="XAX22" s="229"/>
      <c r="XAY22" s="229"/>
      <c r="XAZ22" s="229"/>
      <c r="XBA22" s="229"/>
      <c r="XBB22" s="229"/>
      <c r="XBC22" s="229"/>
      <c r="XBD22" s="229"/>
      <c r="XBE22" s="229"/>
      <c r="XBH22" s="26"/>
      <c r="XBI22" s="26"/>
      <c r="XBJ22" s="26"/>
      <c r="XBK22" s="26"/>
      <c r="XBL22" s="26"/>
      <c r="XBN22" s="229"/>
      <c r="XBO22" s="229"/>
      <c r="XBP22" s="229"/>
      <c r="XBQ22" s="229"/>
      <c r="XBR22" s="229"/>
      <c r="XBS22" s="229"/>
      <c r="XBT22" s="229"/>
      <c r="XBU22" s="229"/>
      <c r="XBX22" s="26"/>
      <c r="XBY22" s="26"/>
      <c r="XBZ22" s="26"/>
      <c r="XCA22" s="26"/>
      <c r="XCB22" s="26"/>
      <c r="XCD22" s="229"/>
      <c r="XCE22" s="229"/>
      <c r="XCF22" s="229"/>
      <c r="XCG22" s="229"/>
      <c r="XCH22" s="229"/>
      <c r="XCI22" s="229"/>
      <c r="XCJ22" s="229"/>
      <c r="XCK22" s="229"/>
      <c r="XCN22" s="26"/>
      <c r="XCO22" s="26"/>
      <c r="XCP22" s="26"/>
      <c r="XCQ22" s="26"/>
      <c r="XCR22" s="26"/>
      <c r="XCT22" s="229"/>
      <c r="XCU22" s="229"/>
      <c r="XCV22" s="229"/>
      <c r="XCW22" s="229"/>
      <c r="XCX22" s="229"/>
      <c r="XCY22" s="229"/>
      <c r="XCZ22" s="229"/>
      <c r="XDA22" s="229"/>
      <c r="XDD22" s="26"/>
      <c r="XDE22" s="26"/>
      <c r="XDF22" s="26"/>
      <c r="XDG22" s="26"/>
      <c r="XDH22" s="26"/>
      <c r="XDJ22" s="229"/>
      <c r="XDK22" s="229"/>
      <c r="XDL22" s="229"/>
      <c r="XDM22" s="229"/>
      <c r="XDN22" s="229"/>
      <c r="XDO22" s="229"/>
      <c r="XDP22" s="229"/>
      <c r="XDQ22" s="229"/>
      <c r="XDT22" s="26"/>
      <c r="XDU22" s="26"/>
      <c r="XDV22" s="26"/>
      <c r="XDW22" s="26"/>
      <c r="XDX22" s="26"/>
      <c r="XDZ22" s="229"/>
      <c r="XEA22" s="229"/>
      <c r="XEB22" s="229"/>
      <c r="XEC22" s="229"/>
      <c r="XED22" s="229"/>
      <c r="XEE22" s="229"/>
      <c r="XEF22" s="229"/>
      <c r="XEG22" s="229"/>
      <c r="XEJ22" s="26"/>
      <c r="XEK22" s="26"/>
      <c r="XEL22" s="26"/>
      <c r="XEM22" s="26"/>
      <c r="XEN22" s="26"/>
      <c r="XEP22" s="229"/>
      <c r="XEQ22" s="229"/>
      <c r="XER22" s="229"/>
      <c r="XES22" s="229"/>
      <c r="XET22" s="229"/>
      <c r="XEU22" s="229"/>
      <c r="XEV22" s="229"/>
      <c r="XEW22" s="229"/>
      <c r="XEZ22" s="26"/>
      <c r="XFA22" s="26"/>
      <c r="XFB22" s="26"/>
      <c r="XFC22" s="26"/>
      <c r="XFD22" s="26"/>
    </row>
    <row r="23" spans="2:1024 1026:2048 2050:3072 3074:4096 4098:5120 5122:6144 6146:7168 7170:8192 8194:9216 9218:10240 10242:11264 11266:12288 12290:13312 13314:14336 14338:15360 15362:16384" ht="18.75" customHeight="1">
      <c r="B23" s="511"/>
      <c r="C23" s="511"/>
      <c r="D23" s="511"/>
      <c r="E23" s="511"/>
      <c r="F23" s="511"/>
      <c r="G23" s="511"/>
      <c r="H23" s="511"/>
      <c r="M23" s="26"/>
      <c r="N23" s="3"/>
      <c r="O23" s="3"/>
      <c r="V23" s="376" t="s">
        <v>850</v>
      </c>
      <c r="W23" s="371"/>
      <c r="X23" s="371"/>
      <c r="Y23" s="371"/>
      <c r="AH23" s="403"/>
      <c r="AI23" s="403"/>
      <c r="AJ23" s="403"/>
      <c r="AK23" s="403"/>
      <c r="AL23" s="403"/>
      <c r="AM23" s="403"/>
      <c r="AN23" s="403"/>
      <c r="AO23" s="403"/>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R23" s="229"/>
      <c r="PS23" s="229"/>
      <c r="PT23" s="229"/>
      <c r="PU23" s="229"/>
      <c r="PV23" s="229"/>
      <c r="PW23" s="229"/>
      <c r="PX23" s="229"/>
      <c r="PY23" s="229"/>
      <c r="QH23" s="229"/>
      <c r="QI23" s="229"/>
      <c r="QJ23" s="229"/>
      <c r="QK23" s="229"/>
      <c r="QL23" s="229"/>
      <c r="QM23" s="229"/>
      <c r="QN23" s="229"/>
      <c r="QO23" s="229"/>
      <c r="QX23" s="229"/>
      <c r="QY23" s="229"/>
      <c r="QZ23" s="229"/>
      <c r="RA23" s="229"/>
      <c r="RB23" s="229"/>
      <c r="RC23" s="229"/>
      <c r="RD23" s="229"/>
      <c r="RE23" s="229"/>
      <c r="RN23" s="229"/>
      <c r="RO23" s="229"/>
      <c r="RP23" s="229"/>
      <c r="RQ23" s="229"/>
      <c r="RR23" s="229"/>
      <c r="RS23" s="229"/>
      <c r="RT23" s="229"/>
      <c r="RU23" s="229"/>
      <c r="SD23" s="229"/>
      <c r="SE23" s="229"/>
      <c r="SF23" s="229"/>
      <c r="SG23" s="229"/>
      <c r="SH23" s="229"/>
      <c r="SI23" s="229"/>
      <c r="SJ23" s="229"/>
      <c r="SK23" s="229"/>
      <c r="ST23" s="229"/>
      <c r="SU23" s="229"/>
      <c r="SV23" s="229"/>
      <c r="SW23" s="229"/>
      <c r="SX23" s="229"/>
      <c r="SY23" s="229"/>
      <c r="SZ23" s="229"/>
      <c r="TA23" s="229"/>
      <c r="TJ23" s="229"/>
      <c r="TK23" s="229"/>
      <c r="TL23" s="229"/>
      <c r="TM23" s="229"/>
      <c r="TN23" s="229"/>
      <c r="TO23" s="229"/>
      <c r="TP23" s="229"/>
      <c r="TQ23" s="229"/>
      <c r="TZ23" s="229"/>
      <c r="UA23" s="229"/>
      <c r="UB23" s="229"/>
      <c r="UC23" s="229"/>
      <c r="UD23" s="229"/>
      <c r="UE23" s="229"/>
      <c r="UF23" s="229"/>
      <c r="UG23" s="229"/>
      <c r="UP23" s="229"/>
      <c r="UQ23" s="229"/>
      <c r="UR23" s="229"/>
      <c r="US23" s="229"/>
      <c r="UT23" s="229"/>
      <c r="UU23" s="229"/>
      <c r="UV23" s="229"/>
      <c r="UW23" s="229"/>
      <c r="VF23" s="229"/>
      <c r="VG23" s="229"/>
      <c r="VH23" s="229"/>
      <c r="VI23" s="229"/>
      <c r="VJ23" s="229"/>
      <c r="VK23" s="229"/>
      <c r="VL23" s="229"/>
      <c r="VM23" s="229"/>
      <c r="VV23" s="229"/>
      <c r="VW23" s="229"/>
      <c r="VX23" s="229"/>
      <c r="VY23" s="229"/>
      <c r="VZ23" s="229"/>
      <c r="WA23" s="229"/>
      <c r="WB23" s="229"/>
      <c r="WC23" s="229"/>
      <c r="WL23" s="229"/>
      <c r="WM23" s="229"/>
      <c r="WN23" s="229"/>
      <c r="WO23" s="229"/>
      <c r="WP23" s="229"/>
      <c r="WQ23" s="229"/>
      <c r="WR23" s="229"/>
      <c r="WS23" s="229"/>
      <c r="XB23" s="229"/>
      <c r="XC23" s="229"/>
      <c r="XD23" s="229"/>
      <c r="XE23" s="229"/>
      <c r="XF23" s="229"/>
      <c r="XG23" s="229"/>
      <c r="XH23" s="229"/>
      <c r="XI23" s="229"/>
      <c r="XR23" s="229"/>
      <c r="XS23" s="229"/>
      <c r="XT23" s="229"/>
      <c r="XU23" s="229"/>
      <c r="XV23" s="229"/>
      <c r="XW23" s="229"/>
      <c r="XX23" s="229"/>
      <c r="XY23" s="229"/>
      <c r="YH23" s="229"/>
      <c r="YI23" s="229"/>
      <c r="YJ23" s="229"/>
      <c r="YK23" s="229"/>
      <c r="YL23" s="229"/>
      <c r="YM23" s="229"/>
      <c r="YN23" s="229"/>
      <c r="YO23" s="229"/>
      <c r="YX23" s="229"/>
      <c r="YY23" s="229"/>
      <c r="YZ23" s="229"/>
      <c r="ZA23" s="229"/>
      <c r="ZB23" s="229"/>
      <c r="ZC23" s="229"/>
      <c r="ZD23" s="229"/>
      <c r="ZE23" s="229"/>
      <c r="ZN23" s="229"/>
      <c r="ZO23" s="229"/>
      <c r="ZP23" s="229"/>
      <c r="ZQ23" s="229"/>
      <c r="ZR23" s="229"/>
      <c r="ZS23" s="229"/>
      <c r="ZT23" s="229"/>
      <c r="ZU23" s="229"/>
      <c r="AAD23" s="229"/>
      <c r="AAE23" s="229"/>
      <c r="AAF23" s="229"/>
      <c r="AAG23" s="229"/>
      <c r="AAH23" s="229"/>
      <c r="AAI23" s="229"/>
      <c r="AAJ23" s="229"/>
      <c r="AAK23" s="229"/>
      <c r="AAT23" s="229"/>
      <c r="AAU23" s="229"/>
      <c r="AAV23" s="229"/>
      <c r="AAW23" s="229"/>
      <c r="AAX23" s="229"/>
      <c r="AAY23" s="229"/>
      <c r="AAZ23" s="229"/>
      <c r="ABA23" s="229"/>
      <c r="ABJ23" s="229"/>
      <c r="ABK23" s="229"/>
      <c r="ABL23" s="229"/>
      <c r="ABM23" s="229"/>
      <c r="ABN23" s="229"/>
      <c r="ABO23" s="229"/>
      <c r="ABP23" s="229"/>
      <c r="ABQ23" s="229"/>
      <c r="ABZ23" s="229"/>
      <c r="ACA23" s="229"/>
      <c r="ACB23" s="229"/>
      <c r="ACC23" s="229"/>
      <c r="ACD23" s="229"/>
      <c r="ACE23" s="229"/>
      <c r="ACF23" s="229"/>
      <c r="ACG23" s="229"/>
      <c r="ACP23" s="229"/>
      <c r="ACQ23" s="229"/>
      <c r="ACR23" s="229"/>
      <c r="ACS23" s="229"/>
      <c r="ACT23" s="229"/>
      <c r="ACU23" s="229"/>
      <c r="ACV23" s="229"/>
      <c r="ACW23" s="229"/>
      <c r="ADF23" s="229"/>
      <c r="ADG23" s="229"/>
      <c r="ADH23" s="229"/>
      <c r="ADI23" s="229"/>
      <c r="ADJ23" s="229"/>
      <c r="ADK23" s="229"/>
      <c r="ADL23" s="229"/>
      <c r="ADM23" s="229"/>
      <c r="ADV23" s="229"/>
      <c r="ADW23" s="229"/>
      <c r="ADX23" s="229"/>
      <c r="ADY23" s="229"/>
      <c r="ADZ23" s="229"/>
      <c r="AEA23" s="229"/>
      <c r="AEB23" s="229"/>
      <c r="AEC23" s="229"/>
      <c r="AEL23" s="229"/>
      <c r="AEM23" s="229"/>
      <c r="AEN23" s="229"/>
      <c r="AEO23" s="229"/>
      <c r="AEP23" s="229"/>
      <c r="AEQ23" s="229"/>
      <c r="AER23" s="229"/>
      <c r="AES23" s="229"/>
      <c r="AFB23" s="229"/>
      <c r="AFC23" s="229"/>
      <c r="AFD23" s="229"/>
      <c r="AFE23" s="229"/>
      <c r="AFF23" s="229"/>
      <c r="AFG23" s="229"/>
      <c r="AFH23" s="229"/>
      <c r="AFI23" s="229"/>
      <c r="AFR23" s="229"/>
      <c r="AFS23" s="229"/>
      <c r="AFT23" s="229"/>
      <c r="AFU23" s="229"/>
      <c r="AFV23" s="229"/>
      <c r="AFW23" s="229"/>
      <c r="AFX23" s="229"/>
      <c r="AFY23" s="229"/>
      <c r="AGH23" s="229"/>
      <c r="AGI23" s="229"/>
      <c r="AGJ23" s="229"/>
      <c r="AGK23" s="229"/>
      <c r="AGL23" s="229"/>
      <c r="AGM23" s="229"/>
      <c r="AGN23" s="229"/>
      <c r="AGO23" s="229"/>
      <c r="AGX23" s="229"/>
      <c r="AGY23" s="229"/>
      <c r="AGZ23" s="229"/>
      <c r="AHA23" s="229"/>
      <c r="AHB23" s="229"/>
      <c r="AHC23" s="229"/>
      <c r="AHD23" s="229"/>
      <c r="AHE23" s="229"/>
      <c r="AHN23" s="229"/>
      <c r="AHO23" s="229"/>
      <c r="AHP23" s="229"/>
      <c r="AHQ23" s="229"/>
      <c r="AHR23" s="229"/>
      <c r="AHS23" s="229"/>
      <c r="AHT23" s="229"/>
      <c r="AHU23" s="229"/>
      <c r="AID23" s="229"/>
      <c r="AIE23" s="229"/>
      <c r="AIF23" s="229"/>
      <c r="AIG23" s="229"/>
      <c r="AIH23" s="229"/>
      <c r="AII23" s="229"/>
      <c r="AIJ23" s="229"/>
      <c r="AIK23" s="229"/>
      <c r="AIT23" s="229"/>
      <c r="AIU23" s="229"/>
      <c r="AIV23" s="229"/>
      <c r="AIW23" s="229"/>
      <c r="AIX23" s="229"/>
      <c r="AIY23" s="229"/>
      <c r="AIZ23" s="229"/>
      <c r="AJA23" s="229"/>
      <c r="AJJ23" s="229"/>
      <c r="AJK23" s="229"/>
      <c r="AJL23" s="229"/>
      <c r="AJM23" s="229"/>
      <c r="AJN23" s="229"/>
      <c r="AJO23" s="229"/>
      <c r="AJP23" s="229"/>
      <c r="AJQ23" s="229"/>
      <c r="AJZ23" s="229"/>
      <c r="AKA23" s="229"/>
      <c r="AKB23" s="229"/>
      <c r="AKC23" s="229"/>
      <c r="AKD23" s="229"/>
      <c r="AKE23" s="229"/>
      <c r="AKF23" s="229"/>
      <c r="AKG23" s="229"/>
      <c r="AKP23" s="229"/>
      <c r="AKQ23" s="229"/>
      <c r="AKR23" s="229"/>
      <c r="AKS23" s="229"/>
      <c r="AKT23" s="229"/>
      <c r="AKU23" s="229"/>
      <c r="AKV23" s="229"/>
      <c r="AKW23" s="229"/>
      <c r="ALF23" s="229"/>
      <c r="ALG23" s="229"/>
      <c r="ALH23" s="229"/>
      <c r="ALI23" s="229"/>
      <c r="ALJ23" s="229"/>
      <c r="ALK23" s="229"/>
      <c r="ALL23" s="229"/>
      <c r="ALM23" s="229"/>
      <c r="ALV23" s="229"/>
      <c r="ALW23" s="229"/>
      <c r="ALX23" s="229"/>
      <c r="ALY23" s="229"/>
      <c r="ALZ23" s="229"/>
      <c r="AMA23" s="229"/>
      <c r="AMB23" s="229"/>
      <c r="AMC23" s="229"/>
      <c r="AML23" s="229"/>
      <c r="AMM23" s="229"/>
      <c r="AMN23" s="229"/>
      <c r="AMO23" s="229"/>
      <c r="AMP23" s="229"/>
      <c r="AMQ23" s="229"/>
      <c r="AMR23" s="229"/>
      <c r="AMS23" s="229"/>
      <c r="ANB23" s="229"/>
      <c r="ANC23" s="229"/>
      <c r="AND23" s="229"/>
      <c r="ANE23" s="229"/>
      <c r="ANF23" s="229"/>
      <c r="ANG23" s="229"/>
      <c r="ANH23" s="229"/>
      <c r="ANI23" s="229"/>
      <c r="ANR23" s="229"/>
      <c r="ANS23" s="229"/>
      <c r="ANT23" s="229"/>
      <c r="ANU23" s="229"/>
      <c r="ANV23" s="229"/>
      <c r="ANW23" s="229"/>
      <c r="ANX23" s="229"/>
      <c r="ANY23" s="229"/>
      <c r="AOH23" s="229"/>
      <c r="AOI23" s="229"/>
      <c r="AOJ23" s="229"/>
      <c r="AOK23" s="229"/>
      <c r="AOL23" s="229"/>
      <c r="AOM23" s="229"/>
      <c r="AON23" s="229"/>
      <c r="AOO23" s="229"/>
      <c r="AOX23" s="229"/>
      <c r="AOY23" s="229"/>
      <c r="AOZ23" s="229"/>
      <c r="APA23" s="229"/>
      <c r="APB23" s="229"/>
      <c r="APC23" s="229"/>
      <c r="APD23" s="229"/>
      <c r="APE23" s="229"/>
      <c r="APN23" s="229"/>
      <c r="APO23" s="229"/>
      <c r="APP23" s="229"/>
      <c r="APQ23" s="229"/>
      <c r="APR23" s="229"/>
      <c r="APS23" s="229"/>
      <c r="APT23" s="229"/>
      <c r="APU23" s="229"/>
      <c r="AQD23" s="229"/>
      <c r="AQE23" s="229"/>
      <c r="AQF23" s="229"/>
      <c r="AQG23" s="229"/>
      <c r="AQH23" s="229"/>
      <c r="AQI23" s="229"/>
      <c r="AQJ23" s="229"/>
      <c r="AQK23" s="229"/>
      <c r="AQT23" s="229"/>
      <c r="AQU23" s="229"/>
      <c r="AQV23" s="229"/>
      <c r="AQW23" s="229"/>
      <c r="AQX23" s="229"/>
      <c r="AQY23" s="229"/>
      <c r="AQZ23" s="229"/>
      <c r="ARA23" s="229"/>
      <c r="ARJ23" s="229"/>
      <c r="ARK23" s="229"/>
      <c r="ARL23" s="229"/>
      <c r="ARM23" s="229"/>
      <c r="ARN23" s="229"/>
      <c r="ARO23" s="229"/>
      <c r="ARP23" s="229"/>
      <c r="ARQ23" s="229"/>
      <c r="ARZ23" s="229"/>
      <c r="ASA23" s="229"/>
      <c r="ASB23" s="229"/>
      <c r="ASC23" s="229"/>
      <c r="ASD23" s="229"/>
      <c r="ASE23" s="229"/>
      <c r="ASF23" s="229"/>
      <c r="ASG23" s="229"/>
      <c r="ASP23" s="229"/>
      <c r="ASQ23" s="229"/>
      <c r="ASR23" s="229"/>
      <c r="ASS23" s="229"/>
      <c r="AST23" s="229"/>
      <c r="ASU23" s="229"/>
      <c r="ASV23" s="229"/>
      <c r="ASW23" s="229"/>
      <c r="ATF23" s="229"/>
      <c r="ATG23" s="229"/>
      <c r="ATH23" s="229"/>
      <c r="ATI23" s="229"/>
      <c r="ATJ23" s="229"/>
      <c r="ATK23" s="229"/>
      <c r="ATL23" s="229"/>
      <c r="ATM23" s="229"/>
      <c r="ATV23" s="229"/>
      <c r="ATW23" s="229"/>
      <c r="ATX23" s="229"/>
      <c r="ATY23" s="229"/>
      <c r="ATZ23" s="229"/>
      <c r="AUA23" s="229"/>
      <c r="AUB23" s="229"/>
      <c r="AUC23" s="229"/>
      <c r="AUL23" s="229"/>
      <c r="AUM23" s="229"/>
      <c r="AUN23" s="229"/>
      <c r="AUO23" s="229"/>
      <c r="AUP23" s="229"/>
      <c r="AUQ23" s="229"/>
      <c r="AUR23" s="229"/>
      <c r="AUS23" s="229"/>
      <c r="AVB23" s="229"/>
      <c r="AVC23" s="229"/>
      <c r="AVD23" s="229"/>
      <c r="AVE23" s="229"/>
      <c r="AVF23" s="229"/>
      <c r="AVG23" s="229"/>
      <c r="AVH23" s="229"/>
      <c r="AVI23" s="229"/>
      <c r="AVR23" s="229"/>
      <c r="AVS23" s="229"/>
      <c r="AVT23" s="229"/>
      <c r="AVU23" s="229"/>
      <c r="AVV23" s="229"/>
      <c r="AVW23" s="229"/>
      <c r="AVX23" s="229"/>
      <c r="AVY23" s="229"/>
      <c r="AWH23" s="229"/>
      <c r="AWI23" s="229"/>
      <c r="AWJ23" s="229"/>
      <c r="AWK23" s="229"/>
      <c r="AWL23" s="229"/>
      <c r="AWM23" s="229"/>
      <c r="AWN23" s="229"/>
      <c r="AWO23" s="229"/>
      <c r="AWX23" s="229"/>
      <c r="AWY23" s="229"/>
      <c r="AWZ23" s="229"/>
      <c r="AXA23" s="229"/>
      <c r="AXB23" s="229"/>
      <c r="AXC23" s="229"/>
      <c r="AXD23" s="229"/>
      <c r="AXE23" s="229"/>
      <c r="AXN23" s="229"/>
      <c r="AXO23" s="229"/>
      <c r="AXP23" s="229"/>
      <c r="AXQ23" s="229"/>
      <c r="AXR23" s="229"/>
      <c r="AXS23" s="229"/>
      <c r="AXT23" s="229"/>
      <c r="AXU23" s="229"/>
      <c r="AYD23" s="229"/>
      <c r="AYE23" s="229"/>
      <c r="AYF23" s="229"/>
      <c r="AYG23" s="229"/>
      <c r="AYH23" s="229"/>
      <c r="AYI23" s="229"/>
      <c r="AYJ23" s="229"/>
      <c r="AYK23" s="229"/>
      <c r="AYT23" s="229"/>
      <c r="AYU23" s="229"/>
      <c r="AYV23" s="229"/>
      <c r="AYW23" s="229"/>
      <c r="AYX23" s="229"/>
      <c r="AYY23" s="229"/>
      <c r="AYZ23" s="229"/>
      <c r="AZA23" s="229"/>
      <c r="AZJ23" s="229"/>
      <c r="AZK23" s="229"/>
      <c r="AZL23" s="229"/>
      <c r="AZM23" s="229"/>
      <c r="AZN23" s="229"/>
      <c r="AZO23" s="229"/>
      <c r="AZP23" s="229"/>
      <c r="AZQ23" s="229"/>
      <c r="AZZ23" s="229"/>
      <c r="BAA23" s="229"/>
      <c r="BAB23" s="229"/>
      <c r="BAC23" s="229"/>
      <c r="BAD23" s="229"/>
      <c r="BAE23" s="229"/>
      <c r="BAF23" s="229"/>
      <c r="BAG23" s="229"/>
      <c r="BAP23" s="229"/>
      <c r="BAQ23" s="229"/>
      <c r="BAR23" s="229"/>
      <c r="BAS23" s="229"/>
      <c r="BAT23" s="229"/>
      <c r="BAU23" s="229"/>
      <c r="BAV23" s="229"/>
      <c r="BAW23" s="229"/>
      <c r="BBF23" s="229"/>
      <c r="BBG23" s="229"/>
      <c r="BBH23" s="229"/>
      <c r="BBI23" s="229"/>
      <c r="BBJ23" s="229"/>
      <c r="BBK23" s="229"/>
      <c r="BBL23" s="229"/>
      <c r="BBM23" s="229"/>
      <c r="BBV23" s="229"/>
      <c r="BBW23" s="229"/>
      <c r="BBX23" s="229"/>
      <c r="BBY23" s="229"/>
      <c r="BBZ23" s="229"/>
      <c r="BCA23" s="229"/>
      <c r="BCB23" s="229"/>
      <c r="BCC23" s="229"/>
      <c r="BCL23" s="229"/>
      <c r="BCM23" s="229"/>
      <c r="BCN23" s="229"/>
      <c r="BCO23" s="229"/>
      <c r="BCP23" s="229"/>
      <c r="BCQ23" s="229"/>
      <c r="BCR23" s="229"/>
      <c r="BCS23" s="229"/>
      <c r="BDB23" s="229"/>
      <c r="BDC23" s="229"/>
      <c r="BDD23" s="229"/>
      <c r="BDE23" s="229"/>
      <c r="BDF23" s="229"/>
      <c r="BDG23" s="229"/>
      <c r="BDH23" s="229"/>
      <c r="BDI23" s="229"/>
      <c r="BDR23" s="229"/>
      <c r="BDS23" s="229"/>
      <c r="BDT23" s="229"/>
      <c r="BDU23" s="229"/>
      <c r="BDV23" s="229"/>
      <c r="BDW23" s="229"/>
      <c r="BDX23" s="229"/>
      <c r="BDY23" s="229"/>
      <c r="BEH23" s="229"/>
      <c r="BEI23" s="229"/>
      <c r="BEJ23" s="229"/>
      <c r="BEK23" s="229"/>
      <c r="BEL23" s="229"/>
      <c r="BEM23" s="229"/>
      <c r="BEN23" s="229"/>
      <c r="BEO23" s="229"/>
      <c r="BEX23" s="229"/>
      <c r="BEY23" s="229"/>
      <c r="BEZ23" s="229"/>
      <c r="BFA23" s="229"/>
      <c r="BFB23" s="229"/>
      <c r="BFC23" s="229"/>
      <c r="BFD23" s="229"/>
      <c r="BFE23" s="229"/>
      <c r="BFN23" s="229"/>
      <c r="BFO23" s="229"/>
      <c r="BFP23" s="229"/>
      <c r="BFQ23" s="229"/>
      <c r="BFR23" s="229"/>
      <c r="BFS23" s="229"/>
      <c r="BFT23" s="229"/>
      <c r="BFU23" s="229"/>
      <c r="BGD23" s="229"/>
      <c r="BGE23" s="229"/>
      <c r="BGF23" s="229"/>
      <c r="BGG23" s="229"/>
      <c r="BGH23" s="229"/>
      <c r="BGI23" s="229"/>
      <c r="BGJ23" s="229"/>
      <c r="BGK23" s="229"/>
      <c r="BGT23" s="229"/>
      <c r="BGU23" s="229"/>
      <c r="BGV23" s="229"/>
      <c r="BGW23" s="229"/>
      <c r="BGX23" s="229"/>
      <c r="BGY23" s="229"/>
      <c r="BGZ23" s="229"/>
      <c r="BHA23" s="229"/>
      <c r="BHJ23" s="229"/>
      <c r="BHK23" s="229"/>
      <c r="BHL23" s="229"/>
      <c r="BHM23" s="229"/>
      <c r="BHN23" s="229"/>
      <c r="BHO23" s="229"/>
      <c r="BHP23" s="229"/>
      <c r="BHQ23" s="229"/>
      <c r="BHZ23" s="229"/>
      <c r="BIA23" s="229"/>
      <c r="BIB23" s="229"/>
      <c r="BIC23" s="229"/>
      <c r="BID23" s="229"/>
      <c r="BIE23" s="229"/>
      <c r="BIF23" s="229"/>
      <c r="BIG23" s="229"/>
      <c r="BIP23" s="229"/>
      <c r="BIQ23" s="229"/>
      <c r="BIR23" s="229"/>
      <c r="BIS23" s="229"/>
      <c r="BIT23" s="229"/>
      <c r="BIU23" s="229"/>
      <c r="BIV23" s="229"/>
      <c r="BIW23" s="229"/>
      <c r="BJF23" s="229"/>
      <c r="BJG23" s="229"/>
      <c r="BJH23" s="229"/>
      <c r="BJI23" s="229"/>
      <c r="BJJ23" s="229"/>
      <c r="BJK23" s="229"/>
      <c r="BJL23" s="229"/>
      <c r="BJM23" s="229"/>
      <c r="BJV23" s="229"/>
      <c r="BJW23" s="229"/>
      <c r="BJX23" s="229"/>
      <c r="BJY23" s="229"/>
      <c r="BJZ23" s="229"/>
      <c r="BKA23" s="229"/>
      <c r="BKB23" s="229"/>
      <c r="BKC23" s="229"/>
      <c r="BKL23" s="229"/>
      <c r="BKM23" s="229"/>
      <c r="BKN23" s="229"/>
      <c r="BKO23" s="229"/>
      <c r="BKP23" s="229"/>
      <c r="BKQ23" s="229"/>
      <c r="BKR23" s="229"/>
      <c r="BKS23" s="229"/>
      <c r="BLB23" s="229"/>
      <c r="BLC23" s="229"/>
      <c r="BLD23" s="229"/>
      <c r="BLE23" s="229"/>
      <c r="BLF23" s="229"/>
      <c r="BLG23" s="229"/>
      <c r="BLH23" s="229"/>
      <c r="BLI23" s="229"/>
      <c r="BLR23" s="229"/>
      <c r="BLS23" s="229"/>
      <c r="BLT23" s="229"/>
      <c r="BLU23" s="229"/>
      <c r="BLV23" s="229"/>
      <c r="BLW23" s="229"/>
      <c r="BLX23" s="229"/>
      <c r="BLY23" s="229"/>
      <c r="BMH23" s="229"/>
      <c r="BMI23" s="229"/>
      <c r="BMJ23" s="229"/>
      <c r="BMK23" s="229"/>
      <c r="BML23" s="229"/>
      <c r="BMM23" s="229"/>
      <c r="BMN23" s="229"/>
      <c r="BMO23" s="229"/>
      <c r="BMX23" s="229"/>
      <c r="BMY23" s="229"/>
      <c r="BMZ23" s="229"/>
      <c r="BNA23" s="229"/>
      <c r="BNB23" s="229"/>
      <c r="BNC23" s="229"/>
      <c r="BND23" s="229"/>
      <c r="BNE23" s="229"/>
      <c r="BNN23" s="229"/>
      <c r="BNO23" s="229"/>
      <c r="BNP23" s="229"/>
      <c r="BNQ23" s="229"/>
      <c r="BNR23" s="229"/>
      <c r="BNS23" s="229"/>
      <c r="BNT23" s="229"/>
      <c r="BNU23" s="229"/>
      <c r="BOD23" s="229"/>
      <c r="BOE23" s="229"/>
      <c r="BOF23" s="229"/>
      <c r="BOG23" s="229"/>
      <c r="BOH23" s="229"/>
      <c r="BOI23" s="229"/>
      <c r="BOJ23" s="229"/>
      <c r="BOK23" s="229"/>
      <c r="BOT23" s="229"/>
      <c r="BOU23" s="229"/>
      <c r="BOV23" s="229"/>
      <c r="BOW23" s="229"/>
      <c r="BOX23" s="229"/>
      <c r="BOY23" s="229"/>
      <c r="BOZ23" s="229"/>
      <c r="BPA23" s="229"/>
      <c r="BPJ23" s="229"/>
      <c r="BPK23" s="229"/>
      <c r="BPL23" s="229"/>
      <c r="BPM23" s="229"/>
      <c r="BPN23" s="229"/>
      <c r="BPO23" s="229"/>
      <c r="BPP23" s="229"/>
      <c r="BPQ23" s="229"/>
      <c r="BPZ23" s="229"/>
      <c r="BQA23" s="229"/>
      <c r="BQB23" s="229"/>
      <c r="BQC23" s="229"/>
      <c r="BQD23" s="229"/>
      <c r="BQE23" s="229"/>
      <c r="BQF23" s="229"/>
      <c r="BQG23" s="229"/>
      <c r="BQP23" s="229"/>
      <c r="BQQ23" s="229"/>
      <c r="BQR23" s="229"/>
      <c r="BQS23" s="229"/>
      <c r="BQT23" s="229"/>
      <c r="BQU23" s="229"/>
      <c r="BQV23" s="229"/>
      <c r="BQW23" s="229"/>
      <c r="BRF23" s="229"/>
      <c r="BRG23" s="229"/>
      <c r="BRH23" s="229"/>
      <c r="BRI23" s="229"/>
      <c r="BRJ23" s="229"/>
      <c r="BRK23" s="229"/>
      <c r="BRL23" s="229"/>
      <c r="BRM23" s="229"/>
      <c r="BRV23" s="229"/>
      <c r="BRW23" s="229"/>
      <c r="BRX23" s="229"/>
      <c r="BRY23" s="229"/>
      <c r="BRZ23" s="229"/>
      <c r="BSA23" s="229"/>
      <c r="BSB23" s="229"/>
      <c r="BSC23" s="229"/>
      <c r="BSL23" s="229"/>
      <c r="BSM23" s="229"/>
      <c r="BSN23" s="229"/>
      <c r="BSO23" s="229"/>
      <c r="BSP23" s="229"/>
      <c r="BSQ23" s="229"/>
      <c r="BSR23" s="229"/>
      <c r="BSS23" s="229"/>
      <c r="BTB23" s="229"/>
      <c r="BTC23" s="229"/>
      <c r="BTD23" s="229"/>
      <c r="BTE23" s="229"/>
      <c r="BTF23" s="229"/>
      <c r="BTG23" s="229"/>
      <c r="BTH23" s="229"/>
      <c r="BTI23" s="229"/>
      <c r="BTR23" s="229"/>
      <c r="BTS23" s="229"/>
      <c r="BTT23" s="229"/>
      <c r="BTU23" s="229"/>
      <c r="BTV23" s="229"/>
      <c r="BTW23" s="229"/>
      <c r="BTX23" s="229"/>
      <c r="BTY23" s="229"/>
      <c r="BUH23" s="229"/>
      <c r="BUI23" s="229"/>
      <c r="BUJ23" s="229"/>
      <c r="BUK23" s="229"/>
      <c r="BUL23" s="229"/>
      <c r="BUM23" s="229"/>
      <c r="BUN23" s="229"/>
      <c r="BUO23" s="229"/>
      <c r="BUX23" s="229"/>
      <c r="BUY23" s="229"/>
      <c r="BUZ23" s="229"/>
      <c r="BVA23" s="229"/>
      <c r="BVB23" s="229"/>
      <c r="BVC23" s="229"/>
      <c r="BVD23" s="229"/>
      <c r="BVE23" s="229"/>
      <c r="BVN23" s="229"/>
      <c r="BVO23" s="229"/>
      <c r="BVP23" s="229"/>
      <c r="BVQ23" s="229"/>
      <c r="BVR23" s="229"/>
      <c r="BVS23" s="229"/>
      <c r="BVT23" s="229"/>
      <c r="BVU23" s="229"/>
      <c r="BWD23" s="229"/>
      <c r="BWE23" s="229"/>
      <c r="BWF23" s="229"/>
      <c r="BWG23" s="229"/>
      <c r="BWH23" s="229"/>
      <c r="BWI23" s="229"/>
      <c r="BWJ23" s="229"/>
      <c r="BWK23" s="229"/>
      <c r="BWT23" s="229"/>
      <c r="BWU23" s="229"/>
      <c r="BWV23" s="229"/>
      <c r="BWW23" s="229"/>
      <c r="BWX23" s="229"/>
      <c r="BWY23" s="229"/>
      <c r="BWZ23" s="229"/>
      <c r="BXA23" s="229"/>
      <c r="BXJ23" s="229"/>
      <c r="BXK23" s="229"/>
      <c r="BXL23" s="229"/>
      <c r="BXM23" s="229"/>
      <c r="BXN23" s="229"/>
      <c r="BXO23" s="229"/>
      <c r="BXP23" s="229"/>
      <c r="BXQ23" s="229"/>
      <c r="BXZ23" s="229"/>
      <c r="BYA23" s="229"/>
      <c r="BYB23" s="229"/>
      <c r="BYC23" s="229"/>
      <c r="BYD23" s="229"/>
      <c r="BYE23" s="229"/>
      <c r="BYF23" s="229"/>
      <c r="BYG23" s="229"/>
      <c r="BYP23" s="229"/>
      <c r="BYQ23" s="229"/>
      <c r="BYR23" s="229"/>
      <c r="BYS23" s="229"/>
      <c r="BYT23" s="229"/>
      <c r="BYU23" s="229"/>
      <c r="BYV23" s="229"/>
      <c r="BYW23" s="229"/>
      <c r="BZF23" s="229"/>
      <c r="BZG23" s="229"/>
      <c r="BZH23" s="229"/>
      <c r="BZI23" s="229"/>
      <c r="BZJ23" s="229"/>
      <c r="BZK23" s="229"/>
      <c r="BZL23" s="229"/>
      <c r="BZM23" s="229"/>
      <c r="BZV23" s="229"/>
      <c r="BZW23" s="229"/>
      <c r="BZX23" s="229"/>
      <c r="BZY23" s="229"/>
      <c r="BZZ23" s="229"/>
      <c r="CAA23" s="229"/>
      <c r="CAB23" s="229"/>
      <c r="CAC23" s="229"/>
      <c r="CAL23" s="229"/>
      <c r="CAM23" s="229"/>
      <c r="CAN23" s="229"/>
      <c r="CAO23" s="229"/>
      <c r="CAP23" s="229"/>
      <c r="CAQ23" s="229"/>
      <c r="CAR23" s="229"/>
      <c r="CAS23" s="229"/>
      <c r="CBB23" s="229"/>
      <c r="CBC23" s="229"/>
      <c r="CBD23" s="229"/>
      <c r="CBE23" s="229"/>
      <c r="CBF23" s="229"/>
      <c r="CBG23" s="229"/>
      <c r="CBH23" s="229"/>
      <c r="CBI23" s="229"/>
      <c r="CBR23" s="229"/>
      <c r="CBS23" s="229"/>
      <c r="CBT23" s="229"/>
      <c r="CBU23" s="229"/>
      <c r="CBV23" s="229"/>
      <c r="CBW23" s="229"/>
      <c r="CBX23" s="229"/>
      <c r="CBY23" s="229"/>
      <c r="CCH23" s="229"/>
      <c r="CCI23" s="229"/>
      <c r="CCJ23" s="229"/>
      <c r="CCK23" s="229"/>
      <c r="CCL23" s="229"/>
      <c r="CCM23" s="229"/>
      <c r="CCN23" s="229"/>
      <c r="CCO23" s="229"/>
      <c r="CCX23" s="229"/>
      <c r="CCY23" s="229"/>
      <c r="CCZ23" s="229"/>
      <c r="CDA23" s="229"/>
      <c r="CDB23" s="229"/>
      <c r="CDC23" s="229"/>
      <c r="CDD23" s="229"/>
      <c r="CDE23" s="229"/>
      <c r="CDN23" s="229"/>
      <c r="CDO23" s="229"/>
      <c r="CDP23" s="229"/>
      <c r="CDQ23" s="229"/>
      <c r="CDR23" s="229"/>
      <c r="CDS23" s="229"/>
      <c r="CDT23" s="229"/>
      <c r="CDU23" s="229"/>
      <c r="CED23" s="229"/>
      <c r="CEE23" s="229"/>
      <c r="CEF23" s="229"/>
      <c r="CEG23" s="229"/>
      <c r="CEH23" s="229"/>
      <c r="CEI23" s="229"/>
      <c r="CEJ23" s="229"/>
      <c r="CEK23" s="229"/>
      <c r="CET23" s="229"/>
      <c r="CEU23" s="229"/>
      <c r="CEV23" s="229"/>
      <c r="CEW23" s="229"/>
      <c r="CEX23" s="229"/>
      <c r="CEY23" s="229"/>
      <c r="CEZ23" s="229"/>
      <c r="CFA23" s="229"/>
      <c r="CFJ23" s="229"/>
      <c r="CFK23" s="229"/>
      <c r="CFL23" s="229"/>
      <c r="CFM23" s="229"/>
      <c r="CFN23" s="229"/>
      <c r="CFO23" s="229"/>
      <c r="CFP23" s="229"/>
      <c r="CFQ23" s="229"/>
      <c r="CFZ23" s="229"/>
      <c r="CGA23" s="229"/>
      <c r="CGB23" s="229"/>
      <c r="CGC23" s="229"/>
      <c r="CGD23" s="229"/>
      <c r="CGE23" s="229"/>
      <c r="CGF23" s="229"/>
      <c r="CGG23" s="229"/>
      <c r="CGP23" s="229"/>
      <c r="CGQ23" s="229"/>
      <c r="CGR23" s="229"/>
      <c r="CGS23" s="229"/>
      <c r="CGT23" s="229"/>
      <c r="CGU23" s="229"/>
      <c r="CGV23" s="229"/>
      <c r="CGW23" s="229"/>
      <c r="CHF23" s="229"/>
      <c r="CHG23" s="229"/>
      <c r="CHH23" s="229"/>
      <c r="CHI23" s="229"/>
      <c r="CHJ23" s="229"/>
      <c r="CHK23" s="229"/>
      <c r="CHL23" s="229"/>
      <c r="CHM23" s="229"/>
      <c r="CHV23" s="229"/>
      <c r="CHW23" s="229"/>
      <c r="CHX23" s="229"/>
      <c r="CHY23" s="229"/>
      <c r="CHZ23" s="229"/>
      <c r="CIA23" s="229"/>
      <c r="CIB23" s="229"/>
      <c r="CIC23" s="229"/>
      <c r="CIL23" s="229"/>
      <c r="CIM23" s="229"/>
      <c r="CIN23" s="229"/>
      <c r="CIO23" s="229"/>
      <c r="CIP23" s="229"/>
      <c r="CIQ23" s="229"/>
      <c r="CIR23" s="229"/>
      <c r="CIS23" s="229"/>
      <c r="CJB23" s="229"/>
      <c r="CJC23" s="229"/>
      <c r="CJD23" s="229"/>
      <c r="CJE23" s="229"/>
      <c r="CJF23" s="229"/>
      <c r="CJG23" s="229"/>
      <c r="CJH23" s="229"/>
      <c r="CJI23" s="229"/>
      <c r="CJR23" s="229"/>
      <c r="CJS23" s="229"/>
      <c r="CJT23" s="229"/>
      <c r="CJU23" s="229"/>
      <c r="CJV23" s="229"/>
      <c r="CJW23" s="229"/>
      <c r="CJX23" s="229"/>
      <c r="CJY23" s="229"/>
      <c r="CKH23" s="229"/>
      <c r="CKI23" s="229"/>
      <c r="CKJ23" s="229"/>
      <c r="CKK23" s="229"/>
      <c r="CKL23" s="229"/>
      <c r="CKM23" s="229"/>
      <c r="CKN23" s="229"/>
      <c r="CKO23" s="229"/>
      <c r="CKX23" s="229"/>
      <c r="CKY23" s="229"/>
      <c r="CKZ23" s="229"/>
      <c r="CLA23" s="229"/>
      <c r="CLB23" s="229"/>
      <c r="CLC23" s="229"/>
      <c r="CLD23" s="229"/>
      <c r="CLE23" s="229"/>
      <c r="CLN23" s="229"/>
      <c r="CLO23" s="229"/>
      <c r="CLP23" s="229"/>
      <c r="CLQ23" s="229"/>
      <c r="CLR23" s="229"/>
      <c r="CLS23" s="229"/>
      <c r="CLT23" s="229"/>
      <c r="CLU23" s="229"/>
      <c r="CMD23" s="229"/>
      <c r="CME23" s="229"/>
      <c r="CMF23" s="229"/>
      <c r="CMG23" s="229"/>
      <c r="CMH23" s="229"/>
      <c r="CMI23" s="229"/>
      <c r="CMJ23" s="229"/>
      <c r="CMK23" s="229"/>
      <c r="CMT23" s="229"/>
      <c r="CMU23" s="229"/>
      <c r="CMV23" s="229"/>
      <c r="CMW23" s="229"/>
      <c r="CMX23" s="229"/>
      <c r="CMY23" s="229"/>
      <c r="CMZ23" s="229"/>
      <c r="CNA23" s="229"/>
      <c r="CNJ23" s="229"/>
      <c r="CNK23" s="229"/>
      <c r="CNL23" s="229"/>
      <c r="CNM23" s="229"/>
      <c r="CNN23" s="229"/>
      <c r="CNO23" s="229"/>
      <c r="CNP23" s="229"/>
      <c r="CNQ23" s="229"/>
      <c r="CNZ23" s="229"/>
      <c r="COA23" s="229"/>
      <c r="COB23" s="229"/>
      <c r="COC23" s="229"/>
      <c r="COD23" s="229"/>
      <c r="COE23" s="229"/>
      <c r="COF23" s="229"/>
      <c r="COG23" s="229"/>
      <c r="COP23" s="229"/>
      <c r="COQ23" s="229"/>
      <c r="COR23" s="229"/>
      <c r="COS23" s="229"/>
      <c r="COT23" s="229"/>
      <c r="COU23" s="229"/>
      <c r="COV23" s="229"/>
      <c r="COW23" s="229"/>
      <c r="CPF23" s="229"/>
      <c r="CPG23" s="229"/>
      <c r="CPH23" s="229"/>
      <c r="CPI23" s="229"/>
      <c r="CPJ23" s="229"/>
      <c r="CPK23" s="229"/>
      <c r="CPL23" s="229"/>
      <c r="CPM23" s="229"/>
      <c r="CPV23" s="229"/>
      <c r="CPW23" s="229"/>
      <c r="CPX23" s="229"/>
      <c r="CPY23" s="229"/>
      <c r="CPZ23" s="229"/>
      <c r="CQA23" s="229"/>
      <c r="CQB23" s="229"/>
      <c r="CQC23" s="229"/>
      <c r="CQL23" s="229"/>
      <c r="CQM23" s="229"/>
      <c r="CQN23" s="229"/>
      <c r="CQO23" s="229"/>
      <c r="CQP23" s="229"/>
      <c r="CQQ23" s="229"/>
      <c r="CQR23" s="229"/>
      <c r="CQS23" s="229"/>
      <c r="CRB23" s="229"/>
      <c r="CRC23" s="229"/>
      <c r="CRD23" s="229"/>
      <c r="CRE23" s="229"/>
      <c r="CRF23" s="229"/>
      <c r="CRG23" s="229"/>
      <c r="CRH23" s="229"/>
      <c r="CRI23" s="229"/>
      <c r="CRR23" s="229"/>
      <c r="CRS23" s="229"/>
      <c r="CRT23" s="229"/>
      <c r="CRU23" s="229"/>
      <c r="CRV23" s="229"/>
      <c r="CRW23" s="229"/>
      <c r="CRX23" s="229"/>
      <c r="CRY23" s="229"/>
      <c r="CSH23" s="229"/>
      <c r="CSI23" s="229"/>
      <c r="CSJ23" s="229"/>
      <c r="CSK23" s="229"/>
      <c r="CSL23" s="229"/>
      <c r="CSM23" s="229"/>
      <c r="CSN23" s="229"/>
      <c r="CSO23" s="229"/>
      <c r="CSX23" s="229"/>
      <c r="CSY23" s="229"/>
      <c r="CSZ23" s="229"/>
      <c r="CTA23" s="229"/>
      <c r="CTB23" s="229"/>
      <c r="CTC23" s="229"/>
      <c r="CTD23" s="229"/>
      <c r="CTE23" s="229"/>
      <c r="CTN23" s="229"/>
      <c r="CTO23" s="229"/>
      <c r="CTP23" s="229"/>
      <c r="CTQ23" s="229"/>
      <c r="CTR23" s="229"/>
      <c r="CTS23" s="229"/>
      <c r="CTT23" s="229"/>
      <c r="CTU23" s="229"/>
      <c r="CUD23" s="229"/>
      <c r="CUE23" s="229"/>
      <c r="CUF23" s="229"/>
      <c r="CUG23" s="229"/>
      <c r="CUH23" s="229"/>
      <c r="CUI23" s="229"/>
      <c r="CUJ23" s="229"/>
      <c r="CUK23" s="229"/>
      <c r="CUT23" s="229"/>
      <c r="CUU23" s="229"/>
      <c r="CUV23" s="229"/>
      <c r="CUW23" s="229"/>
      <c r="CUX23" s="229"/>
      <c r="CUY23" s="229"/>
      <c r="CUZ23" s="229"/>
      <c r="CVA23" s="229"/>
      <c r="CVJ23" s="229"/>
      <c r="CVK23" s="229"/>
      <c r="CVL23" s="229"/>
      <c r="CVM23" s="229"/>
      <c r="CVN23" s="229"/>
      <c r="CVO23" s="229"/>
      <c r="CVP23" s="229"/>
      <c r="CVQ23" s="229"/>
      <c r="CVZ23" s="229"/>
      <c r="CWA23" s="229"/>
      <c r="CWB23" s="229"/>
      <c r="CWC23" s="229"/>
      <c r="CWD23" s="229"/>
      <c r="CWE23" s="229"/>
      <c r="CWF23" s="229"/>
      <c r="CWG23" s="229"/>
      <c r="CWP23" s="229"/>
      <c r="CWQ23" s="229"/>
      <c r="CWR23" s="229"/>
      <c r="CWS23" s="229"/>
      <c r="CWT23" s="229"/>
      <c r="CWU23" s="229"/>
      <c r="CWV23" s="229"/>
      <c r="CWW23" s="229"/>
      <c r="CXF23" s="229"/>
      <c r="CXG23" s="229"/>
      <c r="CXH23" s="229"/>
      <c r="CXI23" s="229"/>
      <c r="CXJ23" s="229"/>
      <c r="CXK23" s="229"/>
      <c r="CXL23" s="229"/>
      <c r="CXM23" s="229"/>
      <c r="CXV23" s="229"/>
      <c r="CXW23" s="229"/>
      <c r="CXX23" s="229"/>
      <c r="CXY23" s="229"/>
      <c r="CXZ23" s="229"/>
      <c r="CYA23" s="229"/>
      <c r="CYB23" s="229"/>
      <c r="CYC23" s="229"/>
      <c r="CYL23" s="229"/>
      <c r="CYM23" s="229"/>
      <c r="CYN23" s="229"/>
      <c r="CYO23" s="229"/>
      <c r="CYP23" s="229"/>
      <c r="CYQ23" s="229"/>
      <c r="CYR23" s="229"/>
      <c r="CYS23" s="229"/>
      <c r="CZB23" s="229"/>
      <c r="CZC23" s="229"/>
      <c r="CZD23" s="229"/>
      <c r="CZE23" s="229"/>
      <c r="CZF23" s="229"/>
      <c r="CZG23" s="229"/>
      <c r="CZH23" s="229"/>
      <c r="CZI23" s="229"/>
      <c r="CZR23" s="229"/>
      <c r="CZS23" s="229"/>
      <c r="CZT23" s="229"/>
      <c r="CZU23" s="229"/>
      <c r="CZV23" s="229"/>
      <c r="CZW23" s="229"/>
      <c r="CZX23" s="229"/>
      <c r="CZY23" s="229"/>
      <c r="DAH23" s="229"/>
      <c r="DAI23" s="229"/>
      <c r="DAJ23" s="229"/>
      <c r="DAK23" s="229"/>
      <c r="DAL23" s="229"/>
      <c r="DAM23" s="229"/>
      <c r="DAN23" s="229"/>
      <c r="DAO23" s="229"/>
      <c r="DAX23" s="229"/>
      <c r="DAY23" s="229"/>
      <c r="DAZ23" s="229"/>
      <c r="DBA23" s="229"/>
      <c r="DBB23" s="229"/>
      <c r="DBC23" s="229"/>
      <c r="DBD23" s="229"/>
      <c r="DBE23" s="229"/>
      <c r="DBN23" s="229"/>
      <c r="DBO23" s="229"/>
      <c r="DBP23" s="229"/>
      <c r="DBQ23" s="229"/>
      <c r="DBR23" s="229"/>
      <c r="DBS23" s="229"/>
      <c r="DBT23" s="229"/>
      <c r="DBU23" s="229"/>
      <c r="DCD23" s="229"/>
      <c r="DCE23" s="229"/>
      <c r="DCF23" s="229"/>
      <c r="DCG23" s="229"/>
      <c r="DCH23" s="229"/>
      <c r="DCI23" s="229"/>
      <c r="DCJ23" s="229"/>
      <c r="DCK23" s="229"/>
      <c r="DCT23" s="229"/>
      <c r="DCU23" s="229"/>
      <c r="DCV23" s="229"/>
      <c r="DCW23" s="229"/>
      <c r="DCX23" s="229"/>
      <c r="DCY23" s="229"/>
      <c r="DCZ23" s="229"/>
      <c r="DDA23" s="229"/>
      <c r="DDJ23" s="229"/>
      <c r="DDK23" s="229"/>
      <c r="DDL23" s="229"/>
      <c r="DDM23" s="229"/>
      <c r="DDN23" s="229"/>
      <c r="DDO23" s="229"/>
      <c r="DDP23" s="229"/>
      <c r="DDQ23" s="229"/>
      <c r="DDZ23" s="229"/>
      <c r="DEA23" s="229"/>
      <c r="DEB23" s="229"/>
      <c r="DEC23" s="229"/>
      <c r="DED23" s="229"/>
      <c r="DEE23" s="229"/>
      <c r="DEF23" s="229"/>
      <c r="DEG23" s="229"/>
      <c r="DEP23" s="229"/>
      <c r="DEQ23" s="229"/>
      <c r="DER23" s="229"/>
      <c r="DES23" s="229"/>
      <c r="DET23" s="229"/>
      <c r="DEU23" s="229"/>
      <c r="DEV23" s="229"/>
      <c r="DEW23" s="229"/>
      <c r="DFF23" s="229"/>
      <c r="DFG23" s="229"/>
      <c r="DFH23" s="229"/>
      <c r="DFI23" s="229"/>
      <c r="DFJ23" s="229"/>
      <c r="DFK23" s="229"/>
      <c r="DFL23" s="229"/>
      <c r="DFM23" s="229"/>
      <c r="DFV23" s="229"/>
      <c r="DFW23" s="229"/>
      <c r="DFX23" s="229"/>
      <c r="DFY23" s="229"/>
      <c r="DFZ23" s="229"/>
      <c r="DGA23" s="229"/>
      <c r="DGB23" s="229"/>
      <c r="DGC23" s="229"/>
      <c r="DGL23" s="229"/>
      <c r="DGM23" s="229"/>
      <c r="DGN23" s="229"/>
      <c r="DGO23" s="229"/>
      <c r="DGP23" s="229"/>
      <c r="DGQ23" s="229"/>
      <c r="DGR23" s="229"/>
      <c r="DGS23" s="229"/>
      <c r="DHB23" s="229"/>
      <c r="DHC23" s="229"/>
      <c r="DHD23" s="229"/>
      <c r="DHE23" s="229"/>
      <c r="DHF23" s="229"/>
      <c r="DHG23" s="229"/>
      <c r="DHH23" s="229"/>
      <c r="DHI23" s="229"/>
      <c r="DHR23" s="229"/>
      <c r="DHS23" s="229"/>
      <c r="DHT23" s="229"/>
      <c r="DHU23" s="229"/>
      <c r="DHV23" s="229"/>
      <c r="DHW23" s="229"/>
      <c r="DHX23" s="229"/>
      <c r="DHY23" s="229"/>
      <c r="DIH23" s="229"/>
      <c r="DII23" s="229"/>
      <c r="DIJ23" s="229"/>
      <c r="DIK23" s="229"/>
      <c r="DIL23" s="229"/>
      <c r="DIM23" s="229"/>
      <c r="DIN23" s="229"/>
      <c r="DIO23" s="229"/>
      <c r="DIX23" s="229"/>
      <c r="DIY23" s="229"/>
      <c r="DIZ23" s="229"/>
      <c r="DJA23" s="229"/>
      <c r="DJB23" s="229"/>
      <c r="DJC23" s="229"/>
      <c r="DJD23" s="229"/>
      <c r="DJE23" s="229"/>
      <c r="DJN23" s="229"/>
      <c r="DJO23" s="229"/>
      <c r="DJP23" s="229"/>
      <c r="DJQ23" s="229"/>
      <c r="DJR23" s="229"/>
      <c r="DJS23" s="229"/>
      <c r="DJT23" s="229"/>
      <c r="DJU23" s="229"/>
      <c r="DKD23" s="229"/>
      <c r="DKE23" s="229"/>
      <c r="DKF23" s="229"/>
      <c r="DKG23" s="229"/>
      <c r="DKH23" s="229"/>
      <c r="DKI23" s="229"/>
      <c r="DKJ23" s="229"/>
      <c r="DKK23" s="229"/>
      <c r="DKT23" s="229"/>
      <c r="DKU23" s="229"/>
      <c r="DKV23" s="229"/>
      <c r="DKW23" s="229"/>
      <c r="DKX23" s="229"/>
      <c r="DKY23" s="229"/>
      <c r="DKZ23" s="229"/>
      <c r="DLA23" s="229"/>
      <c r="DLJ23" s="229"/>
      <c r="DLK23" s="229"/>
      <c r="DLL23" s="229"/>
      <c r="DLM23" s="229"/>
      <c r="DLN23" s="229"/>
      <c r="DLO23" s="229"/>
      <c r="DLP23" s="229"/>
      <c r="DLQ23" s="229"/>
      <c r="DLZ23" s="229"/>
      <c r="DMA23" s="229"/>
      <c r="DMB23" s="229"/>
      <c r="DMC23" s="229"/>
      <c r="DMD23" s="229"/>
      <c r="DME23" s="229"/>
      <c r="DMF23" s="229"/>
      <c r="DMG23" s="229"/>
      <c r="DMP23" s="229"/>
      <c r="DMQ23" s="229"/>
      <c r="DMR23" s="229"/>
      <c r="DMS23" s="229"/>
      <c r="DMT23" s="229"/>
      <c r="DMU23" s="229"/>
      <c r="DMV23" s="229"/>
      <c r="DMW23" s="229"/>
      <c r="DNF23" s="229"/>
      <c r="DNG23" s="229"/>
      <c r="DNH23" s="229"/>
      <c r="DNI23" s="229"/>
      <c r="DNJ23" s="229"/>
      <c r="DNK23" s="229"/>
      <c r="DNL23" s="229"/>
      <c r="DNM23" s="229"/>
      <c r="DNV23" s="229"/>
      <c r="DNW23" s="229"/>
      <c r="DNX23" s="229"/>
      <c r="DNY23" s="229"/>
      <c r="DNZ23" s="229"/>
      <c r="DOA23" s="229"/>
      <c r="DOB23" s="229"/>
      <c r="DOC23" s="229"/>
      <c r="DOL23" s="229"/>
      <c r="DOM23" s="229"/>
      <c r="DON23" s="229"/>
      <c r="DOO23" s="229"/>
      <c r="DOP23" s="229"/>
      <c r="DOQ23" s="229"/>
      <c r="DOR23" s="229"/>
      <c r="DOS23" s="229"/>
      <c r="DPB23" s="229"/>
      <c r="DPC23" s="229"/>
      <c r="DPD23" s="229"/>
      <c r="DPE23" s="229"/>
      <c r="DPF23" s="229"/>
      <c r="DPG23" s="229"/>
      <c r="DPH23" s="229"/>
      <c r="DPI23" s="229"/>
      <c r="DPR23" s="229"/>
      <c r="DPS23" s="229"/>
      <c r="DPT23" s="229"/>
      <c r="DPU23" s="229"/>
      <c r="DPV23" s="229"/>
      <c r="DPW23" s="229"/>
      <c r="DPX23" s="229"/>
      <c r="DPY23" s="229"/>
      <c r="DQH23" s="229"/>
      <c r="DQI23" s="229"/>
      <c r="DQJ23" s="229"/>
      <c r="DQK23" s="229"/>
      <c r="DQL23" s="229"/>
      <c r="DQM23" s="229"/>
      <c r="DQN23" s="229"/>
      <c r="DQO23" s="229"/>
      <c r="DQX23" s="229"/>
      <c r="DQY23" s="229"/>
      <c r="DQZ23" s="229"/>
      <c r="DRA23" s="229"/>
      <c r="DRB23" s="229"/>
      <c r="DRC23" s="229"/>
      <c r="DRD23" s="229"/>
      <c r="DRE23" s="229"/>
      <c r="DRN23" s="229"/>
      <c r="DRO23" s="229"/>
      <c r="DRP23" s="229"/>
      <c r="DRQ23" s="229"/>
      <c r="DRR23" s="229"/>
      <c r="DRS23" s="229"/>
      <c r="DRT23" s="229"/>
      <c r="DRU23" s="229"/>
      <c r="DSD23" s="229"/>
      <c r="DSE23" s="229"/>
      <c r="DSF23" s="229"/>
      <c r="DSG23" s="229"/>
      <c r="DSH23" s="229"/>
      <c r="DSI23" s="229"/>
      <c r="DSJ23" s="229"/>
      <c r="DSK23" s="229"/>
      <c r="DST23" s="229"/>
      <c r="DSU23" s="229"/>
      <c r="DSV23" s="229"/>
      <c r="DSW23" s="229"/>
      <c r="DSX23" s="229"/>
      <c r="DSY23" s="229"/>
      <c r="DSZ23" s="229"/>
      <c r="DTA23" s="229"/>
      <c r="DTJ23" s="229"/>
      <c r="DTK23" s="229"/>
      <c r="DTL23" s="229"/>
      <c r="DTM23" s="229"/>
      <c r="DTN23" s="229"/>
      <c r="DTO23" s="229"/>
      <c r="DTP23" s="229"/>
      <c r="DTQ23" s="229"/>
      <c r="DTZ23" s="229"/>
      <c r="DUA23" s="229"/>
      <c r="DUB23" s="229"/>
      <c r="DUC23" s="229"/>
      <c r="DUD23" s="229"/>
      <c r="DUE23" s="229"/>
      <c r="DUF23" s="229"/>
      <c r="DUG23" s="229"/>
      <c r="DUP23" s="229"/>
      <c r="DUQ23" s="229"/>
      <c r="DUR23" s="229"/>
      <c r="DUS23" s="229"/>
      <c r="DUT23" s="229"/>
      <c r="DUU23" s="229"/>
      <c r="DUV23" s="229"/>
      <c r="DUW23" s="229"/>
      <c r="DVF23" s="229"/>
      <c r="DVG23" s="229"/>
      <c r="DVH23" s="229"/>
      <c r="DVI23" s="229"/>
      <c r="DVJ23" s="229"/>
      <c r="DVK23" s="229"/>
      <c r="DVL23" s="229"/>
      <c r="DVM23" s="229"/>
      <c r="DVV23" s="229"/>
      <c r="DVW23" s="229"/>
      <c r="DVX23" s="229"/>
      <c r="DVY23" s="229"/>
      <c r="DVZ23" s="229"/>
      <c r="DWA23" s="229"/>
      <c r="DWB23" s="229"/>
      <c r="DWC23" s="229"/>
      <c r="DWL23" s="229"/>
      <c r="DWM23" s="229"/>
      <c r="DWN23" s="229"/>
      <c r="DWO23" s="229"/>
      <c r="DWP23" s="229"/>
      <c r="DWQ23" s="229"/>
      <c r="DWR23" s="229"/>
      <c r="DWS23" s="229"/>
      <c r="DXB23" s="229"/>
      <c r="DXC23" s="229"/>
      <c r="DXD23" s="229"/>
      <c r="DXE23" s="229"/>
      <c r="DXF23" s="229"/>
      <c r="DXG23" s="229"/>
      <c r="DXH23" s="229"/>
      <c r="DXI23" s="229"/>
      <c r="DXR23" s="229"/>
      <c r="DXS23" s="229"/>
      <c r="DXT23" s="229"/>
      <c r="DXU23" s="229"/>
      <c r="DXV23" s="229"/>
      <c r="DXW23" s="229"/>
      <c r="DXX23" s="229"/>
      <c r="DXY23" s="229"/>
      <c r="DYH23" s="229"/>
      <c r="DYI23" s="229"/>
      <c r="DYJ23" s="229"/>
      <c r="DYK23" s="229"/>
      <c r="DYL23" s="229"/>
      <c r="DYM23" s="229"/>
      <c r="DYN23" s="229"/>
      <c r="DYO23" s="229"/>
      <c r="DYX23" s="229"/>
      <c r="DYY23" s="229"/>
      <c r="DYZ23" s="229"/>
      <c r="DZA23" s="229"/>
      <c r="DZB23" s="229"/>
      <c r="DZC23" s="229"/>
      <c r="DZD23" s="229"/>
      <c r="DZE23" s="229"/>
      <c r="DZN23" s="229"/>
      <c r="DZO23" s="229"/>
      <c r="DZP23" s="229"/>
      <c r="DZQ23" s="229"/>
      <c r="DZR23" s="229"/>
      <c r="DZS23" s="229"/>
      <c r="DZT23" s="229"/>
      <c r="DZU23" s="229"/>
      <c r="EAD23" s="229"/>
      <c r="EAE23" s="229"/>
      <c r="EAF23" s="229"/>
      <c r="EAG23" s="229"/>
      <c r="EAH23" s="229"/>
      <c r="EAI23" s="229"/>
      <c r="EAJ23" s="229"/>
      <c r="EAK23" s="229"/>
      <c r="EAT23" s="229"/>
      <c r="EAU23" s="229"/>
      <c r="EAV23" s="229"/>
      <c r="EAW23" s="229"/>
      <c r="EAX23" s="229"/>
      <c r="EAY23" s="229"/>
      <c r="EAZ23" s="229"/>
      <c r="EBA23" s="229"/>
      <c r="EBJ23" s="229"/>
      <c r="EBK23" s="229"/>
      <c r="EBL23" s="229"/>
      <c r="EBM23" s="229"/>
      <c r="EBN23" s="229"/>
      <c r="EBO23" s="229"/>
      <c r="EBP23" s="229"/>
      <c r="EBQ23" s="229"/>
      <c r="EBZ23" s="229"/>
      <c r="ECA23" s="229"/>
      <c r="ECB23" s="229"/>
      <c r="ECC23" s="229"/>
      <c r="ECD23" s="229"/>
      <c r="ECE23" s="229"/>
      <c r="ECF23" s="229"/>
      <c r="ECG23" s="229"/>
      <c r="ECP23" s="229"/>
      <c r="ECQ23" s="229"/>
      <c r="ECR23" s="229"/>
      <c r="ECS23" s="229"/>
      <c r="ECT23" s="229"/>
      <c r="ECU23" s="229"/>
      <c r="ECV23" s="229"/>
      <c r="ECW23" s="229"/>
      <c r="EDF23" s="229"/>
      <c r="EDG23" s="229"/>
      <c r="EDH23" s="229"/>
      <c r="EDI23" s="229"/>
      <c r="EDJ23" s="229"/>
      <c r="EDK23" s="229"/>
      <c r="EDL23" s="229"/>
      <c r="EDM23" s="229"/>
      <c r="EDV23" s="229"/>
      <c r="EDW23" s="229"/>
      <c r="EDX23" s="229"/>
      <c r="EDY23" s="229"/>
      <c r="EDZ23" s="229"/>
      <c r="EEA23" s="229"/>
      <c r="EEB23" s="229"/>
      <c r="EEC23" s="229"/>
      <c r="EEL23" s="229"/>
      <c r="EEM23" s="229"/>
      <c r="EEN23" s="229"/>
      <c r="EEO23" s="229"/>
      <c r="EEP23" s="229"/>
      <c r="EEQ23" s="229"/>
      <c r="EER23" s="229"/>
      <c r="EES23" s="229"/>
      <c r="EFB23" s="229"/>
      <c r="EFC23" s="229"/>
      <c r="EFD23" s="229"/>
      <c r="EFE23" s="229"/>
      <c r="EFF23" s="229"/>
      <c r="EFG23" s="229"/>
      <c r="EFH23" s="229"/>
      <c r="EFI23" s="229"/>
      <c r="EFR23" s="229"/>
      <c r="EFS23" s="229"/>
      <c r="EFT23" s="229"/>
      <c r="EFU23" s="229"/>
      <c r="EFV23" s="229"/>
      <c r="EFW23" s="229"/>
      <c r="EFX23" s="229"/>
      <c r="EFY23" s="229"/>
      <c r="EGH23" s="229"/>
      <c r="EGI23" s="229"/>
      <c r="EGJ23" s="229"/>
      <c r="EGK23" s="229"/>
      <c r="EGL23" s="229"/>
      <c r="EGM23" s="229"/>
      <c r="EGN23" s="229"/>
      <c r="EGO23" s="229"/>
      <c r="EGX23" s="229"/>
      <c r="EGY23" s="229"/>
      <c r="EGZ23" s="229"/>
      <c r="EHA23" s="229"/>
      <c r="EHB23" s="229"/>
      <c r="EHC23" s="229"/>
      <c r="EHD23" s="229"/>
      <c r="EHE23" s="229"/>
      <c r="EHN23" s="229"/>
      <c r="EHO23" s="229"/>
      <c r="EHP23" s="229"/>
      <c r="EHQ23" s="229"/>
      <c r="EHR23" s="229"/>
      <c r="EHS23" s="229"/>
      <c r="EHT23" s="229"/>
      <c r="EHU23" s="229"/>
      <c r="EID23" s="229"/>
      <c r="EIE23" s="229"/>
      <c r="EIF23" s="229"/>
      <c r="EIG23" s="229"/>
      <c r="EIH23" s="229"/>
      <c r="EII23" s="229"/>
      <c r="EIJ23" s="229"/>
      <c r="EIK23" s="229"/>
      <c r="EIT23" s="229"/>
      <c r="EIU23" s="229"/>
      <c r="EIV23" s="229"/>
      <c r="EIW23" s="229"/>
      <c r="EIX23" s="229"/>
      <c r="EIY23" s="229"/>
      <c r="EIZ23" s="229"/>
      <c r="EJA23" s="229"/>
      <c r="EJJ23" s="229"/>
      <c r="EJK23" s="229"/>
      <c r="EJL23" s="229"/>
      <c r="EJM23" s="229"/>
      <c r="EJN23" s="229"/>
      <c r="EJO23" s="229"/>
      <c r="EJP23" s="229"/>
      <c r="EJQ23" s="229"/>
      <c r="EJZ23" s="229"/>
      <c r="EKA23" s="229"/>
      <c r="EKB23" s="229"/>
      <c r="EKC23" s="229"/>
      <c r="EKD23" s="229"/>
      <c r="EKE23" s="229"/>
      <c r="EKF23" s="229"/>
      <c r="EKG23" s="229"/>
      <c r="EKP23" s="229"/>
      <c r="EKQ23" s="229"/>
      <c r="EKR23" s="229"/>
      <c r="EKS23" s="229"/>
      <c r="EKT23" s="229"/>
      <c r="EKU23" s="229"/>
      <c r="EKV23" s="229"/>
      <c r="EKW23" s="229"/>
      <c r="ELF23" s="229"/>
      <c r="ELG23" s="229"/>
      <c r="ELH23" s="229"/>
      <c r="ELI23" s="229"/>
      <c r="ELJ23" s="229"/>
      <c r="ELK23" s="229"/>
      <c r="ELL23" s="229"/>
      <c r="ELM23" s="229"/>
      <c r="ELV23" s="229"/>
      <c r="ELW23" s="229"/>
      <c r="ELX23" s="229"/>
      <c r="ELY23" s="229"/>
      <c r="ELZ23" s="229"/>
      <c r="EMA23" s="229"/>
      <c r="EMB23" s="229"/>
      <c r="EMC23" s="229"/>
      <c r="EML23" s="229"/>
      <c r="EMM23" s="229"/>
      <c r="EMN23" s="229"/>
      <c r="EMO23" s="229"/>
      <c r="EMP23" s="229"/>
      <c r="EMQ23" s="229"/>
      <c r="EMR23" s="229"/>
      <c r="EMS23" s="229"/>
      <c r="ENB23" s="229"/>
      <c r="ENC23" s="229"/>
      <c r="END23" s="229"/>
      <c r="ENE23" s="229"/>
      <c r="ENF23" s="229"/>
      <c r="ENG23" s="229"/>
      <c r="ENH23" s="229"/>
      <c r="ENI23" s="229"/>
      <c r="ENR23" s="229"/>
      <c r="ENS23" s="229"/>
      <c r="ENT23" s="229"/>
      <c r="ENU23" s="229"/>
      <c r="ENV23" s="229"/>
      <c r="ENW23" s="229"/>
      <c r="ENX23" s="229"/>
      <c r="ENY23" s="229"/>
      <c r="EOH23" s="229"/>
      <c r="EOI23" s="229"/>
      <c r="EOJ23" s="229"/>
      <c r="EOK23" s="229"/>
      <c r="EOL23" s="229"/>
      <c r="EOM23" s="229"/>
      <c r="EON23" s="229"/>
      <c r="EOO23" s="229"/>
      <c r="EOX23" s="229"/>
      <c r="EOY23" s="229"/>
      <c r="EOZ23" s="229"/>
      <c r="EPA23" s="229"/>
      <c r="EPB23" s="229"/>
      <c r="EPC23" s="229"/>
      <c r="EPD23" s="229"/>
      <c r="EPE23" s="229"/>
      <c r="EPN23" s="229"/>
      <c r="EPO23" s="229"/>
      <c r="EPP23" s="229"/>
      <c r="EPQ23" s="229"/>
      <c r="EPR23" s="229"/>
      <c r="EPS23" s="229"/>
      <c r="EPT23" s="229"/>
      <c r="EPU23" s="229"/>
      <c r="EQD23" s="229"/>
      <c r="EQE23" s="229"/>
      <c r="EQF23" s="229"/>
      <c r="EQG23" s="229"/>
      <c r="EQH23" s="229"/>
      <c r="EQI23" s="229"/>
      <c r="EQJ23" s="229"/>
      <c r="EQK23" s="229"/>
      <c r="EQT23" s="229"/>
      <c r="EQU23" s="229"/>
      <c r="EQV23" s="229"/>
      <c r="EQW23" s="229"/>
      <c r="EQX23" s="229"/>
      <c r="EQY23" s="229"/>
      <c r="EQZ23" s="229"/>
      <c r="ERA23" s="229"/>
      <c r="ERJ23" s="229"/>
      <c r="ERK23" s="229"/>
      <c r="ERL23" s="229"/>
      <c r="ERM23" s="229"/>
      <c r="ERN23" s="229"/>
      <c r="ERO23" s="229"/>
      <c r="ERP23" s="229"/>
      <c r="ERQ23" s="229"/>
      <c r="ERZ23" s="229"/>
      <c r="ESA23" s="229"/>
      <c r="ESB23" s="229"/>
      <c r="ESC23" s="229"/>
      <c r="ESD23" s="229"/>
      <c r="ESE23" s="229"/>
      <c r="ESF23" s="229"/>
      <c r="ESG23" s="229"/>
      <c r="ESP23" s="229"/>
      <c r="ESQ23" s="229"/>
      <c r="ESR23" s="229"/>
      <c r="ESS23" s="229"/>
      <c r="EST23" s="229"/>
      <c r="ESU23" s="229"/>
      <c r="ESV23" s="229"/>
      <c r="ESW23" s="229"/>
      <c r="ETF23" s="229"/>
      <c r="ETG23" s="229"/>
      <c r="ETH23" s="229"/>
      <c r="ETI23" s="229"/>
      <c r="ETJ23" s="229"/>
      <c r="ETK23" s="229"/>
      <c r="ETL23" s="229"/>
      <c r="ETM23" s="229"/>
      <c r="ETV23" s="229"/>
      <c r="ETW23" s="229"/>
      <c r="ETX23" s="229"/>
      <c r="ETY23" s="229"/>
      <c r="ETZ23" s="229"/>
      <c r="EUA23" s="229"/>
      <c r="EUB23" s="229"/>
      <c r="EUC23" s="229"/>
      <c r="EUL23" s="229"/>
      <c r="EUM23" s="229"/>
      <c r="EUN23" s="229"/>
      <c r="EUO23" s="229"/>
      <c r="EUP23" s="229"/>
      <c r="EUQ23" s="229"/>
      <c r="EUR23" s="229"/>
      <c r="EUS23" s="229"/>
      <c r="EVB23" s="229"/>
      <c r="EVC23" s="229"/>
      <c r="EVD23" s="229"/>
      <c r="EVE23" s="229"/>
      <c r="EVF23" s="229"/>
      <c r="EVG23" s="229"/>
      <c r="EVH23" s="229"/>
      <c r="EVI23" s="229"/>
      <c r="EVR23" s="229"/>
      <c r="EVS23" s="229"/>
      <c r="EVT23" s="229"/>
      <c r="EVU23" s="229"/>
      <c r="EVV23" s="229"/>
      <c r="EVW23" s="229"/>
      <c r="EVX23" s="229"/>
      <c r="EVY23" s="229"/>
      <c r="EWH23" s="229"/>
      <c r="EWI23" s="229"/>
      <c r="EWJ23" s="229"/>
      <c r="EWK23" s="229"/>
      <c r="EWL23" s="229"/>
      <c r="EWM23" s="229"/>
      <c r="EWN23" s="229"/>
      <c r="EWO23" s="229"/>
      <c r="EWX23" s="229"/>
      <c r="EWY23" s="229"/>
      <c r="EWZ23" s="229"/>
      <c r="EXA23" s="229"/>
      <c r="EXB23" s="229"/>
      <c r="EXC23" s="229"/>
      <c r="EXD23" s="229"/>
      <c r="EXE23" s="229"/>
      <c r="EXN23" s="229"/>
      <c r="EXO23" s="229"/>
      <c r="EXP23" s="229"/>
      <c r="EXQ23" s="229"/>
      <c r="EXR23" s="229"/>
      <c r="EXS23" s="229"/>
      <c r="EXT23" s="229"/>
      <c r="EXU23" s="229"/>
      <c r="EYD23" s="229"/>
      <c r="EYE23" s="229"/>
      <c r="EYF23" s="229"/>
      <c r="EYG23" s="229"/>
      <c r="EYH23" s="229"/>
      <c r="EYI23" s="229"/>
      <c r="EYJ23" s="229"/>
      <c r="EYK23" s="229"/>
      <c r="EYT23" s="229"/>
      <c r="EYU23" s="229"/>
      <c r="EYV23" s="229"/>
      <c r="EYW23" s="229"/>
      <c r="EYX23" s="229"/>
      <c r="EYY23" s="229"/>
      <c r="EYZ23" s="229"/>
      <c r="EZA23" s="229"/>
      <c r="EZJ23" s="229"/>
      <c r="EZK23" s="229"/>
      <c r="EZL23" s="229"/>
      <c r="EZM23" s="229"/>
      <c r="EZN23" s="229"/>
      <c r="EZO23" s="229"/>
      <c r="EZP23" s="229"/>
      <c r="EZQ23" s="229"/>
      <c r="EZZ23" s="229"/>
      <c r="FAA23" s="229"/>
      <c r="FAB23" s="229"/>
      <c r="FAC23" s="229"/>
      <c r="FAD23" s="229"/>
      <c r="FAE23" s="229"/>
      <c r="FAF23" s="229"/>
      <c r="FAG23" s="229"/>
      <c r="FAP23" s="229"/>
      <c r="FAQ23" s="229"/>
      <c r="FAR23" s="229"/>
      <c r="FAS23" s="229"/>
      <c r="FAT23" s="229"/>
      <c r="FAU23" s="229"/>
      <c r="FAV23" s="229"/>
      <c r="FAW23" s="229"/>
      <c r="FBF23" s="229"/>
      <c r="FBG23" s="229"/>
      <c r="FBH23" s="229"/>
      <c r="FBI23" s="229"/>
      <c r="FBJ23" s="229"/>
      <c r="FBK23" s="229"/>
      <c r="FBL23" s="229"/>
      <c r="FBM23" s="229"/>
      <c r="FBV23" s="229"/>
      <c r="FBW23" s="229"/>
      <c r="FBX23" s="229"/>
      <c r="FBY23" s="229"/>
      <c r="FBZ23" s="229"/>
      <c r="FCA23" s="229"/>
      <c r="FCB23" s="229"/>
      <c r="FCC23" s="229"/>
      <c r="FCL23" s="229"/>
      <c r="FCM23" s="229"/>
      <c r="FCN23" s="229"/>
      <c r="FCO23" s="229"/>
      <c r="FCP23" s="229"/>
      <c r="FCQ23" s="229"/>
      <c r="FCR23" s="229"/>
      <c r="FCS23" s="229"/>
      <c r="FDB23" s="229"/>
      <c r="FDC23" s="229"/>
      <c r="FDD23" s="229"/>
      <c r="FDE23" s="229"/>
      <c r="FDF23" s="229"/>
      <c r="FDG23" s="229"/>
      <c r="FDH23" s="229"/>
      <c r="FDI23" s="229"/>
      <c r="FDR23" s="229"/>
      <c r="FDS23" s="229"/>
      <c r="FDT23" s="229"/>
      <c r="FDU23" s="229"/>
      <c r="FDV23" s="229"/>
      <c r="FDW23" s="229"/>
      <c r="FDX23" s="229"/>
      <c r="FDY23" s="229"/>
      <c r="FEH23" s="229"/>
      <c r="FEI23" s="229"/>
      <c r="FEJ23" s="229"/>
      <c r="FEK23" s="229"/>
      <c r="FEL23" s="229"/>
      <c r="FEM23" s="229"/>
      <c r="FEN23" s="229"/>
      <c r="FEO23" s="229"/>
      <c r="FEX23" s="229"/>
      <c r="FEY23" s="229"/>
      <c r="FEZ23" s="229"/>
      <c r="FFA23" s="229"/>
      <c r="FFB23" s="229"/>
      <c r="FFC23" s="229"/>
      <c r="FFD23" s="229"/>
      <c r="FFE23" s="229"/>
      <c r="FFN23" s="229"/>
      <c r="FFO23" s="229"/>
      <c r="FFP23" s="229"/>
      <c r="FFQ23" s="229"/>
      <c r="FFR23" s="229"/>
      <c r="FFS23" s="229"/>
      <c r="FFT23" s="229"/>
      <c r="FFU23" s="229"/>
      <c r="FGD23" s="229"/>
      <c r="FGE23" s="229"/>
      <c r="FGF23" s="229"/>
      <c r="FGG23" s="229"/>
      <c r="FGH23" s="229"/>
      <c r="FGI23" s="229"/>
      <c r="FGJ23" s="229"/>
      <c r="FGK23" s="229"/>
      <c r="FGT23" s="229"/>
      <c r="FGU23" s="229"/>
      <c r="FGV23" s="229"/>
      <c r="FGW23" s="229"/>
      <c r="FGX23" s="229"/>
      <c r="FGY23" s="229"/>
      <c r="FGZ23" s="229"/>
      <c r="FHA23" s="229"/>
      <c r="FHJ23" s="229"/>
      <c r="FHK23" s="229"/>
      <c r="FHL23" s="229"/>
      <c r="FHM23" s="229"/>
      <c r="FHN23" s="229"/>
      <c r="FHO23" s="229"/>
      <c r="FHP23" s="229"/>
      <c r="FHQ23" s="229"/>
      <c r="FHZ23" s="229"/>
      <c r="FIA23" s="229"/>
      <c r="FIB23" s="229"/>
      <c r="FIC23" s="229"/>
      <c r="FID23" s="229"/>
      <c r="FIE23" s="229"/>
      <c r="FIF23" s="229"/>
      <c r="FIG23" s="229"/>
      <c r="FIP23" s="229"/>
      <c r="FIQ23" s="229"/>
      <c r="FIR23" s="229"/>
      <c r="FIS23" s="229"/>
      <c r="FIT23" s="229"/>
      <c r="FIU23" s="229"/>
      <c r="FIV23" s="229"/>
      <c r="FIW23" s="229"/>
      <c r="FJF23" s="229"/>
      <c r="FJG23" s="229"/>
      <c r="FJH23" s="229"/>
      <c r="FJI23" s="229"/>
      <c r="FJJ23" s="229"/>
      <c r="FJK23" s="229"/>
      <c r="FJL23" s="229"/>
      <c r="FJM23" s="229"/>
      <c r="FJV23" s="229"/>
      <c r="FJW23" s="229"/>
      <c r="FJX23" s="229"/>
      <c r="FJY23" s="229"/>
      <c r="FJZ23" s="229"/>
      <c r="FKA23" s="229"/>
      <c r="FKB23" s="229"/>
      <c r="FKC23" s="229"/>
      <c r="FKL23" s="229"/>
      <c r="FKM23" s="229"/>
      <c r="FKN23" s="229"/>
      <c r="FKO23" s="229"/>
      <c r="FKP23" s="229"/>
      <c r="FKQ23" s="229"/>
      <c r="FKR23" s="229"/>
      <c r="FKS23" s="229"/>
      <c r="FLB23" s="229"/>
      <c r="FLC23" s="229"/>
      <c r="FLD23" s="229"/>
      <c r="FLE23" s="229"/>
      <c r="FLF23" s="229"/>
      <c r="FLG23" s="229"/>
      <c r="FLH23" s="229"/>
      <c r="FLI23" s="229"/>
      <c r="FLR23" s="229"/>
      <c r="FLS23" s="229"/>
      <c r="FLT23" s="229"/>
      <c r="FLU23" s="229"/>
      <c r="FLV23" s="229"/>
      <c r="FLW23" s="229"/>
      <c r="FLX23" s="229"/>
      <c r="FLY23" s="229"/>
      <c r="FMH23" s="229"/>
      <c r="FMI23" s="229"/>
      <c r="FMJ23" s="229"/>
      <c r="FMK23" s="229"/>
      <c r="FML23" s="229"/>
      <c r="FMM23" s="229"/>
      <c r="FMN23" s="229"/>
      <c r="FMO23" s="229"/>
      <c r="FMX23" s="229"/>
      <c r="FMY23" s="229"/>
      <c r="FMZ23" s="229"/>
      <c r="FNA23" s="229"/>
      <c r="FNB23" s="229"/>
      <c r="FNC23" s="229"/>
      <c r="FND23" s="229"/>
      <c r="FNE23" s="229"/>
      <c r="FNN23" s="229"/>
      <c r="FNO23" s="229"/>
      <c r="FNP23" s="229"/>
      <c r="FNQ23" s="229"/>
      <c r="FNR23" s="229"/>
      <c r="FNS23" s="229"/>
      <c r="FNT23" s="229"/>
      <c r="FNU23" s="229"/>
      <c r="FOD23" s="229"/>
      <c r="FOE23" s="229"/>
      <c r="FOF23" s="229"/>
      <c r="FOG23" s="229"/>
      <c r="FOH23" s="229"/>
      <c r="FOI23" s="229"/>
      <c r="FOJ23" s="229"/>
      <c r="FOK23" s="229"/>
      <c r="FOT23" s="229"/>
      <c r="FOU23" s="229"/>
      <c r="FOV23" s="229"/>
      <c r="FOW23" s="229"/>
      <c r="FOX23" s="229"/>
      <c r="FOY23" s="229"/>
      <c r="FOZ23" s="229"/>
      <c r="FPA23" s="229"/>
      <c r="FPJ23" s="229"/>
      <c r="FPK23" s="229"/>
      <c r="FPL23" s="229"/>
      <c r="FPM23" s="229"/>
      <c r="FPN23" s="229"/>
      <c r="FPO23" s="229"/>
      <c r="FPP23" s="229"/>
      <c r="FPQ23" s="229"/>
      <c r="FPZ23" s="229"/>
      <c r="FQA23" s="229"/>
      <c r="FQB23" s="229"/>
      <c r="FQC23" s="229"/>
      <c r="FQD23" s="229"/>
      <c r="FQE23" s="229"/>
      <c r="FQF23" s="229"/>
      <c r="FQG23" s="229"/>
      <c r="FQP23" s="229"/>
      <c r="FQQ23" s="229"/>
      <c r="FQR23" s="229"/>
      <c r="FQS23" s="229"/>
      <c r="FQT23" s="229"/>
      <c r="FQU23" s="229"/>
      <c r="FQV23" s="229"/>
      <c r="FQW23" s="229"/>
      <c r="FRF23" s="229"/>
      <c r="FRG23" s="229"/>
      <c r="FRH23" s="229"/>
      <c r="FRI23" s="229"/>
      <c r="FRJ23" s="229"/>
      <c r="FRK23" s="229"/>
      <c r="FRL23" s="229"/>
      <c r="FRM23" s="229"/>
      <c r="FRV23" s="229"/>
      <c r="FRW23" s="229"/>
      <c r="FRX23" s="229"/>
      <c r="FRY23" s="229"/>
      <c r="FRZ23" s="229"/>
      <c r="FSA23" s="229"/>
      <c r="FSB23" s="229"/>
      <c r="FSC23" s="229"/>
      <c r="FSL23" s="229"/>
      <c r="FSM23" s="229"/>
      <c r="FSN23" s="229"/>
      <c r="FSO23" s="229"/>
      <c r="FSP23" s="229"/>
      <c r="FSQ23" s="229"/>
      <c r="FSR23" s="229"/>
      <c r="FSS23" s="229"/>
      <c r="FTB23" s="229"/>
      <c r="FTC23" s="229"/>
      <c r="FTD23" s="229"/>
      <c r="FTE23" s="229"/>
      <c r="FTF23" s="229"/>
      <c r="FTG23" s="229"/>
      <c r="FTH23" s="229"/>
      <c r="FTI23" s="229"/>
      <c r="FTR23" s="229"/>
      <c r="FTS23" s="229"/>
      <c r="FTT23" s="229"/>
      <c r="FTU23" s="229"/>
      <c r="FTV23" s="229"/>
      <c r="FTW23" s="229"/>
      <c r="FTX23" s="229"/>
      <c r="FTY23" s="229"/>
      <c r="FUH23" s="229"/>
      <c r="FUI23" s="229"/>
      <c r="FUJ23" s="229"/>
      <c r="FUK23" s="229"/>
      <c r="FUL23" s="229"/>
      <c r="FUM23" s="229"/>
      <c r="FUN23" s="229"/>
      <c r="FUO23" s="229"/>
      <c r="FUX23" s="229"/>
      <c r="FUY23" s="229"/>
      <c r="FUZ23" s="229"/>
      <c r="FVA23" s="229"/>
      <c r="FVB23" s="229"/>
      <c r="FVC23" s="229"/>
      <c r="FVD23" s="229"/>
      <c r="FVE23" s="229"/>
      <c r="FVN23" s="229"/>
      <c r="FVO23" s="229"/>
      <c r="FVP23" s="229"/>
      <c r="FVQ23" s="229"/>
      <c r="FVR23" s="229"/>
      <c r="FVS23" s="229"/>
      <c r="FVT23" s="229"/>
      <c r="FVU23" s="229"/>
      <c r="FWD23" s="229"/>
      <c r="FWE23" s="229"/>
      <c r="FWF23" s="229"/>
      <c r="FWG23" s="229"/>
      <c r="FWH23" s="229"/>
      <c r="FWI23" s="229"/>
      <c r="FWJ23" s="229"/>
      <c r="FWK23" s="229"/>
      <c r="FWT23" s="229"/>
      <c r="FWU23" s="229"/>
      <c r="FWV23" s="229"/>
      <c r="FWW23" s="229"/>
      <c r="FWX23" s="229"/>
      <c r="FWY23" s="229"/>
      <c r="FWZ23" s="229"/>
      <c r="FXA23" s="229"/>
      <c r="FXJ23" s="229"/>
      <c r="FXK23" s="229"/>
      <c r="FXL23" s="229"/>
      <c r="FXM23" s="229"/>
      <c r="FXN23" s="229"/>
      <c r="FXO23" s="229"/>
      <c r="FXP23" s="229"/>
      <c r="FXQ23" s="229"/>
      <c r="FXZ23" s="229"/>
      <c r="FYA23" s="229"/>
      <c r="FYB23" s="229"/>
      <c r="FYC23" s="229"/>
      <c r="FYD23" s="229"/>
      <c r="FYE23" s="229"/>
      <c r="FYF23" s="229"/>
      <c r="FYG23" s="229"/>
      <c r="FYP23" s="229"/>
      <c r="FYQ23" s="229"/>
      <c r="FYR23" s="229"/>
      <c r="FYS23" s="229"/>
      <c r="FYT23" s="229"/>
      <c r="FYU23" s="229"/>
      <c r="FYV23" s="229"/>
      <c r="FYW23" s="229"/>
      <c r="FZF23" s="229"/>
      <c r="FZG23" s="229"/>
      <c r="FZH23" s="229"/>
      <c r="FZI23" s="229"/>
      <c r="FZJ23" s="229"/>
      <c r="FZK23" s="229"/>
      <c r="FZL23" s="229"/>
      <c r="FZM23" s="229"/>
      <c r="FZV23" s="229"/>
      <c r="FZW23" s="229"/>
      <c r="FZX23" s="229"/>
      <c r="FZY23" s="229"/>
      <c r="FZZ23" s="229"/>
      <c r="GAA23" s="229"/>
      <c r="GAB23" s="229"/>
      <c r="GAC23" s="229"/>
      <c r="GAL23" s="229"/>
      <c r="GAM23" s="229"/>
      <c r="GAN23" s="229"/>
      <c r="GAO23" s="229"/>
      <c r="GAP23" s="229"/>
      <c r="GAQ23" s="229"/>
      <c r="GAR23" s="229"/>
      <c r="GAS23" s="229"/>
      <c r="GBB23" s="229"/>
      <c r="GBC23" s="229"/>
      <c r="GBD23" s="229"/>
      <c r="GBE23" s="229"/>
      <c r="GBF23" s="229"/>
      <c r="GBG23" s="229"/>
      <c r="GBH23" s="229"/>
      <c r="GBI23" s="229"/>
      <c r="GBR23" s="229"/>
      <c r="GBS23" s="229"/>
      <c r="GBT23" s="229"/>
      <c r="GBU23" s="229"/>
      <c r="GBV23" s="229"/>
      <c r="GBW23" s="229"/>
      <c r="GBX23" s="229"/>
      <c r="GBY23" s="229"/>
      <c r="GCH23" s="229"/>
      <c r="GCI23" s="229"/>
      <c r="GCJ23" s="229"/>
      <c r="GCK23" s="229"/>
      <c r="GCL23" s="229"/>
      <c r="GCM23" s="229"/>
      <c r="GCN23" s="229"/>
      <c r="GCO23" s="229"/>
      <c r="GCX23" s="229"/>
      <c r="GCY23" s="229"/>
      <c r="GCZ23" s="229"/>
      <c r="GDA23" s="229"/>
      <c r="GDB23" s="229"/>
      <c r="GDC23" s="229"/>
      <c r="GDD23" s="229"/>
      <c r="GDE23" s="229"/>
      <c r="GDN23" s="229"/>
      <c r="GDO23" s="229"/>
      <c r="GDP23" s="229"/>
      <c r="GDQ23" s="229"/>
      <c r="GDR23" s="229"/>
      <c r="GDS23" s="229"/>
      <c r="GDT23" s="229"/>
      <c r="GDU23" s="229"/>
      <c r="GED23" s="229"/>
      <c r="GEE23" s="229"/>
      <c r="GEF23" s="229"/>
      <c r="GEG23" s="229"/>
      <c r="GEH23" s="229"/>
      <c r="GEI23" s="229"/>
      <c r="GEJ23" s="229"/>
      <c r="GEK23" s="229"/>
      <c r="GET23" s="229"/>
      <c r="GEU23" s="229"/>
      <c r="GEV23" s="229"/>
      <c r="GEW23" s="229"/>
      <c r="GEX23" s="229"/>
      <c r="GEY23" s="229"/>
      <c r="GEZ23" s="229"/>
      <c r="GFA23" s="229"/>
      <c r="GFJ23" s="229"/>
      <c r="GFK23" s="229"/>
      <c r="GFL23" s="229"/>
      <c r="GFM23" s="229"/>
      <c r="GFN23" s="229"/>
      <c r="GFO23" s="229"/>
      <c r="GFP23" s="229"/>
      <c r="GFQ23" s="229"/>
      <c r="GFZ23" s="229"/>
      <c r="GGA23" s="229"/>
      <c r="GGB23" s="229"/>
      <c r="GGC23" s="229"/>
      <c r="GGD23" s="229"/>
      <c r="GGE23" s="229"/>
      <c r="GGF23" s="229"/>
      <c r="GGG23" s="229"/>
      <c r="GGP23" s="229"/>
      <c r="GGQ23" s="229"/>
      <c r="GGR23" s="229"/>
      <c r="GGS23" s="229"/>
      <c r="GGT23" s="229"/>
      <c r="GGU23" s="229"/>
      <c r="GGV23" s="229"/>
      <c r="GGW23" s="229"/>
      <c r="GHF23" s="229"/>
      <c r="GHG23" s="229"/>
      <c r="GHH23" s="229"/>
      <c r="GHI23" s="229"/>
      <c r="GHJ23" s="229"/>
      <c r="GHK23" s="229"/>
      <c r="GHL23" s="229"/>
      <c r="GHM23" s="229"/>
      <c r="GHV23" s="229"/>
      <c r="GHW23" s="229"/>
      <c r="GHX23" s="229"/>
      <c r="GHY23" s="229"/>
      <c r="GHZ23" s="229"/>
      <c r="GIA23" s="229"/>
      <c r="GIB23" s="229"/>
      <c r="GIC23" s="229"/>
      <c r="GIL23" s="229"/>
      <c r="GIM23" s="229"/>
      <c r="GIN23" s="229"/>
      <c r="GIO23" s="229"/>
      <c r="GIP23" s="229"/>
      <c r="GIQ23" s="229"/>
      <c r="GIR23" s="229"/>
      <c r="GIS23" s="229"/>
      <c r="GJB23" s="229"/>
      <c r="GJC23" s="229"/>
      <c r="GJD23" s="229"/>
      <c r="GJE23" s="229"/>
      <c r="GJF23" s="229"/>
      <c r="GJG23" s="229"/>
      <c r="GJH23" s="229"/>
      <c r="GJI23" s="229"/>
      <c r="GJR23" s="229"/>
      <c r="GJS23" s="229"/>
      <c r="GJT23" s="229"/>
      <c r="GJU23" s="229"/>
      <c r="GJV23" s="229"/>
      <c r="GJW23" s="229"/>
      <c r="GJX23" s="229"/>
      <c r="GJY23" s="229"/>
      <c r="GKH23" s="229"/>
      <c r="GKI23" s="229"/>
      <c r="GKJ23" s="229"/>
      <c r="GKK23" s="229"/>
      <c r="GKL23" s="229"/>
      <c r="GKM23" s="229"/>
      <c r="GKN23" s="229"/>
      <c r="GKO23" s="229"/>
      <c r="GKX23" s="229"/>
      <c r="GKY23" s="229"/>
      <c r="GKZ23" s="229"/>
      <c r="GLA23" s="229"/>
      <c r="GLB23" s="229"/>
      <c r="GLC23" s="229"/>
      <c r="GLD23" s="229"/>
      <c r="GLE23" s="229"/>
      <c r="GLN23" s="229"/>
      <c r="GLO23" s="229"/>
      <c r="GLP23" s="229"/>
      <c r="GLQ23" s="229"/>
      <c r="GLR23" s="229"/>
      <c r="GLS23" s="229"/>
      <c r="GLT23" s="229"/>
      <c r="GLU23" s="229"/>
      <c r="GMD23" s="229"/>
      <c r="GME23" s="229"/>
      <c r="GMF23" s="229"/>
      <c r="GMG23" s="229"/>
      <c r="GMH23" s="229"/>
      <c r="GMI23" s="229"/>
      <c r="GMJ23" s="229"/>
      <c r="GMK23" s="229"/>
      <c r="GMT23" s="229"/>
      <c r="GMU23" s="229"/>
      <c r="GMV23" s="229"/>
      <c r="GMW23" s="229"/>
      <c r="GMX23" s="229"/>
      <c r="GMY23" s="229"/>
      <c r="GMZ23" s="229"/>
      <c r="GNA23" s="229"/>
      <c r="GNJ23" s="229"/>
      <c r="GNK23" s="229"/>
      <c r="GNL23" s="229"/>
      <c r="GNM23" s="229"/>
      <c r="GNN23" s="229"/>
      <c r="GNO23" s="229"/>
      <c r="GNP23" s="229"/>
      <c r="GNQ23" s="229"/>
      <c r="GNZ23" s="229"/>
      <c r="GOA23" s="229"/>
      <c r="GOB23" s="229"/>
      <c r="GOC23" s="229"/>
      <c r="GOD23" s="229"/>
      <c r="GOE23" s="229"/>
      <c r="GOF23" s="229"/>
      <c r="GOG23" s="229"/>
      <c r="GOP23" s="229"/>
      <c r="GOQ23" s="229"/>
      <c r="GOR23" s="229"/>
      <c r="GOS23" s="229"/>
      <c r="GOT23" s="229"/>
      <c r="GOU23" s="229"/>
      <c r="GOV23" s="229"/>
      <c r="GOW23" s="229"/>
      <c r="GPF23" s="229"/>
      <c r="GPG23" s="229"/>
      <c r="GPH23" s="229"/>
      <c r="GPI23" s="229"/>
      <c r="GPJ23" s="229"/>
      <c r="GPK23" s="229"/>
      <c r="GPL23" s="229"/>
      <c r="GPM23" s="229"/>
      <c r="GPV23" s="229"/>
      <c r="GPW23" s="229"/>
      <c r="GPX23" s="229"/>
      <c r="GPY23" s="229"/>
      <c r="GPZ23" s="229"/>
      <c r="GQA23" s="229"/>
      <c r="GQB23" s="229"/>
      <c r="GQC23" s="229"/>
      <c r="GQL23" s="229"/>
      <c r="GQM23" s="229"/>
      <c r="GQN23" s="229"/>
      <c r="GQO23" s="229"/>
      <c r="GQP23" s="229"/>
      <c r="GQQ23" s="229"/>
      <c r="GQR23" s="229"/>
      <c r="GQS23" s="229"/>
      <c r="GRB23" s="229"/>
      <c r="GRC23" s="229"/>
      <c r="GRD23" s="229"/>
      <c r="GRE23" s="229"/>
      <c r="GRF23" s="229"/>
      <c r="GRG23" s="229"/>
      <c r="GRH23" s="229"/>
      <c r="GRI23" s="229"/>
      <c r="GRR23" s="229"/>
      <c r="GRS23" s="229"/>
      <c r="GRT23" s="229"/>
      <c r="GRU23" s="229"/>
      <c r="GRV23" s="229"/>
      <c r="GRW23" s="229"/>
      <c r="GRX23" s="229"/>
      <c r="GRY23" s="229"/>
      <c r="GSH23" s="229"/>
      <c r="GSI23" s="229"/>
      <c r="GSJ23" s="229"/>
      <c r="GSK23" s="229"/>
      <c r="GSL23" s="229"/>
      <c r="GSM23" s="229"/>
      <c r="GSN23" s="229"/>
      <c r="GSO23" s="229"/>
      <c r="GSX23" s="229"/>
      <c r="GSY23" s="229"/>
      <c r="GSZ23" s="229"/>
      <c r="GTA23" s="229"/>
      <c r="GTB23" s="229"/>
      <c r="GTC23" s="229"/>
      <c r="GTD23" s="229"/>
      <c r="GTE23" s="229"/>
      <c r="GTN23" s="229"/>
      <c r="GTO23" s="229"/>
      <c r="GTP23" s="229"/>
      <c r="GTQ23" s="229"/>
      <c r="GTR23" s="229"/>
      <c r="GTS23" s="229"/>
      <c r="GTT23" s="229"/>
      <c r="GTU23" s="229"/>
      <c r="GUD23" s="229"/>
      <c r="GUE23" s="229"/>
      <c r="GUF23" s="229"/>
      <c r="GUG23" s="229"/>
      <c r="GUH23" s="229"/>
      <c r="GUI23" s="229"/>
      <c r="GUJ23" s="229"/>
      <c r="GUK23" s="229"/>
      <c r="GUT23" s="229"/>
      <c r="GUU23" s="229"/>
      <c r="GUV23" s="229"/>
      <c r="GUW23" s="229"/>
      <c r="GUX23" s="229"/>
      <c r="GUY23" s="229"/>
      <c r="GUZ23" s="229"/>
      <c r="GVA23" s="229"/>
      <c r="GVJ23" s="229"/>
      <c r="GVK23" s="229"/>
      <c r="GVL23" s="229"/>
      <c r="GVM23" s="229"/>
      <c r="GVN23" s="229"/>
      <c r="GVO23" s="229"/>
      <c r="GVP23" s="229"/>
      <c r="GVQ23" s="229"/>
      <c r="GVZ23" s="229"/>
      <c r="GWA23" s="229"/>
      <c r="GWB23" s="229"/>
      <c r="GWC23" s="229"/>
      <c r="GWD23" s="229"/>
      <c r="GWE23" s="229"/>
      <c r="GWF23" s="229"/>
      <c r="GWG23" s="229"/>
      <c r="GWP23" s="229"/>
      <c r="GWQ23" s="229"/>
      <c r="GWR23" s="229"/>
      <c r="GWS23" s="229"/>
      <c r="GWT23" s="229"/>
      <c r="GWU23" s="229"/>
      <c r="GWV23" s="229"/>
      <c r="GWW23" s="229"/>
      <c r="GXF23" s="229"/>
      <c r="GXG23" s="229"/>
      <c r="GXH23" s="229"/>
      <c r="GXI23" s="229"/>
      <c r="GXJ23" s="229"/>
      <c r="GXK23" s="229"/>
      <c r="GXL23" s="229"/>
      <c r="GXM23" s="229"/>
      <c r="GXV23" s="229"/>
      <c r="GXW23" s="229"/>
      <c r="GXX23" s="229"/>
      <c r="GXY23" s="229"/>
      <c r="GXZ23" s="229"/>
      <c r="GYA23" s="229"/>
      <c r="GYB23" s="229"/>
      <c r="GYC23" s="229"/>
      <c r="GYL23" s="229"/>
      <c r="GYM23" s="229"/>
      <c r="GYN23" s="229"/>
      <c r="GYO23" s="229"/>
      <c r="GYP23" s="229"/>
      <c r="GYQ23" s="229"/>
      <c r="GYR23" s="229"/>
      <c r="GYS23" s="229"/>
      <c r="GZB23" s="229"/>
      <c r="GZC23" s="229"/>
      <c r="GZD23" s="229"/>
      <c r="GZE23" s="229"/>
      <c r="GZF23" s="229"/>
      <c r="GZG23" s="229"/>
      <c r="GZH23" s="229"/>
      <c r="GZI23" s="229"/>
      <c r="GZR23" s="229"/>
      <c r="GZS23" s="229"/>
      <c r="GZT23" s="229"/>
      <c r="GZU23" s="229"/>
      <c r="GZV23" s="229"/>
      <c r="GZW23" s="229"/>
      <c r="GZX23" s="229"/>
      <c r="GZY23" s="229"/>
      <c r="HAH23" s="229"/>
      <c r="HAI23" s="229"/>
      <c r="HAJ23" s="229"/>
      <c r="HAK23" s="229"/>
      <c r="HAL23" s="229"/>
      <c r="HAM23" s="229"/>
      <c r="HAN23" s="229"/>
      <c r="HAO23" s="229"/>
      <c r="HAX23" s="229"/>
      <c r="HAY23" s="229"/>
      <c r="HAZ23" s="229"/>
      <c r="HBA23" s="229"/>
      <c r="HBB23" s="229"/>
      <c r="HBC23" s="229"/>
      <c r="HBD23" s="229"/>
      <c r="HBE23" s="229"/>
      <c r="HBN23" s="229"/>
      <c r="HBO23" s="229"/>
      <c r="HBP23" s="229"/>
      <c r="HBQ23" s="229"/>
      <c r="HBR23" s="229"/>
      <c r="HBS23" s="229"/>
      <c r="HBT23" s="229"/>
      <c r="HBU23" s="229"/>
      <c r="HCD23" s="229"/>
      <c r="HCE23" s="229"/>
      <c r="HCF23" s="229"/>
      <c r="HCG23" s="229"/>
      <c r="HCH23" s="229"/>
      <c r="HCI23" s="229"/>
      <c r="HCJ23" s="229"/>
      <c r="HCK23" s="229"/>
      <c r="HCT23" s="229"/>
      <c r="HCU23" s="229"/>
      <c r="HCV23" s="229"/>
      <c r="HCW23" s="229"/>
      <c r="HCX23" s="229"/>
      <c r="HCY23" s="229"/>
      <c r="HCZ23" s="229"/>
      <c r="HDA23" s="229"/>
      <c r="HDJ23" s="229"/>
      <c r="HDK23" s="229"/>
      <c r="HDL23" s="229"/>
      <c r="HDM23" s="229"/>
      <c r="HDN23" s="229"/>
      <c r="HDO23" s="229"/>
      <c r="HDP23" s="229"/>
      <c r="HDQ23" s="229"/>
      <c r="HDZ23" s="229"/>
      <c r="HEA23" s="229"/>
      <c r="HEB23" s="229"/>
      <c r="HEC23" s="229"/>
      <c r="HED23" s="229"/>
      <c r="HEE23" s="229"/>
      <c r="HEF23" s="229"/>
      <c r="HEG23" s="229"/>
      <c r="HEP23" s="229"/>
      <c r="HEQ23" s="229"/>
      <c r="HER23" s="229"/>
      <c r="HES23" s="229"/>
      <c r="HET23" s="229"/>
      <c r="HEU23" s="229"/>
      <c r="HEV23" s="229"/>
      <c r="HEW23" s="229"/>
      <c r="HFF23" s="229"/>
      <c r="HFG23" s="229"/>
      <c r="HFH23" s="229"/>
      <c r="HFI23" s="229"/>
      <c r="HFJ23" s="229"/>
      <c r="HFK23" s="229"/>
      <c r="HFL23" s="229"/>
      <c r="HFM23" s="229"/>
      <c r="HFV23" s="229"/>
      <c r="HFW23" s="229"/>
      <c r="HFX23" s="229"/>
      <c r="HFY23" s="229"/>
      <c r="HFZ23" s="229"/>
      <c r="HGA23" s="229"/>
      <c r="HGB23" s="229"/>
      <c r="HGC23" s="229"/>
      <c r="HGL23" s="229"/>
      <c r="HGM23" s="229"/>
      <c r="HGN23" s="229"/>
      <c r="HGO23" s="229"/>
      <c r="HGP23" s="229"/>
      <c r="HGQ23" s="229"/>
      <c r="HGR23" s="229"/>
      <c r="HGS23" s="229"/>
      <c r="HHB23" s="229"/>
      <c r="HHC23" s="229"/>
      <c r="HHD23" s="229"/>
      <c r="HHE23" s="229"/>
      <c r="HHF23" s="229"/>
      <c r="HHG23" s="229"/>
      <c r="HHH23" s="229"/>
      <c r="HHI23" s="229"/>
      <c r="HHR23" s="229"/>
      <c r="HHS23" s="229"/>
      <c r="HHT23" s="229"/>
      <c r="HHU23" s="229"/>
      <c r="HHV23" s="229"/>
      <c r="HHW23" s="229"/>
      <c r="HHX23" s="229"/>
      <c r="HHY23" s="229"/>
      <c r="HIH23" s="229"/>
      <c r="HII23" s="229"/>
      <c r="HIJ23" s="229"/>
      <c r="HIK23" s="229"/>
      <c r="HIL23" s="229"/>
      <c r="HIM23" s="229"/>
      <c r="HIN23" s="229"/>
      <c r="HIO23" s="229"/>
      <c r="HIX23" s="229"/>
      <c r="HIY23" s="229"/>
      <c r="HIZ23" s="229"/>
      <c r="HJA23" s="229"/>
      <c r="HJB23" s="229"/>
      <c r="HJC23" s="229"/>
      <c r="HJD23" s="229"/>
      <c r="HJE23" s="229"/>
      <c r="HJN23" s="229"/>
      <c r="HJO23" s="229"/>
      <c r="HJP23" s="229"/>
      <c r="HJQ23" s="229"/>
      <c r="HJR23" s="229"/>
      <c r="HJS23" s="229"/>
      <c r="HJT23" s="229"/>
      <c r="HJU23" s="229"/>
      <c r="HKD23" s="229"/>
      <c r="HKE23" s="229"/>
      <c r="HKF23" s="229"/>
      <c r="HKG23" s="229"/>
      <c r="HKH23" s="229"/>
      <c r="HKI23" s="229"/>
      <c r="HKJ23" s="229"/>
      <c r="HKK23" s="229"/>
      <c r="HKT23" s="229"/>
      <c r="HKU23" s="229"/>
      <c r="HKV23" s="229"/>
      <c r="HKW23" s="229"/>
      <c r="HKX23" s="229"/>
      <c r="HKY23" s="229"/>
      <c r="HKZ23" s="229"/>
      <c r="HLA23" s="229"/>
      <c r="HLJ23" s="229"/>
      <c r="HLK23" s="229"/>
      <c r="HLL23" s="229"/>
      <c r="HLM23" s="229"/>
      <c r="HLN23" s="229"/>
      <c r="HLO23" s="229"/>
      <c r="HLP23" s="229"/>
      <c r="HLQ23" s="229"/>
      <c r="HLZ23" s="229"/>
      <c r="HMA23" s="229"/>
      <c r="HMB23" s="229"/>
      <c r="HMC23" s="229"/>
      <c r="HMD23" s="229"/>
      <c r="HME23" s="229"/>
      <c r="HMF23" s="229"/>
      <c r="HMG23" s="229"/>
      <c r="HMP23" s="229"/>
      <c r="HMQ23" s="229"/>
      <c r="HMR23" s="229"/>
      <c r="HMS23" s="229"/>
      <c r="HMT23" s="229"/>
      <c r="HMU23" s="229"/>
      <c r="HMV23" s="229"/>
      <c r="HMW23" s="229"/>
      <c r="HNF23" s="229"/>
      <c r="HNG23" s="229"/>
      <c r="HNH23" s="229"/>
      <c r="HNI23" s="229"/>
      <c r="HNJ23" s="229"/>
      <c r="HNK23" s="229"/>
      <c r="HNL23" s="229"/>
      <c r="HNM23" s="229"/>
      <c r="HNV23" s="229"/>
      <c r="HNW23" s="229"/>
      <c r="HNX23" s="229"/>
      <c r="HNY23" s="229"/>
      <c r="HNZ23" s="229"/>
      <c r="HOA23" s="229"/>
      <c r="HOB23" s="229"/>
      <c r="HOC23" s="229"/>
      <c r="HOL23" s="229"/>
      <c r="HOM23" s="229"/>
      <c r="HON23" s="229"/>
      <c r="HOO23" s="229"/>
      <c r="HOP23" s="229"/>
      <c r="HOQ23" s="229"/>
      <c r="HOR23" s="229"/>
      <c r="HOS23" s="229"/>
      <c r="HPB23" s="229"/>
      <c r="HPC23" s="229"/>
      <c r="HPD23" s="229"/>
      <c r="HPE23" s="229"/>
      <c r="HPF23" s="229"/>
      <c r="HPG23" s="229"/>
      <c r="HPH23" s="229"/>
      <c r="HPI23" s="229"/>
      <c r="HPR23" s="229"/>
      <c r="HPS23" s="229"/>
      <c r="HPT23" s="229"/>
      <c r="HPU23" s="229"/>
      <c r="HPV23" s="229"/>
      <c r="HPW23" s="229"/>
      <c r="HPX23" s="229"/>
      <c r="HPY23" s="229"/>
      <c r="HQH23" s="229"/>
      <c r="HQI23" s="229"/>
      <c r="HQJ23" s="229"/>
      <c r="HQK23" s="229"/>
      <c r="HQL23" s="229"/>
      <c r="HQM23" s="229"/>
      <c r="HQN23" s="229"/>
      <c r="HQO23" s="229"/>
      <c r="HQX23" s="229"/>
      <c r="HQY23" s="229"/>
      <c r="HQZ23" s="229"/>
      <c r="HRA23" s="229"/>
      <c r="HRB23" s="229"/>
      <c r="HRC23" s="229"/>
      <c r="HRD23" s="229"/>
      <c r="HRE23" s="229"/>
      <c r="HRN23" s="229"/>
      <c r="HRO23" s="229"/>
      <c r="HRP23" s="229"/>
      <c r="HRQ23" s="229"/>
      <c r="HRR23" s="229"/>
      <c r="HRS23" s="229"/>
      <c r="HRT23" s="229"/>
      <c r="HRU23" s="229"/>
      <c r="HSD23" s="229"/>
      <c r="HSE23" s="229"/>
      <c r="HSF23" s="229"/>
      <c r="HSG23" s="229"/>
      <c r="HSH23" s="229"/>
      <c r="HSI23" s="229"/>
      <c r="HSJ23" s="229"/>
      <c r="HSK23" s="229"/>
      <c r="HST23" s="229"/>
      <c r="HSU23" s="229"/>
      <c r="HSV23" s="229"/>
      <c r="HSW23" s="229"/>
      <c r="HSX23" s="229"/>
      <c r="HSY23" s="229"/>
      <c r="HSZ23" s="229"/>
      <c r="HTA23" s="229"/>
      <c r="HTJ23" s="229"/>
      <c r="HTK23" s="229"/>
      <c r="HTL23" s="229"/>
      <c r="HTM23" s="229"/>
      <c r="HTN23" s="229"/>
      <c r="HTO23" s="229"/>
      <c r="HTP23" s="229"/>
      <c r="HTQ23" s="229"/>
      <c r="HTZ23" s="229"/>
      <c r="HUA23" s="229"/>
      <c r="HUB23" s="229"/>
      <c r="HUC23" s="229"/>
      <c r="HUD23" s="229"/>
      <c r="HUE23" s="229"/>
      <c r="HUF23" s="229"/>
      <c r="HUG23" s="229"/>
      <c r="HUP23" s="229"/>
      <c r="HUQ23" s="229"/>
      <c r="HUR23" s="229"/>
      <c r="HUS23" s="229"/>
      <c r="HUT23" s="229"/>
      <c r="HUU23" s="229"/>
      <c r="HUV23" s="229"/>
      <c r="HUW23" s="229"/>
      <c r="HVF23" s="229"/>
      <c r="HVG23" s="229"/>
      <c r="HVH23" s="229"/>
      <c r="HVI23" s="229"/>
      <c r="HVJ23" s="229"/>
      <c r="HVK23" s="229"/>
      <c r="HVL23" s="229"/>
      <c r="HVM23" s="229"/>
      <c r="HVV23" s="229"/>
      <c r="HVW23" s="229"/>
      <c r="HVX23" s="229"/>
      <c r="HVY23" s="229"/>
      <c r="HVZ23" s="229"/>
      <c r="HWA23" s="229"/>
      <c r="HWB23" s="229"/>
      <c r="HWC23" s="229"/>
      <c r="HWL23" s="229"/>
      <c r="HWM23" s="229"/>
      <c r="HWN23" s="229"/>
      <c r="HWO23" s="229"/>
      <c r="HWP23" s="229"/>
      <c r="HWQ23" s="229"/>
      <c r="HWR23" s="229"/>
      <c r="HWS23" s="229"/>
      <c r="HXB23" s="229"/>
      <c r="HXC23" s="229"/>
      <c r="HXD23" s="229"/>
      <c r="HXE23" s="229"/>
      <c r="HXF23" s="229"/>
      <c r="HXG23" s="229"/>
      <c r="HXH23" s="229"/>
      <c r="HXI23" s="229"/>
      <c r="HXR23" s="229"/>
      <c r="HXS23" s="229"/>
      <c r="HXT23" s="229"/>
      <c r="HXU23" s="229"/>
      <c r="HXV23" s="229"/>
      <c r="HXW23" s="229"/>
      <c r="HXX23" s="229"/>
      <c r="HXY23" s="229"/>
      <c r="HYH23" s="229"/>
      <c r="HYI23" s="229"/>
      <c r="HYJ23" s="229"/>
      <c r="HYK23" s="229"/>
      <c r="HYL23" s="229"/>
      <c r="HYM23" s="229"/>
      <c r="HYN23" s="229"/>
      <c r="HYO23" s="229"/>
      <c r="HYX23" s="229"/>
      <c r="HYY23" s="229"/>
      <c r="HYZ23" s="229"/>
      <c r="HZA23" s="229"/>
      <c r="HZB23" s="229"/>
      <c r="HZC23" s="229"/>
      <c r="HZD23" s="229"/>
      <c r="HZE23" s="229"/>
      <c r="HZN23" s="229"/>
      <c r="HZO23" s="229"/>
      <c r="HZP23" s="229"/>
      <c r="HZQ23" s="229"/>
      <c r="HZR23" s="229"/>
      <c r="HZS23" s="229"/>
      <c r="HZT23" s="229"/>
      <c r="HZU23" s="229"/>
      <c r="IAD23" s="229"/>
      <c r="IAE23" s="229"/>
      <c r="IAF23" s="229"/>
      <c r="IAG23" s="229"/>
      <c r="IAH23" s="229"/>
      <c r="IAI23" s="229"/>
      <c r="IAJ23" s="229"/>
      <c r="IAK23" s="229"/>
      <c r="IAT23" s="229"/>
      <c r="IAU23" s="229"/>
      <c r="IAV23" s="229"/>
      <c r="IAW23" s="229"/>
      <c r="IAX23" s="229"/>
      <c r="IAY23" s="229"/>
      <c r="IAZ23" s="229"/>
      <c r="IBA23" s="229"/>
      <c r="IBJ23" s="229"/>
      <c r="IBK23" s="229"/>
      <c r="IBL23" s="229"/>
      <c r="IBM23" s="229"/>
      <c r="IBN23" s="229"/>
      <c r="IBO23" s="229"/>
      <c r="IBP23" s="229"/>
      <c r="IBQ23" s="229"/>
      <c r="IBZ23" s="229"/>
      <c r="ICA23" s="229"/>
      <c r="ICB23" s="229"/>
      <c r="ICC23" s="229"/>
      <c r="ICD23" s="229"/>
      <c r="ICE23" s="229"/>
      <c r="ICF23" s="229"/>
      <c r="ICG23" s="229"/>
      <c r="ICP23" s="229"/>
      <c r="ICQ23" s="229"/>
      <c r="ICR23" s="229"/>
      <c r="ICS23" s="229"/>
      <c r="ICT23" s="229"/>
      <c r="ICU23" s="229"/>
      <c r="ICV23" s="229"/>
      <c r="ICW23" s="229"/>
      <c r="IDF23" s="229"/>
      <c r="IDG23" s="229"/>
      <c r="IDH23" s="229"/>
      <c r="IDI23" s="229"/>
      <c r="IDJ23" s="229"/>
      <c r="IDK23" s="229"/>
      <c r="IDL23" s="229"/>
      <c r="IDM23" s="229"/>
      <c r="IDV23" s="229"/>
      <c r="IDW23" s="229"/>
      <c r="IDX23" s="229"/>
      <c r="IDY23" s="229"/>
      <c r="IDZ23" s="229"/>
      <c r="IEA23" s="229"/>
      <c r="IEB23" s="229"/>
      <c r="IEC23" s="229"/>
      <c r="IEL23" s="229"/>
      <c r="IEM23" s="229"/>
      <c r="IEN23" s="229"/>
      <c r="IEO23" s="229"/>
      <c r="IEP23" s="229"/>
      <c r="IEQ23" s="229"/>
      <c r="IER23" s="229"/>
      <c r="IES23" s="229"/>
      <c r="IFB23" s="229"/>
      <c r="IFC23" s="229"/>
      <c r="IFD23" s="229"/>
      <c r="IFE23" s="229"/>
      <c r="IFF23" s="229"/>
      <c r="IFG23" s="229"/>
      <c r="IFH23" s="229"/>
      <c r="IFI23" s="229"/>
      <c r="IFR23" s="229"/>
      <c r="IFS23" s="229"/>
      <c r="IFT23" s="229"/>
      <c r="IFU23" s="229"/>
      <c r="IFV23" s="229"/>
      <c r="IFW23" s="229"/>
      <c r="IFX23" s="229"/>
      <c r="IFY23" s="229"/>
      <c r="IGH23" s="229"/>
      <c r="IGI23" s="229"/>
      <c r="IGJ23" s="229"/>
      <c r="IGK23" s="229"/>
      <c r="IGL23" s="229"/>
      <c r="IGM23" s="229"/>
      <c r="IGN23" s="229"/>
      <c r="IGO23" s="229"/>
      <c r="IGX23" s="229"/>
      <c r="IGY23" s="229"/>
      <c r="IGZ23" s="229"/>
      <c r="IHA23" s="229"/>
      <c r="IHB23" s="229"/>
      <c r="IHC23" s="229"/>
      <c r="IHD23" s="229"/>
      <c r="IHE23" s="229"/>
      <c r="IHN23" s="229"/>
      <c r="IHO23" s="229"/>
      <c r="IHP23" s="229"/>
      <c r="IHQ23" s="229"/>
      <c r="IHR23" s="229"/>
      <c r="IHS23" s="229"/>
      <c r="IHT23" s="229"/>
      <c r="IHU23" s="229"/>
      <c r="IID23" s="229"/>
      <c r="IIE23" s="229"/>
      <c r="IIF23" s="229"/>
      <c r="IIG23" s="229"/>
      <c r="IIH23" s="229"/>
      <c r="III23" s="229"/>
      <c r="IIJ23" s="229"/>
      <c r="IIK23" s="229"/>
      <c r="IIT23" s="229"/>
      <c r="IIU23" s="229"/>
      <c r="IIV23" s="229"/>
      <c r="IIW23" s="229"/>
      <c r="IIX23" s="229"/>
      <c r="IIY23" s="229"/>
      <c r="IIZ23" s="229"/>
      <c r="IJA23" s="229"/>
      <c r="IJJ23" s="229"/>
      <c r="IJK23" s="229"/>
      <c r="IJL23" s="229"/>
      <c r="IJM23" s="229"/>
      <c r="IJN23" s="229"/>
      <c r="IJO23" s="229"/>
      <c r="IJP23" s="229"/>
      <c r="IJQ23" s="229"/>
      <c r="IJZ23" s="229"/>
      <c r="IKA23" s="229"/>
      <c r="IKB23" s="229"/>
      <c r="IKC23" s="229"/>
      <c r="IKD23" s="229"/>
      <c r="IKE23" s="229"/>
      <c r="IKF23" s="229"/>
      <c r="IKG23" s="229"/>
      <c r="IKP23" s="229"/>
      <c r="IKQ23" s="229"/>
      <c r="IKR23" s="229"/>
      <c r="IKS23" s="229"/>
      <c r="IKT23" s="229"/>
      <c r="IKU23" s="229"/>
      <c r="IKV23" s="229"/>
      <c r="IKW23" s="229"/>
      <c r="ILF23" s="229"/>
      <c r="ILG23" s="229"/>
      <c r="ILH23" s="229"/>
      <c r="ILI23" s="229"/>
      <c r="ILJ23" s="229"/>
      <c r="ILK23" s="229"/>
      <c r="ILL23" s="229"/>
      <c r="ILM23" s="229"/>
      <c r="ILV23" s="229"/>
      <c r="ILW23" s="229"/>
      <c r="ILX23" s="229"/>
      <c r="ILY23" s="229"/>
      <c r="ILZ23" s="229"/>
      <c r="IMA23" s="229"/>
      <c r="IMB23" s="229"/>
      <c r="IMC23" s="229"/>
      <c r="IML23" s="229"/>
      <c r="IMM23" s="229"/>
      <c r="IMN23" s="229"/>
      <c r="IMO23" s="229"/>
      <c r="IMP23" s="229"/>
      <c r="IMQ23" s="229"/>
      <c r="IMR23" s="229"/>
      <c r="IMS23" s="229"/>
      <c r="INB23" s="229"/>
      <c r="INC23" s="229"/>
      <c r="IND23" s="229"/>
      <c r="INE23" s="229"/>
      <c r="INF23" s="229"/>
      <c r="ING23" s="229"/>
      <c r="INH23" s="229"/>
      <c r="INI23" s="229"/>
      <c r="INR23" s="229"/>
      <c r="INS23" s="229"/>
      <c r="INT23" s="229"/>
      <c r="INU23" s="229"/>
      <c r="INV23" s="229"/>
      <c r="INW23" s="229"/>
      <c r="INX23" s="229"/>
      <c r="INY23" s="229"/>
      <c r="IOH23" s="229"/>
      <c r="IOI23" s="229"/>
      <c r="IOJ23" s="229"/>
      <c r="IOK23" s="229"/>
      <c r="IOL23" s="229"/>
      <c r="IOM23" s="229"/>
      <c r="ION23" s="229"/>
      <c r="IOO23" s="229"/>
      <c r="IOX23" s="229"/>
      <c r="IOY23" s="229"/>
      <c r="IOZ23" s="229"/>
      <c r="IPA23" s="229"/>
      <c r="IPB23" s="229"/>
      <c r="IPC23" s="229"/>
      <c r="IPD23" s="229"/>
      <c r="IPE23" s="229"/>
      <c r="IPN23" s="229"/>
      <c r="IPO23" s="229"/>
      <c r="IPP23" s="229"/>
      <c r="IPQ23" s="229"/>
      <c r="IPR23" s="229"/>
      <c r="IPS23" s="229"/>
      <c r="IPT23" s="229"/>
      <c r="IPU23" s="229"/>
      <c r="IQD23" s="229"/>
      <c r="IQE23" s="229"/>
      <c r="IQF23" s="229"/>
      <c r="IQG23" s="229"/>
      <c r="IQH23" s="229"/>
      <c r="IQI23" s="229"/>
      <c r="IQJ23" s="229"/>
      <c r="IQK23" s="229"/>
      <c r="IQT23" s="229"/>
      <c r="IQU23" s="229"/>
      <c r="IQV23" s="229"/>
      <c r="IQW23" s="229"/>
      <c r="IQX23" s="229"/>
      <c r="IQY23" s="229"/>
      <c r="IQZ23" s="229"/>
      <c r="IRA23" s="229"/>
      <c r="IRJ23" s="229"/>
      <c r="IRK23" s="229"/>
      <c r="IRL23" s="229"/>
      <c r="IRM23" s="229"/>
      <c r="IRN23" s="229"/>
      <c r="IRO23" s="229"/>
      <c r="IRP23" s="229"/>
      <c r="IRQ23" s="229"/>
      <c r="IRZ23" s="229"/>
      <c r="ISA23" s="229"/>
      <c r="ISB23" s="229"/>
      <c r="ISC23" s="229"/>
      <c r="ISD23" s="229"/>
      <c r="ISE23" s="229"/>
      <c r="ISF23" s="229"/>
      <c r="ISG23" s="229"/>
      <c r="ISP23" s="229"/>
      <c r="ISQ23" s="229"/>
      <c r="ISR23" s="229"/>
      <c r="ISS23" s="229"/>
      <c r="IST23" s="229"/>
      <c r="ISU23" s="229"/>
      <c r="ISV23" s="229"/>
      <c r="ISW23" s="229"/>
      <c r="ITF23" s="229"/>
      <c r="ITG23" s="229"/>
      <c r="ITH23" s="229"/>
      <c r="ITI23" s="229"/>
      <c r="ITJ23" s="229"/>
      <c r="ITK23" s="229"/>
      <c r="ITL23" s="229"/>
      <c r="ITM23" s="229"/>
      <c r="ITV23" s="229"/>
      <c r="ITW23" s="229"/>
      <c r="ITX23" s="229"/>
      <c r="ITY23" s="229"/>
      <c r="ITZ23" s="229"/>
      <c r="IUA23" s="229"/>
      <c r="IUB23" s="229"/>
      <c r="IUC23" s="229"/>
      <c r="IUL23" s="229"/>
      <c r="IUM23" s="229"/>
      <c r="IUN23" s="229"/>
      <c r="IUO23" s="229"/>
      <c r="IUP23" s="229"/>
      <c r="IUQ23" s="229"/>
      <c r="IUR23" s="229"/>
      <c r="IUS23" s="229"/>
      <c r="IVB23" s="229"/>
      <c r="IVC23" s="229"/>
      <c r="IVD23" s="229"/>
      <c r="IVE23" s="229"/>
      <c r="IVF23" s="229"/>
      <c r="IVG23" s="229"/>
      <c r="IVH23" s="229"/>
      <c r="IVI23" s="229"/>
      <c r="IVR23" s="229"/>
      <c r="IVS23" s="229"/>
      <c r="IVT23" s="229"/>
      <c r="IVU23" s="229"/>
      <c r="IVV23" s="229"/>
      <c r="IVW23" s="229"/>
      <c r="IVX23" s="229"/>
      <c r="IVY23" s="229"/>
      <c r="IWH23" s="229"/>
      <c r="IWI23" s="229"/>
      <c r="IWJ23" s="229"/>
      <c r="IWK23" s="229"/>
      <c r="IWL23" s="229"/>
      <c r="IWM23" s="229"/>
      <c r="IWN23" s="229"/>
      <c r="IWO23" s="229"/>
      <c r="IWX23" s="229"/>
      <c r="IWY23" s="229"/>
      <c r="IWZ23" s="229"/>
      <c r="IXA23" s="229"/>
      <c r="IXB23" s="229"/>
      <c r="IXC23" s="229"/>
      <c r="IXD23" s="229"/>
      <c r="IXE23" s="229"/>
      <c r="IXN23" s="229"/>
      <c r="IXO23" s="229"/>
      <c r="IXP23" s="229"/>
      <c r="IXQ23" s="229"/>
      <c r="IXR23" s="229"/>
      <c r="IXS23" s="229"/>
      <c r="IXT23" s="229"/>
      <c r="IXU23" s="229"/>
      <c r="IYD23" s="229"/>
      <c r="IYE23" s="229"/>
      <c r="IYF23" s="229"/>
      <c r="IYG23" s="229"/>
      <c r="IYH23" s="229"/>
      <c r="IYI23" s="229"/>
      <c r="IYJ23" s="229"/>
      <c r="IYK23" s="229"/>
      <c r="IYT23" s="229"/>
      <c r="IYU23" s="229"/>
      <c r="IYV23" s="229"/>
      <c r="IYW23" s="229"/>
      <c r="IYX23" s="229"/>
      <c r="IYY23" s="229"/>
      <c r="IYZ23" s="229"/>
      <c r="IZA23" s="229"/>
      <c r="IZJ23" s="229"/>
      <c r="IZK23" s="229"/>
      <c r="IZL23" s="229"/>
      <c r="IZM23" s="229"/>
      <c r="IZN23" s="229"/>
      <c r="IZO23" s="229"/>
      <c r="IZP23" s="229"/>
      <c r="IZQ23" s="229"/>
      <c r="IZZ23" s="229"/>
      <c r="JAA23" s="229"/>
      <c r="JAB23" s="229"/>
      <c r="JAC23" s="229"/>
      <c r="JAD23" s="229"/>
      <c r="JAE23" s="229"/>
      <c r="JAF23" s="229"/>
      <c r="JAG23" s="229"/>
      <c r="JAP23" s="229"/>
      <c r="JAQ23" s="229"/>
      <c r="JAR23" s="229"/>
      <c r="JAS23" s="229"/>
      <c r="JAT23" s="229"/>
      <c r="JAU23" s="229"/>
      <c r="JAV23" s="229"/>
      <c r="JAW23" s="229"/>
      <c r="JBF23" s="229"/>
      <c r="JBG23" s="229"/>
      <c r="JBH23" s="229"/>
      <c r="JBI23" s="229"/>
      <c r="JBJ23" s="229"/>
      <c r="JBK23" s="229"/>
      <c r="JBL23" s="229"/>
      <c r="JBM23" s="229"/>
      <c r="JBV23" s="229"/>
      <c r="JBW23" s="229"/>
      <c r="JBX23" s="229"/>
      <c r="JBY23" s="229"/>
      <c r="JBZ23" s="229"/>
      <c r="JCA23" s="229"/>
      <c r="JCB23" s="229"/>
      <c r="JCC23" s="229"/>
      <c r="JCL23" s="229"/>
      <c r="JCM23" s="229"/>
      <c r="JCN23" s="229"/>
      <c r="JCO23" s="229"/>
      <c r="JCP23" s="229"/>
      <c r="JCQ23" s="229"/>
      <c r="JCR23" s="229"/>
      <c r="JCS23" s="229"/>
      <c r="JDB23" s="229"/>
      <c r="JDC23" s="229"/>
      <c r="JDD23" s="229"/>
      <c r="JDE23" s="229"/>
      <c r="JDF23" s="229"/>
      <c r="JDG23" s="229"/>
      <c r="JDH23" s="229"/>
      <c r="JDI23" s="229"/>
      <c r="JDR23" s="229"/>
      <c r="JDS23" s="229"/>
      <c r="JDT23" s="229"/>
      <c r="JDU23" s="229"/>
      <c r="JDV23" s="229"/>
      <c r="JDW23" s="229"/>
      <c r="JDX23" s="229"/>
      <c r="JDY23" s="229"/>
      <c r="JEH23" s="229"/>
      <c r="JEI23" s="229"/>
      <c r="JEJ23" s="229"/>
      <c r="JEK23" s="229"/>
      <c r="JEL23" s="229"/>
      <c r="JEM23" s="229"/>
      <c r="JEN23" s="229"/>
      <c r="JEO23" s="229"/>
      <c r="JEX23" s="229"/>
      <c r="JEY23" s="229"/>
      <c r="JEZ23" s="229"/>
      <c r="JFA23" s="229"/>
      <c r="JFB23" s="229"/>
      <c r="JFC23" s="229"/>
      <c r="JFD23" s="229"/>
      <c r="JFE23" s="229"/>
      <c r="JFN23" s="229"/>
      <c r="JFO23" s="229"/>
      <c r="JFP23" s="229"/>
      <c r="JFQ23" s="229"/>
      <c r="JFR23" s="229"/>
      <c r="JFS23" s="229"/>
      <c r="JFT23" s="229"/>
      <c r="JFU23" s="229"/>
      <c r="JGD23" s="229"/>
      <c r="JGE23" s="229"/>
      <c r="JGF23" s="229"/>
      <c r="JGG23" s="229"/>
      <c r="JGH23" s="229"/>
      <c r="JGI23" s="229"/>
      <c r="JGJ23" s="229"/>
      <c r="JGK23" s="229"/>
      <c r="JGT23" s="229"/>
      <c r="JGU23" s="229"/>
      <c r="JGV23" s="229"/>
      <c r="JGW23" s="229"/>
      <c r="JGX23" s="229"/>
      <c r="JGY23" s="229"/>
      <c r="JGZ23" s="229"/>
      <c r="JHA23" s="229"/>
      <c r="JHJ23" s="229"/>
      <c r="JHK23" s="229"/>
      <c r="JHL23" s="229"/>
      <c r="JHM23" s="229"/>
      <c r="JHN23" s="229"/>
      <c r="JHO23" s="229"/>
      <c r="JHP23" s="229"/>
      <c r="JHQ23" s="229"/>
      <c r="JHZ23" s="229"/>
      <c r="JIA23" s="229"/>
      <c r="JIB23" s="229"/>
      <c r="JIC23" s="229"/>
      <c r="JID23" s="229"/>
      <c r="JIE23" s="229"/>
      <c r="JIF23" s="229"/>
      <c r="JIG23" s="229"/>
      <c r="JIP23" s="229"/>
      <c r="JIQ23" s="229"/>
      <c r="JIR23" s="229"/>
      <c r="JIS23" s="229"/>
      <c r="JIT23" s="229"/>
      <c r="JIU23" s="229"/>
      <c r="JIV23" s="229"/>
      <c r="JIW23" s="229"/>
      <c r="JJF23" s="229"/>
      <c r="JJG23" s="229"/>
      <c r="JJH23" s="229"/>
      <c r="JJI23" s="229"/>
      <c r="JJJ23" s="229"/>
      <c r="JJK23" s="229"/>
      <c r="JJL23" s="229"/>
      <c r="JJM23" s="229"/>
      <c r="JJV23" s="229"/>
      <c r="JJW23" s="229"/>
      <c r="JJX23" s="229"/>
      <c r="JJY23" s="229"/>
      <c r="JJZ23" s="229"/>
      <c r="JKA23" s="229"/>
      <c r="JKB23" s="229"/>
      <c r="JKC23" s="229"/>
      <c r="JKL23" s="229"/>
      <c r="JKM23" s="229"/>
      <c r="JKN23" s="229"/>
      <c r="JKO23" s="229"/>
      <c r="JKP23" s="229"/>
      <c r="JKQ23" s="229"/>
      <c r="JKR23" s="229"/>
      <c r="JKS23" s="229"/>
      <c r="JLB23" s="229"/>
      <c r="JLC23" s="229"/>
      <c r="JLD23" s="229"/>
      <c r="JLE23" s="229"/>
      <c r="JLF23" s="229"/>
      <c r="JLG23" s="229"/>
      <c r="JLH23" s="229"/>
      <c r="JLI23" s="229"/>
      <c r="JLR23" s="229"/>
      <c r="JLS23" s="229"/>
      <c r="JLT23" s="229"/>
      <c r="JLU23" s="229"/>
      <c r="JLV23" s="229"/>
      <c r="JLW23" s="229"/>
      <c r="JLX23" s="229"/>
      <c r="JLY23" s="229"/>
      <c r="JMH23" s="229"/>
      <c r="JMI23" s="229"/>
      <c r="JMJ23" s="229"/>
      <c r="JMK23" s="229"/>
      <c r="JML23" s="229"/>
      <c r="JMM23" s="229"/>
      <c r="JMN23" s="229"/>
      <c r="JMO23" s="229"/>
      <c r="JMX23" s="229"/>
      <c r="JMY23" s="229"/>
      <c r="JMZ23" s="229"/>
      <c r="JNA23" s="229"/>
      <c r="JNB23" s="229"/>
      <c r="JNC23" s="229"/>
      <c r="JND23" s="229"/>
      <c r="JNE23" s="229"/>
      <c r="JNN23" s="229"/>
      <c r="JNO23" s="229"/>
      <c r="JNP23" s="229"/>
      <c r="JNQ23" s="229"/>
      <c r="JNR23" s="229"/>
      <c r="JNS23" s="229"/>
      <c r="JNT23" s="229"/>
      <c r="JNU23" s="229"/>
      <c r="JOD23" s="229"/>
      <c r="JOE23" s="229"/>
      <c r="JOF23" s="229"/>
      <c r="JOG23" s="229"/>
      <c r="JOH23" s="229"/>
      <c r="JOI23" s="229"/>
      <c r="JOJ23" s="229"/>
      <c r="JOK23" s="229"/>
      <c r="JOT23" s="229"/>
      <c r="JOU23" s="229"/>
      <c r="JOV23" s="229"/>
      <c r="JOW23" s="229"/>
      <c r="JOX23" s="229"/>
      <c r="JOY23" s="229"/>
      <c r="JOZ23" s="229"/>
      <c r="JPA23" s="229"/>
      <c r="JPJ23" s="229"/>
      <c r="JPK23" s="229"/>
      <c r="JPL23" s="229"/>
      <c r="JPM23" s="229"/>
      <c r="JPN23" s="229"/>
      <c r="JPO23" s="229"/>
      <c r="JPP23" s="229"/>
      <c r="JPQ23" s="229"/>
      <c r="JPZ23" s="229"/>
      <c r="JQA23" s="229"/>
      <c r="JQB23" s="229"/>
      <c r="JQC23" s="229"/>
      <c r="JQD23" s="229"/>
      <c r="JQE23" s="229"/>
      <c r="JQF23" s="229"/>
      <c r="JQG23" s="229"/>
      <c r="JQP23" s="229"/>
      <c r="JQQ23" s="229"/>
      <c r="JQR23" s="229"/>
      <c r="JQS23" s="229"/>
      <c r="JQT23" s="229"/>
      <c r="JQU23" s="229"/>
      <c r="JQV23" s="229"/>
      <c r="JQW23" s="229"/>
      <c r="JRF23" s="229"/>
      <c r="JRG23" s="229"/>
      <c r="JRH23" s="229"/>
      <c r="JRI23" s="229"/>
      <c r="JRJ23" s="229"/>
      <c r="JRK23" s="229"/>
      <c r="JRL23" s="229"/>
      <c r="JRM23" s="229"/>
      <c r="JRV23" s="229"/>
      <c r="JRW23" s="229"/>
      <c r="JRX23" s="229"/>
      <c r="JRY23" s="229"/>
      <c r="JRZ23" s="229"/>
      <c r="JSA23" s="229"/>
      <c r="JSB23" s="229"/>
      <c r="JSC23" s="229"/>
      <c r="JSL23" s="229"/>
      <c r="JSM23" s="229"/>
      <c r="JSN23" s="229"/>
      <c r="JSO23" s="229"/>
      <c r="JSP23" s="229"/>
      <c r="JSQ23" s="229"/>
      <c r="JSR23" s="229"/>
      <c r="JSS23" s="229"/>
      <c r="JTB23" s="229"/>
      <c r="JTC23" s="229"/>
      <c r="JTD23" s="229"/>
      <c r="JTE23" s="229"/>
      <c r="JTF23" s="229"/>
      <c r="JTG23" s="229"/>
      <c r="JTH23" s="229"/>
      <c r="JTI23" s="229"/>
      <c r="JTR23" s="229"/>
      <c r="JTS23" s="229"/>
      <c r="JTT23" s="229"/>
      <c r="JTU23" s="229"/>
      <c r="JTV23" s="229"/>
      <c r="JTW23" s="229"/>
      <c r="JTX23" s="229"/>
      <c r="JTY23" s="229"/>
      <c r="JUH23" s="229"/>
      <c r="JUI23" s="229"/>
      <c r="JUJ23" s="229"/>
      <c r="JUK23" s="229"/>
      <c r="JUL23" s="229"/>
      <c r="JUM23" s="229"/>
      <c r="JUN23" s="229"/>
      <c r="JUO23" s="229"/>
      <c r="JUX23" s="229"/>
      <c r="JUY23" s="229"/>
      <c r="JUZ23" s="229"/>
      <c r="JVA23" s="229"/>
      <c r="JVB23" s="229"/>
      <c r="JVC23" s="229"/>
      <c r="JVD23" s="229"/>
      <c r="JVE23" s="229"/>
      <c r="JVN23" s="229"/>
      <c r="JVO23" s="229"/>
      <c r="JVP23" s="229"/>
      <c r="JVQ23" s="229"/>
      <c r="JVR23" s="229"/>
      <c r="JVS23" s="229"/>
      <c r="JVT23" s="229"/>
      <c r="JVU23" s="229"/>
      <c r="JWD23" s="229"/>
      <c r="JWE23" s="229"/>
      <c r="JWF23" s="229"/>
      <c r="JWG23" s="229"/>
      <c r="JWH23" s="229"/>
      <c r="JWI23" s="229"/>
      <c r="JWJ23" s="229"/>
      <c r="JWK23" s="229"/>
      <c r="JWT23" s="229"/>
      <c r="JWU23" s="229"/>
      <c r="JWV23" s="229"/>
      <c r="JWW23" s="229"/>
      <c r="JWX23" s="229"/>
      <c r="JWY23" s="229"/>
      <c r="JWZ23" s="229"/>
      <c r="JXA23" s="229"/>
      <c r="JXJ23" s="229"/>
      <c r="JXK23" s="229"/>
      <c r="JXL23" s="229"/>
      <c r="JXM23" s="229"/>
      <c r="JXN23" s="229"/>
      <c r="JXO23" s="229"/>
      <c r="JXP23" s="229"/>
      <c r="JXQ23" s="229"/>
      <c r="JXZ23" s="229"/>
      <c r="JYA23" s="229"/>
      <c r="JYB23" s="229"/>
      <c r="JYC23" s="229"/>
      <c r="JYD23" s="229"/>
      <c r="JYE23" s="229"/>
      <c r="JYF23" s="229"/>
      <c r="JYG23" s="229"/>
      <c r="JYP23" s="229"/>
      <c r="JYQ23" s="229"/>
      <c r="JYR23" s="229"/>
      <c r="JYS23" s="229"/>
      <c r="JYT23" s="229"/>
      <c r="JYU23" s="229"/>
      <c r="JYV23" s="229"/>
      <c r="JYW23" s="229"/>
      <c r="JZF23" s="229"/>
      <c r="JZG23" s="229"/>
      <c r="JZH23" s="229"/>
      <c r="JZI23" s="229"/>
      <c r="JZJ23" s="229"/>
      <c r="JZK23" s="229"/>
      <c r="JZL23" s="229"/>
      <c r="JZM23" s="229"/>
      <c r="JZV23" s="229"/>
      <c r="JZW23" s="229"/>
      <c r="JZX23" s="229"/>
      <c r="JZY23" s="229"/>
      <c r="JZZ23" s="229"/>
      <c r="KAA23" s="229"/>
      <c r="KAB23" s="229"/>
      <c r="KAC23" s="229"/>
      <c r="KAL23" s="229"/>
      <c r="KAM23" s="229"/>
      <c r="KAN23" s="229"/>
      <c r="KAO23" s="229"/>
      <c r="KAP23" s="229"/>
      <c r="KAQ23" s="229"/>
      <c r="KAR23" s="229"/>
      <c r="KAS23" s="229"/>
      <c r="KBB23" s="229"/>
      <c r="KBC23" s="229"/>
      <c r="KBD23" s="229"/>
      <c r="KBE23" s="229"/>
      <c r="KBF23" s="229"/>
      <c r="KBG23" s="229"/>
      <c r="KBH23" s="229"/>
      <c r="KBI23" s="229"/>
      <c r="KBR23" s="229"/>
      <c r="KBS23" s="229"/>
      <c r="KBT23" s="229"/>
      <c r="KBU23" s="229"/>
      <c r="KBV23" s="229"/>
      <c r="KBW23" s="229"/>
      <c r="KBX23" s="229"/>
      <c r="KBY23" s="229"/>
      <c r="KCH23" s="229"/>
      <c r="KCI23" s="229"/>
      <c r="KCJ23" s="229"/>
      <c r="KCK23" s="229"/>
      <c r="KCL23" s="229"/>
      <c r="KCM23" s="229"/>
      <c r="KCN23" s="229"/>
      <c r="KCO23" s="229"/>
      <c r="KCX23" s="229"/>
      <c r="KCY23" s="229"/>
      <c r="KCZ23" s="229"/>
      <c r="KDA23" s="229"/>
      <c r="KDB23" s="229"/>
      <c r="KDC23" s="229"/>
      <c r="KDD23" s="229"/>
      <c r="KDE23" s="229"/>
      <c r="KDN23" s="229"/>
      <c r="KDO23" s="229"/>
      <c r="KDP23" s="229"/>
      <c r="KDQ23" s="229"/>
      <c r="KDR23" s="229"/>
      <c r="KDS23" s="229"/>
      <c r="KDT23" s="229"/>
      <c r="KDU23" s="229"/>
      <c r="KED23" s="229"/>
      <c r="KEE23" s="229"/>
      <c r="KEF23" s="229"/>
      <c r="KEG23" s="229"/>
      <c r="KEH23" s="229"/>
      <c r="KEI23" s="229"/>
      <c r="KEJ23" s="229"/>
      <c r="KEK23" s="229"/>
      <c r="KET23" s="229"/>
      <c r="KEU23" s="229"/>
      <c r="KEV23" s="229"/>
      <c r="KEW23" s="229"/>
      <c r="KEX23" s="229"/>
      <c r="KEY23" s="229"/>
      <c r="KEZ23" s="229"/>
      <c r="KFA23" s="229"/>
      <c r="KFJ23" s="229"/>
      <c r="KFK23" s="229"/>
      <c r="KFL23" s="229"/>
      <c r="KFM23" s="229"/>
      <c r="KFN23" s="229"/>
      <c r="KFO23" s="229"/>
      <c r="KFP23" s="229"/>
      <c r="KFQ23" s="229"/>
      <c r="KFZ23" s="229"/>
      <c r="KGA23" s="229"/>
      <c r="KGB23" s="229"/>
      <c r="KGC23" s="229"/>
      <c r="KGD23" s="229"/>
      <c r="KGE23" s="229"/>
      <c r="KGF23" s="229"/>
      <c r="KGG23" s="229"/>
      <c r="KGP23" s="229"/>
      <c r="KGQ23" s="229"/>
      <c r="KGR23" s="229"/>
      <c r="KGS23" s="229"/>
      <c r="KGT23" s="229"/>
      <c r="KGU23" s="229"/>
      <c r="KGV23" s="229"/>
      <c r="KGW23" s="229"/>
      <c r="KHF23" s="229"/>
      <c r="KHG23" s="229"/>
      <c r="KHH23" s="229"/>
      <c r="KHI23" s="229"/>
      <c r="KHJ23" s="229"/>
      <c r="KHK23" s="229"/>
      <c r="KHL23" s="229"/>
      <c r="KHM23" s="229"/>
      <c r="KHV23" s="229"/>
      <c r="KHW23" s="229"/>
      <c r="KHX23" s="229"/>
      <c r="KHY23" s="229"/>
      <c r="KHZ23" s="229"/>
      <c r="KIA23" s="229"/>
      <c r="KIB23" s="229"/>
      <c r="KIC23" s="229"/>
      <c r="KIL23" s="229"/>
      <c r="KIM23" s="229"/>
      <c r="KIN23" s="229"/>
      <c r="KIO23" s="229"/>
      <c r="KIP23" s="229"/>
      <c r="KIQ23" s="229"/>
      <c r="KIR23" s="229"/>
      <c r="KIS23" s="229"/>
      <c r="KJB23" s="229"/>
      <c r="KJC23" s="229"/>
      <c r="KJD23" s="229"/>
      <c r="KJE23" s="229"/>
      <c r="KJF23" s="229"/>
      <c r="KJG23" s="229"/>
      <c r="KJH23" s="229"/>
      <c r="KJI23" s="229"/>
      <c r="KJR23" s="229"/>
      <c r="KJS23" s="229"/>
      <c r="KJT23" s="229"/>
      <c r="KJU23" s="229"/>
      <c r="KJV23" s="229"/>
      <c r="KJW23" s="229"/>
      <c r="KJX23" s="229"/>
      <c r="KJY23" s="229"/>
      <c r="KKH23" s="229"/>
      <c r="KKI23" s="229"/>
      <c r="KKJ23" s="229"/>
      <c r="KKK23" s="229"/>
      <c r="KKL23" s="229"/>
      <c r="KKM23" s="229"/>
      <c r="KKN23" s="229"/>
      <c r="KKO23" s="229"/>
      <c r="KKX23" s="229"/>
      <c r="KKY23" s="229"/>
      <c r="KKZ23" s="229"/>
      <c r="KLA23" s="229"/>
      <c r="KLB23" s="229"/>
      <c r="KLC23" s="229"/>
      <c r="KLD23" s="229"/>
      <c r="KLE23" s="229"/>
      <c r="KLN23" s="229"/>
      <c r="KLO23" s="229"/>
      <c r="KLP23" s="229"/>
      <c r="KLQ23" s="229"/>
      <c r="KLR23" s="229"/>
      <c r="KLS23" s="229"/>
      <c r="KLT23" s="229"/>
      <c r="KLU23" s="229"/>
      <c r="KMD23" s="229"/>
      <c r="KME23" s="229"/>
      <c r="KMF23" s="229"/>
      <c r="KMG23" s="229"/>
      <c r="KMH23" s="229"/>
      <c r="KMI23" s="229"/>
      <c r="KMJ23" s="229"/>
      <c r="KMK23" s="229"/>
      <c r="KMT23" s="229"/>
      <c r="KMU23" s="229"/>
      <c r="KMV23" s="229"/>
      <c r="KMW23" s="229"/>
      <c r="KMX23" s="229"/>
      <c r="KMY23" s="229"/>
      <c r="KMZ23" s="229"/>
      <c r="KNA23" s="229"/>
      <c r="KNJ23" s="229"/>
      <c r="KNK23" s="229"/>
      <c r="KNL23" s="229"/>
      <c r="KNM23" s="229"/>
      <c r="KNN23" s="229"/>
      <c r="KNO23" s="229"/>
      <c r="KNP23" s="229"/>
      <c r="KNQ23" s="229"/>
      <c r="KNZ23" s="229"/>
      <c r="KOA23" s="229"/>
      <c r="KOB23" s="229"/>
      <c r="KOC23" s="229"/>
      <c r="KOD23" s="229"/>
      <c r="KOE23" s="229"/>
      <c r="KOF23" s="229"/>
      <c r="KOG23" s="229"/>
      <c r="KOP23" s="229"/>
      <c r="KOQ23" s="229"/>
      <c r="KOR23" s="229"/>
      <c r="KOS23" s="229"/>
      <c r="KOT23" s="229"/>
      <c r="KOU23" s="229"/>
      <c r="KOV23" s="229"/>
      <c r="KOW23" s="229"/>
      <c r="KPF23" s="229"/>
      <c r="KPG23" s="229"/>
      <c r="KPH23" s="229"/>
      <c r="KPI23" s="229"/>
      <c r="KPJ23" s="229"/>
      <c r="KPK23" s="229"/>
      <c r="KPL23" s="229"/>
      <c r="KPM23" s="229"/>
      <c r="KPV23" s="229"/>
      <c r="KPW23" s="229"/>
      <c r="KPX23" s="229"/>
      <c r="KPY23" s="229"/>
      <c r="KPZ23" s="229"/>
      <c r="KQA23" s="229"/>
      <c r="KQB23" s="229"/>
      <c r="KQC23" s="229"/>
      <c r="KQL23" s="229"/>
      <c r="KQM23" s="229"/>
      <c r="KQN23" s="229"/>
      <c r="KQO23" s="229"/>
      <c r="KQP23" s="229"/>
      <c r="KQQ23" s="229"/>
      <c r="KQR23" s="229"/>
      <c r="KQS23" s="229"/>
      <c r="KRB23" s="229"/>
      <c r="KRC23" s="229"/>
      <c r="KRD23" s="229"/>
      <c r="KRE23" s="229"/>
      <c r="KRF23" s="229"/>
      <c r="KRG23" s="229"/>
      <c r="KRH23" s="229"/>
      <c r="KRI23" s="229"/>
      <c r="KRR23" s="229"/>
      <c r="KRS23" s="229"/>
      <c r="KRT23" s="229"/>
      <c r="KRU23" s="229"/>
      <c r="KRV23" s="229"/>
      <c r="KRW23" s="229"/>
      <c r="KRX23" s="229"/>
      <c r="KRY23" s="229"/>
      <c r="KSH23" s="229"/>
      <c r="KSI23" s="229"/>
      <c r="KSJ23" s="229"/>
      <c r="KSK23" s="229"/>
      <c r="KSL23" s="229"/>
      <c r="KSM23" s="229"/>
      <c r="KSN23" s="229"/>
      <c r="KSO23" s="229"/>
      <c r="KSX23" s="229"/>
      <c r="KSY23" s="229"/>
      <c r="KSZ23" s="229"/>
      <c r="KTA23" s="229"/>
      <c r="KTB23" s="229"/>
      <c r="KTC23" s="229"/>
      <c r="KTD23" s="229"/>
      <c r="KTE23" s="229"/>
      <c r="KTN23" s="229"/>
      <c r="KTO23" s="229"/>
      <c r="KTP23" s="229"/>
      <c r="KTQ23" s="229"/>
      <c r="KTR23" s="229"/>
      <c r="KTS23" s="229"/>
      <c r="KTT23" s="229"/>
      <c r="KTU23" s="229"/>
      <c r="KUD23" s="229"/>
      <c r="KUE23" s="229"/>
      <c r="KUF23" s="229"/>
      <c r="KUG23" s="229"/>
      <c r="KUH23" s="229"/>
      <c r="KUI23" s="229"/>
      <c r="KUJ23" s="229"/>
      <c r="KUK23" s="229"/>
      <c r="KUT23" s="229"/>
      <c r="KUU23" s="229"/>
      <c r="KUV23" s="229"/>
      <c r="KUW23" s="229"/>
      <c r="KUX23" s="229"/>
      <c r="KUY23" s="229"/>
      <c r="KUZ23" s="229"/>
      <c r="KVA23" s="229"/>
      <c r="KVJ23" s="229"/>
      <c r="KVK23" s="229"/>
      <c r="KVL23" s="229"/>
      <c r="KVM23" s="229"/>
      <c r="KVN23" s="229"/>
      <c r="KVO23" s="229"/>
      <c r="KVP23" s="229"/>
      <c r="KVQ23" s="229"/>
      <c r="KVZ23" s="229"/>
      <c r="KWA23" s="229"/>
      <c r="KWB23" s="229"/>
      <c r="KWC23" s="229"/>
      <c r="KWD23" s="229"/>
      <c r="KWE23" s="229"/>
      <c r="KWF23" s="229"/>
      <c r="KWG23" s="229"/>
      <c r="KWP23" s="229"/>
      <c r="KWQ23" s="229"/>
      <c r="KWR23" s="229"/>
      <c r="KWS23" s="229"/>
      <c r="KWT23" s="229"/>
      <c r="KWU23" s="229"/>
      <c r="KWV23" s="229"/>
      <c r="KWW23" s="229"/>
      <c r="KXF23" s="229"/>
      <c r="KXG23" s="229"/>
      <c r="KXH23" s="229"/>
      <c r="KXI23" s="229"/>
      <c r="KXJ23" s="229"/>
      <c r="KXK23" s="229"/>
      <c r="KXL23" s="229"/>
      <c r="KXM23" s="229"/>
      <c r="KXV23" s="229"/>
      <c r="KXW23" s="229"/>
      <c r="KXX23" s="229"/>
      <c r="KXY23" s="229"/>
      <c r="KXZ23" s="229"/>
      <c r="KYA23" s="229"/>
      <c r="KYB23" s="229"/>
      <c r="KYC23" s="229"/>
      <c r="KYL23" s="229"/>
      <c r="KYM23" s="229"/>
      <c r="KYN23" s="229"/>
      <c r="KYO23" s="229"/>
      <c r="KYP23" s="229"/>
      <c r="KYQ23" s="229"/>
      <c r="KYR23" s="229"/>
      <c r="KYS23" s="229"/>
      <c r="KZB23" s="229"/>
      <c r="KZC23" s="229"/>
      <c r="KZD23" s="229"/>
      <c r="KZE23" s="229"/>
      <c r="KZF23" s="229"/>
      <c r="KZG23" s="229"/>
      <c r="KZH23" s="229"/>
      <c r="KZI23" s="229"/>
      <c r="KZR23" s="229"/>
      <c r="KZS23" s="229"/>
      <c r="KZT23" s="229"/>
      <c r="KZU23" s="229"/>
      <c r="KZV23" s="229"/>
      <c r="KZW23" s="229"/>
      <c r="KZX23" s="229"/>
      <c r="KZY23" s="229"/>
      <c r="LAH23" s="229"/>
      <c r="LAI23" s="229"/>
      <c r="LAJ23" s="229"/>
      <c r="LAK23" s="229"/>
      <c r="LAL23" s="229"/>
      <c r="LAM23" s="229"/>
      <c r="LAN23" s="229"/>
      <c r="LAO23" s="229"/>
      <c r="LAX23" s="229"/>
      <c r="LAY23" s="229"/>
      <c r="LAZ23" s="229"/>
      <c r="LBA23" s="229"/>
      <c r="LBB23" s="229"/>
      <c r="LBC23" s="229"/>
      <c r="LBD23" s="229"/>
      <c r="LBE23" s="229"/>
      <c r="LBN23" s="229"/>
      <c r="LBO23" s="229"/>
      <c r="LBP23" s="229"/>
      <c r="LBQ23" s="229"/>
      <c r="LBR23" s="229"/>
      <c r="LBS23" s="229"/>
      <c r="LBT23" s="229"/>
      <c r="LBU23" s="229"/>
      <c r="LCD23" s="229"/>
      <c r="LCE23" s="229"/>
      <c r="LCF23" s="229"/>
      <c r="LCG23" s="229"/>
      <c r="LCH23" s="229"/>
      <c r="LCI23" s="229"/>
      <c r="LCJ23" s="229"/>
      <c r="LCK23" s="229"/>
      <c r="LCT23" s="229"/>
      <c r="LCU23" s="229"/>
      <c r="LCV23" s="229"/>
      <c r="LCW23" s="229"/>
      <c r="LCX23" s="229"/>
      <c r="LCY23" s="229"/>
      <c r="LCZ23" s="229"/>
      <c r="LDA23" s="229"/>
      <c r="LDJ23" s="229"/>
      <c r="LDK23" s="229"/>
      <c r="LDL23" s="229"/>
      <c r="LDM23" s="229"/>
      <c r="LDN23" s="229"/>
      <c r="LDO23" s="229"/>
      <c r="LDP23" s="229"/>
      <c r="LDQ23" s="229"/>
      <c r="LDZ23" s="229"/>
      <c r="LEA23" s="229"/>
      <c r="LEB23" s="229"/>
      <c r="LEC23" s="229"/>
      <c r="LED23" s="229"/>
      <c r="LEE23" s="229"/>
      <c r="LEF23" s="229"/>
      <c r="LEG23" s="229"/>
      <c r="LEP23" s="229"/>
      <c r="LEQ23" s="229"/>
      <c r="LER23" s="229"/>
      <c r="LES23" s="229"/>
      <c r="LET23" s="229"/>
      <c r="LEU23" s="229"/>
      <c r="LEV23" s="229"/>
      <c r="LEW23" s="229"/>
      <c r="LFF23" s="229"/>
      <c r="LFG23" s="229"/>
      <c r="LFH23" s="229"/>
      <c r="LFI23" s="229"/>
      <c r="LFJ23" s="229"/>
      <c r="LFK23" s="229"/>
      <c r="LFL23" s="229"/>
      <c r="LFM23" s="229"/>
      <c r="LFV23" s="229"/>
      <c r="LFW23" s="229"/>
      <c r="LFX23" s="229"/>
      <c r="LFY23" s="229"/>
      <c r="LFZ23" s="229"/>
      <c r="LGA23" s="229"/>
      <c r="LGB23" s="229"/>
      <c r="LGC23" s="229"/>
      <c r="LGL23" s="229"/>
      <c r="LGM23" s="229"/>
      <c r="LGN23" s="229"/>
      <c r="LGO23" s="229"/>
      <c r="LGP23" s="229"/>
      <c r="LGQ23" s="229"/>
      <c r="LGR23" s="229"/>
      <c r="LGS23" s="229"/>
      <c r="LHB23" s="229"/>
      <c r="LHC23" s="229"/>
      <c r="LHD23" s="229"/>
      <c r="LHE23" s="229"/>
      <c r="LHF23" s="229"/>
      <c r="LHG23" s="229"/>
      <c r="LHH23" s="229"/>
      <c r="LHI23" s="229"/>
      <c r="LHR23" s="229"/>
      <c r="LHS23" s="229"/>
      <c r="LHT23" s="229"/>
      <c r="LHU23" s="229"/>
      <c r="LHV23" s="229"/>
      <c r="LHW23" s="229"/>
      <c r="LHX23" s="229"/>
      <c r="LHY23" s="229"/>
      <c r="LIH23" s="229"/>
      <c r="LII23" s="229"/>
      <c r="LIJ23" s="229"/>
      <c r="LIK23" s="229"/>
      <c r="LIL23" s="229"/>
      <c r="LIM23" s="229"/>
      <c r="LIN23" s="229"/>
      <c r="LIO23" s="229"/>
      <c r="LIX23" s="229"/>
      <c r="LIY23" s="229"/>
      <c r="LIZ23" s="229"/>
      <c r="LJA23" s="229"/>
      <c r="LJB23" s="229"/>
      <c r="LJC23" s="229"/>
      <c r="LJD23" s="229"/>
      <c r="LJE23" s="229"/>
      <c r="LJN23" s="229"/>
      <c r="LJO23" s="229"/>
      <c r="LJP23" s="229"/>
      <c r="LJQ23" s="229"/>
      <c r="LJR23" s="229"/>
      <c r="LJS23" s="229"/>
      <c r="LJT23" s="229"/>
      <c r="LJU23" s="229"/>
      <c r="LKD23" s="229"/>
      <c r="LKE23" s="229"/>
      <c r="LKF23" s="229"/>
      <c r="LKG23" s="229"/>
      <c r="LKH23" s="229"/>
      <c r="LKI23" s="229"/>
      <c r="LKJ23" s="229"/>
      <c r="LKK23" s="229"/>
      <c r="LKT23" s="229"/>
      <c r="LKU23" s="229"/>
      <c r="LKV23" s="229"/>
      <c r="LKW23" s="229"/>
      <c r="LKX23" s="229"/>
      <c r="LKY23" s="229"/>
      <c r="LKZ23" s="229"/>
      <c r="LLA23" s="229"/>
      <c r="LLJ23" s="229"/>
      <c r="LLK23" s="229"/>
      <c r="LLL23" s="229"/>
      <c r="LLM23" s="229"/>
      <c r="LLN23" s="229"/>
      <c r="LLO23" s="229"/>
      <c r="LLP23" s="229"/>
      <c r="LLQ23" s="229"/>
      <c r="LLZ23" s="229"/>
      <c r="LMA23" s="229"/>
      <c r="LMB23" s="229"/>
      <c r="LMC23" s="229"/>
      <c r="LMD23" s="229"/>
      <c r="LME23" s="229"/>
      <c r="LMF23" s="229"/>
      <c r="LMG23" s="229"/>
      <c r="LMP23" s="229"/>
      <c r="LMQ23" s="229"/>
      <c r="LMR23" s="229"/>
      <c r="LMS23" s="229"/>
      <c r="LMT23" s="229"/>
      <c r="LMU23" s="229"/>
      <c r="LMV23" s="229"/>
      <c r="LMW23" s="229"/>
      <c r="LNF23" s="229"/>
      <c r="LNG23" s="229"/>
      <c r="LNH23" s="229"/>
      <c r="LNI23" s="229"/>
      <c r="LNJ23" s="229"/>
      <c r="LNK23" s="229"/>
      <c r="LNL23" s="229"/>
      <c r="LNM23" s="229"/>
      <c r="LNV23" s="229"/>
      <c r="LNW23" s="229"/>
      <c r="LNX23" s="229"/>
      <c r="LNY23" s="229"/>
      <c r="LNZ23" s="229"/>
      <c r="LOA23" s="229"/>
      <c r="LOB23" s="229"/>
      <c r="LOC23" s="229"/>
      <c r="LOL23" s="229"/>
      <c r="LOM23" s="229"/>
      <c r="LON23" s="229"/>
      <c r="LOO23" s="229"/>
      <c r="LOP23" s="229"/>
      <c r="LOQ23" s="229"/>
      <c r="LOR23" s="229"/>
      <c r="LOS23" s="229"/>
      <c r="LPB23" s="229"/>
      <c r="LPC23" s="229"/>
      <c r="LPD23" s="229"/>
      <c r="LPE23" s="229"/>
      <c r="LPF23" s="229"/>
      <c r="LPG23" s="229"/>
      <c r="LPH23" s="229"/>
      <c r="LPI23" s="229"/>
      <c r="LPR23" s="229"/>
      <c r="LPS23" s="229"/>
      <c r="LPT23" s="229"/>
      <c r="LPU23" s="229"/>
      <c r="LPV23" s="229"/>
      <c r="LPW23" s="229"/>
      <c r="LPX23" s="229"/>
      <c r="LPY23" s="229"/>
      <c r="LQH23" s="229"/>
      <c r="LQI23" s="229"/>
      <c r="LQJ23" s="229"/>
      <c r="LQK23" s="229"/>
      <c r="LQL23" s="229"/>
      <c r="LQM23" s="229"/>
      <c r="LQN23" s="229"/>
      <c r="LQO23" s="229"/>
      <c r="LQX23" s="229"/>
      <c r="LQY23" s="229"/>
      <c r="LQZ23" s="229"/>
      <c r="LRA23" s="229"/>
      <c r="LRB23" s="229"/>
      <c r="LRC23" s="229"/>
      <c r="LRD23" s="229"/>
      <c r="LRE23" s="229"/>
      <c r="LRN23" s="229"/>
      <c r="LRO23" s="229"/>
      <c r="LRP23" s="229"/>
      <c r="LRQ23" s="229"/>
      <c r="LRR23" s="229"/>
      <c r="LRS23" s="229"/>
      <c r="LRT23" s="229"/>
      <c r="LRU23" s="229"/>
      <c r="LSD23" s="229"/>
      <c r="LSE23" s="229"/>
      <c r="LSF23" s="229"/>
      <c r="LSG23" s="229"/>
      <c r="LSH23" s="229"/>
      <c r="LSI23" s="229"/>
      <c r="LSJ23" s="229"/>
      <c r="LSK23" s="229"/>
      <c r="LST23" s="229"/>
      <c r="LSU23" s="229"/>
      <c r="LSV23" s="229"/>
      <c r="LSW23" s="229"/>
      <c r="LSX23" s="229"/>
      <c r="LSY23" s="229"/>
      <c r="LSZ23" s="229"/>
      <c r="LTA23" s="229"/>
      <c r="LTJ23" s="229"/>
      <c r="LTK23" s="229"/>
      <c r="LTL23" s="229"/>
      <c r="LTM23" s="229"/>
      <c r="LTN23" s="229"/>
      <c r="LTO23" s="229"/>
      <c r="LTP23" s="229"/>
      <c r="LTQ23" s="229"/>
      <c r="LTZ23" s="229"/>
      <c r="LUA23" s="229"/>
      <c r="LUB23" s="229"/>
      <c r="LUC23" s="229"/>
      <c r="LUD23" s="229"/>
      <c r="LUE23" s="229"/>
      <c r="LUF23" s="229"/>
      <c r="LUG23" s="229"/>
      <c r="LUP23" s="229"/>
      <c r="LUQ23" s="229"/>
      <c r="LUR23" s="229"/>
      <c r="LUS23" s="229"/>
      <c r="LUT23" s="229"/>
      <c r="LUU23" s="229"/>
      <c r="LUV23" s="229"/>
      <c r="LUW23" s="229"/>
      <c r="LVF23" s="229"/>
      <c r="LVG23" s="229"/>
      <c r="LVH23" s="229"/>
      <c r="LVI23" s="229"/>
      <c r="LVJ23" s="229"/>
      <c r="LVK23" s="229"/>
      <c r="LVL23" s="229"/>
      <c r="LVM23" s="229"/>
      <c r="LVV23" s="229"/>
      <c r="LVW23" s="229"/>
      <c r="LVX23" s="229"/>
      <c r="LVY23" s="229"/>
      <c r="LVZ23" s="229"/>
      <c r="LWA23" s="229"/>
      <c r="LWB23" s="229"/>
      <c r="LWC23" s="229"/>
      <c r="LWL23" s="229"/>
      <c r="LWM23" s="229"/>
      <c r="LWN23" s="229"/>
      <c r="LWO23" s="229"/>
      <c r="LWP23" s="229"/>
      <c r="LWQ23" s="229"/>
      <c r="LWR23" s="229"/>
      <c r="LWS23" s="229"/>
      <c r="LXB23" s="229"/>
      <c r="LXC23" s="229"/>
      <c r="LXD23" s="229"/>
      <c r="LXE23" s="229"/>
      <c r="LXF23" s="229"/>
      <c r="LXG23" s="229"/>
      <c r="LXH23" s="229"/>
      <c r="LXI23" s="229"/>
      <c r="LXR23" s="229"/>
      <c r="LXS23" s="229"/>
      <c r="LXT23" s="229"/>
      <c r="LXU23" s="229"/>
      <c r="LXV23" s="229"/>
      <c r="LXW23" s="229"/>
      <c r="LXX23" s="229"/>
      <c r="LXY23" s="229"/>
      <c r="LYH23" s="229"/>
      <c r="LYI23" s="229"/>
      <c r="LYJ23" s="229"/>
      <c r="LYK23" s="229"/>
      <c r="LYL23" s="229"/>
      <c r="LYM23" s="229"/>
      <c r="LYN23" s="229"/>
      <c r="LYO23" s="229"/>
      <c r="LYX23" s="229"/>
      <c r="LYY23" s="229"/>
      <c r="LYZ23" s="229"/>
      <c r="LZA23" s="229"/>
      <c r="LZB23" s="229"/>
      <c r="LZC23" s="229"/>
      <c r="LZD23" s="229"/>
      <c r="LZE23" s="229"/>
      <c r="LZN23" s="229"/>
      <c r="LZO23" s="229"/>
      <c r="LZP23" s="229"/>
      <c r="LZQ23" s="229"/>
      <c r="LZR23" s="229"/>
      <c r="LZS23" s="229"/>
      <c r="LZT23" s="229"/>
      <c r="LZU23" s="229"/>
      <c r="MAD23" s="229"/>
      <c r="MAE23" s="229"/>
      <c r="MAF23" s="229"/>
      <c r="MAG23" s="229"/>
      <c r="MAH23" s="229"/>
      <c r="MAI23" s="229"/>
      <c r="MAJ23" s="229"/>
      <c r="MAK23" s="229"/>
      <c r="MAT23" s="229"/>
      <c r="MAU23" s="229"/>
      <c r="MAV23" s="229"/>
      <c r="MAW23" s="229"/>
      <c r="MAX23" s="229"/>
      <c r="MAY23" s="229"/>
      <c r="MAZ23" s="229"/>
      <c r="MBA23" s="229"/>
      <c r="MBJ23" s="229"/>
      <c r="MBK23" s="229"/>
      <c r="MBL23" s="229"/>
      <c r="MBM23" s="229"/>
      <c r="MBN23" s="229"/>
      <c r="MBO23" s="229"/>
      <c r="MBP23" s="229"/>
      <c r="MBQ23" s="229"/>
      <c r="MBZ23" s="229"/>
      <c r="MCA23" s="229"/>
      <c r="MCB23" s="229"/>
      <c r="MCC23" s="229"/>
      <c r="MCD23" s="229"/>
      <c r="MCE23" s="229"/>
      <c r="MCF23" s="229"/>
      <c r="MCG23" s="229"/>
      <c r="MCP23" s="229"/>
      <c r="MCQ23" s="229"/>
      <c r="MCR23" s="229"/>
      <c r="MCS23" s="229"/>
      <c r="MCT23" s="229"/>
      <c r="MCU23" s="229"/>
      <c r="MCV23" s="229"/>
      <c r="MCW23" s="229"/>
      <c r="MDF23" s="229"/>
      <c r="MDG23" s="229"/>
      <c r="MDH23" s="229"/>
      <c r="MDI23" s="229"/>
      <c r="MDJ23" s="229"/>
      <c r="MDK23" s="229"/>
      <c r="MDL23" s="229"/>
      <c r="MDM23" s="229"/>
      <c r="MDV23" s="229"/>
      <c r="MDW23" s="229"/>
      <c r="MDX23" s="229"/>
      <c r="MDY23" s="229"/>
      <c r="MDZ23" s="229"/>
      <c r="MEA23" s="229"/>
      <c r="MEB23" s="229"/>
      <c r="MEC23" s="229"/>
      <c r="MEL23" s="229"/>
      <c r="MEM23" s="229"/>
      <c r="MEN23" s="229"/>
      <c r="MEO23" s="229"/>
      <c r="MEP23" s="229"/>
      <c r="MEQ23" s="229"/>
      <c r="MER23" s="229"/>
      <c r="MES23" s="229"/>
      <c r="MFB23" s="229"/>
      <c r="MFC23" s="229"/>
      <c r="MFD23" s="229"/>
      <c r="MFE23" s="229"/>
      <c r="MFF23" s="229"/>
      <c r="MFG23" s="229"/>
      <c r="MFH23" s="229"/>
      <c r="MFI23" s="229"/>
      <c r="MFR23" s="229"/>
      <c r="MFS23" s="229"/>
      <c r="MFT23" s="229"/>
      <c r="MFU23" s="229"/>
      <c r="MFV23" s="229"/>
      <c r="MFW23" s="229"/>
      <c r="MFX23" s="229"/>
      <c r="MFY23" s="229"/>
      <c r="MGH23" s="229"/>
      <c r="MGI23" s="229"/>
      <c r="MGJ23" s="229"/>
      <c r="MGK23" s="229"/>
      <c r="MGL23" s="229"/>
      <c r="MGM23" s="229"/>
      <c r="MGN23" s="229"/>
      <c r="MGO23" s="229"/>
      <c r="MGX23" s="229"/>
      <c r="MGY23" s="229"/>
      <c r="MGZ23" s="229"/>
      <c r="MHA23" s="229"/>
      <c r="MHB23" s="229"/>
      <c r="MHC23" s="229"/>
      <c r="MHD23" s="229"/>
      <c r="MHE23" s="229"/>
      <c r="MHN23" s="229"/>
      <c r="MHO23" s="229"/>
      <c r="MHP23" s="229"/>
      <c r="MHQ23" s="229"/>
      <c r="MHR23" s="229"/>
      <c r="MHS23" s="229"/>
      <c r="MHT23" s="229"/>
      <c r="MHU23" s="229"/>
      <c r="MID23" s="229"/>
      <c r="MIE23" s="229"/>
      <c r="MIF23" s="229"/>
      <c r="MIG23" s="229"/>
      <c r="MIH23" s="229"/>
      <c r="MII23" s="229"/>
      <c r="MIJ23" s="229"/>
      <c r="MIK23" s="229"/>
      <c r="MIT23" s="229"/>
      <c r="MIU23" s="229"/>
      <c r="MIV23" s="229"/>
      <c r="MIW23" s="229"/>
      <c r="MIX23" s="229"/>
      <c r="MIY23" s="229"/>
      <c r="MIZ23" s="229"/>
      <c r="MJA23" s="229"/>
      <c r="MJJ23" s="229"/>
      <c r="MJK23" s="229"/>
      <c r="MJL23" s="229"/>
      <c r="MJM23" s="229"/>
      <c r="MJN23" s="229"/>
      <c r="MJO23" s="229"/>
      <c r="MJP23" s="229"/>
      <c r="MJQ23" s="229"/>
      <c r="MJZ23" s="229"/>
      <c r="MKA23" s="229"/>
      <c r="MKB23" s="229"/>
      <c r="MKC23" s="229"/>
      <c r="MKD23" s="229"/>
      <c r="MKE23" s="229"/>
      <c r="MKF23" s="229"/>
      <c r="MKG23" s="229"/>
      <c r="MKP23" s="229"/>
      <c r="MKQ23" s="229"/>
      <c r="MKR23" s="229"/>
      <c r="MKS23" s="229"/>
      <c r="MKT23" s="229"/>
      <c r="MKU23" s="229"/>
      <c r="MKV23" s="229"/>
      <c r="MKW23" s="229"/>
      <c r="MLF23" s="229"/>
      <c r="MLG23" s="229"/>
      <c r="MLH23" s="229"/>
      <c r="MLI23" s="229"/>
      <c r="MLJ23" s="229"/>
      <c r="MLK23" s="229"/>
      <c r="MLL23" s="229"/>
      <c r="MLM23" s="229"/>
      <c r="MLV23" s="229"/>
      <c r="MLW23" s="229"/>
      <c r="MLX23" s="229"/>
      <c r="MLY23" s="229"/>
      <c r="MLZ23" s="229"/>
      <c r="MMA23" s="229"/>
      <c r="MMB23" s="229"/>
      <c r="MMC23" s="229"/>
      <c r="MML23" s="229"/>
      <c r="MMM23" s="229"/>
      <c r="MMN23" s="229"/>
      <c r="MMO23" s="229"/>
      <c r="MMP23" s="229"/>
      <c r="MMQ23" s="229"/>
      <c r="MMR23" s="229"/>
      <c r="MMS23" s="229"/>
      <c r="MNB23" s="229"/>
      <c r="MNC23" s="229"/>
      <c r="MND23" s="229"/>
      <c r="MNE23" s="229"/>
      <c r="MNF23" s="229"/>
      <c r="MNG23" s="229"/>
      <c r="MNH23" s="229"/>
      <c r="MNI23" s="229"/>
      <c r="MNR23" s="229"/>
      <c r="MNS23" s="229"/>
      <c r="MNT23" s="229"/>
      <c r="MNU23" s="229"/>
      <c r="MNV23" s="229"/>
      <c r="MNW23" s="229"/>
      <c r="MNX23" s="229"/>
      <c r="MNY23" s="229"/>
      <c r="MOH23" s="229"/>
      <c r="MOI23" s="229"/>
      <c r="MOJ23" s="229"/>
      <c r="MOK23" s="229"/>
      <c r="MOL23" s="229"/>
      <c r="MOM23" s="229"/>
      <c r="MON23" s="229"/>
      <c r="MOO23" s="229"/>
      <c r="MOX23" s="229"/>
      <c r="MOY23" s="229"/>
      <c r="MOZ23" s="229"/>
      <c r="MPA23" s="229"/>
      <c r="MPB23" s="229"/>
      <c r="MPC23" s="229"/>
      <c r="MPD23" s="229"/>
      <c r="MPE23" s="229"/>
      <c r="MPN23" s="229"/>
      <c r="MPO23" s="229"/>
      <c r="MPP23" s="229"/>
      <c r="MPQ23" s="229"/>
      <c r="MPR23" s="229"/>
      <c r="MPS23" s="229"/>
      <c r="MPT23" s="229"/>
      <c r="MPU23" s="229"/>
      <c r="MQD23" s="229"/>
      <c r="MQE23" s="229"/>
      <c r="MQF23" s="229"/>
      <c r="MQG23" s="229"/>
      <c r="MQH23" s="229"/>
      <c r="MQI23" s="229"/>
      <c r="MQJ23" s="229"/>
      <c r="MQK23" s="229"/>
      <c r="MQT23" s="229"/>
      <c r="MQU23" s="229"/>
      <c r="MQV23" s="229"/>
      <c r="MQW23" s="229"/>
      <c r="MQX23" s="229"/>
      <c r="MQY23" s="229"/>
      <c r="MQZ23" s="229"/>
      <c r="MRA23" s="229"/>
      <c r="MRJ23" s="229"/>
      <c r="MRK23" s="229"/>
      <c r="MRL23" s="229"/>
      <c r="MRM23" s="229"/>
      <c r="MRN23" s="229"/>
      <c r="MRO23" s="229"/>
      <c r="MRP23" s="229"/>
      <c r="MRQ23" s="229"/>
      <c r="MRZ23" s="229"/>
      <c r="MSA23" s="229"/>
      <c r="MSB23" s="229"/>
      <c r="MSC23" s="229"/>
      <c r="MSD23" s="229"/>
      <c r="MSE23" s="229"/>
      <c r="MSF23" s="229"/>
      <c r="MSG23" s="229"/>
      <c r="MSP23" s="229"/>
      <c r="MSQ23" s="229"/>
      <c r="MSR23" s="229"/>
      <c r="MSS23" s="229"/>
      <c r="MST23" s="229"/>
      <c r="MSU23" s="229"/>
      <c r="MSV23" s="229"/>
      <c r="MSW23" s="229"/>
      <c r="MTF23" s="229"/>
      <c r="MTG23" s="229"/>
      <c r="MTH23" s="229"/>
      <c r="MTI23" s="229"/>
      <c r="MTJ23" s="229"/>
      <c r="MTK23" s="229"/>
      <c r="MTL23" s="229"/>
      <c r="MTM23" s="229"/>
      <c r="MTV23" s="229"/>
      <c r="MTW23" s="229"/>
      <c r="MTX23" s="229"/>
      <c r="MTY23" s="229"/>
      <c r="MTZ23" s="229"/>
      <c r="MUA23" s="229"/>
      <c r="MUB23" s="229"/>
      <c r="MUC23" s="229"/>
      <c r="MUL23" s="229"/>
      <c r="MUM23" s="229"/>
      <c r="MUN23" s="229"/>
      <c r="MUO23" s="229"/>
      <c r="MUP23" s="229"/>
      <c r="MUQ23" s="229"/>
      <c r="MUR23" s="229"/>
      <c r="MUS23" s="229"/>
      <c r="MVB23" s="229"/>
      <c r="MVC23" s="229"/>
      <c r="MVD23" s="229"/>
      <c r="MVE23" s="229"/>
      <c r="MVF23" s="229"/>
      <c r="MVG23" s="229"/>
      <c r="MVH23" s="229"/>
      <c r="MVI23" s="229"/>
      <c r="MVR23" s="229"/>
      <c r="MVS23" s="229"/>
      <c r="MVT23" s="229"/>
      <c r="MVU23" s="229"/>
      <c r="MVV23" s="229"/>
      <c r="MVW23" s="229"/>
      <c r="MVX23" s="229"/>
      <c r="MVY23" s="229"/>
      <c r="MWH23" s="229"/>
      <c r="MWI23" s="229"/>
      <c r="MWJ23" s="229"/>
      <c r="MWK23" s="229"/>
      <c r="MWL23" s="229"/>
      <c r="MWM23" s="229"/>
      <c r="MWN23" s="229"/>
      <c r="MWO23" s="229"/>
      <c r="MWX23" s="229"/>
      <c r="MWY23" s="229"/>
      <c r="MWZ23" s="229"/>
      <c r="MXA23" s="229"/>
      <c r="MXB23" s="229"/>
      <c r="MXC23" s="229"/>
      <c r="MXD23" s="229"/>
      <c r="MXE23" s="229"/>
      <c r="MXN23" s="229"/>
      <c r="MXO23" s="229"/>
      <c r="MXP23" s="229"/>
      <c r="MXQ23" s="229"/>
      <c r="MXR23" s="229"/>
      <c r="MXS23" s="229"/>
      <c r="MXT23" s="229"/>
      <c r="MXU23" s="229"/>
      <c r="MYD23" s="229"/>
      <c r="MYE23" s="229"/>
      <c r="MYF23" s="229"/>
      <c r="MYG23" s="229"/>
      <c r="MYH23" s="229"/>
      <c r="MYI23" s="229"/>
      <c r="MYJ23" s="229"/>
      <c r="MYK23" s="229"/>
      <c r="MYT23" s="229"/>
      <c r="MYU23" s="229"/>
      <c r="MYV23" s="229"/>
      <c r="MYW23" s="229"/>
      <c r="MYX23" s="229"/>
      <c r="MYY23" s="229"/>
      <c r="MYZ23" s="229"/>
      <c r="MZA23" s="229"/>
      <c r="MZJ23" s="229"/>
      <c r="MZK23" s="229"/>
      <c r="MZL23" s="229"/>
      <c r="MZM23" s="229"/>
      <c r="MZN23" s="229"/>
      <c r="MZO23" s="229"/>
      <c r="MZP23" s="229"/>
      <c r="MZQ23" s="229"/>
      <c r="MZZ23" s="229"/>
      <c r="NAA23" s="229"/>
      <c r="NAB23" s="229"/>
      <c r="NAC23" s="229"/>
      <c r="NAD23" s="229"/>
      <c r="NAE23" s="229"/>
      <c r="NAF23" s="229"/>
      <c r="NAG23" s="229"/>
      <c r="NAP23" s="229"/>
      <c r="NAQ23" s="229"/>
      <c r="NAR23" s="229"/>
      <c r="NAS23" s="229"/>
      <c r="NAT23" s="229"/>
      <c r="NAU23" s="229"/>
      <c r="NAV23" s="229"/>
      <c r="NAW23" s="229"/>
      <c r="NBF23" s="229"/>
      <c r="NBG23" s="229"/>
      <c r="NBH23" s="229"/>
      <c r="NBI23" s="229"/>
      <c r="NBJ23" s="229"/>
      <c r="NBK23" s="229"/>
      <c r="NBL23" s="229"/>
      <c r="NBM23" s="229"/>
      <c r="NBV23" s="229"/>
      <c r="NBW23" s="229"/>
      <c r="NBX23" s="229"/>
      <c r="NBY23" s="229"/>
      <c r="NBZ23" s="229"/>
      <c r="NCA23" s="229"/>
      <c r="NCB23" s="229"/>
      <c r="NCC23" s="229"/>
      <c r="NCL23" s="229"/>
      <c r="NCM23" s="229"/>
      <c r="NCN23" s="229"/>
      <c r="NCO23" s="229"/>
      <c r="NCP23" s="229"/>
      <c r="NCQ23" s="229"/>
      <c r="NCR23" s="229"/>
      <c r="NCS23" s="229"/>
      <c r="NDB23" s="229"/>
      <c r="NDC23" s="229"/>
      <c r="NDD23" s="229"/>
      <c r="NDE23" s="229"/>
      <c r="NDF23" s="229"/>
      <c r="NDG23" s="229"/>
      <c r="NDH23" s="229"/>
      <c r="NDI23" s="229"/>
      <c r="NDR23" s="229"/>
      <c r="NDS23" s="229"/>
      <c r="NDT23" s="229"/>
      <c r="NDU23" s="229"/>
      <c r="NDV23" s="229"/>
      <c r="NDW23" s="229"/>
      <c r="NDX23" s="229"/>
      <c r="NDY23" s="229"/>
      <c r="NEH23" s="229"/>
      <c r="NEI23" s="229"/>
      <c r="NEJ23" s="229"/>
      <c r="NEK23" s="229"/>
      <c r="NEL23" s="229"/>
      <c r="NEM23" s="229"/>
      <c r="NEN23" s="229"/>
      <c r="NEO23" s="229"/>
      <c r="NEX23" s="229"/>
      <c r="NEY23" s="229"/>
      <c r="NEZ23" s="229"/>
      <c r="NFA23" s="229"/>
      <c r="NFB23" s="229"/>
      <c r="NFC23" s="229"/>
      <c r="NFD23" s="229"/>
      <c r="NFE23" s="229"/>
      <c r="NFN23" s="229"/>
      <c r="NFO23" s="229"/>
      <c r="NFP23" s="229"/>
      <c r="NFQ23" s="229"/>
      <c r="NFR23" s="229"/>
      <c r="NFS23" s="229"/>
      <c r="NFT23" s="229"/>
      <c r="NFU23" s="229"/>
      <c r="NGD23" s="229"/>
      <c r="NGE23" s="229"/>
      <c r="NGF23" s="229"/>
      <c r="NGG23" s="229"/>
      <c r="NGH23" s="229"/>
      <c r="NGI23" s="229"/>
      <c r="NGJ23" s="229"/>
      <c r="NGK23" s="229"/>
      <c r="NGT23" s="229"/>
      <c r="NGU23" s="229"/>
      <c r="NGV23" s="229"/>
      <c r="NGW23" s="229"/>
      <c r="NGX23" s="229"/>
      <c r="NGY23" s="229"/>
      <c r="NGZ23" s="229"/>
      <c r="NHA23" s="229"/>
      <c r="NHJ23" s="229"/>
      <c r="NHK23" s="229"/>
      <c r="NHL23" s="229"/>
      <c r="NHM23" s="229"/>
      <c r="NHN23" s="229"/>
      <c r="NHO23" s="229"/>
      <c r="NHP23" s="229"/>
      <c r="NHQ23" s="229"/>
      <c r="NHZ23" s="229"/>
      <c r="NIA23" s="229"/>
      <c r="NIB23" s="229"/>
      <c r="NIC23" s="229"/>
      <c r="NID23" s="229"/>
      <c r="NIE23" s="229"/>
      <c r="NIF23" s="229"/>
      <c r="NIG23" s="229"/>
      <c r="NIP23" s="229"/>
      <c r="NIQ23" s="229"/>
      <c r="NIR23" s="229"/>
      <c r="NIS23" s="229"/>
      <c r="NIT23" s="229"/>
      <c r="NIU23" s="229"/>
      <c r="NIV23" s="229"/>
      <c r="NIW23" s="229"/>
      <c r="NJF23" s="229"/>
      <c r="NJG23" s="229"/>
      <c r="NJH23" s="229"/>
      <c r="NJI23" s="229"/>
      <c r="NJJ23" s="229"/>
      <c r="NJK23" s="229"/>
      <c r="NJL23" s="229"/>
      <c r="NJM23" s="229"/>
      <c r="NJV23" s="229"/>
      <c r="NJW23" s="229"/>
      <c r="NJX23" s="229"/>
      <c r="NJY23" s="229"/>
      <c r="NJZ23" s="229"/>
      <c r="NKA23" s="229"/>
      <c r="NKB23" s="229"/>
      <c r="NKC23" s="229"/>
      <c r="NKL23" s="229"/>
      <c r="NKM23" s="229"/>
      <c r="NKN23" s="229"/>
      <c r="NKO23" s="229"/>
      <c r="NKP23" s="229"/>
      <c r="NKQ23" s="229"/>
      <c r="NKR23" s="229"/>
      <c r="NKS23" s="229"/>
      <c r="NLB23" s="229"/>
      <c r="NLC23" s="229"/>
      <c r="NLD23" s="229"/>
      <c r="NLE23" s="229"/>
      <c r="NLF23" s="229"/>
      <c r="NLG23" s="229"/>
      <c r="NLH23" s="229"/>
      <c r="NLI23" s="229"/>
      <c r="NLR23" s="229"/>
      <c r="NLS23" s="229"/>
      <c r="NLT23" s="229"/>
      <c r="NLU23" s="229"/>
      <c r="NLV23" s="229"/>
      <c r="NLW23" s="229"/>
      <c r="NLX23" s="229"/>
      <c r="NLY23" s="229"/>
      <c r="NMH23" s="229"/>
      <c r="NMI23" s="229"/>
      <c r="NMJ23" s="229"/>
      <c r="NMK23" s="229"/>
      <c r="NML23" s="229"/>
      <c r="NMM23" s="229"/>
      <c r="NMN23" s="229"/>
      <c r="NMO23" s="229"/>
      <c r="NMX23" s="229"/>
      <c r="NMY23" s="229"/>
      <c r="NMZ23" s="229"/>
      <c r="NNA23" s="229"/>
      <c r="NNB23" s="229"/>
      <c r="NNC23" s="229"/>
      <c r="NND23" s="229"/>
      <c r="NNE23" s="229"/>
      <c r="NNN23" s="229"/>
      <c r="NNO23" s="229"/>
      <c r="NNP23" s="229"/>
      <c r="NNQ23" s="229"/>
      <c r="NNR23" s="229"/>
      <c r="NNS23" s="229"/>
      <c r="NNT23" s="229"/>
      <c r="NNU23" s="229"/>
      <c r="NOD23" s="229"/>
      <c r="NOE23" s="229"/>
      <c r="NOF23" s="229"/>
      <c r="NOG23" s="229"/>
      <c r="NOH23" s="229"/>
      <c r="NOI23" s="229"/>
      <c r="NOJ23" s="229"/>
      <c r="NOK23" s="229"/>
      <c r="NOT23" s="229"/>
      <c r="NOU23" s="229"/>
      <c r="NOV23" s="229"/>
      <c r="NOW23" s="229"/>
      <c r="NOX23" s="229"/>
      <c r="NOY23" s="229"/>
      <c r="NOZ23" s="229"/>
      <c r="NPA23" s="229"/>
      <c r="NPJ23" s="229"/>
      <c r="NPK23" s="229"/>
      <c r="NPL23" s="229"/>
      <c r="NPM23" s="229"/>
      <c r="NPN23" s="229"/>
      <c r="NPO23" s="229"/>
      <c r="NPP23" s="229"/>
      <c r="NPQ23" s="229"/>
      <c r="NPZ23" s="229"/>
      <c r="NQA23" s="229"/>
      <c r="NQB23" s="229"/>
      <c r="NQC23" s="229"/>
      <c r="NQD23" s="229"/>
      <c r="NQE23" s="229"/>
      <c r="NQF23" s="229"/>
      <c r="NQG23" s="229"/>
      <c r="NQP23" s="229"/>
      <c r="NQQ23" s="229"/>
      <c r="NQR23" s="229"/>
      <c r="NQS23" s="229"/>
      <c r="NQT23" s="229"/>
      <c r="NQU23" s="229"/>
      <c r="NQV23" s="229"/>
      <c r="NQW23" s="229"/>
      <c r="NRF23" s="229"/>
      <c r="NRG23" s="229"/>
      <c r="NRH23" s="229"/>
      <c r="NRI23" s="229"/>
      <c r="NRJ23" s="229"/>
      <c r="NRK23" s="229"/>
      <c r="NRL23" s="229"/>
      <c r="NRM23" s="229"/>
      <c r="NRV23" s="229"/>
      <c r="NRW23" s="229"/>
      <c r="NRX23" s="229"/>
      <c r="NRY23" s="229"/>
      <c r="NRZ23" s="229"/>
      <c r="NSA23" s="229"/>
      <c r="NSB23" s="229"/>
      <c r="NSC23" s="229"/>
      <c r="NSL23" s="229"/>
      <c r="NSM23" s="229"/>
      <c r="NSN23" s="229"/>
      <c r="NSO23" s="229"/>
      <c r="NSP23" s="229"/>
      <c r="NSQ23" s="229"/>
      <c r="NSR23" s="229"/>
      <c r="NSS23" s="229"/>
      <c r="NTB23" s="229"/>
      <c r="NTC23" s="229"/>
      <c r="NTD23" s="229"/>
      <c r="NTE23" s="229"/>
      <c r="NTF23" s="229"/>
      <c r="NTG23" s="229"/>
      <c r="NTH23" s="229"/>
      <c r="NTI23" s="229"/>
      <c r="NTR23" s="229"/>
      <c r="NTS23" s="229"/>
      <c r="NTT23" s="229"/>
      <c r="NTU23" s="229"/>
      <c r="NTV23" s="229"/>
      <c r="NTW23" s="229"/>
      <c r="NTX23" s="229"/>
      <c r="NTY23" s="229"/>
      <c r="NUH23" s="229"/>
      <c r="NUI23" s="229"/>
      <c r="NUJ23" s="229"/>
      <c r="NUK23" s="229"/>
      <c r="NUL23" s="229"/>
      <c r="NUM23" s="229"/>
      <c r="NUN23" s="229"/>
      <c r="NUO23" s="229"/>
      <c r="NUX23" s="229"/>
      <c r="NUY23" s="229"/>
      <c r="NUZ23" s="229"/>
      <c r="NVA23" s="229"/>
      <c r="NVB23" s="229"/>
      <c r="NVC23" s="229"/>
      <c r="NVD23" s="229"/>
      <c r="NVE23" s="229"/>
      <c r="NVN23" s="229"/>
      <c r="NVO23" s="229"/>
      <c r="NVP23" s="229"/>
      <c r="NVQ23" s="229"/>
      <c r="NVR23" s="229"/>
      <c r="NVS23" s="229"/>
      <c r="NVT23" s="229"/>
      <c r="NVU23" s="229"/>
      <c r="NWD23" s="229"/>
      <c r="NWE23" s="229"/>
      <c r="NWF23" s="229"/>
      <c r="NWG23" s="229"/>
      <c r="NWH23" s="229"/>
      <c r="NWI23" s="229"/>
      <c r="NWJ23" s="229"/>
      <c r="NWK23" s="229"/>
      <c r="NWT23" s="229"/>
      <c r="NWU23" s="229"/>
      <c r="NWV23" s="229"/>
      <c r="NWW23" s="229"/>
      <c r="NWX23" s="229"/>
      <c r="NWY23" s="229"/>
      <c r="NWZ23" s="229"/>
      <c r="NXA23" s="229"/>
      <c r="NXJ23" s="229"/>
      <c r="NXK23" s="229"/>
      <c r="NXL23" s="229"/>
      <c r="NXM23" s="229"/>
      <c r="NXN23" s="229"/>
      <c r="NXO23" s="229"/>
      <c r="NXP23" s="229"/>
      <c r="NXQ23" s="229"/>
      <c r="NXZ23" s="229"/>
      <c r="NYA23" s="229"/>
      <c r="NYB23" s="229"/>
      <c r="NYC23" s="229"/>
      <c r="NYD23" s="229"/>
      <c r="NYE23" s="229"/>
      <c r="NYF23" s="229"/>
      <c r="NYG23" s="229"/>
      <c r="NYP23" s="229"/>
      <c r="NYQ23" s="229"/>
      <c r="NYR23" s="229"/>
      <c r="NYS23" s="229"/>
      <c r="NYT23" s="229"/>
      <c r="NYU23" s="229"/>
      <c r="NYV23" s="229"/>
      <c r="NYW23" s="229"/>
      <c r="NZF23" s="229"/>
      <c r="NZG23" s="229"/>
      <c r="NZH23" s="229"/>
      <c r="NZI23" s="229"/>
      <c r="NZJ23" s="229"/>
      <c r="NZK23" s="229"/>
      <c r="NZL23" s="229"/>
      <c r="NZM23" s="229"/>
      <c r="NZV23" s="229"/>
      <c r="NZW23" s="229"/>
      <c r="NZX23" s="229"/>
      <c r="NZY23" s="229"/>
      <c r="NZZ23" s="229"/>
      <c r="OAA23" s="229"/>
      <c r="OAB23" s="229"/>
      <c r="OAC23" s="229"/>
      <c r="OAL23" s="229"/>
      <c r="OAM23" s="229"/>
      <c r="OAN23" s="229"/>
      <c r="OAO23" s="229"/>
      <c r="OAP23" s="229"/>
      <c r="OAQ23" s="229"/>
      <c r="OAR23" s="229"/>
      <c r="OAS23" s="229"/>
      <c r="OBB23" s="229"/>
      <c r="OBC23" s="229"/>
      <c r="OBD23" s="229"/>
      <c r="OBE23" s="229"/>
      <c r="OBF23" s="229"/>
      <c r="OBG23" s="229"/>
      <c r="OBH23" s="229"/>
      <c r="OBI23" s="229"/>
      <c r="OBR23" s="229"/>
      <c r="OBS23" s="229"/>
      <c r="OBT23" s="229"/>
      <c r="OBU23" s="229"/>
      <c r="OBV23" s="229"/>
      <c r="OBW23" s="229"/>
      <c r="OBX23" s="229"/>
      <c r="OBY23" s="229"/>
      <c r="OCH23" s="229"/>
      <c r="OCI23" s="229"/>
      <c r="OCJ23" s="229"/>
      <c r="OCK23" s="229"/>
      <c r="OCL23" s="229"/>
      <c r="OCM23" s="229"/>
      <c r="OCN23" s="229"/>
      <c r="OCO23" s="229"/>
      <c r="OCX23" s="229"/>
      <c r="OCY23" s="229"/>
      <c r="OCZ23" s="229"/>
      <c r="ODA23" s="229"/>
      <c r="ODB23" s="229"/>
      <c r="ODC23" s="229"/>
      <c r="ODD23" s="229"/>
      <c r="ODE23" s="229"/>
      <c r="ODN23" s="229"/>
      <c r="ODO23" s="229"/>
      <c r="ODP23" s="229"/>
      <c r="ODQ23" s="229"/>
      <c r="ODR23" s="229"/>
      <c r="ODS23" s="229"/>
      <c r="ODT23" s="229"/>
      <c r="ODU23" s="229"/>
      <c r="OED23" s="229"/>
      <c r="OEE23" s="229"/>
      <c r="OEF23" s="229"/>
      <c r="OEG23" s="229"/>
      <c r="OEH23" s="229"/>
      <c r="OEI23" s="229"/>
      <c r="OEJ23" s="229"/>
      <c r="OEK23" s="229"/>
      <c r="OET23" s="229"/>
      <c r="OEU23" s="229"/>
      <c r="OEV23" s="229"/>
      <c r="OEW23" s="229"/>
      <c r="OEX23" s="229"/>
      <c r="OEY23" s="229"/>
      <c r="OEZ23" s="229"/>
      <c r="OFA23" s="229"/>
      <c r="OFJ23" s="229"/>
      <c r="OFK23" s="229"/>
      <c r="OFL23" s="229"/>
      <c r="OFM23" s="229"/>
      <c r="OFN23" s="229"/>
      <c r="OFO23" s="229"/>
      <c r="OFP23" s="229"/>
      <c r="OFQ23" s="229"/>
      <c r="OFZ23" s="229"/>
      <c r="OGA23" s="229"/>
      <c r="OGB23" s="229"/>
      <c r="OGC23" s="229"/>
      <c r="OGD23" s="229"/>
      <c r="OGE23" s="229"/>
      <c r="OGF23" s="229"/>
      <c r="OGG23" s="229"/>
      <c r="OGP23" s="229"/>
      <c r="OGQ23" s="229"/>
      <c r="OGR23" s="229"/>
      <c r="OGS23" s="229"/>
      <c r="OGT23" s="229"/>
      <c r="OGU23" s="229"/>
      <c r="OGV23" s="229"/>
      <c r="OGW23" s="229"/>
      <c r="OHF23" s="229"/>
      <c r="OHG23" s="229"/>
      <c r="OHH23" s="229"/>
      <c r="OHI23" s="229"/>
      <c r="OHJ23" s="229"/>
      <c r="OHK23" s="229"/>
      <c r="OHL23" s="229"/>
      <c r="OHM23" s="229"/>
      <c r="OHV23" s="229"/>
      <c r="OHW23" s="229"/>
      <c r="OHX23" s="229"/>
      <c r="OHY23" s="229"/>
      <c r="OHZ23" s="229"/>
      <c r="OIA23" s="229"/>
      <c r="OIB23" s="229"/>
      <c r="OIC23" s="229"/>
      <c r="OIL23" s="229"/>
      <c r="OIM23" s="229"/>
      <c r="OIN23" s="229"/>
      <c r="OIO23" s="229"/>
      <c r="OIP23" s="229"/>
      <c r="OIQ23" s="229"/>
      <c r="OIR23" s="229"/>
      <c r="OIS23" s="229"/>
      <c r="OJB23" s="229"/>
      <c r="OJC23" s="229"/>
      <c r="OJD23" s="229"/>
      <c r="OJE23" s="229"/>
      <c r="OJF23" s="229"/>
      <c r="OJG23" s="229"/>
      <c r="OJH23" s="229"/>
      <c r="OJI23" s="229"/>
      <c r="OJR23" s="229"/>
      <c r="OJS23" s="229"/>
      <c r="OJT23" s="229"/>
      <c r="OJU23" s="229"/>
      <c r="OJV23" s="229"/>
      <c r="OJW23" s="229"/>
      <c r="OJX23" s="229"/>
      <c r="OJY23" s="229"/>
      <c r="OKH23" s="229"/>
      <c r="OKI23" s="229"/>
      <c r="OKJ23" s="229"/>
      <c r="OKK23" s="229"/>
      <c r="OKL23" s="229"/>
      <c r="OKM23" s="229"/>
      <c r="OKN23" s="229"/>
      <c r="OKO23" s="229"/>
      <c r="OKX23" s="229"/>
      <c r="OKY23" s="229"/>
      <c r="OKZ23" s="229"/>
      <c r="OLA23" s="229"/>
      <c r="OLB23" s="229"/>
      <c r="OLC23" s="229"/>
      <c r="OLD23" s="229"/>
      <c r="OLE23" s="229"/>
      <c r="OLN23" s="229"/>
      <c r="OLO23" s="229"/>
      <c r="OLP23" s="229"/>
      <c r="OLQ23" s="229"/>
      <c r="OLR23" s="229"/>
      <c r="OLS23" s="229"/>
      <c r="OLT23" s="229"/>
      <c r="OLU23" s="229"/>
      <c r="OMD23" s="229"/>
      <c r="OME23" s="229"/>
      <c r="OMF23" s="229"/>
      <c r="OMG23" s="229"/>
      <c r="OMH23" s="229"/>
      <c r="OMI23" s="229"/>
      <c r="OMJ23" s="229"/>
      <c r="OMK23" s="229"/>
      <c r="OMT23" s="229"/>
      <c r="OMU23" s="229"/>
      <c r="OMV23" s="229"/>
      <c r="OMW23" s="229"/>
      <c r="OMX23" s="229"/>
      <c r="OMY23" s="229"/>
      <c r="OMZ23" s="229"/>
      <c r="ONA23" s="229"/>
      <c r="ONJ23" s="229"/>
      <c r="ONK23" s="229"/>
      <c r="ONL23" s="229"/>
      <c r="ONM23" s="229"/>
      <c r="ONN23" s="229"/>
      <c r="ONO23" s="229"/>
      <c r="ONP23" s="229"/>
      <c r="ONQ23" s="229"/>
      <c r="ONZ23" s="229"/>
      <c r="OOA23" s="229"/>
      <c r="OOB23" s="229"/>
      <c r="OOC23" s="229"/>
      <c r="OOD23" s="229"/>
      <c r="OOE23" s="229"/>
      <c r="OOF23" s="229"/>
      <c r="OOG23" s="229"/>
      <c r="OOP23" s="229"/>
      <c r="OOQ23" s="229"/>
      <c r="OOR23" s="229"/>
      <c r="OOS23" s="229"/>
      <c r="OOT23" s="229"/>
      <c r="OOU23" s="229"/>
      <c r="OOV23" s="229"/>
      <c r="OOW23" s="229"/>
      <c r="OPF23" s="229"/>
      <c r="OPG23" s="229"/>
      <c r="OPH23" s="229"/>
      <c r="OPI23" s="229"/>
      <c r="OPJ23" s="229"/>
      <c r="OPK23" s="229"/>
      <c r="OPL23" s="229"/>
      <c r="OPM23" s="229"/>
      <c r="OPV23" s="229"/>
      <c r="OPW23" s="229"/>
      <c r="OPX23" s="229"/>
      <c r="OPY23" s="229"/>
      <c r="OPZ23" s="229"/>
      <c r="OQA23" s="229"/>
      <c r="OQB23" s="229"/>
      <c r="OQC23" s="229"/>
      <c r="OQL23" s="229"/>
      <c r="OQM23" s="229"/>
      <c r="OQN23" s="229"/>
      <c r="OQO23" s="229"/>
      <c r="OQP23" s="229"/>
      <c r="OQQ23" s="229"/>
      <c r="OQR23" s="229"/>
      <c r="OQS23" s="229"/>
      <c r="ORB23" s="229"/>
      <c r="ORC23" s="229"/>
      <c r="ORD23" s="229"/>
      <c r="ORE23" s="229"/>
      <c r="ORF23" s="229"/>
      <c r="ORG23" s="229"/>
      <c r="ORH23" s="229"/>
      <c r="ORI23" s="229"/>
      <c r="ORR23" s="229"/>
      <c r="ORS23" s="229"/>
      <c r="ORT23" s="229"/>
      <c r="ORU23" s="229"/>
      <c r="ORV23" s="229"/>
      <c r="ORW23" s="229"/>
      <c r="ORX23" s="229"/>
      <c r="ORY23" s="229"/>
      <c r="OSH23" s="229"/>
      <c r="OSI23" s="229"/>
      <c r="OSJ23" s="229"/>
      <c r="OSK23" s="229"/>
      <c r="OSL23" s="229"/>
      <c r="OSM23" s="229"/>
      <c r="OSN23" s="229"/>
      <c r="OSO23" s="229"/>
      <c r="OSX23" s="229"/>
      <c r="OSY23" s="229"/>
      <c r="OSZ23" s="229"/>
      <c r="OTA23" s="229"/>
      <c r="OTB23" s="229"/>
      <c r="OTC23" s="229"/>
      <c r="OTD23" s="229"/>
      <c r="OTE23" s="229"/>
      <c r="OTN23" s="229"/>
      <c r="OTO23" s="229"/>
      <c r="OTP23" s="229"/>
      <c r="OTQ23" s="229"/>
      <c r="OTR23" s="229"/>
      <c r="OTS23" s="229"/>
      <c r="OTT23" s="229"/>
      <c r="OTU23" s="229"/>
      <c r="OUD23" s="229"/>
      <c r="OUE23" s="229"/>
      <c r="OUF23" s="229"/>
      <c r="OUG23" s="229"/>
      <c r="OUH23" s="229"/>
      <c r="OUI23" s="229"/>
      <c r="OUJ23" s="229"/>
      <c r="OUK23" s="229"/>
      <c r="OUT23" s="229"/>
      <c r="OUU23" s="229"/>
      <c r="OUV23" s="229"/>
      <c r="OUW23" s="229"/>
      <c r="OUX23" s="229"/>
      <c r="OUY23" s="229"/>
      <c r="OUZ23" s="229"/>
      <c r="OVA23" s="229"/>
      <c r="OVJ23" s="229"/>
      <c r="OVK23" s="229"/>
      <c r="OVL23" s="229"/>
      <c r="OVM23" s="229"/>
      <c r="OVN23" s="229"/>
      <c r="OVO23" s="229"/>
      <c r="OVP23" s="229"/>
      <c r="OVQ23" s="229"/>
      <c r="OVZ23" s="229"/>
      <c r="OWA23" s="229"/>
      <c r="OWB23" s="229"/>
      <c r="OWC23" s="229"/>
      <c r="OWD23" s="229"/>
      <c r="OWE23" s="229"/>
      <c r="OWF23" s="229"/>
      <c r="OWG23" s="229"/>
      <c r="OWP23" s="229"/>
      <c r="OWQ23" s="229"/>
      <c r="OWR23" s="229"/>
      <c r="OWS23" s="229"/>
      <c r="OWT23" s="229"/>
      <c r="OWU23" s="229"/>
      <c r="OWV23" s="229"/>
      <c r="OWW23" s="229"/>
      <c r="OXF23" s="229"/>
      <c r="OXG23" s="229"/>
      <c r="OXH23" s="229"/>
      <c r="OXI23" s="229"/>
      <c r="OXJ23" s="229"/>
      <c r="OXK23" s="229"/>
      <c r="OXL23" s="229"/>
      <c r="OXM23" s="229"/>
      <c r="OXV23" s="229"/>
      <c r="OXW23" s="229"/>
      <c r="OXX23" s="229"/>
      <c r="OXY23" s="229"/>
      <c r="OXZ23" s="229"/>
      <c r="OYA23" s="229"/>
      <c r="OYB23" s="229"/>
      <c r="OYC23" s="229"/>
      <c r="OYL23" s="229"/>
      <c r="OYM23" s="229"/>
      <c r="OYN23" s="229"/>
      <c r="OYO23" s="229"/>
      <c r="OYP23" s="229"/>
      <c r="OYQ23" s="229"/>
      <c r="OYR23" s="229"/>
      <c r="OYS23" s="229"/>
      <c r="OZB23" s="229"/>
      <c r="OZC23" s="229"/>
      <c r="OZD23" s="229"/>
      <c r="OZE23" s="229"/>
      <c r="OZF23" s="229"/>
      <c r="OZG23" s="229"/>
      <c r="OZH23" s="229"/>
      <c r="OZI23" s="229"/>
      <c r="OZR23" s="229"/>
      <c r="OZS23" s="229"/>
      <c r="OZT23" s="229"/>
      <c r="OZU23" s="229"/>
      <c r="OZV23" s="229"/>
      <c r="OZW23" s="229"/>
      <c r="OZX23" s="229"/>
      <c r="OZY23" s="229"/>
      <c r="PAH23" s="229"/>
      <c r="PAI23" s="229"/>
      <c r="PAJ23" s="229"/>
      <c r="PAK23" s="229"/>
      <c r="PAL23" s="229"/>
      <c r="PAM23" s="229"/>
      <c r="PAN23" s="229"/>
      <c r="PAO23" s="229"/>
      <c r="PAX23" s="229"/>
      <c r="PAY23" s="229"/>
      <c r="PAZ23" s="229"/>
      <c r="PBA23" s="229"/>
      <c r="PBB23" s="229"/>
      <c r="PBC23" s="229"/>
      <c r="PBD23" s="229"/>
      <c r="PBE23" s="229"/>
      <c r="PBN23" s="229"/>
      <c r="PBO23" s="229"/>
      <c r="PBP23" s="229"/>
      <c r="PBQ23" s="229"/>
      <c r="PBR23" s="229"/>
      <c r="PBS23" s="229"/>
      <c r="PBT23" s="229"/>
      <c r="PBU23" s="229"/>
      <c r="PCD23" s="229"/>
      <c r="PCE23" s="229"/>
      <c r="PCF23" s="229"/>
      <c r="PCG23" s="229"/>
      <c r="PCH23" s="229"/>
      <c r="PCI23" s="229"/>
      <c r="PCJ23" s="229"/>
      <c r="PCK23" s="229"/>
      <c r="PCT23" s="229"/>
      <c r="PCU23" s="229"/>
      <c r="PCV23" s="229"/>
      <c r="PCW23" s="229"/>
      <c r="PCX23" s="229"/>
      <c r="PCY23" s="229"/>
      <c r="PCZ23" s="229"/>
      <c r="PDA23" s="229"/>
      <c r="PDJ23" s="229"/>
      <c r="PDK23" s="229"/>
      <c r="PDL23" s="229"/>
      <c r="PDM23" s="229"/>
      <c r="PDN23" s="229"/>
      <c r="PDO23" s="229"/>
      <c r="PDP23" s="229"/>
      <c r="PDQ23" s="229"/>
      <c r="PDZ23" s="229"/>
      <c r="PEA23" s="229"/>
      <c r="PEB23" s="229"/>
      <c r="PEC23" s="229"/>
      <c r="PED23" s="229"/>
      <c r="PEE23" s="229"/>
      <c r="PEF23" s="229"/>
      <c r="PEG23" s="229"/>
      <c r="PEP23" s="229"/>
      <c r="PEQ23" s="229"/>
      <c r="PER23" s="229"/>
      <c r="PES23" s="229"/>
      <c r="PET23" s="229"/>
      <c r="PEU23" s="229"/>
      <c r="PEV23" s="229"/>
      <c r="PEW23" s="229"/>
      <c r="PFF23" s="229"/>
      <c r="PFG23" s="229"/>
      <c r="PFH23" s="229"/>
      <c r="PFI23" s="229"/>
      <c r="PFJ23" s="229"/>
      <c r="PFK23" s="229"/>
      <c r="PFL23" s="229"/>
      <c r="PFM23" s="229"/>
      <c r="PFV23" s="229"/>
      <c r="PFW23" s="229"/>
      <c r="PFX23" s="229"/>
      <c r="PFY23" s="229"/>
      <c r="PFZ23" s="229"/>
      <c r="PGA23" s="229"/>
      <c r="PGB23" s="229"/>
      <c r="PGC23" s="229"/>
      <c r="PGL23" s="229"/>
      <c r="PGM23" s="229"/>
      <c r="PGN23" s="229"/>
      <c r="PGO23" s="229"/>
      <c r="PGP23" s="229"/>
      <c r="PGQ23" s="229"/>
      <c r="PGR23" s="229"/>
      <c r="PGS23" s="229"/>
      <c r="PHB23" s="229"/>
      <c r="PHC23" s="229"/>
      <c r="PHD23" s="229"/>
      <c r="PHE23" s="229"/>
      <c r="PHF23" s="229"/>
      <c r="PHG23" s="229"/>
      <c r="PHH23" s="229"/>
      <c r="PHI23" s="229"/>
      <c r="PHR23" s="229"/>
      <c r="PHS23" s="229"/>
      <c r="PHT23" s="229"/>
      <c r="PHU23" s="229"/>
      <c r="PHV23" s="229"/>
      <c r="PHW23" s="229"/>
      <c r="PHX23" s="229"/>
      <c r="PHY23" s="229"/>
      <c r="PIH23" s="229"/>
      <c r="PII23" s="229"/>
      <c r="PIJ23" s="229"/>
      <c r="PIK23" s="229"/>
      <c r="PIL23" s="229"/>
      <c r="PIM23" s="229"/>
      <c r="PIN23" s="229"/>
      <c r="PIO23" s="229"/>
      <c r="PIX23" s="229"/>
      <c r="PIY23" s="229"/>
      <c r="PIZ23" s="229"/>
      <c r="PJA23" s="229"/>
      <c r="PJB23" s="229"/>
      <c r="PJC23" s="229"/>
      <c r="PJD23" s="229"/>
      <c r="PJE23" s="229"/>
      <c r="PJN23" s="229"/>
      <c r="PJO23" s="229"/>
      <c r="PJP23" s="229"/>
      <c r="PJQ23" s="229"/>
      <c r="PJR23" s="229"/>
      <c r="PJS23" s="229"/>
      <c r="PJT23" s="229"/>
      <c r="PJU23" s="229"/>
      <c r="PKD23" s="229"/>
      <c r="PKE23" s="229"/>
      <c r="PKF23" s="229"/>
      <c r="PKG23" s="229"/>
      <c r="PKH23" s="229"/>
      <c r="PKI23" s="229"/>
      <c r="PKJ23" s="229"/>
      <c r="PKK23" s="229"/>
      <c r="PKT23" s="229"/>
      <c r="PKU23" s="229"/>
      <c r="PKV23" s="229"/>
      <c r="PKW23" s="229"/>
      <c r="PKX23" s="229"/>
      <c r="PKY23" s="229"/>
      <c r="PKZ23" s="229"/>
      <c r="PLA23" s="229"/>
      <c r="PLJ23" s="229"/>
      <c r="PLK23" s="229"/>
      <c r="PLL23" s="229"/>
      <c r="PLM23" s="229"/>
      <c r="PLN23" s="229"/>
      <c r="PLO23" s="229"/>
      <c r="PLP23" s="229"/>
      <c r="PLQ23" s="229"/>
      <c r="PLZ23" s="229"/>
      <c r="PMA23" s="229"/>
      <c r="PMB23" s="229"/>
      <c r="PMC23" s="229"/>
      <c r="PMD23" s="229"/>
      <c r="PME23" s="229"/>
      <c r="PMF23" s="229"/>
      <c r="PMG23" s="229"/>
      <c r="PMP23" s="229"/>
      <c r="PMQ23" s="229"/>
      <c r="PMR23" s="229"/>
      <c r="PMS23" s="229"/>
      <c r="PMT23" s="229"/>
      <c r="PMU23" s="229"/>
      <c r="PMV23" s="229"/>
      <c r="PMW23" s="229"/>
      <c r="PNF23" s="229"/>
      <c r="PNG23" s="229"/>
      <c r="PNH23" s="229"/>
      <c r="PNI23" s="229"/>
      <c r="PNJ23" s="229"/>
      <c r="PNK23" s="229"/>
      <c r="PNL23" s="229"/>
      <c r="PNM23" s="229"/>
      <c r="PNV23" s="229"/>
      <c r="PNW23" s="229"/>
      <c r="PNX23" s="229"/>
      <c r="PNY23" s="229"/>
      <c r="PNZ23" s="229"/>
      <c r="POA23" s="229"/>
      <c r="POB23" s="229"/>
      <c r="POC23" s="229"/>
      <c r="POL23" s="229"/>
      <c r="POM23" s="229"/>
      <c r="PON23" s="229"/>
      <c r="POO23" s="229"/>
      <c r="POP23" s="229"/>
      <c r="POQ23" s="229"/>
      <c r="POR23" s="229"/>
      <c r="POS23" s="229"/>
      <c r="PPB23" s="229"/>
      <c r="PPC23" s="229"/>
      <c r="PPD23" s="229"/>
      <c r="PPE23" s="229"/>
      <c r="PPF23" s="229"/>
      <c r="PPG23" s="229"/>
      <c r="PPH23" s="229"/>
      <c r="PPI23" s="229"/>
      <c r="PPR23" s="229"/>
      <c r="PPS23" s="229"/>
      <c r="PPT23" s="229"/>
      <c r="PPU23" s="229"/>
      <c r="PPV23" s="229"/>
      <c r="PPW23" s="229"/>
      <c r="PPX23" s="229"/>
      <c r="PPY23" s="229"/>
      <c r="PQH23" s="229"/>
      <c r="PQI23" s="229"/>
      <c r="PQJ23" s="229"/>
      <c r="PQK23" s="229"/>
      <c r="PQL23" s="229"/>
      <c r="PQM23" s="229"/>
      <c r="PQN23" s="229"/>
      <c r="PQO23" s="229"/>
      <c r="PQX23" s="229"/>
      <c r="PQY23" s="229"/>
      <c r="PQZ23" s="229"/>
      <c r="PRA23" s="229"/>
      <c r="PRB23" s="229"/>
      <c r="PRC23" s="229"/>
      <c r="PRD23" s="229"/>
      <c r="PRE23" s="229"/>
      <c r="PRN23" s="229"/>
      <c r="PRO23" s="229"/>
      <c r="PRP23" s="229"/>
      <c r="PRQ23" s="229"/>
      <c r="PRR23" s="229"/>
      <c r="PRS23" s="229"/>
      <c r="PRT23" s="229"/>
      <c r="PRU23" s="229"/>
      <c r="PSD23" s="229"/>
      <c r="PSE23" s="229"/>
      <c r="PSF23" s="229"/>
      <c r="PSG23" s="229"/>
      <c r="PSH23" s="229"/>
      <c r="PSI23" s="229"/>
      <c r="PSJ23" s="229"/>
      <c r="PSK23" s="229"/>
      <c r="PST23" s="229"/>
      <c r="PSU23" s="229"/>
      <c r="PSV23" s="229"/>
      <c r="PSW23" s="229"/>
      <c r="PSX23" s="229"/>
      <c r="PSY23" s="229"/>
      <c r="PSZ23" s="229"/>
      <c r="PTA23" s="229"/>
      <c r="PTJ23" s="229"/>
      <c r="PTK23" s="229"/>
      <c r="PTL23" s="229"/>
      <c r="PTM23" s="229"/>
      <c r="PTN23" s="229"/>
      <c r="PTO23" s="229"/>
      <c r="PTP23" s="229"/>
      <c r="PTQ23" s="229"/>
      <c r="PTZ23" s="229"/>
      <c r="PUA23" s="229"/>
      <c r="PUB23" s="229"/>
      <c r="PUC23" s="229"/>
      <c r="PUD23" s="229"/>
      <c r="PUE23" s="229"/>
      <c r="PUF23" s="229"/>
      <c r="PUG23" s="229"/>
      <c r="PUP23" s="229"/>
      <c r="PUQ23" s="229"/>
      <c r="PUR23" s="229"/>
      <c r="PUS23" s="229"/>
      <c r="PUT23" s="229"/>
      <c r="PUU23" s="229"/>
      <c r="PUV23" s="229"/>
      <c r="PUW23" s="229"/>
      <c r="PVF23" s="229"/>
      <c r="PVG23" s="229"/>
      <c r="PVH23" s="229"/>
      <c r="PVI23" s="229"/>
      <c r="PVJ23" s="229"/>
      <c r="PVK23" s="229"/>
      <c r="PVL23" s="229"/>
      <c r="PVM23" s="229"/>
      <c r="PVV23" s="229"/>
      <c r="PVW23" s="229"/>
      <c r="PVX23" s="229"/>
      <c r="PVY23" s="229"/>
      <c r="PVZ23" s="229"/>
      <c r="PWA23" s="229"/>
      <c r="PWB23" s="229"/>
      <c r="PWC23" s="229"/>
      <c r="PWL23" s="229"/>
      <c r="PWM23" s="229"/>
      <c r="PWN23" s="229"/>
      <c r="PWO23" s="229"/>
      <c r="PWP23" s="229"/>
      <c r="PWQ23" s="229"/>
      <c r="PWR23" s="229"/>
      <c r="PWS23" s="229"/>
      <c r="PXB23" s="229"/>
      <c r="PXC23" s="229"/>
      <c r="PXD23" s="229"/>
      <c r="PXE23" s="229"/>
      <c r="PXF23" s="229"/>
      <c r="PXG23" s="229"/>
      <c r="PXH23" s="229"/>
      <c r="PXI23" s="229"/>
      <c r="PXR23" s="229"/>
      <c r="PXS23" s="229"/>
      <c r="PXT23" s="229"/>
      <c r="PXU23" s="229"/>
      <c r="PXV23" s="229"/>
      <c r="PXW23" s="229"/>
      <c r="PXX23" s="229"/>
      <c r="PXY23" s="229"/>
      <c r="PYH23" s="229"/>
      <c r="PYI23" s="229"/>
      <c r="PYJ23" s="229"/>
      <c r="PYK23" s="229"/>
      <c r="PYL23" s="229"/>
      <c r="PYM23" s="229"/>
      <c r="PYN23" s="229"/>
      <c r="PYO23" s="229"/>
      <c r="PYX23" s="229"/>
      <c r="PYY23" s="229"/>
      <c r="PYZ23" s="229"/>
      <c r="PZA23" s="229"/>
      <c r="PZB23" s="229"/>
      <c r="PZC23" s="229"/>
      <c r="PZD23" s="229"/>
      <c r="PZE23" s="229"/>
      <c r="PZN23" s="229"/>
      <c r="PZO23" s="229"/>
      <c r="PZP23" s="229"/>
      <c r="PZQ23" s="229"/>
      <c r="PZR23" s="229"/>
      <c r="PZS23" s="229"/>
      <c r="PZT23" s="229"/>
      <c r="PZU23" s="229"/>
      <c r="QAD23" s="229"/>
      <c r="QAE23" s="229"/>
      <c r="QAF23" s="229"/>
      <c r="QAG23" s="229"/>
      <c r="QAH23" s="229"/>
      <c r="QAI23" s="229"/>
      <c r="QAJ23" s="229"/>
      <c r="QAK23" s="229"/>
      <c r="QAT23" s="229"/>
      <c r="QAU23" s="229"/>
      <c r="QAV23" s="229"/>
      <c r="QAW23" s="229"/>
      <c r="QAX23" s="229"/>
      <c r="QAY23" s="229"/>
      <c r="QAZ23" s="229"/>
      <c r="QBA23" s="229"/>
      <c r="QBJ23" s="229"/>
      <c r="QBK23" s="229"/>
      <c r="QBL23" s="229"/>
      <c r="QBM23" s="229"/>
      <c r="QBN23" s="229"/>
      <c r="QBO23" s="229"/>
      <c r="QBP23" s="229"/>
      <c r="QBQ23" s="229"/>
      <c r="QBZ23" s="229"/>
      <c r="QCA23" s="229"/>
      <c r="QCB23" s="229"/>
      <c r="QCC23" s="229"/>
      <c r="QCD23" s="229"/>
      <c r="QCE23" s="229"/>
      <c r="QCF23" s="229"/>
      <c r="QCG23" s="229"/>
      <c r="QCP23" s="229"/>
      <c r="QCQ23" s="229"/>
      <c r="QCR23" s="229"/>
      <c r="QCS23" s="229"/>
      <c r="QCT23" s="229"/>
      <c r="QCU23" s="229"/>
      <c r="QCV23" s="229"/>
      <c r="QCW23" s="229"/>
      <c r="QDF23" s="229"/>
      <c r="QDG23" s="229"/>
      <c r="QDH23" s="229"/>
      <c r="QDI23" s="229"/>
      <c r="QDJ23" s="229"/>
      <c r="QDK23" s="229"/>
      <c r="QDL23" s="229"/>
      <c r="QDM23" s="229"/>
      <c r="QDV23" s="229"/>
      <c r="QDW23" s="229"/>
      <c r="QDX23" s="229"/>
      <c r="QDY23" s="229"/>
      <c r="QDZ23" s="229"/>
      <c r="QEA23" s="229"/>
      <c r="QEB23" s="229"/>
      <c r="QEC23" s="229"/>
      <c r="QEL23" s="229"/>
      <c r="QEM23" s="229"/>
      <c r="QEN23" s="229"/>
      <c r="QEO23" s="229"/>
      <c r="QEP23" s="229"/>
      <c r="QEQ23" s="229"/>
      <c r="QER23" s="229"/>
      <c r="QES23" s="229"/>
      <c r="QFB23" s="229"/>
      <c r="QFC23" s="229"/>
      <c r="QFD23" s="229"/>
      <c r="QFE23" s="229"/>
      <c r="QFF23" s="229"/>
      <c r="QFG23" s="229"/>
      <c r="QFH23" s="229"/>
      <c r="QFI23" s="229"/>
      <c r="QFR23" s="229"/>
      <c r="QFS23" s="229"/>
      <c r="QFT23" s="229"/>
      <c r="QFU23" s="229"/>
      <c r="QFV23" s="229"/>
      <c r="QFW23" s="229"/>
      <c r="QFX23" s="229"/>
      <c r="QFY23" s="229"/>
      <c r="QGH23" s="229"/>
      <c r="QGI23" s="229"/>
      <c r="QGJ23" s="229"/>
      <c r="QGK23" s="229"/>
      <c r="QGL23" s="229"/>
      <c r="QGM23" s="229"/>
      <c r="QGN23" s="229"/>
      <c r="QGO23" s="229"/>
      <c r="QGX23" s="229"/>
      <c r="QGY23" s="229"/>
      <c r="QGZ23" s="229"/>
      <c r="QHA23" s="229"/>
      <c r="QHB23" s="229"/>
      <c r="QHC23" s="229"/>
      <c r="QHD23" s="229"/>
      <c r="QHE23" s="229"/>
      <c r="QHN23" s="229"/>
      <c r="QHO23" s="229"/>
      <c r="QHP23" s="229"/>
      <c r="QHQ23" s="229"/>
      <c r="QHR23" s="229"/>
      <c r="QHS23" s="229"/>
      <c r="QHT23" s="229"/>
      <c r="QHU23" s="229"/>
      <c r="QID23" s="229"/>
      <c r="QIE23" s="229"/>
      <c r="QIF23" s="229"/>
      <c r="QIG23" s="229"/>
      <c r="QIH23" s="229"/>
      <c r="QII23" s="229"/>
      <c r="QIJ23" s="229"/>
      <c r="QIK23" s="229"/>
      <c r="QIT23" s="229"/>
      <c r="QIU23" s="229"/>
      <c r="QIV23" s="229"/>
      <c r="QIW23" s="229"/>
      <c r="QIX23" s="229"/>
      <c r="QIY23" s="229"/>
      <c r="QIZ23" s="229"/>
      <c r="QJA23" s="229"/>
      <c r="QJJ23" s="229"/>
      <c r="QJK23" s="229"/>
      <c r="QJL23" s="229"/>
      <c r="QJM23" s="229"/>
      <c r="QJN23" s="229"/>
      <c r="QJO23" s="229"/>
      <c r="QJP23" s="229"/>
      <c r="QJQ23" s="229"/>
      <c r="QJZ23" s="229"/>
      <c r="QKA23" s="229"/>
      <c r="QKB23" s="229"/>
      <c r="QKC23" s="229"/>
      <c r="QKD23" s="229"/>
      <c r="QKE23" s="229"/>
      <c r="QKF23" s="229"/>
      <c r="QKG23" s="229"/>
      <c r="QKP23" s="229"/>
      <c r="QKQ23" s="229"/>
      <c r="QKR23" s="229"/>
      <c r="QKS23" s="229"/>
      <c r="QKT23" s="229"/>
      <c r="QKU23" s="229"/>
      <c r="QKV23" s="229"/>
      <c r="QKW23" s="229"/>
      <c r="QLF23" s="229"/>
      <c r="QLG23" s="229"/>
      <c r="QLH23" s="229"/>
      <c r="QLI23" s="229"/>
      <c r="QLJ23" s="229"/>
      <c r="QLK23" s="229"/>
      <c r="QLL23" s="229"/>
      <c r="QLM23" s="229"/>
      <c r="QLV23" s="229"/>
      <c r="QLW23" s="229"/>
      <c r="QLX23" s="229"/>
      <c r="QLY23" s="229"/>
      <c r="QLZ23" s="229"/>
      <c r="QMA23" s="229"/>
      <c r="QMB23" s="229"/>
      <c r="QMC23" s="229"/>
      <c r="QML23" s="229"/>
      <c r="QMM23" s="229"/>
      <c r="QMN23" s="229"/>
      <c r="QMO23" s="229"/>
      <c r="QMP23" s="229"/>
      <c r="QMQ23" s="229"/>
      <c r="QMR23" s="229"/>
      <c r="QMS23" s="229"/>
      <c r="QNB23" s="229"/>
      <c r="QNC23" s="229"/>
      <c r="QND23" s="229"/>
      <c r="QNE23" s="229"/>
      <c r="QNF23" s="229"/>
      <c r="QNG23" s="229"/>
      <c r="QNH23" s="229"/>
      <c r="QNI23" s="229"/>
      <c r="QNR23" s="229"/>
      <c r="QNS23" s="229"/>
      <c r="QNT23" s="229"/>
      <c r="QNU23" s="229"/>
      <c r="QNV23" s="229"/>
      <c r="QNW23" s="229"/>
      <c r="QNX23" s="229"/>
      <c r="QNY23" s="229"/>
      <c r="QOH23" s="229"/>
      <c r="QOI23" s="229"/>
      <c r="QOJ23" s="229"/>
      <c r="QOK23" s="229"/>
      <c r="QOL23" s="229"/>
      <c r="QOM23" s="229"/>
      <c r="QON23" s="229"/>
      <c r="QOO23" s="229"/>
      <c r="QOX23" s="229"/>
      <c r="QOY23" s="229"/>
      <c r="QOZ23" s="229"/>
      <c r="QPA23" s="229"/>
      <c r="QPB23" s="229"/>
      <c r="QPC23" s="229"/>
      <c r="QPD23" s="229"/>
      <c r="QPE23" s="229"/>
      <c r="QPN23" s="229"/>
      <c r="QPO23" s="229"/>
      <c r="QPP23" s="229"/>
      <c r="QPQ23" s="229"/>
      <c r="QPR23" s="229"/>
      <c r="QPS23" s="229"/>
      <c r="QPT23" s="229"/>
      <c r="QPU23" s="229"/>
      <c r="QQD23" s="229"/>
      <c r="QQE23" s="229"/>
      <c r="QQF23" s="229"/>
      <c r="QQG23" s="229"/>
      <c r="QQH23" s="229"/>
      <c r="QQI23" s="229"/>
      <c r="QQJ23" s="229"/>
      <c r="QQK23" s="229"/>
      <c r="QQT23" s="229"/>
      <c r="QQU23" s="229"/>
      <c r="QQV23" s="229"/>
      <c r="QQW23" s="229"/>
      <c r="QQX23" s="229"/>
      <c r="QQY23" s="229"/>
      <c r="QQZ23" s="229"/>
      <c r="QRA23" s="229"/>
      <c r="QRJ23" s="229"/>
      <c r="QRK23" s="229"/>
      <c r="QRL23" s="229"/>
      <c r="QRM23" s="229"/>
      <c r="QRN23" s="229"/>
      <c r="QRO23" s="229"/>
      <c r="QRP23" s="229"/>
      <c r="QRQ23" s="229"/>
      <c r="QRZ23" s="229"/>
      <c r="QSA23" s="229"/>
      <c r="QSB23" s="229"/>
      <c r="QSC23" s="229"/>
      <c r="QSD23" s="229"/>
      <c r="QSE23" s="229"/>
      <c r="QSF23" s="229"/>
      <c r="QSG23" s="229"/>
      <c r="QSP23" s="229"/>
      <c r="QSQ23" s="229"/>
      <c r="QSR23" s="229"/>
      <c r="QSS23" s="229"/>
      <c r="QST23" s="229"/>
      <c r="QSU23" s="229"/>
      <c r="QSV23" s="229"/>
      <c r="QSW23" s="229"/>
      <c r="QTF23" s="229"/>
      <c r="QTG23" s="229"/>
      <c r="QTH23" s="229"/>
      <c r="QTI23" s="229"/>
      <c r="QTJ23" s="229"/>
      <c r="QTK23" s="229"/>
      <c r="QTL23" s="229"/>
      <c r="QTM23" s="229"/>
      <c r="QTV23" s="229"/>
      <c r="QTW23" s="229"/>
      <c r="QTX23" s="229"/>
      <c r="QTY23" s="229"/>
      <c r="QTZ23" s="229"/>
      <c r="QUA23" s="229"/>
      <c r="QUB23" s="229"/>
      <c r="QUC23" s="229"/>
      <c r="QUL23" s="229"/>
      <c r="QUM23" s="229"/>
      <c r="QUN23" s="229"/>
      <c r="QUO23" s="229"/>
      <c r="QUP23" s="229"/>
      <c r="QUQ23" s="229"/>
      <c r="QUR23" s="229"/>
      <c r="QUS23" s="229"/>
      <c r="QVB23" s="229"/>
      <c r="QVC23" s="229"/>
      <c r="QVD23" s="229"/>
      <c r="QVE23" s="229"/>
      <c r="QVF23" s="229"/>
      <c r="QVG23" s="229"/>
      <c r="QVH23" s="229"/>
      <c r="QVI23" s="229"/>
      <c r="QVR23" s="229"/>
      <c r="QVS23" s="229"/>
      <c r="QVT23" s="229"/>
      <c r="QVU23" s="229"/>
      <c r="QVV23" s="229"/>
      <c r="QVW23" s="229"/>
      <c r="QVX23" s="229"/>
      <c r="QVY23" s="229"/>
      <c r="QWH23" s="229"/>
      <c r="QWI23" s="229"/>
      <c r="QWJ23" s="229"/>
      <c r="QWK23" s="229"/>
      <c r="QWL23" s="229"/>
      <c r="QWM23" s="229"/>
      <c r="QWN23" s="229"/>
      <c r="QWO23" s="229"/>
      <c r="QWX23" s="229"/>
      <c r="QWY23" s="229"/>
      <c r="QWZ23" s="229"/>
      <c r="QXA23" s="229"/>
      <c r="QXB23" s="229"/>
      <c r="QXC23" s="229"/>
      <c r="QXD23" s="229"/>
      <c r="QXE23" s="229"/>
      <c r="QXN23" s="229"/>
      <c r="QXO23" s="229"/>
      <c r="QXP23" s="229"/>
      <c r="QXQ23" s="229"/>
      <c r="QXR23" s="229"/>
      <c r="QXS23" s="229"/>
      <c r="QXT23" s="229"/>
      <c r="QXU23" s="229"/>
      <c r="QYD23" s="229"/>
      <c r="QYE23" s="229"/>
      <c r="QYF23" s="229"/>
      <c r="QYG23" s="229"/>
      <c r="QYH23" s="229"/>
      <c r="QYI23" s="229"/>
      <c r="QYJ23" s="229"/>
      <c r="QYK23" s="229"/>
      <c r="QYT23" s="229"/>
      <c r="QYU23" s="229"/>
      <c r="QYV23" s="229"/>
      <c r="QYW23" s="229"/>
      <c r="QYX23" s="229"/>
      <c r="QYY23" s="229"/>
      <c r="QYZ23" s="229"/>
      <c r="QZA23" s="229"/>
      <c r="QZJ23" s="229"/>
      <c r="QZK23" s="229"/>
      <c r="QZL23" s="229"/>
      <c r="QZM23" s="229"/>
      <c r="QZN23" s="229"/>
      <c r="QZO23" s="229"/>
      <c r="QZP23" s="229"/>
      <c r="QZQ23" s="229"/>
      <c r="QZZ23" s="229"/>
      <c r="RAA23" s="229"/>
      <c r="RAB23" s="229"/>
      <c r="RAC23" s="229"/>
      <c r="RAD23" s="229"/>
      <c r="RAE23" s="229"/>
      <c r="RAF23" s="229"/>
      <c r="RAG23" s="229"/>
      <c r="RAP23" s="229"/>
      <c r="RAQ23" s="229"/>
      <c r="RAR23" s="229"/>
      <c r="RAS23" s="229"/>
      <c r="RAT23" s="229"/>
      <c r="RAU23" s="229"/>
      <c r="RAV23" s="229"/>
      <c r="RAW23" s="229"/>
      <c r="RBF23" s="229"/>
      <c r="RBG23" s="229"/>
      <c r="RBH23" s="229"/>
      <c r="RBI23" s="229"/>
      <c r="RBJ23" s="229"/>
      <c r="RBK23" s="229"/>
      <c r="RBL23" s="229"/>
      <c r="RBM23" s="229"/>
      <c r="RBV23" s="229"/>
      <c r="RBW23" s="229"/>
      <c r="RBX23" s="229"/>
      <c r="RBY23" s="229"/>
      <c r="RBZ23" s="229"/>
      <c r="RCA23" s="229"/>
      <c r="RCB23" s="229"/>
      <c r="RCC23" s="229"/>
      <c r="RCL23" s="229"/>
      <c r="RCM23" s="229"/>
      <c r="RCN23" s="229"/>
      <c r="RCO23" s="229"/>
      <c r="RCP23" s="229"/>
      <c r="RCQ23" s="229"/>
      <c r="RCR23" s="229"/>
      <c r="RCS23" s="229"/>
      <c r="RDB23" s="229"/>
      <c r="RDC23" s="229"/>
      <c r="RDD23" s="229"/>
      <c r="RDE23" s="229"/>
      <c r="RDF23" s="229"/>
      <c r="RDG23" s="229"/>
      <c r="RDH23" s="229"/>
      <c r="RDI23" s="229"/>
      <c r="RDR23" s="229"/>
      <c r="RDS23" s="229"/>
      <c r="RDT23" s="229"/>
      <c r="RDU23" s="229"/>
      <c r="RDV23" s="229"/>
      <c r="RDW23" s="229"/>
      <c r="RDX23" s="229"/>
      <c r="RDY23" s="229"/>
      <c r="REH23" s="229"/>
      <c r="REI23" s="229"/>
      <c r="REJ23" s="229"/>
      <c r="REK23" s="229"/>
      <c r="REL23" s="229"/>
      <c r="REM23" s="229"/>
      <c r="REN23" s="229"/>
      <c r="REO23" s="229"/>
      <c r="REX23" s="229"/>
      <c r="REY23" s="229"/>
      <c r="REZ23" s="229"/>
      <c r="RFA23" s="229"/>
      <c r="RFB23" s="229"/>
      <c r="RFC23" s="229"/>
      <c r="RFD23" s="229"/>
      <c r="RFE23" s="229"/>
      <c r="RFN23" s="229"/>
      <c r="RFO23" s="229"/>
      <c r="RFP23" s="229"/>
      <c r="RFQ23" s="229"/>
      <c r="RFR23" s="229"/>
      <c r="RFS23" s="229"/>
      <c r="RFT23" s="229"/>
      <c r="RFU23" s="229"/>
      <c r="RGD23" s="229"/>
      <c r="RGE23" s="229"/>
      <c r="RGF23" s="229"/>
      <c r="RGG23" s="229"/>
      <c r="RGH23" s="229"/>
      <c r="RGI23" s="229"/>
      <c r="RGJ23" s="229"/>
      <c r="RGK23" s="229"/>
      <c r="RGT23" s="229"/>
      <c r="RGU23" s="229"/>
      <c r="RGV23" s="229"/>
      <c r="RGW23" s="229"/>
      <c r="RGX23" s="229"/>
      <c r="RGY23" s="229"/>
      <c r="RGZ23" s="229"/>
      <c r="RHA23" s="229"/>
      <c r="RHJ23" s="229"/>
      <c r="RHK23" s="229"/>
      <c r="RHL23" s="229"/>
      <c r="RHM23" s="229"/>
      <c r="RHN23" s="229"/>
      <c r="RHO23" s="229"/>
      <c r="RHP23" s="229"/>
      <c r="RHQ23" s="229"/>
      <c r="RHZ23" s="229"/>
      <c r="RIA23" s="229"/>
      <c r="RIB23" s="229"/>
      <c r="RIC23" s="229"/>
      <c r="RID23" s="229"/>
      <c r="RIE23" s="229"/>
      <c r="RIF23" s="229"/>
      <c r="RIG23" s="229"/>
      <c r="RIP23" s="229"/>
      <c r="RIQ23" s="229"/>
      <c r="RIR23" s="229"/>
      <c r="RIS23" s="229"/>
      <c r="RIT23" s="229"/>
      <c r="RIU23" s="229"/>
      <c r="RIV23" s="229"/>
      <c r="RIW23" s="229"/>
      <c r="RJF23" s="229"/>
      <c r="RJG23" s="229"/>
      <c r="RJH23" s="229"/>
      <c r="RJI23" s="229"/>
      <c r="RJJ23" s="229"/>
      <c r="RJK23" s="229"/>
      <c r="RJL23" s="229"/>
      <c r="RJM23" s="229"/>
      <c r="RJV23" s="229"/>
      <c r="RJW23" s="229"/>
      <c r="RJX23" s="229"/>
      <c r="RJY23" s="229"/>
      <c r="RJZ23" s="229"/>
      <c r="RKA23" s="229"/>
      <c r="RKB23" s="229"/>
      <c r="RKC23" s="229"/>
      <c r="RKL23" s="229"/>
      <c r="RKM23" s="229"/>
      <c r="RKN23" s="229"/>
      <c r="RKO23" s="229"/>
      <c r="RKP23" s="229"/>
      <c r="RKQ23" s="229"/>
      <c r="RKR23" s="229"/>
      <c r="RKS23" s="229"/>
      <c r="RLB23" s="229"/>
      <c r="RLC23" s="229"/>
      <c r="RLD23" s="229"/>
      <c r="RLE23" s="229"/>
      <c r="RLF23" s="229"/>
      <c r="RLG23" s="229"/>
      <c r="RLH23" s="229"/>
      <c r="RLI23" s="229"/>
      <c r="RLR23" s="229"/>
      <c r="RLS23" s="229"/>
      <c r="RLT23" s="229"/>
      <c r="RLU23" s="229"/>
      <c r="RLV23" s="229"/>
      <c r="RLW23" s="229"/>
      <c r="RLX23" s="229"/>
      <c r="RLY23" s="229"/>
      <c r="RMH23" s="229"/>
      <c r="RMI23" s="229"/>
      <c r="RMJ23" s="229"/>
      <c r="RMK23" s="229"/>
      <c r="RML23" s="229"/>
      <c r="RMM23" s="229"/>
      <c r="RMN23" s="229"/>
      <c r="RMO23" s="229"/>
      <c r="RMX23" s="229"/>
      <c r="RMY23" s="229"/>
      <c r="RMZ23" s="229"/>
      <c r="RNA23" s="229"/>
      <c r="RNB23" s="229"/>
      <c r="RNC23" s="229"/>
      <c r="RND23" s="229"/>
      <c r="RNE23" s="229"/>
      <c r="RNN23" s="229"/>
      <c r="RNO23" s="229"/>
      <c r="RNP23" s="229"/>
      <c r="RNQ23" s="229"/>
      <c r="RNR23" s="229"/>
      <c r="RNS23" s="229"/>
      <c r="RNT23" s="229"/>
      <c r="RNU23" s="229"/>
      <c r="ROD23" s="229"/>
      <c r="ROE23" s="229"/>
      <c r="ROF23" s="229"/>
      <c r="ROG23" s="229"/>
      <c r="ROH23" s="229"/>
      <c r="ROI23" s="229"/>
      <c r="ROJ23" s="229"/>
      <c r="ROK23" s="229"/>
      <c r="ROT23" s="229"/>
      <c r="ROU23" s="229"/>
      <c r="ROV23" s="229"/>
      <c r="ROW23" s="229"/>
      <c r="ROX23" s="229"/>
      <c r="ROY23" s="229"/>
      <c r="ROZ23" s="229"/>
      <c r="RPA23" s="229"/>
      <c r="RPJ23" s="229"/>
      <c r="RPK23" s="229"/>
      <c r="RPL23" s="229"/>
      <c r="RPM23" s="229"/>
      <c r="RPN23" s="229"/>
      <c r="RPO23" s="229"/>
      <c r="RPP23" s="229"/>
      <c r="RPQ23" s="229"/>
      <c r="RPZ23" s="229"/>
      <c r="RQA23" s="229"/>
      <c r="RQB23" s="229"/>
      <c r="RQC23" s="229"/>
      <c r="RQD23" s="229"/>
      <c r="RQE23" s="229"/>
      <c r="RQF23" s="229"/>
      <c r="RQG23" s="229"/>
      <c r="RQP23" s="229"/>
      <c r="RQQ23" s="229"/>
      <c r="RQR23" s="229"/>
      <c r="RQS23" s="229"/>
      <c r="RQT23" s="229"/>
      <c r="RQU23" s="229"/>
      <c r="RQV23" s="229"/>
      <c r="RQW23" s="229"/>
      <c r="RRF23" s="229"/>
      <c r="RRG23" s="229"/>
      <c r="RRH23" s="229"/>
      <c r="RRI23" s="229"/>
      <c r="RRJ23" s="229"/>
      <c r="RRK23" s="229"/>
      <c r="RRL23" s="229"/>
      <c r="RRM23" s="229"/>
      <c r="RRV23" s="229"/>
      <c r="RRW23" s="229"/>
      <c r="RRX23" s="229"/>
      <c r="RRY23" s="229"/>
      <c r="RRZ23" s="229"/>
      <c r="RSA23" s="229"/>
      <c r="RSB23" s="229"/>
      <c r="RSC23" s="229"/>
      <c r="RSL23" s="229"/>
      <c r="RSM23" s="229"/>
      <c r="RSN23" s="229"/>
      <c r="RSO23" s="229"/>
      <c r="RSP23" s="229"/>
      <c r="RSQ23" s="229"/>
      <c r="RSR23" s="229"/>
      <c r="RSS23" s="229"/>
      <c r="RTB23" s="229"/>
      <c r="RTC23" s="229"/>
      <c r="RTD23" s="229"/>
      <c r="RTE23" s="229"/>
      <c r="RTF23" s="229"/>
      <c r="RTG23" s="229"/>
      <c r="RTH23" s="229"/>
      <c r="RTI23" s="229"/>
      <c r="RTR23" s="229"/>
      <c r="RTS23" s="229"/>
      <c r="RTT23" s="229"/>
      <c r="RTU23" s="229"/>
      <c r="RTV23" s="229"/>
      <c r="RTW23" s="229"/>
      <c r="RTX23" s="229"/>
      <c r="RTY23" s="229"/>
      <c r="RUH23" s="229"/>
      <c r="RUI23" s="229"/>
      <c r="RUJ23" s="229"/>
      <c r="RUK23" s="229"/>
      <c r="RUL23" s="229"/>
      <c r="RUM23" s="229"/>
      <c r="RUN23" s="229"/>
      <c r="RUO23" s="229"/>
      <c r="RUX23" s="229"/>
      <c r="RUY23" s="229"/>
      <c r="RUZ23" s="229"/>
      <c r="RVA23" s="229"/>
      <c r="RVB23" s="229"/>
      <c r="RVC23" s="229"/>
      <c r="RVD23" s="229"/>
      <c r="RVE23" s="229"/>
      <c r="RVN23" s="229"/>
      <c r="RVO23" s="229"/>
      <c r="RVP23" s="229"/>
      <c r="RVQ23" s="229"/>
      <c r="RVR23" s="229"/>
      <c r="RVS23" s="229"/>
      <c r="RVT23" s="229"/>
      <c r="RVU23" s="229"/>
      <c r="RWD23" s="229"/>
      <c r="RWE23" s="229"/>
      <c r="RWF23" s="229"/>
      <c r="RWG23" s="229"/>
      <c r="RWH23" s="229"/>
      <c r="RWI23" s="229"/>
      <c r="RWJ23" s="229"/>
      <c r="RWK23" s="229"/>
      <c r="RWT23" s="229"/>
      <c r="RWU23" s="229"/>
      <c r="RWV23" s="229"/>
      <c r="RWW23" s="229"/>
      <c r="RWX23" s="229"/>
      <c r="RWY23" s="229"/>
      <c r="RWZ23" s="229"/>
      <c r="RXA23" s="229"/>
      <c r="RXJ23" s="229"/>
      <c r="RXK23" s="229"/>
      <c r="RXL23" s="229"/>
      <c r="RXM23" s="229"/>
      <c r="RXN23" s="229"/>
      <c r="RXO23" s="229"/>
      <c r="RXP23" s="229"/>
      <c r="RXQ23" s="229"/>
      <c r="RXZ23" s="229"/>
      <c r="RYA23" s="229"/>
      <c r="RYB23" s="229"/>
      <c r="RYC23" s="229"/>
      <c r="RYD23" s="229"/>
      <c r="RYE23" s="229"/>
      <c r="RYF23" s="229"/>
      <c r="RYG23" s="229"/>
      <c r="RYP23" s="229"/>
      <c r="RYQ23" s="229"/>
      <c r="RYR23" s="229"/>
      <c r="RYS23" s="229"/>
      <c r="RYT23" s="229"/>
      <c r="RYU23" s="229"/>
      <c r="RYV23" s="229"/>
      <c r="RYW23" s="229"/>
      <c r="RZF23" s="229"/>
      <c r="RZG23" s="229"/>
      <c r="RZH23" s="229"/>
      <c r="RZI23" s="229"/>
      <c r="RZJ23" s="229"/>
      <c r="RZK23" s="229"/>
      <c r="RZL23" s="229"/>
      <c r="RZM23" s="229"/>
      <c r="RZV23" s="229"/>
      <c r="RZW23" s="229"/>
      <c r="RZX23" s="229"/>
      <c r="RZY23" s="229"/>
      <c r="RZZ23" s="229"/>
      <c r="SAA23" s="229"/>
      <c r="SAB23" s="229"/>
      <c r="SAC23" s="229"/>
      <c r="SAL23" s="229"/>
      <c r="SAM23" s="229"/>
      <c r="SAN23" s="229"/>
      <c r="SAO23" s="229"/>
      <c r="SAP23" s="229"/>
      <c r="SAQ23" s="229"/>
      <c r="SAR23" s="229"/>
      <c r="SAS23" s="229"/>
      <c r="SBB23" s="229"/>
      <c r="SBC23" s="229"/>
      <c r="SBD23" s="229"/>
      <c r="SBE23" s="229"/>
      <c r="SBF23" s="229"/>
      <c r="SBG23" s="229"/>
      <c r="SBH23" s="229"/>
      <c r="SBI23" s="229"/>
      <c r="SBR23" s="229"/>
      <c r="SBS23" s="229"/>
      <c r="SBT23" s="229"/>
      <c r="SBU23" s="229"/>
      <c r="SBV23" s="229"/>
      <c r="SBW23" s="229"/>
      <c r="SBX23" s="229"/>
      <c r="SBY23" s="229"/>
      <c r="SCH23" s="229"/>
      <c r="SCI23" s="229"/>
      <c r="SCJ23" s="229"/>
      <c r="SCK23" s="229"/>
      <c r="SCL23" s="229"/>
      <c r="SCM23" s="229"/>
      <c r="SCN23" s="229"/>
      <c r="SCO23" s="229"/>
      <c r="SCX23" s="229"/>
      <c r="SCY23" s="229"/>
      <c r="SCZ23" s="229"/>
      <c r="SDA23" s="229"/>
      <c r="SDB23" s="229"/>
      <c r="SDC23" s="229"/>
      <c r="SDD23" s="229"/>
      <c r="SDE23" s="229"/>
      <c r="SDN23" s="229"/>
      <c r="SDO23" s="229"/>
      <c r="SDP23" s="229"/>
      <c r="SDQ23" s="229"/>
      <c r="SDR23" s="229"/>
      <c r="SDS23" s="229"/>
      <c r="SDT23" s="229"/>
      <c r="SDU23" s="229"/>
      <c r="SED23" s="229"/>
      <c r="SEE23" s="229"/>
      <c r="SEF23" s="229"/>
      <c r="SEG23" s="229"/>
      <c r="SEH23" s="229"/>
      <c r="SEI23" s="229"/>
      <c r="SEJ23" s="229"/>
      <c r="SEK23" s="229"/>
      <c r="SET23" s="229"/>
      <c r="SEU23" s="229"/>
      <c r="SEV23" s="229"/>
      <c r="SEW23" s="229"/>
      <c r="SEX23" s="229"/>
      <c r="SEY23" s="229"/>
      <c r="SEZ23" s="229"/>
      <c r="SFA23" s="229"/>
      <c r="SFJ23" s="229"/>
      <c r="SFK23" s="229"/>
      <c r="SFL23" s="229"/>
      <c r="SFM23" s="229"/>
      <c r="SFN23" s="229"/>
      <c r="SFO23" s="229"/>
      <c r="SFP23" s="229"/>
      <c r="SFQ23" s="229"/>
      <c r="SFZ23" s="229"/>
      <c r="SGA23" s="229"/>
      <c r="SGB23" s="229"/>
      <c r="SGC23" s="229"/>
      <c r="SGD23" s="229"/>
      <c r="SGE23" s="229"/>
      <c r="SGF23" s="229"/>
      <c r="SGG23" s="229"/>
      <c r="SGP23" s="229"/>
      <c r="SGQ23" s="229"/>
      <c r="SGR23" s="229"/>
      <c r="SGS23" s="229"/>
      <c r="SGT23" s="229"/>
      <c r="SGU23" s="229"/>
      <c r="SGV23" s="229"/>
      <c r="SGW23" s="229"/>
      <c r="SHF23" s="229"/>
      <c r="SHG23" s="229"/>
      <c r="SHH23" s="229"/>
      <c r="SHI23" s="229"/>
      <c r="SHJ23" s="229"/>
      <c r="SHK23" s="229"/>
      <c r="SHL23" s="229"/>
      <c r="SHM23" s="229"/>
      <c r="SHV23" s="229"/>
      <c r="SHW23" s="229"/>
      <c r="SHX23" s="229"/>
      <c r="SHY23" s="229"/>
      <c r="SHZ23" s="229"/>
      <c r="SIA23" s="229"/>
      <c r="SIB23" s="229"/>
      <c r="SIC23" s="229"/>
      <c r="SIL23" s="229"/>
      <c r="SIM23" s="229"/>
      <c r="SIN23" s="229"/>
      <c r="SIO23" s="229"/>
      <c r="SIP23" s="229"/>
      <c r="SIQ23" s="229"/>
      <c r="SIR23" s="229"/>
      <c r="SIS23" s="229"/>
      <c r="SJB23" s="229"/>
      <c r="SJC23" s="229"/>
      <c r="SJD23" s="229"/>
      <c r="SJE23" s="229"/>
      <c r="SJF23" s="229"/>
      <c r="SJG23" s="229"/>
      <c r="SJH23" s="229"/>
      <c r="SJI23" s="229"/>
      <c r="SJR23" s="229"/>
      <c r="SJS23" s="229"/>
      <c r="SJT23" s="229"/>
      <c r="SJU23" s="229"/>
      <c r="SJV23" s="229"/>
      <c r="SJW23" s="229"/>
      <c r="SJX23" s="229"/>
      <c r="SJY23" s="229"/>
      <c r="SKH23" s="229"/>
      <c r="SKI23" s="229"/>
      <c r="SKJ23" s="229"/>
      <c r="SKK23" s="229"/>
      <c r="SKL23" s="229"/>
      <c r="SKM23" s="229"/>
      <c r="SKN23" s="229"/>
      <c r="SKO23" s="229"/>
      <c r="SKX23" s="229"/>
      <c r="SKY23" s="229"/>
      <c r="SKZ23" s="229"/>
      <c r="SLA23" s="229"/>
      <c r="SLB23" s="229"/>
      <c r="SLC23" s="229"/>
      <c r="SLD23" s="229"/>
      <c r="SLE23" s="229"/>
      <c r="SLN23" s="229"/>
      <c r="SLO23" s="229"/>
      <c r="SLP23" s="229"/>
      <c r="SLQ23" s="229"/>
      <c r="SLR23" s="229"/>
      <c r="SLS23" s="229"/>
      <c r="SLT23" s="229"/>
      <c r="SLU23" s="229"/>
      <c r="SMD23" s="229"/>
      <c r="SME23" s="229"/>
      <c r="SMF23" s="229"/>
      <c r="SMG23" s="229"/>
      <c r="SMH23" s="229"/>
      <c r="SMI23" s="229"/>
      <c r="SMJ23" s="229"/>
      <c r="SMK23" s="229"/>
      <c r="SMT23" s="229"/>
      <c r="SMU23" s="229"/>
      <c r="SMV23" s="229"/>
      <c r="SMW23" s="229"/>
      <c r="SMX23" s="229"/>
      <c r="SMY23" s="229"/>
      <c r="SMZ23" s="229"/>
      <c r="SNA23" s="229"/>
      <c r="SNJ23" s="229"/>
      <c r="SNK23" s="229"/>
      <c r="SNL23" s="229"/>
      <c r="SNM23" s="229"/>
      <c r="SNN23" s="229"/>
      <c r="SNO23" s="229"/>
      <c r="SNP23" s="229"/>
      <c r="SNQ23" s="229"/>
      <c r="SNZ23" s="229"/>
      <c r="SOA23" s="229"/>
      <c r="SOB23" s="229"/>
      <c r="SOC23" s="229"/>
      <c r="SOD23" s="229"/>
      <c r="SOE23" s="229"/>
      <c r="SOF23" s="229"/>
      <c r="SOG23" s="229"/>
      <c r="SOP23" s="229"/>
      <c r="SOQ23" s="229"/>
      <c r="SOR23" s="229"/>
      <c r="SOS23" s="229"/>
      <c r="SOT23" s="229"/>
      <c r="SOU23" s="229"/>
      <c r="SOV23" s="229"/>
      <c r="SOW23" s="229"/>
      <c r="SPF23" s="229"/>
      <c r="SPG23" s="229"/>
      <c r="SPH23" s="229"/>
      <c r="SPI23" s="229"/>
      <c r="SPJ23" s="229"/>
      <c r="SPK23" s="229"/>
      <c r="SPL23" s="229"/>
      <c r="SPM23" s="229"/>
      <c r="SPV23" s="229"/>
      <c r="SPW23" s="229"/>
      <c r="SPX23" s="229"/>
      <c r="SPY23" s="229"/>
      <c r="SPZ23" s="229"/>
      <c r="SQA23" s="229"/>
      <c r="SQB23" s="229"/>
      <c r="SQC23" s="229"/>
      <c r="SQL23" s="229"/>
      <c r="SQM23" s="229"/>
      <c r="SQN23" s="229"/>
      <c r="SQO23" s="229"/>
      <c r="SQP23" s="229"/>
      <c r="SQQ23" s="229"/>
      <c r="SQR23" s="229"/>
      <c r="SQS23" s="229"/>
      <c r="SRB23" s="229"/>
      <c r="SRC23" s="229"/>
      <c r="SRD23" s="229"/>
      <c r="SRE23" s="229"/>
      <c r="SRF23" s="229"/>
      <c r="SRG23" s="229"/>
      <c r="SRH23" s="229"/>
      <c r="SRI23" s="229"/>
      <c r="SRR23" s="229"/>
      <c r="SRS23" s="229"/>
      <c r="SRT23" s="229"/>
      <c r="SRU23" s="229"/>
      <c r="SRV23" s="229"/>
      <c r="SRW23" s="229"/>
      <c r="SRX23" s="229"/>
      <c r="SRY23" s="229"/>
      <c r="SSH23" s="229"/>
      <c r="SSI23" s="229"/>
      <c r="SSJ23" s="229"/>
      <c r="SSK23" s="229"/>
      <c r="SSL23" s="229"/>
      <c r="SSM23" s="229"/>
      <c r="SSN23" s="229"/>
      <c r="SSO23" s="229"/>
      <c r="SSX23" s="229"/>
      <c r="SSY23" s="229"/>
      <c r="SSZ23" s="229"/>
      <c r="STA23" s="229"/>
      <c r="STB23" s="229"/>
      <c r="STC23" s="229"/>
      <c r="STD23" s="229"/>
      <c r="STE23" s="229"/>
      <c r="STN23" s="229"/>
      <c r="STO23" s="229"/>
      <c r="STP23" s="229"/>
      <c r="STQ23" s="229"/>
      <c r="STR23" s="229"/>
      <c r="STS23" s="229"/>
      <c r="STT23" s="229"/>
      <c r="STU23" s="229"/>
      <c r="SUD23" s="229"/>
      <c r="SUE23" s="229"/>
      <c r="SUF23" s="229"/>
      <c r="SUG23" s="229"/>
      <c r="SUH23" s="229"/>
      <c r="SUI23" s="229"/>
      <c r="SUJ23" s="229"/>
      <c r="SUK23" s="229"/>
      <c r="SUT23" s="229"/>
      <c r="SUU23" s="229"/>
      <c r="SUV23" s="229"/>
      <c r="SUW23" s="229"/>
      <c r="SUX23" s="229"/>
      <c r="SUY23" s="229"/>
      <c r="SUZ23" s="229"/>
      <c r="SVA23" s="229"/>
      <c r="SVJ23" s="229"/>
      <c r="SVK23" s="229"/>
      <c r="SVL23" s="229"/>
      <c r="SVM23" s="229"/>
      <c r="SVN23" s="229"/>
      <c r="SVO23" s="229"/>
      <c r="SVP23" s="229"/>
      <c r="SVQ23" s="229"/>
      <c r="SVZ23" s="229"/>
      <c r="SWA23" s="229"/>
      <c r="SWB23" s="229"/>
      <c r="SWC23" s="229"/>
      <c r="SWD23" s="229"/>
      <c r="SWE23" s="229"/>
      <c r="SWF23" s="229"/>
      <c r="SWG23" s="229"/>
      <c r="SWP23" s="229"/>
      <c r="SWQ23" s="229"/>
      <c r="SWR23" s="229"/>
      <c r="SWS23" s="229"/>
      <c r="SWT23" s="229"/>
      <c r="SWU23" s="229"/>
      <c r="SWV23" s="229"/>
      <c r="SWW23" s="229"/>
      <c r="SXF23" s="229"/>
      <c r="SXG23" s="229"/>
      <c r="SXH23" s="229"/>
      <c r="SXI23" s="229"/>
      <c r="SXJ23" s="229"/>
      <c r="SXK23" s="229"/>
      <c r="SXL23" s="229"/>
      <c r="SXM23" s="229"/>
      <c r="SXV23" s="229"/>
      <c r="SXW23" s="229"/>
      <c r="SXX23" s="229"/>
      <c r="SXY23" s="229"/>
      <c r="SXZ23" s="229"/>
      <c r="SYA23" s="229"/>
      <c r="SYB23" s="229"/>
      <c r="SYC23" s="229"/>
      <c r="SYL23" s="229"/>
      <c r="SYM23" s="229"/>
      <c r="SYN23" s="229"/>
      <c r="SYO23" s="229"/>
      <c r="SYP23" s="229"/>
      <c r="SYQ23" s="229"/>
      <c r="SYR23" s="229"/>
      <c r="SYS23" s="229"/>
      <c r="SZB23" s="229"/>
      <c r="SZC23" s="229"/>
      <c r="SZD23" s="229"/>
      <c r="SZE23" s="229"/>
      <c r="SZF23" s="229"/>
      <c r="SZG23" s="229"/>
      <c r="SZH23" s="229"/>
      <c r="SZI23" s="229"/>
      <c r="SZR23" s="229"/>
      <c r="SZS23" s="229"/>
      <c r="SZT23" s="229"/>
      <c r="SZU23" s="229"/>
      <c r="SZV23" s="229"/>
      <c r="SZW23" s="229"/>
      <c r="SZX23" s="229"/>
      <c r="SZY23" s="229"/>
      <c r="TAH23" s="229"/>
      <c r="TAI23" s="229"/>
      <c r="TAJ23" s="229"/>
      <c r="TAK23" s="229"/>
      <c r="TAL23" s="229"/>
      <c r="TAM23" s="229"/>
      <c r="TAN23" s="229"/>
      <c r="TAO23" s="229"/>
      <c r="TAX23" s="229"/>
      <c r="TAY23" s="229"/>
      <c r="TAZ23" s="229"/>
      <c r="TBA23" s="229"/>
      <c r="TBB23" s="229"/>
      <c r="TBC23" s="229"/>
      <c r="TBD23" s="229"/>
      <c r="TBE23" s="229"/>
      <c r="TBN23" s="229"/>
      <c r="TBO23" s="229"/>
      <c r="TBP23" s="229"/>
      <c r="TBQ23" s="229"/>
      <c r="TBR23" s="229"/>
      <c r="TBS23" s="229"/>
      <c r="TBT23" s="229"/>
      <c r="TBU23" s="229"/>
      <c r="TCD23" s="229"/>
      <c r="TCE23" s="229"/>
      <c r="TCF23" s="229"/>
      <c r="TCG23" s="229"/>
      <c r="TCH23" s="229"/>
      <c r="TCI23" s="229"/>
      <c r="TCJ23" s="229"/>
      <c r="TCK23" s="229"/>
      <c r="TCT23" s="229"/>
      <c r="TCU23" s="229"/>
      <c r="TCV23" s="229"/>
      <c r="TCW23" s="229"/>
      <c r="TCX23" s="229"/>
      <c r="TCY23" s="229"/>
      <c r="TCZ23" s="229"/>
      <c r="TDA23" s="229"/>
      <c r="TDJ23" s="229"/>
      <c r="TDK23" s="229"/>
      <c r="TDL23" s="229"/>
      <c r="TDM23" s="229"/>
      <c r="TDN23" s="229"/>
      <c r="TDO23" s="229"/>
      <c r="TDP23" s="229"/>
      <c r="TDQ23" s="229"/>
      <c r="TDZ23" s="229"/>
      <c r="TEA23" s="229"/>
      <c r="TEB23" s="229"/>
      <c r="TEC23" s="229"/>
      <c r="TED23" s="229"/>
      <c r="TEE23" s="229"/>
      <c r="TEF23" s="229"/>
      <c r="TEG23" s="229"/>
      <c r="TEP23" s="229"/>
      <c r="TEQ23" s="229"/>
      <c r="TER23" s="229"/>
      <c r="TES23" s="229"/>
      <c r="TET23" s="229"/>
      <c r="TEU23" s="229"/>
      <c r="TEV23" s="229"/>
      <c r="TEW23" s="229"/>
      <c r="TFF23" s="229"/>
      <c r="TFG23" s="229"/>
      <c r="TFH23" s="229"/>
      <c r="TFI23" s="229"/>
      <c r="TFJ23" s="229"/>
      <c r="TFK23" s="229"/>
      <c r="TFL23" s="229"/>
      <c r="TFM23" s="229"/>
      <c r="TFV23" s="229"/>
      <c r="TFW23" s="229"/>
      <c r="TFX23" s="229"/>
      <c r="TFY23" s="229"/>
      <c r="TFZ23" s="229"/>
      <c r="TGA23" s="229"/>
      <c r="TGB23" s="229"/>
      <c r="TGC23" s="229"/>
      <c r="TGL23" s="229"/>
      <c r="TGM23" s="229"/>
      <c r="TGN23" s="229"/>
      <c r="TGO23" s="229"/>
      <c r="TGP23" s="229"/>
      <c r="TGQ23" s="229"/>
      <c r="TGR23" s="229"/>
      <c r="TGS23" s="229"/>
      <c r="THB23" s="229"/>
      <c r="THC23" s="229"/>
      <c r="THD23" s="229"/>
      <c r="THE23" s="229"/>
      <c r="THF23" s="229"/>
      <c r="THG23" s="229"/>
      <c r="THH23" s="229"/>
      <c r="THI23" s="229"/>
      <c r="THR23" s="229"/>
      <c r="THS23" s="229"/>
      <c r="THT23" s="229"/>
      <c r="THU23" s="229"/>
      <c r="THV23" s="229"/>
      <c r="THW23" s="229"/>
      <c r="THX23" s="229"/>
      <c r="THY23" s="229"/>
      <c r="TIH23" s="229"/>
      <c r="TII23" s="229"/>
      <c r="TIJ23" s="229"/>
      <c r="TIK23" s="229"/>
      <c r="TIL23" s="229"/>
      <c r="TIM23" s="229"/>
      <c r="TIN23" s="229"/>
      <c r="TIO23" s="229"/>
      <c r="TIX23" s="229"/>
      <c r="TIY23" s="229"/>
      <c r="TIZ23" s="229"/>
      <c r="TJA23" s="229"/>
      <c r="TJB23" s="229"/>
      <c r="TJC23" s="229"/>
      <c r="TJD23" s="229"/>
      <c r="TJE23" s="229"/>
      <c r="TJN23" s="229"/>
      <c r="TJO23" s="229"/>
      <c r="TJP23" s="229"/>
      <c r="TJQ23" s="229"/>
      <c r="TJR23" s="229"/>
      <c r="TJS23" s="229"/>
      <c r="TJT23" s="229"/>
      <c r="TJU23" s="229"/>
      <c r="TKD23" s="229"/>
      <c r="TKE23" s="229"/>
      <c r="TKF23" s="229"/>
      <c r="TKG23" s="229"/>
      <c r="TKH23" s="229"/>
      <c r="TKI23" s="229"/>
      <c r="TKJ23" s="229"/>
      <c r="TKK23" s="229"/>
      <c r="TKT23" s="229"/>
      <c r="TKU23" s="229"/>
      <c r="TKV23" s="229"/>
      <c r="TKW23" s="229"/>
      <c r="TKX23" s="229"/>
      <c r="TKY23" s="229"/>
      <c r="TKZ23" s="229"/>
      <c r="TLA23" s="229"/>
      <c r="TLJ23" s="229"/>
      <c r="TLK23" s="229"/>
      <c r="TLL23" s="229"/>
      <c r="TLM23" s="229"/>
      <c r="TLN23" s="229"/>
      <c r="TLO23" s="229"/>
      <c r="TLP23" s="229"/>
      <c r="TLQ23" s="229"/>
      <c r="TLZ23" s="229"/>
      <c r="TMA23" s="229"/>
      <c r="TMB23" s="229"/>
      <c r="TMC23" s="229"/>
      <c r="TMD23" s="229"/>
      <c r="TME23" s="229"/>
      <c r="TMF23" s="229"/>
      <c r="TMG23" s="229"/>
      <c r="TMP23" s="229"/>
      <c r="TMQ23" s="229"/>
      <c r="TMR23" s="229"/>
      <c r="TMS23" s="229"/>
      <c r="TMT23" s="229"/>
      <c r="TMU23" s="229"/>
      <c r="TMV23" s="229"/>
      <c r="TMW23" s="229"/>
      <c r="TNF23" s="229"/>
      <c r="TNG23" s="229"/>
      <c r="TNH23" s="229"/>
      <c r="TNI23" s="229"/>
      <c r="TNJ23" s="229"/>
      <c r="TNK23" s="229"/>
      <c r="TNL23" s="229"/>
      <c r="TNM23" s="229"/>
      <c r="TNV23" s="229"/>
      <c r="TNW23" s="229"/>
      <c r="TNX23" s="229"/>
      <c r="TNY23" s="229"/>
      <c r="TNZ23" s="229"/>
      <c r="TOA23" s="229"/>
      <c r="TOB23" s="229"/>
      <c r="TOC23" s="229"/>
      <c r="TOL23" s="229"/>
      <c r="TOM23" s="229"/>
      <c r="TON23" s="229"/>
      <c r="TOO23" s="229"/>
      <c r="TOP23" s="229"/>
      <c r="TOQ23" s="229"/>
      <c r="TOR23" s="229"/>
      <c r="TOS23" s="229"/>
      <c r="TPB23" s="229"/>
      <c r="TPC23" s="229"/>
      <c r="TPD23" s="229"/>
      <c r="TPE23" s="229"/>
      <c r="TPF23" s="229"/>
      <c r="TPG23" s="229"/>
      <c r="TPH23" s="229"/>
      <c r="TPI23" s="229"/>
      <c r="TPR23" s="229"/>
      <c r="TPS23" s="229"/>
      <c r="TPT23" s="229"/>
      <c r="TPU23" s="229"/>
      <c r="TPV23" s="229"/>
      <c r="TPW23" s="229"/>
      <c r="TPX23" s="229"/>
      <c r="TPY23" s="229"/>
      <c r="TQH23" s="229"/>
      <c r="TQI23" s="229"/>
      <c r="TQJ23" s="229"/>
      <c r="TQK23" s="229"/>
      <c r="TQL23" s="229"/>
      <c r="TQM23" s="229"/>
      <c r="TQN23" s="229"/>
      <c r="TQO23" s="229"/>
      <c r="TQX23" s="229"/>
      <c r="TQY23" s="229"/>
      <c r="TQZ23" s="229"/>
      <c r="TRA23" s="229"/>
      <c r="TRB23" s="229"/>
      <c r="TRC23" s="229"/>
      <c r="TRD23" s="229"/>
      <c r="TRE23" s="229"/>
      <c r="TRN23" s="229"/>
      <c r="TRO23" s="229"/>
      <c r="TRP23" s="229"/>
      <c r="TRQ23" s="229"/>
      <c r="TRR23" s="229"/>
      <c r="TRS23" s="229"/>
      <c r="TRT23" s="229"/>
      <c r="TRU23" s="229"/>
      <c r="TSD23" s="229"/>
      <c r="TSE23" s="229"/>
      <c r="TSF23" s="229"/>
      <c r="TSG23" s="229"/>
      <c r="TSH23" s="229"/>
      <c r="TSI23" s="229"/>
      <c r="TSJ23" s="229"/>
      <c r="TSK23" s="229"/>
      <c r="TST23" s="229"/>
      <c r="TSU23" s="229"/>
      <c r="TSV23" s="229"/>
      <c r="TSW23" s="229"/>
      <c r="TSX23" s="229"/>
      <c r="TSY23" s="229"/>
      <c r="TSZ23" s="229"/>
      <c r="TTA23" s="229"/>
      <c r="TTJ23" s="229"/>
      <c r="TTK23" s="229"/>
      <c r="TTL23" s="229"/>
      <c r="TTM23" s="229"/>
      <c r="TTN23" s="229"/>
      <c r="TTO23" s="229"/>
      <c r="TTP23" s="229"/>
      <c r="TTQ23" s="229"/>
      <c r="TTZ23" s="229"/>
      <c r="TUA23" s="229"/>
      <c r="TUB23" s="229"/>
      <c r="TUC23" s="229"/>
      <c r="TUD23" s="229"/>
      <c r="TUE23" s="229"/>
      <c r="TUF23" s="229"/>
      <c r="TUG23" s="229"/>
      <c r="TUP23" s="229"/>
      <c r="TUQ23" s="229"/>
      <c r="TUR23" s="229"/>
      <c r="TUS23" s="229"/>
      <c r="TUT23" s="229"/>
      <c r="TUU23" s="229"/>
      <c r="TUV23" s="229"/>
      <c r="TUW23" s="229"/>
      <c r="TVF23" s="229"/>
      <c r="TVG23" s="229"/>
      <c r="TVH23" s="229"/>
      <c r="TVI23" s="229"/>
      <c r="TVJ23" s="229"/>
      <c r="TVK23" s="229"/>
      <c r="TVL23" s="229"/>
      <c r="TVM23" s="229"/>
      <c r="TVV23" s="229"/>
      <c r="TVW23" s="229"/>
      <c r="TVX23" s="229"/>
      <c r="TVY23" s="229"/>
      <c r="TVZ23" s="229"/>
      <c r="TWA23" s="229"/>
      <c r="TWB23" s="229"/>
      <c r="TWC23" s="229"/>
      <c r="TWL23" s="229"/>
      <c r="TWM23" s="229"/>
      <c r="TWN23" s="229"/>
      <c r="TWO23" s="229"/>
      <c r="TWP23" s="229"/>
      <c r="TWQ23" s="229"/>
      <c r="TWR23" s="229"/>
      <c r="TWS23" s="229"/>
      <c r="TXB23" s="229"/>
      <c r="TXC23" s="229"/>
      <c r="TXD23" s="229"/>
      <c r="TXE23" s="229"/>
      <c r="TXF23" s="229"/>
      <c r="TXG23" s="229"/>
      <c r="TXH23" s="229"/>
      <c r="TXI23" s="229"/>
      <c r="TXR23" s="229"/>
      <c r="TXS23" s="229"/>
      <c r="TXT23" s="229"/>
      <c r="TXU23" s="229"/>
      <c r="TXV23" s="229"/>
      <c r="TXW23" s="229"/>
      <c r="TXX23" s="229"/>
      <c r="TXY23" s="229"/>
      <c r="TYH23" s="229"/>
      <c r="TYI23" s="229"/>
      <c r="TYJ23" s="229"/>
      <c r="TYK23" s="229"/>
      <c r="TYL23" s="229"/>
      <c r="TYM23" s="229"/>
      <c r="TYN23" s="229"/>
      <c r="TYO23" s="229"/>
      <c r="TYX23" s="229"/>
      <c r="TYY23" s="229"/>
      <c r="TYZ23" s="229"/>
      <c r="TZA23" s="229"/>
      <c r="TZB23" s="229"/>
      <c r="TZC23" s="229"/>
      <c r="TZD23" s="229"/>
      <c r="TZE23" s="229"/>
      <c r="TZN23" s="229"/>
      <c r="TZO23" s="229"/>
      <c r="TZP23" s="229"/>
      <c r="TZQ23" s="229"/>
      <c r="TZR23" s="229"/>
      <c r="TZS23" s="229"/>
      <c r="TZT23" s="229"/>
      <c r="TZU23" s="229"/>
      <c r="UAD23" s="229"/>
      <c r="UAE23" s="229"/>
      <c r="UAF23" s="229"/>
      <c r="UAG23" s="229"/>
      <c r="UAH23" s="229"/>
      <c r="UAI23" s="229"/>
      <c r="UAJ23" s="229"/>
      <c r="UAK23" s="229"/>
      <c r="UAT23" s="229"/>
      <c r="UAU23" s="229"/>
      <c r="UAV23" s="229"/>
      <c r="UAW23" s="229"/>
      <c r="UAX23" s="229"/>
      <c r="UAY23" s="229"/>
      <c r="UAZ23" s="229"/>
      <c r="UBA23" s="229"/>
      <c r="UBJ23" s="229"/>
      <c r="UBK23" s="229"/>
      <c r="UBL23" s="229"/>
      <c r="UBM23" s="229"/>
      <c r="UBN23" s="229"/>
      <c r="UBO23" s="229"/>
      <c r="UBP23" s="229"/>
      <c r="UBQ23" s="229"/>
      <c r="UBZ23" s="229"/>
      <c r="UCA23" s="229"/>
      <c r="UCB23" s="229"/>
      <c r="UCC23" s="229"/>
      <c r="UCD23" s="229"/>
      <c r="UCE23" s="229"/>
      <c r="UCF23" s="229"/>
      <c r="UCG23" s="229"/>
      <c r="UCP23" s="229"/>
      <c r="UCQ23" s="229"/>
      <c r="UCR23" s="229"/>
      <c r="UCS23" s="229"/>
      <c r="UCT23" s="229"/>
      <c r="UCU23" s="229"/>
      <c r="UCV23" s="229"/>
      <c r="UCW23" s="229"/>
      <c r="UDF23" s="229"/>
      <c r="UDG23" s="229"/>
      <c r="UDH23" s="229"/>
      <c r="UDI23" s="229"/>
      <c r="UDJ23" s="229"/>
      <c r="UDK23" s="229"/>
      <c r="UDL23" s="229"/>
      <c r="UDM23" s="229"/>
      <c r="UDV23" s="229"/>
      <c r="UDW23" s="229"/>
      <c r="UDX23" s="229"/>
      <c r="UDY23" s="229"/>
      <c r="UDZ23" s="229"/>
      <c r="UEA23" s="229"/>
      <c r="UEB23" s="229"/>
      <c r="UEC23" s="229"/>
      <c r="UEL23" s="229"/>
      <c r="UEM23" s="229"/>
      <c r="UEN23" s="229"/>
      <c r="UEO23" s="229"/>
      <c r="UEP23" s="229"/>
      <c r="UEQ23" s="229"/>
      <c r="UER23" s="229"/>
      <c r="UES23" s="229"/>
      <c r="UFB23" s="229"/>
      <c r="UFC23" s="229"/>
      <c r="UFD23" s="229"/>
      <c r="UFE23" s="229"/>
      <c r="UFF23" s="229"/>
      <c r="UFG23" s="229"/>
      <c r="UFH23" s="229"/>
      <c r="UFI23" s="229"/>
      <c r="UFR23" s="229"/>
      <c r="UFS23" s="229"/>
      <c r="UFT23" s="229"/>
      <c r="UFU23" s="229"/>
      <c r="UFV23" s="229"/>
      <c r="UFW23" s="229"/>
      <c r="UFX23" s="229"/>
      <c r="UFY23" s="229"/>
      <c r="UGH23" s="229"/>
      <c r="UGI23" s="229"/>
      <c r="UGJ23" s="229"/>
      <c r="UGK23" s="229"/>
      <c r="UGL23" s="229"/>
      <c r="UGM23" s="229"/>
      <c r="UGN23" s="229"/>
      <c r="UGO23" s="229"/>
      <c r="UGX23" s="229"/>
      <c r="UGY23" s="229"/>
      <c r="UGZ23" s="229"/>
      <c r="UHA23" s="229"/>
      <c r="UHB23" s="229"/>
      <c r="UHC23" s="229"/>
      <c r="UHD23" s="229"/>
      <c r="UHE23" s="229"/>
      <c r="UHN23" s="229"/>
      <c r="UHO23" s="229"/>
      <c r="UHP23" s="229"/>
      <c r="UHQ23" s="229"/>
      <c r="UHR23" s="229"/>
      <c r="UHS23" s="229"/>
      <c r="UHT23" s="229"/>
      <c r="UHU23" s="229"/>
      <c r="UID23" s="229"/>
      <c r="UIE23" s="229"/>
      <c r="UIF23" s="229"/>
      <c r="UIG23" s="229"/>
      <c r="UIH23" s="229"/>
      <c r="UII23" s="229"/>
      <c r="UIJ23" s="229"/>
      <c r="UIK23" s="229"/>
      <c r="UIT23" s="229"/>
      <c r="UIU23" s="229"/>
      <c r="UIV23" s="229"/>
      <c r="UIW23" s="229"/>
      <c r="UIX23" s="229"/>
      <c r="UIY23" s="229"/>
      <c r="UIZ23" s="229"/>
      <c r="UJA23" s="229"/>
      <c r="UJJ23" s="229"/>
      <c r="UJK23" s="229"/>
      <c r="UJL23" s="229"/>
      <c r="UJM23" s="229"/>
      <c r="UJN23" s="229"/>
      <c r="UJO23" s="229"/>
      <c r="UJP23" s="229"/>
      <c r="UJQ23" s="229"/>
      <c r="UJZ23" s="229"/>
      <c r="UKA23" s="229"/>
      <c r="UKB23" s="229"/>
      <c r="UKC23" s="229"/>
      <c r="UKD23" s="229"/>
      <c r="UKE23" s="229"/>
      <c r="UKF23" s="229"/>
      <c r="UKG23" s="229"/>
      <c r="UKP23" s="229"/>
      <c r="UKQ23" s="229"/>
      <c r="UKR23" s="229"/>
      <c r="UKS23" s="229"/>
      <c r="UKT23" s="229"/>
      <c r="UKU23" s="229"/>
      <c r="UKV23" s="229"/>
      <c r="UKW23" s="229"/>
      <c r="ULF23" s="229"/>
      <c r="ULG23" s="229"/>
      <c r="ULH23" s="229"/>
      <c r="ULI23" s="229"/>
      <c r="ULJ23" s="229"/>
      <c r="ULK23" s="229"/>
      <c r="ULL23" s="229"/>
      <c r="ULM23" s="229"/>
      <c r="ULV23" s="229"/>
      <c r="ULW23" s="229"/>
      <c r="ULX23" s="229"/>
      <c r="ULY23" s="229"/>
      <c r="ULZ23" s="229"/>
      <c r="UMA23" s="229"/>
      <c r="UMB23" s="229"/>
      <c r="UMC23" s="229"/>
      <c r="UML23" s="229"/>
      <c r="UMM23" s="229"/>
      <c r="UMN23" s="229"/>
      <c r="UMO23" s="229"/>
      <c r="UMP23" s="229"/>
      <c r="UMQ23" s="229"/>
      <c r="UMR23" s="229"/>
      <c r="UMS23" s="229"/>
      <c r="UNB23" s="229"/>
      <c r="UNC23" s="229"/>
      <c r="UND23" s="229"/>
      <c r="UNE23" s="229"/>
      <c r="UNF23" s="229"/>
      <c r="UNG23" s="229"/>
      <c r="UNH23" s="229"/>
      <c r="UNI23" s="229"/>
      <c r="UNR23" s="229"/>
      <c r="UNS23" s="229"/>
      <c r="UNT23" s="229"/>
      <c r="UNU23" s="229"/>
      <c r="UNV23" s="229"/>
      <c r="UNW23" s="229"/>
      <c r="UNX23" s="229"/>
      <c r="UNY23" s="229"/>
      <c r="UOH23" s="229"/>
      <c r="UOI23" s="229"/>
      <c r="UOJ23" s="229"/>
      <c r="UOK23" s="229"/>
      <c r="UOL23" s="229"/>
      <c r="UOM23" s="229"/>
      <c r="UON23" s="229"/>
      <c r="UOO23" s="229"/>
      <c r="UOX23" s="229"/>
      <c r="UOY23" s="229"/>
      <c r="UOZ23" s="229"/>
      <c r="UPA23" s="229"/>
      <c r="UPB23" s="229"/>
      <c r="UPC23" s="229"/>
      <c r="UPD23" s="229"/>
      <c r="UPE23" s="229"/>
      <c r="UPN23" s="229"/>
      <c r="UPO23" s="229"/>
      <c r="UPP23" s="229"/>
      <c r="UPQ23" s="229"/>
      <c r="UPR23" s="229"/>
      <c r="UPS23" s="229"/>
      <c r="UPT23" s="229"/>
      <c r="UPU23" s="229"/>
      <c r="UQD23" s="229"/>
      <c r="UQE23" s="229"/>
      <c r="UQF23" s="229"/>
      <c r="UQG23" s="229"/>
      <c r="UQH23" s="229"/>
      <c r="UQI23" s="229"/>
      <c r="UQJ23" s="229"/>
      <c r="UQK23" s="229"/>
      <c r="UQT23" s="229"/>
      <c r="UQU23" s="229"/>
      <c r="UQV23" s="229"/>
      <c r="UQW23" s="229"/>
      <c r="UQX23" s="229"/>
      <c r="UQY23" s="229"/>
      <c r="UQZ23" s="229"/>
      <c r="URA23" s="229"/>
      <c r="URJ23" s="229"/>
      <c r="URK23" s="229"/>
      <c r="URL23" s="229"/>
      <c r="URM23" s="229"/>
      <c r="URN23" s="229"/>
      <c r="URO23" s="229"/>
      <c r="URP23" s="229"/>
      <c r="URQ23" s="229"/>
      <c r="URZ23" s="229"/>
      <c r="USA23" s="229"/>
      <c r="USB23" s="229"/>
      <c r="USC23" s="229"/>
      <c r="USD23" s="229"/>
      <c r="USE23" s="229"/>
      <c r="USF23" s="229"/>
      <c r="USG23" s="229"/>
      <c r="USP23" s="229"/>
      <c r="USQ23" s="229"/>
      <c r="USR23" s="229"/>
      <c r="USS23" s="229"/>
      <c r="UST23" s="229"/>
      <c r="USU23" s="229"/>
      <c r="USV23" s="229"/>
      <c r="USW23" s="229"/>
      <c r="UTF23" s="229"/>
      <c r="UTG23" s="229"/>
      <c r="UTH23" s="229"/>
      <c r="UTI23" s="229"/>
      <c r="UTJ23" s="229"/>
      <c r="UTK23" s="229"/>
      <c r="UTL23" s="229"/>
      <c r="UTM23" s="229"/>
      <c r="UTV23" s="229"/>
      <c r="UTW23" s="229"/>
      <c r="UTX23" s="229"/>
      <c r="UTY23" s="229"/>
      <c r="UTZ23" s="229"/>
      <c r="UUA23" s="229"/>
      <c r="UUB23" s="229"/>
      <c r="UUC23" s="229"/>
      <c r="UUL23" s="229"/>
      <c r="UUM23" s="229"/>
      <c r="UUN23" s="229"/>
      <c r="UUO23" s="229"/>
      <c r="UUP23" s="229"/>
      <c r="UUQ23" s="229"/>
      <c r="UUR23" s="229"/>
      <c r="UUS23" s="229"/>
      <c r="UVB23" s="229"/>
      <c r="UVC23" s="229"/>
      <c r="UVD23" s="229"/>
      <c r="UVE23" s="229"/>
      <c r="UVF23" s="229"/>
      <c r="UVG23" s="229"/>
      <c r="UVH23" s="229"/>
      <c r="UVI23" s="229"/>
      <c r="UVR23" s="229"/>
      <c r="UVS23" s="229"/>
      <c r="UVT23" s="229"/>
      <c r="UVU23" s="229"/>
      <c r="UVV23" s="229"/>
      <c r="UVW23" s="229"/>
      <c r="UVX23" s="229"/>
      <c r="UVY23" s="229"/>
      <c r="UWH23" s="229"/>
      <c r="UWI23" s="229"/>
      <c r="UWJ23" s="229"/>
      <c r="UWK23" s="229"/>
      <c r="UWL23" s="229"/>
      <c r="UWM23" s="229"/>
      <c r="UWN23" s="229"/>
      <c r="UWO23" s="229"/>
      <c r="UWX23" s="229"/>
      <c r="UWY23" s="229"/>
      <c r="UWZ23" s="229"/>
      <c r="UXA23" s="229"/>
      <c r="UXB23" s="229"/>
      <c r="UXC23" s="229"/>
      <c r="UXD23" s="229"/>
      <c r="UXE23" s="229"/>
      <c r="UXN23" s="229"/>
      <c r="UXO23" s="229"/>
      <c r="UXP23" s="229"/>
      <c r="UXQ23" s="229"/>
      <c r="UXR23" s="229"/>
      <c r="UXS23" s="229"/>
      <c r="UXT23" s="229"/>
      <c r="UXU23" s="229"/>
      <c r="UYD23" s="229"/>
      <c r="UYE23" s="229"/>
      <c r="UYF23" s="229"/>
      <c r="UYG23" s="229"/>
      <c r="UYH23" s="229"/>
      <c r="UYI23" s="229"/>
      <c r="UYJ23" s="229"/>
      <c r="UYK23" s="229"/>
      <c r="UYT23" s="229"/>
      <c r="UYU23" s="229"/>
      <c r="UYV23" s="229"/>
      <c r="UYW23" s="229"/>
      <c r="UYX23" s="229"/>
      <c r="UYY23" s="229"/>
      <c r="UYZ23" s="229"/>
      <c r="UZA23" s="229"/>
      <c r="UZJ23" s="229"/>
      <c r="UZK23" s="229"/>
      <c r="UZL23" s="229"/>
      <c r="UZM23" s="229"/>
      <c r="UZN23" s="229"/>
      <c r="UZO23" s="229"/>
      <c r="UZP23" s="229"/>
      <c r="UZQ23" s="229"/>
      <c r="UZZ23" s="229"/>
      <c r="VAA23" s="229"/>
      <c r="VAB23" s="229"/>
      <c r="VAC23" s="229"/>
      <c r="VAD23" s="229"/>
      <c r="VAE23" s="229"/>
      <c r="VAF23" s="229"/>
      <c r="VAG23" s="229"/>
      <c r="VAP23" s="229"/>
      <c r="VAQ23" s="229"/>
      <c r="VAR23" s="229"/>
      <c r="VAS23" s="229"/>
      <c r="VAT23" s="229"/>
      <c r="VAU23" s="229"/>
      <c r="VAV23" s="229"/>
      <c r="VAW23" s="229"/>
      <c r="VBF23" s="229"/>
      <c r="VBG23" s="229"/>
      <c r="VBH23" s="229"/>
      <c r="VBI23" s="229"/>
      <c r="VBJ23" s="229"/>
      <c r="VBK23" s="229"/>
      <c r="VBL23" s="229"/>
      <c r="VBM23" s="229"/>
      <c r="VBV23" s="229"/>
      <c r="VBW23" s="229"/>
      <c r="VBX23" s="229"/>
      <c r="VBY23" s="229"/>
      <c r="VBZ23" s="229"/>
      <c r="VCA23" s="229"/>
      <c r="VCB23" s="229"/>
      <c r="VCC23" s="229"/>
      <c r="VCL23" s="229"/>
      <c r="VCM23" s="229"/>
      <c r="VCN23" s="229"/>
      <c r="VCO23" s="229"/>
      <c r="VCP23" s="229"/>
      <c r="VCQ23" s="229"/>
      <c r="VCR23" s="229"/>
      <c r="VCS23" s="229"/>
      <c r="VDB23" s="229"/>
      <c r="VDC23" s="229"/>
      <c r="VDD23" s="229"/>
      <c r="VDE23" s="229"/>
      <c r="VDF23" s="229"/>
      <c r="VDG23" s="229"/>
      <c r="VDH23" s="229"/>
      <c r="VDI23" s="229"/>
      <c r="VDR23" s="229"/>
      <c r="VDS23" s="229"/>
      <c r="VDT23" s="229"/>
      <c r="VDU23" s="229"/>
      <c r="VDV23" s="229"/>
      <c r="VDW23" s="229"/>
      <c r="VDX23" s="229"/>
      <c r="VDY23" s="229"/>
      <c r="VEH23" s="229"/>
      <c r="VEI23" s="229"/>
      <c r="VEJ23" s="229"/>
      <c r="VEK23" s="229"/>
      <c r="VEL23" s="229"/>
      <c r="VEM23" s="229"/>
      <c r="VEN23" s="229"/>
      <c r="VEO23" s="229"/>
      <c r="VEX23" s="229"/>
      <c r="VEY23" s="229"/>
      <c r="VEZ23" s="229"/>
      <c r="VFA23" s="229"/>
      <c r="VFB23" s="229"/>
      <c r="VFC23" s="229"/>
      <c r="VFD23" s="229"/>
      <c r="VFE23" s="229"/>
      <c r="VFN23" s="229"/>
      <c r="VFO23" s="229"/>
      <c r="VFP23" s="229"/>
      <c r="VFQ23" s="229"/>
      <c r="VFR23" s="229"/>
      <c r="VFS23" s="229"/>
      <c r="VFT23" s="229"/>
      <c r="VFU23" s="229"/>
      <c r="VGD23" s="229"/>
      <c r="VGE23" s="229"/>
      <c r="VGF23" s="229"/>
      <c r="VGG23" s="229"/>
      <c r="VGH23" s="229"/>
      <c r="VGI23" s="229"/>
      <c r="VGJ23" s="229"/>
      <c r="VGK23" s="229"/>
      <c r="VGT23" s="229"/>
      <c r="VGU23" s="229"/>
      <c r="VGV23" s="229"/>
      <c r="VGW23" s="229"/>
      <c r="VGX23" s="229"/>
      <c r="VGY23" s="229"/>
      <c r="VGZ23" s="229"/>
      <c r="VHA23" s="229"/>
      <c r="VHJ23" s="229"/>
      <c r="VHK23" s="229"/>
      <c r="VHL23" s="229"/>
      <c r="VHM23" s="229"/>
      <c r="VHN23" s="229"/>
      <c r="VHO23" s="229"/>
      <c r="VHP23" s="229"/>
      <c r="VHQ23" s="229"/>
      <c r="VHZ23" s="229"/>
      <c r="VIA23" s="229"/>
      <c r="VIB23" s="229"/>
      <c r="VIC23" s="229"/>
      <c r="VID23" s="229"/>
      <c r="VIE23" s="229"/>
      <c r="VIF23" s="229"/>
      <c r="VIG23" s="229"/>
      <c r="VIP23" s="229"/>
      <c r="VIQ23" s="229"/>
      <c r="VIR23" s="229"/>
      <c r="VIS23" s="229"/>
      <c r="VIT23" s="229"/>
      <c r="VIU23" s="229"/>
      <c r="VIV23" s="229"/>
      <c r="VIW23" s="229"/>
      <c r="VJF23" s="229"/>
      <c r="VJG23" s="229"/>
      <c r="VJH23" s="229"/>
      <c r="VJI23" s="229"/>
      <c r="VJJ23" s="229"/>
      <c r="VJK23" s="229"/>
      <c r="VJL23" s="229"/>
      <c r="VJM23" s="229"/>
      <c r="VJV23" s="229"/>
      <c r="VJW23" s="229"/>
      <c r="VJX23" s="229"/>
      <c r="VJY23" s="229"/>
      <c r="VJZ23" s="229"/>
      <c r="VKA23" s="229"/>
      <c r="VKB23" s="229"/>
      <c r="VKC23" s="229"/>
      <c r="VKL23" s="229"/>
      <c r="VKM23" s="229"/>
      <c r="VKN23" s="229"/>
      <c r="VKO23" s="229"/>
      <c r="VKP23" s="229"/>
      <c r="VKQ23" s="229"/>
      <c r="VKR23" s="229"/>
      <c r="VKS23" s="229"/>
      <c r="VLB23" s="229"/>
      <c r="VLC23" s="229"/>
      <c r="VLD23" s="229"/>
      <c r="VLE23" s="229"/>
      <c r="VLF23" s="229"/>
      <c r="VLG23" s="229"/>
      <c r="VLH23" s="229"/>
      <c r="VLI23" s="229"/>
      <c r="VLR23" s="229"/>
      <c r="VLS23" s="229"/>
      <c r="VLT23" s="229"/>
      <c r="VLU23" s="229"/>
      <c r="VLV23" s="229"/>
      <c r="VLW23" s="229"/>
      <c r="VLX23" s="229"/>
      <c r="VLY23" s="229"/>
      <c r="VMH23" s="229"/>
      <c r="VMI23" s="229"/>
      <c r="VMJ23" s="229"/>
      <c r="VMK23" s="229"/>
      <c r="VML23" s="229"/>
      <c r="VMM23" s="229"/>
      <c r="VMN23" s="229"/>
      <c r="VMO23" s="229"/>
      <c r="VMX23" s="229"/>
      <c r="VMY23" s="229"/>
      <c r="VMZ23" s="229"/>
      <c r="VNA23" s="229"/>
      <c r="VNB23" s="229"/>
      <c r="VNC23" s="229"/>
      <c r="VND23" s="229"/>
      <c r="VNE23" s="229"/>
      <c r="VNN23" s="229"/>
      <c r="VNO23" s="229"/>
      <c r="VNP23" s="229"/>
      <c r="VNQ23" s="229"/>
      <c r="VNR23" s="229"/>
      <c r="VNS23" s="229"/>
      <c r="VNT23" s="229"/>
      <c r="VNU23" s="229"/>
      <c r="VOD23" s="229"/>
      <c r="VOE23" s="229"/>
      <c r="VOF23" s="229"/>
      <c r="VOG23" s="229"/>
      <c r="VOH23" s="229"/>
      <c r="VOI23" s="229"/>
      <c r="VOJ23" s="229"/>
      <c r="VOK23" s="229"/>
      <c r="VOT23" s="229"/>
      <c r="VOU23" s="229"/>
      <c r="VOV23" s="229"/>
      <c r="VOW23" s="229"/>
      <c r="VOX23" s="229"/>
      <c r="VOY23" s="229"/>
      <c r="VOZ23" s="229"/>
      <c r="VPA23" s="229"/>
      <c r="VPJ23" s="229"/>
      <c r="VPK23" s="229"/>
      <c r="VPL23" s="229"/>
      <c r="VPM23" s="229"/>
      <c r="VPN23" s="229"/>
      <c r="VPO23" s="229"/>
      <c r="VPP23" s="229"/>
      <c r="VPQ23" s="229"/>
      <c r="VPZ23" s="229"/>
      <c r="VQA23" s="229"/>
      <c r="VQB23" s="229"/>
      <c r="VQC23" s="229"/>
      <c r="VQD23" s="229"/>
      <c r="VQE23" s="229"/>
      <c r="VQF23" s="229"/>
      <c r="VQG23" s="229"/>
      <c r="VQP23" s="229"/>
      <c r="VQQ23" s="229"/>
      <c r="VQR23" s="229"/>
      <c r="VQS23" s="229"/>
      <c r="VQT23" s="229"/>
      <c r="VQU23" s="229"/>
      <c r="VQV23" s="229"/>
      <c r="VQW23" s="229"/>
      <c r="VRF23" s="229"/>
      <c r="VRG23" s="229"/>
      <c r="VRH23" s="229"/>
      <c r="VRI23" s="229"/>
      <c r="VRJ23" s="229"/>
      <c r="VRK23" s="229"/>
      <c r="VRL23" s="229"/>
      <c r="VRM23" s="229"/>
      <c r="VRV23" s="229"/>
      <c r="VRW23" s="229"/>
      <c r="VRX23" s="229"/>
      <c r="VRY23" s="229"/>
      <c r="VRZ23" s="229"/>
      <c r="VSA23" s="229"/>
      <c r="VSB23" s="229"/>
      <c r="VSC23" s="229"/>
      <c r="VSL23" s="229"/>
      <c r="VSM23" s="229"/>
      <c r="VSN23" s="229"/>
      <c r="VSO23" s="229"/>
      <c r="VSP23" s="229"/>
      <c r="VSQ23" s="229"/>
      <c r="VSR23" s="229"/>
      <c r="VSS23" s="229"/>
      <c r="VTB23" s="229"/>
      <c r="VTC23" s="229"/>
      <c r="VTD23" s="229"/>
      <c r="VTE23" s="229"/>
      <c r="VTF23" s="229"/>
      <c r="VTG23" s="229"/>
      <c r="VTH23" s="229"/>
      <c r="VTI23" s="229"/>
      <c r="VTR23" s="229"/>
      <c r="VTS23" s="229"/>
      <c r="VTT23" s="229"/>
      <c r="VTU23" s="229"/>
      <c r="VTV23" s="229"/>
      <c r="VTW23" s="229"/>
      <c r="VTX23" s="229"/>
      <c r="VTY23" s="229"/>
      <c r="VUH23" s="229"/>
      <c r="VUI23" s="229"/>
      <c r="VUJ23" s="229"/>
      <c r="VUK23" s="229"/>
      <c r="VUL23" s="229"/>
      <c r="VUM23" s="229"/>
      <c r="VUN23" s="229"/>
      <c r="VUO23" s="229"/>
      <c r="VUX23" s="229"/>
      <c r="VUY23" s="229"/>
      <c r="VUZ23" s="229"/>
      <c r="VVA23" s="229"/>
      <c r="VVB23" s="229"/>
      <c r="VVC23" s="229"/>
      <c r="VVD23" s="229"/>
      <c r="VVE23" s="229"/>
      <c r="VVN23" s="229"/>
      <c r="VVO23" s="229"/>
      <c r="VVP23" s="229"/>
      <c r="VVQ23" s="229"/>
      <c r="VVR23" s="229"/>
      <c r="VVS23" s="229"/>
      <c r="VVT23" s="229"/>
      <c r="VVU23" s="229"/>
      <c r="VWD23" s="229"/>
      <c r="VWE23" s="229"/>
      <c r="VWF23" s="229"/>
      <c r="VWG23" s="229"/>
      <c r="VWH23" s="229"/>
      <c r="VWI23" s="229"/>
      <c r="VWJ23" s="229"/>
      <c r="VWK23" s="229"/>
      <c r="VWT23" s="229"/>
      <c r="VWU23" s="229"/>
      <c r="VWV23" s="229"/>
      <c r="VWW23" s="229"/>
      <c r="VWX23" s="229"/>
      <c r="VWY23" s="229"/>
      <c r="VWZ23" s="229"/>
      <c r="VXA23" s="229"/>
      <c r="VXJ23" s="229"/>
      <c r="VXK23" s="229"/>
      <c r="VXL23" s="229"/>
      <c r="VXM23" s="229"/>
      <c r="VXN23" s="229"/>
      <c r="VXO23" s="229"/>
      <c r="VXP23" s="229"/>
      <c r="VXQ23" s="229"/>
      <c r="VXZ23" s="229"/>
      <c r="VYA23" s="229"/>
      <c r="VYB23" s="229"/>
      <c r="VYC23" s="229"/>
      <c r="VYD23" s="229"/>
      <c r="VYE23" s="229"/>
      <c r="VYF23" s="229"/>
      <c r="VYG23" s="229"/>
      <c r="VYP23" s="229"/>
      <c r="VYQ23" s="229"/>
      <c r="VYR23" s="229"/>
      <c r="VYS23" s="229"/>
      <c r="VYT23" s="229"/>
      <c r="VYU23" s="229"/>
      <c r="VYV23" s="229"/>
      <c r="VYW23" s="229"/>
      <c r="VZF23" s="229"/>
      <c r="VZG23" s="229"/>
      <c r="VZH23" s="229"/>
      <c r="VZI23" s="229"/>
      <c r="VZJ23" s="229"/>
      <c r="VZK23" s="229"/>
      <c r="VZL23" s="229"/>
      <c r="VZM23" s="229"/>
      <c r="VZV23" s="229"/>
      <c r="VZW23" s="229"/>
      <c r="VZX23" s="229"/>
      <c r="VZY23" s="229"/>
      <c r="VZZ23" s="229"/>
      <c r="WAA23" s="229"/>
      <c r="WAB23" s="229"/>
      <c r="WAC23" s="229"/>
      <c r="WAL23" s="229"/>
      <c r="WAM23" s="229"/>
      <c r="WAN23" s="229"/>
      <c r="WAO23" s="229"/>
      <c r="WAP23" s="229"/>
      <c r="WAQ23" s="229"/>
      <c r="WAR23" s="229"/>
      <c r="WAS23" s="229"/>
      <c r="WBB23" s="229"/>
      <c r="WBC23" s="229"/>
      <c r="WBD23" s="229"/>
      <c r="WBE23" s="229"/>
      <c r="WBF23" s="229"/>
      <c r="WBG23" s="229"/>
      <c r="WBH23" s="229"/>
      <c r="WBI23" s="229"/>
      <c r="WBR23" s="229"/>
      <c r="WBS23" s="229"/>
      <c r="WBT23" s="229"/>
      <c r="WBU23" s="229"/>
      <c r="WBV23" s="229"/>
      <c r="WBW23" s="229"/>
      <c r="WBX23" s="229"/>
      <c r="WBY23" s="229"/>
      <c r="WCH23" s="229"/>
      <c r="WCI23" s="229"/>
      <c r="WCJ23" s="229"/>
      <c r="WCK23" s="229"/>
      <c r="WCL23" s="229"/>
      <c r="WCM23" s="229"/>
      <c r="WCN23" s="229"/>
      <c r="WCO23" s="229"/>
      <c r="WCX23" s="229"/>
      <c r="WCY23" s="229"/>
      <c r="WCZ23" s="229"/>
      <c r="WDA23" s="229"/>
      <c r="WDB23" s="229"/>
      <c r="WDC23" s="229"/>
      <c r="WDD23" s="229"/>
      <c r="WDE23" s="229"/>
      <c r="WDN23" s="229"/>
      <c r="WDO23" s="229"/>
      <c r="WDP23" s="229"/>
      <c r="WDQ23" s="229"/>
      <c r="WDR23" s="229"/>
      <c r="WDS23" s="229"/>
      <c r="WDT23" s="229"/>
      <c r="WDU23" s="229"/>
      <c r="WED23" s="229"/>
      <c r="WEE23" s="229"/>
      <c r="WEF23" s="229"/>
      <c r="WEG23" s="229"/>
      <c r="WEH23" s="229"/>
      <c r="WEI23" s="229"/>
      <c r="WEJ23" s="229"/>
      <c r="WEK23" s="229"/>
      <c r="WET23" s="229"/>
      <c r="WEU23" s="229"/>
      <c r="WEV23" s="229"/>
      <c r="WEW23" s="229"/>
      <c r="WEX23" s="229"/>
      <c r="WEY23" s="229"/>
      <c r="WEZ23" s="229"/>
      <c r="WFA23" s="229"/>
      <c r="WFJ23" s="229"/>
      <c r="WFK23" s="229"/>
      <c r="WFL23" s="229"/>
      <c r="WFM23" s="229"/>
      <c r="WFN23" s="229"/>
      <c r="WFO23" s="229"/>
      <c r="WFP23" s="229"/>
      <c r="WFQ23" s="229"/>
      <c r="WFZ23" s="229"/>
      <c r="WGA23" s="229"/>
      <c r="WGB23" s="229"/>
      <c r="WGC23" s="229"/>
      <c r="WGD23" s="229"/>
      <c r="WGE23" s="229"/>
      <c r="WGF23" s="229"/>
      <c r="WGG23" s="229"/>
      <c r="WGP23" s="229"/>
      <c r="WGQ23" s="229"/>
      <c r="WGR23" s="229"/>
      <c r="WGS23" s="229"/>
      <c r="WGT23" s="229"/>
      <c r="WGU23" s="229"/>
      <c r="WGV23" s="229"/>
      <c r="WGW23" s="229"/>
      <c r="WHF23" s="229"/>
      <c r="WHG23" s="229"/>
      <c r="WHH23" s="229"/>
      <c r="WHI23" s="229"/>
      <c r="WHJ23" s="229"/>
      <c r="WHK23" s="229"/>
      <c r="WHL23" s="229"/>
      <c r="WHM23" s="229"/>
      <c r="WHV23" s="229"/>
      <c r="WHW23" s="229"/>
      <c r="WHX23" s="229"/>
      <c r="WHY23" s="229"/>
      <c r="WHZ23" s="229"/>
      <c r="WIA23" s="229"/>
      <c r="WIB23" s="229"/>
      <c r="WIC23" s="229"/>
      <c r="WIL23" s="229"/>
      <c r="WIM23" s="229"/>
      <c r="WIN23" s="229"/>
      <c r="WIO23" s="229"/>
      <c r="WIP23" s="229"/>
      <c r="WIQ23" s="229"/>
      <c r="WIR23" s="229"/>
      <c r="WIS23" s="229"/>
      <c r="WJB23" s="229"/>
      <c r="WJC23" s="229"/>
      <c r="WJD23" s="229"/>
      <c r="WJE23" s="229"/>
      <c r="WJF23" s="229"/>
      <c r="WJG23" s="229"/>
      <c r="WJH23" s="229"/>
      <c r="WJI23" s="229"/>
      <c r="WJR23" s="229"/>
      <c r="WJS23" s="229"/>
      <c r="WJT23" s="229"/>
      <c r="WJU23" s="229"/>
      <c r="WJV23" s="229"/>
      <c r="WJW23" s="229"/>
      <c r="WJX23" s="229"/>
      <c r="WJY23" s="229"/>
      <c r="WKH23" s="229"/>
      <c r="WKI23" s="229"/>
      <c r="WKJ23" s="229"/>
      <c r="WKK23" s="229"/>
      <c r="WKL23" s="229"/>
      <c r="WKM23" s="229"/>
      <c r="WKN23" s="229"/>
      <c r="WKO23" s="229"/>
      <c r="WKX23" s="229"/>
      <c r="WKY23" s="229"/>
      <c r="WKZ23" s="229"/>
      <c r="WLA23" s="229"/>
      <c r="WLB23" s="229"/>
      <c r="WLC23" s="229"/>
      <c r="WLD23" s="229"/>
      <c r="WLE23" s="229"/>
      <c r="WLN23" s="229"/>
      <c r="WLO23" s="229"/>
      <c r="WLP23" s="229"/>
      <c r="WLQ23" s="229"/>
      <c r="WLR23" s="229"/>
      <c r="WLS23" s="229"/>
      <c r="WLT23" s="229"/>
      <c r="WLU23" s="229"/>
      <c r="WMD23" s="229"/>
      <c r="WME23" s="229"/>
      <c r="WMF23" s="229"/>
      <c r="WMG23" s="229"/>
      <c r="WMH23" s="229"/>
      <c r="WMI23" s="229"/>
      <c r="WMJ23" s="229"/>
      <c r="WMK23" s="229"/>
      <c r="WMT23" s="229"/>
      <c r="WMU23" s="229"/>
      <c r="WMV23" s="229"/>
      <c r="WMW23" s="229"/>
      <c r="WMX23" s="229"/>
      <c r="WMY23" s="229"/>
      <c r="WMZ23" s="229"/>
      <c r="WNA23" s="229"/>
      <c r="WNJ23" s="229"/>
      <c r="WNK23" s="229"/>
      <c r="WNL23" s="229"/>
      <c r="WNM23" s="229"/>
      <c r="WNN23" s="229"/>
      <c r="WNO23" s="229"/>
      <c r="WNP23" s="229"/>
      <c r="WNQ23" s="229"/>
      <c r="WNZ23" s="229"/>
      <c r="WOA23" s="229"/>
      <c r="WOB23" s="229"/>
      <c r="WOC23" s="229"/>
      <c r="WOD23" s="229"/>
      <c r="WOE23" s="229"/>
      <c r="WOF23" s="229"/>
      <c r="WOG23" s="229"/>
      <c r="WOP23" s="229"/>
      <c r="WOQ23" s="229"/>
      <c r="WOR23" s="229"/>
      <c r="WOS23" s="229"/>
      <c r="WOT23" s="229"/>
      <c r="WOU23" s="229"/>
      <c r="WOV23" s="229"/>
      <c r="WOW23" s="229"/>
      <c r="WPF23" s="229"/>
      <c r="WPG23" s="229"/>
      <c r="WPH23" s="229"/>
      <c r="WPI23" s="229"/>
      <c r="WPJ23" s="229"/>
      <c r="WPK23" s="229"/>
      <c r="WPL23" s="229"/>
      <c r="WPM23" s="229"/>
      <c r="WPV23" s="229"/>
      <c r="WPW23" s="229"/>
      <c r="WPX23" s="229"/>
      <c r="WPY23" s="229"/>
      <c r="WPZ23" s="229"/>
      <c r="WQA23" s="229"/>
      <c r="WQB23" s="229"/>
      <c r="WQC23" s="229"/>
      <c r="WQL23" s="229"/>
      <c r="WQM23" s="229"/>
      <c r="WQN23" s="229"/>
      <c r="WQO23" s="229"/>
      <c r="WQP23" s="229"/>
      <c r="WQQ23" s="229"/>
      <c r="WQR23" s="229"/>
      <c r="WQS23" s="229"/>
      <c r="WRB23" s="229"/>
      <c r="WRC23" s="229"/>
      <c r="WRD23" s="229"/>
      <c r="WRE23" s="229"/>
      <c r="WRF23" s="229"/>
      <c r="WRG23" s="229"/>
      <c r="WRH23" s="229"/>
      <c r="WRI23" s="229"/>
      <c r="WRR23" s="229"/>
      <c r="WRS23" s="229"/>
      <c r="WRT23" s="229"/>
      <c r="WRU23" s="229"/>
      <c r="WRV23" s="229"/>
      <c r="WRW23" s="229"/>
      <c r="WRX23" s="229"/>
      <c r="WRY23" s="229"/>
      <c r="WSH23" s="229"/>
      <c r="WSI23" s="229"/>
      <c r="WSJ23" s="229"/>
      <c r="WSK23" s="229"/>
      <c r="WSL23" s="229"/>
      <c r="WSM23" s="229"/>
      <c r="WSN23" s="229"/>
      <c r="WSO23" s="229"/>
      <c r="WSX23" s="229"/>
      <c r="WSY23" s="229"/>
      <c r="WSZ23" s="229"/>
      <c r="WTA23" s="229"/>
      <c r="WTB23" s="229"/>
      <c r="WTC23" s="229"/>
      <c r="WTD23" s="229"/>
      <c r="WTE23" s="229"/>
      <c r="WTN23" s="229"/>
      <c r="WTO23" s="229"/>
      <c r="WTP23" s="229"/>
      <c r="WTQ23" s="229"/>
      <c r="WTR23" s="229"/>
      <c r="WTS23" s="229"/>
      <c r="WTT23" s="229"/>
      <c r="WTU23" s="229"/>
      <c r="WUD23" s="229"/>
      <c r="WUE23" s="229"/>
      <c r="WUF23" s="229"/>
      <c r="WUG23" s="229"/>
      <c r="WUH23" s="229"/>
      <c r="WUI23" s="229"/>
      <c r="WUJ23" s="229"/>
      <c r="WUK23" s="229"/>
      <c r="WUT23" s="229"/>
      <c r="WUU23" s="229"/>
      <c r="WUV23" s="229"/>
      <c r="WUW23" s="229"/>
      <c r="WUX23" s="229"/>
      <c r="WUY23" s="229"/>
      <c r="WUZ23" s="229"/>
      <c r="WVA23" s="229"/>
      <c r="WVJ23" s="229"/>
      <c r="WVK23" s="229"/>
      <c r="WVL23" s="229"/>
      <c r="WVM23" s="229"/>
      <c r="WVN23" s="229"/>
      <c r="WVO23" s="229"/>
      <c r="WVP23" s="229"/>
      <c r="WVQ23" s="229"/>
      <c r="WVZ23" s="229"/>
      <c r="WWA23" s="229"/>
      <c r="WWB23" s="229"/>
      <c r="WWC23" s="229"/>
      <c r="WWD23" s="229"/>
      <c r="WWE23" s="229"/>
      <c r="WWF23" s="229"/>
      <c r="WWG23" s="229"/>
      <c r="WWP23" s="229"/>
      <c r="WWQ23" s="229"/>
      <c r="WWR23" s="229"/>
      <c r="WWS23" s="229"/>
      <c r="WWT23" s="229"/>
      <c r="WWU23" s="229"/>
      <c r="WWV23" s="229"/>
      <c r="WWW23" s="229"/>
      <c r="WXF23" s="229"/>
      <c r="WXG23" s="229"/>
      <c r="WXH23" s="229"/>
      <c r="WXI23" s="229"/>
      <c r="WXJ23" s="229"/>
      <c r="WXK23" s="229"/>
      <c r="WXL23" s="229"/>
      <c r="WXM23" s="229"/>
      <c r="WXV23" s="229"/>
      <c r="WXW23" s="229"/>
      <c r="WXX23" s="229"/>
      <c r="WXY23" s="229"/>
      <c r="WXZ23" s="229"/>
      <c r="WYA23" s="229"/>
      <c r="WYB23" s="229"/>
      <c r="WYC23" s="229"/>
      <c r="WYL23" s="229"/>
      <c r="WYM23" s="229"/>
      <c r="WYN23" s="229"/>
      <c r="WYO23" s="229"/>
      <c r="WYP23" s="229"/>
      <c r="WYQ23" s="229"/>
      <c r="WYR23" s="229"/>
      <c r="WYS23" s="229"/>
      <c r="WZB23" s="229"/>
      <c r="WZC23" s="229"/>
      <c r="WZD23" s="229"/>
      <c r="WZE23" s="229"/>
      <c r="WZF23" s="229"/>
      <c r="WZG23" s="229"/>
      <c r="WZH23" s="229"/>
      <c r="WZI23" s="229"/>
      <c r="WZR23" s="229"/>
      <c r="WZS23" s="229"/>
      <c r="WZT23" s="229"/>
      <c r="WZU23" s="229"/>
      <c r="WZV23" s="229"/>
      <c r="WZW23" s="229"/>
      <c r="WZX23" s="229"/>
      <c r="WZY23" s="229"/>
      <c r="XAH23" s="229"/>
      <c r="XAI23" s="229"/>
      <c r="XAJ23" s="229"/>
      <c r="XAK23" s="229"/>
      <c r="XAL23" s="229"/>
      <c r="XAM23" s="229"/>
      <c r="XAN23" s="229"/>
      <c r="XAO23" s="229"/>
      <c r="XAX23" s="229"/>
      <c r="XAY23" s="229"/>
      <c r="XAZ23" s="229"/>
      <c r="XBA23" s="229"/>
      <c r="XBB23" s="229"/>
      <c r="XBC23" s="229"/>
      <c r="XBD23" s="229"/>
      <c r="XBE23" s="229"/>
      <c r="XBN23" s="229"/>
      <c r="XBO23" s="229"/>
      <c r="XBP23" s="229"/>
      <c r="XBQ23" s="229"/>
      <c r="XBR23" s="229"/>
      <c r="XBS23" s="229"/>
      <c r="XBT23" s="229"/>
      <c r="XBU23" s="229"/>
      <c r="XCD23" s="229"/>
      <c r="XCE23" s="229"/>
      <c r="XCF23" s="229"/>
      <c r="XCG23" s="229"/>
      <c r="XCH23" s="229"/>
      <c r="XCI23" s="229"/>
      <c r="XCJ23" s="229"/>
      <c r="XCK23" s="229"/>
      <c r="XCT23" s="229"/>
      <c r="XCU23" s="229"/>
      <c r="XCV23" s="229"/>
      <c r="XCW23" s="229"/>
      <c r="XCX23" s="229"/>
      <c r="XCY23" s="229"/>
      <c r="XCZ23" s="229"/>
      <c r="XDA23" s="229"/>
      <c r="XDJ23" s="229"/>
      <c r="XDK23" s="229"/>
      <c r="XDL23" s="229"/>
      <c r="XDM23" s="229"/>
      <c r="XDN23" s="229"/>
      <c r="XDO23" s="229"/>
      <c r="XDP23" s="229"/>
      <c r="XDQ23" s="229"/>
      <c r="XDZ23" s="229"/>
      <c r="XEA23" s="229"/>
      <c r="XEB23" s="229"/>
      <c r="XEC23" s="229"/>
      <c r="XED23" s="229"/>
      <c r="XEE23" s="229"/>
      <c r="XEF23" s="229"/>
      <c r="XEG23" s="229"/>
      <c r="XEP23" s="229"/>
      <c r="XEQ23" s="229"/>
      <c r="XER23" s="229"/>
      <c r="XES23" s="229"/>
      <c r="XET23" s="229"/>
      <c r="XEU23" s="229"/>
      <c r="XEV23" s="229"/>
      <c r="XEW23" s="229"/>
    </row>
    <row r="24" spans="2:1024 1026:2048 2050:3072 3074:4096 4098:5120 5122:6144 6146:7168 7170:8192 8194:9216 9218:10240 10242:11264 11266:12288 12290:13312 13314:14336 14338:15360 15362:16384" ht="15" customHeight="1">
      <c r="B24" s="511"/>
      <c r="C24" s="511"/>
      <c r="D24" s="511"/>
      <c r="E24" s="511"/>
      <c r="F24" s="511"/>
      <c r="G24" s="511"/>
      <c r="H24" s="511"/>
      <c r="K24" s="232"/>
      <c r="L24" s="232"/>
      <c r="M24" s="232"/>
      <c r="N24" s="232"/>
      <c r="O24" s="379" t="str">
        <f>P17</f>
        <v>Introduire une adresse e-mail valide</v>
      </c>
      <c r="V24" s="376" t="s">
        <v>847</v>
      </c>
      <c r="W24" s="377" t="str">
        <f>Z30</f>
        <v>0</v>
      </c>
      <c r="X24" s="376"/>
      <c r="Y24" s="376" t="s">
        <v>849</v>
      </c>
      <c r="Z24" s="378" t="str">
        <f>IF(P19&gt;0,MID(W24,1,1),0)</f>
        <v>0</v>
      </c>
      <c r="AA24" s="379" t="str">
        <f>IF(P19&gt;0,MID(P11,1,1),0)</f>
        <v/>
      </c>
      <c r="AB24" s="379">
        <f>IF(Z24&lt;&gt;AA24,1,0)</f>
        <v>1</v>
      </c>
      <c r="AC24" s="379"/>
      <c r="AD24" s="379"/>
      <c r="AE24" s="379"/>
      <c r="AF24" s="379"/>
      <c r="AH24" s="405"/>
      <c r="AI24" s="405"/>
      <c r="AJ24" s="405"/>
      <c r="AK24" s="405"/>
      <c r="AL24" s="405"/>
      <c r="AM24" s="405"/>
      <c r="AN24" s="405"/>
      <c r="AO24" s="405"/>
      <c r="AP24" s="380"/>
      <c r="AQ24" s="379"/>
      <c r="AR24" s="379"/>
      <c r="AS24" s="379"/>
      <c r="AT24" s="379"/>
      <c r="AU24" s="232"/>
      <c r="AV24" s="232"/>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c r="JS24" s="233"/>
      <c r="JT24" s="233"/>
      <c r="JU24" s="233"/>
      <c r="JV24" s="233"/>
      <c r="JW24" s="233"/>
      <c r="JX24" s="233"/>
      <c r="JY24" s="233"/>
      <c r="JZ24" s="233"/>
      <c r="KA24" s="233"/>
      <c r="KB24" s="233"/>
      <c r="KC24" s="233"/>
      <c r="KD24" s="233"/>
      <c r="KE24" s="233"/>
      <c r="KF24" s="233"/>
      <c r="KG24" s="233"/>
      <c r="KH24" s="233"/>
      <c r="KI24" s="233"/>
      <c r="KJ24" s="233"/>
      <c r="KK24" s="233"/>
      <c r="KL24" s="233"/>
      <c r="KM24" s="233"/>
      <c r="KN24" s="233"/>
      <c r="KO24" s="233"/>
      <c r="KP24" s="233"/>
      <c r="KQ24" s="233"/>
      <c r="KR24" s="233"/>
      <c r="KS24" s="233"/>
      <c r="KT24" s="233"/>
      <c r="KU24" s="233"/>
      <c r="KV24" s="233"/>
      <c r="KW24" s="233"/>
      <c r="KX24" s="233"/>
      <c r="KY24" s="233"/>
      <c r="KZ24" s="233"/>
      <c r="LA24" s="233"/>
      <c r="LB24" s="233"/>
      <c r="LC24" s="233"/>
      <c r="LD24" s="233"/>
      <c r="LE24" s="233"/>
      <c r="LF24" s="233"/>
      <c r="LG24" s="233"/>
      <c r="LH24" s="233"/>
      <c r="LI24" s="233"/>
      <c r="LJ24" s="233"/>
      <c r="LK24" s="233"/>
      <c r="LL24" s="233"/>
      <c r="LM24" s="233"/>
      <c r="LN24" s="233"/>
      <c r="LO24" s="233"/>
      <c r="LP24" s="233"/>
      <c r="LQ24" s="233"/>
      <c r="LR24" s="233"/>
      <c r="LS24" s="233"/>
      <c r="LT24" s="233"/>
      <c r="LU24" s="233"/>
      <c r="LV24" s="233"/>
      <c r="LW24" s="233"/>
      <c r="LX24" s="233"/>
      <c r="LY24" s="233"/>
      <c r="LZ24" s="233"/>
      <c r="MA24" s="233"/>
      <c r="MB24" s="233"/>
      <c r="MC24" s="233"/>
      <c r="MD24" s="233"/>
      <c r="ME24" s="233"/>
      <c r="MF24" s="233"/>
      <c r="MG24" s="233"/>
      <c r="MH24" s="233"/>
      <c r="MI24" s="233"/>
      <c r="MJ24" s="233"/>
      <c r="MK24" s="233"/>
      <c r="ML24" s="233"/>
      <c r="MM24" s="233"/>
      <c r="MN24" s="233"/>
      <c r="MO24" s="233"/>
      <c r="MP24" s="233"/>
      <c r="MQ24" s="233"/>
      <c r="MR24" s="233"/>
      <c r="MS24" s="233"/>
      <c r="MT24" s="233"/>
      <c r="MU24" s="233"/>
      <c r="MV24" s="233"/>
      <c r="MW24" s="233"/>
      <c r="MX24" s="233"/>
      <c r="MY24" s="233"/>
      <c r="MZ24" s="233"/>
      <c r="NA24" s="233"/>
      <c r="NB24" s="233"/>
      <c r="NC24" s="233"/>
      <c r="ND24" s="233"/>
      <c r="NE24" s="233"/>
      <c r="NF24" s="233"/>
      <c r="NG24" s="233"/>
      <c r="NH24" s="233"/>
      <c r="NI24" s="233"/>
      <c r="NJ24" s="233"/>
      <c r="NK24" s="233"/>
      <c r="NL24" s="233"/>
      <c r="NM24" s="233"/>
      <c r="NN24" s="233"/>
      <c r="NO24" s="233"/>
      <c r="NP24" s="233"/>
      <c r="NQ24" s="233"/>
      <c r="NR24" s="233"/>
      <c r="NS24" s="233"/>
      <c r="NT24" s="233"/>
      <c r="NU24" s="233"/>
      <c r="NV24" s="233"/>
      <c r="NW24" s="233"/>
      <c r="NX24" s="233"/>
      <c r="NY24" s="233"/>
      <c r="NZ24" s="233"/>
      <c r="OA24" s="233"/>
      <c r="OB24" s="233"/>
      <c r="OC24" s="233"/>
      <c r="OD24" s="233"/>
      <c r="OE24" s="233"/>
      <c r="OF24" s="233"/>
      <c r="OG24" s="233"/>
      <c r="OH24" s="233"/>
      <c r="OI24" s="233"/>
      <c r="OJ24" s="233"/>
      <c r="OK24" s="233"/>
      <c r="OL24" s="233"/>
      <c r="OM24" s="233"/>
      <c r="ON24" s="233"/>
      <c r="OO24" s="233"/>
      <c r="OP24" s="233"/>
      <c r="OQ24" s="233"/>
      <c r="OR24" s="233"/>
      <c r="OS24" s="233"/>
      <c r="OT24" s="233"/>
      <c r="OU24" s="233"/>
      <c r="OV24" s="233"/>
      <c r="OW24" s="233"/>
      <c r="OX24" s="233"/>
      <c r="OY24" s="233"/>
      <c r="OZ24" s="233"/>
      <c r="PA24" s="233"/>
      <c r="PB24" s="233"/>
      <c r="PC24" s="233"/>
      <c r="PD24" s="233"/>
      <c r="PE24" s="233"/>
      <c r="PF24" s="233"/>
      <c r="PG24" s="233"/>
      <c r="PH24" s="233"/>
      <c r="PI24" s="233"/>
      <c r="PJ24" s="233"/>
      <c r="PK24" s="233"/>
      <c r="PL24" s="233"/>
      <c r="PM24" s="233"/>
      <c r="PN24" s="233"/>
      <c r="PO24" s="233"/>
      <c r="PP24" s="232"/>
      <c r="PR24" s="233"/>
      <c r="PS24" s="233"/>
      <c r="PT24" s="233"/>
      <c r="PU24" s="233"/>
      <c r="PV24" s="233"/>
      <c r="PW24" s="233"/>
      <c r="PX24" s="233"/>
      <c r="PY24" s="233"/>
      <c r="PZ24" s="234"/>
      <c r="QA24" s="232"/>
      <c r="QB24" s="232"/>
      <c r="QC24" s="232"/>
      <c r="QD24" s="232"/>
      <c r="QE24" s="232"/>
      <c r="QF24" s="232"/>
      <c r="QH24" s="233"/>
      <c r="QI24" s="233"/>
      <c r="QJ24" s="233"/>
      <c r="QK24" s="233"/>
      <c r="QL24" s="233"/>
      <c r="QM24" s="233"/>
      <c r="QN24" s="233"/>
      <c r="QO24" s="233"/>
      <c r="QP24" s="234"/>
      <c r="QQ24" s="232"/>
      <c r="QR24" s="232"/>
      <c r="QS24" s="232"/>
      <c r="QT24" s="232"/>
      <c r="QU24" s="232"/>
      <c r="QV24" s="232"/>
      <c r="QX24" s="233"/>
      <c r="QY24" s="233"/>
      <c r="QZ24" s="233"/>
      <c r="RA24" s="233"/>
      <c r="RB24" s="233"/>
      <c r="RC24" s="233"/>
      <c r="RD24" s="233"/>
      <c r="RE24" s="233"/>
      <c r="RF24" s="234"/>
      <c r="RG24" s="232"/>
      <c r="RH24" s="232"/>
      <c r="RI24" s="232"/>
      <c r="RJ24" s="232"/>
      <c r="RK24" s="232"/>
      <c r="RL24" s="232"/>
      <c r="RN24" s="233"/>
      <c r="RO24" s="233"/>
      <c r="RP24" s="233"/>
      <c r="RQ24" s="233"/>
      <c r="RR24" s="233"/>
      <c r="RS24" s="233"/>
      <c r="RT24" s="233"/>
      <c r="RU24" s="233"/>
      <c r="RV24" s="234"/>
      <c r="RW24" s="232"/>
      <c r="RX24" s="232"/>
      <c r="RY24" s="232"/>
      <c r="RZ24" s="232"/>
      <c r="SA24" s="232"/>
      <c r="SB24" s="232"/>
      <c r="SD24" s="233"/>
      <c r="SE24" s="233"/>
      <c r="SF24" s="233"/>
      <c r="SG24" s="233"/>
      <c r="SH24" s="233"/>
      <c r="SI24" s="233"/>
      <c r="SJ24" s="233"/>
      <c r="SK24" s="233"/>
      <c r="SL24" s="234"/>
      <c r="SM24" s="232"/>
      <c r="SN24" s="232"/>
      <c r="SO24" s="232"/>
      <c r="SP24" s="232"/>
      <c r="SQ24" s="232"/>
      <c r="SR24" s="232"/>
      <c r="ST24" s="233"/>
      <c r="SU24" s="233"/>
      <c r="SV24" s="233"/>
      <c r="SW24" s="233"/>
      <c r="SX24" s="233"/>
      <c r="SY24" s="233"/>
      <c r="SZ24" s="233"/>
      <c r="TA24" s="233"/>
      <c r="TB24" s="234"/>
      <c r="TC24" s="232"/>
      <c r="TD24" s="232"/>
      <c r="TE24" s="232"/>
      <c r="TF24" s="232"/>
      <c r="TG24" s="232"/>
      <c r="TH24" s="232"/>
      <c r="TJ24" s="233"/>
      <c r="TK24" s="233"/>
      <c r="TL24" s="233"/>
      <c r="TM24" s="233"/>
      <c r="TN24" s="233"/>
      <c r="TO24" s="233"/>
      <c r="TP24" s="233"/>
      <c r="TQ24" s="233"/>
      <c r="TR24" s="234"/>
      <c r="TS24" s="232"/>
      <c r="TT24" s="232"/>
      <c r="TU24" s="232"/>
      <c r="TV24" s="232"/>
      <c r="TW24" s="232"/>
      <c r="TX24" s="232"/>
      <c r="TZ24" s="233"/>
      <c r="UA24" s="233"/>
      <c r="UB24" s="233"/>
      <c r="UC24" s="233"/>
      <c r="UD24" s="233"/>
      <c r="UE24" s="233"/>
      <c r="UF24" s="233"/>
      <c r="UG24" s="233"/>
      <c r="UH24" s="234"/>
      <c r="UI24" s="232"/>
      <c r="UJ24" s="232"/>
      <c r="UK24" s="232"/>
      <c r="UL24" s="232"/>
      <c r="UM24" s="232"/>
      <c r="UN24" s="232"/>
      <c r="UP24" s="233"/>
      <c r="UQ24" s="233"/>
      <c r="UR24" s="233"/>
      <c r="US24" s="233"/>
      <c r="UT24" s="233"/>
      <c r="UU24" s="233"/>
      <c r="UV24" s="233"/>
      <c r="UW24" s="233"/>
      <c r="UX24" s="234"/>
      <c r="UY24" s="232"/>
      <c r="UZ24" s="232"/>
      <c r="VA24" s="232"/>
      <c r="VB24" s="232"/>
      <c r="VC24" s="232"/>
      <c r="VD24" s="232"/>
      <c r="VF24" s="233"/>
      <c r="VG24" s="233"/>
      <c r="VH24" s="233"/>
      <c r="VI24" s="233"/>
      <c r="VJ24" s="233"/>
      <c r="VK24" s="233"/>
      <c r="VL24" s="233"/>
      <c r="VM24" s="233"/>
      <c r="VN24" s="234"/>
      <c r="VO24" s="232"/>
      <c r="VP24" s="232"/>
      <c r="VQ24" s="232"/>
      <c r="VR24" s="232"/>
      <c r="VS24" s="232"/>
      <c r="VT24" s="232"/>
      <c r="VV24" s="233"/>
      <c r="VW24" s="233"/>
      <c r="VX24" s="233"/>
      <c r="VY24" s="233"/>
      <c r="VZ24" s="233"/>
      <c r="WA24" s="233"/>
      <c r="WB24" s="233"/>
      <c r="WC24" s="233"/>
      <c r="WD24" s="234"/>
      <c r="WE24" s="232"/>
      <c r="WF24" s="232"/>
      <c r="WG24" s="232"/>
      <c r="WH24" s="232"/>
      <c r="WI24" s="232"/>
      <c r="WJ24" s="232"/>
      <c r="WL24" s="233"/>
      <c r="WM24" s="233"/>
      <c r="WN24" s="233"/>
      <c r="WO24" s="233"/>
      <c r="WP24" s="233"/>
      <c r="WQ24" s="233"/>
      <c r="WR24" s="233"/>
      <c r="WS24" s="233"/>
      <c r="WT24" s="234"/>
      <c r="WU24" s="232"/>
      <c r="WV24" s="232"/>
      <c r="WW24" s="232"/>
      <c r="WX24" s="232"/>
      <c r="WY24" s="232"/>
      <c r="WZ24" s="232"/>
      <c r="XB24" s="233"/>
      <c r="XC24" s="233"/>
      <c r="XD24" s="233"/>
      <c r="XE24" s="233"/>
      <c r="XF24" s="233"/>
      <c r="XG24" s="233"/>
      <c r="XH24" s="233"/>
      <c r="XI24" s="233"/>
      <c r="XJ24" s="234"/>
      <c r="XK24" s="232"/>
      <c r="XL24" s="232"/>
      <c r="XM24" s="232"/>
      <c r="XN24" s="232"/>
      <c r="XO24" s="232"/>
      <c r="XP24" s="232"/>
      <c r="XR24" s="233"/>
      <c r="XS24" s="233"/>
      <c r="XT24" s="233"/>
      <c r="XU24" s="233"/>
      <c r="XV24" s="233"/>
      <c r="XW24" s="233"/>
      <c r="XX24" s="233"/>
      <c r="XY24" s="233"/>
      <c r="XZ24" s="234"/>
      <c r="YA24" s="232"/>
      <c r="YB24" s="232"/>
      <c r="YC24" s="232"/>
      <c r="YD24" s="232"/>
      <c r="YE24" s="232"/>
      <c r="YF24" s="232"/>
      <c r="YH24" s="233"/>
      <c r="YI24" s="233"/>
      <c r="YJ24" s="233"/>
      <c r="YK24" s="233"/>
      <c r="YL24" s="233"/>
      <c r="YM24" s="233"/>
      <c r="YN24" s="233"/>
      <c r="YO24" s="233"/>
      <c r="YP24" s="234"/>
      <c r="YQ24" s="232"/>
      <c r="YR24" s="232"/>
      <c r="YS24" s="232"/>
      <c r="YT24" s="232"/>
      <c r="YU24" s="232"/>
      <c r="YV24" s="232"/>
      <c r="YX24" s="233"/>
      <c r="YY24" s="233"/>
      <c r="YZ24" s="233"/>
      <c r="ZA24" s="233"/>
      <c r="ZB24" s="233"/>
      <c r="ZC24" s="233"/>
      <c r="ZD24" s="233"/>
      <c r="ZE24" s="233"/>
      <c r="ZF24" s="234"/>
      <c r="ZG24" s="232"/>
      <c r="ZH24" s="232"/>
      <c r="ZI24" s="232"/>
      <c r="ZJ24" s="232"/>
      <c r="ZK24" s="232"/>
      <c r="ZL24" s="232"/>
      <c r="ZN24" s="233"/>
      <c r="ZO24" s="233"/>
      <c r="ZP24" s="233"/>
      <c r="ZQ24" s="233"/>
      <c r="ZR24" s="233"/>
      <c r="ZS24" s="233"/>
      <c r="ZT24" s="233"/>
      <c r="ZU24" s="233"/>
      <c r="ZV24" s="234"/>
      <c r="ZW24" s="232"/>
      <c r="ZX24" s="232"/>
      <c r="ZY24" s="232"/>
      <c r="ZZ24" s="232"/>
      <c r="AAA24" s="232"/>
      <c r="AAB24" s="232"/>
      <c r="AAD24" s="233"/>
      <c r="AAE24" s="233"/>
      <c r="AAF24" s="233"/>
      <c r="AAG24" s="233"/>
      <c r="AAH24" s="233"/>
      <c r="AAI24" s="233"/>
      <c r="AAJ24" s="233"/>
      <c r="AAK24" s="233"/>
      <c r="AAL24" s="234"/>
      <c r="AAM24" s="232"/>
      <c r="AAN24" s="232"/>
      <c r="AAO24" s="232"/>
      <c r="AAP24" s="232"/>
      <c r="AAQ24" s="232"/>
      <c r="AAR24" s="232"/>
      <c r="AAT24" s="233"/>
      <c r="AAU24" s="233"/>
      <c r="AAV24" s="233"/>
      <c r="AAW24" s="233"/>
      <c r="AAX24" s="233"/>
      <c r="AAY24" s="233"/>
      <c r="AAZ24" s="233"/>
      <c r="ABA24" s="233"/>
      <c r="ABB24" s="234"/>
      <c r="ABC24" s="232"/>
      <c r="ABD24" s="232"/>
      <c r="ABE24" s="232"/>
      <c r="ABF24" s="232"/>
      <c r="ABG24" s="232"/>
      <c r="ABH24" s="232"/>
      <c r="ABJ24" s="233"/>
      <c r="ABK24" s="233"/>
      <c r="ABL24" s="233"/>
      <c r="ABM24" s="233"/>
      <c r="ABN24" s="233"/>
      <c r="ABO24" s="233"/>
      <c r="ABP24" s="233"/>
      <c r="ABQ24" s="233"/>
      <c r="ABR24" s="234"/>
      <c r="ABS24" s="232"/>
      <c r="ABT24" s="232"/>
      <c r="ABU24" s="232"/>
      <c r="ABV24" s="232"/>
      <c r="ABW24" s="232"/>
      <c r="ABX24" s="232"/>
      <c r="ABZ24" s="233"/>
      <c r="ACA24" s="233"/>
      <c r="ACB24" s="233"/>
      <c r="ACC24" s="233"/>
      <c r="ACD24" s="233"/>
      <c r="ACE24" s="233"/>
      <c r="ACF24" s="233"/>
      <c r="ACG24" s="233"/>
      <c r="ACH24" s="234"/>
      <c r="ACI24" s="232"/>
      <c r="ACJ24" s="232"/>
      <c r="ACK24" s="232"/>
      <c r="ACL24" s="232"/>
      <c r="ACM24" s="232"/>
      <c r="ACN24" s="232"/>
      <c r="ACP24" s="233"/>
      <c r="ACQ24" s="233"/>
      <c r="ACR24" s="233"/>
      <c r="ACS24" s="233"/>
      <c r="ACT24" s="233"/>
      <c r="ACU24" s="233"/>
      <c r="ACV24" s="233"/>
      <c r="ACW24" s="233"/>
      <c r="ACX24" s="234"/>
      <c r="ACY24" s="232"/>
      <c r="ACZ24" s="232"/>
      <c r="ADA24" s="232"/>
      <c r="ADB24" s="232"/>
      <c r="ADC24" s="232"/>
      <c r="ADD24" s="232"/>
      <c r="ADF24" s="233"/>
      <c r="ADG24" s="233"/>
      <c r="ADH24" s="233"/>
      <c r="ADI24" s="233"/>
      <c r="ADJ24" s="233"/>
      <c r="ADK24" s="233"/>
      <c r="ADL24" s="233"/>
      <c r="ADM24" s="233"/>
      <c r="ADN24" s="234"/>
      <c r="ADO24" s="232"/>
      <c r="ADP24" s="232"/>
      <c r="ADQ24" s="232"/>
      <c r="ADR24" s="232"/>
      <c r="ADS24" s="232"/>
      <c r="ADT24" s="232"/>
      <c r="ADV24" s="233"/>
      <c r="ADW24" s="233"/>
      <c r="ADX24" s="233"/>
      <c r="ADY24" s="233"/>
      <c r="ADZ24" s="233"/>
      <c r="AEA24" s="233"/>
      <c r="AEB24" s="233"/>
      <c r="AEC24" s="233"/>
      <c r="AED24" s="234"/>
      <c r="AEE24" s="232"/>
      <c r="AEF24" s="232"/>
      <c r="AEG24" s="232"/>
      <c r="AEH24" s="232"/>
      <c r="AEI24" s="232"/>
      <c r="AEJ24" s="232"/>
      <c r="AEL24" s="233"/>
      <c r="AEM24" s="233"/>
      <c r="AEN24" s="233"/>
      <c r="AEO24" s="233"/>
      <c r="AEP24" s="233"/>
      <c r="AEQ24" s="233"/>
      <c r="AER24" s="233"/>
      <c r="AES24" s="233"/>
      <c r="AET24" s="234"/>
      <c r="AEU24" s="232"/>
      <c r="AEV24" s="232"/>
      <c r="AEW24" s="232"/>
      <c r="AEX24" s="232"/>
      <c r="AEY24" s="232"/>
      <c r="AEZ24" s="232"/>
      <c r="AFB24" s="233"/>
      <c r="AFC24" s="233"/>
      <c r="AFD24" s="233"/>
      <c r="AFE24" s="233"/>
      <c r="AFF24" s="233"/>
      <c r="AFG24" s="233"/>
      <c r="AFH24" s="233"/>
      <c r="AFI24" s="233"/>
      <c r="AFJ24" s="234"/>
      <c r="AFK24" s="232"/>
      <c r="AFL24" s="232"/>
      <c r="AFM24" s="232"/>
      <c r="AFN24" s="232"/>
      <c r="AFO24" s="232"/>
      <c r="AFP24" s="232"/>
      <c r="AFR24" s="233"/>
      <c r="AFS24" s="233"/>
      <c r="AFT24" s="233"/>
      <c r="AFU24" s="233"/>
      <c r="AFV24" s="233"/>
      <c r="AFW24" s="233"/>
      <c r="AFX24" s="233"/>
      <c r="AFY24" s="233"/>
      <c r="AFZ24" s="234"/>
      <c r="AGA24" s="232"/>
      <c r="AGB24" s="232"/>
      <c r="AGC24" s="232"/>
      <c r="AGD24" s="232"/>
      <c r="AGE24" s="232"/>
      <c r="AGF24" s="232"/>
      <c r="AGH24" s="233"/>
      <c r="AGI24" s="233"/>
      <c r="AGJ24" s="233"/>
      <c r="AGK24" s="233"/>
      <c r="AGL24" s="233"/>
      <c r="AGM24" s="233"/>
      <c r="AGN24" s="233"/>
      <c r="AGO24" s="233"/>
      <c r="AGP24" s="234"/>
      <c r="AGQ24" s="232"/>
      <c r="AGR24" s="232"/>
      <c r="AGS24" s="232"/>
      <c r="AGT24" s="232"/>
      <c r="AGU24" s="232"/>
      <c r="AGV24" s="232"/>
      <c r="AGX24" s="233"/>
      <c r="AGY24" s="233"/>
      <c r="AGZ24" s="233"/>
      <c r="AHA24" s="233"/>
      <c r="AHB24" s="233"/>
      <c r="AHC24" s="233"/>
      <c r="AHD24" s="233"/>
      <c r="AHE24" s="233"/>
      <c r="AHF24" s="234"/>
      <c r="AHG24" s="232"/>
      <c r="AHH24" s="232"/>
      <c r="AHI24" s="232"/>
      <c r="AHJ24" s="232"/>
      <c r="AHK24" s="232"/>
      <c r="AHL24" s="232"/>
      <c r="AHN24" s="233"/>
      <c r="AHO24" s="233"/>
      <c r="AHP24" s="233"/>
      <c r="AHQ24" s="233"/>
      <c r="AHR24" s="233"/>
      <c r="AHS24" s="233"/>
      <c r="AHT24" s="233"/>
      <c r="AHU24" s="233"/>
      <c r="AHV24" s="234"/>
      <c r="AHW24" s="232"/>
      <c r="AHX24" s="232"/>
      <c r="AHY24" s="232"/>
      <c r="AHZ24" s="232"/>
      <c r="AIA24" s="232"/>
      <c r="AIB24" s="232"/>
      <c r="AID24" s="233"/>
      <c r="AIE24" s="233"/>
      <c r="AIF24" s="233"/>
      <c r="AIG24" s="233"/>
      <c r="AIH24" s="233"/>
      <c r="AII24" s="233"/>
      <c r="AIJ24" s="233"/>
      <c r="AIK24" s="233"/>
      <c r="AIL24" s="234"/>
      <c r="AIM24" s="232"/>
      <c r="AIN24" s="232"/>
      <c r="AIO24" s="232"/>
      <c r="AIP24" s="232"/>
      <c r="AIQ24" s="232"/>
      <c r="AIR24" s="232"/>
      <c r="AIT24" s="233"/>
      <c r="AIU24" s="233"/>
      <c r="AIV24" s="233"/>
      <c r="AIW24" s="233"/>
      <c r="AIX24" s="233"/>
      <c r="AIY24" s="233"/>
      <c r="AIZ24" s="233"/>
      <c r="AJA24" s="233"/>
      <c r="AJB24" s="234"/>
      <c r="AJC24" s="232"/>
      <c r="AJD24" s="232"/>
      <c r="AJE24" s="232"/>
      <c r="AJF24" s="232"/>
      <c r="AJG24" s="232"/>
      <c r="AJH24" s="232"/>
      <c r="AJJ24" s="233"/>
      <c r="AJK24" s="233"/>
      <c r="AJL24" s="233"/>
      <c r="AJM24" s="233"/>
      <c r="AJN24" s="233"/>
      <c r="AJO24" s="233"/>
      <c r="AJP24" s="233"/>
      <c r="AJQ24" s="233"/>
      <c r="AJR24" s="234"/>
      <c r="AJS24" s="232"/>
      <c r="AJT24" s="232"/>
      <c r="AJU24" s="232"/>
      <c r="AJV24" s="232"/>
      <c r="AJW24" s="232"/>
      <c r="AJX24" s="232"/>
      <c r="AJZ24" s="233"/>
      <c r="AKA24" s="233"/>
      <c r="AKB24" s="233"/>
      <c r="AKC24" s="233"/>
      <c r="AKD24" s="233"/>
      <c r="AKE24" s="233"/>
      <c r="AKF24" s="233"/>
      <c r="AKG24" s="233"/>
      <c r="AKH24" s="234"/>
      <c r="AKI24" s="232"/>
      <c r="AKJ24" s="232"/>
      <c r="AKK24" s="232"/>
      <c r="AKL24" s="232"/>
      <c r="AKM24" s="232"/>
      <c r="AKN24" s="232"/>
      <c r="AKP24" s="233"/>
      <c r="AKQ24" s="233"/>
      <c r="AKR24" s="233"/>
      <c r="AKS24" s="233"/>
      <c r="AKT24" s="233"/>
      <c r="AKU24" s="233"/>
      <c r="AKV24" s="233"/>
      <c r="AKW24" s="233"/>
      <c r="AKX24" s="234"/>
      <c r="AKY24" s="232"/>
      <c r="AKZ24" s="232"/>
      <c r="ALA24" s="232"/>
      <c r="ALB24" s="232"/>
      <c r="ALC24" s="232"/>
      <c r="ALD24" s="232"/>
      <c r="ALF24" s="233"/>
      <c r="ALG24" s="233"/>
      <c r="ALH24" s="233"/>
      <c r="ALI24" s="233"/>
      <c r="ALJ24" s="233"/>
      <c r="ALK24" s="233"/>
      <c r="ALL24" s="233"/>
      <c r="ALM24" s="233"/>
      <c r="ALN24" s="234"/>
      <c r="ALO24" s="232"/>
      <c r="ALP24" s="232"/>
      <c r="ALQ24" s="232"/>
      <c r="ALR24" s="232"/>
      <c r="ALS24" s="232"/>
      <c r="ALT24" s="232"/>
      <c r="ALV24" s="233"/>
      <c r="ALW24" s="233"/>
      <c r="ALX24" s="233"/>
      <c r="ALY24" s="233"/>
      <c r="ALZ24" s="233"/>
      <c r="AMA24" s="233"/>
      <c r="AMB24" s="233"/>
      <c r="AMC24" s="233"/>
      <c r="AMD24" s="234"/>
      <c r="AME24" s="232"/>
      <c r="AMF24" s="232"/>
      <c r="AMG24" s="232"/>
      <c r="AMH24" s="232"/>
      <c r="AMI24" s="232"/>
      <c r="AMJ24" s="232"/>
      <c r="AML24" s="233"/>
      <c r="AMM24" s="233"/>
      <c r="AMN24" s="233"/>
      <c r="AMO24" s="233"/>
      <c r="AMP24" s="233"/>
      <c r="AMQ24" s="233"/>
      <c r="AMR24" s="233"/>
      <c r="AMS24" s="233"/>
      <c r="AMT24" s="234"/>
      <c r="AMU24" s="232"/>
      <c r="AMV24" s="232"/>
      <c r="AMW24" s="232"/>
      <c r="AMX24" s="232"/>
      <c r="AMY24" s="232"/>
      <c r="AMZ24" s="232"/>
      <c r="ANB24" s="233"/>
      <c r="ANC24" s="233"/>
      <c r="AND24" s="233"/>
      <c r="ANE24" s="233"/>
      <c r="ANF24" s="233"/>
      <c r="ANG24" s="233"/>
      <c r="ANH24" s="233"/>
      <c r="ANI24" s="233"/>
      <c r="ANJ24" s="234"/>
      <c r="ANK24" s="232"/>
      <c r="ANL24" s="232"/>
      <c r="ANM24" s="232"/>
      <c r="ANN24" s="232"/>
      <c r="ANO24" s="232"/>
      <c r="ANP24" s="232"/>
      <c r="ANR24" s="233"/>
      <c r="ANS24" s="233"/>
      <c r="ANT24" s="233"/>
      <c r="ANU24" s="233"/>
      <c r="ANV24" s="233"/>
      <c r="ANW24" s="233"/>
      <c r="ANX24" s="233"/>
      <c r="ANY24" s="233"/>
      <c r="ANZ24" s="234"/>
      <c r="AOA24" s="232"/>
      <c r="AOB24" s="232"/>
      <c r="AOC24" s="232"/>
      <c r="AOD24" s="232"/>
      <c r="AOE24" s="232"/>
      <c r="AOF24" s="232"/>
      <c r="AOH24" s="233"/>
      <c r="AOI24" s="233"/>
      <c r="AOJ24" s="233"/>
      <c r="AOK24" s="233"/>
      <c r="AOL24" s="233"/>
      <c r="AOM24" s="233"/>
      <c r="AON24" s="233"/>
      <c r="AOO24" s="233"/>
      <c r="AOP24" s="234"/>
      <c r="AOQ24" s="232"/>
      <c r="AOR24" s="232"/>
      <c r="AOS24" s="232"/>
      <c r="AOT24" s="232"/>
      <c r="AOU24" s="232"/>
      <c r="AOV24" s="232"/>
      <c r="AOX24" s="233"/>
      <c r="AOY24" s="233"/>
      <c r="AOZ24" s="233"/>
      <c r="APA24" s="233"/>
      <c r="APB24" s="233"/>
      <c r="APC24" s="233"/>
      <c r="APD24" s="233"/>
      <c r="APE24" s="233"/>
      <c r="APF24" s="234"/>
      <c r="APG24" s="232"/>
      <c r="APH24" s="232"/>
      <c r="API24" s="232"/>
      <c r="APJ24" s="232"/>
      <c r="APK24" s="232"/>
      <c r="APL24" s="232"/>
      <c r="APN24" s="233"/>
      <c r="APO24" s="233"/>
      <c r="APP24" s="233"/>
      <c r="APQ24" s="233"/>
      <c r="APR24" s="233"/>
      <c r="APS24" s="233"/>
      <c r="APT24" s="233"/>
      <c r="APU24" s="233"/>
      <c r="APV24" s="234"/>
      <c r="APW24" s="232"/>
      <c r="APX24" s="232"/>
      <c r="APY24" s="232"/>
      <c r="APZ24" s="232"/>
      <c r="AQA24" s="232"/>
      <c r="AQB24" s="232"/>
      <c r="AQD24" s="233"/>
      <c r="AQE24" s="233"/>
      <c r="AQF24" s="233"/>
      <c r="AQG24" s="233"/>
      <c r="AQH24" s="233"/>
      <c r="AQI24" s="233"/>
      <c r="AQJ24" s="233"/>
      <c r="AQK24" s="233"/>
      <c r="AQL24" s="234"/>
      <c r="AQM24" s="232"/>
      <c r="AQN24" s="232"/>
      <c r="AQO24" s="232"/>
      <c r="AQP24" s="232"/>
      <c r="AQQ24" s="232"/>
      <c r="AQR24" s="232"/>
      <c r="AQT24" s="233"/>
      <c r="AQU24" s="233"/>
      <c r="AQV24" s="233"/>
      <c r="AQW24" s="233"/>
      <c r="AQX24" s="233"/>
      <c r="AQY24" s="233"/>
      <c r="AQZ24" s="233"/>
      <c r="ARA24" s="233"/>
      <c r="ARB24" s="234"/>
      <c r="ARC24" s="232"/>
      <c r="ARD24" s="232"/>
      <c r="ARE24" s="232"/>
      <c r="ARF24" s="232"/>
      <c r="ARG24" s="232"/>
      <c r="ARH24" s="232"/>
      <c r="ARJ24" s="233"/>
      <c r="ARK24" s="233"/>
      <c r="ARL24" s="233"/>
      <c r="ARM24" s="233"/>
      <c r="ARN24" s="233"/>
      <c r="ARO24" s="233"/>
      <c r="ARP24" s="233"/>
      <c r="ARQ24" s="233"/>
      <c r="ARR24" s="234"/>
      <c r="ARS24" s="232"/>
      <c r="ART24" s="232"/>
      <c r="ARU24" s="232"/>
      <c r="ARV24" s="232"/>
      <c r="ARW24" s="232"/>
      <c r="ARX24" s="232"/>
      <c r="ARZ24" s="233"/>
      <c r="ASA24" s="233"/>
      <c r="ASB24" s="233"/>
      <c r="ASC24" s="233"/>
      <c r="ASD24" s="233"/>
      <c r="ASE24" s="233"/>
      <c r="ASF24" s="233"/>
      <c r="ASG24" s="233"/>
      <c r="ASH24" s="234"/>
      <c r="ASI24" s="232"/>
      <c r="ASJ24" s="232"/>
      <c r="ASK24" s="232"/>
      <c r="ASL24" s="232"/>
      <c r="ASM24" s="232"/>
      <c r="ASN24" s="232"/>
      <c r="ASP24" s="233"/>
      <c r="ASQ24" s="233"/>
      <c r="ASR24" s="233"/>
      <c r="ASS24" s="233"/>
      <c r="AST24" s="233"/>
      <c r="ASU24" s="233"/>
      <c r="ASV24" s="233"/>
      <c r="ASW24" s="233"/>
      <c r="ASX24" s="234"/>
      <c r="ASY24" s="232"/>
      <c r="ASZ24" s="232"/>
      <c r="ATA24" s="232"/>
      <c r="ATB24" s="232"/>
      <c r="ATC24" s="232"/>
      <c r="ATD24" s="232"/>
      <c r="ATF24" s="233"/>
      <c r="ATG24" s="233"/>
      <c r="ATH24" s="233"/>
      <c r="ATI24" s="233"/>
      <c r="ATJ24" s="233"/>
      <c r="ATK24" s="233"/>
      <c r="ATL24" s="233"/>
      <c r="ATM24" s="233"/>
      <c r="ATN24" s="234"/>
      <c r="ATO24" s="232"/>
      <c r="ATP24" s="232"/>
      <c r="ATQ24" s="232"/>
      <c r="ATR24" s="232"/>
      <c r="ATS24" s="232"/>
      <c r="ATT24" s="232"/>
      <c r="ATV24" s="233"/>
      <c r="ATW24" s="233"/>
      <c r="ATX24" s="233"/>
      <c r="ATY24" s="233"/>
      <c r="ATZ24" s="233"/>
      <c r="AUA24" s="233"/>
      <c r="AUB24" s="233"/>
      <c r="AUC24" s="233"/>
      <c r="AUD24" s="234"/>
      <c r="AUE24" s="232"/>
      <c r="AUF24" s="232"/>
      <c r="AUG24" s="232"/>
      <c r="AUH24" s="232"/>
      <c r="AUI24" s="232"/>
      <c r="AUJ24" s="232"/>
      <c r="AUL24" s="233"/>
      <c r="AUM24" s="233"/>
      <c r="AUN24" s="233"/>
      <c r="AUO24" s="233"/>
      <c r="AUP24" s="233"/>
      <c r="AUQ24" s="233"/>
      <c r="AUR24" s="233"/>
      <c r="AUS24" s="233"/>
      <c r="AUT24" s="234"/>
      <c r="AUU24" s="232"/>
      <c r="AUV24" s="232"/>
      <c r="AUW24" s="232"/>
      <c r="AUX24" s="232"/>
      <c r="AUY24" s="232"/>
      <c r="AUZ24" s="232"/>
      <c r="AVB24" s="233"/>
      <c r="AVC24" s="233"/>
      <c r="AVD24" s="233"/>
      <c r="AVE24" s="233"/>
      <c r="AVF24" s="233"/>
      <c r="AVG24" s="233"/>
      <c r="AVH24" s="233"/>
      <c r="AVI24" s="233"/>
      <c r="AVJ24" s="234"/>
      <c r="AVK24" s="232"/>
      <c r="AVL24" s="232"/>
      <c r="AVM24" s="232"/>
      <c r="AVN24" s="232"/>
      <c r="AVO24" s="232"/>
      <c r="AVP24" s="232"/>
      <c r="AVR24" s="233"/>
      <c r="AVS24" s="233"/>
      <c r="AVT24" s="233"/>
      <c r="AVU24" s="233"/>
      <c r="AVV24" s="233"/>
      <c r="AVW24" s="233"/>
      <c r="AVX24" s="233"/>
      <c r="AVY24" s="233"/>
      <c r="AVZ24" s="234"/>
      <c r="AWA24" s="232"/>
      <c r="AWB24" s="232"/>
      <c r="AWC24" s="232"/>
      <c r="AWD24" s="232"/>
      <c r="AWE24" s="232"/>
      <c r="AWF24" s="232"/>
      <c r="AWH24" s="233"/>
      <c r="AWI24" s="233"/>
      <c r="AWJ24" s="233"/>
      <c r="AWK24" s="233"/>
      <c r="AWL24" s="233"/>
      <c r="AWM24" s="233"/>
      <c r="AWN24" s="233"/>
      <c r="AWO24" s="233"/>
      <c r="AWP24" s="234"/>
      <c r="AWQ24" s="232"/>
      <c r="AWR24" s="232"/>
      <c r="AWS24" s="232"/>
      <c r="AWT24" s="232"/>
      <c r="AWU24" s="232"/>
      <c r="AWV24" s="232"/>
      <c r="AWX24" s="233"/>
      <c r="AWY24" s="233"/>
      <c r="AWZ24" s="233"/>
      <c r="AXA24" s="233"/>
      <c r="AXB24" s="233"/>
      <c r="AXC24" s="233"/>
      <c r="AXD24" s="233"/>
      <c r="AXE24" s="233"/>
      <c r="AXF24" s="234"/>
      <c r="AXG24" s="232"/>
      <c r="AXH24" s="232"/>
      <c r="AXI24" s="232"/>
      <c r="AXJ24" s="232"/>
      <c r="AXK24" s="232"/>
      <c r="AXL24" s="232"/>
      <c r="AXN24" s="233"/>
      <c r="AXO24" s="233"/>
      <c r="AXP24" s="233"/>
      <c r="AXQ24" s="233"/>
      <c r="AXR24" s="233"/>
      <c r="AXS24" s="233"/>
      <c r="AXT24" s="233"/>
      <c r="AXU24" s="233"/>
      <c r="AXV24" s="234"/>
      <c r="AXW24" s="232"/>
      <c r="AXX24" s="232"/>
      <c r="AXY24" s="232"/>
      <c r="AXZ24" s="232"/>
      <c r="AYA24" s="232"/>
      <c r="AYB24" s="232"/>
      <c r="AYD24" s="233"/>
      <c r="AYE24" s="233"/>
      <c r="AYF24" s="233"/>
      <c r="AYG24" s="233"/>
      <c r="AYH24" s="233"/>
      <c r="AYI24" s="233"/>
      <c r="AYJ24" s="233"/>
      <c r="AYK24" s="233"/>
      <c r="AYL24" s="234"/>
      <c r="AYM24" s="232"/>
      <c r="AYN24" s="232"/>
      <c r="AYO24" s="232"/>
      <c r="AYP24" s="232"/>
      <c r="AYQ24" s="232"/>
      <c r="AYR24" s="232"/>
      <c r="AYT24" s="233"/>
      <c r="AYU24" s="233"/>
      <c r="AYV24" s="233"/>
      <c r="AYW24" s="233"/>
      <c r="AYX24" s="233"/>
      <c r="AYY24" s="233"/>
      <c r="AYZ24" s="233"/>
      <c r="AZA24" s="233"/>
      <c r="AZB24" s="234"/>
      <c r="AZC24" s="232"/>
      <c r="AZD24" s="232"/>
      <c r="AZE24" s="232"/>
      <c r="AZF24" s="232"/>
      <c r="AZG24" s="232"/>
      <c r="AZH24" s="232"/>
      <c r="AZJ24" s="233"/>
      <c r="AZK24" s="233"/>
      <c r="AZL24" s="233"/>
      <c r="AZM24" s="233"/>
      <c r="AZN24" s="233"/>
      <c r="AZO24" s="233"/>
      <c r="AZP24" s="233"/>
      <c r="AZQ24" s="233"/>
      <c r="AZR24" s="234"/>
      <c r="AZS24" s="232"/>
      <c r="AZT24" s="232"/>
      <c r="AZU24" s="232"/>
      <c r="AZV24" s="232"/>
      <c r="AZW24" s="232"/>
      <c r="AZX24" s="232"/>
      <c r="AZZ24" s="233"/>
      <c r="BAA24" s="233"/>
      <c r="BAB24" s="233"/>
      <c r="BAC24" s="233"/>
      <c r="BAD24" s="233"/>
      <c r="BAE24" s="233"/>
      <c r="BAF24" s="233"/>
      <c r="BAG24" s="233"/>
      <c r="BAH24" s="234"/>
      <c r="BAI24" s="232"/>
      <c r="BAJ24" s="232"/>
      <c r="BAK24" s="232"/>
      <c r="BAL24" s="232"/>
      <c r="BAM24" s="232"/>
      <c r="BAN24" s="232"/>
      <c r="BAP24" s="233"/>
      <c r="BAQ24" s="233"/>
      <c r="BAR24" s="233"/>
      <c r="BAS24" s="233"/>
      <c r="BAT24" s="233"/>
      <c r="BAU24" s="233"/>
      <c r="BAV24" s="233"/>
      <c r="BAW24" s="233"/>
      <c r="BAX24" s="234"/>
      <c r="BAY24" s="232"/>
      <c r="BAZ24" s="232"/>
      <c r="BBA24" s="232"/>
      <c r="BBB24" s="232"/>
      <c r="BBC24" s="232"/>
      <c r="BBD24" s="232"/>
      <c r="BBF24" s="233"/>
      <c r="BBG24" s="233"/>
      <c r="BBH24" s="233"/>
      <c r="BBI24" s="233"/>
      <c r="BBJ24" s="233"/>
      <c r="BBK24" s="233"/>
      <c r="BBL24" s="233"/>
      <c r="BBM24" s="233"/>
      <c r="BBN24" s="234"/>
      <c r="BBO24" s="232"/>
      <c r="BBP24" s="232"/>
      <c r="BBQ24" s="232"/>
      <c r="BBR24" s="232"/>
      <c r="BBS24" s="232"/>
      <c r="BBT24" s="232"/>
      <c r="BBV24" s="233"/>
      <c r="BBW24" s="233"/>
      <c r="BBX24" s="233"/>
      <c r="BBY24" s="233"/>
      <c r="BBZ24" s="233"/>
      <c r="BCA24" s="233"/>
      <c r="BCB24" s="233"/>
      <c r="BCC24" s="233"/>
      <c r="BCD24" s="234"/>
      <c r="BCE24" s="232"/>
      <c r="BCF24" s="232"/>
      <c r="BCG24" s="232"/>
      <c r="BCH24" s="232"/>
      <c r="BCI24" s="232"/>
      <c r="BCJ24" s="232"/>
      <c r="BCL24" s="233"/>
      <c r="BCM24" s="233"/>
      <c r="BCN24" s="233"/>
      <c r="BCO24" s="233"/>
      <c r="BCP24" s="233"/>
      <c r="BCQ24" s="233"/>
      <c r="BCR24" s="233"/>
      <c r="BCS24" s="233"/>
      <c r="BCT24" s="234"/>
      <c r="BCU24" s="232"/>
      <c r="BCV24" s="232"/>
      <c r="BCW24" s="232"/>
      <c r="BCX24" s="232"/>
      <c r="BCY24" s="232"/>
      <c r="BCZ24" s="232"/>
      <c r="BDB24" s="233"/>
      <c r="BDC24" s="233"/>
      <c r="BDD24" s="233"/>
      <c r="BDE24" s="233"/>
      <c r="BDF24" s="233"/>
      <c r="BDG24" s="233"/>
      <c r="BDH24" s="233"/>
      <c r="BDI24" s="233"/>
      <c r="BDJ24" s="234"/>
      <c r="BDK24" s="232"/>
      <c r="BDL24" s="232"/>
      <c r="BDM24" s="232"/>
      <c r="BDN24" s="232"/>
      <c r="BDO24" s="232"/>
      <c r="BDP24" s="232"/>
      <c r="BDR24" s="233"/>
      <c r="BDS24" s="233"/>
      <c r="BDT24" s="233"/>
      <c r="BDU24" s="233"/>
      <c r="BDV24" s="233"/>
      <c r="BDW24" s="233"/>
      <c r="BDX24" s="233"/>
      <c r="BDY24" s="233"/>
      <c r="BDZ24" s="234"/>
      <c r="BEA24" s="232"/>
      <c r="BEB24" s="232"/>
      <c r="BEC24" s="232"/>
      <c r="BED24" s="232"/>
      <c r="BEE24" s="232"/>
      <c r="BEF24" s="232"/>
      <c r="BEH24" s="233"/>
      <c r="BEI24" s="233"/>
      <c r="BEJ24" s="233"/>
      <c r="BEK24" s="233"/>
      <c r="BEL24" s="233"/>
      <c r="BEM24" s="233"/>
      <c r="BEN24" s="233"/>
      <c r="BEO24" s="233"/>
      <c r="BEP24" s="234"/>
      <c r="BEQ24" s="232"/>
      <c r="BER24" s="232"/>
      <c r="BES24" s="232"/>
      <c r="BET24" s="232"/>
      <c r="BEU24" s="232"/>
      <c r="BEV24" s="232"/>
      <c r="BEX24" s="233"/>
      <c r="BEY24" s="233"/>
      <c r="BEZ24" s="233"/>
      <c r="BFA24" s="233"/>
      <c r="BFB24" s="233"/>
      <c r="BFC24" s="233"/>
      <c r="BFD24" s="233"/>
      <c r="BFE24" s="233"/>
      <c r="BFF24" s="234"/>
      <c r="BFG24" s="232"/>
      <c r="BFH24" s="232"/>
      <c r="BFI24" s="232"/>
      <c r="BFJ24" s="232"/>
      <c r="BFK24" s="232"/>
      <c r="BFL24" s="232"/>
      <c r="BFN24" s="233"/>
      <c r="BFO24" s="233"/>
      <c r="BFP24" s="233"/>
      <c r="BFQ24" s="233"/>
      <c r="BFR24" s="233"/>
      <c r="BFS24" s="233"/>
      <c r="BFT24" s="233"/>
      <c r="BFU24" s="233"/>
      <c r="BFV24" s="234"/>
      <c r="BFW24" s="232"/>
      <c r="BFX24" s="232"/>
      <c r="BFY24" s="232"/>
      <c r="BFZ24" s="232"/>
      <c r="BGA24" s="232"/>
      <c r="BGB24" s="232"/>
      <c r="BGD24" s="233"/>
      <c r="BGE24" s="233"/>
      <c r="BGF24" s="233"/>
      <c r="BGG24" s="233"/>
      <c r="BGH24" s="233"/>
      <c r="BGI24" s="233"/>
      <c r="BGJ24" s="233"/>
      <c r="BGK24" s="233"/>
      <c r="BGL24" s="234"/>
      <c r="BGM24" s="232"/>
      <c r="BGN24" s="232"/>
      <c r="BGO24" s="232"/>
      <c r="BGP24" s="232"/>
      <c r="BGQ24" s="232"/>
      <c r="BGR24" s="232"/>
      <c r="BGT24" s="233"/>
      <c r="BGU24" s="233"/>
      <c r="BGV24" s="233"/>
      <c r="BGW24" s="233"/>
      <c r="BGX24" s="233"/>
      <c r="BGY24" s="233"/>
      <c r="BGZ24" s="233"/>
      <c r="BHA24" s="233"/>
      <c r="BHB24" s="234"/>
      <c r="BHC24" s="232"/>
      <c r="BHD24" s="232"/>
      <c r="BHE24" s="232"/>
      <c r="BHF24" s="232"/>
      <c r="BHG24" s="232"/>
      <c r="BHH24" s="232"/>
      <c r="BHJ24" s="233"/>
      <c r="BHK24" s="233"/>
      <c r="BHL24" s="233"/>
      <c r="BHM24" s="233"/>
      <c r="BHN24" s="233"/>
      <c r="BHO24" s="233"/>
      <c r="BHP24" s="233"/>
      <c r="BHQ24" s="233"/>
      <c r="BHR24" s="234"/>
      <c r="BHS24" s="232"/>
      <c r="BHT24" s="232"/>
      <c r="BHU24" s="232"/>
      <c r="BHV24" s="232"/>
      <c r="BHW24" s="232"/>
      <c r="BHX24" s="232"/>
      <c r="BHZ24" s="233"/>
      <c r="BIA24" s="233"/>
      <c r="BIB24" s="233"/>
      <c r="BIC24" s="233"/>
      <c r="BID24" s="233"/>
      <c r="BIE24" s="233"/>
      <c r="BIF24" s="233"/>
      <c r="BIG24" s="233"/>
      <c r="BIH24" s="234"/>
      <c r="BII24" s="232"/>
      <c r="BIJ24" s="232"/>
      <c r="BIK24" s="232"/>
      <c r="BIL24" s="232"/>
      <c r="BIM24" s="232"/>
      <c r="BIN24" s="232"/>
      <c r="BIP24" s="233"/>
      <c r="BIQ24" s="233"/>
      <c r="BIR24" s="233"/>
      <c r="BIS24" s="233"/>
      <c r="BIT24" s="233"/>
      <c r="BIU24" s="233"/>
      <c r="BIV24" s="233"/>
      <c r="BIW24" s="233"/>
      <c r="BIX24" s="234"/>
      <c r="BIY24" s="232"/>
      <c r="BIZ24" s="232"/>
      <c r="BJA24" s="232"/>
      <c r="BJB24" s="232"/>
      <c r="BJC24" s="232"/>
      <c r="BJD24" s="232"/>
      <c r="BJF24" s="233"/>
      <c r="BJG24" s="233"/>
      <c r="BJH24" s="233"/>
      <c r="BJI24" s="233"/>
      <c r="BJJ24" s="233"/>
      <c r="BJK24" s="233"/>
      <c r="BJL24" s="233"/>
      <c r="BJM24" s="233"/>
      <c r="BJN24" s="234"/>
      <c r="BJO24" s="232"/>
      <c r="BJP24" s="232"/>
      <c r="BJQ24" s="232"/>
      <c r="BJR24" s="232"/>
      <c r="BJS24" s="232"/>
      <c r="BJT24" s="232"/>
      <c r="BJV24" s="233"/>
      <c r="BJW24" s="233"/>
      <c r="BJX24" s="233"/>
      <c r="BJY24" s="233"/>
      <c r="BJZ24" s="233"/>
      <c r="BKA24" s="233"/>
      <c r="BKB24" s="233"/>
      <c r="BKC24" s="233"/>
      <c r="BKD24" s="234"/>
      <c r="BKE24" s="232"/>
      <c r="BKF24" s="232"/>
      <c r="BKG24" s="232"/>
      <c r="BKH24" s="232"/>
      <c r="BKI24" s="232"/>
      <c r="BKJ24" s="232"/>
      <c r="BKL24" s="233"/>
      <c r="BKM24" s="233"/>
      <c r="BKN24" s="233"/>
      <c r="BKO24" s="233"/>
      <c r="BKP24" s="233"/>
      <c r="BKQ24" s="233"/>
      <c r="BKR24" s="233"/>
      <c r="BKS24" s="233"/>
      <c r="BKT24" s="234"/>
      <c r="BKU24" s="232"/>
      <c r="BKV24" s="232"/>
      <c r="BKW24" s="232"/>
      <c r="BKX24" s="232"/>
      <c r="BKY24" s="232"/>
      <c r="BKZ24" s="232"/>
      <c r="BLB24" s="233"/>
      <c r="BLC24" s="233"/>
      <c r="BLD24" s="233"/>
      <c r="BLE24" s="233"/>
      <c r="BLF24" s="233"/>
      <c r="BLG24" s="233"/>
      <c r="BLH24" s="233"/>
      <c r="BLI24" s="233"/>
      <c r="BLJ24" s="234"/>
      <c r="BLK24" s="232"/>
      <c r="BLL24" s="232"/>
      <c r="BLM24" s="232"/>
      <c r="BLN24" s="232"/>
      <c r="BLO24" s="232"/>
      <c r="BLP24" s="232"/>
      <c r="BLR24" s="233"/>
      <c r="BLS24" s="233"/>
      <c r="BLT24" s="233"/>
      <c r="BLU24" s="233"/>
      <c r="BLV24" s="233"/>
      <c r="BLW24" s="233"/>
      <c r="BLX24" s="233"/>
      <c r="BLY24" s="233"/>
      <c r="BLZ24" s="234"/>
      <c r="BMA24" s="232"/>
      <c r="BMB24" s="232"/>
      <c r="BMC24" s="232"/>
      <c r="BMD24" s="232"/>
      <c r="BME24" s="232"/>
      <c r="BMF24" s="232"/>
      <c r="BMH24" s="233"/>
      <c r="BMI24" s="233"/>
      <c r="BMJ24" s="233"/>
      <c r="BMK24" s="233"/>
      <c r="BML24" s="233"/>
      <c r="BMM24" s="233"/>
      <c r="BMN24" s="233"/>
      <c r="BMO24" s="233"/>
      <c r="BMP24" s="234"/>
      <c r="BMQ24" s="232"/>
      <c r="BMR24" s="232"/>
      <c r="BMS24" s="232"/>
      <c r="BMT24" s="232"/>
      <c r="BMU24" s="232"/>
      <c r="BMV24" s="232"/>
      <c r="BMX24" s="233"/>
      <c r="BMY24" s="233"/>
      <c r="BMZ24" s="233"/>
      <c r="BNA24" s="233"/>
      <c r="BNB24" s="233"/>
      <c r="BNC24" s="233"/>
      <c r="BND24" s="233"/>
      <c r="BNE24" s="233"/>
      <c r="BNF24" s="234"/>
      <c r="BNG24" s="232"/>
      <c r="BNH24" s="232"/>
      <c r="BNI24" s="232"/>
      <c r="BNJ24" s="232"/>
      <c r="BNK24" s="232"/>
      <c r="BNL24" s="232"/>
      <c r="BNN24" s="233"/>
      <c r="BNO24" s="233"/>
      <c r="BNP24" s="233"/>
      <c r="BNQ24" s="233"/>
      <c r="BNR24" s="233"/>
      <c r="BNS24" s="233"/>
      <c r="BNT24" s="233"/>
      <c r="BNU24" s="233"/>
      <c r="BNV24" s="234"/>
      <c r="BNW24" s="232"/>
      <c r="BNX24" s="232"/>
      <c r="BNY24" s="232"/>
      <c r="BNZ24" s="232"/>
      <c r="BOA24" s="232"/>
      <c r="BOB24" s="232"/>
      <c r="BOD24" s="233"/>
      <c r="BOE24" s="233"/>
      <c r="BOF24" s="233"/>
      <c r="BOG24" s="233"/>
      <c r="BOH24" s="233"/>
      <c r="BOI24" s="233"/>
      <c r="BOJ24" s="233"/>
      <c r="BOK24" s="233"/>
      <c r="BOL24" s="234"/>
      <c r="BOM24" s="232"/>
      <c r="BON24" s="232"/>
      <c r="BOO24" s="232"/>
      <c r="BOP24" s="232"/>
      <c r="BOQ24" s="232"/>
      <c r="BOR24" s="232"/>
      <c r="BOT24" s="233"/>
      <c r="BOU24" s="233"/>
      <c r="BOV24" s="233"/>
      <c r="BOW24" s="233"/>
      <c r="BOX24" s="233"/>
      <c r="BOY24" s="233"/>
      <c r="BOZ24" s="233"/>
      <c r="BPA24" s="233"/>
      <c r="BPB24" s="234"/>
      <c r="BPC24" s="232"/>
      <c r="BPD24" s="232"/>
      <c r="BPE24" s="232"/>
      <c r="BPF24" s="232"/>
      <c r="BPG24" s="232"/>
      <c r="BPH24" s="232"/>
      <c r="BPJ24" s="233"/>
      <c r="BPK24" s="233"/>
      <c r="BPL24" s="233"/>
      <c r="BPM24" s="233"/>
      <c r="BPN24" s="233"/>
      <c r="BPO24" s="233"/>
      <c r="BPP24" s="233"/>
      <c r="BPQ24" s="233"/>
      <c r="BPR24" s="234"/>
      <c r="BPS24" s="232"/>
      <c r="BPT24" s="232"/>
      <c r="BPU24" s="232"/>
      <c r="BPV24" s="232"/>
      <c r="BPW24" s="232"/>
      <c r="BPX24" s="232"/>
      <c r="BPZ24" s="233"/>
      <c r="BQA24" s="233"/>
      <c r="BQB24" s="233"/>
      <c r="BQC24" s="233"/>
      <c r="BQD24" s="233"/>
      <c r="BQE24" s="233"/>
      <c r="BQF24" s="233"/>
      <c r="BQG24" s="233"/>
      <c r="BQH24" s="234"/>
      <c r="BQI24" s="232"/>
      <c r="BQJ24" s="232"/>
      <c r="BQK24" s="232"/>
      <c r="BQL24" s="232"/>
      <c r="BQM24" s="232"/>
      <c r="BQN24" s="232"/>
      <c r="BQP24" s="233"/>
      <c r="BQQ24" s="233"/>
      <c r="BQR24" s="233"/>
      <c r="BQS24" s="233"/>
      <c r="BQT24" s="233"/>
      <c r="BQU24" s="233"/>
      <c r="BQV24" s="233"/>
      <c r="BQW24" s="233"/>
      <c r="BQX24" s="234"/>
      <c r="BQY24" s="232"/>
      <c r="BQZ24" s="232"/>
      <c r="BRA24" s="232"/>
      <c r="BRB24" s="232"/>
      <c r="BRC24" s="232"/>
      <c r="BRD24" s="232"/>
      <c r="BRF24" s="233"/>
      <c r="BRG24" s="233"/>
      <c r="BRH24" s="233"/>
      <c r="BRI24" s="233"/>
      <c r="BRJ24" s="233"/>
      <c r="BRK24" s="233"/>
      <c r="BRL24" s="233"/>
      <c r="BRM24" s="233"/>
      <c r="BRN24" s="234"/>
      <c r="BRO24" s="232"/>
      <c r="BRP24" s="232"/>
      <c r="BRQ24" s="232"/>
      <c r="BRR24" s="232"/>
      <c r="BRS24" s="232"/>
      <c r="BRT24" s="232"/>
      <c r="BRV24" s="233"/>
      <c r="BRW24" s="233"/>
      <c r="BRX24" s="233"/>
      <c r="BRY24" s="233"/>
      <c r="BRZ24" s="233"/>
      <c r="BSA24" s="233"/>
      <c r="BSB24" s="233"/>
      <c r="BSC24" s="233"/>
      <c r="BSD24" s="234"/>
      <c r="BSE24" s="232"/>
      <c r="BSF24" s="232"/>
      <c r="BSG24" s="232"/>
      <c r="BSH24" s="232"/>
      <c r="BSI24" s="232"/>
      <c r="BSJ24" s="232"/>
      <c r="BSL24" s="233"/>
      <c r="BSM24" s="233"/>
      <c r="BSN24" s="233"/>
      <c r="BSO24" s="233"/>
      <c r="BSP24" s="233"/>
      <c r="BSQ24" s="233"/>
      <c r="BSR24" s="233"/>
      <c r="BSS24" s="233"/>
      <c r="BST24" s="234"/>
      <c r="BSU24" s="232"/>
      <c r="BSV24" s="232"/>
      <c r="BSW24" s="232"/>
      <c r="BSX24" s="232"/>
      <c r="BSY24" s="232"/>
      <c r="BSZ24" s="232"/>
      <c r="BTB24" s="233"/>
      <c r="BTC24" s="233"/>
      <c r="BTD24" s="233"/>
      <c r="BTE24" s="233"/>
      <c r="BTF24" s="233"/>
      <c r="BTG24" s="233"/>
      <c r="BTH24" s="233"/>
      <c r="BTI24" s="233"/>
      <c r="BTJ24" s="234"/>
      <c r="BTK24" s="232"/>
      <c r="BTL24" s="232"/>
      <c r="BTM24" s="232"/>
      <c r="BTN24" s="232"/>
      <c r="BTO24" s="232"/>
      <c r="BTP24" s="232"/>
      <c r="BTR24" s="233"/>
      <c r="BTS24" s="233"/>
      <c r="BTT24" s="233"/>
      <c r="BTU24" s="233"/>
      <c r="BTV24" s="233"/>
      <c r="BTW24" s="233"/>
      <c r="BTX24" s="233"/>
      <c r="BTY24" s="233"/>
      <c r="BTZ24" s="234"/>
      <c r="BUA24" s="232"/>
      <c r="BUB24" s="232"/>
      <c r="BUC24" s="232"/>
      <c r="BUD24" s="232"/>
      <c r="BUE24" s="232"/>
      <c r="BUF24" s="232"/>
      <c r="BUH24" s="233"/>
      <c r="BUI24" s="233"/>
      <c r="BUJ24" s="233"/>
      <c r="BUK24" s="233"/>
      <c r="BUL24" s="233"/>
      <c r="BUM24" s="233"/>
      <c r="BUN24" s="233"/>
      <c r="BUO24" s="233"/>
      <c r="BUP24" s="234"/>
      <c r="BUQ24" s="232"/>
      <c r="BUR24" s="232"/>
      <c r="BUS24" s="232"/>
      <c r="BUT24" s="232"/>
      <c r="BUU24" s="232"/>
      <c r="BUV24" s="232"/>
      <c r="BUX24" s="233"/>
      <c r="BUY24" s="233"/>
      <c r="BUZ24" s="233"/>
      <c r="BVA24" s="233"/>
      <c r="BVB24" s="233"/>
      <c r="BVC24" s="233"/>
      <c r="BVD24" s="233"/>
      <c r="BVE24" s="233"/>
      <c r="BVF24" s="234"/>
      <c r="BVG24" s="232"/>
      <c r="BVH24" s="232"/>
      <c r="BVI24" s="232"/>
      <c r="BVJ24" s="232"/>
      <c r="BVK24" s="232"/>
      <c r="BVL24" s="232"/>
      <c r="BVN24" s="233"/>
      <c r="BVO24" s="233"/>
      <c r="BVP24" s="233"/>
      <c r="BVQ24" s="233"/>
      <c r="BVR24" s="233"/>
      <c r="BVS24" s="233"/>
      <c r="BVT24" s="233"/>
      <c r="BVU24" s="233"/>
      <c r="BVV24" s="234"/>
      <c r="BVW24" s="232"/>
      <c r="BVX24" s="232"/>
      <c r="BVY24" s="232"/>
      <c r="BVZ24" s="232"/>
      <c r="BWA24" s="232"/>
      <c r="BWB24" s="232"/>
      <c r="BWD24" s="233"/>
      <c r="BWE24" s="233"/>
      <c r="BWF24" s="233"/>
      <c r="BWG24" s="233"/>
      <c r="BWH24" s="233"/>
      <c r="BWI24" s="233"/>
      <c r="BWJ24" s="233"/>
      <c r="BWK24" s="233"/>
      <c r="BWL24" s="234"/>
      <c r="BWM24" s="232"/>
      <c r="BWN24" s="232"/>
      <c r="BWO24" s="232"/>
      <c r="BWP24" s="232"/>
      <c r="BWQ24" s="232"/>
      <c r="BWR24" s="232"/>
      <c r="BWT24" s="233"/>
      <c r="BWU24" s="233"/>
      <c r="BWV24" s="233"/>
      <c r="BWW24" s="233"/>
      <c r="BWX24" s="233"/>
      <c r="BWY24" s="233"/>
      <c r="BWZ24" s="233"/>
      <c r="BXA24" s="233"/>
      <c r="BXB24" s="234"/>
      <c r="BXC24" s="232"/>
      <c r="BXD24" s="232"/>
      <c r="BXE24" s="232"/>
      <c r="BXF24" s="232"/>
      <c r="BXG24" s="232"/>
      <c r="BXH24" s="232"/>
      <c r="BXJ24" s="233"/>
      <c r="BXK24" s="233"/>
      <c r="BXL24" s="233"/>
      <c r="BXM24" s="233"/>
      <c r="BXN24" s="233"/>
      <c r="BXO24" s="233"/>
      <c r="BXP24" s="233"/>
      <c r="BXQ24" s="233"/>
      <c r="BXR24" s="234"/>
      <c r="BXS24" s="232"/>
      <c r="BXT24" s="232"/>
      <c r="BXU24" s="232"/>
      <c r="BXV24" s="232"/>
      <c r="BXW24" s="232"/>
      <c r="BXX24" s="232"/>
      <c r="BXZ24" s="233"/>
      <c r="BYA24" s="233"/>
      <c r="BYB24" s="233"/>
      <c r="BYC24" s="233"/>
      <c r="BYD24" s="233"/>
      <c r="BYE24" s="233"/>
      <c r="BYF24" s="233"/>
      <c r="BYG24" s="233"/>
      <c r="BYH24" s="234"/>
      <c r="BYI24" s="232"/>
      <c r="BYJ24" s="232"/>
      <c r="BYK24" s="232"/>
      <c r="BYL24" s="232"/>
      <c r="BYM24" s="232"/>
      <c r="BYN24" s="232"/>
      <c r="BYP24" s="233"/>
      <c r="BYQ24" s="233"/>
      <c r="BYR24" s="233"/>
      <c r="BYS24" s="233"/>
      <c r="BYT24" s="233"/>
      <c r="BYU24" s="233"/>
      <c r="BYV24" s="233"/>
      <c r="BYW24" s="233"/>
      <c r="BYX24" s="234"/>
      <c r="BYY24" s="232"/>
      <c r="BYZ24" s="232"/>
      <c r="BZA24" s="232"/>
      <c r="BZB24" s="232"/>
      <c r="BZC24" s="232"/>
      <c r="BZD24" s="232"/>
      <c r="BZF24" s="233"/>
      <c r="BZG24" s="233"/>
      <c r="BZH24" s="233"/>
      <c r="BZI24" s="233"/>
      <c r="BZJ24" s="233"/>
      <c r="BZK24" s="233"/>
      <c r="BZL24" s="233"/>
      <c r="BZM24" s="233"/>
      <c r="BZN24" s="234"/>
      <c r="BZO24" s="232"/>
      <c r="BZP24" s="232"/>
      <c r="BZQ24" s="232"/>
      <c r="BZR24" s="232"/>
      <c r="BZS24" s="232"/>
      <c r="BZT24" s="232"/>
      <c r="BZV24" s="233"/>
      <c r="BZW24" s="233"/>
      <c r="BZX24" s="233"/>
      <c r="BZY24" s="233"/>
      <c r="BZZ24" s="233"/>
      <c r="CAA24" s="233"/>
      <c r="CAB24" s="233"/>
      <c r="CAC24" s="233"/>
      <c r="CAD24" s="234"/>
      <c r="CAE24" s="232"/>
      <c r="CAF24" s="232"/>
      <c r="CAG24" s="232"/>
      <c r="CAH24" s="232"/>
      <c r="CAI24" s="232"/>
      <c r="CAJ24" s="232"/>
      <c r="CAL24" s="233"/>
      <c r="CAM24" s="233"/>
      <c r="CAN24" s="233"/>
      <c r="CAO24" s="233"/>
      <c r="CAP24" s="233"/>
      <c r="CAQ24" s="233"/>
      <c r="CAR24" s="233"/>
      <c r="CAS24" s="233"/>
      <c r="CAT24" s="234"/>
      <c r="CAU24" s="232"/>
      <c r="CAV24" s="232"/>
      <c r="CAW24" s="232"/>
      <c r="CAX24" s="232"/>
      <c r="CAY24" s="232"/>
      <c r="CAZ24" s="232"/>
      <c r="CBB24" s="233"/>
      <c r="CBC24" s="233"/>
      <c r="CBD24" s="233"/>
      <c r="CBE24" s="233"/>
      <c r="CBF24" s="233"/>
      <c r="CBG24" s="233"/>
      <c r="CBH24" s="233"/>
      <c r="CBI24" s="233"/>
      <c r="CBJ24" s="234"/>
      <c r="CBK24" s="232"/>
      <c r="CBL24" s="232"/>
      <c r="CBM24" s="232"/>
      <c r="CBN24" s="232"/>
      <c r="CBO24" s="232"/>
      <c r="CBP24" s="232"/>
      <c r="CBR24" s="233"/>
      <c r="CBS24" s="233"/>
      <c r="CBT24" s="233"/>
      <c r="CBU24" s="233"/>
      <c r="CBV24" s="233"/>
      <c r="CBW24" s="233"/>
      <c r="CBX24" s="233"/>
      <c r="CBY24" s="233"/>
      <c r="CBZ24" s="234"/>
      <c r="CCA24" s="232"/>
      <c r="CCB24" s="232"/>
      <c r="CCC24" s="232"/>
      <c r="CCD24" s="232"/>
      <c r="CCE24" s="232"/>
      <c r="CCF24" s="232"/>
      <c r="CCH24" s="233"/>
      <c r="CCI24" s="233"/>
      <c r="CCJ24" s="233"/>
      <c r="CCK24" s="233"/>
      <c r="CCL24" s="233"/>
      <c r="CCM24" s="233"/>
      <c r="CCN24" s="233"/>
      <c r="CCO24" s="233"/>
      <c r="CCP24" s="234"/>
      <c r="CCQ24" s="232"/>
      <c r="CCR24" s="232"/>
      <c r="CCS24" s="232"/>
      <c r="CCT24" s="232"/>
      <c r="CCU24" s="232"/>
      <c r="CCV24" s="232"/>
      <c r="CCX24" s="233"/>
      <c r="CCY24" s="233"/>
      <c r="CCZ24" s="233"/>
      <c r="CDA24" s="233"/>
      <c r="CDB24" s="233"/>
      <c r="CDC24" s="233"/>
      <c r="CDD24" s="233"/>
      <c r="CDE24" s="233"/>
      <c r="CDF24" s="234"/>
      <c r="CDG24" s="232"/>
      <c r="CDH24" s="232"/>
      <c r="CDI24" s="232"/>
      <c r="CDJ24" s="232"/>
      <c r="CDK24" s="232"/>
      <c r="CDL24" s="232"/>
      <c r="CDN24" s="233"/>
      <c r="CDO24" s="233"/>
      <c r="CDP24" s="233"/>
      <c r="CDQ24" s="233"/>
      <c r="CDR24" s="233"/>
      <c r="CDS24" s="233"/>
      <c r="CDT24" s="233"/>
      <c r="CDU24" s="233"/>
      <c r="CDV24" s="234"/>
      <c r="CDW24" s="232"/>
      <c r="CDX24" s="232"/>
      <c r="CDY24" s="232"/>
      <c r="CDZ24" s="232"/>
      <c r="CEA24" s="232"/>
      <c r="CEB24" s="232"/>
      <c r="CED24" s="233"/>
      <c r="CEE24" s="233"/>
      <c r="CEF24" s="233"/>
      <c r="CEG24" s="233"/>
      <c r="CEH24" s="233"/>
      <c r="CEI24" s="233"/>
      <c r="CEJ24" s="233"/>
      <c r="CEK24" s="233"/>
      <c r="CEL24" s="234"/>
      <c r="CEM24" s="232"/>
      <c r="CEN24" s="232"/>
      <c r="CEO24" s="232"/>
      <c r="CEP24" s="232"/>
      <c r="CEQ24" s="232"/>
      <c r="CER24" s="232"/>
      <c r="CET24" s="233"/>
      <c r="CEU24" s="233"/>
      <c r="CEV24" s="233"/>
      <c r="CEW24" s="233"/>
      <c r="CEX24" s="233"/>
      <c r="CEY24" s="233"/>
      <c r="CEZ24" s="233"/>
      <c r="CFA24" s="233"/>
      <c r="CFB24" s="234"/>
      <c r="CFC24" s="232"/>
      <c r="CFD24" s="232"/>
      <c r="CFE24" s="232"/>
      <c r="CFF24" s="232"/>
      <c r="CFG24" s="232"/>
      <c r="CFH24" s="232"/>
      <c r="CFJ24" s="233"/>
      <c r="CFK24" s="233"/>
      <c r="CFL24" s="233"/>
      <c r="CFM24" s="233"/>
      <c r="CFN24" s="233"/>
      <c r="CFO24" s="233"/>
      <c r="CFP24" s="233"/>
      <c r="CFQ24" s="233"/>
      <c r="CFR24" s="234"/>
      <c r="CFS24" s="232"/>
      <c r="CFT24" s="232"/>
      <c r="CFU24" s="232"/>
      <c r="CFV24" s="232"/>
      <c r="CFW24" s="232"/>
      <c r="CFX24" s="232"/>
      <c r="CFZ24" s="233"/>
      <c r="CGA24" s="233"/>
      <c r="CGB24" s="233"/>
      <c r="CGC24" s="233"/>
      <c r="CGD24" s="233"/>
      <c r="CGE24" s="233"/>
      <c r="CGF24" s="233"/>
      <c r="CGG24" s="233"/>
      <c r="CGH24" s="234"/>
      <c r="CGI24" s="232"/>
      <c r="CGJ24" s="232"/>
      <c r="CGK24" s="232"/>
      <c r="CGL24" s="232"/>
      <c r="CGM24" s="232"/>
      <c r="CGN24" s="232"/>
      <c r="CGP24" s="233"/>
      <c r="CGQ24" s="233"/>
      <c r="CGR24" s="233"/>
      <c r="CGS24" s="233"/>
      <c r="CGT24" s="233"/>
      <c r="CGU24" s="233"/>
      <c r="CGV24" s="233"/>
      <c r="CGW24" s="233"/>
      <c r="CGX24" s="234"/>
      <c r="CGY24" s="232"/>
      <c r="CGZ24" s="232"/>
      <c r="CHA24" s="232"/>
      <c r="CHB24" s="232"/>
      <c r="CHC24" s="232"/>
      <c r="CHD24" s="232"/>
      <c r="CHF24" s="233"/>
      <c r="CHG24" s="233"/>
      <c r="CHH24" s="233"/>
      <c r="CHI24" s="233"/>
      <c r="CHJ24" s="233"/>
      <c r="CHK24" s="233"/>
      <c r="CHL24" s="233"/>
      <c r="CHM24" s="233"/>
      <c r="CHN24" s="234"/>
      <c r="CHO24" s="232"/>
      <c r="CHP24" s="232"/>
      <c r="CHQ24" s="232"/>
      <c r="CHR24" s="232"/>
      <c r="CHS24" s="232"/>
      <c r="CHT24" s="232"/>
      <c r="CHV24" s="233"/>
      <c r="CHW24" s="233"/>
      <c r="CHX24" s="233"/>
      <c r="CHY24" s="233"/>
      <c r="CHZ24" s="233"/>
      <c r="CIA24" s="233"/>
      <c r="CIB24" s="233"/>
      <c r="CIC24" s="233"/>
      <c r="CID24" s="234"/>
      <c r="CIE24" s="232"/>
      <c r="CIF24" s="232"/>
      <c r="CIG24" s="232"/>
      <c r="CIH24" s="232"/>
      <c r="CII24" s="232"/>
      <c r="CIJ24" s="232"/>
      <c r="CIL24" s="233"/>
      <c r="CIM24" s="233"/>
      <c r="CIN24" s="233"/>
      <c r="CIO24" s="233"/>
      <c r="CIP24" s="233"/>
      <c r="CIQ24" s="233"/>
      <c r="CIR24" s="233"/>
      <c r="CIS24" s="233"/>
      <c r="CIT24" s="234"/>
      <c r="CIU24" s="232"/>
      <c r="CIV24" s="232"/>
      <c r="CIW24" s="232"/>
      <c r="CIX24" s="232"/>
      <c r="CIY24" s="232"/>
      <c r="CIZ24" s="232"/>
      <c r="CJB24" s="233"/>
      <c r="CJC24" s="233"/>
      <c r="CJD24" s="233"/>
      <c r="CJE24" s="233"/>
      <c r="CJF24" s="233"/>
      <c r="CJG24" s="233"/>
      <c r="CJH24" s="233"/>
      <c r="CJI24" s="233"/>
      <c r="CJJ24" s="234"/>
      <c r="CJK24" s="232"/>
      <c r="CJL24" s="232"/>
      <c r="CJM24" s="232"/>
      <c r="CJN24" s="232"/>
      <c r="CJO24" s="232"/>
      <c r="CJP24" s="232"/>
      <c r="CJR24" s="233"/>
      <c r="CJS24" s="233"/>
      <c r="CJT24" s="233"/>
      <c r="CJU24" s="233"/>
      <c r="CJV24" s="233"/>
      <c r="CJW24" s="233"/>
      <c r="CJX24" s="233"/>
      <c r="CJY24" s="233"/>
      <c r="CJZ24" s="234"/>
      <c r="CKA24" s="232"/>
      <c r="CKB24" s="232"/>
      <c r="CKC24" s="232"/>
      <c r="CKD24" s="232"/>
      <c r="CKE24" s="232"/>
      <c r="CKF24" s="232"/>
      <c r="CKH24" s="233"/>
      <c r="CKI24" s="233"/>
      <c r="CKJ24" s="233"/>
      <c r="CKK24" s="233"/>
      <c r="CKL24" s="233"/>
      <c r="CKM24" s="233"/>
      <c r="CKN24" s="233"/>
      <c r="CKO24" s="233"/>
      <c r="CKP24" s="234"/>
      <c r="CKQ24" s="232"/>
      <c r="CKR24" s="232"/>
      <c r="CKS24" s="232"/>
      <c r="CKT24" s="232"/>
      <c r="CKU24" s="232"/>
      <c r="CKV24" s="232"/>
      <c r="CKX24" s="233"/>
      <c r="CKY24" s="233"/>
      <c r="CKZ24" s="233"/>
      <c r="CLA24" s="233"/>
      <c r="CLB24" s="233"/>
      <c r="CLC24" s="233"/>
      <c r="CLD24" s="233"/>
      <c r="CLE24" s="233"/>
      <c r="CLF24" s="234"/>
      <c r="CLG24" s="232"/>
      <c r="CLH24" s="232"/>
      <c r="CLI24" s="232"/>
      <c r="CLJ24" s="232"/>
      <c r="CLK24" s="232"/>
      <c r="CLL24" s="232"/>
      <c r="CLN24" s="233"/>
      <c r="CLO24" s="233"/>
      <c r="CLP24" s="233"/>
      <c r="CLQ24" s="233"/>
      <c r="CLR24" s="233"/>
      <c r="CLS24" s="233"/>
      <c r="CLT24" s="233"/>
      <c r="CLU24" s="233"/>
      <c r="CLV24" s="234"/>
      <c r="CLW24" s="232"/>
      <c r="CLX24" s="232"/>
      <c r="CLY24" s="232"/>
      <c r="CLZ24" s="232"/>
      <c r="CMA24" s="232"/>
      <c r="CMB24" s="232"/>
      <c r="CMD24" s="233"/>
      <c r="CME24" s="233"/>
      <c r="CMF24" s="233"/>
      <c r="CMG24" s="233"/>
      <c r="CMH24" s="233"/>
      <c r="CMI24" s="233"/>
      <c r="CMJ24" s="233"/>
      <c r="CMK24" s="233"/>
      <c r="CML24" s="234"/>
      <c r="CMM24" s="232"/>
      <c r="CMN24" s="232"/>
      <c r="CMO24" s="232"/>
      <c r="CMP24" s="232"/>
      <c r="CMQ24" s="232"/>
      <c r="CMR24" s="232"/>
      <c r="CMT24" s="233"/>
      <c r="CMU24" s="233"/>
      <c r="CMV24" s="233"/>
      <c r="CMW24" s="233"/>
      <c r="CMX24" s="233"/>
      <c r="CMY24" s="233"/>
      <c r="CMZ24" s="233"/>
      <c r="CNA24" s="233"/>
      <c r="CNB24" s="234"/>
      <c r="CNC24" s="232"/>
      <c r="CND24" s="232"/>
      <c r="CNE24" s="232"/>
      <c r="CNF24" s="232"/>
      <c r="CNG24" s="232"/>
      <c r="CNH24" s="232"/>
      <c r="CNJ24" s="233"/>
      <c r="CNK24" s="233"/>
      <c r="CNL24" s="233"/>
      <c r="CNM24" s="233"/>
      <c r="CNN24" s="233"/>
      <c r="CNO24" s="233"/>
      <c r="CNP24" s="233"/>
      <c r="CNQ24" s="233"/>
      <c r="CNR24" s="234"/>
      <c r="CNS24" s="232"/>
      <c r="CNT24" s="232"/>
      <c r="CNU24" s="232"/>
      <c r="CNV24" s="232"/>
      <c r="CNW24" s="232"/>
      <c r="CNX24" s="232"/>
      <c r="CNZ24" s="233"/>
      <c r="COA24" s="233"/>
      <c r="COB24" s="233"/>
      <c r="COC24" s="233"/>
      <c r="COD24" s="233"/>
      <c r="COE24" s="233"/>
      <c r="COF24" s="233"/>
      <c r="COG24" s="233"/>
      <c r="COH24" s="234"/>
      <c r="COI24" s="232"/>
      <c r="COJ24" s="232"/>
      <c r="COK24" s="232"/>
      <c r="COL24" s="232"/>
      <c r="COM24" s="232"/>
      <c r="CON24" s="232"/>
      <c r="COP24" s="233"/>
      <c r="COQ24" s="233"/>
      <c r="COR24" s="233"/>
      <c r="COS24" s="233"/>
      <c r="COT24" s="233"/>
      <c r="COU24" s="233"/>
      <c r="COV24" s="233"/>
      <c r="COW24" s="233"/>
      <c r="COX24" s="234"/>
      <c r="COY24" s="232"/>
      <c r="COZ24" s="232"/>
      <c r="CPA24" s="232"/>
      <c r="CPB24" s="232"/>
      <c r="CPC24" s="232"/>
      <c r="CPD24" s="232"/>
      <c r="CPF24" s="233"/>
      <c r="CPG24" s="233"/>
      <c r="CPH24" s="233"/>
      <c r="CPI24" s="233"/>
      <c r="CPJ24" s="233"/>
      <c r="CPK24" s="233"/>
      <c r="CPL24" s="233"/>
      <c r="CPM24" s="233"/>
      <c r="CPN24" s="234"/>
      <c r="CPO24" s="232"/>
      <c r="CPP24" s="232"/>
      <c r="CPQ24" s="232"/>
      <c r="CPR24" s="232"/>
      <c r="CPS24" s="232"/>
      <c r="CPT24" s="232"/>
      <c r="CPV24" s="233"/>
      <c r="CPW24" s="233"/>
      <c r="CPX24" s="233"/>
      <c r="CPY24" s="233"/>
      <c r="CPZ24" s="233"/>
      <c r="CQA24" s="233"/>
      <c r="CQB24" s="233"/>
      <c r="CQC24" s="233"/>
      <c r="CQD24" s="234"/>
      <c r="CQE24" s="232"/>
      <c r="CQF24" s="232"/>
      <c r="CQG24" s="232"/>
      <c r="CQH24" s="232"/>
      <c r="CQI24" s="232"/>
      <c r="CQJ24" s="232"/>
      <c r="CQL24" s="233"/>
      <c r="CQM24" s="233"/>
      <c r="CQN24" s="233"/>
      <c r="CQO24" s="233"/>
      <c r="CQP24" s="233"/>
      <c r="CQQ24" s="233"/>
      <c r="CQR24" s="233"/>
      <c r="CQS24" s="233"/>
      <c r="CQT24" s="234"/>
      <c r="CQU24" s="232"/>
      <c r="CQV24" s="232"/>
      <c r="CQW24" s="232"/>
      <c r="CQX24" s="232"/>
      <c r="CQY24" s="232"/>
      <c r="CQZ24" s="232"/>
      <c r="CRB24" s="233"/>
      <c r="CRC24" s="233"/>
      <c r="CRD24" s="233"/>
      <c r="CRE24" s="233"/>
      <c r="CRF24" s="233"/>
      <c r="CRG24" s="233"/>
      <c r="CRH24" s="233"/>
      <c r="CRI24" s="233"/>
      <c r="CRJ24" s="234"/>
      <c r="CRK24" s="232"/>
      <c r="CRL24" s="232"/>
      <c r="CRM24" s="232"/>
      <c r="CRN24" s="232"/>
      <c r="CRO24" s="232"/>
      <c r="CRP24" s="232"/>
      <c r="CRR24" s="233"/>
      <c r="CRS24" s="233"/>
      <c r="CRT24" s="233"/>
      <c r="CRU24" s="233"/>
      <c r="CRV24" s="233"/>
      <c r="CRW24" s="233"/>
      <c r="CRX24" s="233"/>
      <c r="CRY24" s="233"/>
      <c r="CRZ24" s="234"/>
      <c r="CSA24" s="232"/>
      <c r="CSB24" s="232"/>
      <c r="CSC24" s="232"/>
      <c r="CSD24" s="232"/>
      <c r="CSE24" s="232"/>
      <c r="CSF24" s="232"/>
      <c r="CSH24" s="233"/>
      <c r="CSI24" s="233"/>
      <c r="CSJ24" s="233"/>
      <c r="CSK24" s="233"/>
      <c r="CSL24" s="233"/>
      <c r="CSM24" s="233"/>
      <c r="CSN24" s="233"/>
      <c r="CSO24" s="233"/>
      <c r="CSP24" s="234"/>
      <c r="CSQ24" s="232"/>
      <c r="CSR24" s="232"/>
      <c r="CSS24" s="232"/>
      <c r="CST24" s="232"/>
      <c r="CSU24" s="232"/>
      <c r="CSV24" s="232"/>
      <c r="CSX24" s="233"/>
      <c r="CSY24" s="233"/>
      <c r="CSZ24" s="233"/>
      <c r="CTA24" s="233"/>
      <c r="CTB24" s="233"/>
      <c r="CTC24" s="233"/>
      <c r="CTD24" s="233"/>
      <c r="CTE24" s="233"/>
      <c r="CTF24" s="234"/>
      <c r="CTG24" s="232"/>
      <c r="CTH24" s="232"/>
      <c r="CTI24" s="232"/>
      <c r="CTJ24" s="232"/>
      <c r="CTK24" s="232"/>
      <c r="CTL24" s="232"/>
      <c r="CTN24" s="233"/>
      <c r="CTO24" s="233"/>
      <c r="CTP24" s="233"/>
      <c r="CTQ24" s="233"/>
      <c r="CTR24" s="233"/>
      <c r="CTS24" s="233"/>
      <c r="CTT24" s="233"/>
      <c r="CTU24" s="233"/>
      <c r="CTV24" s="234"/>
      <c r="CTW24" s="232"/>
      <c r="CTX24" s="232"/>
      <c r="CTY24" s="232"/>
      <c r="CTZ24" s="232"/>
      <c r="CUA24" s="232"/>
      <c r="CUB24" s="232"/>
      <c r="CUD24" s="233"/>
      <c r="CUE24" s="233"/>
      <c r="CUF24" s="233"/>
      <c r="CUG24" s="233"/>
      <c r="CUH24" s="233"/>
      <c r="CUI24" s="233"/>
      <c r="CUJ24" s="233"/>
      <c r="CUK24" s="233"/>
      <c r="CUL24" s="234"/>
      <c r="CUM24" s="232"/>
      <c r="CUN24" s="232"/>
      <c r="CUO24" s="232"/>
      <c r="CUP24" s="232"/>
      <c r="CUQ24" s="232"/>
      <c r="CUR24" s="232"/>
      <c r="CUT24" s="233"/>
      <c r="CUU24" s="233"/>
      <c r="CUV24" s="233"/>
      <c r="CUW24" s="233"/>
      <c r="CUX24" s="233"/>
      <c r="CUY24" s="233"/>
      <c r="CUZ24" s="233"/>
      <c r="CVA24" s="233"/>
      <c r="CVB24" s="234"/>
      <c r="CVC24" s="232"/>
      <c r="CVD24" s="232"/>
      <c r="CVE24" s="232"/>
      <c r="CVF24" s="232"/>
      <c r="CVG24" s="232"/>
      <c r="CVH24" s="232"/>
      <c r="CVJ24" s="233"/>
      <c r="CVK24" s="233"/>
      <c r="CVL24" s="233"/>
      <c r="CVM24" s="233"/>
      <c r="CVN24" s="233"/>
      <c r="CVO24" s="233"/>
      <c r="CVP24" s="233"/>
      <c r="CVQ24" s="233"/>
      <c r="CVR24" s="234"/>
      <c r="CVS24" s="232"/>
      <c r="CVT24" s="232"/>
      <c r="CVU24" s="232"/>
      <c r="CVV24" s="232"/>
      <c r="CVW24" s="232"/>
      <c r="CVX24" s="232"/>
      <c r="CVZ24" s="233"/>
      <c r="CWA24" s="233"/>
      <c r="CWB24" s="233"/>
      <c r="CWC24" s="233"/>
      <c r="CWD24" s="233"/>
      <c r="CWE24" s="233"/>
      <c r="CWF24" s="233"/>
      <c r="CWG24" s="233"/>
      <c r="CWH24" s="234"/>
      <c r="CWI24" s="232"/>
      <c r="CWJ24" s="232"/>
      <c r="CWK24" s="232"/>
      <c r="CWL24" s="232"/>
      <c r="CWM24" s="232"/>
      <c r="CWN24" s="232"/>
      <c r="CWP24" s="233"/>
      <c r="CWQ24" s="233"/>
      <c r="CWR24" s="233"/>
      <c r="CWS24" s="233"/>
      <c r="CWT24" s="233"/>
      <c r="CWU24" s="233"/>
      <c r="CWV24" s="233"/>
      <c r="CWW24" s="233"/>
      <c r="CWX24" s="234"/>
      <c r="CWY24" s="232"/>
      <c r="CWZ24" s="232"/>
      <c r="CXA24" s="232"/>
      <c r="CXB24" s="232"/>
      <c r="CXC24" s="232"/>
      <c r="CXD24" s="232"/>
      <c r="CXF24" s="233"/>
      <c r="CXG24" s="233"/>
      <c r="CXH24" s="233"/>
      <c r="CXI24" s="233"/>
      <c r="CXJ24" s="233"/>
      <c r="CXK24" s="233"/>
      <c r="CXL24" s="233"/>
      <c r="CXM24" s="233"/>
      <c r="CXN24" s="234"/>
      <c r="CXO24" s="232"/>
      <c r="CXP24" s="232"/>
      <c r="CXQ24" s="232"/>
      <c r="CXR24" s="232"/>
      <c r="CXS24" s="232"/>
      <c r="CXT24" s="232"/>
      <c r="CXV24" s="233"/>
      <c r="CXW24" s="233"/>
      <c r="CXX24" s="233"/>
      <c r="CXY24" s="233"/>
      <c r="CXZ24" s="233"/>
      <c r="CYA24" s="233"/>
      <c r="CYB24" s="233"/>
      <c r="CYC24" s="233"/>
      <c r="CYD24" s="234"/>
      <c r="CYE24" s="232"/>
      <c r="CYF24" s="232"/>
      <c r="CYG24" s="232"/>
      <c r="CYH24" s="232"/>
      <c r="CYI24" s="232"/>
      <c r="CYJ24" s="232"/>
      <c r="CYL24" s="233"/>
      <c r="CYM24" s="233"/>
      <c r="CYN24" s="233"/>
      <c r="CYO24" s="233"/>
      <c r="CYP24" s="233"/>
      <c r="CYQ24" s="233"/>
      <c r="CYR24" s="233"/>
      <c r="CYS24" s="233"/>
      <c r="CYT24" s="234"/>
      <c r="CYU24" s="232"/>
      <c r="CYV24" s="232"/>
      <c r="CYW24" s="232"/>
      <c r="CYX24" s="232"/>
      <c r="CYY24" s="232"/>
      <c r="CYZ24" s="232"/>
      <c r="CZB24" s="233"/>
      <c r="CZC24" s="233"/>
      <c r="CZD24" s="233"/>
      <c r="CZE24" s="233"/>
      <c r="CZF24" s="233"/>
      <c r="CZG24" s="233"/>
      <c r="CZH24" s="233"/>
      <c r="CZI24" s="233"/>
      <c r="CZJ24" s="234"/>
      <c r="CZK24" s="232"/>
      <c r="CZL24" s="232"/>
      <c r="CZM24" s="232"/>
      <c r="CZN24" s="232"/>
      <c r="CZO24" s="232"/>
      <c r="CZP24" s="232"/>
      <c r="CZR24" s="233"/>
      <c r="CZS24" s="233"/>
      <c r="CZT24" s="233"/>
      <c r="CZU24" s="233"/>
      <c r="CZV24" s="233"/>
      <c r="CZW24" s="233"/>
      <c r="CZX24" s="233"/>
      <c r="CZY24" s="233"/>
      <c r="CZZ24" s="234"/>
      <c r="DAA24" s="232"/>
      <c r="DAB24" s="232"/>
      <c r="DAC24" s="232"/>
      <c r="DAD24" s="232"/>
      <c r="DAE24" s="232"/>
      <c r="DAF24" s="232"/>
      <c r="DAH24" s="233"/>
      <c r="DAI24" s="233"/>
      <c r="DAJ24" s="233"/>
      <c r="DAK24" s="233"/>
      <c r="DAL24" s="233"/>
      <c r="DAM24" s="233"/>
      <c r="DAN24" s="233"/>
      <c r="DAO24" s="233"/>
      <c r="DAP24" s="234"/>
      <c r="DAQ24" s="232"/>
      <c r="DAR24" s="232"/>
      <c r="DAS24" s="232"/>
      <c r="DAT24" s="232"/>
      <c r="DAU24" s="232"/>
      <c r="DAV24" s="232"/>
      <c r="DAX24" s="233"/>
      <c r="DAY24" s="233"/>
      <c r="DAZ24" s="233"/>
      <c r="DBA24" s="233"/>
      <c r="DBB24" s="233"/>
      <c r="DBC24" s="233"/>
      <c r="DBD24" s="233"/>
      <c r="DBE24" s="233"/>
      <c r="DBF24" s="234"/>
      <c r="DBG24" s="232"/>
      <c r="DBH24" s="232"/>
      <c r="DBI24" s="232"/>
      <c r="DBJ24" s="232"/>
      <c r="DBK24" s="232"/>
      <c r="DBL24" s="232"/>
      <c r="DBN24" s="233"/>
      <c r="DBO24" s="233"/>
      <c r="DBP24" s="233"/>
      <c r="DBQ24" s="233"/>
      <c r="DBR24" s="233"/>
      <c r="DBS24" s="233"/>
      <c r="DBT24" s="233"/>
      <c r="DBU24" s="233"/>
      <c r="DBV24" s="234"/>
      <c r="DBW24" s="232"/>
      <c r="DBX24" s="232"/>
      <c r="DBY24" s="232"/>
      <c r="DBZ24" s="232"/>
      <c r="DCA24" s="232"/>
      <c r="DCB24" s="232"/>
      <c r="DCD24" s="233"/>
      <c r="DCE24" s="233"/>
      <c r="DCF24" s="233"/>
      <c r="DCG24" s="233"/>
      <c r="DCH24" s="233"/>
      <c r="DCI24" s="233"/>
      <c r="DCJ24" s="233"/>
      <c r="DCK24" s="233"/>
      <c r="DCL24" s="234"/>
      <c r="DCM24" s="232"/>
      <c r="DCN24" s="232"/>
      <c r="DCO24" s="232"/>
      <c r="DCP24" s="232"/>
      <c r="DCQ24" s="232"/>
      <c r="DCR24" s="232"/>
      <c r="DCT24" s="233"/>
      <c r="DCU24" s="233"/>
      <c r="DCV24" s="233"/>
      <c r="DCW24" s="233"/>
      <c r="DCX24" s="233"/>
      <c r="DCY24" s="233"/>
      <c r="DCZ24" s="233"/>
      <c r="DDA24" s="233"/>
      <c r="DDB24" s="234"/>
      <c r="DDC24" s="232"/>
      <c r="DDD24" s="232"/>
      <c r="DDE24" s="232"/>
      <c r="DDF24" s="232"/>
      <c r="DDG24" s="232"/>
      <c r="DDH24" s="232"/>
      <c r="DDJ24" s="233"/>
      <c r="DDK24" s="233"/>
      <c r="DDL24" s="233"/>
      <c r="DDM24" s="233"/>
      <c r="DDN24" s="233"/>
      <c r="DDO24" s="233"/>
      <c r="DDP24" s="233"/>
      <c r="DDQ24" s="233"/>
      <c r="DDR24" s="234"/>
      <c r="DDS24" s="232"/>
      <c r="DDT24" s="232"/>
      <c r="DDU24" s="232"/>
      <c r="DDV24" s="232"/>
      <c r="DDW24" s="232"/>
      <c r="DDX24" s="232"/>
      <c r="DDZ24" s="233"/>
      <c r="DEA24" s="233"/>
      <c r="DEB24" s="233"/>
      <c r="DEC24" s="233"/>
      <c r="DED24" s="233"/>
      <c r="DEE24" s="233"/>
      <c r="DEF24" s="233"/>
      <c r="DEG24" s="233"/>
      <c r="DEH24" s="234"/>
      <c r="DEI24" s="232"/>
      <c r="DEJ24" s="232"/>
      <c r="DEK24" s="232"/>
      <c r="DEL24" s="232"/>
      <c r="DEM24" s="232"/>
      <c r="DEN24" s="232"/>
      <c r="DEP24" s="233"/>
      <c r="DEQ24" s="233"/>
      <c r="DER24" s="233"/>
      <c r="DES24" s="233"/>
      <c r="DET24" s="233"/>
      <c r="DEU24" s="233"/>
      <c r="DEV24" s="233"/>
      <c r="DEW24" s="233"/>
      <c r="DEX24" s="234"/>
      <c r="DEY24" s="232"/>
      <c r="DEZ24" s="232"/>
      <c r="DFA24" s="232"/>
      <c r="DFB24" s="232"/>
      <c r="DFC24" s="232"/>
      <c r="DFD24" s="232"/>
      <c r="DFF24" s="233"/>
      <c r="DFG24" s="233"/>
      <c r="DFH24" s="233"/>
      <c r="DFI24" s="233"/>
      <c r="DFJ24" s="233"/>
      <c r="DFK24" s="233"/>
      <c r="DFL24" s="233"/>
      <c r="DFM24" s="233"/>
      <c r="DFN24" s="234"/>
      <c r="DFO24" s="232"/>
      <c r="DFP24" s="232"/>
      <c r="DFQ24" s="232"/>
      <c r="DFR24" s="232"/>
      <c r="DFS24" s="232"/>
      <c r="DFT24" s="232"/>
      <c r="DFV24" s="233"/>
      <c r="DFW24" s="233"/>
      <c r="DFX24" s="233"/>
      <c r="DFY24" s="233"/>
      <c r="DFZ24" s="233"/>
      <c r="DGA24" s="233"/>
      <c r="DGB24" s="233"/>
      <c r="DGC24" s="233"/>
      <c r="DGD24" s="234"/>
      <c r="DGE24" s="232"/>
      <c r="DGF24" s="232"/>
      <c r="DGG24" s="232"/>
      <c r="DGH24" s="232"/>
      <c r="DGI24" s="232"/>
      <c r="DGJ24" s="232"/>
      <c r="DGL24" s="233"/>
      <c r="DGM24" s="233"/>
      <c r="DGN24" s="233"/>
      <c r="DGO24" s="233"/>
      <c r="DGP24" s="233"/>
      <c r="DGQ24" s="233"/>
      <c r="DGR24" s="233"/>
      <c r="DGS24" s="233"/>
      <c r="DGT24" s="234"/>
      <c r="DGU24" s="232"/>
      <c r="DGV24" s="232"/>
      <c r="DGW24" s="232"/>
      <c r="DGX24" s="232"/>
      <c r="DGY24" s="232"/>
      <c r="DGZ24" s="232"/>
      <c r="DHB24" s="233"/>
      <c r="DHC24" s="233"/>
      <c r="DHD24" s="233"/>
      <c r="DHE24" s="233"/>
      <c r="DHF24" s="233"/>
      <c r="DHG24" s="233"/>
      <c r="DHH24" s="233"/>
      <c r="DHI24" s="233"/>
      <c r="DHJ24" s="234"/>
      <c r="DHK24" s="232"/>
      <c r="DHL24" s="232"/>
      <c r="DHM24" s="232"/>
      <c r="DHN24" s="232"/>
      <c r="DHO24" s="232"/>
      <c r="DHP24" s="232"/>
      <c r="DHR24" s="233"/>
      <c r="DHS24" s="233"/>
      <c r="DHT24" s="233"/>
      <c r="DHU24" s="233"/>
      <c r="DHV24" s="233"/>
      <c r="DHW24" s="233"/>
      <c r="DHX24" s="233"/>
      <c r="DHY24" s="233"/>
      <c r="DHZ24" s="234"/>
      <c r="DIA24" s="232"/>
      <c r="DIB24" s="232"/>
      <c r="DIC24" s="232"/>
      <c r="DID24" s="232"/>
      <c r="DIE24" s="232"/>
      <c r="DIF24" s="232"/>
      <c r="DIH24" s="233"/>
      <c r="DII24" s="233"/>
      <c r="DIJ24" s="233"/>
      <c r="DIK24" s="233"/>
      <c r="DIL24" s="233"/>
      <c r="DIM24" s="233"/>
      <c r="DIN24" s="233"/>
      <c r="DIO24" s="233"/>
      <c r="DIP24" s="234"/>
      <c r="DIQ24" s="232"/>
      <c r="DIR24" s="232"/>
      <c r="DIS24" s="232"/>
      <c r="DIT24" s="232"/>
      <c r="DIU24" s="232"/>
      <c r="DIV24" s="232"/>
      <c r="DIX24" s="233"/>
      <c r="DIY24" s="233"/>
      <c r="DIZ24" s="233"/>
      <c r="DJA24" s="233"/>
      <c r="DJB24" s="233"/>
      <c r="DJC24" s="233"/>
      <c r="DJD24" s="233"/>
      <c r="DJE24" s="233"/>
      <c r="DJF24" s="234"/>
      <c r="DJG24" s="232"/>
      <c r="DJH24" s="232"/>
      <c r="DJI24" s="232"/>
      <c r="DJJ24" s="232"/>
      <c r="DJK24" s="232"/>
      <c r="DJL24" s="232"/>
      <c r="DJN24" s="233"/>
      <c r="DJO24" s="233"/>
      <c r="DJP24" s="233"/>
      <c r="DJQ24" s="233"/>
      <c r="DJR24" s="233"/>
      <c r="DJS24" s="233"/>
      <c r="DJT24" s="233"/>
      <c r="DJU24" s="233"/>
      <c r="DJV24" s="234"/>
      <c r="DJW24" s="232"/>
      <c r="DJX24" s="232"/>
      <c r="DJY24" s="232"/>
      <c r="DJZ24" s="232"/>
      <c r="DKA24" s="232"/>
      <c r="DKB24" s="232"/>
      <c r="DKD24" s="233"/>
      <c r="DKE24" s="233"/>
      <c r="DKF24" s="233"/>
      <c r="DKG24" s="233"/>
      <c r="DKH24" s="233"/>
      <c r="DKI24" s="233"/>
      <c r="DKJ24" s="233"/>
      <c r="DKK24" s="233"/>
      <c r="DKL24" s="234"/>
      <c r="DKM24" s="232"/>
      <c r="DKN24" s="232"/>
      <c r="DKO24" s="232"/>
      <c r="DKP24" s="232"/>
      <c r="DKQ24" s="232"/>
      <c r="DKR24" s="232"/>
      <c r="DKT24" s="233"/>
      <c r="DKU24" s="233"/>
      <c r="DKV24" s="233"/>
      <c r="DKW24" s="233"/>
      <c r="DKX24" s="233"/>
      <c r="DKY24" s="233"/>
      <c r="DKZ24" s="233"/>
      <c r="DLA24" s="233"/>
      <c r="DLB24" s="234"/>
      <c r="DLC24" s="232"/>
      <c r="DLD24" s="232"/>
      <c r="DLE24" s="232"/>
      <c r="DLF24" s="232"/>
      <c r="DLG24" s="232"/>
      <c r="DLH24" s="232"/>
      <c r="DLJ24" s="233"/>
      <c r="DLK24" s="233"/>
      <c r="DLL24" s="233"/>
      <c r="DLM24" s="233"/>
      <c r="DLN24" s="233"/>
      <c r="DLO24" s="233"/>
      <c r="DLP24" s="233"/>
      <c r="DLQ24" s="233"/>
      <c r="DLR24" s="234"/>
      <c r="DLS24" s="232"/>
      <c r="DLT24" s="232"/>
      <c r="DLU24" s="232"/>
      <c r="DLV24" s="232"/>
      <c r="DLW24" s="232"/>
      <c r="DLX24" s="232"/>
      <c r="DLZ24" s="233"/>
      <c r="DMA24" s="233"/>
      <c r="DMB24" s="233"/>
      <c r="DMC24" s="233"/>
      <c r="DMD24" s="233"/>
      <c r="DME24" s="233"/>
      <c r="DMF24" s="233"/>
      <c r="DMG24" s="233"/>
      <c r="DMH24" s="234"/>
      <c r="DMI24" s="232"/>
      <c r="DMJ24" s="232"/>
      <c r="DMK24" s="232"/>
      <c r="DML24" s="232"/>
      <c r="DMM24" s="232"/>
      <c r="DMN24" s="232"/>
      <c r="DMP24" s="233"/>
      <c r="DMQ24" s="233"/>
      <c r="DMR24" s="233"/>
      <c r="DMS24" s="233"/>
      <c r="DMT24" s="233"/>
      <c r="DMU24" s="233"/>
      <c r="DMV24" s="233"/>
      <c r="DMW24" s="233"/>
      <c r="DMX24" s="234"/>
      <c r="DMY24" s="232"/>
      <c r="DMZ24" s="232"/>
      <c r="DNA24" s="232"/>
      <c r="DNB24" s="232"/>
      <c r="DNC24" s="232"/>
      <c r="DND24" s="232"/>
      <c r="DNF24" s="233"/>
      <c r="DNG24" s="233"/>
      <c r="DNH24" s="233"/>
      <c r="DNI24" s="233"/>
      <c r="DNJ24" s="233"/>
      <c r="DNK24" s="233"/>
      <c r="DNL24" s="233"/>
      <c r="DNM24" s="233"/>
      <c r="DNN24" s="234"/>
      <c r="DNO24" s="232"/>
      <c r="DNP24" s="232"/>
      <c r="DNQ24" s="232"/>
      <c r="DNR24" s="232"/>
      <c r="DNS24" s="232"/>
      <c r="DNT24" s="232"/>
      <c r="DNV24" s="233"/>
      <c r="DNW24" s="233"/>
      <c r="DNX24" s="233"/>
      <c r="DNY24" s="233"/>
      <c r="DNZ24" s="233"/>
      <c r="DOA24" s="233"/>
      <c r="DOB24" s="233"/>
      <c r="DOC24" s="233"/>
      <c r="DOD24" s="234"/>
      <c r="DOE24" s="232"/>
      <c r="DOF24" s="232"/>
      <c r="DOG24" s="232"/>
      <c r="DOH24" s="232"/>
      <c r="DOI24" s="232"/>
      <c r="DOJ24" s="232"/>
      <c r="DOL24" s="233"/>
      <c r="DOM24" s="233"/>
      <c r="DON24" s="233"/>
      <c r="DOO24" s="233"/>
      <c r="DOP24" s="233"/>
      <c r="DOQ24" s="233"/>
      <c r="DOR24" s="233"/>
      <c r="DOS24" s="233"/>
      <c r="DOT24" s="234"/>
      <c r="DOU24" s="232"/>
      <c r="DOV24" s="232"/>
      <c r="DOW24" s="232"/>
      <c r="DOX24" s="232"/>
      <c r="DOY24" s="232"/>
      <c r="DOZ24" s="232"/>
      <c r="DPB24" s="233"/>
      <c r="DPC24" s="233"/>
      <c r="DPD24" s="233"/>
      <c r="DPE24" s="233"/>
      <c r="DPF24" s="233"/>
      <c r="DPG24" s="233"/>
      <c r="DPH24" s="233"/>
      <c r="DPI24" s="233"/>
      <c r="DPJ24" s="234"/>
      <c r="DPK24" s="232"/>
      <c r="DPL24" s="232"/>
      <c r="DPM24" s="232"/>
      <c r="DPN24" s="232"/>
      <c r="DPO24" s="232"/>
      <c r="DPP24" s="232"/>
      <c r="DPR24" s="233"/>
      <c r="DPS24" s="233"/>
      <c r="DPT24" s="233"/>
      <c r="DPU24" s="233"/>
      <c r="DPV24" s="233"/>
      <c r="DPW24" s="233"/>
      <c r="DPX24" s="233"/>
      <c r="DPY24" s="233"/>
      <c r="DPZ24" s="234"/>
      <c r="DQA24" s="232"/>
      <c r="DQB24" s="232"/>
      <c r="DQC24" s="232"/>
      <c r="DQD24" s="232"/>
      <c r="DQE24" s="232"/>
      <c r="DQF24" s="232"/>
      <c r="DQH24" s="233"/>
      <c r="DQI24" s="233"/>
      <c r="DQJ24" s="233"/>
      <c r="DQK24" s="233"/>
      <c r="DQL24" s="233"/>
      <c r="DQM24" s="233"/>
      <c r="DQN24" s="233"/>
      <c r="DQO24" s="233"/>
      <c r="DQP24" s="234"/>
      <c r="DQQ24" s="232"/>
      <c r="DQR24" s="232"/>
      <c r="DQS24" s="232"/>
      <c r="DQT24" s="232"/>
      <c r="DQU24" s="232"/>
      <c r="DQV24" s="232"/>
      <c r="DQX24" s="233"/>
      <c r="DQY24" s="233"/>
      <c r="DQZ24" s="233"/>
      <c r="DRA24" s="233"/>
      <c r="DRB24" s="233"/>
      <c r="DRC24" s="233"/>
      <c r="DRD24" s="233"/>
      <c r="DRE24" s="233"/>
      <c r="DRF24" s="234"/>
      <c r="DRG24" s="232"/>
      <c r="DRH24" s="232"/>
      <c r="DRI24" s="232"/>
      <c r="DRJ24" s="232"/>
      <c r="DRK24" s="232"/>
      <c r="DRL24" s="232"/>
      <c r="DRN24" s="233"/>
      <c r="DRO24" s="233"/>
      <c r="DRP24" s="233"/>
      <c r="DRQ24" s="233"/>
      <c r="DRR24" s="233"/>
      <c r="DRS24" s="233"/>
      <c r="DRT24" s="233"/>
      <c r="DRU24" s="233"/>
      <c r="DRV24" s="234"/>
      <c r="DRW24" s="232"/>
      <c r="DRX24" s="232"/>
      <c r="DRY24" s="232"/>
      <c r="DRZ24" s="232"/>
      <c r="DSA24" s="232"/>
      <c r="DSB24" s="232"/>
      <c r="DSD24" s="233"/>
      <c r="DSE24" s="233"/>
      <c r="DSF24" s="233"/>
      <c r="DSG24" s="233"/>
      <c r="DSH24" s="233"/>
      <c r="DSI24" s="233"/>
      <c r="DSJ24" s="233"/>
      <c r="DSK24" s="233"/>
      <c r="DSL24" s="234"/>
      <c r="DSM24" s="232"/>
      <c r="DSN24" s="232"/>
      <c r="DSO24" s="232"/>
      <c r="DSP24" s="232"/>
      <c r="DSQ24" s="232"/>
      <c r="DSR24" s="232"/>
      <c r="DST24" s="233"/>
      <c r="DSU24" s="233"/>
      <c r="DSV24" s="233"/>
      <c r="DSW24" s="233"/>
      <c r="DSX24" s="233"/>
      <c r="DSY24" s="233"/>
      <c r="DSZ24" s="233"/>
      <c r="DTA24" s="233"/>
      <c r="DTB24" s="234"/>
      <c r="DTC24" s="232"/>
      <c r="DTD24" s="232"/>
      <c r="DTE24" s="232"/>
      <c r="DTF24" s="232"/>
      <c r="DTG24" s="232"/>
      <c r="DTH24" s="232"/>
      <c r="DTJ24" s="233"/>
      <c r="DTK24" s="233"/>
      <c r="DTL24" s="233"/>
      <c r="DTM24" s="233"/>
      <c r="DTN24" s="233"/>
      <c r="DTO24" s="233"/>
      <c r="DTP24" s="233"/>
      <c r="DTQ24" s="233"/>
      <c r="DTR24" s="234"/>
      <c r="DTS24" s="232"/>
      <c r="DTT24" s="232"/>
      <c r="DTU24" s="232"/>
      <c r="DTV24" s="232"/>
      <c r="DTW24" s="232"/>
      <c r="DTX24" s="232"/>
      <c r="DTZ24" s="233"/>
      <c r="DUA24" s="233"/>
      <c r="DUB24" s="233"/>
      <c r="DUC24" s="233"/>
      <c r="DUD24" s="233"/>
      <c r="DUE24" s="233"/>
      <c r="DUF24" s="233"/>
      <c r="DUG24" s="233"/>
      <c r="DUH24" s="234"/>
      <c r="DUI24" s="232"/>
      <c r="DUJ24" s="232"/>
      <c r="DUK24" s="232"/>
      <c r="DUL24" s="232"/>
      <c r="DUM24" s="232"/>
      <c r="DUN24" s="232"/>
      <c r="DUP24" s="233"/>
      <c r="DUQ24" s="233"/>
      <c r="DUR24" s="233"/>
      <c r="DUS24" s="233"/>
      <c r="DUT24" s="233"/>
      <c r="DUU24" s="233"/>
      <c r="DUV24" s="233"/>
      <c r="DUW24" s="233"/>
      <c r="DUX24" s="234"/>
      <c r="DUY24" s="232"/>
      <c r="DUZ24" s="232"/>
      <c r="DVA24" s="232"/>
      <c r="DVB24" s="232"/>
      <c r="DVC24" s="232"/>
      <c r="DVD24" s="232"/>
      <c r="DVF24" s="233"/>
      <c r="DVG24" s="233"/>
      <c r="DVH24" s="233"/>
      <c r="DVI24" s="233"/>
      <c r="DVJ24" s="233"/>
      <c r="DVK24" s="233"/>
      <c r="DVL24" s="233"/>
      <c r="DVM24" s="233"/>
      <c r="DVN24" s="234"/>
      <c r="DVO24" s="232"/>
      <c r="DVP24" s="232"/>
      <c r="DVQ24" s="232"/>
      <c r="DVR24" s="232"/>
      <c r="DVS24" s="232"/>
      <c r="DVT24" s="232"/>
      <c r="DVV24" s="233"/>
      <c r="DVW24" s="233"/>
      <c r="DVX24" s="233"/>
      <c r="DVY24" s="233"/>
      <c r="DVZ24" s="233"/>
      <c r="DWA24" s="233"/>
      <c r="DWB24" s="233"/>
      <c r="DWC24" s="233"/>
      <c r="DWD24" s="234"/>
      <c r="DWE24" s="232"/>
      <c r="DWF24" s="232"/>
      <c r="DWG24" s="232"/>
      <c r="DWH24" s="232"/>
      <c r="DWI24" s="232"/>
      <c r="DWJ24" s="232"/>
      <c r="DWL24" s="233"/>
      <c r="DWM24" s="233"/>
      <c r="DWN24" s="233"/>
      <c r="DWO24" s="233"/>
      <c r="DWP24" s="233"/>
      <c r="DWQ24" s="233"/>
      <c r="DWR24" s="233"/>
      <c r="DWS24" s="233"/>
      <c r="DWT24" s="234"/>
      <c r="DWU24" s="232"/>
      <c r="DWV24" s="232"/>
      <c r="DWW24" s="232"/>
      <c r="DWX24" s="232"/>
      <c r="DWY24" s="232"/>
      <c r="DWZ24" s="232"/>
      <c r="DXB24" s="233"/>
      <c r="DXC24" s="233"/>
      <c r="DXD24" s="233"/>
      <c r="DXE24" s="233"/>
      <c r="DXF24" s="233"/>
      <c r="DXG24" s="233"/>
      <c r="DXH24" s="233"/>
      <c r="DXI24" s="233"/>
      <c r="DXJ24" s="234"/>
      <c r="DXK24" s="232"/>
      <c r="DXL24" s="232"/>
      <c r="DXM24" s="232"/>
      <c r="DXN24" s="232"/>
      <c r="DXO24" s="232"/>
      <c r="DXP24" s="232"/>
      <c r="DXR24" s="233"/>
      <c r="DXS24" s="233"/>
      <c r="DXT24" s="233"/>
      <c r="DXU24" s="233"/>
      <c r="DXV24" s="233"/>
      <c r="DXW24" s="233"/>
      <c r="DXX24" s="233"/>
      <c r="DXY24" s="233"/>
      <c r="DXZ24" s="234"/>
      <c r="DYA24" s="232"/>
      <c r="DYB24" s="232"/>
      <c r="DYC24" s="232"/>
      <c r="DYD24" s="232"/>
      <c r="DYE24" s="232"/>
      <c r="DYF24" s="232"/>
      <c r="DYH24" s="233"/>
      <c r="DYI24" s="233"/>
      <c r="DYJ24" s="233"/>
      <c r="DYK24" s="233"/>
      <c r="DYL24" s="233"/>
      <c r="DYM24" s="233"/>
      <c r="DYN24" s="233"/>
      <c r="DYO24" s="233"/>
      <c r="DYP24" s="234"/>
      <c r="DYQ24" s="232"/>
      <c r="DYR24" s="232"/>
      <c r="DYS24" s="232"/>
      <c r="DYT24" s="232"/>
      <c r="DYU24" s="232"/>
      <c r="DYV24" s="232"/>
      <c r="DYX24" s="233"/>
      <c r="DYY24" s="233"/>
      <c r="DYZ24" s="233"/>
      <c r="DZA24" s="233"/>
      <c r="DZB24" s="233"/>
      <c r="DZC24" s="233"/>
      <c r="DZD24" s="233"/>
      <c r="DZE24" s="233"/>
      <c r="DZF24" s="234"/>
      <c r="DZG24" s="232"/>
      <c r="DZH24" s="232"/>
      <c r="DZI24" s="232"/>
      <c r="DZJ24" s="232"/>
      <c r="DZK24" s="232"/>
      <c r="DZL24" s="232"/>
      <c r="DZN24" s="233"/>
      <c r="DZO24" s="233"/>
      <c r="DZP24" s="233"/>
      <c r="DZQ24" s="233"/>
      <c r="DZR24" s="233"/>
      <c r="DZS24" s="233"/>
      <c r="DZT24" s="233"/>
      <c r="DZU24" s="233"/>
      <c r="DZV24" s="234"/>
      <c r="DZW24" s="232"/>
      <c r="DZX24" s="232"/>
      <c r="DZY24" s="232"/>
      <c r="DZZ24" s="232"/>
      <c r="EAA24" s="232"/>
      <c r="EAB24" s="232"/>
      <c r="EAD24" s="233"/>
      <c r="EAE24" s="233"/>
      <c r="EAF24" s="233"/>
      <c r="EAG24" s="233"/>
      <c r="EAH24" s="233"/>
      <c r="EAI24" s="233"/>
      <c r="EAJ24" s="233"/>
      <c r="EAK24" s="233"/>
      <c r="EAL24" s="234"/>
      <c r="EAM24" s="232"/>
      <c r="EAN24" s="232"/>
      <c r="EAO24" s="232"/>
      <c r="EAP24" s="232"/>
      <c r="EAQ24" s="232"/>
      <c r="EAR24" s="232"/>
      <c r="EAT24" s="233"/>
      <c r="EAU24" s="233"/>
      <c r="EAV24" s="233"/>
      <c r="EAW24" s="233"/>
      <c r="EAX24" s="233"/>
      <c r="EAY24" s="233"/>
      <c r="EAZ24" s="233"/>
      <c r="EBA24" s="233"/>
      <c r="EBB24" s="234"/>
      <c r="EBC24" s="232"/>
      <c r="EBD24" s="232"/>
      <c r="EBE24" s="232"/>
      <c r="EBF24" s="232"/>
      <c r="EBG24" s="232"/>
      <c r="EBH24" s="232"/>
      <c r="EBJ24" s="233"/>
      <c r="EBK24" s="233"/>
      <c r="EBL24" s="233"/>
      <c r="EBM24" s="233"/>
      <c r="EBN24" s="233"/>
      <c r="EBO24" s="233"/>
      <c r="EBP24" s="233"/>
      <c r="EBQ24" s="233"/>
      <c r="EBR24" s="234"/>
      <c r="EBS24" s="232"/>
      <c r="EBT24" s="232"/>
      <c r="EBU24" s="232"/>
      <c r="EBV24" s="232"/>
      <c r="EBW24" s="232"/>
      <c r="EBX24" s="232"/>
      <c r="EBZ24" s="233"/>
      <c r="ECA24" s="233"/>
      <c r="ECB24" s="233"/>
      <c r="ECC24" s="233"/>
      <c r="ECD24" s="233"/>
      <c r="ECE24" s="233"/>
      <c r="ECF24" s="233"/>
      <c r="ECG24" s="233"/>
      <c r="ECH24" s="234"/>
      <c r="ECI24" s="232"/>
      <c r="ECJ24" s="232"/>
      <c r="ECK24" s="232"/>
      <c r="ECL24" s="232"/>
      <c r="ECM24" s="232"/>
      <c r="ECN24" s="232"/>
      <c r="ECP24" s="233"/>
      <c r="ECQ24" s="233"/>
      <c r="ECR24" s="233"/>
      <c r="ECS24" s="233"/>
      <c r="ECT24" s="233"/>
      <c r="ECU24" s="233"/>
      <c r="ECV24" s="233"/>
      <c r="ECW24" s="233"/>
      <c r="ECX24" s="234"/>
      <c r="ECY24" s="232"/>
      <c r="ECZ24" s="232"/>
      <c r="EDA24" s="232"/>
      <c r="EDB24" s="232"/>
      <c r="EDC24" s="232"/>
      <c r="EDD24" s="232"/>
      <c r="EDF24" s="233"/>
      <c r="EDG24" s="233"/>
      <c r="EDH24" s="233"/>
      <c r="EDI24" s="233"/>
      <c r="EDJ24" s="233"/>
      <c r="EDK24" s="233"/>
      <c r="EDL24" s="233"/>
      <c r="EDM24" s="233"/>
      <c r="EDN24" s="234"/>
      <c r="EDO24" s="232"/>
      <c r="EDP24" s="232"/>
      <c r="EDQ24" s="232"/>
      <c r="EDR24" s="232"/>
      <c r="EDS24" s="232"/>
      <c r="EDT24" s="232"/>
      <c r="EDV24" s="233"/>
      <c r="EDW24" s="233"/>
      <c r="EDX24" s="233"/>
      <c r="EDY24" s="233"/>
      <c r="EDZ24" s="233"/>
      <c r="EEA24" s="233"/>
      <c r="EEB24" s="233"/>
      <c r="EEC24" s="233"/>
      <c r="EED24" s="234"/>
      <c r="EEE24" s="232"/>
      <c r="EEF24" s="232"/>
      <c r="EEG24" s="232"/>
      <c r="EEH24" s="232"/>
      <c r="EEI24" s="232"/>
      <c r="EEJ24" s="232"/>
      <c r="EEL24" s="233"/>
      <c r="EEM24" s="233"/>
      <c r="EEN24" s="233"/>
      <c r="EEO24" s="233"/>
      <c r="EEP24" s="233"/>
      <c r="EEQ24" s="233"/>
      <c r="EER24" s="233"/>
      <c r="EES24" s="233"/>
      <c r="EET24" s="234"/>
      <c r="EEU24" s="232"/>
      <c r="EEV24" s="232"/>
      <c r="EEW24" s="232"/>
      <c r="EEX24" s="232"/>
      <c r="EEY24" s="232"/>
      <c r="EEZ24" s="232"/>
      <c r="EFB24" s="233"/>
      <c r="EFC24" s="233"/>
      <c r="EFD24" s="233"/>
      <c r="EFE24" s="233"/>
      <c r="EFF24" s="233"/>
      <c r="EFG24" s="233"/>
      <c r="EFH24" s="233"/>
      <c r="EFI24" s="233"/>
      <c r="EFJ24" s="234"/>
      <c r="EFK24" s="232"/>
      <c r="EFL24" s="232"/>
      <c r="EFM24" s="232"/>
      <c r="EFN24" s="232"/>
      <c r="EFO24" s="232"/>
      <c r="EFP24" s="232"/>
      <c r="EFR24" s="233"/>
      <c r="EFS24" s="233"/>
      <c r="EFT24" s="233"/>
      <c r="EFU24" s="233"/>
      <c r="EFV24" s="233"/>
      <c r="EFW24" s="233"/>
      <c r="EFX24" s="233"/>
      <c r="EFY24" s="233"/>
      <c r="EFZ24" s="234"/>
      <c r="EGA24" s="232"/>
      <c r="EGB24" s="232"/>
      <c r="EGC24" s="232"/>
      <c r="EGD24" s="232"/>
      <c r="EGE24" s="232"/>
      <c r="EGF24" s="232"/>
      <c r="EGH24" s="233"/>
      <c r="EGI24" s="233"/>
      <c r="EGJ24" s="233"/>
      <c r="EGK24" s="233"/>
      <c r="EGL24" s="233"/>
      <c r="EGM24" s="233"/>
      <c r="EGN24" s="233"/>
      <c r="EGO24" s="233"/>
      <c r="EGP24" s="234"/>
      <c r="EGQ24" s="232"/>
      <c r="EGR24" s="232"/>
      <c r="EGS24" s="232"/>
      <c r="EGT24" s="232"/>
      <c r="EGU24" s="232"/>
      <c r="EGV24" s="232"/>
      <c r="EGX24" s="233"/>
      <c r="EGY24" s="233"/>
      <c r="EGZ24" s="233"/>
      <c r="EHA24" s="233"/>
      <c r="EHB24" s="233"/>
      <c r="EHC24" s="233"/>
      <c r="EHD24" s="233"/>
      <c r="EHE24" s="233"/>
      <c r="EHF24" s="234"/>
      <c r="EHG24" s="232"/>
      <c r="EHH24" s="232"/>
      <c r="EHI24" s="232"/>
      <c r="EHJ24" s="232"/>
      <c r="EHK24" s="232"/>
      <c r="EHL24" s="232"/>
      <c r="EHN24" s="233"/>
      <c r="EHO24" s="233"/>
      <c r="EHP24" s="233"/>
      <c r="EHQ24" s="233"/>
      <c r="EHR24" s="233"/>
      <c r="EHS24" s="233"/>
      <c r="EHT24" s="233"/>
      <c r="EHU24" s="233"/>
      <c r="EHV24" s="234"/>
      <c r="EHW24" s="232"/>
      <c r="EHX24" s="232"/>
      <c r="EHY24" s="232"/>
      <c r="EHZ24" s="232"/>
      <c r="EIA24" s="232"/>
      <c r="EIB24" s="232"/>
      <c r="EID24" s="233"/>
      <c r="EIE24" s="233"/>
      <c r="EIF24" s="233"/>
      <c r="EIG24" s="233"/>
      <c r="EIH24" s="233"/>
      <c r="EII24" s="233"/>
      <c r="EIJ24" s="233"/>
      <c r="EIK24" s="233"/>
      <c r="EIL24" s="234"/>
      <c r="EIM24" s="232"/>
      <c r="EIN24" s="232"/>
      <c r="EIO24" s="232"/>
      <c r="EIP24" s="232"/>
      <c r="EIQ24" s="232"/>
      <c r="EIR24" s="232"/>
      <c r="EIT24" s="233"/>
      <c r="EIU24" s="233"/>
      <c r="EIV24" s="233"/>
      <c r="EIW24" s="233"/>
      <c r="EIX24" s="233"/>
      <c r="EIY24" s="233"/>
      <c r="EIZ24" s="233"/>
      <c r="EJA24" s="233"/>
      <c r="EJB24" s="234"/>
      <c r="EJC24" s="232"/>
      <c r="EJD24" s="232"/>
      <c r="EJE24" s="232"/>
      <c r="EJF24" s="232"/>
      <c r="EJG24" s="232"/>
      <c r="EJH24" s="232"/>
      <c r="EJJ24" s="233"/>
      <c r="EJK24" s="233"/>
      <c r="EJL24" s="233"/>
      <c r="EJM24" s="233"/>
      <c r="EJN24" s="233"/>
      <c r="EJO24" s="233"/>
      <c r="EJP24" s="233"/>
      <c r="EJQ24" s="233"/>
      <c r="EJR24" s="234"/>
      <c r="EJS24" s="232"/>
      <c r="EJT24" s="232"/>
      <c r="EJU24" s="232"/>
      <c r="EJV24" s="232"/>
      <c r="EJW24" s="232"/>
      <c r="EJX24" s="232"/>
      <c r="EJZ24" s="233"/>
      <c r="EKA24" s="233"/>
      <c r="EKB24" s="233"/>
      <c r="EKC24" s="233"/>
      <c r="EKD24" s="233"/>
      <c r="EKE24" s="233"/>
      <c r="EKF24" s="233"/>
      <c r="EKG24" s="233"/>
      <c r="EKH24" s="234"/>
      <c r="EKI24" s="232"/>
      <c r="EKJ24" s="232"/>
      <c r="EKK24" s="232"/>
      <c r="EKL24" s="232"/>
      <c r="EKM24" s="232"/>
      <c r="EKN24" s="232"/>
      <c r="EKP24" s="233"/>
      <c r="EKQ24" s="233"/>
      <c r="EKR24" s="233"/>
      <c r="EKS24" s="233"/>
      <c r="EKT24" s="233"/>
      <c r="EKU24" s="233"/>
      <c r="EKV24" s="233"/>
      <c r="EKW24" s="233"/>
      <c r="EKX24" s="234"/>
      <c r="EKY24" s="232"/>
      <c r="EKZ24" s="232"/>
      <c r="ELA24" s="232"/>
      <c r="ELB24" s="232"/>
      <c r="ELC24" s="232"/>
      <c r="ELD24" s="232"/>
      <c r="ELF24" s="233"/>
      <c r="ELG24" s="233"/>
      <c r="ELH24" s="233"/>
      <c r="ELI24" s="233"/>
      <c r="ELJ24" s="233"/>
      <c r="ELK24" s="233"/>
      <c r="ELL24" s="233"/>
      <c r="ELM24" s="233"/>
      <c r="ELN24" s="234"/>
      <c r="ELO24" s="232"/>
      <c r="ELP24" s="232"/>
      <c r="ELQ24" s="232"/>
      <c r="ELR24" s="232"/>
      <c r="ELS24" s="232"/>
      <c r="ELT24" s="232"/>
      <c r="ELV24" s="233"/>
      <c r="ELW24" s="233"/>
      <c r="ELX24" s="233"/>
      <c r="ELY24" s="233"/>
      <c r="ELZ24" s="233"/>
      <c r="EMA24" s="233"/>
      <c r="EMB24" s="233"/>
      <c r="EMC24" s="233"/>
      <c r="EMD24" s="234"/>
      <c r="EME24" s="232"/>
      <c r="EMF24" s="232"/>
      <c r="EMG24" s="232"/>
      <c r="EMH24" s="232"/>
      <c r="EMI24" s="232"/>
      <c r="EMJ24" s="232"/>
      <c r="EML24" s="233"/>
      <c r="EMM24" s="233"/>
      <c r="EMN24" s="233"/>
      <c r="EMO24" s="233"/>
      <c r="EMP24" s="233"/>
      <c r="EMQ24" s="233"/>
      <c r="EMR24" s="233"/>
      <c r="EMS24" s="233"/>
      <c r="EMT24" s="234"/>
      <c r="EMU24" s="232"/>
      <c r="EMV24" s="232"/>
      <c r="EMW24" s="232"/>
      <c r="EMX24" s="232"/>
      <c r="EMY24" s="232"/>
      <c r="EMZ24" s="232"/>
      <c r="ENB24" s="233"/>
      <c r="ENC24" s="233"/>
      <c r="END24" s="233"/>
      <c r="ENE24" s="233"/>
      <c r="ENF24" s="233"/>
      <c r="ENG24" s="233"/>
      <c r="ENH24" s="233"/>
      <c r="ENI24" s="233"/>
      <c r="ENJ24" s="234"/>
      <c r="ENK24" s="232"/>
      <c r="ENL24" s="232"/>
      <c r="ENM24" s="232"/>
      <c r="ENN24" s="232"/>
      <c r="ENO24" s="232"/>
      <c r="ENP24" s="232"/>
      <c r="ENR24" s="233"/>
      <c r="ENS24" s="233"/>
      <c r="ENT24" s="233"/>
      <c r="ENU24" s="233"/>
      <c r="ENV24" s="233"/>
      <c r="ENW24" s="233"/>
      <c r="ENX24" s="233"/>
      <c r="ENY24" s="233"/>
      <c r="ENZ24" s="234"/>
      <c r="EOA24" s="232"/>
      <c r="EOB24" s="232"/>
      <c r="EOC24" s="232"/>
      <c r="EOD24" s="232"/>
      <c r="EOE24" s="232"/>
      <c r="EOF24" s="232"/>
      <c r="EOH24" s="233"/>
      <c r="EOI24" s="233"/>
      <c r="EOJ24" s="233"/>
      <c r="EOK24" s="233"/>
      <c r="EOL24" s="233"/>
      <c r="EOM24" s="233"/>
      <c r="EON24" s="233"/>
      <c r="EOO24" s="233"/>
      <c r="EOP24" s="234"/>
      <c r="EOQ24" s="232"/>
      <c r="EOR24" s="232"/>
      <c r="EOS24" s="232"/>
      <c r="EOT24" s="232"/>
      <c r="EOU24" s="232"/>
      <c r="EOV24" s="232"/>
      <c r="EOX24" s="233"/>
      <c r="EOY24" s="233"/>
      <c r="EOZ24" s="233"/>
      <c r="EPA24" s="233"/>
      <c r="EPB24" s="233"/>
      <c r="EPC24" s="233"/>
      <c r="EPD24" s="233"/>
      <c r="EPE24" s="233"/>
      <c r="EPF24" s="234"/>
      <c r="EPG24" s="232"/>
      <c r="EPH24" s="232"/>
      <c r="EPI24" s="232"/>
      <c r="EPJ24" s="232"/>
      <c r="EPK24" s="232"/>
      <c r="EPL24" s="232"/>
      <c r="EPN24" s="233"/>
      <c r="EPO24" s="233"/>
      <c r="EPP24" s="233"/>
      <c r="EPQ24" s="233"/>
      <c r="EPR24" s="233"/>
      <c r="EPS24" s="233"/>
      <c r="EPT24" s="233"/>
      <c r="EPU24" s="233"/>
      <c r="EPV24" s="234"/>
      <c r="EPW24" s="232"/>
      <c r="EPX24" s="232"/>
      <c r="EPY24" s="232"/>
      <c r="EPZ24" s="232"/>
      <c r="EQA24" s="232"/>
      <c r="EQB24" s="232"/>
      <c r="EQD24" s="233"/>
      <c r="EQE24" s="233"/>
      <c r="EQF24" s="233"/>
      <c r="EQG24" s="233"/>
      <c r="EQH24" s="233"/>
      <c r="EQI24" s="233"/>
      <c r="EQJ24" s="233"/>
      <c r="EQK24" s="233"/>
      <c r="EQL24" s="234"/>
      <c r="EQM24" s="232"/>
      <c r="EQN24" s="232"/>
      <c r="EQO24" s="232"/>
      <c r="EQP24" s="232"/>
      <c r="EQQ24" s="232"/>
      <c r="EQR24" s="232"/>
      <c r="EQT24" s="233"/>
      <c r="EQU24" s="233"/>
      <c r="EQV24" s="233"/>
      <c r="EQW24" s="233"/>
      <c r="EQX24" s="233"/>
      <c r="EQY24" s="233"/>
      <c r="EQZ24" s="233"/>
      <c r="ERA24" s="233"/>
      <c r="ERB24" s="234"/>
      <c r="ERC24" s="232"/>
      <c r="ERD24" s="232"/>
      <c r="ERE24" s="232"/>
      <c r="ERF24" s="232"/>
      <c r="ERG24" s="232"/>
      <c r="ERH24" s="232"/>
      <c r="ERJ24" s="233"/>
      <c r="ERK24" s="233"/>
      <c r="ERL24" s="233"/>
      <c r="ERM24" s="233"/>
      <c r="ERN24" s="233"/>
      <c r="ERO24" s="233"/>
      <c r="ERP24" s="233"/>
      <c r="ERQ24" s="233"/>
      <c r="ERR24" s="234"/>
      <c r="ERS24" s="232"/>
      <c r="ERT24" s="232"/>
      <c r="ERU24" s="232"/>
      <c r="ERV24" s="232"/>
      <c r="ERW24" s="232"/>
      <c r="ERX24" s="232"/>
      <c r="ERZ24" s="233"/>
      <c r="ESA24" s="233"/>
      <c r="ESB24" s="233"/>
      <c r="ESC24" s="233"/>
      <c r="ESD24" s="233"/>
      <c r="ESE24" s="233"/>
      <c r="ESF24" s="233"/>
      <c r="ESG24" s="233"/>
      <c r="ESH24" s="234"/>
      <c r="ESI24" s="232"/>
      <c r="ESJ24" s="232"/>
      <c r="ESK24" s="232"/>
      <c r="ESL24" s="232"/>
      <c r="ESM24" s="232"/>
      <c r="ESN24" s="232"/>
      <c r="ESP24" s="233"/>
      <c r="ESQ24" s="233"/>
      <c r="ESR24" s="233"/>
      <c r="ESS24" s="233"/>
      <c r="EST24" s="233"/>
      <c r="ESU24" s="233"/>
      <c r="ESV24" s="233"/>
      <c r="ESW24" s="233"/>
      <c r="ESX24" s="234"/>
      <c r="ESY24" s="232"/>
      <c r="ESZ24" s="232"/>
      <c r="ETA24" s="232"/>
      <c r="ETB24" s="232"/>
      <c r="ETC24" s="232"/>
      <c r="ETD24" s="232"/>
      <c r="ETF24" s="233"/>
      <c r="ETG24" s="233"/>
      <c r="ETH24" s="233"/>
      <c r="ETI24" s="233"/>
      <c r="ETJ24" s="233"/>
      <c r="ETK24" s="233"/>
      <c r="ETL24" s="233"/>
      <c r="ETM24" s="233"/>
      <c r="ETN24" s="234"/>
      <c r="ETO24" s="232"/>
      <c r="ETP24" s="232"/>
      <c r="ETQ24" s="232"/>
      <c r="ETR24" s="232"/>
      <c r="ETS24" s="232"/>
      <c r="ETT24" s="232"/>
      <c r="ETV24" s="233"/>
      <c r="ETW24" s="233"/>
      <c r="ETX24" s="233"/>
      <c r="ETY24" s="233"/>
      <c r="ETZ24" s="233"/>
      <c r="EUA24" s="233"/>
      <c r="EUB24" s="233"/>
      <c r="EUC24" s="233"/>
      <c r="EUD24" s="234"/>
      <c r="EUE24" s="232"/>
      <c r="EUF24" s="232"/>
      <c r="EUG24" s="232"/>
      <c r="EUH24" s="232"/>
      <c r="EUI24" s="232"/>
      <c r="EUJ24" s="232"/>
      <c r="EUL24" s="233"/>
      <c r="EUM24" s="233"/>
      <c r="EUN24" s="233"/>
      <c r="EUO24" s="233"/>
      <c r="EUP24" s="233"/>
      <c r="EUQ24" s="233"/>
      <c r="EUR24" s="233"/>
      <c r="EUS24" s="233"/>
      <c r="EUT24" s="234"/>
      <c r="EUU24" s="232"/>
      <c r="EUV24" s="232"/>
      <c r="EUW24" s="232"/>
      <c r="EUX24" s="232"/>
      <c r="EUY24" s="232"/>
      <c r="EUZ24" s="232"/>
      <c r="EVB24" s="233"/>
      <c r="EVC24" s="233"/>
      <c r="EVD24" s="233"/>
      <c r="EVE24" s="233"/>
      <c r="EVF24" s="233"/>
      <c r="EVG24" s="233"/>
      <c r="EVH24" s="233"/>
      <c r="EVI24" s="233"/>
      <c r="EVJ24" s="234"/>
      <c r="EVK24" s="232"/>
      <c r="EVL24" s="232"/>
      <c r="EVM24" s="232"/>
      <c r="EVN24" s="232"/>
      <c r="EVO24" s="232"/>
      <c r="EVP24" s="232"/>
      <c r="EVR24" s="233"/>
      <c r="EVS24" s="233"/>
      <c r="EVT24" s="233"/>
      <c r="EVU24" s="233"/>
      <c r="EVV24" s="233"/>
      <c r="EVW24" s="233"/>
      <c r="EVX24" s="233"/>
      <c r="EVY24" s="233"/>
      <c r="EVZ24" s="234"/>
      <c r="EWA24" s="232"/>
      <c r="EWB24" s="232"/>
      <c r="EWC24" s="232"/>
      <c r="EWD24" s="232"/>
      <c r="EWE24" s="232"/>
      <c r="EWF24" s="232"/>
      <c r="EWH24" s="233"/>
      <c r="EWI24" s="233"/>
      <c r="EWJ24" s="233"/>
      <c r="EWK24" s="233"/>
      <c r="EWL24" s="233"/>
      <c r="EWM24" s="233"/>
      <c r="EWN24" s="233"/>
      <c r="EWO24" s="233"/>
      <c r="EWP24" s="234"/>
      <c r="EWQ24" s="232"/>
      <c r="EWR24" s="232"/>
      <c r="EWS24" s="232"/>
      <c r="EWT24" s="232"/>
      <c r="EWU24" s="232"/>
      <c r="EWV24" s="232"/>
      <c r="EWX24" s="233"/>
      <c r="EWY24" s="233"/>
      <c r="EWZ24" s="233"/>
      <c r="EXA24" s="233"/>
      <c r="EXB24" s="233"/>
      <c r="EXC24" s="233"/>
      <c r="EXD24" s="233"/>
      <c r="EXE24" s="233"/>
      <c r="EXF24" s="234"/>
      <c r="EXG24" s="232"/>
      <c r="EXH24" s="232"/>
      <c r="EXI24" s="232"/>
      <c r="EXJ24" s="232"/>
      <c r="EXK24" s="232"/>
      <c r="EXL24" s="232"/>
      <c r="EXN24" s="233"/>
      <c r="EXO24" s="233"/>
      <c r="EXP24" s="233"/>
      <c r="EXQ24" s="233"/>
      <c r="EXR24" s="233"/>
      <c r="EXS24" s="233"/>
      <c r="EXT24" s="233"/>
      <c r="EXU24" s="233"/>
      <c r="EXV24" s="234"/>
      <c r="EXW24" s="232"/>
      <c r="EXX24" s="232"/>
      <c r="EXY24" s="232"/>
      <c r="EXZ24" s="232"/>
      <c r="EYA24" s="232"/>
      <c r="EYB24" s="232"/>
      <c r="EYD24" s="233"/>
      <c r="EYE24" s="233"/>
      <c r="EYF24" s="233"/>
      <c r="EYG24" s="233"/>
      <c r="EYH24" s="233"/>
      <c r="EYI24" s="233"/>
      <c r="EYJ24" s="233"/>
      <c r="EYK24" s="233"/>
      <c r="EYL24" s="234"/>
      <c r="EYM24" s="232"/>
      <c r="EYN24" s="232"/>
      <c r="EYO24" s="232"/>
      <c r="EYP24" s="232"/>
      <c r="EYQ24" s="232"/>
      <c r="EYR24" s="232"/>
      <c r="EYT24" s="233"/>
      <c r="EYU24" s="233"/>
      <c r="EYV24" s="233"/>
      <c r="EYW24" s="233"/>
      <c r="EYX24" s="233"/>
      <c r="EYY24" s="233"/>
      <c r="EYZ24" s="233"/>
      <c r="EZA24" s="233"/>
      <c r="EZB24" s="234"/>
      <c r="EZC24" s="232"/>
      <c r="EZD24" s="232"/>
      <c r="EZE24" s="232"/>
      <c r="EZF24" s="232"/>
      <c r="EZG24" s="232"/>
      <c r="EZH24" s="232"/>
      <c r="EZJ24" s="233"/>
      <c r="EZK24" s="233"/>
      <c r="EZL24" s="233"/>
      <c r="EZM24" s="233"/>
      <c r="EZN24" s="233"/>
      <c r="EZO24" s="233"/>
      <c r="EZP24" s="233"/>
      <c r="EZQ24" s="233"/>
      <c r="EZR24" s="234"/>
      <c r="EZS24" s="232"/>
      <c r="EZT24" s="232"/>
      <c r="EZU24" s="232"/>
      <c r="EZV24" s="232"/>
      <c r="EZW24" s="232"/>
      <c r="EZX24" s="232"/>
      <c r="EZZ24" s="233"/>
      <c r="FAA24" s="233"/>
      <c r="FAB24" s="233"/>
      <c r="FAC24" s="233"/>
      <c r="FAD24" s="233"/>
      <c r="FAE24" s="233"/>
      <c r="FAF24" s="233"/>
      <c r="FAG24" s="233"/>
      <c r="FAH24" s="234"/>
      <c r="FAI24" s="232"/>
      <c r="FAJ24" s="232"/>
      <c r="FAK24" s="232"/>
      <c r="FAL24" s="232"/>
      <c r="FAM24" s="232"/>
      <c r="FAN24" s="232"/>
      <c r="FAP24" s="233"/>
      <c r="FAQ24" s="233"/>
      <c r="FAR24" s="233"/>
      <c r="FAS24" s="233"/>
      <c r="FAT24" s="233"/>
      <c r="FAU24" s="233"/>
      <c r="FAV24" s="233"/>
      <c r="FAW24" s="233"/>
      <c r="FAX24" s="234"/>
      <c r="FAY24" s="232"/>
      <c r="FAZ24" s="232"/>
      <c r="FBA24" s="232"/>
      <c r="FBB24" s="232"/>
      <c r="FBC24" s="232"/>
      <c r="FBD24" s="232"/>
      <c r="FBF24" s="233"/>
      <c r="FBG24" s="233"/>
      <c r="FBH24" s="233"/>
      <c r="FBI24" s="233"/>
      <c r="FBJ24" s="233"/>
      <c r="FBK24" s="233"/>
      <c r="FBL24" s="233"/>
      <c r="FBM24" s="233"/>
      <c r="FBN24" s="234"/>
      <c r="FBO24" s="232"/>
      <c r="FBP24" s="232"/>
      <c r="FBQ24" s="232"/>
      <c r="FBR24" s="232"/>
      <c r="FBS24" s="232"/>
      <c r="FBT24" s="232"/>
      <c r="FBV24" s="233"/>
      <c r="FBW24" s="233"/>
      <c r="FBX24" s="233"/>
      <c r="FBY24" s="233"/>
      <c r="FBZ24" s="233"/>
      <c r="FCA24" s="233"/>
      <c r="FCB24" s="233"/>
      <c r="FCC24" s="233"/>
      <c r="FCD24" s="234"/>
      <c r="FCE24" s="232"/>
      <c r="FCF24" s="232"/>
      <c r="FCG24" s="232"/>
      <c r="FCH24" s="232"/>
      <c r="FCI24" s="232"/>
      <c r="FCJ24" s="232"/>
      <c r="FCL24" s="233"/>
      <c r="FCM24" s="233"/>
      <c r="FCN24" s="233"/>
      <c r="FCO24" s="233"/>
      <c r="FCP24" s="233"/>
      <c r="FCQ24" s="233"/>
      <c r="FCR24" s="233"/>
      <c r="FCS24" s="233"/>
      <c r="FCT24" s="234"/>
      <c r="FCU24" s="232"/>
      <c r="FCV24" s="232"/>
      <c r="FCW24" s="232"/>
      <c r="FCX24" s="232"/>
      <c r="FCY24" s="232"/>
      <c r="FCZ24" s="232"/>
      <c r="FDB24" s="233"/>
      <c r="FDC24" s="233"/>
      <c r="FDD24" s="233"/>
      <c r="FDE24" s="233"/>
      <c r="FDF24" s="233"/>
      <c r="FDG24" s="233"/>
      <c r="FDH24" s="233"/>
      <c r="FDI24" s="233"/>
      <c r="FDJ24" s="234"/>
      <c r="FDK24" s="232"/>
      <c r="FDL24" s="232"/>
      <c r="FDM24" s="232"/>
      <c r="FDN24" s="232"/>
      <c r="FDO24" s="232"/>
      <c r="FDP24" s="232"/>
      <c r="FDR24" s="233"/>
      <c r="FDS24" s="233"/>
      <c r="FDT24" s="233"/>
      <c r="FDU24" s="233"/>
      <c r="FDV24" s="233"/>
      <c r="FDW24" s="233"/>
      <c r="FDX24" s="233"/>
      <c r="FDY24" s="233"/>
      <c r="FDZ24" s="234"/>
      <c r="FEA24" s="232"/>
      <c r="FEB24" s="232"/>
      <c r="FEC24" s="232"/>
      <c r="FED24" s="232"/>
      <c r="FEE24" s="232"/>
      <c r="FEF24" s="232"/>
      <c r="FEH24" s="233"/>
      <c r="FEI24" s="233"/>
      <c r="FEJ24" s="233"/>
      <c r="FEK24" s="233"/>
      <c r="FEL24" s="233"/>
      <c r="FEM24" s="233"/>
      <c r="FEN24" s="233"/>
      <c r="FEO24" s="233"/>
      <c r="FEP24" s="234"/>
      <c r="FEQ24" s="232"/>
      <c r="FER24" s="232"/>
      <c r="FES24" s="232"/>
      <c r="FET24" s="232"/>
      <c r="FEU24" s="232"/>
      <c r="FEV24" s="232"/>
      <c r="FEX24" s="233"/>
      <c r="FEY24" s="233"/>
      <c r="FEZ24" s="233"/>
      <c r="FFA24" s="233"/>
      <c r="FFB24" s="233"/>
      <c r="FFC24" s="233"/>
      <c r="FFD24" s="233"/>
      <c r="FFE24" s="233"/>
      <c r="FFF24" s="234"/>
      <c r="FFG24" s="232"/>
      <c r="FFH24" s="232"/>
      <c r="FFI24" s="232"/>
      <c r="FFJ24" s="232"/>
      <c r="FFK24" s="232"/>
      <c r="FFL24" s="232"/>
      <c r="FFN24" s="233"/>
      <c r="FFO24" s="233"/>
      <c r="FFP24" s="233"/>
      <c r="FFQ24" s="233"/>
      <c r="FFR24" s="233"/>
      <c r="FFS24" s="233"/>
      <c r="FFT24" s="233"/>
      <c r="FFU24" s="233"/>
      <c r="FFV24" s="234"/>
      <c r="FFW24" s="232"/>
      <c r="FFX24" s="232"/>
      <c r="FFY24" s="232"/>
      <c r="FFZ24" s="232"/>
      <c r="FGA24" s="232"/>
      <c r="FGB24" s="232"/>
      <c r="FGD24" s="233"/>
      <c r="FGE24" s="233"/>
      <c r="FGF24" s="233"/>
      <c r="FGG24" s="233"/>
      <c r="FGH24" s="233"/>
      <c r="FGI24" s="233"/>
      <c r="FGJ24" s="233"/>
      <c r="FGK24" s="233"/>
      <c r="FGL24" s="234"/>
      <c r="FGM24" s="232"/>
      <c r="FGN24" s="232"/>
      <c r="FGO24" s="232"/>
      <c r="FGP24" s="232"/>
      <c r="FGQ24" s="232"/>
      <c r="FGR24" s="232"/>
      <c r="FGT24" s="233"/>
      <c r="FGU24" s="233"/>
      <c r="FGV24" s="233"/>
      <c r="FGW24" s="233"/>
      <c r="FGX24" s="233"/>
      <c r="FGY24" s="233"/>
      <c r="FGZ24" s="233"/>
      <c r="FHA24" s="233"/>
      <c r="FHB24" s="234"/>
      <c r="FHC24" s="232"/>
      <c r="FHD24" s="232"/>
      <c r="FHE24" s="232"/>
      <c r="FHF24" s="232"/>
      <c r="FHG24" s="232"/>
      <c r="FHH24" s="232"/>
      <c r="FHJ24" s="233"/>
      <c r="FHK24" s="233"/>
      <c r="FHL24" s="233"/>
      <c r="FHM24" s="233"/>
      <c r="FHN24" s="233"/>
      <c r="FHO24" s="233"/>
      <c r="FHP24" s="233"/>
      <c r="FHQ24" s="233"/>
      <c r="FHR24" s="234"/>
      <c r="FHS24" s="232"/>
      <c r="FHT24" s="232"/>
      <c r="FHU24" s="232"/>
      <c r="FHV24" s="232"/>
      <c r="FHW24" s="232"/>
      <c r="FHX24" s="232"/>
      <c r="FHZ24" s="233"/>
      <c r="FIA24" s="233"/>
      <c r="FIB24" s="233"/>
      <c r="FIC24" s="233"/>
      <c r="FID24" s="233"/>
      <c r="FIE24" s="233"/>
      <c r="FIF24" s="233"/>
      <c r="FIG24" s="233"/>
      <c r="FIH24" s="234"/>
      <c r="FII24" s="232"/>
      <c r="FIJ24" s="232"/>
      <c r="FIK24" s="232"/>
      <c r="FIL24" s="232"/>
      <c r="FIM24" s="232"/>
      <c r="FIN24" s="232"/>
      <c r="FIP24" s="233"/>
      <c r="FIQ24" s="233"/>
      <c r="FIR24" s="233"/>
      <c r="FIS24" s="233"/>
      <c r="FIT24" s="233"/>
      <c r="FIU24" s="233"/>
      <c r="FIV24" s="233"/>
      <c r="FIW24" s="233"/>
      <c r="FIX24" s="234"/>
      <c r="FIY24" s="232"/>
      <c r="FIZ24" s="232"/>
      <c r="FJA24" s="232"/>
      <c r="FJB24" s="232"/>
      <c r="FJC24" s="232"/>
      <c r="FJD24" s="232"/>
      <c r="FJF24" s="233"/>
      <c r="FJG24" s="233"/>
      <c r="FJH24" s="233"/>
      <c r="FJI24" s="233"/>
      <c r="FJJ24" s="233"/>
      <c r="FJK24" s="233"/>
      <c r="FJL24" s="233"/>
      <c r="FJM24" s="233"/>
      <c r="FJN24" s="234"/>
      <c r="FJO24" s="232"/>
      <c r="FJP24" s="232"/>
      <c r="FJQ24" s="232"/>
      <c r="FJR24" s="232"/>
      <c r="FJS24" s="232"/>
      <c r="FJT24" s="232"/>
      <c r="FJV24" s="233"/>
      <c r="FJW24" s="233"/>
      <c r="FJX24" s="233"/>
      <c r="FJY24" s="233"/>
      <c r="FJZ24" s="233"/>
      <c r="FKA24" s="233"/>
      <c r="FKB24" s="233"/>
      <c r="FKC24" s="233"/>
      <c r="FKD24" s="234"/>
      <c r="FKE24" s="232"/>
      <c r="FKF24" s="232"/>
      <c r="FKG24" s="232"/>
      <c r="FKH24" s="232"/>
      <c r="FKI24" s="232"/>
      <c r="FKJ24" s="232"/>
      <c r="FKL24" s="233"/>
      <c r="FKM24" s="233"/>
      <c r="FKN24" s="233"/>
      <c r="FKO24" s="233"/>
      <c r="FKP24" s="233"/>
      <c r="FKQ24" s="233"/>
      <c r="FKR24" s="233"/>
      <c r="FKS24" s="233"/>
      <c r="FKT24" s="234"/>
      <c r="FKU24" s="232"/>
      <c r="FKV24" s="232"/>
      <c r="FKW24" s="232"/>
      <c r="FKX24" s="232"/>
      <c r="FKY24" s="232"/>
      <c r="FKZ24" s="232"/>
      <c r="FLB24" s="233"/>
      <c r="FLC24" s="233"/>
      <c r="FLD24" s="233"/>
      <c r="FLE24" s="233"/>
      <c r="FLF24" s="233"/>
      <c r="FLG24" s="233"/>
      <c r="FLH24" s="233"/>
      <c r="FLI24" s="233"/>
      <c r="FLJ24" s="234"/>
      <c r="FLK24" s="232"/>
      <c r="FLL24" s="232"/>
      <c r="FLM24" s="232"/>
      <c r="FLN24" s="232"/>
      <c r="FLO24" s="232"/>
      <c r="FLP24" s="232"/>
      <c r="FLR24" s="233"/>
      <c r="FLS24" s="233"/>
      <c r="FLT24" s="233"/>
      <c r="FLU24" s="233"/>
      <c r="FLV24" s="233"/>
      <c r="FLW24" s="233"/>
      <c r="FLX24" s="233"/>
      <c r="FLY24" s="233"/>
      <c r="FLZ24" s="234"/>
      <c r="FMA24" s="232"/>
      <c r="FMB24" s="232"/>
      <c r="FMC24" s="232"/>
      <c r="FMD24" s="232"/>
      <c r="FME24" s="232"/>
      <c r="FMF24" s="232"/>
      <c r="FMH24" s="233"/>
      <c r="FMI24" s="233"/>
      <c r="FMJ24" s="233"/>
      <c r="FMK24" s="233"/>
      <c r="FML24" s="233"/>
      <c r="FMM24" s="233"/>
      <c r="FMN24" s="233"/>
      <c r="FMO24" s="233"/>
      <c r="FMP24" s="234"/>
      <c r="FMQ24" s="232"/>
      <c r="FMR24" s="232"/>
      <c r="FMS24" s="232"/>
      <c r="FMT24" s="232"/>
      <c r="FMU24" s="232"/>
      <c r="FMV24" s="232"/>
      <c r="FMX24" s="233"/>
      <c r="FMY24" s="233"/>
      <c r="FMZ24" s="233"/>
      <c r="FNA24" s="233"/>
      <c r="FNB24" s="233"/>
      <c r="FNC24" s="233"/>
      <c r="FND24" s="233"/>
      <c r="FNE24" s="233"/>
      <c r="FNF24" s="234"/>
      <c r="FNG24" s="232"/>
      <c r="FNH24" s="232"/>
      <c r="FNI24" s="232"/>
      <c r="FNJ24" s="232"/>
      <c r="FNK24" s="232"/>
      <c r="FNL24" s="232"/>
      <c r="FNN24" s="233"/>
      <c r="FNO24" s="233"/>
      <c r="FNP24" s="233"/>
      <c r="FNQ24" s="233"/>
      <c r="FNR24" s="233"/>
      <c r="FNS24" s="233"/>
      <c r="FNT24" s="233"/>
      <c r="FNU24" s="233"/>
      <c r="FNV24" s="234"/>
      <c r="FNW24" s="232"/>
      <c r="FNX24" s="232"/>
      <c r="FNY24" s="232"/>
      <c r="FNZ24" s="232"/>
      <c r="FOA24" s="232"/>
      <c r="FOB24" s="232"/>
      <c r="FOD24" s="233"/>
      <c r="FOE24" s="233"/>
      <c r="FOF24" s="233"/>
      <c r="FOG24" s="233"/>
      <c r="FOH24" s="233"/>
      <c r="FOI24" s="233"/>
      <c r="FOJ24" s="233"/>
      <c r="FOK24" s="233"/>
      <c r="FOL24" s="234"/>
      <c r="FOM24" s="232"/>
      <c r="FON24" s="232"/>
      <c r="FOO24" s="232"/>
      <c r="FOP24" s="232"/>
      <c r="FOQ24" s="232"/>
      <c r="FOR24" s="232"/>
      <c r="FOT24" s="233"/>
      <c r="FOU24" s="233"/>
      <c r="FOV24" s="233"/>
      <c r="FOW24" s="233"/>
      <c r="FOX24" s="233"/>
      <c r="FOY24" s="233"/>
      <c r="FOZ24" s="233"/>
      <c r="FPA24" s="233"/>
      <c r="FPB24" s="234"/>
      <c r="FPC24" s="232"/>
      <c r="FPD24" s="232"/>
      <c r="FPE24" s="232"/>
      <c r="FPF24" s="232"/>
      <c r="FPG24" s="232"/>
      <c r="FPH24" s="232"/>
      <c r="FPJ24" s="233"/>
      <c r="FPK24" s="233"/>
      <c r="FPL24" s="233"/>
      <c r="FPM24" s="233"/>
      <c r="FPN24" s="233"/>
      <c r="FPO24" s="233"/>
      <c r="FPP24" s="233"/>
      <c r="FPQ24" s="233"/>
      <c r="FPR24" s="234"/>
      <c r="FPS24" s="232"/>
      <c r="FPT24" s="232"/>
      <c r="FPU24" s="232"/>
      <c r="FPV24" s="232"/>
      <c r="FPW24" s="232"/>
      <c r="FPX24" s="232"/>
      <c r="FPZ24" s="233"/>
      <c r="FQA24" s="233"/>
      <c r="FQB24" s="233"/>
      <c r="FQC24" s="233"/>
      <c r="FQD24" s="233"/>
      <c r="FQE24" s="233"/>
      <c r="FQF24" s="233"/>
      <c r="FQG24" s="233"/>
      <c r="FQH24" s="234"/>
      <c r="FQI24" s="232"/>
      <c r="FQJ24" s="232"/>
      <c r="FQK24" s="232"/>
      <c r="FQL24" s="232"/>
      <c r="FQM24" s="232"/>
      <c r="FQN24" s="232"/>
      <c r="FQP24" s="233"/>
      <c r="FQQ24" s="233"/>
      <c r="FQR24" s="233"/>
      <c r="FQS24" s="233"/>
      <c r="FQT24" s="233"/>
      <c r="FQU24" s="233"/>
      <c r="FQV24" s="233"/>
      <c r="FQW24" s="233"/>
      <c r="FQX24" s="234"/>
      <c r="FQY24" s="232"/>
      <c r="FQZ24" s="232"/>
      <c r="FRA24" s="232"/>
      <c r="FRB24" s="232"/>
      <c r="FRC24" s="232"/>
      <c r="FRD24" s="232"/>
      <c r="FRF24" s="233"/>
      <c r="FRG24" s="233"/>
      <c r="FRH24" s="233"/>
      <c r="FRI24" s="233"/>
      <c r="FRJ24" s="233"/>
      <c r="FRK24" s="233"/>
      <c r="FRL24" s="233"/>
      <c r="FRM24" s="233"/>
      <c r="FRN24" s="234"/>
      <c r="FRO24" s="232"/>
      <c r="FRP24" s="232"/>
      <c r="FRQ24" s="232"/>
      <c r="FRR24" s="232"/>
      <c r="FRS24" s="232"/>
      <c r="FRT24" s="232"/>
      <c r="FRV24" s="233"/>
      <c r="FRW24" s="233"/>
      <c r="FRX24" s="233"/>
      <c r="FRY24" s="233"/>
      <c r="FRZ24" s="233"/>
      <c r="FSA24" s="233"/>
      <c r="FSB24" s="233"/>
      <c r="FSC24" s="233"/>
      <c r="FSD24" s="234"/>
      <c r="FSE24" s="232"/>
      <c r="FSF24" s="232"/>
      <c r="FSG24" s="232"/>
      <c r="FSH24" s="232"/>
      <c r="FSI24" s="232"/>
      <c r="FSJ24" s="232"/>
      <c r="FSL24" s="233"/>
      <c r="FSM24" s="233"/>
      <c r="FSN24" s="233"/>
      <c r="FSO24" s="233"/>
      <c r="FSP24" s="233"/>
      <c r="FSQ24" s="233"/>
      <c r="FSR24" s="233"/>
      <c r="FSS24" s="233"/>
      <c r="FST24" s="234"/>
      <c r="FSU24" s="232"/>
      <c r="FSV24" s="232"/>
      <c r="FSW24" s="232"/>
      <c r="FSX24" s="232"/>
      <c r="FSY24" s="232"/>
      <c r="FSZ24" s="232"/>
      <c r="FTB24" s="233"/>
      <c r="FTC24" s="233"/>
      <c r="FTD24" s="233"/>
      <c r="FTE24" s="233"/>
      <c r="FTF24" s="233"/>
      <c r="FTG24" s="233"/>
      <c r="FTH24" s="233"/>
      <c r="FTI24" s="233"/>
      <c r="FTJ24" s="234"/>
      <c r="FTK24" s="232"/>
      <c r="FTL24" s="232"/>
      <c r="FTM24" s="232"/>
      <c r="FTN24" s="232"/>
      <c r="FTO24" s="232"/>
      <c r="FTP24" s="232"/>
      <c r="FTR24" s="233"/>
      <c r="FTS24" s="233"/>
      <c r="FTT24" s="233"/>
      <c r="FTU24" s="233"/>
      <c r="FTV24" s="233"/>
      <c r="FTW24" s="233"/>
      <c r="FTX24" s="233"/>
      <c r="FTY24" s="233"/>
      <c r="FTZ24" s="234"/>
      <c r="FUA24" s="232"/>
      <c r="FUB24" s="232"/>
      <c r="FUC24" s="232"/>
      <c r="FUD24" s="232"/>
      <c r="FUE24" s="232"/>
      <c r="FUF24" s="232"/>
      <c r="FUH24" s="233"/>
      <c r="FUI24" s="233"/>
      <c r="FUJ24" s="233"/>
      <c r="FUK24" s="233"/>
      <c r="FUL24" s="233"/>
      <c r="FUM24" s="233"/>
      <c r="FUN24" s="233"/>
      <c r="FUO24" s="233"/>
      <c r="FUP24" s="234"/>
      <c r="FUQ24" s="232"/>
      <c r="FUR24" s="232"/>
      <c r="FUS24" s="232"/>
      <c r="FUT24" s="232"/>
      <c r="FUU24" s="232"/>
      <c r="FUV24" s="232"/>
      <c r="FUX24" s="233"/>
      <c r="FUY24" s="233"/>
      <c r="FUZ24" s="233"/>
      <c r="FVA24" s="233"/>
      <c r="FVB24" s="233"/>
      <c r="FVC24" s="233"/>
      <c r="FVD24" s="233"/>
      <c r="FVE24" s="233"/>
      <c r="FVF24" s="234"/>
      <c r="FVG24" s="232"/>
      <c r="FVH24" s="232"/>
      <c r="FVI24" s="232"/>
      <c r="FVJ24" s="232"/>
      <c r="FVK24" s="232"/>
      <c r="FVL24" s="232"/>
      <c r="FVN24" s="233"/>
      <c r="FVO24" s="233"/>
      <c r="FVP24" s="233"/>
      <c r="FVQ24" s="233"/>
      <c r="FVR24" s="233"/>
      <c r="FVS24" s="233"/>
      <c r="FVT24" s="233"/>
      <c r="FVU24" s="233"/>
      <c r="FVV24" s="234"/>
      <c r="FVW24" s="232"/>
      <c r="FVX24" s="232"/>
      <c r="FVY24" s="232"/>
      <c r="FVZ24" s="232"/>
      <c r="FWA24" s="232"/>
      <c r="FWB24" s="232"/>
      <c r="FWD24" s="233"/>
      <c r="FWE24" s="233"/>
      <c r="FWF24" s="233"/>
      <c r="FWG24" s="233"/>
      <c r="FWH24" s="233"/>
      <c r="FWI24" s="233"/>
      <c r="FWJ24" s="233"/>
      <c r="FWK24" s="233"/>
      <c r="FWL24" s="234"/>
      <c r="FWM24" s="232"/>
      <c r="FWN24" s="232"/>
      <c r="FWO24" s="232"/>
      <c r="FWP24" s="232"/>
      <c r="FWQ24" s="232"/>
      <c r="FWR24" s="232"/>
      <c r="FWT24" s="233"/>
      <c r="FWU24" s="233"/>
      <c r="FWV24" s="233"/>
      <c r="FWW24" s="233"/>
      <c r="FWX24" s="233"/>
      <c r="FWY24" s="233"/>
      <c r="FWZ24" s="233"/>
      <c r="FXA24" s="233"/>
      <c r="FXB24" s="234"/>
      <c r="FXC24" s="232"/>
      <c r="FXD24" s="232"/>
      <c r="FXE24" s="232"/>
      <c r="FXF24" s="232"/>
      <c r="FXG24" s="232"/>
      <c r="FXH24" s="232"/>
      <c r="FXJ24" s="233"/>
      <c r="FXK24" s="233"/>
      <c r="FXL24" s="233"/>
      <c r="FXM24" s="233"/>
      <c r="FXN24" s="233"/>
      <c r="FXO24" s="233"/>
      <c r="FXP24" s="233"/>
      <c r="FXQ24" s="233"/>
      <c r="FXR24" s="234"/>
      <c r="FXS24" s="232"/>
      <c r="FXT24" s="232"/>
      <c r="FXU24" s="232"/>
      <c r="FXV24" s="232"/>
      <c r="FXW24" s="232"/>
      <c r="FXX24" s="232"/>
      <c r="FXZ24" s="233"/>
      <c r="FYA24" s="233"/>
      <c r="FYB24" s="233"/>
      <c r="FYC24" s="233"/>
      <c r="FYD24" s="233"/>
      <c r="FYE24" s="233"/>
      <c r="FYF24" s="233"/>
      <c r="FYG24" s="233"/>
      <c r="FYH24" s="234"/>
      <c r="FYI24" s="232"/>
      <c r="FYJ24" s="232"/>
      <c r="FYK24" s="232"/>
      <c r="FYL24" s="232"/>
      <c r="FYM24" s="232"/>
      <c r="FYN24" s="232"/>
      <c r="FYP24" s="233"/>
      <c r="FYQ24" s="233"/>
      <c r="FYR24" s="233"/>
      <c r="FYS24" s="233"/>
      <c r="FYT24" s="233"/>
      <c r="FYU24" s="233"/>
      <c r="FYV24" s="233"/>
      <c r="FYW24" s="233"/>
      <c r="FYX24" s="234"/>
      <c r="FYY24" s="232"/>
      <c r="FYZ24" s="232"/>
      <c r="FZA24" s="232"/>
      <c r="FZB24" s="232"/>
      <c r="FZC24" s="232"/>
      <c r="FZD24" s="232"/>
      <c r="FZF24" s="233"/>
      <c r="FZG24" s="233"/>
      <c r="FZH24" s="233"/>
      <c r="FZI24" s="233"/>
      <c r="FZJ24" s="233"/>
      <c r="FZK24" s="233"/>
      <c r="FZL24" s="233"/>
      <c r="FZM24" s="233"/>
      <c r="FZN24" s="234"/>
      <c r="FZO24" s="232"/>
      <c r="FZP24" s="232"/>
      <c r="FZQ24" s="232"/>
      <c r="FZR24" s="232"/>
      <c r="FZS24" s="232"/>
      <c r="FZT24" s="232"/>
      <c r="FZV24" s="233"/>
      <c r="FZW24" s="233"/>
      <c r="FZX24" s="233"/>
      <c r="FZY24" s="233"/>
      <c r="FZZ24" s="233"/>
      <c r="GAA24" s="233"/>
      <c r="GAB24" s="233"/>
      <c r="GAC24" s="233"/>
      <c r="GAD24" s="234"/>
      <c r="GAE24" s="232"/>
      <c r="GAF24" s="232"/>
      <c r="GAG24" s="232"/>
      <c r="GAH24" s="232"/>
      <c r="GAI24" s="232"/>
      <c r="GAJ24" s="232"/>
      <c r="GAL24" s="233"/>
      <c r="GAM24" s="233"/>
      <c r="GAN24" s="233"/>
      <c r="GAO24" s="233"/>
      <c r="GAP24" s="233"/>
      <c r="GAQ24" s="233"/>
      <c r="GAR24" s="233"/>
      <c r="GAS24" s="233"/>
      <c r="GAT24" s="234"/>
      <c r="GAU24" s="232"/>
      <c r="GAV24" s="232"/>
      <c r="GAW24" s="232"/>
      <c r="GAX24" s="232"/>
      <c r="GAY24" s="232"/>
      <c r="GAZ24" s="232"/>
      <c r="GBB24" s="233"/>
      <c r="GBC24" s="233"/>
      <c r="GBD24" s="233"/>
      <c r="GBE24" s="233"/>
      <c r="GBF24" s="233"/>
      <c r="GBG24" s="233"/>
      <c r="GBH24" s="233"/>
      <c r="GBI24" s="233"/>
      <c r="GBJ24" s="234"/>
      <c r="GBK24" s="232"/>
      <c r="GBL24" s="232"/>
      <c r="GBM24" s="232"/>
      <c r="GBN24" s="232"/>
      <c r="GBO24" s="232"/>
      <c r="GBP24" s="232"/>
      <c r="GBR24" s="233"/>
      <c r="GBS24" s="233"/>
      <c r="GBT24" s="233"/>
      <c r="GBU24" s="233"/>
      <c r="GBV24" s="233"/>
      <c r="GBW24" s="233"/>
      <c r="GBX24" s="233"/>
      <c r="GBY24" s="233"/>
      <c r="GBZ24" s="234"/>
      <c r="GCA24" s="232"/>
      <c r="GCB24" s="232"/>
      <c r="GCC24" s="232"/>
      <c r="GCD24" s="232"/>
      <c r="GCE24" s="232"/>
      <c r="GCF24" s="232"/>
      <c r="GCH24" s="233"/>
      <c r="GCI24" s="233"/>
      <c r="GCJ24" s="233"/>
      <c r="GCK24" s="233"/>
      <c r="GCL24" s="233"/>
      <c r="GCM24" s="233"/>
      <c r="GCN24" s="233"/>
      <c r="GCO24" s="233"/>
      <c r="GCP24" s="234"/>
      <c r="GCQ24" s="232"/>
      <c r="GCR24" s="232"/>
      <c r="GCS24" s="232"/>
      <c r="GCT24" s="232"/>
      <c r="GCU24" s="232"/>
      <c r="GCV24" s="232"/>
      <c r="GCX24" s="233"/>
      <c r="GCY24" s="233"/>
      <c r="GCZ24" s="233"/>
      <c r="GDA24" s="233"/>
      <c r="GDB24" s="233"/>
      <c r="GDC24" s="233"/>
      <c r="GDD24" s="233"/>
      <c r="GDE24" s="233"/>
      <c r="GDF24" s="234"/>
      <c r="GDG24" s="232"/>
      <c r="GDH24" s="232"/>
      <c r="GDI24" s="232"/>
      <c r="GDJ24" s="232"/>
      <c r="GDK24" s="232"/>
      <c r="GDL24" s="232"/>
      <c r="GDN24" s="233"/>
      <c r="GDO24" s="233"/>
      <c r="GDP24" s="233"/>
      <c r="GDQ24" s="233"/>
      <c r="GDR24" s="233"/>
      <c r="GDS24" s="233"/>
      <c r="GDT24" s="233"/>
      <c r="GDU24" s="233"/>
      <c r="GDV24" s="234"/>
      <c r="GDW24" s="232"/>
      <c r="GDX24" s="232"/>
      <c r="GDY24" s="232"/>
      <c r="GDZ24" s="232"/>
      <c r="GEA24" s="232"/>
      <c r="GEB24" s="232"/>
      <c r="GED24" s="233"/>
      <c r="GEE24" s="233"/>
      <c r="GEF24" s="233"/>
      <c r="GEG24" s="233"/>
      <c r="GEH24" s="233"/>
      <c r="GEI24" s="233"/>
      <c r="GEJ24" s="233"/>
      <c r="GEK24" s="233"/>
      <c r="GEL24" s="234"/>
      <c r="GEM24" s="232"/>
      <c r="GEN24" s="232"/>
      <c r="GEO24" s="232"/>
      <c r="GEP24" s="232"/>
      <c r="GEQ24" s="232"/>
      <c r="GER24" s="232"/>
      <c r="GET24" s="233"/>
      <c r="GEU24" s="233"/>
      <c r="GEV24" s="233"/>
      <c r="GEW24" s="233"/>
      <c r="GEX24" s="233"/>
      <c r="GEY24" s="233"/>
      <c r="GEZ24" s="233"/>
      <c r="GFA24" s="233"/>
      <c r="GFB24" s="234"/>
      <c r="GFC24" s="232"/>
      <c r="GFD24" s="232"/>
      <c r="GFE24" s="232"/>
      <c r="GFF24" s="232"/>
      <c r="GFG24" s="232"/>
      <c r="GFH24" s="232"/>
      <c r="GFJ24" s="233"/>
      <c r="GFK24" s="233"/>
      <c r="GFL24" s="233"/>
      <c r="GFM24" s="233"/>
      <c r="GFN24" s="233"/>
      <c r="GFO24" s="233"/>
      <c r="GFP24" s="233"/>
      <c r="GFQ24" s="233"/>
      <c r="GFR24" s="234"/>
      <c r="GFS24" s="232"/>
      <c r="GFT24" s="232"/>
      <c r="GFU24" s="232"/>
      <c r="GFV24" s="232"/>
      <c r="GFW24" s="232"/>
      <c r="GFX24" s="232"/>
      <c r="GFZ24" s="233"/>
      <c r="GGA24" s="233"/>
      <c r="GGB24" s="233"/>
      <c r="GGC24" s="233"/>
      <c r="GGD24" s="233"/>
      <c r="GGE24" s="233"/>
      <c r="GGF24" s="233"/>
      <c r="GGG24" s="233"/>
      <c r="GGH24" s="234"/>
      <c r="GGI24" s="232"/>
      <c r="GGJ24" s="232"/>
      <c r="GGK24" s="232"/>
      <c r="GGL24" s="232"/>
      <c r="GGM24" s="232"/>
      <c r="GGN24" s="232"/>
      <c r="GGP24" s="233"/>
      <c r="GGQ24" s="233"/>
      <c r="GGR24" s="233"/>
      <c r="GGS24" s="233"/>
      <c r="GGT24" s="233"/>
      <c r="GGU24" s="233"/>
      <c r="GGV24" s="233"/>
      <c r="GGW24" s="233"/>
      <c r="GGX24" s="234"/>
      <c r="GGY24" s="232"/>
      <c r="GGZ24" s="232"/>
      <c r="GHA24" s="232"/>
      <c r="GHB24" s="232"/>
      <c r="GHC24" s="232"/>
      <c r="GHD24" s="232"/>
      <c r="GHF24" s="233"/>
      <c r="GHG24" s="233"/>
      <c r="GHH24" s="233"/>
      <c r="GHI24" s="233"/>
      <c r="GHJ24" s="233"/>
      <c r="GHK24" s="233"/>
      <c r="GHL24" s="233"/>
      <c r="GHM24" s="233"/>
      <c r="GHN24" s="234"/>
      <c r="GHO24" s="232"/>
      <c r="GHP24" s="232"/>
      <c r="GHQ24" s="232"/>
      <c r="GHR24" s="232"/>
      <c r="GHS24" s="232"/>
      <c r="GHT24" s="232"/>
      <c r="GHV24" s="233"/>
      <c r="GHW24" s="233"/>
      <c r="GHX24" s="233"/>
      <c r="GHY24" s="233"/>
      <c r="GHZ24" s="233"/>
      <c r="GIA24" s="233"/>
      <c r="GIB24" s="233"/>
      <c r="GIC24" s="233"/>
      <c r="GID24" s="234"/>
      <c r="GIE24" s="232"/>
      <c r="GIF24" s="232"/>
      <c r="GIG24" s="232"/>
      <c r="GIH24" s="232"/>
      <c r="GII24" s="232"/>
      <c r="GIJ24" s="232"/>
      <c r="GIL24" s="233"/>
      <c r="GIM24" s="233"/>
      <c r="GIN24" s="233"/>
      <c r="GIO24" s="233"/>
      <c r="GIP24" s="233"/>
      <c r="GIQ24" s="233"/>
      <c r="GIR24" s="233"/>
      <c r="GIS24" s="233"/>
      <c r="GIT24" s="234"/>
      <c r="GIU24" s="232"/>
      <c r="GIV24" s="232"/>
      <c r="GIW24" s="232"/>
      <c r="GIX24" s="232"/>
      <c r="GIY24" s="232"/>
      <c r="GIZ24" s="232"/>
      <c r="GJB24" s="233"/>
      <c r="GJC24" s="233"/>
      <c r="GJD24" s="233"/>
      <c r="GJE24" s="233"/>
      <c r="GJF24" s="233"/>
      <c r="GJG24" s="233"/>
      <c r="GJH24" s="233"/>
      <c r="GJI24" s="233"/>
      <c r="GJJ24" s="234"/>
      <c r="GJK24" s="232"/>
      <c r="GJL24" s="232"/>
      <c r="GJM24" s="232"/>
      <c r="GJN24" s="232"/>
      <c r="GJO24" s="232"/>
      <c r="GJP24" s="232"/>
      <c r="GJR24" s="233"/>
      <c r="GJS24" s="233"/>
      <c r="GJT24" s="233"/>
      <c r="GJU24" s="233"/>
      <c r="GJV24" s="233"/>
      <c r="GJW24" s="233"/>
      <c r="GJX24" s="233"/>
      <c r="GJY24" s="233"/>
      <c r="GJZ24" s="234"/>
      <c r="GKA24" s="232"/>
      <c r="GKB24" s="232"/>
      <c r="GKC24" s="232"/>
      <c r="GKD24" s="232"/>
      <c r="GKE24" s="232"/>
      <c r="GKF24" s="232"/>
      <c r="GKH24" s="233"/>
      <c r="GKI24" s="233"/>
      <c r="GKJ24" s="233"/>
      <c r="GKK24" s="233"/>
      <c r="GKL24" s="233"/>
      <c r="GKM24" s="233"/>
      <c r="GKN24" s="233"/>
      <c r="GKO24" s="233"/>
      <c r="GKP24" s="234"/>
      <c r="GKQ24" s="232"/>
      <c r="GKR24" s="232"/>
      <c r="GKS24" s="232"/>
      <c r="GKT24" s="232"/>
      <c r="GKU24" s="232"/>
      <c r="GKV24" s="232"/>
      <c r="GKX24" s="233"/>
      <c r="GKY24" s="233"/>
      <c r="GKZ24" s="233"/>
      <c r="GLA24" s="233"/>
      <c r="GLB24" s="233"/>
      <c r="GLC24" s="233"/>
      <c r="GLD24" s="233"/>
      <c r="GLE24" s="233"/>
      <c r="GLF24" s="234"/>
      <c r="GLG24" s="232"/>
      <c r="GLH24" s="232"/>
      <c r="GLI24" s="232"/>
      <c r="GLJ24" s="232"/>
      <c r="GLK24" s="232"/>
      <c r="GLL24" s="232"/>
      <c r="GLN24" s="233"/>
      <c r="GLO24" s="233"/>
      <c r="GLP24" s="233"/>
      <c r="GLQ24" s="233"/>
      <c r="GLR24" s="233"/>
      <c r="GLS24" s="233"/>
      <c r="GLT24" s="233"/>
      <c r="GLU24" s="233"/>
      <c r="GLV24" s="234"/>
      <c r="GLW24" s="232"/>
      <c r="GLX24" s="232"/>
      <c r="GLY24" s="232"/>
      <c r="GLZ24" s="232"/>
      <c r="GMA24" s="232"/>
      <c r="GMB24" s="232"/>
      <c r="GMD24" s="233"/>
      <c r="GME24" s="233"/>
      <c r="GMF24" s="233"/>
      <c r="GMG24" s="233"/>
      <c r="GMH24" s="233"/>
      <c r="GMI24" s="233"/>
      <c r="GMJ24" s="233"/>
      <c r="GMK24" s="233"/>
      <c r="GML24" s="234"/>
      <c r="GMM24" s="232"/>
      <c r="GMN24" s="232"/>
      <c r="GMO24" s="232"/>
      <c r="GMP24" s="232"/>
      <c r="GMQ24" s="232"/>
      <c r="GMR24" s="232"/>
      <c r="GMT24" s="233"/>
      <c r="GMU24" s="233"/>
      <c r="GMV24" s="233"/>
      <c r="GMW24" s="233"/>
      <c r="GMX24" s="233"/>
      <c r="GMY24" s="233"/>
      <c r="GMZ24" s="233"/>
      <c r="GNA24" s="233"/>
      <c r="GNB24" s="234"/>
      <c r="GNC24" s="232"/>
      <c r="GND24" s="232"/>
      <c r="GNE24" s="232"/>
      <c r="GNF24" s="232"/>
      <c r="GNG24" s="232"/>
      <c r="GNH24" s="232"/>
      <c r="GNJ24" s="233"/>
      <c r="GNK24" s="233"/>
      <c r="GNL24" s="233"/>
      <c r="GNM24" s="233"/>
      <c r="GNN24" s="233"/>
      <c r="GNO24" s="233"/>
      <c r="GNP24" s="233"/>
      <c r="GNQ24" s="233"/>
      <c r="GNR24" s="234"/>
      <c r="GNS24" s="232"/>
      <c r="GNT24" s="232"/>
      <c r="GNU24" s="232"/>
      <c r="GNV24" s="232"/>
      <c r="GNW24" s="232"/>
      <c r="GNX24" s="232"/>
      <c r="GNZ24" s="233"/>
      <c r="GOA24" s="233"/>
      <c r="GOB24" s="233"/>
      <c r="GOC24" s="233"/>
      <c r="GOD24" s="233"/>
      <c r="GOE24" s="233"/>
      <c r="GOF24" s="233"/>
      <c r="GOG24" s="233"/>
      <c r="GOH24" s="234"/>
      <c r="GOI24" s="232"/>
      <c r="GOJ24" s="232"/>
      <c r="GOK24" s="232"/>
      <c r="GOL24" s="232"/>
      <c r="GOM24" s="232"/>
      <c r="GON24" s="232"/>
      <c r="GOP24" s="233"/>
      <c r="GOQ24" s="233"/>
      <c r="GOR24" s="233"/>
      <c r="GOS24" s="233"/>
      <c r="GOT24" s="233"/>
      <c r="GOU24" s="233"/>
      <c r="GOV24" s="233"/>
      <c r="GOW24" s="233"/>
      <c r="GOX24" s="234"/>
      <c r="GOY24" s="232"/>
      <c r="GOZ24" s="232"/>
      <c r="GPA24" s="232"/>
      <c r="GPB24" s="232"/>
      <c r="GPC24" s="232"/>
      <c r="GPD24" s="232"/>
      <c r="GPF24" s="233"/>
      <c r="GPG24" s="233"/>
      <c r="GPH24" s="233"/>
      <c r="GPI24" s="233"/>
      <c r="GPJ24" s="233"/>
      <c r="GPK24" s="233"/>
      <c r="GPL24" s="233"/>
      <c r="GPM24" s="233"/>
      <c r="GPN24" s="234"/>
      <c r="GPO24" s="232"/>
      <c r="GPP24" s="232"/>
      <c r="GPQ24" s="232"/>
      <c r="GPR24" s="232"/>
      <c r="GPS24" s="232"/>
      <c r="GPT24" s="232"/>
      <c r="GPV24" s="233"/>
      <c r="GPW24" s="233"/>
      <c r="GPX24" s="233"/>
      <c r="GPY24" s="233"/>
      <c r="GPZ24" s="233"/>
      <c r="GQA24" s="233"/>
      <c r="GQB24" s="233"/>
      <c r="GQC24" s="233"/>
      <c r="GQD24" s="234"/>
      <c r="GQE24" s="232"/>
      <c r="GQF24" s="232"/>
      <c r="GQG24" s="232"/>
      <c r="GQH24" s="232"/>
      <c r="GQI24" s="232"/>
      <c r="GQJ24" s="232"/>
      <c r="GQL24" s="233"/>
      <c r="GQM24" s="233"/>
      <c r="GQN24" s="233"/>
      <c r="GQO24" s="233"/>
      <c r="GQP24" s="233"/>
      <c r="GQQ24" s="233"/>
      <c r="GQR24" s="233"/>
      <c r="GQS24" s="233"/>
      <c r="GQT24" s="234"/>
      <c r="GQU24" s="232"/>
      <c r="GQV24" s="232"/>
      <c r="GQW24" s="232"/>
      <c r="GQX24" s="232"/>
      <c r="GQY24" s="232"/>
      <c r="GQZ24" s="232"/>
      <c r="GRB24" s="233"/>
      <c r="GRC24" s="233"/>
      <c r="GRD24" s="233"/>
      <c r="GRE24" s="233"/>
      <c r="GRF24" s="233"/>
      <c r="GRG24" s="233"/>
      <c r="GRH24" s="233"/>
      <c r="GRI24" s="233"/>
      <c r="GRJ24" s="234"/>
      <c r="GRK24" s="232"/>
      <c r="GRL24" s="232"/>
      <c r="GRM24" s="232"/>
      <c r="GRN24" s="232"/>
      <c r="GRO24" s="232"/>
      <c r="GRP24" s="232"/>
      <c r="GRR24" s="233"/>
      <c r="GRS24" s="233"/>
      <c r="GRT24" s="233"/>
      <c r="GRU24" s="233"/>
      <c r="GRV24" s="233"/>
      <c r="GRW24" s="233"/>
      <c r="GRX24" s="233"/>
      <c r="GRY24" s="233"/>
      <c r="GRZ24" s="234"/>
      <c r="GSA24" s="232"/>
      <c r="GSB24" s="232"/>
      <c r="GSC24" s="232"/>
      <c r="GSD24" s="232"/>
      <c r="GSE24" s="232"/>
      <c r="GSF24" s="232"/>
      <c r="GSH24" s="233"/>
      <c r="GSI24" s="233"/>
      <c r="GSJ24" s="233"/>
      <c r="GSK24" s="233"/>
      <c r="GSL24" s="233"/>
      <c r="GSM24" s="233"/>
      <c r="GSN24" s="233"/>
      <c r="GSO24" s="233"/>
      <c r="GSP24" s="234"/>
      <c r="GSQ24" s="232"/>
      <c r="GSR24" s="232"/>
      <c r="GSS24" s="232"/>
      <c r="GST24" s="232"/>
      <c r="GSU24" s="232"/>
      <c r="GSV24" s="232"/>
      <c r="GSX24" s="233"/>
      <c r="GSY24" s="233"/>
      <c r="GSZ24" s="233"/>
      <c r="GTA24" s="233"/>
      <c r="GTB24" s="233"/>
      <c r="GTC24" s="233"/>
      <c r="GTD24" s="233"/>
      <c r="GTE24" s="233"/>
      <c r="GTF24" s="234"/>
      <c r="GTG24" s="232"/>
      <c r="GTH24" s="232"/>
      <c r="GTI24" s="232"/>
      <c r="GTJ24" s="232"/>
      <c r="GTK24" s="232"/>
      <c r="GTL24" s="232"/>
      <c r="GTN24" s="233"/>
      <c r="GTO24" s="233"/>
      <c r="GTP24" s="233"/>
      <c r="GTQ24" s="233"/>
      <c r="GTR24" s="233"/>
      <c r="GTS24" s="233"/>
      <c r="GTT24" s="233"/>
      <c r="GTU24" s="233"/>
      <c r="GTV24" s="234"/>
      <c r="GTW24" s="232"/>
      <c r="GTX24" s="232"/>
      <c r="GTY24" s="232"/>
      <c r="GTZ24" s="232"/>
      <c r="GUA24" s="232"/>
      <c r="GUB24" s="232"/>
      <c r="GUD24" s="233"/>
      <c r="GUE24" s="233"/>
      <c r="GUF24" s="233"/>
      <c r="GUG24" s="233"/>
      <c r="GUH24" s="233"/>
      <c r="GUI24" s="233"/>
      <c r="GUJ24" s="233"/>
      <c r="GUK24" s="233"/>
      <c r="GUL24" s="234"/>
      <c r="GUM24" s="232"/>
      <c r="GUN24" s="232"/>
      <c r="GUO24" s="232"/>
      <c r="GUP24" s="232"/>
      <c r="GUQ24" s="232"/>
      <c r="GUR24" s="232"/>
      <c r="GUT24" s="233"/>
      <c r="GUU24" s="233"/>
      <c r="GUV24" s="233"/>
      <c r="GUW24" s="233"/>
      <c r="GUX24" s="233"/>
      <c r="GUY24" s="233"/>
      <c r="GUZ24" s="233"/>
      <c r="GVA24" s="233"/>
      <c r="GVB24" s="234"/>
      <c r="GVC24" s="232"/>
      <c r="GVD24" s="232"/>
      <c r="GVE24" s="232"/>
      <c r="GVF24" s="232"/>
      <c r="GVG24" s="232"/>
      <c r="GVH24" s="232"/>
      <c r="GVJ24" s="233"/>
      <c r="GVK24" s="233"/>
      <c r="GVL24" s="233"/>
      <c r="GVM24" s="233"/>
      <c r="GVN24" s="233"/>
      <c r="GVO24" s="233"/>
      <c r="GVP24" s="233"/>
      <c r="GVQ24" s="233"/>
      <c r="GVR24" s="234"/>
      <c r="GVS24" s="232"/>
      <c r="GVT24" s="232"/>
      <c r="GVU24" s="232"/>
      <c r="GVV24" s="232"/>
      <c r="GVW24" s="232"/>
      <c r="GVX24" s="232"/>
      <c r="GVZ24" s="233"/>
      <c r="GWA24" s="233"/>
      <c r="GWB24" s="233"/>
      <c r="GWC24" s="233"/>
      <c r="GWD24" s="233"/>
      <c r="GWE24" s="233"/>
      <c r="GWF24" s="233"/>
      <c r="GWG24" s="233"/>
      <c r="GWH24" s="234"/>
      <c r="GWI24" s="232"/>
      <c r="GWJ24" s="232"/>
      <c r="GWK24" s="232"/>
      <c r="GWL24" s="232"/>
      <c r="GWM24" s="232"/>
      <c r="GWN24" s="232"/>
      <c r="GWP24" s="233"/>
      <c r="GWQ24" s="233"/>
      <c r="GWR24" s="233"/>
      <c r="GWS24" s="233"/>
      <c r="GWT24" s="233"/>
      <c r="GWU24" s="233"/>
      <c r="GWV24" s="233"/>
      <c r="GWW24" s="233"/>
      <c r="GWX24" s="234"/>
      <c r="GWY24" s="232"/>
      <c r="GWZ24" s="232"/>
      <c r="GXA24" s="232"/>
      <c r="GXB24" s="232"/>
      <c r="GXC24" s="232"/>
      <c r="GXD24" s="232"/>
      <c r="GXF24" s="233"/>
      <c r="GXG24" s="233"/>
      <c r="GXH24" s="233"/>
      <c r="GXI24" s="233"/>
      <c r="GXJ24" s="233"/>
      <c r="GXK24" s="233"/>
      <c r="GXL24" s="233"/>
      <c r="GXM24" s="233"/>
      <c r="GXN24" s="234"/>
      <c r="GXO24" s="232"/>
      <c r="GXP24" s="232"/>
      <c r="GXQ24" s="232"/>
      <c r="GXR24" s="232"/>
      <c r="GXS24" s="232"/>
      <c r="GXT24" s="232"/>
      <c r="GXV24" s="233"/>
      <c r="GXW24" s="233"/>
      <c r="GXX24" s="233"/>
      <c r="GXY24" s="233"/>
      <c r="GXZ24" s="233"/>
      <c r="GYA24" s="233"/>
      <c r="GYB24" s="233"/>
      <c r="GYC24" s="233"/>
      <c r="GYD24" s="234"/>
      <c r="GYE24" s="232"/>
      <c r="GYF24" s="232"/>
      <c r="GYG24" s="232"/>
      <c r="GYH24" s="232"/>
      <c r="GYI24" s="232"/>
      <c r="GYJ24" s="232"/>
      <c r="GYL24" s="233"/>
      <c r="GYM24" s="233"/>
      <c r="GYN24" s="233"/>
      <c r="GYO24" s="233"/>
      <c r="GYP24" s="233"/>
      <c r="GYQ24" s="233"/>
      <c r="GYR24" s="233"/>
      <c r="GYS24" s="233"/>
      <c r="GYT24" s="234"/>
      <c r="GYU24" s="232"/>
      <c r="GYV24" s="232"/>
      <c r="GYW24" s="232"/>
      <c r="GYX24" s="232"/>
      <c r="GYY24" s="232"/>
      <c r="GYZ24" s="232"/>
      <c r="GZB24" s="233"/>
      <c r="GZC24" s="233"/>
      <c r="GZD24" s="233"/>
      <c r="GZE24" s="233"/>
      <c r="GZF24" s="233"/>
      <c r="GZG24" s="233"/>
      <c r="GZH24" s="233"/>
      <c r="GZI24" s="233"/>
      <c r="GZJ24" s="234"/>
      <c r="GZK24" s="232"/>
      <c r="GZL24" s="232"/>
      <c r="GZM24" s="232"/>
      <c r="GZN24" s="232"/>
      <c r="GZO24" s="232"/>
      <c r="GZP24" s="232"/>
      <c r="GZR24" s="233"/>
      <c r="GZS24" s="233"/>
      <c r="GZT24" s="233"/>
      <c r="GZU24" s="233"/>
      <c r="GZV24" s="233"/>
      <c r="GZW24" s="233"/>
      <c r="GZX24" s="233"/>
      <c r="GZY24" s="233"/>
      <c r="GZZ24" s="234"/>
      <c r="HAA24" s="232"/>
      <c r="HAB24" s="232"/>
      <c r="HAC24" s="232"/>
      <c r="HAD24" s="232"/>
      <c r="HAE24" s="232"/>
      <c r="HAF24" s="232"/>
      <c r="HAH24" s="233"/>
      <c r="HAI24" s="233"/>
      <c r="HAJ24" s="233"/>
      <c r="HAK24" s="233"/>
      <c r="HAL24" s="233"/>
      <c r="HAM24" s="233"/>
      <c r="HAN24" s="233"/>
      <c r="HAO24" s="233"/>
      <c r="HAP24" s="234"/>
      <c r="HAQ24" s="232"/>
      <c r="HAR24" s="232"/>
      <c r="HAS24" s="232"/>
      <c r="HAT24" s="232"/>
      <c r="HAU24" s="232"/>
      <c r="HAV24" s="232"/>
      <c r="HAX24" s="233"/>
      <c r="HAY24" s="233"/>
      <c r="HAZ24" s="233"/>
      <c r="HBA24" s="233"/>
      <c r="HBB24" s="233"/>
      <c r="HBC24" s="233"/>
      <c r="HBD24" s="233"/>
      <c r="HBE24" s="233"/>
      <c r="HBF24" s="234"/>
      <c r="HBG24" s="232"/>
      <c r="HBH24" s="232"/>
      <c r="HBI24" s="232"/>
      <c r="HBJ24" s="232"/>
      <c r="HBK24" s="232"/>
      <c r="HBL24" s="232"/>
      <c r="HBN24" s="233"/>
      <c r="HBO24" s="233"/>
      <c r="HBP24" s="233"/>
      <c r="HBQ24" s="233"/>
      <c r="HBR24" s="233"/>
      <c r="HBS24" s="233"/>
      <c r="HBT24" s="233"/>
      <c r="HBU24" s="233"/>
      <c r="HBV24" s="234"/>
      <c r="HBW24" s="232"/>
      <c r="HBX24" s="232"/>
      <c r="HBY24" s="232"/>
      <c r="HBZ24" s="232"/>
      <c r="HCA24" s="232"/>
      <c r="HCB24" s="232"/>
      <c r="HCD24" s="233"/>
      <c r="HCE24" s="233"/>
      <c r="HCF24" s="233"/>
      <c r="HCG24" s="233"/>
      <c r="HCH24" s="233"/>
      <c r="HCI24" s="233"/>
      <c r="HCJ24" s="233"/>
      <c r="HCK24" s="233"/>
      <c r="HCL24" s="234"/>
      <c r="HCM24" s="232"/>
      <c r="HCN24" s="232"/>
      <c r="HCO24" s="232"/>
      <c r="HCP24" s="232"/>
      <c r="HCQ24" s="232"/>
      <c r="HCR24" s="232"/>
      <c r="HCT24" s="233"/>
      <c r="HCU24" s="233"/>
      <c r="HCV24" s="233"/>
      <c r="HCW24" s="233"/>
      <c r="HCX24" s="233"/>
      <c r="HCY24" s="233"/>
      <c r="HCZ24" s="233"/>
      <c r="HDA24" s="233"/>
      <c r="HDB24" s="234"/>
      <c r="HDC24" s="232"/>
      <c r="HDD24" s="232"/>
      <c r="HDE24" s="232"/>
      <c r="HDF24" s="232"/>
      <c r="HDG24" s="232"/>
      <c r="HDH24" s="232"/>
      <c r="HDJ24" s="233"/>
      <c r="HDK24" s="233"/>
      <c r="HDL24" s="233"/>
      <c r="HDM24" s="233"/>
      <c r="HDN24" s="233"/>
      <c r="HDO24" s="233"/>
      <c r="HDP24" s="233"/>
      <c r="HDQ24" s="233"/>
      <c r="HDR24" s="234"/>
      <c r="HDS24" s="232"/>
      <c r="HDT24" s="232"/>
      <c r="HDU24" s="232"/>
      <c r="HDV24" s="232"/>
      <c r="HDW24" s="232"/>
      <c r="HDX24" s="232"/>
      <c r="HDZ24" s="233"/>
      <c r="HEA24" s="233"/>
      <c r="HEB24" s="233"/>
      <c r="HEC24" s="233"/>
      <c r="HED24" s="233"/>
      <c r="HEE24" s="233"/>
      <c r="HEF24" s="233"/>
      <c r="HEG24" s="233"/>
      <c r="HEH24" s="234"/>
      <c r="HEI24" s="232"/>
      <c r="HEJ24" s="232"/>
      <c r="HEK24" s="232"/>
      <c r="HEL24" s="232"/>
      <c r="HEM24" s="232"/>
      <c r="HEN24" s="232"/>
      <c r="HEP24" s="233"/>
      <c r="HEQ24" s="233"/>
      <c r="HER24" s="233"/>
      <c r="HES24" s="233"/>
      <c r="HET24" s="233"/>
      <c r="HEU24" s="233"/>
      <c r="HEV24" s="233"/>
      <c r="HEW24" s="233"/>
      <c r="HEX24" s="234"/>
      <c r="HEY24" s="232"/>
      <c r="HEZ24" s="232"/>
      <c r="HFA24" s="232"/>
      <c r="HFB24" s="232"/>
      <c r="HFC24" s="232"/>
      <c r="HFD24" s="232"/>
      <c r="HFF24" s="233"/>
      <c r="HFG24" s="233"/>
      <c r="HFH24" s="233"/>
      <c r="HFI24" s="233"/>
      <c r="HFJ24" s="233"/>
      <c r="HFK24" s="233"/>
      <c r="HFL24" s="233"/>
      <c r="HFM24" s="233"/>
      <c r="HFN24" s="234"/>
      <c r="HFO24" s="232"/>
      <c r="HFP24" s="232"/>
      <c r="HFQ24" s="232"/>
      <c r="HFR24" s="232"/>
      <c r="HFS24" s="232"/>
      <c r="HFT24" s="232"/>
      <c r="HFV24" s="233"/>
      <c r="HFW24" s="233"/>
      <c r="HFX24" s="233"/>
      <c r="HFY24" s="233"/>
      <c r="HFZ24" s="233"/>
      <c r="HGA24" s="233"/>
      <c r="HGB24" s="233"/>
      <c r="HGC24" s="233"/>
      <c r="HGD24" s="234"/>
      <c r="HGE24" s="232"/>
      <c r="HGF24" s="232"/>
      <c r="HGG24" s="232"/>
      <c r="HGH24" s="232"/>
      <c r="HGI24" s="232"/>
      <c r="HGJ24" s="232"/>
      <c r="HGL24" s="233"/>
      <c r="HGM24" s="233"/>
      <c r="HGN24" s="233"/>
      <c r="HGO24" s="233"/>
      <c r="HGP24" s="233"/>
      <c r="HGQ24" s="233"/>
      <c r="HGR24" s="233"/>
      <c r="HGS24" s="233"/>
      <c r="HGT24" s="234"/>
      <c r="HGU24" s="232"/>
      <c r="HGV24" s="232"/>
      <c r="HGW24" s="232"/>
      <c r="HGX24" s="232"/>
      <c r="HGY24" s="232"/>
      <c r="HGZ24" s="232"/>
      <c r="HHB24" s="233"/>
      <c r="HHC24" s="233"/>
      <c r="HHD24" s="233"/>
      <c r="HHE24" s="233"/>
      <c r="HHF24" s="233"/>
      <c r="HHG24" s="233"/>
      <c r="HHH24" s="233"/>
      <c r="HHI24" s="233"/>
      <c r="HHJ24" s="234"/>
      <c r="HHK24" s="232"/>
      <c r="HHL24" s="232"/>
      <c r="HHM24" s="232"/>
      <c r="HHN24" s="232"/>
      <c r="HHO24" s="232"/>
      <c r="HHP24" s="232"/>
      <c r="HHR24" s="233"/>
      <c r="HHS24" s="233"/>
      <c r="HHT24" s="233"/>
      <c r="HHU24" s="233"/>
      <c r="HHV24" s="233"/>
      <c r="HHW24" s="233"/>
      <c r="HHX24" s="233"/>
      <c r="HHY24" s="233"/>
      <c r="HHZ24" s="234"/>
      <c r="HIA24" s="232"/>
      <c r="HIB24" s="232"/>
      <c r="HIC24" s="232"/>
      <c r="HID24" s="232"/>
      <c r="HIE24" s="232"/>
      <c r="HIF24" s="232"/>
      <c r="HIH24" s="233"/>
      <c r="HII24" s="233"/>
      <c r="HIJ24" s="233"/>
      <c r="HIK24" s="233"/>
      <c r="HIL24" s="233"/>
      <c r="HIM24" s="233"/>
      <c r="HIN24" s="233"/>
      <c r="HIO24" s="233"/>
      <c r="HIP24" s="234"/>
      <c r="HIQ24" s="232"/>
      <c r="HIR24" s="232"/>
      <c r="HIS24" s="232"/>
      <c r="HIT24" s="232"/>
      <c r="HIU24" s="232"/>
      <c r="HIV24" s="232"/>
      <c r="HIX24" s="233"/>
      <c r="HIY24" s="233"/>
      <c r="HIZ24" s="233"/>
      <c r="HJA24" s="233"/>
      <c r="HJB24" s="233"/>
      <c r="HJC24" s="233"/>
      <c r="HJD24" s="233"/>
      <c r="HJE24" s="233"/>
      <c r="HJF24" s="234"/>
      <c r="HJG24" s="232"/>
      <c r="HJH24" s="232"/>
      <c r="HJI24" s="232"/>
      <c r="HJJ24" s="232"/>
      <c r="HJK24" s="232"/>
      <c r="HJL24" s="232"/>
      <c r="HJN24" s="233"/>
      <c r="HJO24" s="233"/>
      <c r="HJP24" s="233"/>
      <c r="HJQ24" s="233"/>
      <c r="HJR24" s="233"/>
      <c r="HJS24" s="233"/>
      <c r="HJT24" s="233"/>
      <c r="HJU24" s="233"/>
      <c r="HJV24" s="234"/>
      <c r="HJW24" s="232"/>
      <c r="HJX24" s="232"/>
      <c r="HJY24" s="232"/>
      <c r="HJZ24" s="232"/>
      <c r="HKA24" s="232"/>
      <c r="HKB24" s="232"/>
      <c r="HKD24" s="233"/>
      <c r="HKE24" s="233"/>
      <c r="HKF24" s="233"/>
      <c r="HKG24" s="233"/>
      <c r="HKH24" s="233"/>
      <c r="HKI24" s="233"/>
      <c r="HKJ24" s="233"/>
      <c r="HKK24" s="233"/>
      <c r="HKL24" s="234"/>
      <c r="HKM24" s="232"/>
      <c r="HKN24" s="232"/>
      <c r="HKO24" s="232"/>
      <c r="HKP24" s="232"/>
      <c r="HKQ24" s="232"/>
      <c r="HKR24" s="232"/>
      <c r="HKT24" s="233"/>
      <c r="HKU24" s="233"/>
      <c r="HKV24" s="233"/>
      <c r="HKW24" s="233"/>
      <c r="HKX24" s="233"/>
      <c r="HKY24" s="233"/>
      <c r="HKZ24" s="233"/>
      <c r="HLA24" s="233"/>
      <c r="HLB24" s="234"/>
      <c r="HLC24" s="232"/>
      <c r="HLD24" s="232"/>
      <c r="HLE24" s="232"/>
      <c r="HLF24" s="232"/>
      <c r="HLG24" s="232"/>
      <c r="HLH24" s="232"/>
      <c r="HLJ24" s="233"/>
      <c r="HLK24" s="233"/>
      <c r="HLL24" s="233"/>
      <c r="HLM24" s="233"/>
      <c r="HLN24" s="233"/>
      <c r="HLO24" s="233"/>
      <c r="HLP24" s="233"/>
      <c r="HLQ24" s="233"/>
      <c r="HLR24" s="234"/>
      <c r="HLS24" s="232"/>
      <c r="HLT24" s="232"/>
      <c r="HLU24" s="232"/>
      <c r="HLV24" s="232"/>
      <c r="HLW24" s="232"/>
      <c r="HLX24" s="232"/>
      <c r="HLZ24" s="233"/>
      <c r="HMA24" s="233"/>
      <c r="HMB24" s="233"/>
      <c r="HMC24" s="233"/>
      <c r="HMD24" s="233"/>
      <c r="HME24" s="233"/>
      <c r="HMF24" s="233"/>
      <c r="HMG24" s="233"/>
      <c r="HMH24" s="234"/>
      <c r="HMI24" s="232"/>
      <c r="HMJ24" s="232"/>
      <c r="HMK24" s="232"/>
      <c r="HML24" s="232"/>
      <c r="HMM24" s="232"/>
      <c r="HMN24" s="232"/>
      <c r="HMP24" s="233"/>
      <c r="HMQ24" s="233"/>
      <c r="HMR24" s="233"/>
      <c r="HMS24" s="233"/>
      <c r="HMT24" s="233"/>
      <c r="HMU24" s="233"/>
      <c r="HMV24" s="233"/>
      <c r="HMW24" s="233"/>
      <c r="HMX24" s="234"/>
      <c r="HMY24" s="232"/>
      <c r="HMZ24" s="232"/>
      <c r="HNA24" s="232"/>
      <c r="HNB24" s="232"/>
      <c r="HNC24" s="232"/>
      <c r="HND24" s="232"/>
      <c r="HNF24" s="233"/>
      <c r="HNG24" s="233"/>
      <c r="HNH24" s="233"/>
      <c r="HNI24" s="233"/>
      <c r="HNJ24" s="233"/>
      <c r="HNK24" s="233"/>
      <c r="HNL24" s="233"/>
      <c r="HNM24" s="233"/>
      <c r="HNN24" s="234"/>
      <c r="HNO24" s="232"/>
      <c r="HNP24" s="232"/>
      <c r="HNQ24" s="232"/>
      <c r="HNR24" s="232"/>
      <c r="HNS24" s="232"/>
      <c r="HNT24" s="232"/>
      <c r="HNV24" s="233"/>
      <c r="HNW24" s="233"/>
      <c r="HNX24" s="233"/>
      <c r="HNY24" s="233"/>
      <c r="HNZ24" s="233"/>
      <c r="HOA24" s="233"/>
      <c r="HOB24" s="233"/>
      <c r="HOC24" s="233"/>
      <c r="HOD24" s="234"/>
      <c r="HOE24" s="232"/>
      <c r="HOF24" s="232"/>
      <c r="HOG24" s="232"/>
      <c r="HOH24" s="232"/>
      <c r="HOI24" s="232"/>
      <c r="HOJ24" s="232"/>
      <c r="HOL24" s="233"/>
      <c r="HOM24" s="233"/>
      <c r="HON24" s="233"/>
      <c r="HOO24" s="233"/>
      <c r="HOP24" s="233"/>
      <c r="HOQ24" s="233"/>
      <c r="HOR24" s="233"/>
      <c r="HOS24" s="233"/>
      <c r="HOT24" s="234"/>
      <c r="HOU24" s="232"/>
      <c r="HOV24" s="232"/>
      <c r="HOW24" s="232"/>
      <c r="HOX24" s="232"/>
      <c r="HOY24" s="232"/>
      <c r="HOZ24" s="232"/>
      <c r="HPB24" s="233"/>
      <c r="HPC24" s="233"/>
      <c r="HPD24" s="233"/>
      <c r="HPE24" s="233"/>
      <c r="HPF24" s="233"/>
      <c r="HPG24" s="233"/>
      <c r="HPH24" s="233"/>
      <c r="HPI24" s="233"/>
      <c r="HPJ24" s="234"/>
      <c r="HPK24" s="232"/>
      <c r="HPL24" s="232"/>
      <c r="HPM24" s="232"/>
      <c r="HPN24" s="232"/>
      <c r="HPO24" s="232"/>
      <c r="HPP24" s="232"/>
      <c r="HPR24" s="233"/>
      <c r="HPS24" s="233"/>
      <c r="HPT24" s="233"/>
      <c r="HPU24" s="233"/>
      <c r="HPV24" s="233"/>
      <c r="HPW24" s="233"/>
      <c r="HPX24" s="233"/>
      <c r="HPY24" s="233"/>
      <c r="HPZ24" s="234"/>
      <c r="HQA24" s="232"/>
      <c r="HQB24" s="232"/>
      <c r="HQC24" s="232"/>
      <c r="HQD24" s="232"/>
      <c r="HQE24" s="232"/>
      <c r="HQF24" s="232"/>
      <c r="HQH24" s="233"/>
      <c r="HQI24" s="233"/>
      <c r="HQJ24" s="233"/>
      <c r="HQK24" s="233"/>
      <c r="HQL24" s="233"/>
      <c r="HQM24" s="233"/>
      <c r="HQN24" s="233"/>
      <c r="HQO24" s="233"/>
      <c r="HQP24" s="234"/>
      <c r="HQQ24" s="232"/>
      <c r="HQR24" s="232"/>
      <c r="HQS24" s="232"/>
      <c r="HQT24" s="232"/>
      <c r="HQU24" s="232"/>
      <c r="HQV24" s="232"/>
      <c r="HQX24" s="233"/>
      <c r="HQY24" s="233"/>
      <c r="HQZ24" s="233"/>
      <c r="HRA24" s="233"/>
      <c r="HRB24" s="233"/>
      <c r="HRC24" s="233"/>
      <c r="HRD24" s="233"/>
      <c r="HRE24" s="233"/>
      <c r="HRF24" s="234"/>
      <c r="HRG24" s="232"/>
      <c r="HRH24" s="232"/>
      <c r="HRI24" s="232"/>
      <c r="HRJ24" s="232"/>
      <c r="HRK24" s="232"/>
      <c r="HRL24" s="232"/>
      <c r="HRN24" s="233"/>
      <c r="HRO24" s="233"/>
      <c r="HRP24" s="233"/>
      <c r="HRQ24" s="233"/>
      <c r="HRR24" s="233"/>
      <c r="HRS24" s="233"/>
      <c r="HRT24" s="233"/>
      <c r="HRU24" s="233"/>
      <c r="HRV24" s="234"/>
      <c r="HRW24" s="232"/>
      <c r="HRX24" s="232"/>
      <c r="HRY24" s="232"/>
      <c r="HRZ24" s="232"/>
      <c r="HSA24" s="232"/>
      <c r="HSB24" s="232"/>
      <c r="HSD24" s="233"/>
      <c r="HSE24" s="233"/>
      <c r="HSF24" s="233"/>
      <c r="HSG24" s="233"/>
      <c r="HSH24" s="233"/>
      <c r="HSI24" s="233"/>
      <c r="HSJ24" s="233"/>
      <c r="HSK24" s="233"/>
      <c r="HSL24" s="234"/>
      <c r="HSM24" s="232"/>
      <c r="HSN24" s="232"/>
      <c r="HSO24" s="232"/>
      <c r="HSP24" s="232"/>
      <c r="HSQ24" s="232"/>
      <c r="HSR24" s="232"/>
      <c r="HST24" s="233"/>
      <c r="HSU24" s="233"/>
      <c r="HSV24" s="233"/>
      <c r="HSW24" s="233"/>
      <c r="HSX24" s="233"/>
      <c r="HSY24" s="233"/>
      <c r="HSZ24" s="233"/>
      <c r="HTA24" s="233"/>
      <c r="HTB24" s="234"/>
      <c r="HTC24" s="232"/>
      <c r="HTD24" s="232"/>
      <c r="HTE24" s="232"/>
      <c r="HTF24" s="232"/>
      <c r="HTG24" s="232"/>
      <c r="HTH24" s="232"/>
      <c r="HTJ24" s="233"/>
      <c r="HTK24" s="233"/>
      <c r="HTL24" s="233"/>
      <c r="HTM24" s="233"/>
      <c r="HTN24" s="233"/>
      <c r="HTO24" s="233"/>
      <c r="HTP24" s="233"/>
      <c r="HTQ24" s="233"/>
      <c r="HTR24" s="234"/>
      <c r="HTS24" s="232"/>
      <c r="HTT24" s="232"/>
      <c r="HTU24" s="232"/>
      <c r="HTV24" s="232"/>
      <c r="HTW24" s="232"/>
      <c r="HTX24" s="232"/>
      <c r="HTZ24" s="233"/>
      <c r="HUA24" s="233"/>
      <c r="HUB24" s="233"/>
      <c r="HUC24" s="233"/>
      <c r="HUD24" s="233"/>
      <c r="HUE24" s="233"/>
      <c r="HUF24" s="233"/>
      <c r="HUG24" s="233"/>
      <c r="HUH24" s="234"/>
      <c r="HUI24" s="232"/>
      <c r="HUJ24" s="232"/>
      <c r="HUK24" s="232"/>
      <c r="HUL24" s="232"/>
      <c r="HUM24" s="232"/>
      <c r="HUN24" s="232"/>
      <c r="HUP24" s="233"/>
      <c r="HUQ24" s="233"/>
      <c r="HUR24" s="233"/>
      <c r="HUS24" s="233"/>
      <c r="HUT24" s="233"/>
      <c r="HUU24" s="233"/>
      <c r="HUV24" s="233"/>
      <c r="HUW24" s="233"/>
      <c r="HUX24" s="234"/>
      <c r="HUY24" s="232"/>
      <c r="HUZ24" s="232"/>
      <c r="HVA24" s="232"/>
      <c r="HVB24" s="232"/>
      <c r="HVC24" s="232"/>
      <c r="HVD24" s="232"/>
      <c r="HVF24" s="233"/>
      <c r="HVG24" s="233"/>
      <c r="HVH24" s="233"/>
      <c r="HVI24" s="233"/>
      <c r="HVJ24" s="233"/>
      <c r="HVK24" s="233"/>
      <c r="HVL24" s="233"/>
      <c r="HVM24" s="233"/>
      <c r="HVN24" s="234"/>
      <c r="HVO24" s="232"/>
      <c r="HVP24" s="232"/>
      <c r="HVQ24" s="232"/>
      <c r="HVR24" s="232"/>
      <c r="HVS24" s="232"/>
      <c r="HVT24" s="232"/>
      <c r="HVV24" s="233"/>
      <c r="HVW24" s="233"/>
      <c r="HVX24" s="233"/>
      <c r="HVY24" s="233"/>
      <c r="HVZ24" s="233"/>
      <c r="HWA24" s="233"/>
      <c r="HWB24" s="233"/>
      <c r="HWC24" s="233"/>
      <c r="HWD24" s="234"/>
      <c r="HWE24" s="232"/>
      <c r="HWF24" s="232"/>
      <c r="HWG24" s="232"/>
      <c r="HWH24" s="232"/>
      <c r="HWI24" s="232"/>
      <c r="HWJ24" s="232"/>
      <c r="HWL24" s="233"/>
      <c r="HWM24" s="233"/>
      <c r="HWN24" s="233"/>
      <c r="HWO24" s="233"/>
      <c r="HWP24" s="233"/>
      <c r="HWQ24" s="233"/>
      <c r="HWR24" s="233"/>
      <c r="HWS24" s="233"/>
      <c r="HWT24" s="234"/>
      <c r="HWU24" s="232"/>
      <c r="HWV24" s="232"/>
      <c r="HWW24" s="232"/>
      <c r="HWX24" s="232"/>
      <c r="HWY24" s="232"/>
      <c r="HWZ24" s="232"/>
      <c r="HXB24" s="233"/>
      <c r="HXC24" s="233"/>
      <c r="HXD24" s="233"/>
      <c r="HXE24" s="233"/>
      <c r="HXF24" s="233"/>
      <c r="HXG24" s="233"/>
      <c r="HXH24" s="233"/>
      <c r="HXI24" s="233"/>
      <c r="HXJ24" s="234"/>
      <c r="HXK24" s="232"/>
      <c r="HXL24" s="232"/>
      <c r="HXM24" s="232"/>
      <c r="HXN24" s="232"/>
      <c r="HXO24" s="232"/>
      <c r="HXP24" s="232"/>
      <c r="HXR24" s="233"/>
      <c r="HXS24" s="233"/>
      <c r="HXT24" s="233"/>
      <c r="HXU24" s="233"/>
      <c r="HXV24" s="233"/>
      <c r="HXW24" s="233"/>
      <c r="HXX24" s="233"/>
      <c r="HXY24" s="233"/>
      <c r="HXZ24" s="234"/>
      <c r="HYA24" s="232"/>
      <c r="HYB24" s="232"/>
      <c r="HYC24" s="232"/>
      <c r="HYD24" s="232"/>
      <c r="HYE24" s="232"/>
      <c r="HYF24" s="232"/>
      <c r="HYH24" s="233"/>
      <c r="HYI24" s="233"/>
      <c r="HYJ24" s="233"/>
      <c r="HYK24" s="233"/>
      <c r="HYL24" s="233"/>
      <c r="HYM24" s="233"/>
      <c r="HYN24" s="233"/>
      <c r="HYO24" s="233"/>
      <c r="HYP24" s="234"/>
      <c r="HYQ24" s="232"/>
      <c r="HYR24" s="232"/>
      <c r="HYS24" s="232"/>
      <c r="HYT24" s="232"/>
      <c r="HYU24" s="232"/>
      <c r="HYV24" s="232"/>
      <c r="HYX24" s="233"/>
      <c r="HYY24" s="233"/>
      <c r="HYZ24" s="233"/>
      <c r="HZA24" s="233"/>
      <c r="HZB24" s="233"/>
      <c r="HZC24" s="233"/>
      <c r="HZD24" s="233"/>
      <c r="HZE24" s="233"/>
      <c r="HZF24" s="234"/>
      <c r="HZG24" s="232"/>
      <c r="HZH24" s="232"/>
      <c r="HZI24" s="232"/>
      <c r="HZJ24" s="232"/>
      <c r="HZK24" s="232"/>
      <c r="HZL24" s="232"/>
      <c r="HZN24" s="233"/>
      <c r="HZO24" s="233"/>
      <c r="HZP24" s="233"/>
      <c r="HZQ24" s="233"/>
      <c r="HZR24" s="233"/>
      <c r="HZS24" s="233"/>
      <c r="HZT24" s="233"/>
      <c r="HZU24" s="233"/>
      <c r="HZV24" s="234"/>
      <c r="HZW24" s="232"/>
      <c r="HZX24" s="232"/>
      <c r="HZY24" s="232"/>
      <c r="HZZ24" s="232"/>
      <c r="IAA24" s="232"/>
      <c r="IAB24" s="232"/>
      <c r="IAD24" s="233"/>
      <c r="IAE24" s="233"/>
      <c r="IAF24" s="233"/>
      <c r="IAG24" s="233"/>
      <c r="IAH24" s="233"/>
      <c r="IAI24" s="233"/>
      <c r="IAJ24" s="233"/>
      <c r="IAK24" s="233"/>
      <c r="IAL24" s="234"/>
      <c r="IAM24" s="232"/>
      <c r="IAN24" s="232"/>
      <c r="IAO24" s="232"/>
      <c r="IAP24" s="232"/>
      <c r="IAQ24" s="232"/>
      <c r="IAR24" s="232"/>
      <c r="IAT24" s="233"/>
      <c r="IAU24" s="233"/>
      <c r="IAV24" s="233"/>
      <c r="IAW24" s="233"/>
      <c r="IAX24" s="233"/>
      <c r="IAY24" s="233"/>
      <c r="IAZ24" s="233"/>
      <c r="IBA24" s="233"/>
      <c r="IBB24" s="234"/>
      <c r="IBC24" s="232"/>
      <c r="IBD24" s="232"/>
      <c r="IBE24" s="232"/>
      <c r="IBF24" s="232"/>
      <c r="IBG24" s="232"/>
      <c r="IBH24" s="232"/>
      <c r="IBJ24" s="233"/>
      <c r="IBK24" s="233"/>
      <c r="IBL24" s="233"/>
      <c r="IBM24" s="233"/>
      <c r="IBN24" s="233"/>
      <c r="IBO24" s="233"/>
      <c r="IBP24" s="233"/>
      <c r="IBQ24" s="233"/>
      <c r="IBR24" s="234"/>
      <c r="IBS24" s="232"/>
      <c r="IBT24" s="232"/>
      <c r="IBU24" s="232"/>
      <c r="IBV24" s="232"/>
      <c r="IBW24" s="232"/>
      <c r="IBX24" s="232"/>
      <c r="IBZ24" s="233"/>
      <c r="ICA24" s="233"/>
      <c r="ICB24" s="233"/>
      <c r="ICC24" s="233"/>
      <c r="ICD24" s="233"/>
      <c r="ICE24" s="233"/>
      <c r="ICF24" s="233"/>
      <c r="ICG24" s="233"/>
      <c r="ICH24" s="234"/>
      <c r="ICI24" s="232"/>
      <c r="ICJ24" s="232"/>
      <c r="ICK24" s="232"/>
      <c r="ICL24" s="232"/>
      <c r="ICM24" s="232"/>
      <c r="ICN24" s="232"/>
      <c r="ICP24" s="233"/>
      <c r="ICQ24" s="233"/>
      <c r="ICR24" s="233"/>
      <c r="ICS24" s="233"/>
      <c r="ICT24" s="233"/>
      <c r="ICU24" s="233"/>
      <c r="ICV24" s="233"/>
      <c r="ICW24" s="233"/>
      <c r="ICX24" s="234"/>
      <c r="ICY24" s="232"/>
      <c r="ICZ24" s="232"/>
      <c r="IDA24" s="232"/>
      <c r="IDB24" s="232"/>
      <c r="IDC24" s="232"/>
      <c r="IDD24" s="232"/>
      <c r="IDF24" s="233"/>
      <c r="IDG24" s="233"/>
      <c r="IDH24" s="233"/>
      <c r="IDI24" s="233"/>
      <c r="IDJ24" s="233"/>
      <c r="IDK24" s="233"/>
      <c r="IDL24" s="233"/>
      <c r="IDM24" s="233"/>
      <c r="IDN24" s="234"/>
      <c r="IDO24" s="232"/>
      <c r="IDP24" s="232"/>
      <c r="IDQ24" s="232"/>
      <c r="IDR24" s="232"/>
      <c r="IDS24" s="232"/>
      <c r="IDT24" s="232"/>
      <c r="IDV24" s="233"/>
      <c r="IDW24" s="233"/>
      <c r="IDX24" s="233"/>
      <c r="IDY24" s="233"/>
      <c r="IDZ24" s="233"/>
      <c r="IEA24" s="233"/>
      <c r="IEB24" s="233"/>
      <c r="IEC24" s="233"/>
      <c r="IED24" s="234"/>
      <c r="IEE24" s="232"/>
      <c r="IEF24" s="232"/>
      <c r="IEG24" s="232"/>
      <c r="IEH24" s="232"/>
      <c r="IEI24" s="232"/>
      <c r="IEJ24" s="232"/>
      <c r="IEL24" s="233"/>
      <c r="IEM24" s="233"/>
      <c r="IEN24" s="233"/>
      <c r="IEO24" s="233"/>
      <c r="IEP24" s="233"/>
      <c r="IEQ24" s="233"/>
      <c r="IER24" s="233"/>
      <c r="IES24" s="233"/>
      <c r="IET24" s="234"/>
      <c r="IEU24" s="232"/>
      <c r="IEV24" s="232"/>
      <c r="IEW24" s="232"/>
      <c r="IEX24" s="232"/>
      <c r="IEY24" s="232"/>
      <c r="IEZ24" s="232"/>
      <c r="IFB24" s="233"/>
      <c r="IFC24" s="233"/>
      <c r="IFD24" s="233"/>
      <c r="IFE24" s="233"/>
      <c r="IFF24" s="233"/>
      <c r="IFG24" s="233"/>
      <c r="IFH24" s="233"/>
      <c r="IFI24" s="233"/>
      <c r="IFJ24" s="234"/>
      <c r="IFK24" s="232"/>
      <c r="IFL24" s="232"/>
      <c r="IFM24" s="232"/>
      <c r="IFN24" s="232"/>
      <c r="IFO24" s="232"/>
      <c r="IFP24" s="232"/>
      <c r="IFR24" s="233"/>
      <c r="IFS24" s="233"/>
      <c r="IFT24" s="233"/>
      <c r="IFU24" s="233"/>
      <c r="IFV24" s="233"/>
      <c r="IFW24" s="233"/>
      <c r="IFX24" s="233"/>
      <c r="IFY24" s="233"/>
      <c r="IFZ24" s="234"/>
      <c r="IGA24" s="232"/>
      <c r="IGB24" s="232"/>
      <c r="IGC24" s="232"/>
      <c r="IGD24" s="232"/>
      <c r="IGE24" s="232"/>
      <c r="IGF24" s="232"/>
      <c r="IGH24" s="233"/>
      <c r="IGI24" s="233"/>
      <c r="IGJ24" s="233"/>
      <c r="IGK24" s="233"/>
      <c r="IGL24" s="233"/>
      <c r="IGM24" s="233"/>
      <c r="IGN24" s="233"/>
      <c r="IGO24" s="233"/>
      <c r="IGP24" s="234"/>
      <c r="IGQ24" s="232"/>
      <c r="IGR24" s="232"/>
      <c r="IGS24" s="232"/>
      <c r="IGT24" s="232"/>
      <c r="IGU24" s="232"/>
      <c r="IGV24" s="232"/>
      <c r="IGX24" s="233"/>
      <c r="IGY24" s="233"/>
      <c r="IGZ24" s="233"/>
      <c r="IHA24" s="233"/>
      <c r="IHB24" s="233"/>
      <c r="IHC24" s="233"/>
      <c r="IHD24" s="233"/>
      <c r="IHE24" s="233"/>
      <c r="IHF24" s="234"/>
      <c r="IHG24" s="232"/>
      <c r="IHH24" s="232"/>
      <c r="IHI24" s="232"/>
      <c r="IHJ24" s="232"/>
      <c r="IHK24" s="232"/>
      <c r="IHL24" s="232"/>
      <c r="IHN24" s="233"/>
      <c r="IHO24" s="233"/>
      <c r="IHP24" s="233"/>
      <c r="IHQ24" s="233"/>
      <c r="IHR24" s="233"/>
      <c r="IHS24" s="233"/>
      <c r="IHT24" s="233"/>
      <c r="IHU24" s="233"/>
      <c r="IHV24" s="234"/>
      <c r="IHW24" s="232"/>
      <c r="IHX24" s="232"/>
      <c r="IHY24" s="232"/>
      <c r="IHZ24" s="232"/>
      <c r="IIA24" s="232"/>
      <c r="IIB24" s="232"/>
      <c r="IID24" s="233"/>
      <c r="IIE24" s="233"/>
      <c r="IIF24" s="233"/>
      <c r="IIG24" s="233"/>
      <c r="IIH24" s="233"/>
      <c r="III24" s="233"/>
      <c r="IIJ24" s="233"/>
      <c r="IIK24" s="233"/>
      <c r="IIL24" s="234"/>
      <c r="IIM24" s="232"/>
      <c r="IIN24" s="232"/>
      <c r="IIO24" s="232"/>
      <c r="IIP24" s="232"/>
      <c r="IIQ24" s="232"/>
      <c r="IIR24" s="232"/>
      <c r="IIT24" s="233"/>
      <c r="IIU24" s="233"/>
      <c r="IIV24" s="233"/>
      <c r="IIW24" s="233"/>
      <c r="IIX24" s="233"/>
      <c r="IIY24" s="233"/>
      <c r="IIZ24" s="233"/>
      <c r="IJA24" s="233"/>
      <c r="IJB24" s="234"/>
      <c r="IJC24" s="232"/>
      <c r="IJD24" s="232"/>
      <c r="IJE24" s="232"/>
      <c r="IJF24" s="232"/>
      <c r="IJG24" s="232"/>
      <c r="IJH24" s="232"/>
      <c r="IJJ24" s="233"/>
      <c r="IJK24" s="233"/>
      <c r="IJL24" s="233"/>
      <c r="IJM24" s="233"/>
      <c r="IJN24" s="233"/>
      <c r="IJO24" s="233"/>
      <c r="IJP24" s="233"/>
      <c r="IJQ24" s="233"/>
      <c r="IJR24" s="234"/>
      <c r="IJS24" s="232"/>
      <c r="IJT24" s="232"/>
      <c r="IJU24" s="232"/>
      <c r="IJV24" s="232"/>
      <c r="IJW24" s="232"/>
      <c r="IJX24" s="232"/>
      <c r="IJZ24" s="233"/>
      <c r="IKA24" s="233"/>
      <c r="IKB24" s="233"/>
      <c r="IKC24" s="233"/>
      <c r="IKD24" s="233"/>
      <c r="IKE24" s="233"/>
      <c r="IKF24" s="233"/>
      <c r="IKG24" s="233"/>
      <c r="IKH24" s="234"/>
      <c r="IKI24" s="232"/>
      <c r="IKJ24" s="232"/>
      <c r="IKK24" s="232"/>
      <c r="IKL24" s="232"/>
      <c r="IKM24" s="232"/>
      <c r="IKN24" s="232"/>
      <c r="IKP24" s="233"/>
      <c r="IKQ24" s="233"/>
      <c r="IKR24" s="233"/>
      <c r="IKS24" s="233"/>
      <c r="IKT24" s="233"/>
      <c r="IKU24" s="233"/>
      <c r="IKV24" s="233"/>
      <c r="IKW24" s="233"/>
      <c r="IKX24" s="234"/>
      <c r="IKY24" s="232"/>
      <c r="IKZ24" s="232"/>
      <c r="ILA24" s="232"/>
      <c r="ILB24" s="232"/>
      <c r="ILC24" s="232"/>
      <c r="ILD24" s="232"/>
      <c r="ILF24" s="233"/>
      <c r="ILG24" s="233"/>
      <c r="ILH24" s="233"/>
      <c r="ILI24" s="233"/>
      <c r="ILJ24" s="233"/>
      <c r="ILK24" s="233"/>
      <c r="ILL24" s="233"/>
      <c r="ILM24" s="233"/>
      <c r="ILN24" s="234"/>
      <c r="ILO24" s="232"/>
      <c r="ILP24" s="232"/>
      <c r="ILQ24" s="232"/>
      <c r="ILR24" s="232"/>
      <c r="ILS24" s="232"/>
      <c r="ILT24" s="232"/>
      <c r="ILV24" s="233"/>
      <c r="ILW24" s="233"/>
      <c r="ILX24" s="233"/>
      <c r="ILY24" s="233"/>
      <c r="ILZ24" s="233"/>
      <c r="IMA24" s="233"/>
      <c r="IMB24" s="233"/>
      <c r="IMC24" s="233"/>
      <c r="IMD24" s="234"/>
      <c r="IME24" s="232"/>
      <c r="IMF24" s="232"/>
      <c r="IMG24" s="232"/>
      <c r="IMH24" s="232"/>
      <c r="IMI24" s="232"/>
      <c r="IMJ24" s="232"/>
      <c r="IML24" s="233"/>
      <c r="IMM24" s="233"/>
      <c r="IMN24" s="233"/>
      <c r="IMO24" s="233"/>
      <c r="IMP24" s="233"/>
      <c r="IMQ24" s="233"/>
      <c r="IMR24" s="233"/>
      <c r="IMS24" s="233"/>
      <c r="IMT24" s="234"/>
      <c r="IMU24" s="232"/>
      <c r="IMV24" s="232"/>
      <c r="IMW24" s="232"/>
      <c r="IMX24" s="232"/>
      <c r="IMY24" s="232"/>
      <c r="IMZ24" s="232"/>
      <c r="INB24" s="233"/>
      <c r="INC24" s="233"/>
      <c r="IND24" s="233"/>
      <c r="INE24" s="233"/>
      <c r="INF24" s="233"/>
      <c r="ING24" s="233"/>
      <c r="INH24" s="233"/>
      <c r="INI24" s="233"/>
      <c r="INJ24" s="234"/>
      <c r="INK24" s="232"/>
      <c r="INL24" s="232"/>
      <c r="INM24" s="232"/>
      <c r="INN24" s="232"/>
      <c r="INO24" s="232"/>
      <c r="INP24" s="232"/>
      <c r="INR24" s="233"/>
      <c r="INS24" s="233"/>
      <c r="INT24" s="233"/>
      <c r="INU24" s="233"/>
      <c r="INV24" s="233"/>
      <c r="INW24" s="233"/>
      <c r="INX24" s="233"/>
      <c r="INY24" s="233"/>
      <c r="INZ24" s="234"/>
      <c r="IOA24" s="232"/>
      <c r="IOB24" s="232"/>
      <c r="IOC24" s="232"/>
      <c r="IOD24" s="232"/>
      <c r="IOE24" s="232"/>
      <c r="IOF24" s="232"/>
      <c r="IOH24" s="233"/>
      <c r="IOI24" s="233"/>
      <c r="IOJ24" s="233"/>
      <c r="IOK24" s="233"/>
      <c r="IOL24" s="233"/>
      <c r="IOM24" s="233"/>
      <c r="ION24" s="233"/>
      <c r="IOO24" s="233"/>
      <c r="IOP24" s="234"/>
      <c r="IOQ24" s="232"/>
      <c r="IOR24" s="232"/>
      <c r="IOS24" s="232"/>
      <c r="IOT24" s="232"/>
      <c r="IOU24" s="232"/>
      <c r="IOV24" s="232"/>
      <c r="IOX24" s="233"/>
      <c r="IOY24" s="233"/>
      <c r="IOZ24" s="233"/>
      <c r="IPA24" s="233"/>
      <c r="IPB24" s="233"/>
      <c r="IPC24" s="233"/>
      <c r="IPD24" s="233"/>
      <c r="IPE24" s="233"/>
      <c r="IPF24" s="234"/>
      <c r="IPG24" s="232"/>
      <c r="IPH24" s="232"/>
      <c r="IPI24" s="232"/>
      <c r="IPJ24" s="232"/>
      <c r="IPK24" s="232"/>
      <c r="IPL24" s="232"/>
      <c r="IPN24" s="233"/>
      <c r="IPO24" s="233"/>
      <c r="IPP24" s="233"/>
      <c r="IPQ24" s="233"/>
      <c r="IPR24" s="233"/>
      <c r="IPS24" s="233"/>
      <c r="IPT24" s="233"/>
      <c r="IPU24" s="233"/>
      <c r="IPV24" s="234"/>
      <c r="IPW24" s="232"/>
      <c r="IPX24" s="232"/>
      <c r="IPY24" s="232"/>
      <c r="IPZ24" s="232"/>
      <c r="IQA24" s="232"/>
      <c r="IQB24" s="232"/>
      <c r="IQD24" s="233"/>
      <c r="IQE24" s="233"/>
      <c r="IQF24" s="233"/>
      <c r="IQG24" s="233"/>
      <c r="IQH24" s="233"/>
      <c r="IQI24" s="233"/>
      <c r="IQJ24" s="233"/>
      <c r="IQK24" s="233"/>
      <c r="IQL24" s="234"/>
      <c r="IQM24" s="232"/>
      <c r="IQN24" s="232"/>
      <c r="IQO24" s="232"/>
      <c r="IQP24" s="232"/>
      <c r="IQQ24" s="232"/>
      <c r="IQR24" s="232"/>
      <c r="IQT24" s="233"/>
      <c r="IQU24" s="233"/>
      <c r="IQV24" s="233"/>
      <c r="IQW24" s="233"/>
      <c r="IQX24" s="233"/>
      <c r="IQY24" s="233"/>
      <c r="IQZ24" s="233"/>
      <c r="IRA24" s="233"/>
      <c r="IRB24" s="234"/>
      <c r="IRC24" s="232"/>
      <c r="IRD24" s="232"/>
      <c r="IRE24" s="232"/>
      <c r="IRF24" s="232"/>
      <c r="IRG24" s="232"/>
      <c r="IRH24" s="232"/>
      <c r="IRJ24" s="233"/>
      <c r="IRK24" s="233"/>
      <c r="IRL24" s="233"/>
      <c r="IRM24" s="233"/>
      <c r="IRN24" s="233"/>
      <c r="IRO24" s="233"/>
      <c r="IRP24" s="233"/>
      <c r="IRQ24" s="233"/>
      <c r="IRR24" s="234"/>
      <c r="IRS24" s="232"/>
      <c r="IRT24" s="232"/>
      <c r="IRU24" s="232"/>
      <c r="IRV24" s="232"/>
      <c r="IRW24" s="232"/>
      <c r="IRX24" s="232"/>
      <c r="IRZ24" s="233"/>
      <c r="ISA24" s="233"/>
      <c r="ISB24" s="233"/>
      <c r="ISC24" s="233"/>
      <c r="ISD24" s="233"/>
      <c r="ISE24" s="233"/>
      <c r="ISF24" s="233"/>
      <c r="ISG24" s="233"/>
      <c r="ISH24" s="234"/>
      <c r="ISI24" s="232"/>
      <c r="ISJ24" s="232"/>
      <c r="ISK24" s="232"/>
      <c r="ISL24" s="232"/>
      <c r="ISM24" s="232"/>
      <c r="ISN24" s="232"/>
      <c r="ISP24" s="233"/>
      <c r="ISQ24" s="233"/>
      <c r="ISR24" s="233"/>
      <c r="ISS24" s="233"/>
      <c r="IST24" s="233"/>
      <c r="ISU24" s="233"/>
      <c r="ISV24" s="233"/>
      <c r="ISW24" s="233"/>
      <c r="ISX24" s="234"/>
      <c r="ISY24" s="232"/>
      <c r="ISZ24" s="232"/>
      <c r="ITA24" s="232"/>
      <c r="ITB24" s="232"/>
      <c r="ITC24" s="232"/>
      <c r="ITD24" s="232"/>
      <c r="ITF24" s="233"/>
      <c r="ITG24" s="233"/>
      <c r="ITH24" s="233"/>
      <c r="ITI24" s="233"/>
      <c r="ITJ24" s="233"/>
      <c r="ITK24" s="233"/>
      <c r="ITL24" s="233"/>
      <c r="ITM24" s="233"/>
      <c r="ITN24" s="234"/>
      <c r="ITO24" s="232"/>
      <c r="ITP24" s="232"/>
      <c r="ITQ24" s="232"/>
      <c r="ITR24" s="232"/>
      <c r="ITS24" s="232"/>
      <c r="ITT24" s="232"/>
      <c r="ITV24" s="233"/>
      <c r="ITW24" s="233"/>
      <c r="ITX24" s="233"/>
      <c r="ITY24" s="233"/>
      <c r="ITZ24" s="233"/>
      <c r="IUA24" s="233"/>
      <c r="IUB24" s="233"/>
      <c r="IUC24" s="233"/>
      <c r="IUD24" s="234"/>
      <c r="IUE24" s="232"/>
      <c r="IUF24" s="232"/>
      <c r="IUG24" s="232"/>
      <c r="IUH24" s="232"/>
      <c r="IUI24" s="232"/>
      <c r="IUJ24" s="232"/>
      <c r="IUL24" s="233"/>
      <c r="IUM24" s="233"/>
      <c r="IUN24" s="233"/>
      <c r="IUO24" s="233"/>
      <c r="IUP24" s="233"/>
      <c r="IUQ24" s="233"/>
      <c r="IUR24" s="233"/>
      <c r="IUS24" s="233"/>
      <c r="IUT24" s="234"/>
      <c r="IUU24" s="232"/>
      <c r="IUV24" s="232"/>
      <c r="IUW24" s="232"/>
      <c r="IUX24" s="232"/>
      <c r="IUY24" s="232"/>
      <c r="IUZ24" s="232"/>
      <c r="IVB24" s="233"/>
      <c r="IVC24" s="233"/>
      <c r="IVD24" s="233"/>
      <c r="IVE24" s="233"/>
      <c r="IVF24" s="233"/>
      <c r="IVG24" s="233"/>
      <c r="IVH24" s="233"/>
      <c r="IVI24" s="233"/>
      <c r="IVJ24" s="234"/>
      <c r="IVK24" s="232"/>
      <c r="IVL24" s="232"/>
      <c r="IVM24" s="232"/>
      <c r="IVN24" s="232"/>
      <c r="IVO24" s="232"/>
      <c r="IVP24" s="232"/>
      <c r="IVR24" s="233"/>
      <c r="IVS24" s="233"/>
      <c r="IVT24" s="233"/>
      <c r="IVU24" s="233"/>
      <c r="IVV24" s="233"/>
      <c r="IVW24" s="233"/>
      <c r="IVX24" s="233"/>
      <c r="IVY24" s="233"/>
      <c r="IVZ24" s="234"/>
      <c r="IWA24" s="232"/>
      <c r="IWB24" s="232"/>
      <c r="IWC24" s="232"/>
      <c r="IWD24" s="232"/>
      <c r="IWE24" s="232"/>
      <c r="IWF24" s="232"/>
      <c r="IWH24" s="233"/>
      <c r="IWI24" s="233"/>
      <c r="IWJ24" s="233"/>
      <c r="IWK24" s="233"/>
      <c r="IWL24" s="233"/>
      <c r="IWM24" s="233"/>
      <c r="IWN24" s="233"/>
      <c r="IWO24" s="233"/>
      <c r="IWP24" s="234"/>
      <c r="IWQ24" s="232"/>
      <c r="IWR24" s="232"/>
      <c r="IWS24" s="232"/>
      <c r="IWT24" s="232"/>
      <c r="IWU24" s="232"/>
      <c r="IWV24" s="232"/>
      <c r="IWX24" s="233"/>
      <c r="IWY24" s="233"/>
      <c r="IWZ24" s="233"/>
      <c r="IXA24" s="233"/>
      <c r="IXB24" s="233"/>
      <c r="IXC24" s="233"/>
      <c r="IXD24" s="233"/>
      <c r="IXE24" s="233"/>
      <c r="IXF24" s="234"/>
      <c r="IXG24" s="232"/>
      <c r="IXH24" s="232"/>
      <c r="IXI24" s="232"/>
      <c r="IXJ24" s="232"/>
      <c r="IXK24" s="232"/>
      <c r="IXL24" s="232"/>
      <c r="IXN24" s="233"/>
      <c r="IXO24" s="233"/>
      <c r="IXP24" s="233"/>
      <c r="IXQ24" s="233"/>
      <c r="IXR24" s="233"/>
      <c r="IXS24" s="233"/>
      <c r="IXT24" s="233"/>
      <c r="IXU24" s="233"/>
      <c r="IXV24" s="234"/>
      <c r="IXW24" s="232"/>
      <c r="IXX24" s="232"/>
      <c r="IXY24" s="232"/>
      <c r="IXZ24" s="232"/>
      <c r="IYA24" s="232"/>
      <c r="IYB24" s="232"/>
      <c r="IYD24" s="233"/>
      <c r="IYE24" s="233"/>
      <c r="IYF24" s="233"/>
      <c r="IYG24" s="233"/>
      <c r="IYH24" s="233"/>
      <c r="IYI24" s="233"/>
      <c r="IYJ24" s="233"/>
      <c r="IYK24" s="233"/>
      <c r="IYL24" s="234"/>
      <c r="IYM24" s="232"/>
      <c r="IYN24" s="232"/>
      <c r="IYO24" s="232"/>
      <c r="IYP24" s="232"/>
      <c r="IYQ24" s="232"/>
      <c r="IYR24" s="232"/>
      <c r="IYT24" s="233"/>
      <c r="IYU24" s="233"/>
      <c r="IYV24" s="233"/>
      <c r="IYW24" s="233"/>
      <c r="IYX24" s="233"/>
      <c r="IYY24" s="233"/>
      <c r="IYZ24" s="233"/>
      <c r="IZA24" s="233"/>
      <c r="IZB24" s="234"/>
      <c r="IZC24" s="232"/>
      <c r="IZD24" s="232"/>
      <c r="IZE24" s="232"/>
      <c r="IZF24" s="232"/>
      <c r="IZG24" s="232"/>
      <c r="IZH24" s="232"/>
      <c r="IZJ24" s="233"/>
      <c r="IZK24" s="233"/>
      <c r="IZL24" s="233"/>
      <c r="IZM24" s="233"/>
      <c r="IZN24" s="233"/>
      <c r="IZO24" s="233"/>
      <c r="IZP24" s="233"/>
      <c r="IZQ24" s="233"/>
      <c r="IZR24" s="234"/>
      <c r="IZS24" s="232"/>
      <c r="IZT24" s="232"/>
      <c r="IZU24" s="232"/>
      <c r="IZV24" s="232"/>
      <c r="IZW24" s="232"/>
      <c r="IZX24" s="232"/>
      <c r="IZZ24" s="233"/>
      <c r="JAA24" s="233"/>
      <c r="JAB24" s="233"/>
      <c r="JAC24" s="233"/>
      <c r="JAD24" s="233"/>
      <c r="JAE24" s="233"/>
      <c r="JAF24" s="233"/>
      <c r="JAG24" s="233"/>
      <c r="JAH24" s="234"/>
      <c r="JAI24" s="232"/>
      <c r="JAJ24" s="232"/>
      <c r="JAK24" s="232"/>
      <c r="JAL24" s="232"/>
      <c r="JAM24" s="232"/>
      <c r="JAN24" s="232"/>
      <c r="JAP24" s="233"/>
      <c r="JAQ24" s="233"/>
      <c r="JAR24" s="233"/>
      <c r="JAS24" s="233"/>
      <c r="JAT24" s="233"/>
      <c r="JAU24" s="233"/>
      <c r="JAV24" s="233"/>
      <c r="JAW24" s="233"/>
      <c r="JAX24" s="234"/>
      <c r="JAY24" s="232"/>
      <c r="JAZ24" s="232"/>
      <c r="JBA24" s="232"/>
      <c r="JBB24" s="232"/>
      <c r="JBC24" s="232"/>
      <c r="JBD24" s="232"/>
      <c r="JBF24" s="233"/>
      <c r="JBG24" s="233"/>
      <c r="JBH24" s="233"/>
      <c r="JBI24" s="233"/>
      <c r="JBJ24" s="233"/>
      <c r="JBK24" s="233"/>
      <c r="JBL24" s="233"/>
      <c r="JBM24" s="233"/>
      <c r="JBN24" s="234"/>
      <c r="JBO24" s="232"/>
      <c r="JBP24" s="232"/>
      <c r="JBQ24" s="232"/>
      <c r="JBR24" s="232"/>
      <c r="JBS24" s="232"/>
      <c r="JBT24" s="232"/>
      <c r="JBV24" s="233"/>
      <c r="JBW24" s="233"/>
      <c r="JBX24" s="233"/>
      <c r="JBY24" s="233"/>
      <c r="JBZ24" s="233"/>
      <c r="JCA24" s="233"/>
      <c r="JCB24" s="233"/>
      <c r="JCC24" s="233"/>
      <c r="JCD24" s="234"/>
      <c r="JCE24" s="232"/>
      <c r="JCF24" s="232"/>
      <c r="JCG24" s="232"/>
      <c r="JCH24" s="232"/>
      <c r="JCI24" s="232"/>
      <c r="JCJ24" s="232"/>
      <c r="JCL24" s="233"/>
      <c r="JCM24" s="233"/>
      <c r="JCN24" s="233"/>
      <c r="JCO24" s="233"/>
      <c r="JCP24" s="233"/>
      <c r="JCQ24" s="233"/>
      <c r="JCR24" s="233"/>
      <c r="JCS24" s="233"/>
      <c r="JCT24" s="234"/>
      <c r="JCU24" s="232"/>
      <c r="JCV24" s="232"/>
      <c r="JCW24" s="232"/>
      <c r="JCX24" s="232"/>
      <c r="JCY24" s="232"/>
      <c r="JCZ24" s="232"/>
      <c r="JDB24" s="233"/>
      <c r="JDC24" s="233"/>
      <c r="JDD24" s="233"/>
      <c r="JDE24" s="233"/>
      <c r="JDF24" s="233"/>
      <c r="JDG24" s="233"/>
      <c r="JDH24" s="233"/>
      <c r="JDI24" s="233"/>
      <c r="JDJ24" s="234"/>
      <c r="JDK24" s="232"/>
      <c r="JDL24" s="232"/>
      <c r="JDM24" s="232"/>
      <c r="JDN24" s="232"/>
      <c r="JDO24" s="232"/>
      <c r="JDP24" s="232"/>
      <c r="JDR24" s="233"/>
      <c r="JDS24" s="233"/>
      <c r="JDT24" s="233"/>
      <c r="JDU24" s="233"/>
      <c r="JDV24" s="233"/>
      <c r="JDW24" s="233"/>
      <c r="JDX24" s="233"/>
      <c r="JDY24" s="233"/>
      <c r="JDZ24" s="234"/>
      <c r="JEA24" s="232"/>
      <c r="JEB24" s="232"/>
      <c r="JEC24" s="232"/>
      <c r="JED24" s="232"/>
      <c r="JEE24" s="232"/>
      <c r="JEF24" s="232"/>
      <c r="JEH24" s="233"/>
      <c r="JEI24" s="233"/>
      <c r="JEJ24" s="233"/>
      <c r="JEK24" s="233"/>
      <c r="JEL24" s="233"/>
      <c r="JEM24" s="233"/>
      <c r="JEN24" s="233"/>
      <c r="JEO24" s="233"/>
      <c r="JEP24" s="234"/>
      <c r="JEQ24" s="232"/>
      <c r="JER24" s="232"/>
      <c r="JES24" s="232"/>
      <c r="JET24" s="232"/>
      <c r="JEU24" s="232"/>
      <c r="JEV24" s="232"/>
      <c r="JEX24" s="233"/>
      <c r="JEY24" s="233"/>
      <c r="JEZ24" s="233"/>
      <c r="JFA24" s="233"/>
      <c r="JFB24" s="233"/>
      <c r="JFC24" s="233"/>
      <c r="JFD24" s="233"/>
      <c r="JFE24" s="233"/>
      <c r="JFF24" s="234"/>
      <c r="JFG24" s="232"/>
      <c r="JFH24" s="232"/>
      <c r="JFI24" s="232"/>
      <c r="JFJ24" s="232"/>
      <c r="JFK24" s="232"/>
      <c r="JFL24" s="232"/>
      <c r="JFN24" s="233"/>
      <c r="JFO24" s="233"/>
      <c r="JFP24" s="233"/>
      <c r="JFQ24" s="233"/>
      <c r="JFR24" s="233"/>
      <c r="JFS24" s="233"/>
      <c r="JFT24" s="233"/>
      <c r="JFU24" s="233"/>
      <c r="JFV24" s="234"/>
      <c r="JFW24" s="232"/>
      <c r="JFX24" s="232"/>
      <c r="JFY24" s="232"/>
      <c r="JFZ24" s="232"/>
      <c r="JGA24" s="232"/>
      <c r="JGB24" s="232"/>
      <c r="JGD24" s="233"/>
      <c r="JGE24" s="233"/>
      <c r="JGF24" s="233"/>
      <c r="JGG24" s="233"/>
      <c r="JGH24" s="233"/>
      <c r="JGI24" s="233"/>
      <c r="JGJ24" s="233"/>
      <c r="JGK24" s="233"/>
      <c r="JGL24" s="234"/>
      <c r="JGM24" s="232"/>
      <c r="JGN24" s="232"/>
      <c r="JGO24" s="232"/>
      <c r="JGP24" s="232"/>
      <c r="JGQ24" s="232"/>
      <c r="JGR24" s="232"/>
      <c r="JGT24" s="233"/>
      <c r="JGU24" s="233"/>
      <c r="JGV24" s="233"/>
      <c r="JGW24" s="233"/>
      <c r="JGX24" s="233"/>
      <c r="JGY24" s="233"/>
      <c r="JGZ24" s="233"/>
      <c r="JHA24" s="233"/>
      <c r="JHB24" s="234"/>
      <c r="JHC24" s="232"/>
      <c r="JHD24" s="232"/>
      <c r="JHE24" s="232"/>
      <c r="JHF24" s="232"/>
      <c r="JHG24" s="232"/>
      <c r="JHH24" s="232"/>
      <c r="JHJ24" s="233"/>
      <c r="JHK24" s="233"/>
      <c r="JHL24" s="233"/>
      <c r="JHM24" s="233"/>
      <c r="JHN24" s="233"/>
      <c r="JHO24" s="233"/>
      <c r="JHP24" s="233"/>
      <c r="JHQ24" s="233"/>
      <c r="JHR24" s="234"/>
      <c r="JHS24" s="232"/>
      <c r="JHT24" s="232"/>
      <c r="JHU24" s="232"/>
      <c r="JHV24" s="232"/>
      <c r="JHW24" s="232"/>
      <c r="JHX24" s="232"/>
      <c r="JHZ24" s="233"/>
      <c r="JIA24" s="233"/>
      <c r="JIB24" s="233"/>
      <c r="JIC24" s="233"/>
      <c r="JID24" s="233"/>
      <c r="JIE24" s="233"/>
      <c r="JIF24" s="233"/>
      <c r="JIG24" s="233"/>
      <c r="JIH24" s="234"/>
      <c r="JII24" s="232"/>
      <c r="JIJ24" s="232"/>
      <c r="JIK24" s="232"/>
      <c r="JIL24" s="232"/>
      <c r="JIM24" s="232"/>
      <c r="JIN24" s="232"/>
      <c r="JIP24" s="233"/>
      <c r="JIQ24" s="233"/>
      <c r="JIR24" s="233"/>
      <c r="JIS24" s="233"/>
      <c r="JIT24" s="233"/>
      <c r="JIU24" s="233"/>
      <c r="JIV24" s="233"/>
      <c r="JIW24" s="233"/>
      <c r="JIX24" s="234"/>
      <c r="JIY24" s="232"/>
      <c r="JIZ24" s="232"/>
      <c r="JJA24" s="232"/>
      <c r="JJB24" s="232"/>
      <c r="JJC24" s="232"/>
      <c r="JJD24" s="232"/>
      <c r="JJF24" s="233"/>
      <c r="JJG24" s="233"/>
      <c r="JJH24" s="233"/>
      <c r="JJI24" s="233"/>
      <c r="JJJ24" s="233"/>
      <c r="JJK24" s="233"/>
      <c r="JJL24" s="233"/>
      <c r="JJM24" s="233"/>
      <c r="JJN24" s="234"/>
      <c r="JJO24" s="232"/>
      <c r="JJP24" s="232"/>
      <c r="JJQ24" s="232"/>
      <c r="JJR24" s="232"/>
      <c r="JJS24" s="232"/>
      <c r="JJT24" s="232"/>
      <c r="JJV24" s="233"/>
      <c r="JJW24" s="233"/>
      <c r="JJX24" s="233"/>
      <c r="JJY24" s="233"/>
      <c r="JJZ24" s="233"/>
      <c r="JKA24" s="233"/>
      <c r="JKB24" s="233"/>
      <c r="JKC24" s="233"/>
      <c r="JKD24" s="234"/>
      <c r="JKE24" s="232"/>
      <c r="JKF24" s="232"/>
      <c r="JKG24" s="232"/>
      <c r="JKH24" s="232"/>
      <c r="JKI24" s="232"/>
      <c r="JKJ24" s="232"/>
      <c r="JKL24" s="233"/>
      <c r="JKM24" s="233"/>
      <c r="JKN24" s="233"/>
      <c r="JKO24" s="233"/>
      <c r="JKP24" s="233"/>
      <c r="JKQ24" s="233"/>
      <c r="JKR24" s="233"/>
      <c r="JKS24" s="233"/>
      <c r="JKT24" s="234"/>
      <c r="JKU24" s="232"/>
      <c r="JKV24" s="232"/>
      <c r="JKW24" s="232"/>
      <c r="JKX24" s="232"/>
      <c r="JKY24" s="232"/>
      <c r="JKZ24" s="232"/>
      <c r="JLB24" s="233"/>
      <c r="JLC24" s="233"/>
      <c r="JLD24" s="233"/>
      <c r="JLE24" s="233"/>
      <c r="JLF24" s="233"/>
      <c r="JLG24" s="233"/>
      <c r="JLH24" s="233"/>
      <c r="JLI24" s="233"/>
      <c r="JLJ24" s="234"/>
      <c r="JLK24" s="232"/>
      <c r="JLL24" s="232"/>
      <c r="JLM24" s="232"/>
      <c r="JLN24" s="232"/>
      <c r="JLO24" s="232"/>
      <c r="JLP24" s="232"/>
      <c r="JLR24" s="233"/>
      <c r="JLS24" s="233"/>
      <c r="JLT24" s="233"/>
      <c r="JLU24" s="233"/>
      <c r="JLV24" s="233"/>
      <c r="JLW24" s="233"/>
      <c r="JLX24" s="233"/>
      <c r="JLY24" s="233"/>
      <c r="JLZ24" s="234"/>
      <c r="JMA24" s="232"/>
      <c r="JMB24" s="232"/>
      <c r="JMC24" s="232"/>
      <c r="JMD24" s="232"/>
      <c r="JME24" s="232"/>
      <c r="JMF24" s="232"/>
      <c r="JMH24" s="233"/>
      <c r="JMI24" s="233"/>
      <c r="JMJ24" s="233"/>
      <c r="JMK24" s="233"/>
      <c r="JML24" s="233"/>
      <c r="JMM24" s="233"/>
      <c r="JMN24" s="233"/>
      <c r="JMO24" s="233"/>
      <c r="JMP24" s="234"/>
      <c r="JMQ24" s="232"/>
      <c r="JMR24" s="232"/>
      <c r="JMS24" s="232"/>
      <c r="JMT24" s="232"/>
      <c r="JMU24" s="232"/>
      <c r="JMV24" s="232"/>
      <c r="JMX24" s="233"/>
      <c r="JMY24" s="233"/>
      <c r="JMZ24" s="233"/>
      <c r="JNA24" s="233"/>
      <c r="JNB24" s="233"/>
      <c r="JNC24" s="233"/>
      <c r="JND24" s="233"/>
      <c r="JNE24" s="233"/>
      <c r="JNF24" s="234"/>
      <c r="JNG24" s="232"/>
      <c r="JNH24" s="232"/>
      <c r="JNI24" s="232"/>
      <c r="JNJ24" s="232"/>
      <c r="JNK24" s="232"/>
      <c r="JNL24" s="232"/>
      <c r="JNN24" s="233"/>
      <c r="JNO24" s="233"/>
      <c r="JNP24" s="233"/>
      <c r="JNQ24" s="233"/>
      <c r="JNR24" s="233"/>
      <c r="JNS24" s="233"/>
      <c r="JNT24" s="233"/>
      <c r="JNU24" s="233"/>
      <c r="JNV24" s="234"/>
      <c r="JNW24" s="232"/>
      <c r="JNX24" s="232"/>
      <c r="JNY24" s="232"/>
      <c r="JNZ24" s="232"/>
      <c r="JOA24" s="232"/>
      <c r="JOB24" s="232"/>
      <c r="JOD24" s="233"/>
      <c r="JOE24" s="233"/>
      <c r="JOF24" s="233"/>
      <c r="JOG24" s="233"/>
      <c r="JOH24" s="233"/>
      <c r="JOI24" s="233"/>
      <c r="JOJ24" s="233"/>
      <c r="JOK24" s="233"/>
      <c r="JOL24" s="234"/>
      <c r="JOM24" s="232"/>
      <c r="JON24" s="232"/>
      <c r="JOO24" s="232"/>
      <c r="JOP24" s="232"/>
      <c r="JOQ24" s="232"/>
      <c r="JOR24" s="232"/>
      <c r="JOT24" s="233"/>
      <c r="JOU24" s="233"/>
      <c r="JOV24" s="233"/>
      <c r="JOW24" s="233"/>
      <c r="JOX24" s="233"/>
      <c r="JOY24" s="233"/>
      <c r="JOZ24" s="233"/>
      <c r="JPA24" s="233"/>
      <c r="JPB24" s="234"/>
      <c r="JPC24" s="232"/>
      <c r="JPD24" s="232"/>
      <c r="JPE24" s="232"/>
      <c r="JPF24" s="232"/>
      <c r="JPG24" s="232"/>
      <c r="JPH24" s="232"/>
      <c r="JPJ24" s="233"/>
      <c r="JPK24" s="233"/>
      <c r="JPL24" s="233"/>
      <c r="JPM24" s="233"/>
      <c r="JPN24" s="233"/>
      <c r="JPO24" s="233"/>
      <c r="JPP24" s="233"/>
      <c r="JPQ24" s="233"/>
      <c r="JPR24" s="234"/>
      <c r="JPS24" s="232"/>
      <c r="JPT24" s="232"/>
      <c r="JPU24" s="232"/>
      <c r="JPV24" s="232"/>
      <c r="JPW24" s="232"/>
      <c r="JPX24" s="232"/>
      <c r="JPZ24" s="233"/>
      <c r="JQA24" s="233"/>
      <c r="JQB24" s="233"/>
      <c r="JQC24" s="233"/>
      <c r="JQD24" s="233"/>
      <c r="JQE24" s="233"/>
      <c r="JQF24" s="233"/>
      <c r="JQG24" s="233"/>
      <c r="JQH24" s="234"/>
      <c r="JQI24" s="232"/>
      <c r="JQJ24" s="232"/>
      <c r="JQK24" s="232"/>
      <c r="JQL24" s="232"/>
      <c r="JQM24" s="232"/>
      <c r="JQN24" s="232"/>
      <c r="JQP24" s="233"/>
      <c r="JQQ24" s="233"/>
      <c r="JQR24" s="233"/>
      <c r="JQS24" s="233"/>
      <c r="JQT24" s="233"/>
      <c r="JQU24" s="233"/>
      <c r="JQV24" s="233"/>
      <c r="JQW24" s="233"/>
      <c r="JQX24" s="234"/>
      <c r="JQY24" s="232"/>
      <c r="JQZ24" s="232"/>
      <c r="JRA24" s="232"/>
      <c r="JRB24" s="232"/>
      <c r="JRC24" s="232"/>
      <c r="JRD24" s="232"/>
      <c r="JRF24" s="233"/>
      <c r="JRG24" s="233"/>
      <c r="JRH24" s="233"/>
      <c r="JRI24" s="233"/>
      <c r="JRJ24" s="233"/>
      <c r="JRK24" s="233"/>
      <c r="JRL24" s="233"/>
      <c r="JRM24" s="233"/>
      <c r="JRN24" s="234"/>
      <c r="JRO24" s="232"/>
      <c r="JRP24" s="232"/>
      <c r="JRQ24" s="232"/>
      <c r="JRR24" s="232"/>
      <c r="JRS24" s="232"/>
      <c r="JRT24" s="232"/>
      <c r="JRV24" s="233"/>
      <c r="JRW24" s="233"/>
      <c r="JRX24" s="233"/>
      <c r="JRY24" s="233"/>
      <c r="JRZ24" s="233"/>
      <c r="JSA24" s="233"/>
      <c r="JSB24" s="233"/>
      <c r="JSC24" s="233"/>
      <c r="JSD24" s="234"/>
      <c r="JSE24" s="232"/>
      <c r="JSF24" s="232"/>
      <c r="JSG24" s="232"/>
      <c r="JSH24" s="232"/>
      <c r="JSI24" s="232"/>
      <c r="JSJ24" s="232"/>
      <c r="JSL24" s="233"/>
      <c r="JSM24" s="233"/>
      <c r="JSN24" s="233"/>
      <c r="JSO24" s="233"/>
      <c r="JSP24" s="233"/>
      <c r="JSQ24" s="233"/>
      <c r="JSR24" s="233"/>
      <c r="JSS24" s="233"/>
      <c r="JST24" s="234"/>
      <c r="JSU24" s="232"/>
      <c r="JSV24" s="232"/>
      <c r="JSW24" s="232"/>
      <c r="JSX24" s="232"/>
      <c r="JSY24" s="232"/>
      <c r="JSZ24" s="232"/>
      <c r="JTB24" s="233"/>
      <c r="JTC24" s="233"/>
      <c r="JTD24" s="233"/>
      <c r="JTE24" s="233"/>
      <c r="JTF24" s="233"/>
      <c r="JTG24" s="233"/>
      <c r="JTH24" s="233"/>
      <c r="JTI24" s="233"/>
      <c r="JTJ24" s="234"/>
      <c r="JTK24" s="232"/>
      <c r="JTL24" s="232"/>
      <c r="JTM24" s="232"/>
      <c r="JTN24" s="232"/>
      <c r="JTO24" s="232"/>
      <c r="JTP24" s="232"/>
      <c r="JTR24" s="233"/>
      <c r="JTS24" s="233"/>
      <c r="JTT24" s="233"/>
      <c r="JTU24" s="233"/>
      <c r="JTV24" s="233"/>
      <c r="JTW24" s="233"/>
      <c r="JTX24" s="233"/>
      <c r="JTY24" s="233"/>
      <c r="JTZ24" s="234"/>
      <c r="JUA24" s="232"/>
      <c r="JUB24" s="232"/>
      <c r="JUC24" s="232"/>
      <c r="JUD24" s="232"/>
      <c r="JUE24" s="232"/>
      <c r="JUF24" s="232"/>
      <c r="JUH24" s="233"/>
      <c r="JUI24" s="233"/>
      <c r="JUJ24" s="233"/>
      <c r="JUK24" s="233"/>
      <c r="JUL24" s="233"/>
      <c r="JUM24" s="233"/>
      <c r="JUN24" s="233"/>
      <c r="JUO24" s="233"/>
      <c r="JUP24" s="234"/>
      <c r="JUQ24" s="232"/>
      <c r="JUR24" s="232"/>
      <c r="JUS24" s="232"/>
      <c r="JUT24" s="232"/>
      <c r="JUU24" s="232"/>
      <c r="JUV24" s="232"/>
      <c r="JUX24" s="233"/>
      <c r="JUY24" s="233"/>
      <c r="JUZ24" s="233"/>
      <c r="JVA24" s="233"/>
      <c r="JVB24" s="233"/>
      <c r="JVC24" s="233"/>
      <c r="JVD24" s="233"/>
      <c r="JVE24" s="233"/>
      <c r="JVF24" s="234"/>
      <c r="JVG24" s="232"/>
      <c r="JVH24" s="232"/>
      <c r="JVI24" s="232"/>
      <c r="JVJ24" s="232"/>
      <c r="JVK24" s="232"/>
      <c r="JVL24" s="232"/>
      <c r="JVN24" s="233"/>
      <c r="JVO24" s="233"/>
      <c r="JVP24" s="233"/>
      <c r="JVQ24" s="233"/>
      <c r="JVR24" s="233"/>
      <c r="JVS24" s="233"/>
      <c r="JVT24" s="233"/>
      <c r="JVU24" s="233"/>
      <c r="JVV24" s="234"/>
      <c r="JVW24" s="232"/>
      <c r="JVX24" s="232"/>
      <c r="JVY24" s="232"/>
      <c r="JVZ24" s="232"/>
      <c r="JWA24" s="232"/>
      <c r="JWB24" s="232"/>
      <c r="JWD24" s="233"/>
      <c r="JWE24" s="233"/>
      <c r="JWF24" s="233"/>
      <c r="JWG24" s="233"/>
      <c r="JWH24" s="233"/>
      <c r="JWI24" s="233"/>
      <c r="JWJ24" s="233"/>
      <c r="JWK24" s="233"/>
      <c r="JWL24" s="234"/>
      <c r="JWM24" s="232"/>
      <c r="JWN24" s="232"/>
      <c r="JWO24" s="232"/>
      <c r="JWP24" s="232"/>
      <c r="JWQ24" s="232"/>
      <c r="JWR24" s="232"/>
      <c r="JWT24" s="233"/>
      <c r="JWU24" s="233"/>
      <c r="JWV24" s="233"/>
      <c r="JWW24" s="233"/>
      <c r="JWX24" s="233"/>
      <c r="JWY24" s="233"/>
      <c r="JWZ24" s="233"/>
      <c r="JXA24" s="233"/>
      <c r="JXB24" s="234"/>
      <c r="JXC24" s="232"/>
      <c r="JXD24" s="232"/>
      <c r="JXE24" s="232"/>
      <c r="JXF24" s="232"/>
      <c r="JXG24" s="232"/>
      <c r="JXH24" s="232"/>
      <c r="JXJ24" s="233"/>
      <c r="JXK24" s="233"/>
      <c r="JXL24" s="233"/>
      <c r="JXM24" s="233"/>
      <c r="JXN24" s="233"/>
      <c r="JXO24" s="233"/>
      <c r="JXP24" s="233"/>
      <c r="JXQ24" s="233"/>
      <c r="JXR24" s="234"/>
      <c r="JXS24" s="232"/>
      <c r="JXT24" s="232"/>
      <c r="JXU24" s="232"/>
      <c r="JXV24" s="232"/>
      <c r="JXW24" s="232"/>
      <c r="JXX24" s="232"/>
      <c r="JXZ24" s="233"/>
      <c r="JYA24" s="233"/>
      <c r="JYB24" s="233"/>
      <c r="JYC24" s="233"/>
      <c r="JYD24" s="233"/>
      <c r="JYE24" s="233"/>
      <c r="JYF24" s="233"/>
      <c r="JYG24" s="233"/>
      <c r="JYH24" s="234"/>
      <c r="JYI24" s="232"/>
      <c r="JYJ24" s="232"/>
      <c r="JYK24" s="232"/>
      <c r="JYL24" s="232"/>
      <c r="JYM24" s="232"/>
      <c r="JYN24" s="232"/>
      <c r="JYP24" s="233"/>
      <c r="JYQ24" s="233"/>
      <c r="JYR24" s="233"/>
      <c r="JYS24" s="233"/>
      <c r="JYT24" s="233"/>
      <c r="JYU24" s="233"/>
      <c r="JYV24" s="233"/>
      <c r="JYW24" s="233"/>
      <c r="JYX24" s="234"/>
      <c r="JYY24" s="232"/>
      <c r="JYZ24" s="232"/>
      <c r="JZA24" s="232"/>
      <c r="JZB24" s="232"/>
      <c r="JZC24" s="232"/>
      <c r="JZD24" s="232"/>
      <c r="JZF24" s="233"/>
      <c r="JZG24" s="233"/>
      <c r="JZH24" s="233"/>
      <c r="JZI24" s="233"/>
      <c r="JZJ24" s="233"/>
      <c r="JZK24" s="233"/>
      <c r="JZL24" s="233"/>
      <c r="JZM24" s="233"/>
      <c r="JZN24" s="234"/>
      <c r="JZO24" s="232"/>
      <c r="JZP24" s="232"/>
      <c r="JZQ24" s="232"/>
      <c r="JZR24" s="232"/>
      <c r="JZS24" s="232"/>
      <c r="JZT24" s="232"/>
      <c r="JZV24" s="233"/>
      <c r="JZW24" s="233"/>
      <c r="JZX24" s="233"/>
      <c r="JZY24" s="233"/>
      <c r="JZZ24" s="233"/>
      <c r="KAA24" s="233"/>
      <c r="KAB24" s="233"/>
      <c r="KAC24" s="233"/>
      <c r="KAD24" s="234"/>
      <c r="KAE24" s="232"/>
      <c r="KAF24" s="232"/>
      <c r="KAG24" s="232"/>
      <c r="KAH24" s="232"/>
      <c r="KAI24" s="232"/>
      <c r="KAJ24" s="232"/>
      <c r="KAL24" s="233"/>
      <c r="KAM24" s="233"/>
      <c r="KAN24" s="233"/>
      <c r="KAO24" s="233"/>
      <c r="KAP24" s="233"/>
      <c r="KAQ24" s="233"/>
      <c r="KAR24" s="233"/>
      <c r="KAS24" s="233"/>
      <c r="KAT24" s="234"/>
      <c r="KAU24" s="232"/>
      <c r="KAV24" s="232"/>
      <c r="KAW24" s="232"/>
      <c r="KAX24" s="232"/>
      <c r="KAY24" s="232"/>
      <c r="KAZ24" s="232"/>
      <c r="KBB24" s="233"/>
      <c r="KBC24" s="233"/>
      <c r="KBD24" s="233"/>
      <c r="KBE24" s="233"/>
      <c r="KBF24" s="233"/>
      <c r="KBG24" s="233"/>
      <c r="KBH24" s="233"/>
      <c r="KBI24" s="233"/>
      <c r="KBJ24" s="234"/>
      <c r="KBK24" s="232"/>
      <c r="KBL24" s="232"/>
      <c r="KBM24" s="232"/>
      <c r="KBN24" s="232"/>
      <c r="KBO24" s="232"/>
      <c r="KBP24" s="232"/>
      <c r="KBR24" s="233"/>
      <c r="KBS24" s="233"/>
      <c r="KBT24" s="233"/>
      <c r="KBU24" s="233"/>
      <c r="KBV24" s="233"/>
      <c r="KBW24" s="233"/>
      <c r="KBX24" s="233"/>
      <c r="KBY24" s="233"/>
      <c r="KBZ24" s="234"/>
      <c r="KCA24" s="232"/>
      <c r="KCB24" s="232"/>
      <c r="KCC24" s="232"/>
      <c r="KCD24" s="232"/>
      <c r="KCE24" s="232"/>
      <c r="KCF24" s="232"/>
      <c r="KCH24" s="233"/>
      <c r="KCI24" s="233"/>
      <c r="KCJ24" s="233"/>
      <c r="KCK24" s="233"/>
      <c r="KCL24" s="233"/>
      <c r="KCM24" s="233"/>
      <c r="KCN24" s="233"/>
      <c r="KCO24" s="233"/>
      <c r="KCP24" s="234"/>
      <c r="KCQ24" s="232"/>
      <c r="KCR24" s="232"/>
      <c r="KCS24" s="232"/>
      <c r="KCT24" s="232"/>
      <c r="KCU24" s="232"/>
      <c r="KCV24" s="232"/>
      <c r="KCX24" s="233"/>
      <c r="KCY24" s="233"/>
      <c r="KCZ24" s="233"/>
      <c r="KDA24" s="233"/>
      <c r="KDB24" s="233"/>
      <c r="KDC24" s="233"/>
      <c r="KDD24" s="233"/>
      <c r="KDE24" s="233"/>
      <c r="KDF24" s="234"/>
      <c r="KDG24" s="232"/>
      <c r="KDH24" s="232"/>
      <c r="KDI24" s="232"/>
      <c r="KDJ24" s="232"/>
      <c r="KDK24" s="232"/>
      <c r="KDL24" s="232"/>
      <c r="KDN24" s="233"/>
      <c r="KDO24" s="233"/>
      <c r="KDP24" s="233"/>
      <c r="KDQ24" s="233"/>
      <c r="KDR24" s="233"/>
      <c r="KDS24" s="233"/>
      <c r="KDT24" s="233"/>
      <c r="KDU24" s="233"/>
      <c r="KDV24" s="234"/>
      <c r="KDW24" s="232"/>
      <c r="KDX24" s="232"/>
      <c r="KDY24" s="232"/>
      <c r="KDZ24" s="232"/>
      <c r="KEA24" s="232"/>
      <c r="KEB24" s="232"/>
      <c r="KED24" s="233"/>
      <c r="KEE24" s="233"/>
      <c r="KEF24" s="233"/>
      <c r="KEG24" s="233"/>
      <c r="KEH24" s="233"/>
      <c r="KEI24" s="233"/>
      <c r="KEJ24" s="233"/>
      <c r="KEK24" s="233"/>
      <c r="KEL24" s="234"/>
      <c r="KEM24" s="232"/>
      <c r="KEN24" s="232"/>
      <c r="KEO24" s="232"/>
      <c r="KEP24" s="232"/>
      <c r="KEQ24" s="232"/>
      <c r="KER24" s="232"/>
      <c r="KET24" s="233"/>
      <c r="KEU24" s="233"/>
      <c r="KEV24" s="233"/>
      <c r="KEW24" s="233"/>
      <c r="KEX24" s="233"/>
      <c r="KEY24" s="233"/>
      <c r="KEZ24" s="233"/>
      <c r="KFA24" s="233"/>
      <c r="KFB24" s="234"/>
      <c r="KFC24" s="232"/>
      <c r="KFD24" s="232"/>
      <c r="KFE24" s="232"/>
      <c r="KFF24" s="232"/>
      <c r="KFG24" s="232"/>
      <c r="KFH24" s="232"/>
      <c r="KFJ24" s="233"/>
      <c r="KFK24" s="233"/>
      <c r="KFL24" s="233"/>
      <c r="KFM24" s="233"/>
      <c r="KFN24" s="233"/>
      <c r="KFO24" s="233"/>
      <c r="KFP24" s="233"/>
      <c r="KFQ24" s="233"/>
      <c r="KFR24" s="234"/>
      <c r="KFS24" s="232"/>
      <c r="KFT24" s="232"/>
      <c r="KFU24" s="232"/>
      <c r="KFV24" s="232"/>
      <c r="KFW24" s="232"/>
      <c r="KFX24" s="232"/>
      <c r="KFZ24" s="233"/>
      <c r="KGA24" s="233"/>
      <c r="KGB24" s="233"/>
      <c r="KGC24" s="233"/>
      <c r="KGD24" s="233"/>
      <c r="KGE24" s="233"/>
      <c r="KGF24" s="233"/>
      <c r="KGG24" s="233"/>
      <c r="KGH24" s="234"/>
      <c r="KGI24" s="232"/>
      <c r="KGJ24" s="232"/>
      <c r="KGK24" s="232"/>
      <c r="KGL24" s="232"/>
      <c r="KGM24" s="232"/>
      <c r="KGN24" s="232"/>
      <c r="KGP24" s="233"/>
      <c r="KGQ24" s="233"/>
      <c r="KGR24" s="233"/>
      <c r="KGS24" s="233"/>
      <c r="KGT24" s="233"/>
      <c r="KGU24" s="233"/>
      <c r="KGV24" s="233"/>
      <c r="KGW24" s="233"/>
      <c r="KGX24" s="234"/>
      <c r="KGY24" s="232"/>
      <c r="KGZ24" s="232"/>
      <c r="KHA24" s="232"/>
      <c r="KHB24" s="232"/>
      <c r="KHC24" s="232"/>
      <c r="KHD24" s="232"/>
      <c r="KHF24" s="233"/>
      <c r="KHG24" s="233"/>
      <c r="KHH24" s="233"/>
      <c r="KHI24" s="233"/>
      <c r="KHJ24" s="233"/>
      <c r="KHK24" s="233"/>
      <c r="KHL24" s="233"/>
      <c r="KHM24" s="233"/>
      <c r="KHN24" s="234"/>
      <c r="KHO24" s="232"/>
      <c r="KHP24" s="232"/>
      <c r="KHQ24" s="232"/>
      <c r="KHR24" s="232"/>
      <c r="KHS24" s="232"/>
      <c r="KHT24" s="232"/>
      <c r="KHV24" s="233"/>
      <c r="KHW24" s="233"/>
      <c r="KHX24" s="233"/>
      <c r="KHY24" s="233"/>
      <c r="KHZ24" s="233"/>
      <c r="KIA24" s="233"/>
      <c r="KIB24" s="233"/>
      <c r="KIC24" s="233"/>
      <c r="KID24" s="234"/>
      <c r="KIE24" s="232"/>
      <c r="KIF24" s="232"/>
      <c r="KIG24" s="232"/>
      <c r="KIH24" s="232"/>
      <c r="KII24" s="232"/>
      <c r="KIJ24" s="232"/>
      <c r="KIL24" s="233"/>
      <c r="KIM24" s="233"/>
      <c r="KIN24" s="233"/>
      <c r="KIO24" s="233"/>
      <c r="KIP24" s="233"/>
      <c r="KIQ24" s="233"/>
      <c r="KIR24" s="233"/>
      <c r="KIS24" s="233"/>
      <c r="KIT24" s="234"/>
      <c r="KIU24" s="232"/>
      <c r="KIV24" s="232"/>
      <c r="KIW24" s="232"/>
      <c r="KIX24" s="232"/>
      <c r="KIY24" s="232"/>
      <c r="KIZ24" s="232"/>
      <c r="KJB24" s="233"/>
      <c r="KJC24" s="233"/>
      <c r="KJD24" s="233"/>
      <c r="KJE24" s="233"/>
      <c r="KJF24" s="233"/>
      <c r="KJG24" s="233"/>
      <c r="KJH24" s="233"/>
      <c r="KJI24" s="233"/>
      <c r="KJJ24" s="234"/>
      <c r="KJK24" s="232"/>
      <c r="KJL24" s="232"/>
      <c r="KJM24" s="232"/>
      <c r="KJN24" s="232"/>
      <c r="KJO24" s="232"/>
      <c r="KJP24" s="232"/>
      <c r="KJR24" s="233"/>
      <c r="KJS24" s="233"/>
      <c r="KJT24" s="233"/>
      <c r="KJU24" s="233"/>
      <c r="KJV24" s="233"/>
      <c r="KJW24" s="233"/>
      <c r="KJX24" s="233"/>
      <c r="KJY24" s="233"/>
      <c r="KJZ24" s="234"/>
      <c r="KKA24" s="232"/>
      <c r="KKB24" s="232"/>
      <c r="KKC24" s="232"/>
      <c r="KKD24" s="232"/>
      <c r="KKE24" s="232"/>
      <c r="KKF24" s="232"/>
      <c r="KKH24" s="233"/>
      <c r="KKI24" s="233"/>
      <c r="KKJ24" s="233"/>
      <c r="KKK24" s="233"/>
      <c r="KKL24" s="233"/>
      <c r="KKM24" s="233"/>
      <c r="KKN24" s="233"/>
      <c r="KKO24" s="233"/>
      <c r="KKP24" s="234"/>
      <c r="KKQ24" s="232"/>
      <c r="KKR24" s="232"/>
      <c r="KKS24" s="232"/>
      <c r="KKT24" s="232"/>
      <c r="KKU24" s="232"/>
      <c r="KKV24" s="232"/>
      <c r="KKX24" s="233"/>
      <c r="KKY24" s="233"/>
      <c r="KKZ24" s="233"/>
      <c r="KLA24" s="233"/>
      <c r="KLB24" s="233"/>
      <c r="KLC24" s="233"/>
      <c r="KLD24" s="233"/>
      <c r="KLE24" s="233"/>
      <c r="KLF24" s="234"/>
      <c r="KLG24" s="232"/>
      <c r="KLH24" s="232"/>
      <c r="KLI24" s="232"/>
      <c r="KLJ24" s="232"/>
      <c r="KLK24" s="232"/>
      <c r="KLL24" s="232"/>
      <c r="KLN24" s="233"/>
      <c r="KLO24" s="233"/>
      <c r="KLP24" s="233"/>
      <c r="KLQ24" s="233"/>
      <c r="KLR24" s="233"/>
      <c r="KLS24" s="233"/>
      <c r="KLT24" s="233"/>
      <c r="KLU24" s="233"/>
      <c r="KLV24" s="234"/>
      <c r="KLW24" s="232"/>
      <c r="KLX24" s="232"/>
      <c r="KLY24" s="232"/>
      <c r="KLZ24" s="232"/>
      <c r="KMA24" s="232"/>
      <c r="KMB24" s="232"/>
      <c r="KMD24" s="233"/>
      <c r="KME24" s="233"/>
      <c r="KMF24" s="233"/>
      <c r="KMG24" s="233"/>
      <c r="KMH24" s="233"/>
      <c r="KMI24" s="233"/>
      <c r="KMJ24" s="233"/>
      <c r="KMK24" s="233"/>
      <c r="KML24" s="234"/>
      <c r="KMM24" s="232"/>
      <c r="KMN24" s="232"/>
      <c r="KMO24" s="232"/>
      <c r="KMP24" s="232"/>
      <c r="KMQ24" s="232"/>
      <c r="KMR24" s="232"/>
      <c r="KMT24" s="233"/>
      <c r="KMU24" s="233"/>
      <c r="KMV24" s="233"/>
      <c r="KMW24" s="233"/>
      <c r="KMX24" s="233"/>
      <c r="KMY24" s="233"/>
      <c r="KMZ24" s="233"/>
      <c r="KNA24" s="233"/>
      <c r="KNB24" s="234"/>
      <c r="KNC24" s="232"/>
      <c r="KND24" s="232"/>
      <c r="KNE24" s="232"/>
      <c r="KNF24" s="232"/>
      <c r="KNG24" s="232"/>
      <c r="KNH24" s="232"/>
      <c r="KNJ24" s="233"/>
      <c r="KNK24" s="233"/>
      <c r="KNL24" s="233"/>
      <c r="KNM24" s="233"/>
      <c r="KNN24" s="233"/>
      <c r="KNO24" s="233"/>
      <c r="KNP24" s="233"/>
      <c r="KNQ24" s="233"/>
      <c r="KNR24" s="234"/>
      <c r="KNS24" s="232"/>
      <c r="KNT24" s="232"/>
      <c r="KNU24" s="232"/>
      <c r="KNV24" s="232"/>
      <c r="KNW24" s="232"/>
      <c r="KNX24" s="232"/>
      <c r="KNZ24" s="233"/>
      <c r="KOA24" s="233"/>
      <c r="KOB24" s="233"/>
      <c r="KOC24" s="233"/>
      <c r="KOD24" s="233"/>
      <c r="KOE24" s="233"/>
      <c r="KOF24" s="233"/>
      <c r="KOG24" s="233"/>
      <c r="KOH24" s="234"/>
      <c r="KOI24" s="232"/>
      <c r="KOJ24" s="232"/>
      <c r="KOK24" s="232"/>
      <c r="KOL24" s="232"/>
      <c r="KOM24" s="232"/>
      <c r="KON24" s="232"/>
      <c r="KOP24" s="233"/>
      <c r="KOQ24" s="233"/>
      <c r="KOR24" s="233"/>
      <c r="KOS24" s="233"/>
      <c r="KOT24" s="233"/>
      <c r="KOU24" s="233"/>
      <c r="KOV24" s="233"/>
      <c r="KOW24" s="233"/>
      <c r="KOX24" s="234"/>
      <c r="KOY24" s="232"/>
      <c r="KOZ24" s="232"/>
      <c r="KPA24" s="232"/>
      <c r="KPB24" s="232"/>
      <c r="KPC24" s="232"/>
      <c r="KPD24" s="232"/>
      <c r="KPF24" s="233"/>
      <c r="KPG24" s="233"/>
      <c r="KPH24" s="233"/>
      <c r="KPI24" s="233"/>
      <c r="KPJ24" s="233"/>
      <c r="KPK24" s="233"/>
      <c r="KPL24" s="233"/>
      <c r="KPM24" s="233"/>
      <c r="KPN24" s="234"/>
      <c r="KPO24" s="232"/>
      <c r="KPP24" s="232"/>
      <c r="KPQ24" s="232"/>
      <c r="KPR24" s="232"/>
      <c r="KPS24" s="232"/>
      <c r="KPT24" s="232"/>
      <c r="KPV24" s="233"/>
      <c r="KPW24" s="233"/>
      <c r="KPX24" s="233"/>
      <c r="KPY24" s="233"/>
      <c r="KPZ24" s="233"/>
      <c r="KQA24" s="233"/>
      <c r="KQB24" s="233"/>
      <c r="KQC24" s="233"/>
      <c r="KQD24" s="234"/>
      <c r="KQE24" s="232"/>
      <c r="KQF24" s="232"/>
      <c r="KQG24" s="232"/>
      <c r="KQH24" s="232"/>
      <c r="KQI24" s="232"/>
      <c r="KQJ24" s="232"/>
      <c r="KQL24" s="233"/>
      <c r="KQM24" s="233"/>
      <c r="KQN24" s="233"/>
      <c r="KQO24" s="233"/>
      <c r="KQP24" s="233"/>
      <c r="KQQ24" s="233"/>
      <c r="KQR24" s="233"/>
      <c r="KQS24" s="233"/>
      <c r="KQT24" s="234"/>
      <c r="KQU24" s="232"/>
      <c r="KQV24" s="232"/>
      <c r="KQW24" s="232"/>
      <c r="KQX24" s="232"/>
      <c r="KQY24" s="232"/>
      <c r="KQZ24" s="232"/>
      <c r="KRB24" s="233"/>
      <c r="KRC24" s="233"/>
      <c r="KRD24" s="233"/>
      <c r="KRE24" s="233"/>
      <c r="KRF24" s="233"/>
      <c r="KRG24" s="233"/>
      <c r="KRH24" s="233"/>
      <c r="KRI24" s="233"/>
      <c r="KRJ24" s="234"/>
      <c r="KRK24" s="232"/>
      <c r="KRL24" s="232"/>
      <c r="KRM24" s="232"/>
      <c r="KRN24" s="232"/>
      <c r="KRO24" s="232"/>
      <c r="KRP24" s="232"/>
      <c r="KRR24" s="233"/>
      <c r="KRS24" s="233"/>
      <c r="KRT24" s="233"/>
      <c r="KRU24" s="233"/>
      <c r="KRV24" s="233"/>
      <c r="KRW24" s="233"/>
      <c r="KRX24" s="233"/>
      <c r="KRY24" s="233"/>
      <c r="KRZ24" s="234"/>
      <c r="KSA24" s="232"/>
      <c r="KSB24" s="232"/>
      <c r="KSC24" s="232"/>
      <c r="KSD24" s="232"/>
      <c r="KSE24" s="232"/>
      <c r="KSF24" s="232"/>
      <c r="KSH24" s="233"/>
      <c r="KSI24" s="233"/>
      <c r="KSJ24" s="233"/>
      <c r="KSK24" s="233"/>
      <c r="KSL24" s="233"/>
      <c r="KSM24" s="233"/>
      <c r="KSN24" s="233"/>
      <c r="KSO24" s="233"/>
      <c r="KSP24" s="234"/>
      <c r="KSQ24" s="232"/>
      <c r="KSR24" s="232"/>
      <c r="KSS24" s="232"/>
      <c r="KST24" s="232"/>
      <c r="KSU24" s="232"/>
      <c r="KSV24" s="232"/>
      <c r="KSX24" s="233"/>
      <c r="KSY24" s="233"/>
      <c r="KSZ24" s="233"/>
      <c r="KTA24" s="233"/>
      <c r="KTB24" s="233"/>
      <c r="KTC24" s="233"/>
      <c r="KTD24" s="233"/>
      <c r="KTE24" s="233"/>
      <c r="KTF24" s="234"/>
      <c r="KTG24" s="232"/>
      <c r="KTH24" s="232"/>
      <c r="KTI24" s="232"/>
      <c r="KTJ24" s="232"/>
      <c r="KTK24" s="232"/>
      <c r="KTL24" s="232"/>
      <c r="KTN24" s="233"/>
      <c r="KTO24" s="233"/>
      <c r="KTP24" s="233"/>
      <c r="KTQ24" s="233"/>
      <c r="KTR24" s="233"/>
      <c r="KTS24" s="233"/>
      <c r="KTT24" s="233"/>
      <c r="KTU24" s="233"/>
      <c r="KTV24" s="234"/>
      <c r="KTW24" s="232"/>
      <c r="KTX24" s="232"/>
      <c r="KTY24" s="232"/>
      <c r="KTZ24" s="232"/>
      <c r="KUA24" s="232"/>
      <c r="KUB24" s="232"/>
      <c r="KUD24" s="233"/>
      <c r="KUE24" s="233"/>
      <c r="KUF24" s="233"/>
      <c r="KUG24" s="233"/>
      <c r="KUH24" s="233"/>
      <c r="KUI24" s="233"/>
      <c r="KUJ24" s="233"/>
      <c r="KUK24" s="233"/>
      <c r="KUL24" s="234"/>
      <c r="KUM24" s="232"/>
      <c r="KUN24" s="232"/>
      <c r="KUO24" s="232"/>
      <c r="KUP24" s="232"/>
      <c r="KUQ24" s="232"/>
      <c r="KUR24" s="232"/>
      <c r="KUT24" s="233"/>
      <c r="KUU24" s="233"/>
      <c r="KUV24" s="233"/>
      <c r="KUW24" s="233"/>
      <c r="KUX24" s="233"/>
      <c r="KUY24" s="233"/>
      <c r="KUZ24" s="233"/>
      <c r="KVA24" s="233"/>
      <c r="KVB24" s="234"/>
      <c r="KVC24" s="232"/>
      <c r="KVD24" s="232"/>
      <c r="KVE24" s="232"/>
      <c r="KVF24" s="232"/>
      <c r="KVG24" s="232"/>
      <c r="KVH24" s="232"/>
      <c r="KVJ24" s="233"/>
      <c r="KVK24" s="233"/>
      <c r="KVL24" s="233"/>
      <c r="KVM24" s="233"/>
      <c r="KVN24" s="233"/>
      <c r="KVO24" s="233"/>
      <c r="KVP24" s="233"/>
      <c r="KVQ24" s="233"/>
      <c r="KVR24" s="234"/>
      <c r="KVS24" s="232"/>
      <c r="KVT24" s="232"/>
      <c r="KVU24" s="232"/>
      <c r="KVV24" s="232"/>
      <c r="KVW24" s="232"/>
      <c r="KVX24" s="232"/>
      <c r="KVZ24" s="233"/>
      <c r="KWA24" s="233"/>
      <c r="KWB24" s="233"/>
      <c r="KWC24" s="233"/>
      <c r="KWD24" s="233"/>
      <c r="KWE24" s="233"/>
      <c r="KWF24" s="233"/>
      <c r="KWG24" s="233"/>
      <c r="KWH24" s="234"/>
      <c r="KWI24" s="232"/>
      <c r="KWJ24" s="232"/>
      <c r="KWK24" s="232"/>
      <c r="KWL24" s="232"/>
      <c r="KWM24" s="232"/>
      <c r="KWN24" s="232"/>
      <c r="KWP24" s="233"/>
      <c r="KWQ24" s="233"/>
      <c r="KWR24" s="233"/>
      <c r="KWS24" s="233"/>
      <c r="KWT24" s="233"/>
      <c r="KWU24" s="233"/>
      <c r="KWV24" s="233"/>
      <c r="KWW24" s="233"/>
      <c r="KWX24" s="234"/>
      <c r="KWY24" s="232"/>
      <c r="KWZ24" s="232"/>
      <c r="KXA24" s="232"/>
      <c r="KXB24" s="232"/>
      <c r="KXC24" s="232"/>
      <c r="KXD24" s="232"/>
      <c r="KXF24" s="233"/>
      <c r="KXG24" s="233"/>
      <c r="KXH24" s="233"/>
      <c r="KXI24" s="233"/>
      <c r="KXJ24" s="233"/>
      <c r="KXK24" s="233"/>
      <c r="KXL24" s="233"/>
      <c r="KXM24" s="233"/>
      <c r="KXN24" s="234"/>
      <c r="KXO24" s="232"/>
      <c r="KXP24" s="232"/>
      <c r="KXQ24" s="232"/>
      <c r="KXR24" s="232"/>
      <c r="KXS24" s="232"/>
      <c r="KXT24" s="232"/>
      <c r="KXV24" s="233"/>
      <c r="KXW24" s="233"/>
      <c r="KXX24" s="233"/>
      <c r="KXY24" s="233"/>
      <c r="KXZ24" s="233"/>
      <c r="KYA24" s="233"/>
      <c r="KYB24" s="233"/>
      <c r="KYC24" s="233"/>
      <c r="KYD24" s="234"/>
      <c r="KYE24" s="232"/>
      <c r="KYF24" s="232"/>
      <c r="KYG24" s="232"/>
      <c r="KYH24" s="232"/>
      <c r="KYI24" s="232"/>
      <c r="KYJ24" s="232"/>
      <c r="KYL24" s="233"/>
      <c r="KYM24" s="233"/>
      <c r="KYN24" s="233"/>
      <c r="KYO24" s="233"/>
      <c r="KYP24" s="233"/>
      <c r="KYQ24" s="233"/>
      <c r="KYR24" s="233"/>
      <c r="KYS24" s="233"/>
      <c r="KYT24" s="234"/>
      <c r="KYU24" s="232"/>
      <c r="KYV24" s="232"/>
      <c r="KYW24" s="232"/>
      <c r="KYX24" s="232"/>
      <c r="KYY24" s="232"/>
      <c r="KYZ24" s="232"/>
      <c r="KZB24" s="233"/>
      <c r="KZC24" s="233"/>
      <c r="KZD24" s="233"/>
      <c r="KZE24" s="233"/>
      <c r="KZF24" s="233"/>
      <c r="KZG24" s="233"/>
      <c r="KZH24" s="233"/>
      <c r="KZI24" s="233"/>
      <c r="KZJ24" s="234"/>
      <c r="KZK24" s="232"/>
      <c r="KZL24" s="232"/>
      <c r="KZM24" s="232"/>
      <c r="KZN24" s="232"/>
      <c r="KZO24" s="232"/>
      <c r="KZP24" s="232"/>
      <c r="KZR24" s="233"/>
      <c r="KZS24" s="233"/>
      <c r="KZT24" s="233"/>
      <c r="KZU24" s="233"/>
      <c r="KZV24" s="233"/>
      <c r="KZW24" s="233"/>
      <c r="KZX24" s="233"/>
      <c r="KZY24" s="233"/>
      <c r="KZZ24" s="234"/>
      <c r="LAA24" s="232"/>
      <c r="LAB24" s="232"/>
      <c r="LAC24" s="232"/>
      <c r="LAD24" s="232"/>
      <c r="LAE24" s="232"/>
      <c r="LAF24" s="232"/>
      <c r="LAH24" s="233"/>
      <c r="LAI24" s="233"/>
      <c r="LAJ24" s="233"/>
      <c r="LAK24" s="233"/>
      <c r="LAL24" s="233"/>
      <c r="LAM24" s="233"/>
      <c r="LAN24" s="233"/>
      <c r="LAO24" s="233"/>
      <c r="LAP24" s="234"/>
      <c r="LAQ24" s="232"/>
      <c r="LAR24" s="232"/>
      <c r="LAS24" s="232"/>
      <c r="LAT24" s="232"/>
      <c r="LAU24" s="232"/>
      <c r="LAV24" s="232"/>
      <c r="LAX24" s="233"/>
      <c r="LAY24" s="233"/>
      <c r="LAZ24" s="233"/>
      <c r="LBA24" s="233"/>
      <c r="LBB24" s="233"/>
      <c r="LBC24" s="233"/>
      <c r="LBD24" s="233"/>
      <c r="LBE24" s="233"/>
      <c r="LBF24" s="234"/>
      <c r="LBG24" s="232"/>
      <c r="LBH24" s="232"/>
      <c r="LBI24" s="232"/>
      <c r="LBJ24" s="232"/>
      <c r="LBK24" s="232"/>
      <c r="LBL24" s="232"/>
      <c r="LBN24" s="233"/>
      <c r="LBO24" s="233"/>
      <c r="LBP24" s="233"/>
      <c r="LBQ24" s="233"/>
      <c r="LBR24" s="233"/>
      <c r="LBS24" s="233"/>
      <c r="LBT24" s="233"/>
      <c r="LBU24" s="233"/>
      <c r="LBV24" s="234"/>
      <c r="LBW24" s="232"/>
      <c r="LBX24" s="232"/>
      <c r="LBY24" s="232"/>
      <c r="LBZ24" s="232"/>
      <c r="LCA24" s="232"/>
      <c r="LCB24" s="232"/>
      <c r="LCD24" s="233"/>
      <c r="LCE24" s="233"/>
      <c r="LCF24" s="233"/>
      <c r="LCG24" s="233"/>
      <c r="LCH24" s="233"/>
      <c r="LCI24" s="233"/>
      <c r="LCJ24" s="233"/>
      <c r="LCK24" s="233"/>
      <c r="LCL24" s="234"/>
      <c r="LCM24" s="232"/>
      <c r="LCN24" s="232"/>
      <c r="LCO24" s="232"/>
      <c r="LCP24" s="232"/>
      <c r="LCQ24" s="232"/>
      <c r="LCR24" s="232"/>
      <c r="LCT24" s="233"/>
      <c r="LCU24" s="233"/>
      <c r="LCV24" s="233"/>
      <c r="LCW24" s="233"/>
      <c r="LCX24" s="233"/>
      <c r="LCY24" s="233"/>
      <c r="LCZ24" s="233"/>
      <c r="LDA24" s="233"/>
      <c r="LDB24" s="234"/>
      <c r="LDC24" s="232"/>
      <c r="LDD24" s="232"/>
      <c r="LDE24" s="232"/>
      <c r="LDF24" s="232"/>
      <c r="LDG24" s="232"/>
      <c r="LDH24" s="232"/>
      <c r="LDJ24" s="233"/>
      <c r="LDK24" s="233"/>
      <c r="LDL24" s="233"/>
      <c r="LDM24" s="233"/>
      <c r="LDN24" s="233"/>
      <c r="LDO24" s="233"/>
      <c r="LDP24" s="233"/>
      <c r="LDQ24" s="233"/>
      <c r="LDR24" s="234"/>
      <c r="LDS24" s="232"/>
      <c r="LDT24" s="232"/>
      <c r="LDU24" s="232"/>
      <c r="LDV24" s="232"/>
      <c r="LDW24" s="232"/>
      <c r="LDX24" s="232"/>
      <c r="LDZ24" s="233"/>
      <c r="LEA24" s="233"/>
      <c r="LEB24" s="233"/>
      <c r="LEC24" s="233"/>
      <c r="LED24" s="233"/>
      <c r="LEE24" s="233"/>
      <c r="LEF24" s="233"/>
      <c r="LEG24" s="233"/>
      <c r="LEH24" s="234"/>
      <c r="LEI24" s="232"/>
      <c r="LEJ24" s="232"/>
      <c r="LEK24" s="232"/>
      <c r="LEL24" s="232"/>
      <c r="LEM24" s="232"/>
      <c r="LEN24" s="232"/>
      <c r="LEP24" s="233"/>
      <c r="LEQ24" s="233"/>
      <c r="LER24" s="233"/>
      <c r="LES24" s="233"/>
      <c r="LET24" s="233"/>
      <c r="LEU24" s="233"/>
      <c r="LEV24" s="233"/>
      <c r="LEW24" s="233"/>
      <c r="LEX24" s="234"/>
      <c r="LEY24" s="232"/>
      <c r="LEZ24" s="232"/>
      <c r="LFA24" s="232"/>
      <c r="LFB24" s="232"/>
      <c r="LFC24" s="232"/>
      <c r="LFD24" s="232"/>
      <c r="LFF24" s="233"/>
      <c r="LFG24" s="233"/>
      <c r="LFH24" s="233"/>
      <c r="LFI24" s="233"/>
      <c r="LFJ24" s="233"/>
      <c r="LFK24" s="233"/>
      <c r="LFL24" s="233"/>
      <c r="LFM24" s="233"/>
      <c r="LFN24" s="234"/>
      <c r="LFO24" s="232"/>
      <c r="LFP24" s="232"/>
      <c r="LFQ24" s="232"/>
      <c r="LFR24" s="232"/>
      <c r="LFS24" s="232"/>
      <c r="LFT24" s="232"/>
      <c r="LFV24" s="233"/>
      <c r="LFW24" s="233"/>
      <c r="LFX24" s="233"/>
      <c r="LFY24" s="233"/>
      <c r="LFZ24" s="233"/>
      <c r="LGA24" s="233"/>
      <c r="LGB24" s="233"/>
      <c r="LGC24" s="233"/>
      <c r="LGD24" s="234"/>
      <c r="LGE24" s="232"/>
      <c r="LGF24" s="232"/>
      <c r="LGG24" s="232"/>
      <c r="LGH24" s="232"/>
      <c r="LGI24" s="232"/>
      <c r="LGJ24" s="232"/>
      <c r="LGL24" s="233"/>
      <c r="LGM24" s="233"/>
      <c r="LGN24" s="233"/>
      <c r="LGO24" s="233"/>
      <c r="LGP24" s="233"/>
      <c r="LGQ24" s="233"/>
      <c r="LGR24" s="233"/>
      <c r="LGS24" s="233"/>
      <c r="LGT24" s="234"/>
      <c r="LGU24" s="232"/>
      <c r="LGV24" s="232"/>
      <c r="LGW24" s="232"/>
      <c r="LGX24" s="232"/>
      <c r="LGY24" s="232"/>
      <c r="LGZ24" s="232"/>
      <c r="LHB24" s="233"/>
      <c r="LHC24" s="233"/>
      <c r="LHD24" s="233"/>
      <c r="LHE24" s="233"/>
      <c r="LHF24" s="233"/>
      <c r="LHG24" s="233"/>
      <c r="LHH24" s="233"/>
      <c r="LHI24" s="233"/>
      <c r="LHJ24" s="234"/>
      <c r="LHK24" s="232"/>
      <c r="LHL24" s="232"/>
      <c r="LHM24" s="232"/>
      <c r="LHN24" s="232"/>
      <c r="LHO24" s="232"/>
      <c r="LHP24" s="232"/>
      <c r="LHR24" s="233"/>
      <c r="LHS24" s="233"/>
      <c r="LHT24" s="233"/>
      <c r="LHU24" s="233"/>
      <c r="LHV24" s="233"/>
      <c r="LHW24" s="233"/>
      <c r="LHX24" s="233"/>
      <c r="LHY24" s="233"/>
      <c r="LHZ24" s="234"/>
      <c r="LIA24" s="232"/>
      <c r="LIB24" s="232"/>
      <c r="LIC24" s="232"/>
      <c r="LID24" s="232"/>
      <c r="LIE24" s="232"/>
      <c r="LIF24" s="232"/>
      <c r="LIH24" s="233"/>
      <c r="LII24" s="233"/>
      <c r="LIJ24" s="233"/>
      <c r="LIK24" s="233"/>
      <c r="LIL24" s="233"/>
      <c r="LIM24" s="233"/>
      <c r="LIN24" s="233"/>
      <c r="LIO24" s="233"/>
      <c r="LIP24" s="234"/>
      <c r="LIQ24" s="232"/>
      <c r="LIR24" s="232"/>
      <c r="LIS24" s="232"/>
      <c r="LIT24" s="232"/>
      <c r="LIU24" s="232"/>
      <c r="LIV24" s="232"/>
      <c r="LIX24" s="233"/>
      <c r="LIY24" s="233"/>
      <c r="LIZ24" s="233"/>
      <c r="LJA24" s="233"/>
      <c r="LJB24" s="233"/>
      <c r="LJC24" s="233"/>
      <c r="LJD24" s="233"/>
      <c r="LJE24" s="233"/>
      <c r="LJF24" s="234"/>
      <c r="LJG24" s="232"/>
      <c r="LJH24" s="232"/>
      <c r="LJI24" s="232"/>
      <c r="LJJ24" s="232"/>
      <c r="LJK24" s="232"/>
      <c r="LJL24" s="232"/>
      <c r="LJN24" s="233"/>
      <c r="LJO24" s="233"/>
      <c r="LJP24" s="233"/>
      <c r="LJQ24" s="233"/>
      <c r="LJR24" s="233"/>
      <c r="LJS24" s="233"/>
      <c r="LJT24" s="233"/>
      <c r="LJU24" s="233"/>
      <c r="LJV24" s="234"/>
      <c r="LJW24" s="232"/>
      <c r="LJX24" s="232"/>
      <c r="LJY24" s="232"/>
      <c r="LJZ24" s="232"/>
      <c r="LKA24" s="232"/>
      <c r="LKB24" s="232"/>
      <c r="LKD24" s="233"/>
      <c r="LKE24" s="233"/>
      <c r="LKF24" s="233"/>
      <c r="LKG24" s="233"/>
      <c r="LKH24" s="233"/>
      <c r="LKI24" s="233"/>
      <c r="LKJ24" s="233"/>
      <c r="LKK24" s="233"/>
      <c r="LKL24" s="234"/>
      <c r="LKM24" s="232"/>
      <c r="LKN24" s="232"/>
      <c r="LKO24" s="232"/>
      <c r="LKP24" s="232"/>
      <c r="LKQ24" s="232"/>
      <c r="LKR24" s="232"/>
      <c r="LKT24" s="233"/>
      <c r="LKU24" s="233"/>
      <c r="LKV24" s="233"/>
      <c r="LKW24" s="233"/>
      <c r="LKX24" s="233"/>
      <c r="LKY24" s="233"/>
      <c r="LKZ24" s="233"/>
      <c r="LLA24" s="233"/>
      <c r="LLB24" s="234"/>
      <c r="LLC24" s="232"/>
      <c r="LLD24" s="232"/>
      <c r="LLE24" s="232"/>
      <c r="LLF24" s="232"/>
      <c r="LLG24" s="232"/>
      <c r="LLH24" s="232"/>
      <c r="LLJ24" s="233"/>
      <c r="LLK24" s="233"/>
      <c r="LLL24" s="233"/>
      <c r="LLM24" s="233"/>
      <c r="LLN24" s="233"/>
      <c r="LLO24" s="233"/>
      <c r="LLP24" s="233"/>
      <c r="LLQ24" s="233"/>
      <c r="LLR24" s="234"/>
      <c r="LLS24" s="232"/>
      <c r="LLT24" s="232"/>
      <c r="LLU24" s="232"/>
      <c r="LLV24" s="232"/>
      <c r="LLW24" s="232"/>
      <c r="LLX24" s="232"/>
      <c r="LLZ24" s="233"/>
      <c r="LMA24" s="233"/>
      <c r="LMB24" s="233"/>
      <c r="LMC24" s="233"/>
      <c r="LMD24" s="233"/>
      <c r="LME24" s="233"/>
      <c r="LMF24" s="233"/>
      <c r="LMG24" s="233"/>
      <c r="LMH24" s="234"/>
      <c r="LMI24" s="232"/>
      <c r="LMJ24" s="232"/>
      <c r="LMK24" s="232"/>
      <c r="LML24" s="232"/>
      <c r="LMM24" s="232"/>
      <c r="LMN24" s="232"/>
      <c r="LMP24" s="233"/>
      <c r="LMQ24" s="233"/>
      <c r="LMR24" s="233"/>
      <c r="LMS24" s="233"/>
      <c r="LMT24" s="233"/>
      <c r="LMU24" s="233"/>
      <c r="LMV24" s="233"/>
      <c r="LMW24" s="233"/>
      <c r="LMX24" s="234"/>
      <c r="LMY24" s="232"/>
      <c r="LMZ24" s="232"/>
      <c r="LNA24" s="232"/>
      <c r="LNB24" s="232"/>
      <c r="LNC24" s="232"/>
      <c r="LND24" s="232"/>
      <c r="LNF24" s="233"/>
      <c r="LNG24" s="233"/>
      <c r="LNH24" s="233"/>
      <c r="LNI24" s="233"/>
      <c r="LNJ24" s="233"/>
      <c r="LNK24" s="233"/>
      <c r="LNL24" s="233"/>
      <c r="LNM24" s="233"/>
      <c r="LNN24" s="234"/>
      <c r="LNO24" s="232"/>
      <c r="LNP24" s="232"/>
      <c r="LNQ24" s="232"/>
      <c r="LNR24" s="232"/>
      <c r="LNS24" s="232"/>
      <c r="LNT24" s="232"/>
      <c r="LNV24" s="233"/>
      <c r="LNW24" s="233"/>
      <c r="LNX24" s="233"/>
      <c r="LNY24" s="233"/>
      <c r="LNZ24" s="233"/>
      <c r="LOA24" s="233"/>
      <c r="LOB24" s="233"/>
      <c r="LOC24" s="233"/>
      <c r="LOD24" s="234"/>
      <c r="LOE24" s="232"/>
      <c r="LOF24" s="232"/>
      <c r="LOG24" s="232"/>
      <c r="LOH24" s="232"/>
      <c r="LOI24" s="232"/>
      <c r="LOJ24" s="232"/>
      <c r="LOL24" s="233"/>
      <c r="LOM24" s="233"/>
      <c r="LON24" s="233"/>
      <c r="LOO24" s="233"/>
      <c r="LOP24" s="233"/>
      <c r="LOQ24" s="233"/>
      <c r="LOR24" s="233"/>
      <c r="LOS24" s="233"/>
      <c r="LOT24" s="234"/>
      <c r="LOU24" s="232"/>
      <c r="LOV24" s="232"/>
      <c r="LOW24" s="232"/>
      <c r="LOX24" s="232"/>
      <c r="LOY24" s="232"/>
      <c r="LOZ24" s="232"/>
      <c r="LPB24" s="233"/>
      <c r="LPC24" s="233"/>
      <c r="LPD24" s="233"/>
      <c r="LPE24" s="233"/>
      <c r="LPF24" s="233"/>
      <c r="LPG24" s="233"/>
      <c r="LPH24" s="233"/>
      <c r="LPI24" s="233"/>
      <c r="LPJ24" s="234"/>
      <c r="LPK24" s="232"/>
      <c r="LPL24" s="232"/>
      <c r="LPM24" s="232"/>
      <c r="LPN24" s="232"/>
      <c r="LPO24" s="232"/>
      <c r="LPP24" s="232"/>
      <c r="LPR24" s="233"/>
      <c r="LPS24" s="233"/>
      <c r="LPT24" s="233"/>
      <c r="LPU24" s="233"/>
      <c r="LPV24" s="233"/>
      <c r="LPW24" s="233"/>
      <c r="LPX24" s="233"/>
      <c r="LPY24" s="233"/>
      <c r="LPZ24" s="234"/>
      <c r="LQA24" s="232"/>
      <c r="LQB24" s="232"/>
      <c r="LQC24" s="232"/>
      <c r="LQD24" s="232"/>
      <c r="LQE24" s="232"/>
      <c r="LQF24" s="232"/>
      <c r="LQH24" s="233"/>
      <c r="LQI24" s="233"/>
      <c r="LQJ24" s="233"/>
      <c r="LQK24" s="233"/>
      <c r="LQL24" s="233"/>
      <c r="LQM24" s="233"/>
      <c r="LQN24" s="233"/>
      <c r="LQO24" s="233"/>
      <c r="LQP24" s="234"/>
      <c r="LQQ24" s="232"/>
      <c r="LQR24" s="232"/>
      <c r="LQS24" s="232"/>
      <c r="LQT24" s="232"/>
      <c r="LQU24" s="232"/>
      <c r="LQV24" s="232"/>
      <c r="LQX24" s="233"/>
      <c r="LQY24" s="233"/>
      <c r="LQZ24" s="233"/>
      <c r="LRA24" s="233"/>
      <c r="LRB24" s="233"/>
      <c r="LRC24" s="233"/>
      <c r="LRD24" s="233"/>
      <c r="LRE24" s="233"/>
      <c r="LRF24" s="234"/>
      <c r="LRG24" s="232"/>
      <c r="LRH24" s="232"/>
      <c r="LRI24" s="232"/>
      <c r="LRJ24" s="232"/>
      <c r="LRK24" s="232"/>
      <c r="LRL24" s="232"/>
      <c r="LRN24" s="233"/>
      <c r="LRO24" s="233"/>
      <c r="LRP24" s="233"/>
      <c r="LRQ24" s="233"/>
      <c r="LRR24" s="233"/>
      <c r="LRS24" s="233"/>
      <c r="LRT24" s="233"/>
      <c r="LRU24" s="233"/>
      <c r="LRV24" s="234"/>
      <c r="LRW24" s="232"/>
      <c r="LRX24" s="232"/>
      <c r="LRY24" s="232"/>
      <c r="LRZ24" s="232"/>
      <c r="LSA24" s="232"/>
      <c r="LSB24" s="232"/>
      <c r="LSD24" s="233"/>
      <c r="LSE24" s="233"/>
      <c r="LSF24" s="233"/>
      <c r="LSG24" s="233"/>
      <c r="LSH24" s="233"/>
      <c r="LSI24" s="233"/>
      <c r="LSJ24" s="233"/>
      <c r="LSK24" s="233"/>
      <c r="LSL24" s="234"/>
      <c r="LSM24" s="232"/>
      <c r="LSN24" s="232"/>
      <c r="LSO24" s="232"/>
      <c r="LSP24" s="232"/>
      <c r="LSQ24" s="232"/>
      <c r="LSR24" s="232"/>
      <c r="LST24" s="233"/>
      <c r="LSU24" s="233"/>
      <c r="LSV24" s="233"/>
      <c r="LSW24" s="233"/>
      <c r="LSX24" s="233"/>
      <c r="LSY24" s="233"/>
      <c r="LSZ24" s="233"/>
      <c r="LTA24" s="233"/>
      <c r="LTB24" s="234"/>
      <c r="LTC24" s="232"/>
      <c r="LTD24" s="232"/>
      <c r="LTE24" s="232"/>
      <c r="LTF24" s="232"/>
      <c r="LTG24" s="232"/>
      <c r="LTH24" s="232"/>
      <c r="LTJ24" s="233"/>
      <c r="LTK24" s="233"/>
      <c r="LTL24" s="233"/>
      <c r="LTM24" s="233"/>
      <c r="LTN24" s="233"/>
      <c r="LTO24" s="233"/>
      <c r="LTP24" s="233"/>
      <c r="LTQ24" s="233"/>
      <c r="LTR24" s="234"/>
      <c r="LTS24" s="232"/>
      <c r="LTT24" s="232"/>
      <c r="LTU24" s="232"/>
      <c r="LTV24" s="232"/>
      <c r="LTW24" s="232"/>
      <c r="LTX24" s="232"/>
      <c r="LTZ24" s="233"/>
      <c r="LUA24" s="233"/>
      <c r="LUB24" s="233"/>
      <c r="LUC24" s="233"/>
      <c r="LUD24" s="233"/>
      <c r="LUE24" s="233"/>
      <c r="LUF24" s="233"/>
      <c r="LUG24" s="233"/>
      <c r="LUH24" s="234"/>
      <c r="LUI24" s="232"/>
      <c r="LUJ24" s="232"/>
      <c r="LUK24" s="232"/>
      <c r="LUL24" s="232"/>
      <c r="LUM24" s="232"/>
      <c r="LUN24" s="232"/>
      <c r="LUP24" s="233"/>
      <c r="LUQ24" s="233"/>
      <c r="LUR24" s="233"/>
      <c r="LUS24" s="233"/>
      <c r="LUT24" s="233"/>
      <c r="LUU24" s="233"/>
      <c r="LUV24" s="233"/>
      <c r="LUW24" s="233"/>
      <c r="LUX24" s="234"/>
      <c r="LUY24" s="232"/>
      <c r="LUZ24" s="232"/>
      <c r="LVA24" s="232"/>
      <c r="LVB24" s="232"/>
      <c r="LVC24" s="232"/>
      <c r="LVD24" s="232"/>
      <c r="LVF24" s="233"/>
      <c r="LVG24" s="233"/>
      <c r="LVH24" s="233"/>
      <c r="LVI24" s="233"/>
      <c r="LVJ24" s="233"/>
      <c r="LVK24" s="233"/>
      <c r="LVL24" s="233"/>
      <c r="LVM24" s="233"/>
      <c r="LVN24" s="234"/>
      <c r="LVO24" s="232"/>
      <c r="LVP24" s="232"/>
      <c r="LVQ24" s="232"/>
      <c r="LVR24" s="232"/>
      <c r="LVS24" s="232"/>
      <c r="LVT24" s="232"/>
      <c r="LVV24" s="233"/>
      <c r="LVW24" s="233"/>
      <c r="LVX24" s="233"/>
      <c r="LVY24" s="233"/>
      <c r="LVZ24" s="233"/>
      <c r="LWA24" s="233"/>
      <c r="LWB24" s="233"/>
      <c r="LWC24" s="233"/>
      <c r="LWD24" s="234"/>
      <c r="LWE24" s="232"/>
      <c r="LWF24" s="232"/>
      <c r="LWG24" s="232"/>
      <c r="LWH24" s="232"/>
      <c r="LWI24" s="232"/>
      <c r="LWJ24" s="232"/>
      <c r="LWL24" s="233"/>
      <c r="LWM24" s="233"/>
      <c r="LWN24" s="233"/>
      <c r="LWO24" s="233"/>
      <c r="LWP24" s="233"/>
      <c r="LWQ24" s="233"/>
      <c r="LWR24" s="233"/>
      <c r="LWS24" s="233"/>
      <c r="LWT24" s="234"/>
      <c r="LWU24" s="232"/>
      <c r="LWV24" s="232"/>
      <c r="LWW24" s="232"/>
      <c r="LWX24" s="232"/>
      <c r="LWY24" s="232"/>
      <c r="LWZ24" s="232"/>
      <c r="LXB24" s="233"/>
      <c r="LXC24" s="233"/>
      <c r="LXD24" s="233"/>
      <c r="LXE24" s="233"/>
      <c r="LXF24" s="233"/>
      <c r="LXG24" s="233"/>
      <c r="LXH24" s="233"/>
      <c r="LXI24" s="233"/>
      <c r="LXJ24" s="234"/>
      <c r="LXK24" s="232"/>
      <c r="LXL24" s="232"/>
      <c r="LXM24" s="232"/>
      <c r="LXN24" s="232"/>
      <c r="LXO24" s="232"/>
      <c r="LXP24" s="232"/>
      <c r="LXR24" s="233"/>
      <c r="LXS24" s="233"/>
      <c r="LXT24" s="233"/>
      <c r="LXU24" s="233"/>
      <c r="LXV24" s="233"/>
      <c r="LXW24" s="233"/>
      <c r="LXX24" s="233"/>
      <c r="LXY24" s="233"/>
      <c r="LXZ24" s="234"/>
      <c r="LYA24" s="232"/>
      <c r="LYB24" s="232"/>
      <c r="LYC24" s="232"/>
      <c r="LYD24" s="232"/>
      <c r="LYE24" s="232"/>
      <c r="LYF24" s="232"/>
      <c r="LYH24" s="233"/>
      <c r="LYI24" s="233"/>
      <c r="LYJ24" s="233"/>
      <c r="LYK24" s="233"/>
      <c r="LYL24" s="233"/>
      <c r="LYM24" s="233"/>
      <c r="LYN24" s="233"/>
      <c r="LYO24" s="233"/>
      <c r="LYP24" s="234"/>
      <c r="LYQ24" s="232"/>
      <c r="LYR24" s="232"/>
      <c r="LYS24" s="232"/>
      <c r="LYT24" s="232"/>
      <c r="LYU24" s="232"/>
      <c r="LYV24" s="232"/>
      <c r="LYX24" s="233"/>
      <c r="LYY24" s="233"/>
      <c r="LYZ24" s="233"/>
      <c r="LZA24" s="233"/>
      <c r="LZB24" s="233"/>
      <c r="LZC24" s="233"/>
      <c r="LZD24" s="233"/>
      <c r="LZE24" s="233"/>
      <c r="LZF24" s="234"/>
      <c r="LZG24" s="232"/>
      <c r="LZH24" s="232"/>
      <c r="LZI24" s="232"/>
      <c r="LZJ24" s="232"/>
      <c r="LZK24" s="232"/>
      <c r="LZL24" s="232"/>
      <c r="LZN24" s="233"/>
      <c r="LZO24" s="233"/>
      <c r="LZP24" s="233"/>
      <c r="LZQ24" s="233"/>
      <c r="LZR24" s="233"/>
      <c r="LZS24" s="233"/>
      <c r="LZT24" s="233"/>
      <c r="LZU24" s="233"/>
      <c r="LZV24" s="234"/>
      <c r="LZW24" s="232"/>
      <c r="LZX24" s="232"/>
      <c r="LZY24" s="232"/>
      <c r="LZZ24" s="232"/>
      <c r="MAA24" s="232"/>
      <c r="MAB24" s="232"/>
      <c r="MAD24" s="233"/>
      <c r="MAE24" s="233"/>
      <c r="MAF24" s="233"/>
      <c r="MAG24" s="233"/>
      <c r="MAH24" s="233"/>
      <c r="MAI24" s="233"/>
      <c r="MAJ24" s="233"/>
      <c r="MAK24" s="233"/>
      <c r="MAL24" s="234"/>
      <c r="MAM24" s="232"/>
      <c r="MAN24" s="232"/>
      <c r="MAO24" s="232"/>
      <c r="MAP24" s="232"/>
      <c r="MAQ24" s="232"/>
      <c r="MAR24" s="232"/>
      <c r="MAT24" s="233"/>
      <c r="MAU24" s="233"/>
      <c r="MAV24" s="233"/>
      <c r="MAW24" s="233"/>
      <c r="MAX24" s="233"/>
      <c r="MAY24" s="233"/>
      <c r="MAZ24" s="233"/>
      <c r="MBA24" s="233"/>
      <c r="MBB24" s="234"/>
      <c r="MBC24" s="232"/>
      <c r="MBD24" s="232"/>
      <c r="MBE24" s="232"/>
      <c r="MBF24" s="232"/>
      <c r="MBG24" s="232"/>
      <c r="MBH24" s="232"/>
      <c r="MBJ24" s="233"/>
      <c r="MBK24" s="233"/>
      <c r="MBL24" s="233"/>
      <c r="MBM24" s="233"/>
      <c r="MBN24" s="233"/>
      <c r="MBO24" s="233"/>
      <c r="MBP24" s="233"/>
      <c r="MBQ24" s="233"/>
      <c r="MBR24" s="234"/>
      <c r="MBS24" s="232"/>
      <c r="MBT24" s="232"/>
      <c r="MBU24" s="232"/>
      <c r="MBV24" s="232"/>
      <c r="MBW24" s="232"/>
      <c r="MBX24" s="232"/>
      <c r="MBZ24" s="233"/>
      <c r="MCA24" s="233"/>
      <c r="MCB24" s="233"/>
      <c r="MCC24" s="233"/>
      <c r="MCD24" s="233"/>
      <c r="MCE24" s="233"/>
      <c r="MCF24" s="233"/>
      <c r="MCG24" s="233"/>
      <c r="MCH24" s="234"/>
      <c r="MCI24" s="232"/>
      <c r="MCJ24" s="232"/>
      <c r="MCK24" s="232"/>
      <c r="MCL24" s="232"/>
      <c r="MCM24" s="232"/>
      <c r="MCN24" s="232"/>
      <c r="MCP24" s="233"/>
      <c r="MCQ24" s="233"/>
      <c r="MCR24" s="233"/>
      <c r="MCS24" s="233"/>
      <c r="MCT24" s="233"/>
      <c r="MCU24" s="233"/>
      <c r="MCV24" s="233"/>
      <c r="MCW24" s="233"/>
      <c r="MCX24" s="234"/>
      <c r="MCY24" s="232"/>
      <c r="MCZ24" s="232"/>
      <c r="MDA24" s="232"/>
      <c r="MDB24" s="232"/>
      <c r="MDC24" s="232"/>
      <c r="MDD24" s="232"/>
      <c r="MDF24" s="233"/>
      <c r="MDG24" s="233"/>
      <c r="MDH24" s="233"/>
      <c r="MDI24" s="233"/>
      <c r="MDJ24" s="233"/>
      <c r="MDK24" s="233"/>
      <c r="MDL24" s="233"/>
      <c r="MDM24" s="233"/>
      <c r="MDN24" s="234"/>
      <c r="MDO24" s="232"/>
      <c r="MDP24" s="232"/>
      <c r="MDQ24" s="232"/>
      <c r="MDR24" s="232"/>
      <c r="MDS24" s="232"/>
      <c r="MDT24" s="232"/>
      <c r="MDV24" s="233"/>
      <c r="MDW24" s="233"/>
      <c r="MDX24" s="233"/>
      <c r="MDY24" s="233"/>
      <c r="MDZ24" s="233"/>
      <c r="MEA24" s="233"/>
      <c r="MEB24" s="233"/>
      <c r="MEC24" s="233"/>
      <c r="MED24" s="234"/>
      <c r="MEE24" s="232"/>
      <c r="MEF24" s="232"/>
      <c r="MEG24" s="232"/>
      <c r="MEH24" s="232"/>
      <c r="MEI24" s="232"/>
      <c r="MEJ24" s="232"/>
      <c r="MEL24" s="233"/>
      <c r="MEM24" s="233"/>
      <c r="MEN24" s="233"/>
      <c r="MEO24" s="233"/>
      <c r="MEP24" s="233"/>
      <c r="MEQ24" s="233"/>
      <c r="MER24" s="233"/>
      <c r="MES24" s="233"/>
      <c r="MET24" s="234"/>
      <c r="MEU24" s="232"/>
      <c r="MEV24" s="232"/>
      <c r="MEW24" s="232"/>
      <c r="MEX24" s="232"/>
      <c r="MEY24" s="232"/>
      <c r="MEZ24" s="232"/>
      <c r="MFB24" s="233"/>
      <c r="MFC24" s="233"/>
      <c r="MFD24" s="233"/>
      <c r="MFE24" s="233"/>
      <c r="MFF24" s="233"/>
      <c r="MFG24" s="233"/>
      <c r="MFH24" s="233"/>
      <c r="MFI24" s="233"/>
      <c r="MFJ24" s="234"/>
      <c r="MFK24" s="232"/>
      <c r="MFL24" s="232"/>
      <c r="MFM24" s="232"/>
      <c r="MFN24" s="232"/>
      <c r="MFO24" s="232"/>
      <c r="MFP24" s="232"/>
      <c r="MFR24" s="233"/>
      <c r="MFS24" s="233"/>
      <c r="MFT24" s="233"/>
      <c r="MFU24" s="233"/>
      <c r="MFV24" s="233"/>
      <c r="MFW24" s="233"/>
      <c r="MFX24" s="233"/>
      <c r="MFY24" s="233"/>
      <c r="MFZ24" s="234"/>
      <c r="MGA24" s="232"/>
      <c r="MGB24" s="232"/>
      <c r="MGC24" s="232"/>
      <c r="MGD24" s="232"/>
      <c r="MGE24" s="232"/>
      <c r="MGF24" s="232"/>
      <c r="MGH24" s="233"/>
      <c r="MGI24" s="233"/>
      <c r="MGJ24" s="233"/>
      <c r="MGK24" s="233"/>
      <c r="MGL24" s="233"/>
      <c r="MGM24" s="233"/>
      <c r="MGN24" s="233"/>
      <c r="MGO24" s="233"/>
      <c r="MGP24" s="234"/>
      <c r="MGQ24" s="232"/>
      <c r="MGR24" s="232"/>
      <c r="MGS24" s="232"/>
      <c r="MGT24" s="232"/>
      <c r="MGU24" s="232"/>
      <c r="MGV24" s="232"/>
      <c r="MGX24" s="233"/>
      <c r="MGY24" s="233"/>
      <c r="MGZ24" s="233"/>
      <c r="MHA24" s="233"/>
      <c r="MHB24" s="233"/>
      <c r="MHC24" s="233"/>
      <c r="MHD24" s="233"/>
      <c r="MHE24" s="233"/>
      <c r="MHF24" s="234"/>
      <c r="MHG24" s="232"/>
      <c r="MHH24" s="232"/>
      <c r="MHI24" s="232"/>
      <c r="MHJ24" s="232"/>
      <c r="MHK24" s="232"/>
      <c r="MHL24" s="232"/>
      <c r="MHN24" s="233"/>
      <c r="MHO24" s="233"/>
      <c r="MHP24" s="233"/>
      <c r="MHQ24" s="233"/>
      <c r="MHR24" s="233"/>
      <c r="MHS24" s="233"/>
      <c r="MHT24" s="233"/>
      <c r="MHU24" s="233"/>
      <c r="MHV24" s="234"/>
      <c r="MHW24" s="232"/>
      <c r="MHX24" s="232"/>
      <c r="MHY24" s="232"/>
      <c r="MHZ24" s="232"/>
      <c r="MIA24" s="232"/>
      <c r="MIB24" s="232"/>
      <c r="MID24" s="233"/>
      <c r="MIE24" s="233"/>
      <c r="MIF24" s="233"/>
      <c r="MIG24" s="233"/>
      <c r="MIH24" s="233"/>
      <c r="MII24" s="233"/>
      <c r="MIJ24" s="233"/>
      <c r="MIK24" s="233"/>
      <c r="MIL24" s="234"/>
      <c r="MIM24" s="232"/>
      <c r="MIN24" s="232"/>
      <c r="MIO24" s="232"/>
      <c r="MIP24" s="232"/>
      <c r="MIQ24" s="232"/>
      <c r="MIR24" s="232"/>
      <c r="MIT24" s="233"/>
      <c r="MIU24" s="233"/>
      <c r="MIV24" s="233"/>
      <c r="MIW24" s="233"/>
      <c r="MIX24" s="233"/>
      <c r="MIY24" s="233"/>
      <c r="MIZ24" s="233"/>
      <c r="MJA24" s="233"/>
      <c r="MJB24" s="234"/>
      <c r="MJC24" s="232"/>
      <c r="MJD24" s="232"/>
      <c r="MJE24" s="232"/>
      <c r="MJF24" s="232"/>
      <c r="MJG24" s="232"/>
      <c r="MJH24" s="232"/>
      <c r="MJJ24" s="233"/>
      <c r="MJK24" s="233"/>
      <c r="MJL24" s="233"/>
      <c r="MJM24" s="233"/>
      <c r="MJN24" s="233"/>
      <c r="MJO24" s="233"/>
      <c r="MJP24" s="233"/>
      <c r="MJQ24" s="233"/>
      <c r="MJR24" s="234"/>
      <c r="MJS24" s="232"/>
      <c r="MJT24" s="232"/>
      <c r="MJU24" s="232"/>
      <c r="MJV24" s="232"/>
      <c r="MJW24" s="232"/>
      <c r="MJX24" s="232"/>
      <c r="MJZ24" s="233"/>
      <c r="MKA24" s="233"/>
      <c r="MKB24" s="233"/>
      <c r="MKC24" s="233"/>
      <c r="MKD24" s="233"/>
      <c r="MKE24" s="233"/>
      <c r="MKF24" s="233"/>
      <c r="MKG24" s="233"/>
      <c r="MKH24" s="234"/>
      <c r="MKI24" s="232"/>
      <c r="MKJ24" s="232"/>
      <c r="MKK24" s="232"/>
      <c r="MKL24" s="232"/>
      <c r="MKM24" s="232"/>
      <c r="MKN24" s="232"/>
      <c r="MKP24" s="233"/>
      <c r="MKQ24" s="233"/>
      <c r="MKR24" s="233"/>
      <c r="MKS24" s="233"/>
      <c r="MKT24" s="233"/>
      <c r="MKU24" s="233"/>
      <c r="MKV24" s="233"/>
      <c r="MKW24" s="233"/>
      <c r="MKX24" s="234"/>
      <c r="MKY24" s="232"/>
      <c r="MKZ24" s="232"/>
      <c r="MLA24" s="232"/>
      <c r="MLB24" s="232"/>
      <c r="MLC24" s="232"/>
      <c r="MLD24" s="232"/>
      <c r="MLF24" s="233"/>
      <c r="MLG24" s="233"/>
      <c r="MLH24" s="233"/>
      <c r="MLI24" s="233"/>
      <c r="MLJ24" s="233"/>
      <c r="MLK24" s="233"/>
      <c r="MLL24" s="233"/>
      <c r="MLM24" s="233"/>
      <c r="MLN24" s="234"/>
      <c r="MLO24" s="232"/>
      <c r="MLP24" s="232"/>
      <c r="MLQ24" s="232"/>
      <c r="MLR24" s="232"/>
      <c r="MLS24" s="232"/>
      <c r="MLT24" s="232"/>
      <c r="MLV24" s="233"/>
      <c r="MLW24" s="233"/>
      <c r="MLX24" s="233"/>
      <c r="MLY24" s="233"/>
      <c r="MLZ24" s="233"/>
      <c r="MMA24" s="233"/>
      <c r="MMB24" s="233"/>
      <c r="MMC24" s="233"/>
      <c r="MMD24" s="234"/>
      <c r="MME24" s="232"/>
      <c r="MMF24" s="232"/>
      <c r="MMG24" s="232"/>
      <c r="MMH24" s="232"/>
      <c r="MMI24" s="232"/>
      <c r="MMJ24" s="232"/>
      <c r="MML24" s="233"/>
      <c r="MMM24" s="233"/>
      <c r="MMN24" s="233"/>
      <c r="MMO24" s="233"/>
      <c r="MMP24" s="233"/>
      <c r="MMQ24" s="233"/>
      <c r="MMR24" s="233"/>
      <c r="MMS24" s="233"/>
      <c r="MMT24" s="234"/>
      <c r="MMU24" s="232"/>
      <c r="MMV24" s="232"/>
      <c r="MMW24" s="232"/>
      <c r="MMX24" s="232"/>
      <c r="MMY24" s="232"/>
      <c r="MMZ24" s="232"/>
      <c r="MNB24" s="233"/>
      <c r="MNC24" s="233"/>
      <c r="MND24" s="233"/>
      <c r="MNE24" s="233"/>
      <c r="MNF24" s="233"/>
      <c r="MNG24" s="233"/>
      <c r="MNH24" s="233"/>
      <c r="MNI24" s="233"/>
      <c r="MNJ24" s="234"/>
      <c r="MNK24" s="232"/>
      <c r="MNL24" s="232"/>
      <c r="MNM24" s="232"/>
      <c r="MNN24" s="232"/>
      <c r="MNO24" s="232"/>
      <c r="MNP24" s="232"/>
      <c r="MNR24" s="233"/>
      <c r="MNS24" s="233"/>
      <c r="MNT24" s="233"/>
      <c r="MNU24" s="233"/>
      <c r="MNV24" s="233"/>
      <c r="MNW24" s="233"/>
      <c r="MNX24" s="233"/>
      <c r="MNY24" s="233"/>
      <c r="MNZ24" s="234"/>
      <c r="MOA24" s="232"/>
      <c r="MOB24" s="232"/>
      <c r="MOC24" s="232"/>
      <c r="MOD24" s="232"/>
      <c r="MOE24" s="232"/>
      <c r="MOF24" s="232"/>
      <c r="MOH24" s="233"/>
      <c r="MOI24" s="233"/>
      <c r="MOJ24" s="233"/>
      <c r="MOK24" s="233"/>
      <c r="MOL24" s="233"/>
      <c r="MOM24" s="233"/>
      <c r="MON24" s="233"/>
      <c r="MOO24" s="233"/>
      <c r="MOP24" s="234"/>
      <c r="MOQ24" s="232"/>
      <c r="MOR24" s="232"/>
      <c r="MOS24" s="232"/>
      <c r="MOT24" s="232"/>
      <c r="MOU24" s="232"/>
      <c r="MOV24" s="232"/>
      <c r="MOX24" s="233"/>
      <c r="MOY24" s="233"/>
      <c r="MOZ24" s="233"/>
      <c r="MPA24" s="233"/>
      <c r="MPB24" s="233"/>
      <c r="MPC24" s="233"/>
      <c r="MPD24" s="233"/>
      <c r="MPE24" s="233"/>
      <c r="MPF24" s="234"/>
      <c r="MPG24" s="232"/>
      <c r="MPH24" s="232"/>
      <c r="MPI24" s="232"/>
      <c r="MPJ24" s="232"/>
      <c r="MPK24" s="232"/>
      <c r="MPL24" s="232"/>
      <c r="MPN24" s="233"/>
      <c r="MPO24" s="233"/>
      <c r="MPP24" s="233"/>
      <c r="MPQ24" s="233"/>
      <c r="MPR24" s="233"/>
      <c r="MPS24" s="233"/>
      <c r="MPT24" s="233"/>
      <c r="MPU24" s="233"/>
      <c r="MPV24" s="234"/>
      <c r="MPW24" s="232"/>
      <c r="MPX24" s="232"/>
      <c r="MPY24" s="232"/>
      <c r="MPZ24" s="232"/>
      <c r="MQA24" s="232"/>
      <c r="MQB24" s="232"/>
      <c r="MQD24" s="233"/>
      <c r="MQE24" s="233"/>
      <c r="MQF24" s="233"/>
      <c r="MQG24" s="233"/>
      <c r="MQH24" s="233"/>
      <c r="MQI24" s="233"/>
      <c r="MQJ24" s="233"/>
      <c r="MQK24" s="233"/>
      <c r="MQL24" s="234"/>
      <c r="MQM24" s="232"/>
      <c r="MQN24" s="232"/>
      <c r="MQO24" s="232"/>
      <c r="MQP24" s="232"/>
      <c r="MQQ24" s="232"/>
      <c r="MQR24" s="232"/>
      <c r="MQT24" s="233"/>
      <c r="MQU24" s="233"/>
      <c r="MQV24" s="233"/>
      <c r="MQW24" s="233"/>
      <c r="MQX24" s="233"/>
      <c r="MQY24" s="233"/>
      <c r="MQZ24" s="233"/>
      <c r="MRA24" s="233"/>
      <c r="MRB24" s="234"/>
      <c r="MRC24" s="232"/>
      <c r="MRD24" s="232"/>
      <c r="MRE24" s="232"/>
      <c r="MRF24" s="232"/>
      <c r="MRG24" s="232"/>
      <c r="MRH24" s="232"/>
      <c r="MRJ24" s="233"/>
      <c r="MRK24" s="233"/>
      <c r="MRL24" s="233"/>
      <c r="MRM24" s="233"/>
      <c r="MRN24" s="233"/>
      <c r="MRO24" s="233"/>
      <c r="MRP24" s="233"/>
      <c r="MRQ24" s="233"/>
      <c r="MRR24" s="234"/>
      <c r="MRS24" s="232"/>
      <c r="MRT24" s="232"/>
      <c r="MRU24" s="232"/>
      <c r="MRV24" s="232"/>
      <c r="MRW24" s="232"/>
      <c r="MRX24" s="232"/>
      <c r="MRZ24" s="233"/>
      <c r="MSA24" s="233"/>
      <c r="MSB24" s="233"/>
      <c r="MSC24" s="233"/>
      <c r="MSD24" s="233"/>
      <c r="MSE24" s="233"/>
      <c r="MSF24" s="233"/>
      <c r="MSG24" s="233"/>
      <c r="MSH24" s="234"/>
      <c r="MSI24" s="232"/>
      <c r="MSJ24" s="232"/>
      <c r="MSK24" s="232"/>
      <c r="MSL24" s="232"/>
      <c r="MSM24" s="232"/>
      <c r="MSN24" s="232"/>
      <c r="MSP24" s="233"/>
      <c r="MSQ24" s="233"/>
      <c r="MSR24" s="233"/>
      <c r="MSS24" s="233"/>
      <c r="MST24" s="233"/>
      <c r="MSU24" s="233"/>
      <c r="MSV24" s="233"/>
      <c r="MSW24" s="233"/>
      <c r="MSX24" s="234"/>
      <c r="MSY24" s="232"/>
      <c r="MSZ24" s="232"/>
      <c r="MTA24" s="232"/>
      <c r="MTB24" s="232"/>
      <c r="MTC24" s="232"/>
      <c r="MTD24" s="232"/>
      <c r="MTF24" s="233"/>
      <c r="MTG24" s="233"/>
      <c r="MTH24" s="233"/>
      <c r="MTI24" s="233"/>
      <c r="MTJ24" s="233"/>
      <c r="MTK24" s="233"/>
      <c r="MTL24" s="233"/>
      <c r="MTM24" s="233"/>
      <c r="MTN24" s="234"/>
      <c r="MTO24" s="232"/>
      <c r="MTP24" s="232"/>
      <c r="MTQ24" s="232"/>
      <c r="MTR24" s="232"/>
      <c r="MTS24" s="232"/>
      <c r="MTT24" s="232"/>
      <c r="MTV24" s="233"/>
      <c r="MTW24" s="233"/>
      <c r="MTX24" s="233"/>
      <c r="MTY24" s="233"/>
      <c r="MTZ24" s="233"/>
      <c r="MUA24" s="233"/>
      <c r="MUB24" s="233"/>
      <c r="MUC24" s="233"/>
      <c r="MUD24" s="234"/>
      <c r="MUE24" s="232"/>
      <c r="MUF24" s="232"/>
      <c r="MUG24" s="232"/>
      <c r="MUH24" s="232"/>
      <c r="MUI24" s="232"/>
      <c r="MUJ24" s="232"/>
      <c r="MUL24" s="233"/>
      <c r="MUM24" s="233"/>
      <c r="MUN24" s="233"/>
      <c r="MUO24" s="233"/>
      <c r="MUP24" s="233"/>
      <c r="MUQ24" s="233"/>
      <c r="MUR24" s="233"/>
      <c r="MUS24" s="233"/>
      <c r="MUT24" s="234"/>
      <c r="MUU24" s="232"/>
      <c r="MUV24" s="232"/>
      <c r="MUW24" s="232"/>
      <c r="MUX24" s="232"/>
      <c r="MUY24" s="232"/>
      <c r="MUZ24" s="232"/>
      <c r="MVB24" s="233"/>
      <c r="MVC24" s="233"/>
      <c r="MVD24" s="233"/>
      <c r="MVE24" s="233"/>
      <c r="MVF24" s="233"/>
      <c r="MVG24" s="233"/>
      <c r="MVH24" s="233"/>
      <c r="MVI24" s="233"/>
      <c r="MVJ24" s="234"/>
      <c r="MVK24" s="232"/>
      <c r="MVL24" s="232"/>
      <c r="MVM24" s="232"/>
      <c r="MVN24" s="232"/>
      <c r="MVO24" s="232"/>
      <c r="MVP24" s="232"/>
      <c r="MVR24" s="233"/>
      <c r="MVS24" s="233"/>
      <c r="MVT24" s="233"/>
      <c r="MVU24" s="233"/>
      <c r="MVV24" s="233"/>
      <c r="MVW24" s="233"/>
      <c r="MVX24" s="233"/>
      <c r="MVY24" s="233"/>
      <c r="MVZ24" s="234"/>
      <c r="MWA24" s="232"/>
      <c r="MWB24" s="232"/>
      <c r="MWC24" s="232"/>
      <c r="MWD24" s="232"/>
      <c r="MWE24" s="232"/>
      <c r="MWF24" s="232"/>
      <c r="MWH24" s="233"/>
      <c r="MWI24" s="233"/>
      <c r="MWJ24" s="233"/>
      <c r="MWK24" s="233"/>
      <c r="MWL24" s="233"/>
      <c r="MWM24" s="233"/>
      <c r="MWN24" s="233"/>
      <c r="MWO24" s="233"/>
      <c r="MWP24" s="234"/>
      <c r="MWQ24" s="232"/>
      <c r="MWR24" s="232"/>
      <c r="MWS24" s="232"/>
      <c r="MWT24" s="232"/>
      <c r="MWU24" s="232"/>
      <c r="MWV24" s="232"/>
      <c r="MWX24" s="233"/>
      <c r="MWY24" s="233"/>
      <c r="MWZ24" s="233"/>
      <c r="MXA24" s="233"/>
      <c r="MXB24" s="233"/>
      <c r="MXC24" s="233"/>
      <c r="MXD24" s="233"/>
      <c r="MXE24" s="233"/>
      <c r="MXF24" s="234"/>
      <c r="MXG24" s="232"/>
      <c r="MXH24" s="232"/>
      <c r="MXI24" s="232"/>
      <c r="MXJ24" s="232"/>
      <c r="MXK24" s="232"/>
      <c r="MXL24" s="232"/>
      <c r="MXN24" s="233"/>
      <c r="MXO24" s="233"/>
      <c r="MXP24" s="233"/>
      <c r="MXQ24" s="233"/>
      <c r="MXR24" s="233"/>
      <c r="MXS24" s="233"/>
      <c r="MXT24" s="233"/>
      <c r="MXU24" s="233"/>
      <c r="MXV24" s="234"/>
      <c r="MXW24" s="232"/>
      <c r="MXX24" s="232"/>
      <c r="MXY24" s="232"/>
      <c r="MXZ24" s="232"/>
      <c r="MYA24" s="232"/>
      <c r="MYB24" s="232"/>
      <c r="MYD24" s="233"/>
      <c r="MYE24" s="233"/>
      <c r="MYF24" s="233"/>
      <c r="MYG24" s="233"/>
      <c r="MYH24" s="233"/>
      <c r="MYI24" s="233"/>
      <c r="MYJ24" s="233"/>
      <c r="MYK24" s="233"/>
      <c r="MYL24" s="234"/>
      <c r="MYM24" s="232"/>
      <c r="MYN24" s="232"/>
      <c r="MYO24" s="232"/>
      <c r="MYP24" s="232"/>
      <c r="MYQ24" s="232"/>
      <c r="MYR24" s="232"/>
      <c r="MYT24" s="233"/>
      <c r="MYU24" s="233"/>
      <c r="MYV24" s="233"/>
      <c r="MYW24" s="233"/>
      <c r="MYX24" s="233"/>
      <c r="MYY24" s="233"/>
      <c r="MYZ24" s="233"/>
      <c r="MZA24" s="233"/>
      <c r="MZB24" s="234"/>
      <c r="MZC24" s="232"/>
      <c r="MZD24" s="232"/>
      <c r="MZE24" s="232"/>
      <c r="MZF24" s="232"/>
      <c r="MZG24" s="232"/>
      <c r="MZH24" s="232"/>
      <c r="MZJ24" s="233"/>
      <c r="MZK24" s="233"/>
      <c r="MZL24" s="233"/>
      <c r="MZM24" s="233"/>
      <c r="MZN24" s="233"/>
      <c r="MZO24" s="233"/>
      <c r="MZP24" s="233"/>
      <c r="MZQ24" s="233"/>
      <c r="MZR24" s="234"/>
      <c r="MZS24" s="232"/>
      <c r="MZT24" s="232"/>
      <c r="MZU24" s="232"/>
      <c r="MZV24" s="232"/>
      <c r="MZW24" s="232"/>
      <c r="MZX24" s="232"/>
      <c r="MZZ24" s="233"/>
      <c r="NAA24" s="233"/>
      <c r="NAB24" s="233"/>
      <c r="NAC24" s="233"/>
      <c r="NAD24" s="233"/>
      <c r="NAE24" s="233"/>
      <c r="NAF24" s="233"/>
      <c r="NAG24" s="233"/>
      <c r="NAH24" s="234"/>
      <c r="NAI24" s="232"/>
      <c r="NAJ24" s="232"/>
      <c r="NAK24" s="232"/>
      <c r="NAL24" s="232"/>
      <c r="NAM24" s="232"/>
      <c r="NAN24" s="232"/>
      <c r="NAP24" s="233"/>
      <c r="NAQ24" s="233"/>
      <c r="NAR24" s="233"/>
      <c r="NAS24" s="233"/>
      <c r="NAT24" s="233"/>
      <c r="NAU24" s="233"/>
      <c r="NAV24" s="233"/>
      <c r="NAW24" s="233"/>
      <c r="NAX24" s="234"/>
      <c r="NAY24" s="232"/>
      <c r="NAZ24" s="232"/>
      <c r="NBA24" s="232"/>
      <c r="NBB24" s="232"/>
      <c r="NBC24" s="232"/>
      <c r="NBD24" s="232"/>
      <c r="NBF24" s="233"/>
      <c r="NBG24" s="233"/>
      <c r="NBH24" s="233"/>
      <c r="NBI24" s="233"/>
      <c r="NBJ24" s="233"/>
      <c r="NBK24" s="233"/>
      <c r="NBL24" s="233"/>
      <c r="NBM24" s="233"/>
      <c r="NBN24" s="234"/>
      <c r="NBO24" s="232"/>
      <c r="NBP24" s="232"/>
      <c r="NBQ24" s="232"/>
      <c r="NBR24" s="232"/>
      <c r="NBS24" s="232"/>
      <c r="NBT24" s="232"/>
      <c r="NBV24" s="233"/>
      <c r="NBW24" s="233"/>
      <c r="NBX24" s="233"/>
      <c r="NBY24" s="233"/>
      <c r="NBZ24" s="233"/>
      <c r="NCA24" s="233"/>
      <c r="NCB24" s="233"/>
      <c r="NCC24" s="233"/>
      <c r="NCD24" s="234"/>
      <c r="NCE24" s="232"/>
      <c r="NCF24" s="232"/>
      <c r="NCG24" s="232"/>
      <c r="NCH24" s="232"/>
      <c r="NCI24" s="232"/>
      <c r="NCJ24" s="232"/>
      <c r="NCL24" s="233"/>
      <c r="NCM24" s="233"/>
      <c r="NCN24" s="233"/>
      <c r="NCO24" s="233"/>
      <c r="NCP24" s="233"/>
      <c r="NCQ24" s="233"/>
      <c r="NCR24" s="233"/>
      <c r="NCS24" s="233"/>
      <c r="NCT24" s="234"/>
      <c r="NCU24" s="232"/>
      <c r="NCV24" s="232"/>
      <c r="NCW24" s="232"/>
      <c r="NCX24" s="232"/>
      <c r="NCY24" s="232"/>
      <c r="NCZ24" s="232"/>
      <c r="NDB24" s="233"/>
      <c r="NDC24" s="233"/>
      <c r="NDD24" s="233"/>
      <c r="NDE24" s="233"/>
      <c r="NDF24" s="233"/>
      <c r="NDG24" s="233"/>
      <c r="NDH24" s="233"/>
      <c r="NDI24" s="233"/>
      <c r="NDJ24" s="234"/>
      <c r="NDK24" s="232"/>
      <c r="NDL24" s="232"/>
      <c r="NDM24" s="232"/>
      <c r="NDN24" s="232"/>
      <c r="NDO24" s="232"/>
      <c r="NDP24" s="232"/>
      <c r="NDR24" s="233"/>
      <c r="NDS24" s="233"/>
      <c r="NDT24" s="233"/>
      <c r="NDU24" s="233"/>
      <c r="NDV24" s="233"/>
      <c r="NDW24" s="233"/>
      <c r="NDX24" s="233"/>
      <c r="NDY24" s="233"/>
      <c r="NDZ24" s="234"/>
      <c r="NEA24" s="232"/>
      <c r="NEB24" s="232"/>
      <c r="NEC24" s="232"/>
      <c r="NED24" s="232"/>
      <c r="NEE24" s="232"/>
      <c r="NEF24" s="232"/>
      <c r="NEH24" s="233"/>
      <c r="NEI24" s="233"/>
      <c r="NEJ24" s="233"/>
      <c r="NEK24" s="233"/>
      <c r="NEL24" s="233"/>
      <c r="NEM24" s="233"/>
      <c r="NEN24" s="233"/>
      <c r="NEO24" s="233"/>
      <c r="NEP24" s="234"/>
      <c r="NEQ24" s="232"/>
      <c r="NER24" s="232"/>
      <c r="NES24" s="232"/>
      <c r="NET24" s="232"/>
      <c r="NEU24" s="232"/>
      <c r="NEV24" s="232"/>
      <c r="NEX24" s="233"/>
      <c r="NEY24" s="233"/>
      <c r="NEZ24" s="233"/>
      <c r="NFA24" s="233"/>
      <c r="NFB24" s="233"/>
      <c r="NFC24" s="233"/>
      <c r="NFD24" s="233"/>
      <c r="NFE24" s="233"/>
      <c r="NFF24" s="234"/>
      <c r="NFG24" s="232"/>
      <c r="NFH24" s="232"/>
      <c r="NFI24" s="232"/>
      <c r="NFJ24" s="232"/>
      <c r="NFK24" s="232"/>
      <c r="NFL24" s="232"/>
      <c r="NFN24" s="233"/>
      <c r="NFO24" s="233"/>
      <c r="NFP24" s="233"/>
      <c r="NFQ24" s="233"/>
      <c r="NFR24" s="233"/>
      <c r="NFS24" s="233"/>
      <c r="NFT24" s="233"/>
      <c r="NFU24" s="233"/>
      <c r="NFV24" s="234"/>
      <c r="NFW24" s="232"/>
      <c r="NFX24" s="232"/>
      <c r="NFY24" s="232"/>
      <c r="NFZ24" s="232"/>
      <c r="NGA24" s="232"/>
      <c r="NGB24" s="232"/>
      <c r="NGD24" s="233"/>
      <c r="NGE24" s="233"/>
      <c r="NGF24" s="233"/>
      <c r="NGG24" s="233"/>
      <c r="NGH24" s="233"/>
      <c r="NGI24" s="233"/>
      <c r="NGJ24" s="233"/>
      <c r="NGK24" s="233"/>
      <c r="NGL24" s="234"/>
      <c r="NGM24" s="232"/>
      <c r="NGN24" s="232"/>
      <c r="NGO24" s="232"/>
      <c r="NGP24" s="232"/>
      <c r="NGQ24" s="232"/>
      <c r="NGR24" s="232"/>
      <c r="NGT24" s="233"/>
      <c r="NGU24" s="233"/>
      <c r="NGV24" s="233"/>
      <c r="NGW24" s="233"/>
      <c r="NGX24" s="233"/>
      <c r="NGY24" s="233"/>
      <c r="NGZ24" s="233"/>
      <c r="NHA24" s="233"/>
      <c r="NHB24" s="234"/>
      <c r="NHC24" s="232"/>
      <c r="NHD24" s="232"/>
      <c r="NHE24" s="232"/>
      <c r="NHF24" s="232"/>
      <c r="NHG24" s="232"/>
      <c r="NHH24" s="232"/>
      <c r="NHJ24" s="233"/>
      <c r="NHK24" s="233"/>
      <c r="NHL24" s="233"/>
      <c r="NHM24" s="233"/>
      <c r="NHN24" s="233"/>
      <c r="NHO24" s="233"/>
      <c r="NHP24" s="233"/>
      <c r="NHQ24" s="233"/>
      <c r="NHR24" s="234"/>
      <c r="NHS24" s="232"/>
      <c r="NHT24" s="232"/>
      <c r="NHU24" s="232"/>
      <c r="NHV24" s="232"/>
      <c r="NHW24" s="232"/>
      <c r="NHX24" s="232"/>
      <c r="NHZ24" s="233"/>
      <c r="NIA24" s="233"/>
      <c r="NIB24" s="233"/>
      <c r="NIC24" s="233"/>
      <c r="NID24" s="233"/>
      <c r="NIE24" s="233"/>
      <c r="NIF24" s="233"/>
      <c r="NIG24" s="233"/>
      <c r="NIH24" s="234"/>
      <c r="NII24" s="232"/>
      <c r="NIJ24" s="232"/>
      <c r="NIK24" s="232"/>
      <c r="NIL24" s="232"/>
      <c r="NIM24" s="232"/>
      <c r="NIN24" s="232"/>
      <c r="NIP24" s="233"/>
      <c r="NIQ24" s="233"/>
      <c r="NIR24" s="233"/>
      <c r="NIS24" s="233"/>
      <c r="NIT24" s="233"/>
      <c r="NIU24" s="233"/>
      <c r="NIV24" s="233"/>
      <c r="NIW24" s="233"/>
      <c r="NIX24" s="234"/>
      <c r="NIY24" s="232"/>
      <c r="NIZ24" s="232"/>
      <c r="NJA24" s="232"/>
      <c r="NJB24" s="232"/>
      <c r="NJC24" s="232"/>
      <c r="NJD24" s="232"/>
      <c r="NJF24" s="233"/>
      <c r="NJG24" s="233"/>
      <c r="NJH24" s="233"/>
      <c r="NJI24" s="233"/>
      <c r="NJJ24" s="233"/>
      <c r="NJK24" s="233"/>
      <c r="NJL24" s="233"/>
      <c r="NJM24" s="233"/>
      <c r="NJN24" s="234"/>
      <c r="NJO24" s="232"/>
      <c r="NJP24" s="232"/>
      <c r="NJQ24" s="232"/>
      <c r="NJR24" s="232"/>
      <c r="NJS24" s="232"/>
      <c r="NJT24" s="232"/>
      <c r="NJV24" s="233"/>
      <c r="NJW24" s="233"/>
      <c r="NJX24" s="233"/>
      <c r="NJY24" s="233"/>
      <c r="NJZ24" s="233"/>
      <c r="NKA24" s="233"/>
      <c r="NKB24" s="233"/>
      <c r="NKC24" s="233"/>
      <c r="NKD24" s="234"/>
      <c r="NKE24" s="232"/>
      <c r="NKF24" s="232"/>
      <c r="NKG24" s="232"/>
      <c r="NKH24" s="232"/>
      <c r="NKI24" s="232"/>
      <c r="NKJ24" s="232"/>
      <c r="NKL24" s="233"/>
      <c r="NKM24" s="233"/>
      <c r="NKN24" s="233"/>
      <c r="NKO24" s="233"/>
      <c r="NKP24" s="233"/>
      <c r="NKQ24" s="233"/>
      <c r="NKR24" s="233"/>
      <c r="NKS24" s="233"/>
      <c r="NKT24" s="234"/>
      <c r="NKU24" s="232"/>
      <c r="NKV24" s="232"/>
      <c r="NKW24" s="232"/>
      <c r="NKX24" s="232"/>
      <c r="NKY24" s="232"/>
      <c r="NKZ24" s="232"/>
      <c r="NLB24" s="233"/>
      <c r="NLC24" s="233"/>
      <c r="NLD24" s="233"/>
      <c r="NLE24" s="233"/>
      <c r="NLF24" s="233"/>
      <c r="NLG24" s="233"/>
      <c r="NLH24" s="233"/>
      <c r="NLI24" s="233"/>
      <c r="NLJ24" s="234"/>
      <c r="NLK24" s="232"/>
      <c r="NLL24" s="232"/>
      <c r="NLM24" s="232"/>
      <c r="NLN24" s="232"/>
      <c r="NLO24" s="232"/>
      <c r="NLP24" s="232"/>
      <c r="NLR24" s="233"/>
      <c r="NLS24" s="233"/>
      <c r="NLT24" s="233"/>
      <c r="NLU24" s="233"/>
      <c r="NLV24" s="233"/>
      <c r="NLW24" s="233"/>
      <c r="NLX24" s="233"/>
      <c r="NLY24" s="233"/>
      <c r="NLZ24" s="234"/>
      <c r="NMA24" s="232"/>
      <c r="NMB24" s="232"/>
      <c r="NMC24" s="232"/>
      <c r="NMD24" s="232"/>
      <c r="NME24" s="232"/>
      <c r="NMF24" s="232"/>
      <c r="NMH24" s="233"/>
      <c r="NMI24" s="233"/>
      <c r="NMJ24" s="233"/>
      <c r="NMK24" s="233"/>
      <c r="NML24" s="233"/>
      <c r="NMM24" s="233"/>
      <c r="NMN24" s="233"/>
      <c r="NMO24" s="233"/>
      <c r="NMP24" s="234"/>
      <c r="NMQ24" s="232"/>
      <c r="NMR24" s="232"/>
      <c r="NMS24" s="232"/>
      <c r="NMT24" s="232"/>
      <c r="NMU24" s="232"/>
      <c r="NMV24" s="232"/>
      <c r="NMX24" s="233"/>
      <c r="NMY24" s="233"/>
      <c r="NMZ24" s="233"/>
      <c r="NNA24" s="233"/>
      <c r="NNB24" s="233"/>
      <c r="NNC24" s="233"/>
      <c r="NND24" s="233"/>
      <c r="NNE24" s="233"/>
      <c r="NNF24" s="234"/>
      <c r="NNG24" s="232"/>
      <c r="NNH24" s="232"/>
      <c r="NNI24" s="232"/>
      <c r="NNJ24" s="232"/>
      <c r="NNK24" s="232"/>
      <c r="NNL24" s="232"/>
      <c r="NNN24" s="233"/>
      <c r="NNO24" s="233"/>
      <c r="NNP24" s="233"/>
      <c r="NNQ24" s="233"/>
      <c r="NNR24" s="233"/>
      <c r="NNS24" s="233"/>
      <c r="NNT24" s="233"/>
      <c r="NNU24" s="233"/>
      <c r="NNV24" s="234"/>
      <c r="NNW24" s="232"/>
      <c r="NNX24" s="232"/>
      <c r="NNY24" s="232"/>
      <c r="NNZ24" s="232"/>
      <c r="NOA24" s="232"/>
      <c r="NOB24" s="232"/>
      <c r="NOD24" s="233"/>
      <c r="NOE24" s="233"/>
      <c r="NOF24" s="233"/>
      <c r="NOG24" s="233"/>
      <c r="NOH24" s="233"/>
      <c r="NOI24" s="233"/>
      <c r="NOJ24" s="233"/>
      <c r="NOK24" s="233"/>
      <c r="NOL24" s="234"/>
      <c r="NOM24" s="232"/>
      <c r="NON24" s="232"/>
      <c r="NOO24" s="232"/>
      <c r="NOP24" s="232"/>
      <c r="NOQ24" s="232"/>
      <c r="NOR24" s="232"/>
      <c r="NOT24" s="233"/>
      <c r="NOU24" s="233"/>
      <c r="NOV24" s="233"/>
      <c r="NOW24" s="233"/>
      <c r="NOX24" s="233"/>
      <c r="NOY24" s="233"/>
      <c r="NOZ24" s="233"/>
      <c r="NPA24" s="233"/>
      <c r="NPB24" s="234"/>
      <c r="NPC24" s="232"/>
      <c r="NPD24" s="232"/>
      <c r="NPE24" s="232"/>
      <c r="NPF24" s="232"/>
      <c r="NPG24" s="232"/>
      <c r="NPH24" s="232"/>
      <c r="NPJ24" s="233"/>
      <c r="NPK24" s="233"/>
      <c r="NPL24" s="233"/>
      <c r="NPM24" s="233"/>
      <c r="NPN24" s="233"/>
      <c r="NPO24" s="233"/>
      <c r="NPP24" s="233"/>
      <c r="NPQ24" s="233"/>
      <c r="NPR24" s="234"/>
      <c r="NPS24" s="232"/>
      <c r="NPT24" s="232"/>
      <c r="NPU24" s="232"/>
      <c r="NPV24" s="232"/>
      <c r="NPW24" s="232"/>
      <c r="NPX24" s="232"/>
      <c r="NPZ24" s="233"/>
      <c r="NQA24" s="233"/>
      <c r="NQB24" s="233"/>
      <c r="NQC24" s="233"/>
      <c r="NQD24" s="233"/>
      <c r="NQE24" s="233"/>
      <c r="NQF24" s="233"/>
      <c r="NQG24" s="233"/>
      <c r="NQH24" s="234"/>
      <c r="NQI24" s="232"/>
      <c r="NQJ24" s="232"/>
      <c r="NQK24" s="232"/>
      <c r="NQL24" s="232"/>
      <c r="NQM24" s="232"/>
      <c r="NQN24" s="232"/>
      <c r="NQP24" s="233"/>
      <c r="NQQ24" s="233"/>
      <c r="NQR24" s="233"/>
      <c r="NQS24" s="233"/>
      <c r="NQT24" s="233"/>
      <c r="NQU24" s="233"/>
      <c r="NQV24" s="233"/>
      <c r="NQW24" s="233"/>
      <c r="NQX24" s="234"/>
      <c r="NQY24" s="232"/>
      <c r="NQZ24" s="232"/>
      <c r="NRA24" s="232"/>
      <c r="NRB24" s="232"/>
      <c r="NRC24" s="232"/>
      <c r="NRD24" s="232"/>
      <c r="NRF24" s="233"/>
      <c r="NRG24" s="233"/>
      <c r="NRH24" s="233"/>
      <c r="NRI24" s="233"/>
      <c r="NRJ24" s="233"/>
      <c r="NRK24" s="233"/>
      <c r="NRL24" s="233"/>
      <c r="NRM24" s="233"/>
      <c r="NRN24" s="234"/>
      <c r="NRO24" s="232"/>
      <c r="NRP24" s="232"/>
      <c r="NRQ24" s="232"/>
      <c r="NRR24" s="232"/>
      <c r="NRS24" s="232"/>
      <c r="NRT24" s="232"/>
      <c r="NRV24" s="233"/>
      <c r="NRW24" s="233"/>
      <c r="NRX24" s="233"/>
      <c r="NRY24" s="233"/>
      <c r="NRZ24" s="233"/>
      <c r="NSA24" s="233"/>
      <c r="NSB24" s="233"/>
      <c r="NSC24" s="233"/>
      <c r="NSD24" s="234"/>
      <c r="NSE24" s="232"/>
      <c r="NSF24" s="232"/>
      <c r="NSG24" s="232"/>
      <c r="NSH24" s="232"/>
      <c r="NSI24" s="232"/>
      <c r="NSJ24" s="232"/>
      <c r="NSL24" s="233"/>
      <c r="NSM24" s="233"/>
      <c r="NSN24" s="233"/>
      <c r="NSO24" s="233"/>
      <c r="NSP24" s="233"/>
      <c r="NSQ24" s="233"/>
      <c r="NSR24" s="233"/>
      <c r="NSS24" s="233"/>
      <c r="NST24" s="234"/>
      <c r="NSU24" s="232"/>
      <c r="NSV24" s="232"/>
      <c r="NSW24" s="232"/>
      <c r="NSX24" s="232"/>
      <c r="NSY24" s="232"/>
      <c r="NSZ24" s="232"/>
      <c r="NTB24" s="233"/>
      <c r="NTC24" s="233"/>
      <c r="NTD24" s="233"/>
      <c r="NTE24" s="233"/>
      <c r="NTF24" s="233"/>
      <c r="NTG24" s="233"/>
      <c r="NTH24" s="233"/>
      <c r="NTI24" s="233"/>
      <c r="NTJ24" s="234"/>
      <c r="NTK24" s="232"/>
      <c r="NTL24" s="232"/>
      <c r="NTM24" s="232"/>
      <c r="NTN24" s="232"/>
      <c r="NTO24" s="232"/>
      <c r="NTP24" s="232"/>
      <c r="NTR24" s="233"/>
      <c r="NTS24" s="233"/>
      <c r="NTT24" s="233"/>
      <c r="NTU24" s="233"/>
      <c r="NTV24" s="233"/>
      <c r="NTW24" s="233"/>
      <c r="NTX24" s="233"/>
      <c r="NTY24" s="233"/>
      <c r="NTZ24" s="234"/>
      <c r="NUA24" s="232"/>
      <c r="NUB24" s="232"/>
      <c r="NUC24" s="232"/>
      <c r="NUD24" s="232"/>
      <c r="NUE24" s="232"/>
      <c r="NUF24" s="232"/>
      <c r="NUH24" s="233"/>
      <c r="NUI24" s="233"/>
      <c r="NUJ24" s="233"/>
      <c r="NUK24" s="233"/>
      <c r="NUL24" s="233"/>
      <c r="NUM24" s="233"/>
      <c r="NUN24" s="233"/>
      <c r="NUO24" s="233"/>
      <c r="NUP24" s="234"/>
      <c r="NUQ24" s="232"/>
      <c r="NUR24" s="232"/>
      <c r="NUS24" s="232"/>
      <c r="NUT24" s="232"/>
      <c r="NUU24" s="232"/>
      <c r="NUV24" s="232"/>
      <c r="NUX24" s="233"/>
      <c r="NUY24" s="233"/>
      <c r="NUZ24" s="233"/>
      <c r="NVA24" s="233"/>
      <c r="NVB24" s="233"/>
      <c r="NVC24" s="233"/>
      <c r="NVD24" s="233"/>
      <c r="NVE24" s="233"/>
      <c r="NVF24" s="234"/>
      <c r="NVG24" s="232"/>
      <c r="NVH24" s="232"/>
      <c r="NVI24" s="232"/>
      <c r="NVJ24" s="232"/>
      <c r="NVK24" s="232"/>
      <c r="NVL24" s="232"/>
      <c r="NVN24" s="233"/>
      <c r="NVO24" s="233"/>
      <c r="NVP24" s="233"/>
      <c r="NVQ24" s="233"/>
      <c r="NVR24" s="233"/>
      <c r="NVS24" s="233"/>
      <c r="NVT24" s="233"/>
      <c r="NVU24" s="233"/>
      <c r="NVV24" s="234"/>
      <c r="NVW24" s="232"/>
      <c r="NVX24" s="232"/>
      <c r="NVY24" s="232"/>
      <c r="NVZ24" s="232"/>
      <c r="NWA24" s="232"/>
      <c r="NWB24" s="232"/>
      <c r="NWD24" s="233"/>
      <c r="NWE24" s="233"/>
      <c r="NWF24" s="233"/>
      <c r="NWG24" s="233"/>
      <c r="NWH24" s="233"/>
      <c r="NWI24" s="233"/>
      <c r="NWJ24" s="233"/>
      <c r="NWK24" s="233"/>
      <c r="NWL24" s="234"/>
      <c r="NWM24" s="232"/>
      <c r="NWN24" s="232"/>
      <c r="NWO24" s="232"/>
      <c r="NWP24" s="232"/>
      <c r="NWQ24" s="232"/>
      <c r="NWR24" s="232"/>
      <c r="NWT24" s="233"/>
      <c r="NWU24" s="233"/>
      <c r="NWV24" s="233"/>
      <c r="NWW24" s="233"/>
      <c r="NWX24" s="233"/>
      <c r="NWY24" s="233"/>
      <c r="NWZ24" s="233"/>
      <c r="NXA24" s="233"/>
      <c r="NXB24" s="234"/>
      <c r="NXC24" s="232"/>
      <c r="NXD24" s="232"/>
      <c r="NXE24" s="232"/>
      <c r="NXF24" s="232"/>
      <c r="NXG24" s="232"/>
      <c r="NXH24" s="232"/>
      <c r="NXJ24" s="233"/>
      <c r="NXK24" s="233"/>
      <c r="NXL24" s="233"/>
      <c r="NXM24" s="233"/>
      <c r="NXN24" s="233"/>
      <c r="NXO24" s="233"/>
      <c r="NXP24" s="233"/>
      <c r="NXQ24" s="233"/>
      <c r="NXR24" s="234"/>
      <c r="NXS24" s="232"/>
      <c r="NXT24" s="232"/>
      <c r="NXU24" s="232"/>
      <c r="NXV24" s="232"/>
      <c r="NXW24" s="232"/>
      <c r="NXX24" s="232"/>
      <c r="NXZ24" s="233"/>
      <c r="NYA24" s="233"/>
      <c r="NYB24" s="233"/>
      <c r="NYC24" s="233"/>
      <c r="NYD24" s="233"/>
      <c r="NYE24" s="233"/>
      <c r="NYF24" s="233"/>
      <c r="NYG24" s="233"/>
      <c r="NYH24" s="234"/>
      <c r="NYI24" s="232"/>
      <c r="NYJ24" s="232"/>
      <c r="NYK24" s="232"/>
      <c r="NYL24" s="232"/>
      <c r="NYM24" s="232"/>
      <c r="NYN24" s="232"/>
      <c r="NYP24" s="233"/>
      <c r="NYQ24" s="233"/>
      <c r="NYR24" s="233"/>
      <c r="NYS24" s="233"/>
      <c r="NYT24" s="233"/>
      <c r="NYU24" s="233"/>
      <c r="NYV24" s="233"/>
      <c r="NYW24" s="233"/>
      <c r="NYX24" s="234"/>
      <c r="NYY24" s="232"/>
      <c r="NYZ24" s="232"/>
      <c r="NZA24" s="232"/>
      <c r="NZB24" s="232"/>
      <c r="NZC24" s="232"/>
      <c r="NZD24" s="232"/>
      <c r="NZF24" s="233"/>
      <c r="NZG24" s="233"/>
      <c r="NZH24" s="233"/>
      <c r="NZI24" s="233"/>
      <c r="NZJ24" s="233"/>
      <c r="NZK24" s="233"/>
      <c r="NZL24" s="233"/>
      <c r="NZM24" s="233"/>
      <c r="NZN24" s="234"/>
      <c r="NZO24" s="232"/>
      <c r="NZP24" s="232"/>
      <c r="NZQ24" s="232"/>
      <c r="NZR24" s="232"/>
      <c r="NZS24" s="232"/>
      <c r="NZT24" s="232"/>
      <c r="NZV24" s="233"/>
      <c r="NZW24" s="233"/>
      <c r="NZX24" s="233"/>
      <c r="NZY24" s="233"/>
      <c r="NZZ24" s="233"/>
      <c r="OAA24" s="233"/>
      <c r="OAB24" s="233"/>
      <c r="OAC24" s="233"/>
      <c r="OAD24" s="234"/>
      <c r="OAE24" s="232"/>
      <c r="OAF24" s="232"/>
      <c r="OAG24" s="232"/>
      <c r="OAH24" s="232"/>
      <c r="OAI24" s="232"/>
      <c r="OAJ24" s="232"/>
      <c r="OAL24" s="233"/>
      <c r="OAM24" s="233"/>
      <c r="OAN24" s="233"/>
      <c r="OAO24" s="233"/>
      <c r="OAP24" s="233"/>
      <c r="OAQ24" s="233"/>
      <c r="OAR24" s="233"/>
      <c r="OAS24" s="233"/>
      <c r="OAT24" s="234"/>
      <c r="OAU24" s="232"/>
      <c r="OAV24" s="232"/>
      <c r="OAW24" s="232"/>
      <c r="OAX24" s="232"/>
      <c r="OAY24" s="232"/>
      <c r="OAZ24" s="232"/>
      <c r="OBB24" s="233"/>
      <c r="OBC24" s="233"/>
      <c r="OBD24" s="233"/>
      <c r="OBE24" s="233"/>
      <c r="OBF24" s="233"/>
      <c r="OBG24" s="233"/>
      <c r="OBH24" s="233"/>
      <c r="OBI24" s="233"/>
      <c r="OBJ24" s="234"/>
      <c r="OBK24" s="232"/>
      <c r="OBL24" s="232"/>
      <c r="OBM24" s="232"/>
      <c r="OBN24" s="232"/>
      <c r="OBO24" s="232"/>
      <c r="OBP24" s="232"/>
      <c r="OBR24" s="233"/>
      <c r="OBS24" s="233"/>
      <c r="OBT24" s="233"/>
      <c r="OBU24" s="233"/>
      <c r="OBV24" s="233"/>
      <c r="OBW24" s="233"/>
      <c r="OBX24" s="233"/>
      <c r="OBY24" s="233"/>
      <c r="OBZ24" s="234"/>
      <c r="OCA24" s="232"/>
      <c r="OCB24" s="232"/>
      <c r="OCC24" s="232"/>
      <c r="OCD24" s="232"/>
      <c r="OCE24" s="232"/>
      <c r="OCF24" s="232"/>
      <c r="OCH24" s="233"/>
      <c r="OCI24" s="233"/>
      <c r="OCJ24" s="233"/>
      <c r="OCK24" s="233"/>
      <c r="OCL24" s="233"/>
      <c r="OCM24" s="233"/>
      <c r="OCN24" s="233"/>
      <c r="OCO24" s="233"/>
      <c r="OCP24" s="234"/>
      <c r="OCQ24" s="232"/>
      <c r="OCR24" s="232"/>
      <c r="OCS24" s="232"/>
      <c r="OCT24" s="232"/>
      <c r="OCU24" s="232"/>
      <c r="OCV24" s="232"/>
      <c r="OCX24" s="233"/>
      <c r="OCY24" s="233"/>
      <c r="OCZ24" s="233"/>
      <c r="ODA24" s="233"/>
      <c r="ODB24" s="233"/>
      <c r="ODC24" s="233"/>
      <c r="ODD24" s="233"/>
      <c r="ODE24" s="233"/>
      <c r="ODF24" s="234"/>
      <c r="ODG24" s="232"/>
      <c r="ODH24" s="232"/>
      <c r="ODI24" s="232"/>
      <c r="ODJ24" s="232"/>
      <c r="ODK24" s="232"/>
      <c r="ODL24" s="232"/>
      <c r="ODN24" s="233"/>
      <c r="ODO24" s="233"/>
      <c r="ODP24" s="233"/>
      <c r="ODQ24" s="233"/>
      <c r="ODR24" s="233"/>
      <c r="ODS24" s="233"/>
      <c r="ODT24" s="233"/>
      <c r="ODU24" s="233"/>
      <c r="ODV24" s="234"/>
      <c r="ODW24" s="232"/>
      <c r="ODX24" s="232"/>
      <c r="ODY24" s="232"/>
      <c r="ODZ24" s="232"/>
      <c r="OEA24" s="232"/>
      <c r="OEB24" s="232"/>
      <c r="OED24" s="233"/>
      <c r="OEE24" s="233"/>
      <c r="OEF24" s="233"/>
      <c r="OEG24" s="233"/>
      <c r="OEH24" s="233"/>
      <c r="OEI24" s="233"/>
      <c r="OEJ24" s="233"/>
      <c r="OEK24" s="233"/>
      <c r="OEL24" s="234"/>
      <c r="OEM24" s="232"/>
      <c r="OEN24" s="232"/>
      <c r="OEO24" s="232"/>
      <c r="OEP24" s="232"/>
      <c r="OEQ24" s="232"/>
      <c r="OER24" s="232"/>
      <c r="OET24" s="233"/>
      <c r="OEU24" s="233"/>
      <c r="OEV24" s="233"/>
      <c r="OEW24" s="233"/>
      <c r="OEX24" s="233"/>
      <c r="OEY24" s="233"/>
      <c r="OEZ24" s="233"/>
      <c r="OFA24" s="233"/>
      <c r="OFB24" s="234"/>
      <c r="OFC24" s="232"/>
      <c r="OFD24" s="232"/>
      <c r="OFE24" s="232"/>
      <c r="OFF24" s="232"/>
      <c r="OFG24" s="232"/>
      <c r="OFH24" s="232"/>
      <c r="OFJ24" s="233"/>
      <c r="OFK24" s="233"/>
      <c r="OFL24" s="233"/>
      <c r="OFM24" s="233"/>
      <c r="OFN24" s="233"/>
      <c r="OFO24" s="233"/>
      <c r="OFP24" s="233"/>
      <c r="OFQ24" s="233"/>
      <c r="OFR24" s="234"/>
      <c r="OFS24" s="232"/>
      <c r="OFT24" s="232"/>
      <c r="OFU24" s="232"/>
      <c r="OFV24" s="232"/>
      <c r="OFW24" s="232"/>
      <c r="OFX24" s="232"/>
      <c r="OFZ24" s="233"/>
      <c r="OGA24" s="233"/>
      <c r="OGB24" s="233"/>
      <c r="OGC24" s="233"/>
      <c r="OGD24" s="233"/>
      <c r="OGE24" s="233"/>
      <c r="OGF24" s="233"/>
      <c r="OGG24" s="233"/>
      <c r="OGH24" s="234"/>
      <c r="OGI24" s="232"/>
      <c r="OGJ24" s="232"/>
      <c r="OGK24" s="232"/>
      <c r="OGL24" s="232"/>
      <c r="OGM24" s="232"/>
      <c r="OGN24" s="232"/>
      <c r="OGP24" s="233"/>
      <c r="OGQ24" s="233"/>
      <c r="OGR24" s="233"/>
      <c r="OGS24" s="233"/>
      <c r="OGT24" s="233"/>
      <c r="OGU24" s="233"/>
      <c r="OGV24" s="233"/>
      <c r="OGW24" s="233"/>
      <c r="OGX24" s="234"/>
      <c r="OGY24" s="232"/>
      <c r="OGZ24" s="232"/>
      <c r="OHA24" s="232"/>
      <c r="OHB24" s="232"/>
      <c r="OHC24" s="232"/>
      <c r="OHD24" s="232"/>
      <c r="OHF24" s="233"/>
      <c r="OHG24" s="233"/>
      <c r="OHH24" s="233"/>
      <c r="OHI24" s="233"/>
      <c r="OHJ24" s="233"/>
      <c r="OHK24" s="233"/>
      <c r="OHL24" s="233"/>
      <c r="OHM24" s="233"/>
      <c r="OHN24" s="234"/>
      <c r="OHO24" s="232"/>
      <c r="OHP24" s="232"/>
      <c r="OHQ24" s="232"/>
      <c r="OHR24" s="232"/>
      <c r="OHS24" s="232"/>
      <c r="OHT24" s="232"/>
      <c r="OHV24" s="233"/>
      <c r="OHW24" s="233"/>
      <c r="OHX24" s="233"/>
      <c r="OHY24" s="233"/>
      <c r="OHZ24" s="233"/>
      <c r="OIA24" s="233"/>
      <c r="OIB24" s="233"/>
      <c r="OIC24" s="233"/>
      <c r="OID24" s="234"/>
      <c r="OIE24" s="232"/>
      <c r="OIF24" s="232"/>
      <c r="OIG24" s="232"/>
      <c r="OIH24" s="232"/>
      <c r="OII24" s="232"/>
      <c r="OIJ24" s="232"/>
      <c r="OIL24" s="233"/>
      <c r="OIM24" s="233"/>
      <c r="OIN24" s="233"/>
      <c r="OIO24" s="233"/>
      <c r="OIP24" s="233"/>
      <c r="OIQ24" s="233"/>
      <c r="OIR24" s="233"/>
      <c r="OIS24" s="233"/>
      <c r="OIT24" s="234"/>
      <c r="OIU24" s="232"/>
      <c r="OIV24" s="232"/>
      <c r="OIW24" s="232"/>
      <c r="OIX24" s="232"/>
      <c r="OIY24" s="232"/>
      <c r="OIZ24" s="232"/>
      <c r="OJB24" s="233"/>
      <c r="OJC24" s="233"/>
      <c r="OJD24" s="233"/>
      <c r="OJE24" s="233"/>
      <c r="OJF24" s="233"/>
      <c r="OJG24" s="233"/>
      <c r="OJH24" s="233"/>
      <c r="OJI24" s="233"/>
      <c r="OJJ24" s="234"/>
      <c r="OJK24" s="232"/>
      <c r="OJL24" s="232"/>
      <c r="OJM24" s="232"/>
      <c r="OJN24" s="232"/>
      <c r="OJO24" s="232"/>
      <c r="OJP24" s="232"/>
      <c r="OJR24" s="233"/>
      <c r="OJS24" s="233"/>
      <c r="OJT24" s="233"/>
      <c r="OJU24" s="233"/>
      <c r="OJV24" s="233"/>
      <c r="OJW24" s="233"/>
      <c r="OJX24" s="233"/>
      <c r="OJY24" s="233"/>
      <c r="OJZ24" s="234"/>
      <c r="OKA24" s="232"/>
      <c r="OKB24" s="232"/>
      <c r="OKC24" s="232"/>
      <c r="OKD24" s="232"/>
      <c r="OKE24" s="232"/>
      <c r="OKF24" s="232"/>
      <c r="OKH24" s="233"/>
      <c r="OKI24" s="233"/>
      <c r="OKJ24" s="233"/>
      <c r="OKK24" s="233"/>
      <c r="OKL24" s="233"/>
      <c r="OKM24" s="233"/>
      <c r="OKN24" s="233"/>
      <c r="OKO24" s="233"/>
      <c r="OKP24" s="234"/>
      <c r="OKQ24" s="232"/>
      <c r="OKR24" s="232"/>
      <c r="OKS24" s="232"/>
      <c r="OKT24" s="232"/>
      <c r="OKU24" s="232"/>
      <c r="OKV24" s="232"/>
      <c r="OKX24" s="233"/>
      <c r="OKY24" s="233"/>
      <c r="OKZ24" s="233"/>
      <c r="OLA24" s="233"/>
      <c r="OLB24" s="233"/>
      <c r="OLC24" s="233"/>
      <c r="OLD24" s="233"/>
      <c r="OLE24" s="233"/>
      <c r="OLF24" s="234"/>
      <c r="OLG24" s="232"/>
      <c r="OLH24" s="232"/>
      <c r="OLI24" s="232"/>
      <c r="OLJ24" s="232"/>
      <c r="OLK24" s="232"/>
      <c r="OLL24" s="232"/>
      <c r="OLN24" s="233"/>
      <c r="OLO24" s="233"/>
      <c r="OLP24" s="233"/>
      <c r="OLQ24" s="233"/>
      <c r="OLR24" s="233"/>
      <c r="OLS24" s="233"/>
      <c r="OLT24" s="233"/>
      <c r="OLU24" s="233"/>
      <c r="OLV24" s="234"/>
      <c r="OLW24" s="232"/>
      <c r="OLX24" s="232"/>
      <c r="OLY24" s="232"/>
      <c r="OLZ24" s="232"/>
      <c r="OMA24" s="232"/>
      <c r="OMB24" s="232"/>
      <c r="OMD24" s="233"/>
      <c r="OME24" s="233"/>
      <c r="OMF24" s="233"/>
      <c r="OMG24" s="233"/>
      <c r="OMH24" s="233"/>
      <c r="OMI24" s="233"/>
      <c r="OMJ24" s="233"/>
      <c r="OMK24" s="233"/>
      <c r="OML24" s="234"/>
      <c r="OMM24" s="232"/>
      <c r="OMN24" s="232"/>
      <c r="OMO24" s="232"/>
      <c r="OMP24" s="232"/>
      <c r="OMQ24" s="232"/>
      <c r="OMR24" s="232"/>
      <c r="OMT24" s="233"/>
      <c r="OMU24" s="233"/>
      <c r="OMV24" s="233"/>
      <c r="OMW24" s="233"/>
      <c r="OMX24" s="233"/>
      <c r="OMY24" s="233"/>
      <c r="OMZ24" s="233"/>
      <c r="ONA24" s="233"/>
      <c r="ONB24" s="234"/>
      <c r="ONC24" s="232"/>
      <c r="OND24" s="232"/>
      <c r="ONE24" s="232"/>
      <c r="ONF24" s="232"/>
      <c r="ONG24" s="232"/>
      <c r="ONH24" s="232"/>
      <c r="ONJ24" s="233"/>
      <c r="ONK24" s="233"/>
      <c r="ONL24" s="233"/>
      <c r="ONM24" s="233"/>
      <c r="ONN24" s="233"/>
      <c r="ONO24" s="233"/>
      <c r="ONP24" s="233"/>
      <c r="ONQ24" s="233"/>
      <c r="ONR24" s="234"/>
      <c r="ONS24" s="232"/>
      <c r="ONT24" s="232"/>
      <c r="ONU24" s="232"/>
      <c r="ONV24" s="232"/>
      <c r="ONW24" s="232"/>
      <c r="ONX24" s="232"/>
      <c r="ONZ24" s="233"/>
      <c r="OOA24" s="233"/>
      <c r="OOB24" s="233"/>
      <c r="OOC24" s="233"/>
      <c r="OOD24" s="233"/>
      <c r="OOE24" s="233"/>
      <c r="OOF24" s="233"/>
      <c r="OOG24" s="233"/>
      <c r="OOH24" s="234"/>
      <c r="OOI24" s="232"/>
      <c r="OOJ24" s="232"/>
      <c r="OOK24" s="232"/>
      <c r="OOL24" s="232"/>
      <c r="OOM24" s="232"/>
      <c r="OON24" s="232"/>
      <c r="OOP24" s="233"/>
      <c r="OOQ24" s="233"/>
      <c r="OOR24" s="233"/>
      <c r="OOS24" s="233"/>
      <c r="OOT24" s="233"/>
      <c r="OOU24" s="233"/>
      <c r="OOV24" s="233"/>
      <c r="OOW24" s="233"/>
      <c r="OOX24" s="234"/>
      <c r="OOY24" s="232"/>
      <c r="OOZ24" s="232"/>
      <c r="OPA24" s="232"/>
      <c r="OPB24" s="232"/>
      <c r="OPC24" s="232"/>
      <c r="OPD24" s="232"/>
      <c r="OPF24" s="233"/>
      <c r="OPG24" s="233"/>
      <c r="OPH24" s="233"/>
      <c r="OPI24" s="233"/>
      <c r="OPJ24" s="233"/>
      <c r="OPK24" s="233"/>
      <c r="OPL24" s="233"/>
      <c r="OPM24" s="233"/>
      <c r="OPN24" s="234"/>
      <c r="OPO24" s="232"/>
      <c r="OPP24" s="232"/>
      <c r="OPQ24" s="232"/>
      <c r="OPR24" s="232"/>
      <c r="OPS24" s="232"/>
      <c r="OPT24" s="232"/>
      <c r="OPV24" s="233"/>
      <c r="OPW24" s="233"/>
      <c r="OPX24" s="233"/>
      <c r="OPY24" s="233"/>
      <c r="OPZ24" s="233"/>
      <c r="OQA24" s="233"/>
      <c r="OQB24" s="233"/>
      <c r="OQC24" s="233"/>
      <c r="OQD24" s="234"/>
      <c r="OQE24" s="232"/>
      <c r="OQF24" s="232"/>
      <c r="OQG24" s="232"/>
      <c r="OQH24" s="232"/>
      <c r="OQI24" s="232"/>
      <c r="OQJ24" s="232"/>
      <c r="OQL24" s="233"/>
      <c r="OQM24" s="233"/>
      <c r="OQN24" s="233"/>
      <c r="OQO24" s="233"/>
      <c r="OQP24" s="233"/>
      <c r="OQQ24" s="233"/>
      <c r="OQR24" s="233"/>
      <c r="OQS24" s="233"/>
      <c r="OQT24" s="234"/>
      <c r="OQU24" s="232"/>
      <c r="OQV24" s="232"/>
      <c r="OQW24" s="232"/>
      <c r="OQX24" s="232"/>
      <c r="OQY24" s="232"/>
      <c r="OQZ24" s="232"/>
      <c r="ORB24" s="233"/>
      <c r="ORC24" s="233"/>
      <c r="ORD24" s="233"/>
      <c r="ORE24" s="233"/>
      <c r="ORF24" s="233"/>
      <c r="ORG24" s="233"/>
      <c r="ORH24" s="233"/>
      <c r="ORI24" s="233"/>
      <c r="ORJ24" s="234"/>
      <c r="ORK24" s="232"/>
      <c r="ORL24" s="232"/>
      <c r="ORM24" s="232"/>
      <c r="ORN24" s="232"/>
      <c r="ORO24" s="232"/>
      <c r="ORP24" s="232"/>
      <c r="ORR24" s="233"/>
      <c r="ORS24" s="233"/>
      <c r="ORT24" s="233"/>
      <c r="ORU24" s="233"/>
      <c r="ORV24" s="233"/>
      <c r="ORW24" s="233"/>
      <c r="ORX24" s="233"/>
      <c r="ORY24" s="233"/>
      <c r="ORZ24" s="234"/>
      <c r="OSA24" s="232"/>
      <c r="OSB24" s="232"/>
      <c r="OSC24" s="232"/>
      <c r="OSD24" s="232"/>
      <c r="OSE24" s="232"/>
      <c r="OSF24" s="232"/>
      <c r="OSH24" s="233"/>
      <c r="OSI24" s="233"/>
      <c r="OSJ24" s="233"/>
      <c r="OSK24" s="233"/>
      <c r="OSL24" s="233"/>
      <c r="OSM24" s="233"/>
      <c r="OSN24" s="233"/>
      <c r="OSO24" s="233"/>
      <c r="OSP24" s="234"/>
      <c r="OSQ24" s="232"/>
      <c r="OSR24" s="232"/>
      <c r="OSS24" s="232"/>
      <c r="OST24" s="232"/>
      <c r="OSU24" s="232"/>
      <c r="OSV24" s="232"/>
      <c r="OSX24" s="233"/>
      <c r="OSY24" s="233"/>
      <c r="OSZ24" s="233"/>
      <c r="OTA24" s="233"/>
      <c r="OTB24" s="233"/>
      <c r="OTC24" s="233"/>
      <c r="OTD24" s="233"/>
      <c r="OTE24" s="233"/>
      <c r="OTF24" s="234"/>
      <c r="OTG24" s="232"/>
      <c r="OTH24" s="232"/>
      <c r="OTI24" s="232"/>
      <c r="OTJ24" s="232"/>
      <c r="OTK24" s="232"/>
      <c r="OTL24" s="232"/>
      <c r="OTN24" s="233"/>
      <c r="OTO24" s="233"/>
      <c r="OTP24" s="233"/>
      <c r="OTQ24" s="233"/>
      <c r="OTR24" s="233"/>
      <c r="OTS24" s="233"/>
      <c r="OTT24" s="233"/>
      <c r="OTU24" s="233"/>
      <c r="OTV24" s="234"/>
      <c r="OTW24" s="232"/>
      <c r="OTX24" s="232"/>
      <c r="OTY24" s="232"/>
      <c r="OTZ24" s="232"/>
      <c r="OUA24" s="232"/>
      <c r="OUB24" s="232"/>
      <c r="OUD24" s="233"/>
      <c r="OUE24" s="233"/>
      <c r="OUF24" s="233"/>
      <c r="OUG24" s="233"/>
      <c r="OUH24" s="233"/>
      <c r="OUI24" s="233"/>
      <c r="OUJ24" s="233"/>
      <c r="OUK24" s="233"/>
      <c r="OUL24" s="234"/>
      <c r="OUM24" s="232"/>
      <c r="OUN24" s="232"/>
      <c r="OUO24" s="232"/>
      <c r="OUP24" s="232"/>
      <c r="OUQ24" s="232"/>
      <c r="OUR24" s="232"/>
      <c r="OUT24" s="233"/>
      <c r="OUU24" s="233"/>
      <c r="OUV24" s="233"/>
      <c r="OUW24" s="233"/>
      <c r="OUX24" s="233"/>
      <c r="OUY24" s="233"/>
      <c r="OUZ24" s="233"/>
      <c r="OVA24" s="233"/>
      <c r="OVB24" s="234"/>
      <c r="OVC24" s="232"/>
      <c r="OVD24" s="232"/>
      <c r="OVE24" s="232"/>
      <c r="OVF24" s="232"/>
      <c r="OVG24" s="232"/>
      <c r="OVH24" s="232"/>
      <c r="OVJ24" s="233"/>
      <c r="OVK24" s="233"/>
      <c r="OVL24" s="233"/>
      <c r="OVM24" s="233"/>
      <c r="OVN24" s="233"/>
      <c r="OVO24" s="233"/>
      <c r="OVP24" s="233"/>
      <c r="OVQ24" s="233"/>
      <c r="OVR24" s="234"/>
      <c r="OVS24" s="232"/>
      <c r="OVT24" s="232"/>
      <c r="OVU24" s="232"/>
      <c r="OVV24" s="232"/>
      <c r="OVW24" s="232"/>
      <c r="OVX24" s="232"/>
      <c r="OVZ24" s="233"/>
      <c r="OWA24" s="233"/>
      <c r="OWB24" s="233"/>
      <c r="OWC24" s="233"/>
      <c r="OWD24" s="233"/>
      <c r="OWE24" s="233"/>
      <c r="OWF24" s="233"/>
      <c r="OWG24" s="233"/>
      <c r="OWH24" s="234"/>
      <c r="OWI24" s="232"/>
      <c r="OWJ24" s="232"/>
      <c r="OWK24" s="232"/>
      <c r="OWL24" s="232"/>
      <c r="OWM24" s="232"/>
      <c r="OWN24" s="232"/>
      <c r="OWP24" s="233"/>
      <c r="OWQ24" s="233"/>
      <c r="OWR24" s="233"/>
      <c r="OWS24" s="233"/>
      <c r="OWT24" s="233"/>
      <c r="OWU24" s="233"/>
      <c r="OWV24" s="233"/>
      <c r="OWW24" s="233"/>
      <c r="OWX24" s="234"/>
      <c r="OWY24" s="232"/>
      <c r="OWZ24" s="232"/>
      <c r="OXA24" s="232"/>
      <c r="OXB24" s="232"/>
      <c r="OXC24" s="232"/>
      <c r="OXD24" s="232"/>
      <c r="OXF24" s="233"/>
      <c r="OXG24" s="233"/>
      <c r="OXH24" s="233"/>
      <c r="OXI24" s="233"/>
      <c r="OXJ24" s="233"/>
      <c r="OXK24" s="233"/>
      <c r="OXL24" s="233"/>
      <c r="OXM24" s="233"/>
      <c r="OXN24" s="234"/>
      <c r="OXO24" s="232"/>
      <c r="OXP24" s="232"/>
      <c r="OXQ24" s="232"/>
      <c r="OXR24" s="232"/>
      <c r="OXS24" s="232"/>
      <c r="OXT24" s="232"/>
      <c r="OXV24" s="233"/>
      <c r="OXW24" s="233"/>
      <c r="OXX24" s="233"/>
      <c r="OXY24" s="233"/>
      <c r="OXZ24" s="233"/>
      <c r="OYA24" s="233"/>
      <c r="OYB24" s="233"/>
      <c r="OYC24" s="233"/>
      <c r="OYD24" s="234"/>
      <c r="OYE24" s="232"/>
      <c r="OYF24" s="232"/>
      <c r="OYG24" s="232"/>
      <c r="OYH24" s="232"/>
      <c r="OYI24" s="232"/>
      <c r="OYJ24" s="232"/>
      <c r="OYL24" s="233"/>
      <c r="OYM24" s="233"/>
      <c r="OYN24" s="233"/>
      <c r="OYO24" s="233"/>
      <c r="OYP24" s="233"/>
      <c r="OYQ24" s="233"/>
      <c r="OYR24" s="233"/>
      <c r="OYS24" s="233"/>
      <c r="OYT24" s="234"/>
      <c r="OYU24" s="232"/>
      <c r="OYV24" s="232"/>
      <c r="OYW24" s="232"/>
      <c r="OYX24" s="232"/>
      <c r="OYY24" s="232"/>
      <c r="OYZ24" s="232"/>
      <c r="OZB24" s="233"/>
      <c r="OZC24" s="233"/>
      <c r="OZD24" s="233"/>
      <c r="OZE24" s="233"/>
      <c r="OZF24" s="233"/>
      <c r="OZG24" s="233"/>
      <c r="OZH24" s="233"/>
      <c r="OZI24" s="233"/>
      <c r="OZJ24" s="234"/>
      <c r="OZK24" s="232"/>
      <c r="OZL24" s="232"/>
      <c r="OZM24" s="232"/>
      <c r="OZN24" s="232"/>
      <c r="OZO24" s="232"/>
      <c r="OZP24" s="232"/>
      <c r="OZR24" s="233"/>
      <c r="OZS24" s="233"/>
      <c r="OZT24" s="233"/>
      <c r="OZU24" s="233"/>
      <c r="OZV24" s="233"/>
      <c r="OZW24" s="233"/>
      <c r="OZX24" s="233"/>
      <c r="OZY24" s="233"/>
      <c r="OZZ24" s="234"/>
      <c r="PAA24" s="232"/>
      <c r="PAB24" s="232"/>
      <c r="PAC24" s="232"/>
      <c r="PAD24" s="232"/>
      <c r="PAE24" s="232"/>
      <c r="PAF24" s="232"/>
      <c r="PAH24" s="233"/>
      <c r="PAI24" s="233"/>
      <c r="PAJ24" s="233"/>
      <c r="PAK24" s="233"/>
      <c r="PAL24" s="233"/>
      <c r="PAM24" s="233"/>
      <c r="PAN24" s="233"/>
      <c r="PAO24" s="233"/>
      <c r="PAP24" s="234"/>
      <c r="PAQ24" s="232"/>
      <c r="PAR24" s="232"/>
      <c r="PAS24" s="232"/>
      <c r="PAT24" s="232"/>
      <c r="PAU24" s="232"/>
      <c r="PAV24" s="232"/>
      <c r="PAX24" s="233"/>
      <c r="PAY24" s="233"/>
      <c r="PAZ24" s="233"/>
      <c r="PBA24" s="233"/>
      <c r="PBB24" s="233"/>
      <c r="PBC24" s="233"/>
      <c r="PBD24" s="233"/>
      <c r="PBE24" s="233"/>
      <c r="PBF24" s="234"/>
      <c r="PBG24" s="232"/>
      <c r="PBH24" s="232"/>
      <c r="PBI24" s="232"/>
      <c r="PBJ24" s="232"/>
      <c r="PBK24" s="232"/>
      <c r="PBL24" s="232"/>
      <c r="PBN24" s="233"/>
      <c r="PBO24" s="233"/>
      <c r="PBP24" s="233"/>
      <c r="PBQ24" s="233"/>
      <c r="PBR24" s="233"/>
      <c r="PBS24" s="233"/>
      <c r="PBT24" s="233"/>
      <c r="PBU24" s="233"/>
      <c r="PBV24" s="234"/>
      <c r="PBW24" s="232"/>
      <c r="PBX24" s="232"/>
      <c r="PBY24" s="232"/>
      <c r="PBZ24" s="232"/>
      <c r="PCA24" s="232"/>
      <c r="PCB24" s="232"/>
      <c r="PCD24" s="233"/>
      <c r="PCE24" s="233"/>
      <c r="PCF24" s="233"/>
      <c r="PCG24" s="233"/>
      <c r="PCH24" s="233"/>
      <c r="PCI24" s="233"/>
      <c r="PCJ24" s="233"/>
      <c r="PCK24" s="233"/>
      <c r="PCL24" s="234"/>
      <c r="PCM24" s="232"/>
      <c r="PCN24" s="232"/>
      <c r="PCO24" s="232"/>
      <c r="PCP24" s="232"/>
      <c r="PCQ24" s="232"/>
      <c r="PCR24" s="232"/>
      <c r="PCT24" s="233"/>
      <c r="PCU24" s="233"/>
      <c r="PCV24" s="233"/>
      <c r="PCW24" s="233"/>
      <c r="PCX24" s="233"/>
      <c r="PCY24" s="233"/>
      <c r="PCZ24" s="233"/>
      <c r="PDA24" s="233"/>
      <c r="PDB24" s="234"/>
      <c r="PDC24" s="232"/>
      <c r="PDD24" s="232"/>
      <c r="PDE24" s="232"/>
      <c r="PDF24" s="232"/>
      <c r="PDG24" s="232"/>
      <c r="PDH24" s="232"/>
      <c r="PDJ24" s="233"/>
      <c r="PDK24" s="233"/>
      <c r="PDL24" s="233"/>
      <c r="PDM24" s="233"/>
      <c r="PDN24" s="233"/>
      <c r="PDO24" s="233"/>
      <c r="PDP24" s="233"/>
      <c r="PDQ24" s="233"/>
      <c r="PDR24" s="234"/>
      <c r="PDS24" s="232"/>
      <c r="PDT24" s="232"/>
      <c r="PDU24" s="232"/>
      <c r="PDV24" s="232"/>
      <c r="PDW24" s="232"/>
      <c r="PDX24" s="232"/>
      <c r="PDZ24" s="233"/>
      <c r="PEA24" s="233"/>
      <c r="PEB24" s="233"/>
      <c r="PEC24" s="233"/>
      <c r="PED24" s="233"/>
      <c r="PEE24" s="233"/>
      <c r="PEF24" s="233"/>
      <c r="PEG24" s="233"/>
      <c r="PEH24" s="234"/>
      <c r="PEI24" s="232"/>
      <c r="PEJ24" s="232"/>
      <c r="PEK24" s="232"/>
      <c r="PEL24" s="232"/>
      <c r="PEM24" s="232"/>
      <c r="PEN24" s="232"/>
      <c r="PEP24" s="233"/>
      <c r="PEQ24" s="233"/>
      <c r="PER24" s="233"/>
      <c r="PES24" s="233"/>
      <c r="PET24" s="233"/>
      <c r="PEU24" s="233"/>
      <c r="PEV24" s="233"/>
      <c r="PEW24" s="233"/>
      <c r="PEX24" s="234"/>
      <c r="PEY24" s="232"/>
      <c r="PEZ24" s="232"/>
      <c r="PFA24" s="232"/>
      <c r="PFB24" s="232"/>
      <c r="PFC24" s="232"/>
      <c r="PFD24" s="232"/>
      <c r="PFF24" s="233"/>
      <c r="PFG24" s="233"/>
      <c r="PFH24" s="233"/>
      <c r="PFI24" s="233"/>
      <c r="PFJ24" s="233"/>
      <c r="PFK24" s="233"/>
      <c r="PFL24" s="233"/>
      <c r="PFM24" s="233"/>
      <c r="PFN24" s="234"/>
      <c r="PFO24" s="232"/>
      <c r="PFP24" s="232"/>
      <c r="PFQ24" s="232"/>
      <c r="PFR24" s="232"/>
      <c r="PFS24" s="232"/>
      <c r="PFT24" s="232"/>
      <c r="PFV24" s="233"/>
      <c r="PFW24" s="233"/>
      <c r="PFX24" s="233"/>
      <c r="PFY24" s="233"/>
      <c r="PFZ24" s="233"/>
      <c r="PGA24" s="233"/>
      <c r="PGB24" s="233"/>
      <c r="PGC24" s="233"/>
      <c r="PGD24" s="234"/>
      <c r="PGE24" s="232"/>
      <c r="PGF24" s="232"/>
      <c r="PGG24" s="232"/>
      <c r="PGH24" s="232"/>
      <c r="PGI24" s="232"/>
      <c r="PGJ24" s="232"/>
      <c r="PGL24" s="233"/>
      <c r="PGM24" s="233"/>
      <c r="PGN24" s="233"/>
      <c r="PGO24" s="233"/>
      <c r="PGP24" s="233"/>
      <c r="PGQ24" s="233"/>
      <c r="PGR24" s="233"/>
      <c r="PGS24" s="233"/>
      <c r="PGT24" s="234"/>
      <c r="PGU24" s="232"/>
      <c r="PGV24" s="232"/>
      <c r="PGW24" s="232"/>
      <c r="PGX24" s="232"/>
      <c r="PGY24" s="232"/>
      <c r="PGZ24" s="232"/>
      <c r="PHB24" s="233"/>
      <c r="PHC24" s="233"/>
      <c r="PHD24" s="233"/>
      <c r="PHE24" s="233"/>
      <c r="PHF24" s="233"/>
      <c r="PHG24" s="233"/>
      <c r="PHH24" s="233"/>
      <c r="PHI24" s="233"/>
      <c r="PHJ24" s="234"/>
      <c r="PHK24" s="232"/>
      <c r="PHL24" s="232"/>
      <c r="PHM24" s="232"/>
      <c r="PHN24" s="232"/>
      <c r="PHO24" s="232"/>
      <c r="PHP24" s="232"/>
      <c r="PHR24" s="233"/>
      <c r="PHS24" s="233"/>
      <c r="PHT24" s="233"/>
      <c r="PHU24" s="233"/>
      <c r="PHV24" s="233"/>
      <c r="PHW24" s="233"/>
      <c r="PHX24" s="233"/>
      <c r="PHY24" s="233"/>
      <c r="PHZ24" s="234"/>
      <c r="PIA24" s="232"/>
      <c r="PIB24" s="232"/>
      <c r="PIC24" s="232"/>
      <c r="PID24" s="232"/>
      <c r="PIE24" s="232"/>
      <c r="PIF24" s="232"/>
      <c r="PIH24" s="233"/>
      <c r="PII24" s="233"/>
      <c r="PIJ24" s="233"/>
      <c r="PIK24" s="233"/>
      <c r="PIL24" s="233"/>
      <c r="PIM24" s="233"/>
      <c r="PIN24" s="233"/>
      <c r="PIO24" s="233"/>
      <c r="PIP24" s="234"/>
      <c r="PIQ24" s="232"/>
      <c r="PIR24" s="232"/>
      <c r="PIS24" s="232"/>
      <c r="PIT24" s="232"/>
      <c r="PIU24" s="232"/>
      <c r="PIV24" s="232"/>
      <c r="PIX24" s="233"/>
      <c r="PIY24" s="233"/>
      <c r="PIZ24" s="233"/>
      <c r="PJA24" s="233"/>
      <c r="PJB24" s="233"/>
      <c r="PJC24" s="233"/>
      <c r="PJD24" s="233"/>
      <c r="PJE24" s="233"/>
      <c r="PJF24" s="234"/>
      <c r="PJG24" s="232"/>
      <c r="PJH24" s="232"/>
      <c r="PJI24" s="232"/>
      <c r="PJJ24" s="232"/>
      <c r="PJK24" s="232"/>
      <c r="PJL24" s="232"/>
      <c r="PJN24" s="233"/>
      <c r="PJO24" s="233"/>
      <c r="PJP24" s="233"/>
      <c r="PJQ24" s="233"/>
      <c r="PJR24" s="233"/>
      <c r="PJS24" s="233"/>
      <c r="PJT24" s="233"/>
      <c r="PJU24" s="233"/>
      <c r="PJV24" s="234"/>
      <c r="PJW24" s="232"/>
      <c r="PJX24" s="232"/>
      <c r="PJY24" s="232"/>
      <c r="PJZ24" s="232"/>
      <c r="PKA24" s="232"/>
      <c r="PKB24" s="232"/>
      <c r="PKD24" s="233"/>
      <c r="PKE24" s="233"/>
      <c r="PKF24" s="233"/>
      <c r="PKG24" s="233"/>
      <c r="PKH24" s="233"/>
      <c r="PKI24" s="233"/>
      <c r="PKJ24" s="233"/>
      <c r="PKK24" s="233"/>
      <c r="PKL24" s="234"/>
      <c r="PKM24" s="232"/>
      <c r="PKN24" s="232"/>
      <c r="PKO24" s="232"/>
      <c r="PKP24" s="232"/>
      <c r="PKQ24" s="232"/>
      <c r="PKR24" s="232"/>
      <c r="PKT24" s="233"/>
      <c r="PKU24" s="233"/>
      <c r="PKV24" s="233"/>
      <c r="PKW24" s="233"/>
      <c r="PKX24" s="233"/>
      <c r="PKY24" s="233"/>
      <c r="PKZ24" s="233"/>
      <c r="PLA24" s="233"/>
      <c r="PLB24" s="234"/>
      <c r="PLC24" s="232"/>
      <c r="PLD24" s="232"/>
      <c r="PLE24" s="232"/>
      <c r="PLF24" s="232"/>
      <c r="PLG24" s="232"/>
      <c r="PLH24" s="232"/>
      <c r="PLJ24" s="233"/>
      <c r="PLK24" s="233"/>
      <c r="PLL24" s="233"/>
      <c r="PLM24" s="233"/>
      <c r="PLN24" s="233"/>
      <c r="PLO24" s="233"/>
      <c r="PLP24" s="233"/>
      <c r="PLQ24" s="233"/>
      <c r="PLR24" s="234"/>
      <c r="PLS24" s="232"/>
      <c r="PLT24" s="232"/>
      <c r="PLU24" s="232"/>
      <c r="PLV24" s="232"/>
      <c r="PLW24" s="232"/>
      <c r="PLX24" s="232"/>
      <c r="PLZ24" s="233"/>
      <c r="PMA24" s="233"/>
      <c r="PMB24" s="233"/>
      <c r="PMC24" s="233"/>
      <c r="PMD24" s="233"/>
      <c r="PME24" s="233"/>
      <c r="PMF24" s="233"/>
      <c r="PMG24" s="233"/>
      <c r="PMH24" s="234"/>
      <c r="PMI24" s="232"/>
      <c r="PMJ24" s="232"/>
      <c r="PMK24" s="232"/>
      <c r="PML24" s="232"/>
      <c r="PMM24" s="232"/>
      <c r="PMN24" s="232"/>
      <c r="PMP24" s="233"/>
      <c r="PMQ24" s="233"/>
      <c r="PMR24" s="233"/>
      <c r="PMS24" s="233"/>
      <c r="PMT24" s="233"/>
      <c r="PMU24" s="233"/>
      <c r="PMV24" s="233"/>
      <c r="PMW24" s="233"/>
      <c r="PMX24" s="234"/>
      <c r="PMY24" s="232"/>
      <c r="PMZ24" s="232"/>
      <c r="PNA24" s="232"/>
      <c r="PNB24" s="232"/>
      <c r="PNC24" s="232"/>
      <c r="PND24" s="232"/>
      <c r="PNF24" s="233"/>
      <c r="PNG24" s="233"/>
      <c r="PNH24" s="233"/>
      <c r="PNI24" s="233"/>
      <c r="PNJ24" s="233"/>
      <c r="PNK24" s="233"/>
      <c r="PNL24" s="233"/>
      <c r="PNM24" s="233"/>
      <c r="PNN24" s="234"/>
      <c r="PNO24" s="232"/>
      <c r="PNP24" s="232"/>
      <c r="PNQ24" s="232"/>
      <c r="PNR24" s="232"/>
      <c r="PNS24" s="232"/>
      <c r="PNT24" s="232"/>
      <c r="PNV24" s="233"/>
      <c r="PNW24" s="233"/>
      <c r="PNX24" s="233"/>
      <c r="PNY24" s="233"/>
      <c r="PNZ24" s="233"/>
      <c r="POA24" s="233"/>
      <c r="POB24" s="233"/>
      <c r="POC24" s="233"/>
      <c r="POD24" s="234"/>
      <c r="POE24" s="232"/>
      <c r="POF24" s="232"/>
      <c r="POG24" s="232"/>
      <c r="POH24" s="232"/>
      <c r="POI24" s="232"/>
      <c r="POJ24" s="232"/>
      <c r="POL24" s="233"/>
      <c r="POM24" s="233"/>
      <c r="PON24" s="233"/>
      <c r="POO24" s="233"/>
      <c r="POP24" s="233"/>
      <c r="POQ24" s="233"/>
      <c r="POR24" s="233"/>
      <c r="POS24" s="233"/>
      <c r="POT24" s="234"/>
      <c r="POU24" s="232"/>
      <c r="POV24" s="232"/>
      <c r="POW24" s="232"/>
      <c r="POX24" s="232"/>
      <c r="POY24" s="232"/>
      <c r="POZ24" s="232"/>
      <c r="PPB24" s="233"/>
      <c r="PPC24" s="233"/>
      <c r="PPD24" s="233"/>
      <c r="PPE24" s="233"/>
      <c r="PPF24" s="233"/>
      <c r="PPG24" s="233"/>
      <c r="PPH24" s="233"/>
      <c r="PPI24" s="233"/>
      <c r="PPJ24" s="234"/>
      <c r="PPK24" s="232"/>
      <c r="PPL24" s="232"/>
      <c r="PPM24" s="232"/>
      <c r="PPN24" s="232"/>
      <c r="PPO24" s="232"/>
      <c r="PPP24" s="232"/>
      <c r="PPR24" s="233"/>
      <c r="PPS24" s="233"/>
      <c r="PPT24" s="233"/>
      <c r="PPU24" s="233"/>
      <c r="PPV24" s="233"/>
      <c r="PPW24" s="233"/>
      <c r="PPX24" s="233"/>
      <c r="PPY24" s="233"/>
      <c r="PPZ24" s="234"/>
      <c r="PQA24" s="232"/>
      <c r="PQB24" s="232"/>
      <c r="PQC24" s="232"/>
      <c r="PQD24" s="232"/>
      <c r="PQE24" s="232"/>
      <c r="PQF24" s="232"/>
      <c r="PQH24" s="233"/>
      <c r="PQI24" s="233"/>
      <c r="PQJ24" s="233"/>
      <c r="PQK24" s="233"/>
      <c r="PQL24" s="233"/>
      <c r="PQM24" s="233"/>
      <c r="PQN24" s="233"/>
      <c r="PQO24" s="233"/>
      <c r="PQP24" s="234"/>
      <c r="PQQ24" s="232"/>
      <c r="PQR24" s="232"/>
      <c r="PQS24" s="232"/>
      <c r="PQT24" s="232"/>
      <c r="PQU24" s="232"/>
      <c r="PQV24" s="232"/>
      <c r="PQX24" s="233"/>
      <c r="PQY24" s="233"/>
      <c r="PQZ24" s="233"/>
      <c r="PRA24" s="233"/>
      <c r="PRB24" s="233"/>
      <c r="PRC24" s="233"/>
      <c r="PRD24" s="233"/>
      <c r="PRE24" s="233"/>
      <c r="PRF24" s="234"/>
      <c r="PRG24" s="232"/>
      <c r="PRH24" s="232"/>
      <c r="PRI24" s="232"/>
      <c r="PRJ24" s="232"/>
      <c r="PRK24" s="232"/>
      <c r="PRL24" s="232"/>
      <c r="PRN24" s="233"/>
      <c r="PRO24" s="233"/>
      <c r="PRP24" s="233"/>
      <c r="PRQ24" s="233"/>
      <c r="PRR24" s="233"/>
      <c r="PRS24" s="233"/>
      <c r="PRT24" s="233"/>
      <c r="PRU24" s="233"/>
      <c r="PRV24" s="234"/>
      <c r="PRW24" s="232"/>
      <c r="PRX24" s="232"/>
      <c r="PRY24" s="232"/>
      <c r="PRZ24" s="232"/>
      <c r="PSA24" s="232"/>
      <c r="PSB24" s="232"/>
      <c r="PSD24" s="233"/>
      <c r="PSE24" s="233"/>
      <c r="PSF24" s="233"/>
      <c r="PSG24" s="233"/>
      <c r="PSH24" s="233"/>
      <c r="PSI24" s="233"/>
      <c r="PSJ24" s="233"/>
      <c r="PSK24" s="233"/>
      <c r="PSL24" s="234"/>
      <c r="PSM24" s="232"/>
      <c r="PSN24" s="232"/>
      <c r="PSO24" s="232"/>
      <c r="PSP24" s="232"/>
      <c r="PSQ24" s="232"/>
      <c r="PSR24" s="232"/>
      <c r="PST24" s="233"/>
      <c r="PSU24" s="233"/>
      <c r="PSV24" s="233"/>
      <c r="PSW24" s="233"/>
      <c r="PSX24" s="233"/>
      <c r="PSY24" s="233"/>
      <c r="PSZ24" s="233"/>
      <c r="PTA24" s="233"/>
      <c r="PTB24" s="234"/>
      <c r="PTC24" s="232"/>
      <c r="PTD24" s="232"/>
      <c r="PTE24" s="232"/>
      <c r="PTF24" s="232"/>
      <c r="PTG24" s="232"/>
      <c r="PTH24" s="232"/>
      <c r="PTJ24" s="233"/>
      <c r="PTK24" s="233"/>
      <c r="PTL24" s="233"/>
      <c r="PTM24" s="233"/>
      <c r="PTN24" s="233"/>
      <c r="PTO24" s="233"/>
      <c r="PTP24" s="233"/>
      <c r="PTQ24" s="233"/>
      <c r="PTR24" s="234"/>
      <c r="PTS24" s="232"/>
      <c r="PTT24" s="232"/>
      <c r="PTU24" s="232"/>
      <c r="PTV24" s="232"/>
      <c r="PTW24" s="232"/>
      <c r="PTX24" s="232"/>
      <c r="PTZ24" s="233"/>
      <c r="PUA24" s="233"/>
      <c r="PUB24" s="233"/>
      <c r="PUC24" s="233"/>
      <c r="PUD24" s="233"/>
      <c r="PUE24" s="233"/>
      <c r="PUF24" s="233"/>
      <c r="PUG24" s="233"/>
      <c r="PUH24" s="234"/>
      <c r="PUI24" s="232"/>
      <c r="PUJ24" s="232"/>
      <c r="PUK24" s="232"/>
      <c r="PUL24" s="232"/>
      <c r="PUM24" s="232"/>
      <c r="PUN24" s="232"/>
      <c r="PUP24" s="233"/>
      <c r="PUQ24" s="233"/>
      <c r="PUR24" s="233"/>
      <c r="PUS24" s="233"/>
      <c r="PUT24" s="233"/>
      <c r="PUU24" s="233"/>
      <c r="PUV24" s="233"/>
      <c r="PUW24" s="233"/>
      <c r="PUX24" s="234"/>
      <c r="PUY24" s="232"/>
      <c r="PUZ24" s="232"/>
      <c r="PVA24" s="232"/>
      <c r="PVB24" s="232"/>
      <c r="PVC24" s="232"/>
      <c r="PVD24" s="232"/>
      <c r="PVF24" s="233"/>
      <c r="PVG24" s="233"/>
      <c r="PVH24" s="233"/>
      <c r="PVI24" s="233"/>
      <c r="PVJ24" s="233"/>
      <c r="PVK24" s="233"/>
      <c r="PVL24" s="233"/>
      <c r="PVM24" s="233"/>
      <c r="PVN24" s="234"/>
      <c r="PVO24" s="232"/>
      <c r="PVP24" s="232"/>
      <c r="PVQ24" s="232"/>
      <c r="PVR24" s="232"/>
      <c r="PVS24" s="232"/>
      <c r="PVT24" s="232"/>
      <c r="PVV24" s="233"/>
      <c r="PVW24" s="233"/>
      <c r="PVX24" s="233"/>
      <c r="PVY24" s="233"/>
      <c r="PVZ24" s="233"/>
      <c r="PWA24" s="233"/>
      <c r="PWB24" s="233"/>
      <c r="PWC24" s="233"/>
      <c r="PWD24" s="234"/>
      <c r="PWE24" s="232"/>
      <c r="PWF24" s="232"/>
      <c r="PWG24" s="232"/>
      <c r="PWH24" s="232"/>
      <c r="PWI24" s="232"/>
      <c r="PWJ24" s="232"/>
      <c r="PWL24" s="233"/>
      <c r="PWM24" s="233"/>
      <c r="PWN24" s="233"/>
      <c r="PWO24" s="233"/>
      <c r="PWP24" s="233"/>
      <c r="PWQ24" s="233"/>
      <c r="PWR24" s="233"/>
      <c r="PWS24" s="233"/>
      <c r="PWT24" s="234"/>
      <c r="PWU24" s="232"/>
      <c r="PWV24" s="232"/>
      <c r="PWW24" s="232"/>
      <c r="PWX24" s="232"/>
      <c r="PWY24" s="232"/>
      <c r="PWZ24" s="232"/>
      <c r="PXB24" s="233"/>
      <c r="PXC24" s="233"/>
      <c r="PXD24" s="233"/>
      <c r="PXE24" s="233"/>
      <c r="PXF24" s="233"/>
      <c r="PXG24" s="233"/>
      <c r="PXH24" s="233"/>
      <c r="PXI24" s="233"/>
      <c r="PXJ24" s="234"/>
      <c r="PXK24" s="232"/>
      <c r="PXL24" s="232"/>
      <c r="PXM24" s="232"/>
      <c r="PXN24" s="232"/>
      <c r="PXO24" s="232"/>
      <c r="PXP24" s="232"/>
      <c r="PXR24" s="233"/>
      <c r="PXS24" s="233"/>
      <c r="PXT24" s="233"/>
      <c r="PXU24" s="233"/>
      <c r="PXV24" s="233"/>
      <c r="PXW24" s="233"/>
      <c r="PXX24" s="233"/>
      <c r="PXY24" s="233"/>
      <c r="PXZ24" s="234"/>
      <c r="PYA24" s="232"/>
      <c r="PYB24" s="232"/>
      <c r="PYC24" s="232"/>
      <c r="PYD24" s="232"/>
      <c r="PYE24" s="232"/>
      <c r="PYF24" s="232"/>
      <c r="PYH24" s="233"/>
      <c r="PYI24" s="233"/>
      <c r="PYJ24" s="233"/>
      <c r="PYK24" s="233"/>
      <c r="PYL24" s="233"/>
      <c r="PYM24" s="233"/>
      <c r="PYN24" s="233"/>
      <c r="PYO24" s="233"/>
      <c r="PYP24" s="234"/>
      <c r="PYQ24" s="232"/>
      <c r="PYR24" s="232"/>
      <c r="PYS24" s="232"/>
      <c r="PYT24" s="232"/>
      <c r="PYU24" s="232"/>
      <c r="PYV24" s="232"/>
      <c r="PYX24" s="233"/>
      <c r="PYY24" s="233"/>
      <c r="PYZ24" s="233"/>
      <c r="PZA24" s="233"/>
      <c r="PZB24" s="233"/>
      <c r="PZC24" s="233"/>
      <c r="PZD24" s="233"/>
      <c r="PZE24" s="233"/>
      <c r="PZF24" s="234"/>
      <c r="PZG24" s="232"/>
      <c r="PZH24" s="232"/>
      <c r="PZI24" s="232"/>
      <c r="PZJ24" s="232"/>
      <c r="PZK24" s="232"/>
      <c r="PZL24" s="232"/>
      <c r="PZN24" s="233"/>
      <c r="PZO24" s="233"/>
      <c r="PZP24" s="233"/>
      <c r="PZQ24" s="233"/>
      <c r="PZR24" s="233"/>
      <c r="PZS24" s="233"/>
      <c r="PZT24" s="233"/>
      <c r="PZU24" s="233"/>
      <c r="PZV24" s="234"/>
      <c r="PZW24" s="232"/>
      <c r="PZX24" s="232"/>
      <c r="PZY24" s="232"/>
      <c r="PZZ24" s="232"/>
      <c r="QAA24" s="232"/>
      <c r="QAB24" s="232"/>
      <c r="QAD24" s="233"/>
      <c r="QAE24" s="233"/>
      <c r="QAF24" s="233"/>
      <c r="QAG24" s="233"/>
      <c r="QAH24" s="233"/>
      <c r="QAI24" s="233"/>
      <c r="QAJ24" s="233"/>
      <c r="QAK24" s="233"/>
      <c r="QAL24" s="234"/>
      <c r="QAM24" s="232"/>
      <c r="QAN24" s="232"/>
      <c r="QAO24" s="232"/>
      <c r="QAP24" s="232"/>
      <c r="QAQ24" s="232"/>
      <c r="QAR24" s="232"/>
      <c r="QAT24" s="233"/>
      <c r="QAU24" s="233"/>
      <c r="QAV24" s="233"/>
      <c r="QAW24" s="233"/>
      <c r="QAX24" s="233"/>
      <c r="QAY24" s="233"/>
      <c r="QAZ24" s="233"/>
      <c r="QBA24" s="233"/>
      <c r="QBB24" s="234"/>
      <c r="QBC24" s="232"/>
      <c r="QBD24" s="232"/>
      <c r="QBE24" s="232"/>
      <c r="QBF24" s="232"/>
      <c r="QBG24" s="232"/>
      <c r="QBH24" s="232"/>
      <c r="QBJ24" s="233"/>
      <c r="QBK24" s="233"/>
      <c r="QBL24" s="233"/>
      <c r="QBM24" s="233"/>
      <c r="QBN24" s="233"/>
      <c r="QBO24" s="233"/>
      <c r="QBP24" s="233"/>
      <c r="QBQ24" s="233"/>
      <c r="QBR24" s="234"/>
      <c r="QBS24" s="232"/>
      <c r="QBT24" s="232"/>
      <c r="QBU24" s="232"/>
      <c r="QBV24" s="232"/>
      <c r="QBW24" s="232"/>
      <c r="QBX24" s="232"/>
      <c r="QBZ24" s="233"/>
      <c r="QCA24" s="233"/>
      <c r="QCB24" s="233"/>
      <c r="QCC24" s="233"/>
      <c r="QCD24" s="233"/>
      <c r="QCE24" s="233"/>
      <c r="QCF24" s="233"/>
      <c r="QCG24" s="233"/>
      <c r="QCH24" s="234"/>
      <c r="QCI24" s="232"/>
      <c r="QCJ24" s="232"/>
      <c r="QCK24" s="232"/>
      <c r="QCL24" s="232"/>
      <c r="QCM24" s="232"/>
      <c r="QCN24" s="232"/>
      <c r="QCP24" s="233"/>
      <c r="QCQ24" s="233"/>
      <c r="QCR24" s="233"/>
      <c r="QCS24" s="233"/>
      <c r="QCT24" s="233"/>
      <c r="QCU24" s="233"/>
      <c r="QCV24" s="233"/>
      <c r="QCW24" s="233"/>
      <c r="QCX24" s="234"/>
      <c r="QCY24" s="232"/>
      <c r="QCZ24" s="232"/>
      <c r="QDA24" s="232"/>
      <c r="QDB24" s="232"/>
      <c r="QDC24" s="232"/>
      <c r="QDD24" s="232"/>
      <c r="QDF24" s="233"/>
      <c r="QDG24" s="233"/>
      <c r="QDH24" s="233"/>
      <c r="QDI24" s="233"/>
      <c r="QDJ24" s="233"/>
      <c r="QDK24" s="233"/>
      <c r="QDL24" s="233"/>
      <c r="QDM24" s="233"/>
      <c r="QDN24" s="234"/>
      <c r="QDO24" s="232"/>
      <c r="QDP24" s="232"/>
      <c r="QDQ24" s="232"/>
      <c r="QDR24" s="232"/>
      <c r="QDS24" s="232"/>
      <c r="QDT24" s="232"/>
      <c r="QDV24" s="233"/>
      <c r="QDW24" s="233"/>
      <c r="QDX24" s="233"/>
      <c r="QDY24" s="233"/>
      <c r="QDZ24" s="233"/>
      <c r="QEA24" s="233"/>
      <c r="QEB24" s="233"/>
      <c r="QEC24" s="233"/>
      <c r="QED24" s="234"/>
      <c r="QEE24" s="232"/>
      <c r="QEF24" s="232"/>
      <c r="QEG24" s="232"/>
      <c r="QEH24" s="232"/>
      <c r="QEI24" s="232"/>
      <c r="QEJ24" s="232"/>
      <c r="QEL24" s="233"/>
      <c r="QEM24" s="233"/>
      <c r="QEN24" s="233"/>
      <c r="QEO24" s="233"/>
      <c r="QEP24" s="233"/>
      <c r="QEQ24" s="233"/>
      <c r="QER24" s="233"/>
      <c r="QES24" s="233"/>
      <c r="QET24" s="234"/>
      <c r="QEU24" s="232"/>
      <c r="QEV24" s="232"/>
      <c r="QEW24" s="232"/>
      <c r="QEX24" s="232"/>
      <c r="QEY24" s="232"/>
      <c r="QEZ24" s="232"/>
      <c r="QFB24" s="233"/>
      <c r="QFC24" s="233"/>
      <c r="QFD24" s="233"/>
      <c r="QFE24" s="233"/>
      <c r="QFF24" s="233"/>
      <c r="QFG24" s="233"/>
      <c r="QFH24" s="233"/>
      <c r="QFI24" s="233"/>
      <c r="QFJ24" s="234"/>
      <c r="QFK24" s="232"/>
      <c r="QFL24" s="232"/>
      <c r="QFM24" s="232"/>
      <c r="QFN24" s="232"/>
      <c r="QFO24" s="232"/>
      <c r="QFP24" s="232"/>
      <c r="QFR24" s="233"/>
      <c r="QFS24" s="233"/>
      <c r="QFT24" s="233"/>
      <c r="QFU24" s="233"/>
      <c r="QFV24" s="233"/>
      <c r="QFW24" s="233"/>
      <c r="QFX24" s="233"/>
      <c r="QFY24" s="233"/>
      <c r="QFZ24" s="234"/>
      <c r="QGA24" s="232"/>
      <c r="QGB24" s="232"/>
      <c r="QGC24" s="232"/>
      <c r="QGD24" s="232"/>
      <c r="QGE24" s="232"/>
      <c r="QGF24" s="232"/>
      <c r="QGH24" s="233"/>
      <c r="QGI24" s="233"/>
      <c r="QGJ24" s="233"/>
      <c r="QGK24" s="233"/>
      <c r="QGL24" s="233"/>
      <c r="QGM24" s="233"/>
      <c r="QGN24" s="233"/>
      <c r="QGO24" s="233"/>
      <c r="QGP24" s="234"/>
      <c r="QGQ24" s="232"/>
      <c r="QGR24" s="232"/>
      <c r="QGS24" s="232"/>
      <c r="QGT24" s="232"/>
      <c r="QGU24" s="232"/>
      <c r="QGV24" s="232"/>
      <c r="QGX24" s="233"/>
      <c r="QGY24" s="233"/>
      <c r="QGZ24" s="233"/>
      <c r="QHA24" s="233"/>
      <c r="QHB24" s="233"/>
      <c r="QHC24" s="233"/>
      <c r="QHD24" s="233"/>
      <c r="QHE24" s="233"/>
      <c r="QHF24" s="234"/>
      <c r="QHG24" s="232"/>
      <c r="QHH24" s="232"/>
      <c r="QHI24" s="232"/>
      <c r="QHJ24" s="232"/>
      <c r="QHK24" s="232"/>
      <c r="QHL24" s="232"/>
      <c r="QHN24" s="233"/>
      <c r="QHO24" s="233"/>
      <c r="QHP24" s="233"/>
      <c r="QHQ24" s="233"/>
      <c r="QHR24" s="233"/>
      <c r="QHS24" s="233"/>
      <c r="QHT24" s="233"/>
      <c r="QHU24" s="233"/>
      <c r="QHV24" s="234"/>
      <c r="QHW24" s="232"/>
      <c r="QHX24" s="232"/>
      <c r="QHY24" s="232"/>
      <c r="QHZ24" s="232"/>
      <c r="QIA24" s="232"/>
      <c r="QIB24" s="232"/>
      <c r="QID24" s="233"/>
      <c r="QIE24" s="233"/>
      <c r="QIF24" s="233"/>
      <c r="QIG24" s="233"/>
      <c r="QIH24" s="233"/>
      <c r="QII24" s="233"/>
      <c r="QIJ24" s="233"/>
      <c r="QIK24" s="233"/>
      <c r="QIL24" s="234"/>
      <c r="QIM24" s="232"/>
      <c r="QIN24" s="232"/>
      <c r="QIO24" s="232"/>
      <c r="QIP24" s="232"/>
      <c r="QIQ24" s="232"/>
      <c r="QIR24" s="232"/>
      <c r="QIT24" s="233"/>
      <c r="QIU24" s="233"/>
      <c r="QIV24" s="233"/>
      <c r="QIW24" s="233"/>
      <c r="QIX24" s="233"/>
      <c r="QIY24" s="233"/>
      <c r="QIZ24" s="233"/>
      <c r="QJA24" s="233"/>
      <c r="QJB24" s="234"/>
      <c r="QJC24" s="232"/>
      <c r="QJD24" s="232"/>
      <c r="QJE24" s="232"/>
      <c r="QJF24" s="232"/>
      <c r="QJG24" s="232"/>
      <c r="QJH24" s="232"/>
      <c r="QJJ24" s="233"/>
      <c r="QJK24" s="233"/>
      <c r="QJL24" s="233"/>
      <c r="QJM24" s="233"/>
      <c r="QJN24" s="233"/>
      <c r="QJO24" s="233"/>
      <c r="QJP24" s="233"/>
      <c r="QJQ24" s="233"/>
      <c r="QJR24" s="234"/>
      <c r="QJS24" s="232"/>
      <c r="QJT24" s="232"/>
      <c r="QJU24" s="232"/>
      <c r="QJV24" s="232"/>
      <c r="QJW24" s="232"/>
      <c r="QJX24" s="232"/>
      <c r="QJZ24" s="233"/>
      <c r="QKA24" s="233"/>
      <c r="QKB24" s="233"/>
      <c r="QKC24" s="233"/>
      <c r="QKD24" s="233"/>
      <c r="QKE24" s="233"/>
      <c r="QKF24" s="233"/>
      <c r="QKG24" s="233"/>
      <c r="QKH24" s="234"/>
      <c r="QKI24" s="232"/>
      <c r="QKJ24" s="232"/>
      <c r="QKK24" s="232"/>
      <c r="QKL24" s="232"/>
      <c r="QKM24" s="232"/>
      <c r="QKN24" s="232"/>
      <c r="QKP24" s="233"/>
      <c r="QKQ24" s="233"/>
      <c r="QKR24" s="233"/>
      <c r="QKS24" s="233"/>
      <c r="QKT24" s="233"/>
      <c r="QKU24" s="233"/>
      <c r="QKV24" s="233"/>
      <c r="QKW24" s="233"/>
      <c r="QKX24" s="234"/>
      <c r="QKY24" s="232"/>
      <c r="QKZ24" s="232"/>
      <c r="QLA24" s="232"/>
      <c r="QLB24" s="232"/>
      <c r="QLC24" s="232"/>
      <c r="QLD24" s="232"/>
      <c r="QLF24" s="233"/>
      <c r="QLG24" s="233"/>
      <c r="QLH24" s="233"/>
      <c r="QLI24" s="233"/>
      <c r="QLJ24" s="233"/>
      <c r="QLK24" s="233"/>
      <c r="QLL24" s="233"/>
      <c r="QLM24" s="233"/>
      <c r="QLN24" s="234"/>
      <c r="QLO24" s="232"/>
      <c r="QLP24" s="232"/>
      <c r="QLQ24" s="232"/>
      <c r="QLR24" s="232"/>
      <c r="QLS24" s="232"/>
      <c r="QLT24" s="232"/>
      <c r="QLV24" s="233"/>
      <c r="QLW24" s="233"/>
      <c r="QLX24" s="233"/>
      <c r="QLY24" s="233"/>
      <c r="QLZ24" s="233"/>
      <c r="QMA24" s="233"/>
      <c r="QMB24" s="233"/>
      <c r="QMC24" s="233"/>
      <c r="QMD24" s="234"/>
      <c r="QME24" s="232"/>
      <c r="QMF24" s="232"/>
      <c r="QMG24" s="232"/>
      <c r="QMH24" s="232"/>
      <c r="QMI24" s="232"/>
      <c r="QMJ24" s="232"/>
      <c r="QML24" s="233"/>
      <c r="QMM24" s="233"/>
      <c r="QMN24" s="233"/>
      <c r="QMO24" s="233"/>
      <c r="QMP24" s="233"/>
      <c r="QMQ24" s="233"/>
      <c r="QMR24" s="233"/>
      <c r="QMS24" s="233"/>
      <c r="QMT24" s="234"/>
      <c r="QMU24" s="232"/>
      <c r="QMV24" s="232"/>
      <c r="QMW24" s="232"/>
      <c r="QMX24" s="232"/>
      <c r="QMY24" s="232"/>
      <c r="QMZ24" s="232"/>
      <c r="QNB24" s="233"/>
      <c r="QNC24" s="233"/>
      <c r="QND24" s="233"/>
      <c r="QNE24" s="233"/>
      <c r="QNF24" s="233"/>
      <c r="QNG24" s="233"/>
      <c r="QNH24" s="233"/>
      <c r="QNI24" s="233"/>
      <c r="QNJ24" s="234"/>
      <c r="QNK24" s="232"/>
      <c r="QNL24" s="232"/>
      <c r="QNM24" s="232"/>
      <c r="QNN24" s="232"/>
      <c r="QNO24" s="232"/>
      <c r="QNP24" s="232"/>
      <c r="QNR24" s="233"/>
      <c r="QNS24" s="233"/>
      <c r="QNT24" s="233"/>
      <c r="QNU24" s="233"/>
      <c r="QNV24" s="233"/>
      <c r="QNW24" s="233"/>
      <c r="QNX24" s="233"/>
      <c r="QNY24" s="233"/>
      <c r="QNZ24" s="234"/>
      <c r="QOA24" s="232"/>
      <c r="QOB24" s="232"/>
      <c r="QOC24" s="232"/>
      <c r="QOD24" s="232"/>
      <c r="QOE24" s="232"/>
      <c r="QOF24" s="232"/>
      <c r="QOH24" s="233"/>
      <c r="QOI24" s="233"/>
      <c r="QOJ24" s="233"/>
      <c r="QOK24" s="233"/>
      <c r="QOL24" s="233"/>
      <c r="QOM24" s="233"/>
      <c r="QON24" s="233"/>
      <c r="QOO24" s="233"/>
      <c r="QOP24" s="234"/>
      <c r="QOQ24" s="232"/>
      <c r="QOR24" s="232"/>
      <c r="QOS24" s="232"/>
      <c r="QOT24" s="232"/>
      <c r="QOU24" s="232"/>
      <c r="QOV24" s="232"/>
      <c r="QOX24" s="233"/>
      <c r="QOY24" s="233"/>
      <c r="QOZ24" s="233"/>
      <c r="QPA24" s="233"/>
      <c r="QPB24" s="233"/>
      <c r="QPC24" s="233"/>
      <c r="QPD24" s="233"/>
      <c r="QPE24" s="233"/>
      <c r="QPF24" s="234"/>
      <c r="QPG24" s="232"/>
      <c r="QPH24" s="232"/>
      <c r="QPI24" s="232"/>
      <c r="QPJ24" s="232"/>
      <c r="QPK24" s="232"/>
      <c r="QPL24" s="232"/>
      <c r="QPN24" s="233"/>
      <c r="QPO24" s="233"/>
      <c r="QPP24" s="233"/>
      <c r="QPQ24" s="233"/>
      <c r="QPR24" s="233"/>
      <c r="QPS24" s="233"/>
      <c r="QPT24" s="233"/>
      <c r="QPU24" s="233"/>
      <c r="QPV24" s="234"/>
      <c r="QPW24" s="232"/>
      <c r="QPX24" s="232"/>
      <c r="QPY24" s="232"/>
      <c r="QPZ24" s="232"/>
      <c r="QQA24" s="232"/>
      <c r="QQB24" s="232"/>
      <c r="QQD24" s="233"/>
      <c r="QQE24" s="233"/>
      <c r="QQF24" s="233"/>
      <c r="QQG24" s="233"/>
      <c r="QQH24" s="233"/>
      <c r="QQI24" s="233"/>
      <c r="QQJ24" s="233"/>
      <c r="QQK24" s="233"/>
      <c r="QQL24" s="234"/>
      <c r="QQM24" s="232"/>
      <c r="QQN24" s="232"/>
      <c r="QQO24" s="232"/>
      <c r="QQP24" s="232"/>
      <c r="QQQ24" s="232"/>
      <c r="QQR24" s="232"/>
      <c r="QQT24" s="233"/>
      <c r="QQU24" s="233"/>
      <c r="QQV24" s="233"/>
      <c r="QQW24" s="233"/>
      <c r="QQX24" s="233"/>
      <c r="QQY24" s="233"/>
      <c r="QQZ24" s="233"/>
      <c r="QRA24" s="233"/>
      <c r="QRB24" s="234"/>
      <c r="QRC24" s="232"/>
      <c r="QRD24" s="232"/>
      <c r="QRE24" s="232"/>
      <c r="QRF24" s="232"/>
      <c r="QRG24" s="232"/>
      <c r="QRH24" s="232"/>
      <c r="QRJ24" s="233"/>
      <c r="QRK24" s="233"/>
      <c r="QRL24" s="233"/>
      <c r="QRM24" s="233"/>
      <c r="QRN24" s="233"/>
      <c r="QRO24" s="233"/>
      <c r="QRP24" s="233"/>
      <c r="QRQ24" s="233"/>
      <c r="QRR24" s="234"/>
      <c r="QRS24" s="232"/>
      <c r="QRT24" s="232"/>
      <c r="QRU24" s="232"/>
      <c r="QRV24" s="232"/>
      <c r="QRW24" s="232"/>
      <c r="QRX24" s="232"/>
      <c r="QRZ24" s="233"/>
      <c r="QSA24" s="233"/>
      <c r="QSB24" s="233"/>
      <c r="QSC24" s="233"/>
      <c r="QSD24" s="233"/>
      <c r="QSE24" s="233"/>
      <c r="QSF24" s="233"/>
      <c r="QSG24" s="233"/>
      <c r="QSH24" s="234"/>
      <c r="QSI24" s="232"/>
      <c r="QSJ24" s="232"/>
      <c r="QSK24" s="232"/>
      <c r="QSL24" s="232"/>
      <c r="QSM24" s="232"/>
      <c r="QSN24" s="232"/>
      <c r="QSP24" s="233"/>
      <c r="QSQ24" s="233"/>
      <c r="QSR24" s="233"/>
      <c r="QSS24" s="233"/>
      <c r="QST24" s="233"/>
      <c r="QSU24" s="233"/>
      <c r="QSV24" s="233"/>
      <c r="QSW24" s="233"/>
      <c r="QSX24" s="234"/>
      <c r="QSY24" s="232"/>
      <c r="QSZ24" s="232"/>
      <c r="QTA24" s="232"/>
      <c r="QTB24" s="232"/>
      <c r="QTC24" s="232"/>
      <c r="QTD24" s="232"/>
      <c r="QTF24" s="233"/>
      <c r="QTG24" s="233"/>
      <c r="QTH24" s="233"/>
      <c r="QTI24" s="233"/>
      <c r="QTJ24" s="233"/>
      <c r="QTK24" s="233"/>
      <c r="QTL24" s="233"/>
      <c r="QTM24" s="233"/>
      <c r="QTN24" s="234"/>
      <c r="QTO24" s="232"/>
      <c r="QTP24" s="232"/>
      <c r="QTQ24" s="232"/>
      <c r="QTR24" s="232"/>
      <c r="QTS24" s="232"/>
      <c r="QTT24" s="232"/>
      <c r="QTV24" s="233"/>
      <c r="QTW24" s="233"/>
      <c r="QTX24" s="233"/>
      <c r="QTY24" s="233"/>
      <c r="QTZ24" s="233"/>
      <c r="QUA24" s="233"/>
      <c r="QUB24" s="233"/>
      <c r="QUC24" s="233"/>
      <c r="QUD24" s="234"/>
      <c r="QUE24" s="232"/>
      <c r="QUF24" s="232"/>
      <c r="QUG24" s="232"/>
      <c r="QUH24" s="232"/>
      <c r="QUI24" s="232"/>
      <c r="QUJ24" s="232"/>
      <c r="QUL24" s="233"/>
      <c r="QUM24" s="233"/>
      <c r="QUN24" s="233"/>
      <c r="QUO24" s="233"/>
      <c r="QUP24" s="233"/>
      <c r="QUQ24" s="233"/>
      <c r="QUR24" s="233"/>
      <c r="QUS24" s="233"/>
      <c r="QUT24" s="234"/>
      <c r="QUU24" s="232"/>
      <c r="QUV24" s="232"/>
      <c r="QUW24" s="232"/>
      <c r="QUX24" s="232"/>
      <c r="QUY24" s="232"/>
      <c r="QUZ24" s="232"/>
      <c r="QVB24" s="233"/>
      <c r="QVC24" s="233"/>
      <c r="QVD24" s="233"/>
      <c r="QVE24" s="233"/>
      <c r="QVF24" s="233"/>
      <c r="QVG24" s="233"/>
      <c r="QVH24" s="233"/>
      <c r="QVI24" s="233"/>
      <c r="QVJ24" s="234"/>
      <c r="QVK24" s="232"/>
      <c r="QVL24" s="232"/>
      <c r="QVM24" s="232"/>
      <c r="QVN24" s="232"/>
      <c r="QVO24" s="232"/>
      <c r="QVP24" s="232"/>
      <c r="QVR24" s="233"/>
      <c r="QVS24" s="233"/>
      <c r="QVT24" s="233"/>
      <c r="QVU24" s="233"/>
      <c r="QVV24" s="233"/>
      <c r="QVW24" s="233"/>
      <c r="QVX24" s="233"/>
      <c r="QVY24" s="233"/>
      <c r="QVZ24" s="234"/>
      <c r="QWA24" s="232"/>
      <c r="QWB24" s="232"/>
      <c r="QWC24" s="232"/>
      <c r="QWD24" s="232"/>
      <c r="QWE24" s="232"/>
      <c r="QWF24" s="232"/>
      <c r="QWH24" s="233"/>
      <c r="QWI24" s="233"/>
      <c r="QWJ24" s="233"/>
      <c r="QWK24" s="233"/>
      <c r="QWL24" s="233"/>
      <c r="QWM24" s="233"/>
      <c r="QWN24" s="233"/>
      <c r="QWO24" s="233"/>
      <c r="QWP24" s="234"/>
      <c r="QWQ24" s="232"/>
      <c r="QWR24" s="232"/>
      <c r="QWS24" s="232"/>
      <c r="QWT24" s="232"/>
      <c r="QWU24" s="232"/>
      <c r="QWV24" s="232"/>
      <c r="QWX24" s="233"/>
      <c r="QWY24" s="233"/>
      <c r="QWZ24" s="233"/>
      <c r="QXA24" s="233"/>
      <c r="QXB24" s="233"/>
      <c r="QXC24" s="233"/>
      <c r="QXD24" s="233"/>
      <c r="QXE24" s="233"/>
      <c r="QXF24" s="234"/>
      <c r="QXG24" s="232"/>
      <c r="QXH24" s="232"/>
      <c r="QXI24" s="232"/>
      <c r="QXJ24" s="232"/>
      <c r="QXK24" s="232"/>
      <c r="QXL24" s="232"/>
      <c r="QXN24" s="233"/>
      <c r="QXO24" s="233"/>
      <c r="QXP24" s="233"/>
      <c r="QXQ24" s="233"/>
      <c r="QXR24" s="233"/>
      <c r="QXS24" s="233"/>
      <c r="QXT24" s="233"/>
      <c r="QXU24" s="233"/>
      <c r="QXV24" s="234"/>
      <c r="QXW24" s="232"/>
      <c r="QXX24" s="232"/>
      <c r="QXY24" s="232"/>
      <c r="QXZ24" s="232"/>
      <c r="QYA24" s="232"/>
      <c r="QYB24" s="232"/>
      <c r="QYD24" s="233"/>
      <c r="QYE24" s="233"/>
      <c r="QYF24" s="233"/>
      <c r="QYG24" s="233"/>
      <c r="QYH24" s="233"/>
      <c r="QYI24" s="233"/>
      <c r="QYJ24" s="233"/>
      <c r="QYK24" s="233"/>
      <c r="QYL24" s="234"/>
      <c r="QYM24" s="232"/>
      <c r="QYN24" s="232"/>
      <c r="QYO24" s="232"/>
      <c r="QYP24" s="232"/>
      <c r="QYQ24" s="232"/>
      <c r="QYR24" s="232"/>
      <c r="QYT24" s="233"/>
      <c r="QYU24" s="233"/>
      <c r="QYV24" s="233"/>
      <c r="QYW24" s="233"/>
      <c r="QYX24" s="233"/>
      <c r="QYY24" s="233"/>
      <c r="QYZ24" s="233"/>
      <c r="QZA24" s="233"/>
      <c r="QZB24" s="234"/>
      <c r="QZC24" s="232"/>
      <c r="QZD24" s="232"/>
      <c r="QZE24" s="232"/>
      <c r="QZF24" s="232"/>
      <c r="QZG24" s="232"/>
      <c r="QZH24" s="232"/>
      <c r="QZJ24" s="233"/>
      <c r="QZK24" s="233"/>
      <c r="QZL24" s="233"/>
      <c r="QZM24" s="233"/>
      <c r="QZN24" s="233"/>
      <c r="QZO24" s="233"/>
      <c r="QZP24" s="233"/>
      <c r="QZQ24" s="233"/>
      <c r="QZR24" s="234"/>
      <c r="QZS24" s="232"/>
      <c r="QZT24" s="232"/>
      <c r="QZU24" s="232"/>
      <c r="QZV24" s="232"/>
      <c r="QZW24" s="232"/>
      <c r="QZX24" s="232"/>
      <c r="QZZ24" s="233"/>
      <c r="RAA24" s="233"/>
      <c r="RAB24" s="233"/>
      <c r="RAC24" s="233"/>
      <c r="RAD24" s="233"/>
      <c r="RAE24" s="233"/>
      <c r="RAF24" s="233"/>
      <c r="RAG24" s="233"/>
      <c r="RAH24" s="234"/>
      <c r="RAI24" s="232"/>
      <c r="RAJ24" s="232"/>
      <c r="RAK24" s="232"/>
      <c r="RAL24" s="232"/>
      <c r="RAM24" s="232"/>
      <c r="RAN24" s="232"/>
      <c r="RAP24" s="233"/>
      <c r="RAQ24" s="233"/>
      <c r="RAR24" s="233"/>
      <c r="RAS24" s="233"/>
      <c r="RAT24" s="233"/>
      <c r="RAU24" s="233"/>
      <c r="RAV24" s="233"/>
      <c r="RAW24" s="233"/>
      <c r="RAX24" s="234"/>
      <c r="RAY24" s="232"/>
      <c r="RAZ24" s="232"/>
      <c r="RBA24" s="232"/>
      <c r="RBB24" s="232"/>
      <c r="RBC24" s="232"/>
      <c r="RBD24" s="232"/>
      <c r="RBF24" s="233"/>
      <c r="RBG24" s="233"/>
      <c r="RBH24" s="233"/>
      <c r="RBI24" s="233"/>
      <c r="RBJ24" s="233"/>
      <c r="RBK24" s="233"/>
      <c r="RBL24" s="233"/>
      <c r="RBM24" s="233"/>
      <c r="RBN24" s="234"/>
      <c r="RBO24" s="232"/>
      <c r="RBP24" s="232"/>
      <c r="RBQ24" s="232"/>
      <c r="RBR24" s="232"/>
      <c r="RBS24" s="232"/>
      <c r="RBT24" s="232"/>
      <c r="RBV24" s="233"/>
      <c r="RBW24" s="233"/>
      <c r="RBX24" s="233"/>
      <c r="RBY24" s="233"/>
      <c r="RBZ24" s="233"/>
      <c r="RCA24" s="233"/>
      <c r="RCB24" s="233"/>
      <c r="RCC24" s="233"/>
      <c r="RCD24" s="234"/>
      <c r="RCE24" s="232"/>
      <c r="RCF24" s="232"/>
      <c r="RCG24" s="232"/>
      <c r="RCH24" s="232"/>
      <c r="RCI24" s="232"/>
      <c r="RCJ24" s="232"/>
      <c r="RCL24" s="233"/>
      <c r="RCM24" s="233"/>
      <c r="RCN24" s="233"/>
      <c r="RCO24" s="233"/>
      <c r="RCP24" s="233"/>
      <c r="RCQ24" s="233"/>
      <c r="RCR24" s="233"/>
      <c r="RCS24" s="233"/>
      <c r="RCT24" s="234"/>
      <c r="RCU24" s="232"/>
      <c r="RCV24" s="232"/>
      <c r="RCW24" s="232"/>
      <c r="RCX24" s="232"/>
      <c r="RCY24" s="232"/>
      <c r="RCZ24" s="232"/>
      <c r="RDB24" s="233"/>
      <c r="RDC24" s="233"/>
      <c r="RDD24" s="233"/>
      <c r="RDE24" s="233"/>
      <c r="RDF24" s="233"/>
      <c r="RDG24" s="233"/>
      <c r="RDH24" s="233"/>
      <c r="RDI24" s="233"/>
      <c r="RDJ24" s="234"/>
      <c r="RDK24" s="232"/>
      <c r="RDL24" s="232"/>
      <c r="RDM24" s="232"/>
      <c r="RDN24" s="232"/>
      <c r="RDO24" s="232"/>
      <c r="RDP24" s="232"/>
      <c r="RDR24" s="233"/>
      <c r="RDS24" s="233"/>
      <c r="RDT24" s="233"/>
      <c r="RDU24" s="233"/>
      <c r="RDV24" s="233"/>
      <c r="RDW24" s="233"/>
      <c r="RDX24" s="233"/>
      <c r="RDY24" s="233"/>
      <c r="RDZ24" s="234"/>
      <c r="REA24" s="232"/>
      <c r="REB24" s="232"/>
      <c r="REC24" s="232"/>
      <c r="RED24" s="232"/>
      <c r="REE24" s="232"/>
      <c r="REF24" s="232"/>
      <c r="REH24" s="233"/>
      <c r="REI24" s="233"/>
      <c r="REJ24" s="233"/>
      <c r="REK24" s="233"/>
      <c r="REL24" s="233"/>
      <c r="REM24" s="233"/>
      <c r="REN24" s="233"/>
      <c r="REO24" s="233"/>
      <c r="REP24" s="234"/>
      <c r="REQ24" s="232"/>
      <c r="RER24" s="232"/>
      <c r="RES24" s="232"/>
      <c r="RET24" s="232"/>
      <c r="REU24" s="232"/>
      <c r="REV24" s="232"/>
      <c r="REX24" s="233"/>
      <c r="REY24" s="233"/>
      <c r="REZ24" s="233"/>
      <c r="RFA24" s="233"/>
      <c r="RFB24" s="233"/>
      <c r="RFC24" s="233"/>
      <c r="RFD24" s="233"/>
      <c r="RFE24" s="233"/>
      <c r="RFF24" s="234"/>
      <c r="RFG24" s="232"/>
      <c r="RFH24" s="232"/>
      <c r="RFI24" s="232"/>
      <c r="RFJ24" s="232"/>
      <c r="RFK24" s="232"/>
      <c r="RFL24" s="232"/>
      <c r="RFN24" s="233"/>
      <c r="RFO24" s="233"/>
      <c r="RFP24" s="233"/>
      <c r="RFQ24" s="233"/>
      <c r="RFR24" s="233"/>
      <c r="RFS24" s="233"/>
      <c r="RFT24" s="233"/>
      <c r="RFU24" s="233"/>
      <c r="RFV24" s="234"/>
      <c r="RFW24" s="232"/>
      <c r="RFX24" s="232"/>
      <c r="RFY24" s="232"/>
      <c r="RFZ24" s="232"/>
      <c r="RGA24" s="232"/>
      <c r="RGB24" s="232"/>
      <c r="RGD24" s="233"/>
      <c r="RGE24" s="233"/>
      <c r="RGF24" s="233"/>
      <c r="RGG24" s="233"/>
      <c r="RGH24" s="233"/>
      <c r="RGI24" s="233"/>
      <c r="RGJ24" s="233"/>
      <c r="RGK24" s="233"/>
      <c r="RGL24" s="234"/>
      <c r="RGM24" s="232"/>
      <c r="RGN24" s="232"/>
      <c r="RGO24" s="232"/>
      <c r="RGP24" s="232"/>
      <c r="RGQ24" s="232"/>
      <c r="RGR24" s="232"/>
      <c r="RGT24" s="233"/>
      <c r="RGU24" s="233"/>
      <c r="RGV24" s="233"/>
      <c r="RGW24" s="233"/>
      <c r="RGX24" s="233"/>
      <c r="RGY24" s="233"/>
      <c r="RGZ24" s="233"/>
      <c r="RHA24" s="233"/>
      <c r="RHB24" s="234"/>
      <c r="RHC24" s="232"/>
      <c r="RHD24" s="232"/>
      <c r="RHE24" s="232"/>
      <c r="RHF24" s="232"/>
      <c r="RHG24" s="232"/>
      <c r="RHH24" s="232"/>
      <c r="RHJ24" s="233"/>
      <c r="RHK24" s="233"/>
      <c r="RHL24" s="233"/>
      <c r="RHM24" s="233"/>
      <c r="RHN24" s="233"/>
      <c r="RHO24" s="233"/>
      <c r="RHP24" s="233"/>
      <c r="RHQ24" s="233"/>
      <c r="RHR24" s="234"/>
      <c r="RHS24" s="232"/>
      <c r="RHT24" s="232"/>
      <c r="RHU24" s="232"/>
      <c r="RHV24" s="232"/>
      <c r="RHW24" s="232"/>
      <c r="RHX24" s="232"/>
      <c r="RHZ24" s="233"/>
      <c r="RIA24" s="233"/>
      <c r="RIB24" s="233"/>
      <c r="RIC24" s="233"/>
      <c r="RID24" s="233"/>
      <c r="RIE24" s="233"/>
      <c r="RIF24" s="233"/>
      <c r="RIG24" s="233"/>
      <c r="RIH24" s="234"/>
      <c r="RII24" s="232"/>
      <c r="RIJ24" s="232"/>
      <c r="RIK24" s="232"/>
      <c r="RIL24" s="232"/>
      <c r="RIM24" s="232"/>
      <c r="RIN24" s="232"/>
      <c r="RIP24" s="233"/>
      <c r="RIQ24" s="233"/>
      <c r="RIR24" s="233"/>
      <c r="RIS24" s="233"/>
      <c r="RIT24" s="233"/>
      <c r="RIU24" s="233"/>
      <c r="RIV24" s="233"/>
      <c r="RIW24" s="233"/>
      <c r="RIX24" s="234"/>
      <c r="RIY24" s="232"/>
      <c r="RIZ24" s="232"/>
      <c r="RJA24" s="232"/>
      <c r="RJB24" s="232"/>
      <c r="RJC24" s="232"/>
      <c r="RJD24" s="232"/>
      <c r="RJF24" s="233"/>
      <c r="RJG24" s="233"/>
      <c r="RJH24" s="233"/>
      <c r="RJI24" s="233"/>
      <c r="RJJ24" s="233"/>
      <c r="RJK24" s="233"/>
      <c r="RJL24" s="233"/>
      <c r="RJM24" s="233"/>
      <c r="RJN24" s="234"/>
      <c r="RJO24" s="232"/>
      <c r="RJP24" s="232"/>
      <c r="RJQ24" s="232"/>
      <c r="RJR24" s="232"/>
      <c r="RJS24" s="232"/>
      <c r="RJT24" s="232"/>
      <c r="RJV24" s="233"/>
      <c r="RJW24" s="233"/>
      <c r="RJX24" s="233"/>
      <c r="RJY24" s="233"/>
      <c r="RJZ24" s="233"/>
      <c r="RKA24" s="233"/>
      <c r="RKB24" s="233"/>
      <c r="RKC24" s="233"/>
      <c r="RKD24" s="234"/>
      <c r="RKE24" s="232"/>
      <c r="RKF24" s="232"/>
      <c r="RKG24" s="232"/>
      <c r="RKH24" s="232"/>
      <c r="RKI24" s="232"/>
      <c r="RKJ24" s="232"/>
      <c r="RKL24" s="233"/>
      <c r="RKM24" s="233"/>
      <c r="RKN24" s="233"/>
      <c r="RKO24" s="233"/>
      <c r="RKP24" s="233"/>
      <c r="RKQ24" s="233"/>
      <c r="RKR24" s="233"/>
      <c r="RKS24" s="233"/>
      <c r="RKT24" s="234"/>
      <c r="RKU24" s="232"/>
      <c r="RKV24" s="232"/>
      <c r="RKW24" s="232"/>
      <c r="RKX24" s="232"/>
      <c r="RKY24" s="232"/>
      <c r="RKZ24" s="232"/>
      <c r="RLB24" s="233"/>
      <c r="RLC24" s="233"/>
      <c r="RLD24" s="233"/>
      <c r="RLE24" s="233"/>
      <c r="RLF24" s="233"/>
      <c r="RLG24" s="233"/>
      <c r="RLH24" s="233"/>
      <c r="RLI24" s="233"/>
      <c r="RLJ24" s="234"/>
      <c r="RLK24" s="232"/>
      <c r="RLL24" s="232"/>
      <c r="RLM24" s="232"/>
      <c r="RLN24" s="232"/>
      <c r="RLO24" s="232"/>
      <c r="RLP24" s="232"/>
      <c r="RLR24" s="233"/>
      <c r="RLS24" s="233"/>
      <c r="RLT24" s="233"/>
      <c r="RLU24" s="233"/>
      <c r="RLV24" s="233"/>
      <c r="RLW24" s="233"/>
      <c r="RLX24" s="233"/>
      <c r="RLY24" s="233"/>
      <c r="RLZ24" s="234"/>
      <c r="RMA24" s="232"/>
      <c r="RMB24" s="232"/>
      <c r="RMC24" s="232"/>
      <c r="RMD24" s="232"/>
      <c r="RME24" s="232"/>
      <c r="RMF24" s="232"/>
      <c r="RMH24" s="233"/>
      <c r="RMI24" s="233"/>
      <c r="RMJ24" s="233"/>
      <c r="RMK24" s="233"/>
      <c r="RML24" s="233"/>
      <c r="RMM24" s="233"/>
      <c r="RMN24" s="233"/>
      <c r="RMO24" s="233"/>
      <c r="RMP24" s="234"/>
      <c r="RMQ24" s="232"/>
      <c r="RMR24" s="232"/>
      <c r="RMS24" s="232"/>
      <c r="RMT24" s="232"/>
      <c r="RMU24" s="232"/>
      <c r="RMV24" s="232"/>
      <c r="RMX24" s="233"/>
      <c r="RMY24" s="233"/>
      <c r="RMZ24" s="233"/>
      <c r="RNA24" s="233"/>
      <c r="RNB24" s="233"/>
      <c r="RNC24" s="233"/>
      <c r="RND24" s="233"/>
      <c r="RNE24" s="233"/>
      <c r="RNF24" s="234"/>
      <c r="RNG24" s="232"/>
      <c r="RNH24" s="232"/>
      <c r="RNI24" s="232"/>
      <c r="RNJ24" s="232"/>
      <c r="RNK24" s="232"/>
      <c r="RNL24" s="232"/>
      <c r="RNN24" s="233"/>
      <c r="RNO24" s="233"/>
      <c r="RNP24" s="233"/>
      <c r="RNQ24" s="233"/>
      <c r="RNR24" s="233"/>
      <c r="RNS24" s="233"/>
      <c r="RNT24" s="233"/>
      <c r="RNU24" s="233"/>
      <c r="RNV24" s="234"/>
      <c r="RNW24" s="232"/>
      <c r="RNX24" s="232"/>
      <c r="RNY24" s="232"/>
      <c r="RNZ24" s="232"/>
      <c r="ROA24" s="232"/>
      <c r="ROB24" s="232"/>
      <c r="ROD24" s="233"/>
      <c r="ROE24" s="233"/>
      <c r="ROF24" s="233"/>
      <c r="ROG24" s="233"/>
      <c r="ROH24" s="233"/>
      <c r="ROI24" s="233"/>
      <c r="ROJ24" s="233"/>
      <c r="ROK24" s="233"/>
      <c r="ROL24" s="234"/>
      <c r="ROM24" s="232"/>
      <c r="RON24" s="232"/>
      <c r="ROO24" s="232"/>
      <c r="ROP24" s="232"/>
      <c r="ROQ24" s="232"/>
      <c r="ROR24" s="232"/>
      <c r="ROT24" s="233"/>
      <c r="ROU24" s="233"/>
      <c r="ROV24" s="233"/>
      <c r="ROW24" s="233"/>
      <c r="ROX24" s="233"/>
      <c r="ROY24" s="233"/>
      <c r="ROZ24" s="233"/>
      <c r="RPA24" s="233"/>
      <c r="RPB24" s="234"/>
      <c r="RPC24" s="232"/>
      <c r="RPD24" s="232"/>
      <c r="RPE24" s="232"/>
      <c r="RPF24" s="232"/>
      <c r="RPG24" s="232"/>
      <c r="RPH24" s="232"/>
      <c r="RPJ24" s="233"/>
      <c r="RPK24" s="233"/>
      <c r="RPL24" s="233"/>
      <c r="RPM24" s="233"/>
      <c r="RPN24" s="233"/>
      <c r="RPO24" s="233"/>
      <c r="RPP24" s="233"/>
      <c r="RPQ24" s="233"/>
      <c r="RPR24" s="234"/>
      <c r="RPS24" s="232"/>
      <c r="RPT24" s="232"/>
      <c r="RPU24" s="232"/>
      <c r="RPV24" s="232"/>
      <c r="RPW24" s="232"/>
      <c r="RPX24" s="232"/>
      <c r="RPZ24" s="233"/>
      <c r="RQA24" s="233"/>
      <c r="RQB24" s="233"/>
      <c r="RQC24" s="233"/>
      <c r="RQD24" s="233"/>
      <c r="RQE24" s="233"/>
      <c r="RQF24" s="233"/>
      <c r="RQG24" s="233"/>
      <c r="RQH24" s="234"/>
      <c r="RQI24" s="232"/>
      <c r="RQJ24" s="232"/>
      <c r="RQK24" s="232"/>
      <c r="RQL24" s="232"/>
      <c r="RQM24" s="232"/>
      <c r="RQN24" s="232"/>
      <c r="RQP24" s="233"/>
      <c r="RQQ24" s="233"/>
      <c r="RQR24" s="233"/>
      <c r="RQS24" s="233"/>
      <c r="RQT24" s="233"/>
      <c r="RQU24" s="233"/>
      <c r="RQV24" s="233"/>
      <c r="RQW24" s="233"/>
      <c r="RQX24" s="234"/>
      <c r="RQY24" s="232"/>
      <c r="RQZ24" s="232"/>
      <c r="RRA24" s="232"/>
      <c r="RRB24" s="232"/>
      <c r="RRC24" s="232"/>
      <c r="RRD24" s="232"/>
      <c r="RRF24" s="233"/>
      <c r="RRG24" s="233"/>
      <c r="RRH24" s="233"/>
      <c r="RRI24" s="233"/>
      <c r="RRJ24" s="233"/>
      <c r="RRK24" s="233"/>
      <c r="RRL24" s="233"/>
      <c r="RRM24" s="233"/>
      <c r="RRN24" s="234"/>
      <c r="RRO24" s="232"/>
      <c r="RRP24" s="232"/>
      <c r="RRQ24" s="232"/>
      <c r="RRR24" s="232"/>
      <c r="RRS24" s="232"/>
      <c r="RRT24" s="232"/>
      <c r="RRV24" s="233"/>
      <c r="RRW24" s="233"/>
      <c r="RRX24" s="233"/>
      <c r="RRY24" s="233"/>
      <c r="RRZ24" s="233"/>
      <c r="RSA24" s="233"/>
      <c r="RSB24" s="233"/>
      <c r="RSC24" s="233"/>
      <c r="RSD24" s="234"/>
      <c r="RSE24" s="232"/>
      <c r="RSF24" s="232"/>
      <c r="RSG24" s="232"/>
      <c r="RSH24" s="232"/>
      <c r="RSI24" s="232"/>
      <c r="RSJ24" s="232"/>
      <c r="RSL24" s="233"/>
      <c r="RSM24" s="233"/>
      <c r="RSN24" s="233"/>
      <c r="RSO24" s="233"/>
      <c r="RSP24" s="233"/>
      <c r="RSQ24" s="233"/>
      <c r="RSR24" s="233"/>
      <c r="RSS24" s="233"/>
      <c r="RST24" s="234"/>
      <c r="RSU24" s="232"/>
      <c r="RSV24" s="232"/>
      <c r="RSW24" s="232"/>
      <c r="RSX24" s="232"/>
      <c r="RSY24" s="232"/>
      <c r="RSZ24" s="232"/>
      <c r="RTB24" s="233"/>
      <c r="RTC24" s="233"/>
      <c r="RTD24" s="233"/>
      <c r="RTE24" s="233"/>
      <c r="RTF24" s="233"/>
      <c r="RTG24" s="233"/>
      <c r="RTH24" s="233"/>
      <c r="RTI24" s="233"/>
      <c r="RTJ24" s="234"/>
      <c r="RTK24" s="232"/>
      <c r="RTL24" s="232"/>
      <c r="RTM24" s="232"/>
      <c r="RTN24" s="232"/>
      <c r="RTO24" s="232"/>
      <c r="RTP24" s="232"/>
      <c r="RTR24" s="233"/>
      <c r="RTS24" s="233"/>
      <c r="RTT24" s="233"/>
      <c r="RTU24" s="233"/>
      <c r="RTV24" s="233"/>
      <c r="RTW24" s="233"/>
      <c r="RTX24" s="233"/>
      <c r="RTY24" s="233"/>
      <c r="RTZ24" s="234"/>
      <c r="RUA24" s="232"/>
      <c r="RUB24" s="232"/>
      <c r="RUC24" s="232"/>
      <c r="RUD24" s="232"/>
      <c r="RUE24" s="232"/>
      <c r="RUF24" s="232"/>
      <c r="RUH24" s="233"/>
      <c r="RUI24" s="233"/>
      <c r="RUJ24" s="233"/>
      <c r="RUK24" s="233"/>
      <c r="RUL24" s="233"/>
      <c r="RUM24" s="233"/>
      <c r="RUN24" s="233"/>
      <c r="RUO24" s="233"/>
      <c r="RUP24" s="234"/>
      <c r="RUQ24" s="232"/>
      <c r="RUR24" s="232"/>
      <c r="RUS24" s="232"/>
      <c r="RUT24" s="232"/>
      <c r="RUU24" s="232"/>
      <c r="RUV24" s="232"/>
      <c r="RUX24" s="233"/>
      <c r="RUY24" s="233"/>
      <c r="RUZ24" s="233"/>
      <c r="RVA24" s="233"/>
      <c r="RVB24" s="233"/>
      <c r="RVC24" s="233"/>
      <c r="RVD24" s="233"/>
      <c r="RVE24" s="233"/>
      <c r="RVF24" s="234"/>
      <c r="RVG24" s="232"/>
      <c r="RVH24" s="232"/>
      <c r="RVI24" s="232"/>
      <c r="RVJ24" s="232"/>
      <c r="RVK24" s="232"/>
      <c r="RVL24" s="232"/>
      <c r="RVN24" s="233"/>
      <c r="RVO24" s="233"/>
      <c r="RVP24" s="233"/>
      <c r="RVQ24" s="233"/>
      <c r="RVR24" s="233"/>
      <c r="RVS24" s="233"/>
      <c r="RVT24" s="233"/>
      <c r="RVU24" s="233"/>
      <c r="RVV24" s="234"/>
      <c r="RVW24" s="232"/>
      <c r="RVX24" s="232"/>
      <c r="RVY24" s="232"/>
      <c r="RVZ24" s="232"/>
      <c r="RWA24" s="232"/>
      <c r="RWB24" s="232"/>
      <c r="RWD24" s="233"/>
      <c r="RWE24" s="233"/>
      <c r="RWF24" s="233"/>
      <c r="RWG24" s="233"/>
      <c r="RWH24" s="233"/>
      <c r="RWI24" s="233"/>
      <c r="RWJ24" s="233"/>
      <c r="RWK24" s="233"/>
      <c r="RWL24" s="234"/>
      <c r="RWM24" s="232"/>
      <c r="RWN24" s="232"/>
      <c r="RWO24" s="232"/>
      <c r="RWP24" s="232"/>
      <c r="RWQ24" s="232"/>
      <c r="RWR24" s="232"/>
      <c r="RWT24" s="233"/>
      <c r="RWU24" s="233"/>
      <c r="RWV24" s="233"/>
      <c r="RWW24" s="233"/>
      <c r="RWX24" s="233"/>
      <c r="RWY24" s="233"/>
      <c r="RWZ24" s="233"/>
      <c r="RXA24" s="233"/>
      <c r="RXB24" s="234"/>
      <c r="RXC24" s="232"/>
      <c r="RXD24" s="232"/>
      <c r="RXE24" s="232"/>
      <c r="RXF24" s="232"/>
      <c r="RXG24" s="232"/>
      <c r="RXH24" s="232"/>
      <c r="RXJ24" s="233"/>
      <c r="RXK24" s="233"/>
      <c r="RXL24" s="233"/>
      <c r="RXM24" s="233"/>
      <c r="RXN24" s="233"/>
      <c r="RXO24" s="233"/>
      <c r="RXP24" s="233"/>
      <c r="RXQ24" s="233"/>
      <c r="RXR24" s="234"/>
      <c r="RXS24" s="232"/>
      <c r="RXT24" s="232"/>
      <c r="RXU24" s="232"/>
      <c r="RXV24" s="232"/>
      <c r="RXW24" s="232"/>
      <c r="RXX24" s="232"/>
      <c r="RXZ24" s="233"/>
      <c r="RYA24" s="233"/>
      <c r="RYB24" s="233"/>
      <c r="RYC24" s="233"/>
      <c r="RYD24" s="233"/>
      <c r="RYE24" s="233"/>
      <c r="RYF24" s="233"/>
      <c r="RYG24" s="233"/>
      <c r="RYH24" s="234"/>
      <c r="RYI24" s="232"/>
      <c r="RYJ24" s="232"/>
      <c r="RYK24" s="232"/>
      <c r="RYL24" s="232"/>
      <c r="RYM24" s="232"/>
      <c r="RYN24" s="232"/>
      <c r="RYP24" s="233"/>
      <c r="RYQ24" s="233"/>
      <c r="RYR24" s="233"/>
      <c r="RYS24" s="233"/>
      <c r="RYT24" s="233"/>
      <c r="RYU24" s="233"/>
      <c r="RYV24" s="233"/>
      <c r="RYW24" s="233"/>
      <c r="RYX24" s="234"/>
      <c r="RYY24" s="232"/>
      <c r="RYZ24" s="232"/>
      <c r="RZA24" s="232"/>
      <c r="RZB24" s="232"/>
      <c r="RZC24" s="232"/>
      <c r="RZD24" s="232"/>
      <c r="RZF24" s="233"/>
      <c r="RZG24" s="233"/>
      <c r="RZH24" s="233"/>
      <c r="RZI24" s="233"/>
      <c r="RZJ24" s="233"/>
      <c r="RZK24" s="233"/>
      <c r="RZL24" s="233"/>
      <c r="RZM24" s="233"/>
      <c r="RZN24" s="234"/>
      <c r="RZO24" s="232"/>
      <c r="RZP24" s="232"/>
      <c r="RZQ24" s="232"/>
      <c r="RZR24" s="232"/>
      <c r="RZS24" s="232"/>
      <c r="RZT24" s="232"/>
      <c r="RZV24" s="233"/>
      <c r="RZW24" s="233"/>
      <c r="RZX24" s="233"/>
      <c r="RZY24" s="233"/>
      <c r="RZZ24" s="233"/>
      <c r="SAA24" s="233"/>
      <c r="SAB24" s="233"/>
      <c r="SAC24" s="233"/>
      <c r="SAD24" s="234"/>
      <c r="SAE24" s="232"/>
      <c r="SAF24" s="232"/>
      <c r="SAG24" s="232"/>
      <c r="SAH24" s="232"/>
      <c r="SAI24" s="232"/>
      <c r="SAJ24" s="232"/>
      <c r="SAL24" s="233"/>
      <c r="SAM24" s="233"/>
      <c r="SAN24" s="233"/>
      <c r="SAO24" s="233"/>
      <c r="SAP24" s="233"/>
      <c r="SAQ24" s="233"/>
      <c r="SAR24" s="233"/>
      <c r="SAS24" s="233"/>
      <c r="SAT24" s="234"/>
      <c r="SAU24" s="232"/>
      <c r="SAV24" s="232"/>
      <c r="SAW24" s="232"/>
      <c r="SAX24" s="232"/>
      <c r="SAY24" s="232"/>
      <c r="SAZ24" s="232"/>
      <c r="SBB24" s="233"/>
      <c r="SBC24" s="233"/>
      <c r="SBD24" s="233"/>
      <c r="SBE24" s="233"/>
      <c r="SBF24" s="233"/>
      <c r="SBG24" s="233"/>
      <c r="SBH24" s="233"/>
      <c r="SBI24" s="233"/>
      <c r="SBJ24" s="234"/>
      <c r="SBK24" s="232"/>
      <c r="SBL24" s="232"/>
      <c r="SBM24" s="232"/>
      <c r="SBN24" s="232"/>
      <c r="SBO24" s="232"/>
      <c r="SBP24" s="232"/>
      <c r="SBR24" s="233"/>
      <c r="SBS24" s="233"/>
      <c r="SBT24" s="233"/>
      <c r="SBU24" s="233"/>
      <c r="SBV24" s="233"/>
      <c r="SBW24" s="233"/>
      <c r="SBX24" s="233"/>
      <c r="SBY24" s="233"/>
      <c r="SBZ24" s="234"/>
      <c r="SCA24" s="232"/>
      <c r="SCB24" s="232"/>
      <c r="SCC24" s="232"/>
      <c r="SCD24" s="232"/>
      <c r="SCE24" s="232"/>
      <c r="SCF24" s="232"/>
      <c r="SCH24" s="233"/>
      <c r="SCI24" s="233"/>
      <c r="SCJ24" s="233"/>
      <c r="SCK24" s="233"/>
      <c r="SCL24" s="233"/>
      <c r="SCM24" s="233"/>
      <c r="SCN24" s="233"/>
      <c r="SCO24" s="233"/>
      <c r="SCP24" s="234"/>
      <c r="SCQ24" s="232"/>
      <c r="SCR24" s="232"/>
      <c r="SCS24" s="232"/>
      <c r="SCT24" s="232"/>
      <c r="SCU24" s="232"/>
      <c r="SCV24" s="232"/>
      <c r="SCX24" s="233"/>
      <c r="SCY24" s="233"/>
      <c r="SCZ24" s="233"/>
      <c r="SDA24" s="233"/>
      <c r="SDB24" s="233"/>
      <c r="SDC24" s="233"/>
      <c r="SDD24" s="233"/>
      <c r="SDE24" s="233"/>
      <c r="SDF24" s="234"/>
      <c r="SDG24" s="232"/>
      <c r="SDH24" s="232"/>
      <c r="SDI24" s="232"/>
      <c r="SDJ24" s="232"/>
      <c r="SDK24" s="232"/>
      <c r="SDL24" s="232"/>
      <c r="SDN24" s="233"/>
      <c r="SDO24" s="233"/>
      <c r="SDP24" s="233"/>
      <c r="SDQ24" s="233"/>
      <c r="SDR24" s="233"/>
      <c r="SDS24" s="233"/>
      <c r="SDT24" s="233"/>
      <c r="SDU24" s="233"/>
      <c r="SDV24" s="234"/>
      <c r="SDW24" s="232"/>
      <c r="SDX24" s="232"/>
      <c r="SDY24" s="232"/>
      <c r="SDZ24" s="232"/>
      <c r="SEA24" s="232"/>
      <c r="SEB24" s="232"/>
      <c r="SED24" s="233"/>
      <c r="SEE24" s="233"/>
      <c r="SEF24" s="233"/>
      <c r="SEG24" s="233"/>
      <c r="SEH24" s="233"/>
      <c r="SEI24" s="233"/>
      <c r="SEJ24" s="233"/>
      <c r="SEK24" s="233"/>
      <c r="SEL24" s="234"/>
      <c r="SEM24" s="232"/>
      <c r="SEN24" s="232"/>
      <c r="SEO24" s="232"/>
      <c r="SEP24" s="232"/>
      <c r="SEQ24" s="232"/>
      <c r="SER24" s="232"/>
      <c r="SET24" s="233"/>
      <c r="SEU24" s="233"/>
      <c r="SEV24" s="233"/>
      <c r="SEW24" s="233"/>
      <c r="SEX24" s="233"/>
      <c r="SEY24" s="233"/>
      <c r="SEZ24" s="233"/>
      <c r="SFA24" s="233"/>
      <c r="SFB24" s="234"/>
      <c r="SFC24" s="232"/>
      <c r="SFD24" s="232"/>
      <c r="SFE24" s="232"/>
      <c r="SFF24" s="232"/>
      <c r="SFG24" s="232"/>
      <c r="SFH24" s="232"/>
      <c r="SFJ24" s="233"/>
      <c r="SFK24" s="233"/>
      <c r="SFL24" s="233"/>
      <c r="SFM24" s="233"/>
      <c r="SFN24" s="233"/>
      <c r="SFO24" s="233"/>
      <c r="SFP24" s="233"/>
      <c r="SFQ24" s="233"/>
      <c r="SFR24" s="234"/>
      <c r="SFS24" s="232"/>
      <c r="SFT24" s="232"/>
      <c r="SFU24" s="232"/>
      <c r="SFV24" s="232"/>
      <c r="SFW24" s="232"/>
      <c r="SFX24" s="232"/>
      <c r="SFZ24" s="233"/>
      <c r="SGA24" s="233"/>
      <c r="SGB24" s="233"/>
      <c r="SGC24" s="233"/>
      <c r="SGD24" s="233"/>
      <c r="SGE24" s="233"/>
      <c r="SGF24" s="233"/>
      <c r="SGG24" s="233"/>
      <c r="SGH24" s="234"/>
      <c r="SGI24" s="232"/>
      <c r="SGJ24" s="232"/>
      <c r="SGK24" s="232"/>
      <c r="SGL24" s="232"/>
      <c r="SGM24" s="232"/>
      <c r="SGN24" s="232"/>
      <c r="SGP24" s="233"/>
      <c r="SGQ24" s="233"/>
      <c r="SGR24" s="233"/>
      <c r="SGS24" s="233"/>
      <c r="SGT24" s="233"/>
      <c r="SGU24" s="233"/>
      <c r="SGV24" s="233"/>
      <c r="SGW24" s="233"/>
      <c r="SGX24" s="234"/>
      <c r="SGY24" s="232"/>
      <c r="SGZ24" s="232"/>
      <c r="SHA24" s="232"/>
      <c r="SHB24" s="232"/>
      <c r="SHC24" s="232"/>
      <c r="SHD24" s="232"/>
      <c r="SHF24" s="233"/>
      <c r="SHG24" s="233"/>
      <c r="SHH24" s="233"/>
      <c r="SHI24" s="233"/>
      <c r="SHJ24" s="233"/>
      <c r="SHK24" s="233"/>
      <c r="SHL24" s="233"/>
      <c r="SHM24" s="233"/>
      <c r="SHN24" s="234"/>
      <c r="SHO24" s="232"/>
      <c r="SHP24" s="232"/>
      <c r="SHQ24" s="232"/>
      <c r="SHR24" s="232"/>
      <c r="SHS24" s="232"/>
      <c r="SHT24" s="232"/>
      <c r="SHV24" s="233"/>
      <c r="SHW24" s="233"/>
      <c r="SHX24" s="233"/>
      <c r="SHY24" s="233"/>
      <c r="SHZ24" s="233"/>
      <c r="SIA24" s="233"/>
      <c r="SIB24" s="233"/>
      <c r="SIC24" s="233"/>
      <c r="SID24" s="234"/>
      <c r="SIE24" s="232"/>
      <c r="SIF24" s="232"/>
      <c r="SIG24" s="232"/>
      <c r="SIH24" s="232"/>
      <c r="SII24" s="232"/>
      <c r="SIJ24" s="232"/>
      <c r="SIL24" s="233"/>
      <c r="SIM24" s="233"/>
      <c r="SIN24" s="233"/>
      <c r="SIO24" s="233"/>
      <c r="SIP24" s="233"/>
      <c r="SIQ24" s="233"/>
      <c r="SIR24" s="233"/>
      <c r="SIS24" s="233"/>
      <c r="SIT24" s="234"/>
      <c r="SIU24" s="232"/>
      <c r="SIV24" s="232"/>
      <c r="SIW24" s="232"/>
      <c r="SIX24" s="232"/>
      <c r="SIY24" s="232"/>
      <c r="SIZ24" s="232"/>
      <c r="SJB24" s="233"/>
      <c r="SJC24" s="233"/>
      <c r="SJD24" s="233"/>
      <c r="SJE24" s="233"/>
      <c r="SJF24" s="233"/>
      <c r="SJG24" s="233"/>
      <c r="SJH24" s="233"/>
      <c r="SJI24" s="233"/>
      <c r="SJJ24" s="234"/>
      <c r="SJK24" s="232"/>
      <c r="SJL24" s="232"/>
      <c r="SJM24" s="232"/>
      <c r="SJN24" s="232"/>
      <c r="SJO24" s="232"/>
      <c r="SJP24" s="232"/>
      <c r="SJR24" s="233"/>
      <c r="SJS24" s="233"/>
      <c r="SJT24" s="233"/>
      <c r="SJU24" s="233"/>
      <c r="SJV24" s="233"/>
      <c r="SJW24" s="233"/>
      <c r="SJX24" s="233"/>
      <c r="SJY24" s="233"/>
      <c r="SJZ24" s="234"/>
      <c r="SKA24" s="232"/>
      <c r="SKB24" s="232"/>
      <c r="SKC24" s="232"/>
      <c r="SKD24" s="232"/>
      <c r="SKE24" s="232"/>
      <c r="SKF24" s="232"/>
      <c r="SKH24" s="233"/>
      <c r="SKI24" s="233"/>
      <c r="SKJ24" s="233"/>
      <c r="SKK24" s="233"/>
      <c r="SKL24" s="233"/>
      <c r="SKM24" s="233"/>
      <c r="SKN24" s="233"/>
      <c r="SKO24" s="233"/>
      <c r="SKP24" s="234"/>
      <c r="SKQ24" s="232"/>
      <c r="SKR24" s="232"/>
      <c r="SKS24" s="232"/>
      <c r="SKT24" s="232"/>
      <c r="SKU24" s="232"/>
      <c r="SKV24" s="232"/>
      <c r="SKX24" s="233"/>
      <c r="SKY24" s="233"/>
      <c r="SKZ24" s="233"/>
      <c r="SLA24" s="233"/>
      <c r="SLB24" s="233"/>
      <c r="SLC24" s="233"/>
      <c r="SLD24" s="233"/>
      <c r="SLE24" s="233"/>
      <c r="SLF24" s="234"/>
      <c r="SLG24" s="232"/>
      <c r="SLH24" s="232"/>
      <c r="SLI24" s="232"/>
      <c r="SLJ24" s="232"/>
      <c r="SLK24" s="232"/>
      <c r="SLL24" s="232"/>
      <c r="SLN24" s="233"/>
      <c r="SLO24" s="233"/>
      <c r="SLP24" s="233"/>
      <c r="SLQ24" s="233"/>
      <c r="SLR24" s="233"/>
      <c r="SLS24" s="233"/>
      <c r="SLT24" s="233"/>
      <c r="SLU24" s="233"/>
      <c r="SLV24" s="234"/>
      <c r="SLW24" s="232"/>
      <c r="SLX24" s="232"/>
      <c r="SLY24" s="232"/>
      <c r="SLZ24" s="232"/>
      <c r="SMA24" s="232"/>
      <c r="SMB24" s="232"/>
      <c r="SMD24" s="233"/>
      <c r="SME24" s="233"/>
      <c r="SMF24" s="233"/>
      <c r="SMG24" s="233"/>
      <c r="SMH24" s="233"/>
      <c r="SMI24" s="233"/>
      <c r="SMJ24" s="233"/>
      <c r="SMK24" s="233"/>
      <c r="SML24" s="234"/>
      <c r="SMM24" s="232"/>
      <c r="SMN24" s="232"/>
      <c r="SMO24" s="232"/>
      <c r="SMP24" s="232"/>
      <c r="SMQ24" s="232"/>
      <c r="SMR24" s="232"/>
      <c r="SMT24" s="233"/>
      <c r="SMU24" s="233"/>
      <c r="SMV24" s="233"/>
      <c r="SMW24" s="233"/>
      <c r="SMX24" s="233"/>
      <c r="SMY24" s="233"/>
      <c r="SMZ24" s="233"/>
      <c r="SNA24" s="233"/>
      <c r="SNB24" s="234"/>
      <c r="SNC24" s="232"/>
      <c r="SND24" s="232"/>
      <c r="SNE24" s="232"/>
      <c r="SNF24" s="232"/>
      <c r="SNG24" s="232"/>
      <c r="SNH24" s="232"/>
      <c r="SNJ24" s="233"/>
      <c r="SNK24" s="233"/>
      <c r="SNL24" s="233"/>
      <c r="SNM24" s="233"/>
      <c r="SNN24" s="233"/>
      <c r="SNO24" s="233"/>
      <c r="SNP24" s="233"/>
      <c r="SNQ24" s="233"/>
      <c r="SNR24" s="234"/>
      <c r="SNS24" s="232"/>
      <c r="SNT24" s="232"/>
      <c r="SNU24" s="232"/>
      <c r="SNV24" s="232"/>
      <c r="SNW24" s="232"/>
      <c r="SNX24" s="232"/>
      <c r="SNZ24" s="233"/>
      <c r="SOA24" s="233"/>
      <c r="SOB24" s="233"/>
      <c r="SOC24" s="233"/>
      <c r="SOD24" s="233"/>
      <c r="SOE24" s="233"/>
      <c r="SOF24" s="233"/>
      <c r="SOG24" s="233"/>
      <c r="SOH24" s="234"/>
      <c r="SOI24" s="232"/>
      <c r="SOJ24" s="232"/>
      <c r="SOK24" s="232"/>
      <c r="SOL24" s="232"/>
      <c r="SOM24" s="232"/>
      <c r="SON24" s="232"/>
      <c r="SOP24" s="233"/>
      <c r="SOQ24" s="233"/>
      <c r="SOR24" s="233"/>
      <c r="SOS24" s="233"/>
      <c r="SOT24" s="233"/>
      <c r="SOU24" s="233"/>
      <c r="SOV24" s="233"/>
      <c r="SOW24" s="233"/>
      <c r="SOX24" s="234"/>
      <c r="SOY24" s="232"/>
      <c r="SOZ24" s="232"/>
      <c r="SPA24" s="232"/>
      <c r="SPB24" s="232"/>
      <c r="SPC24" s="232"/>
      <c r="SPD24" s="232"/>
      <c r="SPF24" s="233"/>
      <c r="SPG24" s="233"/>
      <c r="SPH24" s="233"/>
      <c r="SPI24" s="233"/>
      <c r="SPJ24" s="233"/>
      <c r="SPK24" s="233"/>
      <c r="SPL24" s="233"/>
      <c r="SPM24" s="233"/>
      <c r="SPN24" s="234"/>
      <c r="SPO24" s="232"/>
      <c r="SPP24" s="232"/>
      <c r="SPQ24" s="232"/>
      <c r="SPR24" s="232"/>
      <c r="SPS24" s="232"/>
      <c r="SPT24" s="232"/>
      <c r="SPV24" s="233"/>
      <c r="SPW24" s="233"/>
      <c r="SPX24" s="233"/>
      <c r="SPY24" s="233"/>
      <c r="SPZ24" s="233"/>
      <c r="SQA24" s="233"/>
      <c r="SQB24" s="233"/>
      <c r="SQC24" s="233"/>
      <c r="SQD24" s="234"/>
      <c r="SQE24" s="232"/>
      <c r="SQF24" s="232"/>
      <c r="SQG24" s="232"/>
      <c r="SQH24" s="232"/>
      <c r="SQI24" s="232"/>
      <c r="SQJ24" s="232"/>
      <c r="SQL24" s="233"/>
      <c r="SQM24" s="233"/>
      <c r="SQN24" s="233"/>
      <c r="SQO24" s="233"/>
      <c r="SQP24" s="233"/>
      <c r="SQQ24" s="233"/>
      <c r="SQR24" s="233"/>
      <c r="SQS24" s="233"/>
      <c r="SQT24" s="234"/>
      <c r="SQU24" s="232"/>
      <c r="SQV24" s="232"/>
      <c r="SQW24" s="232"/>
      <c r="SQX24" s="232"/>
      <c r="SQY24" s="232"/>
      <c r="SQZ24" s="232"/>
      <c r="SRB24" s="233"/>
      <c r="SRC24" s="233"/>
      <c r="SRD24" s="233"/>
      <c r="SRE24" s="233"/>
      <c r="SRF24" s="233"/>
      <c r="SRG24" s="233"/>
      <c r="SRH24" s="233"/>
      <c r="SRI24" s="233"/>
      <c r="SRJ24" s="234"/>
      <c r="SRK24" s="232"/>
      <c r="SRL24" s="232"/>
      <c r="SRM24" s="232"/>
      <c r="SRN24" s="232"/>
      <c r="SRO24" s="232"/>
      <c r="SRP24" s="232"/>
      <c r="SRR24" s="233"/>
      <c r="SRS24" s="233"/>
      <c r="SRT24" s="233"/>
      <c r="SRU24" s="233"/>
      <c r="SRV24" s="233"/>
      <c r="SRW24" s="233"/>
      <c r="SRX24" s="233"/>
      <c r="SRY24" s="233"/>
      <c r="SRZ24" s="234"/>
      <c r="SSA24" s="232"/>
      <c r="SSB24" s="232"/>
      <c r="SSC24" s="232"/>
      <c r="SSD24" s="232"/>
      <c r="SSE24" s="232"/>
      <c r="SSF24" s="232"/>
      <c r="SSH24" s="233"/>
      <c r="SSI24" s="233"/>
      <c r="SSJ24" s="233"/>
      <c r="SSK24" s="233"/>
      <c r="SSL24" s="233"/>
      <c r="SSM24" s="233"/>
      <c r="SSN24" s="233"/>
      <c r="SSO24" s="233"/>
      <c r="SSP24" s="234"/>
      <c r="SSQ24" s="232"/>
      <c r="SSR24" s="232"/>
      <c r="SSS24" s="232"/>
      <c r="SST24" s="232"/>
      <c r="SSU24" s="232"/>
      <c r="SSV24" s="232"/>
      <c r="SSX24" s="233"/>
      <c r="SSY24" s="233"/>
      <c r="SSZ24" s="233"/>
      <c r="STA24" s="233"/>
      <c r="STB24" s="233"/>
      <c r="STC24" s="233"/>
      <c r="STD24" s="233"/>
      <c r="STE24" s="233"/>
      <c r="STF24" s="234"/>
      <c r="STG24" s="232"/>
      <c r="STH24" s="232"/>
      <c r="STI24" s="232"/>
      <c r="STJ24" s="232"/>
      <c r="STK24" s="232"/>
      <c r="STL24" s="232"/>
      <c r="STN24" s="233"/>
      <c r="STO24" s="233"/>
      <c r="STP24" s="233"/>
      <c r="STQ24" s="233"/>
      <c r="STR24" s="233"/>
      <c r="STS24" s="233"/>
      <c r="STT24" s="233"/>
      <c r="STU24" s="233"/>
      <c r="STV24" s="234"/>
      <c r="STW24" s="232"/>
      <c r="STX24" s="232"/>
      <c r="STY24" s="232"/>
      <c r="STZ24" s="232"/>
      <c r="SUA24" s="232"/>
      <c r="SUB24" s="232"/>
      <c r="SUD24" s="233"/>
      <c r="SUE24" s="233"/>
      <c r="SUF24" s="233"/>
      <c r="SUG24" s="233"/>
      <c r="SUH24" s="233"/>
      <c r="SUI24" s="233"/>
      <c r="SUJ24" s="233"/>
      <c r="SUK24" s="233"/>
      <c r="SUL24" s="234"/>
      <c r="SUM24" s="232"/>
      <c r="SUN24" s="232"/>
      <c r="SUO24" s="232"/>
      <c r="SUP24" s="232"/>
      <c r="SUQ24" s="232"/>
      <c r="SUR24" s="232"/>
      <c r="SUT24" s="233"/>
      <c r="SUU24" s="233"/>
      <c r="SUV24" s="233"/>
      <c r="SUW24" s="233"/>
      <c r="SUX24" s="233"/>
      <c r="SUY24" s="233"/>
      <c r="SUZ24" s="233"/>
      <c r="SVA24" s="233"/>
      <c r="SVB24" s="234"/>
      <c r="SVC24" s="232"/>
      <c r="SVD24" s="232"/>
      <c r="SVE24" s="232"/>
      <c r="SVF24" s="232"/>
      <c r="SVG24" s="232"/>
      <c r="SVH24" s="232"/>
      <c r="SVJ24" s="233"/>
      <c r="SVK24" s="233"/>
      <c r="SVL24" s="233"/>
      <c r="SVM24" s="233"/>
      <c r="SVN24" s="233"/>
      <c r="SVO24" s="233"/>
      <c r="SVP24" s="233"/>
      <c r="SVQ24" s="233"/>
      <c r="SVR24" s="234"/>
      <c r="SVS24" s="232"/>
      <c r="SVT24" s="232"/>
      <c r="SVU24" s="232"/>
      <c r="SVV24" s="232"/>
      <c r="SVW24" s="232"/>
      <c r="SVX24" s="232"/>
      <c r="SVZ24" s="233"/>
      <c r="SWA24" s="233"/>
      <c r="SWB24" s="233"/>
      <c r="SWC24" s="233"/>
      <c r="SWD24" s="233"/>
      <c r="SWE24" s="233"/>
      <c r="SWF24" s="233"/>
      <c r="SWG24" s="233"/>
      <c r="SWH24" s="234"/>
      <c r="SWI24" s="232"/>
      <c r="SWJ24" s="232"/>
      <c r="SWK24" s="232"/>
      <c r="SWL24" s="232"/>
      <c r="SWM24" s="232"/>
      <c r="SWN24" s="232"/>
      <c r="SWP24" s="233"/>
      <c r="SWQ24" s="233"/>
      <c r="SWR24" s="233"/>
      <c r="SWS24" s="233"/>
      <c r="SWT24" s="233"/>
      <c r="SWU24" s="233"/>
      <c r="SWV24" s="233"/>
      <c r="SWW24" s="233"/>
      <c r="SWX24" s="234"/>
      <c r="SWY24" s="232"/>
      <c r="SWZ24" s="232"/>
      <c r="SXA24" s="232"/>
      <c r="SXB24" s="232"/>
      <c r="SXC24" s="232"/>
      <c r="SXD24" s="232"/>
      <c r="SXF24" s="233"/>
      <c r="SXG24" s="233"/>
      <c r="SXH24" s="233"/>
      <c r="SXI24" s="233"/>
      <c r="SXJ24" s="233"/>
      <c r="SXK24" s="233"/>
      <c r="SXL24" s="233"/>
      <c r="SXM24" s="233"/>
      <c r="SXN24" s="234"/>
      <c r="SXO24" s="232"/>
      <c r="SXP24" s="232"/>
      <c r="SXQ24" s="232"/>
      <c r="SXR24" s="232"/>
      <c r="SXS24" s="232"/>
      <c r="SXT24" s="232"/>
      <c r="SXV24" s="233"/>
      <c r="SXW24" s="233"/>
      <c r="SXX24" s="233"/>
      <c r="SXY24" s="233"/>
      <c r="SXZ24" s="233"/>
      <c r="SYA24" s="233"/>
      <c r="SYB24" s="233"/>
      <c r="SYC24" s="233"/>
      <c r="SYD24" s="234"/>
      <c r="SYE24" s="232"/>
      <c r="SYF24" s="232"/>
      <c r="SYG24" s="232"/>
      <c r="SYH24" s="232"/>
      <c r="SYI24" s="232"/>
      <c r="SYJ24" s="232"/>
      <c r="SYL24" s="233"/>
      <c r="SYM24" s="233"/>
      <c r="SYN24" s="233"/>
      <c r="SYO24" s="233"/>
      <c r="SYP24" s="233"/>
      <c r="SYQ24" s="233"/>
      <c r="SYR24" s="233"/>
      <c r="SYS24" s="233"/>
      <c r="SYT24" s="234"/>
      <c r="SYU24" s="232"/>
      <c r="SYV24" s="232"/>
      <c r="SYW24" s="232"/>
      <c r="SYX24" s="232"/>
      <c r="SYY24" s="232"/>
      <c r="SYZ24" s="232"/>
      <c r="SZB24" s="233"/>
      <c r="SZC24" s="233"/>
      <c r="SZD24" s="233"/>
      <c r="SZE24" s="233"/>
      <c r="SZF24" s="233"/>
      <c r="SZG24" s="233"/>
      <c r="SZH24" s="233"/>
      <c r="SZI24" s="233"/>
      <c r="SZJ24" s="234"/>
      <c r="SZK24" s="232"/>
      <c r="SZL24" s="232"/>
      <c r="SZM24" s="232"/>
      <c r="SZN24" s="232"/>
      <c r="SZO24" s="232"/>
      <c r="SZP24" s="232"/>
      <c r="SZR24" s="233"/>
      <c r="SZS24" s="233"/>
      <c r="SZT24" s="233"/>
      <c r="SZU24" s="233"/>
      <c r="SZV24" s="233"/>
      <c r="SZW24" s="233"/>
      <c r="SZX24" s="233"/>
      <c r="SZY24" s="233"/>
      <c r="SZZ24" s="234"/>
      <c r="TAA24" s="232"/>
      <c r="TAB24" s="232"/>
      <c r="TAC24" s="232"/>
      <c r="TAD24" s="232"/>
      <c r="TAE24" s="232"/>
      <c r="TAF24" s="232"/>
      <c r="TAH24" s="233"/>
      <c r="TAI24" s="233"/>
      <c r="TAJ24" s="233"/>
      <c r="TAK24" s="233"/>
      <c r="TAL24" s="233"/>
      <c r="TAM24" s="233"/>
      <c r="TAN24" s="233"/>
      <c r="TAO24" s="233"/>
      <c r="TAP24" s="234"/>
      <c r="TAQ24" s="232"/>
      <c r="TAR24" s="232"/>
      <c r="TAS24" s="232"/>
      <c r="TAT24" s="232"/>
      <c r="TAU24" s="232"/>
      <c r="TAV24" s="232"/>
      <c r="TAX24" s="233"/>
      <c r="TAY24" s="233"/>
      <c r="TAZ24" s="233"/>
      <c r="TBA24" s="233"/>
      <c r="TBB24" s="233"/>
      <c r="TBC24" s="233"/>
      <c r="TBD24" s="233"/>
      <c r="TBE24" s="233"/>
      <c r="TBF24" s="234"/>
      <c r="TBG24" s="232"/>
      <c r="TBH24" s="232"/>
      <c r="TBI24" s="232"/>
      <c r="TBJ24" s="232"/>
      <c r="TBK24" s="232"/>
      <c r="TBL24" s="232"/>
      <c r="TBN24" s="233"/>
      <c r="TBO24" s="233"/>
      <c r="TBP24" s="233"/>
      <c r="TBQ24" s="233"/>
      <c r="TBR24" s="233"/>
      <c r="TBS24" s="233"/>
      <c r="TBT24" s="233"/>
      <c r="TBU24" s="233"/>
      <c r="TBV24" s="234"/>
      <c r="TBW24" s="232"/>
      <c r="TBX24" s="232"/>
      <c r="TBY24" s="232"/>
      <c r="TBZ24" s="232"/>
      <c r="TCA24" s="232"/>
      <c r="TCB24" s="232"/>
      <c r="TCD24" s="233"/>
      <c r="TCE24" s="233"/>
      <c r="TCF24" s="233"/>
      <c r="TCG24" s="233"/>
      <c r="TCH24" s="233"/>
      <c r="TCI24" s="233"/>
      <c r="TCJ24" s="233"/>
      <c r="TCK24" s="233"/>
      <c r="TCL24" s="234"/>
      <c r="TCM24" s="232"/>
      <c r="TCN24" s="232"/>
      <c r="TCO24" s="232"/>
      <c r="TCP24" s="232"/>
      <c r="TCQ24" s="232"/>
      <c r="TCR24" s="232"/>
      <c r="TCT24" s="233"/>
      <c r="TCU24" s="233"/>
      <c r="TCV24" s="233"/>
      <c r="TCW24" s="233"/>
      <c r="TCX24" s="233"/>
      <c r="TCY24" s="233"/>
      <c r="TCZ24" s="233"/>
      <c r="TDA24" s="233"/>
      <c r="TDB24" s="234"/>
      <c r="TDC24" s="232"/>
      <c r="TDD24" s="232"/>
      <c r="TDE24" s="232"/>
      <c r="TDF24" s="232"/>
      <c r="TDG24" s="232"/>
      <c r="TDH24" s="232"/>
      <c r="TDJ24" s="233"/>
      <c r="TDK24" s="233"/>
      <c r="TDL24" s="233"/>
      <c r="TDM24" s="233"/>
      <c r="TDN24" s="233"/>
      <c r="TDO24" s="233"/>
      <c r="TDP24" s="233"/>
      <c r="TDQ24" s="233"/>
      <c r="TDR24" s="234"/>
      <c r="TDS24" s="232"/>
      <c r="TDT24" s="232"/>
      <c r="TDU24" s="232"/>
      <c r="TDV24" s="232"/>
      <c r="TDW24" s="232"/>
      <c r="TDX24" s="232"/>
      <c r="TDZ24" s="233"/>
      <c r="TEA24" s="233"/>
      <c r="TEB24" s="233"/>
      <c r="TEC24" s="233"/>
      <c r="TED24" s="233"/>
      <c r="TEE24" s="233"/>
      <c r="TEF24" s="233"/>
      <c r="TEG24" s="233"/>
      <c r="TEH24" s="234"/>
      <c r="TEI24" s="232"/>
      <c r="TEJ24" s="232"/>
      <c r="TEK24" s="232"/>
      <c r="TEL24" s="232"/>
      <c r="TEM24" s="232"/>
      <c r="TEN24" s="232"/>
      <c r="TEP24" s="233"/>
      <c r="TEQ24" s="233"/>
      <c r="TER24" s="233"/>
      <c r="TES24" s="233"/>
      <c r="TET24" s="233"/>
      <c r="TEU24" s="233"/>
      <c r="TEV24" s="233"/>
      <c r="TEW24" s="233"/>
      <c r="TEX24" s="234"/>
      <c r="TEY24" s="232"/>
      <c r="TEZ24" s="232"/>
      <c r="TFA24" s="232"/>
      <c r="TFB24" s="232"/>
      <c r="TFC24" s="232"/>
      <c r="TFD24" s="232"/>
      <c r="TFF24" s="233"/>
      <c r="TFG24" s="233"/>
      <c r="TFH24" s="233"/>
      <c r="TFI24" s="233"/>
      <c r="TFJ24" s="233"/>
      <c r="TFK24" s="233"/>
      <c r="TFL24" s="233"/>
      <c r="TFM24" s="233"/>
      <c r="TFN24" s="234"/>
      <c r="TFO24" s="232"/>
      <c r="TFP24" s="232"/>
      <c r="TFQ24" s="232"/>
      <c r="TFR24" s="232"/>
      <c r="TFS24" s="232"/>
      <c r="TFT24" s="232"/>
      <c r="TFV24" s="233"/>
      <c r="TFW24" s="233"/>
      <c r="TFX24" s="233"/>
      <c r="TFY24" s="233"/>
      <c r="TFZ24" s="233"/>
      <c r="TGA24" s="233"/>
      <c r="TGB24" s="233"/>
      <c r="TGC24" s="233"/>
      <c r="TGD24" s="234"/>
      <c r="TGE24" s="232"/>
      <c r="TGF24" s="232"/>
      <c r="TGG24" s="232"/>
      <c r="TGH24" s="232"/>
      <c r="TGI24" s="232"/>
      <c r="TGJ24" s="232"/>
      <c r="TGL24" s="233"/>
      <c r="TGM24" s="233"/>
      <c r="TGN24" s="233"/>
      <c r="TGO24" s="233"/>
      <c r="TGP24" s="233"/>
      <c r="TGQ24" s="233"/>
      <c r="TGR24" s="233"/>
      <c r="TGS24" s="233"/>
      <c r="TGT24" s="234"/>
      <c r="TGU24" s="232"/>
      <c r="TGV24" s="232"/>
      <c r="TGW24" s="232"/>
      <c r="TGX24" s="232"/>
      <c r="TGY24" s="232"/>
      <c r="TGZ24" s="232"/>
      <c r="THB24" s="233"/>
      <c r="THC24" s="233"/>
      <c r="THD24" s="233"/>
      <c r="THE24" s="233"/>
      <c r="THF24" s="233"/>
      <c r="THG24" s="233"/>
      <c r="THH24" s="233"/>
      <c r="THI24" s="233"/>
      <c r="THJ24" s="234"/>
      <c r="THK24" s="232"/>
      <c r="THL24" s="232"/>
      <c r="THM24" s="232"/>
      <c r="THN24" s="232"/>
      <c r="THO24" s="232"/>
      <c r="THP24" s="232"/>
      <c r="THR24" s="233"/>
      <c r="THS24" s="233"/>
      <c r="THT24" s="233"/>
      <c r="THU24" s="233"/>
      <c r="THV24" s="233"/>
      <c r="THW24" s="233"/>
      <c r="THX24" s="233"/>
      <c r="THY24" s="233"/>
      <c r="THZ24" s="234"/>
      <c r="TIA24" s="232"/>
      <c r="TIB24" s="232"/>
      <c r="TIC24" s="232"/>
      <c r="TID24" s="232"/>
      <c r="TIE24" s="232"/>
      <c r="TIF24" s="232"/>
      <c r="TIH24" s="233"/>
      <c r="TII24" s="233"/>
      <c r="TIJ24" s="233"/>
      <c r="TIK24" s="233"/>
      <c r="TIL24" s="233"/>
      <c r="TIM24" s="233"/>
      <c r="TIN24" s="233"/>
      <c r="TIO24" s="233"/>
      <c r="TIP24" s="234"/>
      <c r="TIQ24" s="232"/>
      <c r="TIR24" s="232"/>
      <c r="TIS24" s="232"/>
      <c r="TIT24" s="232"/>
      <c r="TIU24" s="232"/>
      <c r="TIV24" s="232"/>
      <c r="TIX24" s="233"/>
      <c r="TIY24" s="233"/>
      <c r="TIZ24" s="233"/>
      <c r="TJA24" s="233"/>
      <c r="TJB24" s="233"/>
      <c r="TJC24" s="233"/>
      <c r="TJD24" s="233"/>
      <c r="TJE24" s="233"/>
      <c r="TJF24" s="234"/>
      <c r="TJG24" s="232"/>
      <c r="TJH24" s="232"/>
      <c r="TJI24" s="232"/>
      <c r="TJJ24" s="232"/>
      <c r="TJK24" s="232"/>
      <c r="TJL24" s="232"/>
      <c r="TJN24" s="233"/>
      <c r="TJO24" s="233"/>
      <c r="TJP24" s="233"/>
      <c r="TJQ24" s="233"/>
      <c r="TJR24" s="233"/>
      <c r="TJS24" s="233"/>
      <c r="TJT24" s="233"/>
      <c r="TJU24" s="233"/>
      <c r="TJV24" s="234"/>
      <c r="TJW24" s="232"/>
      <c r="TJX24" s="232"/>
      <c r="TJY24" s="232"/>
      <c r="TJZ24" s="232"/>
      <c r="TKA24" s="232"/>
      <c r="TKB24" s="232"/>
      <c r="TKD24" s="233"/>
      <c r="TKE24" s="233"/>
      <c r="TKF24" s="233"/>
      <c r="TKG24" s="233"/>
      <c r="TKH24" s="233"/>
      <c r="TKI24" s="233"/>
      <c r="TKJ24" s="233"/>
      <c r="TKK24" s="233"/>
      <c r="TKL24" s="234"/>
      <c r="TKM24" s="232"/>
      <c r="TKN24" s="232"/>
      <c r="TKO24" s="232"/>
      <c r="TKP24" s="232"/>
      <c r="TKQ24" s="232"/>
      <c r="TKR24" s="232"/>
      <c r="TKT24" s="233"/>
      <c r="TKU24" s="233"/>
      <c r="TKV24" s="233"/>
      <c r="TKW24" s="233"/>
      <c r="TKX24" s="233"/>
      <c r="TKY24" s="233"/>
      <c r="TKZ24" s="233"/>
      <c r="TLA24" s="233"/>
      <c r="TLB24" s="234"/>
      <c r="TLC24" s="232"/>
      <c r="TLD24" s="232"/>
      <c r="TLE24" s="232"/>
      <c r="TLF24" s="232"/>
      <c r="TLG24" s="232"/>
      <c r="TLH24" s="232"/>
      <c r="TLJ24" s="233"/>
      <c r="TLK24" s="233"/>
      <c r="TLL24" s="233"/>
      <c r="TLM24" s="233"/>
      <c r="TLN24" s="233"/>
      <c r="TLO24" s="233"/>
      <c r="TLP24" s="233"/>
      <c r="TLQ24" s="233"/>
      <c r="TLR24" s="234"/>
      <c r="TLS24" s="232"/>
      <c r="TLT24" s="232"/>
      <c r="TLU24" s="232"/>
      <c r="TLV24" s="232"/>
      <c r="TLW24" s="232"/>
      <c r="TLX24" s="232"/>
      <c r="TLZ24" s="233"/>
      <c r="TMA24" s="233"/>
      <c r="TMB24" s="233"/>
      <c r="TMC24" s="233"/>
      <c r="TMD24" s="233"/>
      <c r="TME24" s="233"/>
      <c r="TMF24" s="233"/>
      <c r="TMG24" s="233"/>
      <c r="TMH24" s="234"/>
      <c r="TMI24" s="232"/>
      <c r="TMJ24" s="232"/>
      <c r="TMK24" s="232"/>
      <c r="TML24" s="232"/>
      <c r="TMM24" s="232"/>
      <c r="TMN24" s="232"/>
      <c r="TMP24" s="233"/>
      <c r="TMQ24" s="233"/>
      <c r="TMR24" s="233"/>
      <c r="TMS24" s="233"/>
      <c r="TMT24" s="233"/>
      <c r="TMU24" s="233"/>
      <c r="TMV24" s="233"/>
      <c r="TMW24" s="233"/>
      <c r="TMX24" s="234"/>
      <c r="TMY24" s="232"/>
      <c r="TMZ24" s="232"/>
      <c r="TNA24" s="232"/>
      <c r="TNB24" s="232"/>
      <c r="TNC24" s="232"/>
      <c r="TND24" s="232"/>
      <c r="TNF24" s="233"/>
      <c r="TNG24" s="233"/>
      <c r="TNH24" s="233"/>
      <c r="TNI24" s="233"/>
      <c r="TNJ24" s="233"/>
      <c r="TNK24" s="233"/>
      <c r="TNL24" s="233"/>
      <c r="TNM24" s="233"/>
      <c r="TNN24" s="234"/>
      <c r="TNO24" s="232"/>
      <c r="TNP24" s="232"/>
      <c r="TNQ24" s="232"/>
      <c r="TNR24" s="232"/>
      <c r="TNS24" s="232"/>
      <c r="TNT24" s="232"/>
      <c r="TNV24" s="233"/>
      <c r="TNW24" s="233"/>
      <c r="TNX24" s="233"/>
      <c r="TNY24" s="233"/>
      <c r="TNZ24" s="233"/>
      <c r="TOA24" s="233"/>
      <c r="TOB24" s="233"/>
      <c r="TOC24" s="233"/>
      <c r="TOD24" s="234"/>
      <c r="TOE24" s="232"/>
      <c r="TOF24" s="232"/>
      <c r="TOG24" s="232"/>
      <c r="TOH24" s="232"/>
      <c r="TOI24" s="232"/>
      <c r="TOJ24" s="232"/>
      <c r="TOL24" s="233"/>
      <c r="TOM24" s="233"/>
      <c r="TON24" s="233"/>
      <c r="TOO24" s="233"/>
      <c r="TOP24" s="233"/>
      <c r="TOQ24" s="233"/>
      <c r="TOR24" s="233"/>
      <c r="TOS24" s="233"/>
      <c r="TOT24" s="234"/>
      <c r="TOU24" s="232"/>
      <c r="TOV24" s="232"/>
      <c r="TOW24" s="232"/>
      <c r="TOX24" s="232"/>
      <c r="TOY24" s="232"/>
      <c r="TOZ24" s="232"/>
      <c r="TPB24" s="233"/>
      <c r="TPC24" s="233"/>
      <c r="TPD24" s="233"/>
      <c r="TPE24" s="233"/>
      <c r="TPF24" s="233"/>
      <c r="TPG24" s="233"/>
      <c r="TPH24" s="233"/>
      <c r="TPI24" s="233"/>
      <c r="TPJ24" s="234"/>
      <c r="TPK24" s="232"/>
      <c r="TPL24" s="232"/>
      <c r="TPM24" s="232"/>
      <c r="TPN24" s="232"/>
      <c r="TPO24" s="232"/>
      <c r="TPP24" s="232"/>
      <c r="TPR24" s="233"/>
      <c r="TPS24" s="233"/>
      <c r="TPT24" s="233"/>
      <c r="TPU24" s="233"/>
      <c r="TPV24" s="233"/>
      <c r="TPW24" s="233"/>
      <c r="TPX24" s="233"/>
      <c r="TPY24" s="233"/>
      <c r="TPZ24" s="234"/>
      <c r="TQA24" s="232"/>
      <c r="TQB24" s="232"/>
      <c r="TQC24" s="232"/>
      <c r="TQD24" s="232"/>
      <c r="TQE24" s="232"/>
      <c r="TQF24" s="232"/>
      <c r="TQH24" s="233"/>
      <c r="TQI24" s="233"/>
      <c r="TQJ24" s="233"/>
      <c r="TQK24" s="233"/>
      <c r="TQL24" s="233"/>
      <c r="TQM24" s="233"/>
      <c r="TQN24" s="233"/>
      <c r="TQO24" s="233"/>
      <c r="TQP24" s="234"/>
      <c r="TQQ24" s="232"/>
      <c r="TQR24" s="232"/>
      <c r="TQS24" s="232"/>
      <c r="TQT24" s="232"/>
      <c r="TQU24" s="232"/>
      <c r="TQV24" s="232"/>
      <c r="TQX24" s="233"/>
      <c r="TQY24" s="233"/>
      <c r="TQZ24" s="233"/>
      <c r="TRA24" s="233"/>
      <c r="TRB24" s="233"/>
      <c r="TRC24" s="233"/>
      <c r="TRD24" s="233"/>
      <c r="TRE24" s="233"/>
      <c r="TRF24" s="234"/>
      <c r="TRG24" s="232"/>
      <c r="TRH24" s="232"/>
      <c r="TRI24" s="232"/>
      <c r="TRJ24" s="232"/>
      <c r="TRK24" s="232"/>
      <c r="TRL24" s="232"/>
      <c r="TRN24" s="233"/>
      <c r="TRO24" s="233"/>
      <c r="TRP24" s="233"/>
      <c r="TRQ24" s="233"/>
      <c r="TRR24" s="233"/>
      <c r="TRS24" s="233"/>
      <c r="TRT24" s="233"/>
      <c r="TRU24" s="233"/>
      <c r="TRV24" s="234"/>
      <c r="TRW24" s="232"/>
      <c r="TRX24" s="232"/>
      <c r="TRY24" s="232"/>
      <c r="TRZ24" s="232"/>
      <c r="TSA24" s="232"/>
      <c r="TSB24" s="232"/>
      <c r="TSD24" s="233"/>
      <c r="TSE24" s="233"/>
      <c r="TSF24" s="233"/>
      <c r="TSG24" s="233"/>
      <c r="TSH24" s="233"/>
      <c r="TSI24" s="233"/>
      <c r="TSJ24" s="233"/>
      <c r="TSK24" s="233"/>
      <c r="TSL24" s="234"/>
      <c r="TSM24" s="232"/>
      <c r="TSN24" s="232"/>
      <c r="TSO24" s="232"/>
      <c r="TSP24" s="232"/>
      <c r="TSQ24" s="232"/>
      <c r="TSR24" s="232"/>
      <c r="TST24" s="233"/>
      <c r="TSU24" s="233"/>
      <c r="TSV24" s="233"/>
      <c r="TSW24" s="233"/>
      <c r="TSX24" s="233"/>
      <c r="TSY24" s="233"/>
      <c r="TSZ24" s="233"/>
      <c r="TTA24" s="233"/>
      <c r="TTB24" s="234"/>
      <c r="TTC24" s="232"/>
      <c r="TTD24" s="232"/>
      <c r="TTE24" s="232"/>
      <c r="TTF24" s="232"/>
      <c r="TTG24" s="232"/>
      <c r="TTH24" s="232"/>
      <c r="TTJ24" s="233"/>
      <c r="TTK24" s="233"/>
      <c r="TTL24" s="233"/>
      <c r="TTM24" s="233"/>
      <c r="TTN24" s="233"/>
      <c r="TTO24" s="233"/>
      <c r="TTP24" s="233"/>
      <c r="TTQ24" s="233"/>
      <c r="TTR24" s="234"/>
      <c r="TTS24" s="232"/>
      <c r="TTT24" s="232"/>
      <c r="TTU24" s="232"/>
      <c r="TTV24" s="232"/>
      <c r="TTW24" s="232"/>
      <c r="TTX24" s="232"/>
      <c r="TTZ24" s="233"/>
      <c r="TUA24" s="233"/>
      <c r="TUB24" s="233"/>
      <c r="TUC24" s="233"/>
      <c r="TUD24" s="233"/>
      <c r="TUE24" s="233"/>
      <c r="TUF24" s="233"/>
      <c r="TUG24" s="233"/>
      <c r="TUH24" s="234"/>
      <c r="TUI24" s="232"/>
      <c r="TUJ24" s="232"/>
      <c r="TUK24" s="232"/>
      <c r="TUL24" s="232"/>
      <c r="TUM24" s="232"/>
      <c r="TUN24" s="232"/>
      <c r="TUP24" s="233"/>
      <c r="TUQ24" s="233"/>
      <c r="TUR24" s="233"/>
      <c r="TUS24" s="233"/>
      <c r="TUT24" s="233"/>
      <c r="TUU24" s="233"/>
      <c r="TUV24" s="233"/>
      <c r="TUW24" s="233"/>
      <c r="TUX24" s="234"/>
      <c r="TUY24" s="232"/>
      <c r="TUZ24" s="232"/>
      <c r="TVA24" s="232"/>
      <c r="TVB24" s="232"/>
      <c r="TVC24" s="232"/>
      <c r="TVD24" s="232"/>
      <c r="TVF24" s="233"/>
      <c r="TVG24" s="233"/>
      <c r="TVH24" s="233"/>
      <c r="TVI24" s="233"/>
      <c r="TVJ24" s="233"/>
      <c r="TVK24" s="233"/>
      <c r="TVL24" s="233"/>
      <c r="TVM24" s="233"/>
      <c r="TVN24" s="234"/>
      <c r="TVO24" s="232"/>
      <c r="TVP24" s="232"/>
      <c r="TVQ24" s="232"/>
      <c r="TVR24" s="232"/>
      <c r="TVS24" s="232"/>
      <c r="TVT24" s="232"/>
      <c r="TVV24" s="233"/>
      <c r="TVW24" s="233"/>
      <c r="TVX24" s="233"/>
      <c r="TVY24" s="233"/>
      <c r="TVZ24" s="233"/>
      <c r="TWA24" s="233"/>
      <c r="TWB24" s="233"/>
      <c r="TWC24" s="233"/>
      <c r="TWD24" s="234"/>
      <c r="TWE24" s="232"/>
      <c r="TWF24" s="232"/>
      <c r="TWG24" s="232"/>
      <c r="TWH24" s="232"/>
      <c r="TWI24" s="232"/>
      <c r="TWJ24" s="232"/>
      <c r="TWL24" s="233"/>
      <c r="TWM24" s="233"/>
      <c r="TWN24" s="233"/>
      <c r="TWO24" s="233"/>
      <c r="TWP24" s="233"/>
      <c r="TWQ24" s="233"/>
      <c r="TWR24" s="233"/>
      <c r="TWS24" s="233"/>
      <c r="TWT24" s="234"/>
      <c r="TWU24" s="232"/>
      <c r="TWV24" s="232"/>
      <c r="TWW24" s="232"/>
      <c r="TWX24" s="232"/>
      <c r="TWY24" s="232"/>
      <c r="TWZ24" s="232"/>
      <c r="TXB24" s="233"/>
      <c r="TXC24" s="233"/>
      <c r="TXD24" s="233"/>
      <c r="TXE24" s="233"/>
      <c r="TXF24" s="233"/>
      <c r="TXG24" s="233"/>
      <c r="TXH24" s="233"/>
      <c r="TXI24" s="233"/>
      <c r="TXJ24" s="234"/>
      <c r="TXK24" s="232"/>
      <c r="TXL24" s="232"/>
      <c r="TXM24" s="232"/>
      <c r="TXN24" s="232"/>
      <c r="TXO24" s="232"/>
      <c r="TXP24" s="232"/>
      <c r="TXR24" s="233"/>
      <c r="TXS24" s="233"/>
      <c r="TXT24" s="233"/>
      <c r="TXU24" s="233"/>
      <c r="TXV24" s="233"/>
      <c r="TXW24" s="233"/>
      <c r="TXX24" s="233"/>
      <c r="TXY24" s="233"/>
      <c r="TXZ24" s="234"/>
      <c r="TYA24" s="232"/>
      <c r="TYB24" s="232"/>
      <c r="TYC24" s="232"/>
      <c r="TYD24" s="232"/>
      <c r="TYE24" s="232"/>
      <c r="TYF24" s="232"/>
      <c r="TYH24" s="233"/>
      <c r="TYI24" s="233"/>
      <c r="TYJ24" s="233"/>
      <c r="TYK24" s="233"/>
      <c r="TYL24" s="233"/>
      <c r="TYM24" s="233"/>
      <c r="TYN24" s="233"/>
      <c r="TYO24" s="233"/>
      <c r="TYP24" s="234"/>
      <c r="TYQ24" s="232"/>
      <c r="TYR24" s="232"/>
      <c r="TYS24" s="232"/>
      <c r="TYT24" s="232"/>
      <c r="TYU24" s="232"/>
      <c r="TYV24" s="232"/>
      <c r="TYX24" s="233"/>
      <c r="TYY24" s="233"/>
      <c r="TYZ24" s="233"/>
      <c r="TZA24" s="233"/>
      <c r="TZB24" s="233"/>
      <c r="TZC24" s="233"/>
      <c r="TZD24" s="233"/>
      <c r="TZE24" s="233"/>
      <c r="TZF24" s="234"/>
      <c r="TZG24" s="232"/>
      <c r="TZH24" s="232"/>
      <c r="TZI24" s="232"/>
      <c r="TZJ24" s="232"/>
      <c r="TZK24" s="232"/>
      <c r="TZL24" s="232"/>
      <c r="TZN24" s="233"/>
      <c r="TZO24" s="233"/>
      <c r="TZP24" s="233"/>
      <c r="TZQ24" s="233"/>
      <c r="TZR24" s="233"/>
      <c r="TZS24" s="233"/>
      <c r="TZT24" s="233"/>
      <c r="TZU24" s="233"/>
      <c r="TZV24" s="234"/>
      <c r="TZW24" s="232"/>
      <c r="TZX24" s="232"/>
      <c r="TZY24" s="232"/>
      <c r="TZZ24" s="232"/>
      <c r="UAA24" s="232"/>
      <c r="UAB24" s="232"/>
      <c r="UAD24" s="233"/>
      <c r="UAE24" s="233"/>
      <c r="UAF24" s="233"/>
      <c r="UAG24" s="233"/>
      <c r="UAH24" s="233"/>
      <c r="UAI24" s="233"/>
      <c r="UAJ24" s="233"/>
      <c r="UAK24" s="233"/>
      <c r="UAL24" s="234"/>
      <c r="UAM24" s="232"/>
      <c r="UAN24" s="232"/>
      <c r="UAO24" s="232"/>
      <c r="UAP24" s="232"/>
      <c r="UAQ24" s="232"/>
      <c r="UAR24" s="232"/>
      <c r="UAT24" s="233"/>
      <c r="UAU24" s="233"/>
      <c r="UAV24" s="233"/>
      <c r="UAW24" s="233"/>
      <c r="UAX24" s="233"/>
      <c r="UAY24" s="233"/>
      <c r="UAZ24" s="233"/>
      <c r="UBA24" s="233"/>
      <c r="UBB24" s="234"/>
      <c r="UBC24" s="232"/>
      <c r="UBD24" s="232"/>
      <c r="UBE24" s="232"/>
      <c r="UBF24" s="232"/>
      <c r="UBG24" s="232"/>
      <c r="UBH24" s="232"/>
      <c r="UBJ24" s="233"/>
      <c r="UBK24" s="233"/>
      <c r="UBL24" s="233"/>
      <c r="UBM24" s="233"/>
      <c r="UBN24" s="233"/>
      <c r="UBO24" s="233"/>
      <c r="UBP24" s="233"/>
      <c r="UBQ24" s="233"/>
      <c r="UBR24" s="234"/>
      <c r="UBS24" s="232"/>
      <c r="UBT24" s="232"/>
      <c r="UBU24" s="232"/>
      <c r="UBV24" s="232"/>
      <c r="UBW24" s="232"/>
      <c r="UBX24" s="232"/>
      <c r="UBZ24" s="233"/>
      <c r="UCA24" s="233"/>
      <c r="UCB24" s="233"/>
      <c r="UCC24" s="233"/>
      <c r="UCD24" s="233"/>
      <c r="UCE24" s="233"/>
      <c r="UCF24" s="233"/>
      <c r="UCG24" s="233"/>
      <c r="UCH24" s="234"/>
      <c r="UCI24" s="232"/>
      <c r="UCJ24" s="232"/>
      <c r="UCK24" s="232"/>
      <c r="UCL24" s="232"/>
      <c r="UCM24" s="232"/>
      <c r="UCN24" s="232"/>
      <c r="UCP24" s="233"/>
      <c r="UCQ24" s="233"/>
      <c r="UCR24" s="233"/>
      <c r="UCS24" s="233"/>
      <c r="UCT24" s="233"/>
      <c r="UCU24" s="233"/>
      <c r="UCV24" s="233"/>
      <c r="UCW24" s="233"/>
      <c r="UCX24" s="234"/>
      <c r="UCY24" s="232"/>
      <c r="UCZ24" s="232"/>
      <c r="UDA24" s="232"/>
      <c r="UDB24" s="232"/>
      <c r="UDC24" s="232"/>
      <c r="UDD24" s="232"/>
      <c r="UDF24" s="233"/>
      <c r="UDG24" s="233"/>
      <c r="UDH24" s="233"/>
      <c r="UDI24" s="233"/>
      <c r="UDJ24" s="233"/>
      <c r="UDK24" s="233"/>
      <c r="UDL24" s="233"/>
      <c r="UDM24" s="233"/>
      <c r="UDN24" s="234"/>
      <c r="UDO24" s="232"/>
      <c r="UDP24" s="232"/>
      <c r="UDQ24" s="232"/>
      <c r="UDR24" s="232"/>
      <c r="UDS24" s="232"/>
      <c r="UDT24" s="232"/>
      <c r="UDV24" s="233"/>
      <c r="UDW24" s="233"/>
      <c r="UDX24" s="233"/>
      <c r="UDY24" s="233"/>
      <c r="UDZ24" s="233"/>
      <c r="UEA24" s="233"/>
      <c r="UEB24" s="233"/>
      <c r="UEC24" s="233"/>
      <c r="UED24" s="234"/>
      <c r="UEE24" s="232"/>
      <c r="UEF24" s="232"/>
      <c r="UEG24" s="232"/>
      <c r="UEH24" s="232"/>
      <c r="UEI24" s="232"/>
      <c r="UEJ24" s="232"/>
      <c r="UEL24" s="233"/>
      <c r="UEM24" s="233"/>
      <c r="UEN24" s="233"/>
      <c r="UEO24" s="233"/>
      <c r="UEP24" s="233"/>
      <c r="UEQ24" s="233"/>
      <c r="UER24" s="233"/>
      <c r="UES24" s="233"/>
      <c r="UET24" s="234"/>
      <c r="UEU24" s="232"/>
      <c r="UEV24" s="232"/>
      <c r="UEW24" s="232"/>
      <c r="UEX24" s="232"/>
      <c r="UEY24" s="232"/>
      <c r="UEZ24" s="232"/>
      <c r="UFB24" s="233"/>
      <c r="UFC24" s="233"/>
      <c r="UFD24" s="233"/>
      <c r="UFE24" s="233"/>
      <c r="UFF24" s="233"/>
      <c r="UFG24" s="233"/>
      <c r="UFH24" s="233"/>
      <c r="UFI24" s="233"/>
      <c r="UFJ24" s="234"/>
      <c r="UFK24" s="232"/>
      <c r="UFL24" s="232"/>
      <c r="UFM24" s="232"/>
      <c r="UFN24" s="232"/>
      <c r="UFO24" s="232"/>
      <c r="UFP24" s="232"/>
      <c r="UFR24" s="233"/>
      <c r="UFS24" s="233"/>
      <c r="UFT24" s="233"/>
      <c r="UFU24" s="233"/>
      <c r="UFV24" s="233"/>
      <c r="UFW24" s="233"/>
      <c r="UFX24" s="233"/>
      <c r="UFY24" s="233"/>
      <c r="UFZ24" s="234"/>
      <c r="UGA24" s="232"/>
      <c r="UGB24" s="232"/>
      <c r="UGC24" s="232"/>
      <c r="UGD24" s="232"/>
      <c r="UGE24" s="232"/>
      <c r="UGF24" s="232"/>
      <c r="UGH24" s="233"/>
      <c r="UGI24" s="233"/>
      <c r="UGJ24" s="233"/>
      <c r="UGK24" s="233"/>
      <c r="UGL24" s="233"/>
      <c r="UGM24" s="233"/>
      <c r="UGN24" s="233"/>
      <c r="UGO24" s="233"/>
      <c r="UGP24" s="234"/>
      <c r="UGQ24" s="232"/>
      <c r="UGR24" s="232"/>
      <c r="UGS24" s="232"/>
      <c r="UGT24" s="232"/>
      <c r="UGU24" s="232"/>
      <c r="UGV24" s="232"/>
      <c r="UGX24" s="233"/>
      <c r="UGY24" s="233"/>
      <c r="UGZ24" s="233"/>
      <c r="UHA24" s="233"/>
      <c r="UHB24" s="233"/>
      <c r="UHC24" s="233"/>
      <c r="UHD24" s="233"/>
      <c r="UHE24" s="233"/>
      <c r="UHF24" s="234"/>
      <c r="UHG24" s="232"/>
      <c r="UHH24" s="232"/>
      <c r="UHI24" s="232"/>
      <c r="UHJ24" s="232"/>
      <c r="UHK24" s="232"/>
      <c r="UHL24" s="232"/>
      <c r="UHN24" s="233"/>
      <c r="UHO24" s="233"/>
      <c r="UHP24" s="233"/>
      <c r="UHQ24" s="233"/>
      <c r="UHR24" s="233"/>
      <c r="UHS24" s="233"/>
      <c r="UHT24" s="233"/>
      <c r="UHU24" s="233"/>
      <c r="UHV24" s="234"/>
      <c r="UHW24" s="232"/>
      <c r="UHX24" s="232"/>
      <c r="UHY24" s="232"/>
      <c r="UHZ24" s="232"/>
      <c r="UIA24" s="232"/>
      <c r="UIB24" s="232"/>
      <c r="UID24" s="233"/>
      <c r="UIE24" s="233"/>
      <c r="UIF24" s="233"/>
      <c r="UIG24" s="233"/>
      <c r="UIH24" s="233"/>
      <c r="UII24" s="233"/>
      <c r="UIJ24" s="233"/>
      <c r="UIK24" s="233"/>
      <c r="UIL24" s="234"/>
      <c r="UIM24" s="232"/>
      <c r="UIN24" s="232"/>
      <c r="UIO24" s="232"/>
      <c r="UIP24" s="232"/>
      <c r="UIQ24" s="232"/>
      <c r="UIR24" s="232"/>
      <c r="UIT24" s="233"/>
      <c r="UIU24" s="233"/>
      <c r="UIV24" s="233"/>
      <c r="UIW24" s="233"/>
      <c r="UIX24" s="233"/>
      <c r="UIY24" s="233"/>
      <c r="UIZ24" s="233"/>
      <c r="UJA24" s="233"/>
      <c r="UJB24" s="234"/>
      <c r="UJC24" s="232"/>
      <c r="UJD24" s="232"/>
      <c r="UJE24" s="232"/>
      <c r="UJF24" s="232"/>
      <c r="UJG24" s="232"/>
      <c r="UJH24" s="232"/>
      <c r="UJJ24" s="233"/>
      <c r="UJK24" s="233"/>
      <c r="UJL24" s="233"/>
      <c r="UJM24" s="233"/>
      <c r="UJN24" s="233"/>
      <c r="UJO24" s="233"/>
      <c r="UJP24" s="233"/>
      <c r="UJQ24" s="233"/>
      <c r="UJR24" s="234"/>
      <c r="UJS24" s="232"/>
      <c r="UJT24" s="232"/>
      <c r="UJU24" s="232"/>
      <c r="UJV24" s="232"/>
      <c r="UJW24" s="232"/>
      <c r="UJX24" s="232"/>
      <c r="UJZ24" s="233"/>
      <c r="UKA24" s="233"/>
      <c r="UKB24" s="233"/>
      <c r="UKC24" s="233"/>
      <c r="UKD24" s="233"/>
      <c r="UKE24" s="233"/>
      <c r="UKF24" s="233"/>
      <c r="UKG24" s="233"/>
      <c r="UKH24" s="234"/>
      <c r="UKI24" s="232"/>
      <c r="UKJ24" s="232"/>
      <c r="UKK24" s="232"/>
      <c r="UKL24" s="232"/>
      <c r="UKM24" s="232"/>
      <c r="UKN24" s="232"/>
      <c r="UKP24" s="233"/>
      <c r="UKQ24" s="233"/>
      <c r="UKR24" s="233"/>
      <c r="UKS24" s="233"/>
      <c r="UKT24" s="233"/>
      <c r="UKU24" s="233"/>
      <c r="UKV24" s="233"/>
      <c r="UKW24" s="233"/>
      <c r="UKX24" s="234"/>
      <c r="UKY24" s="232"/>
      <c r="UKZ24" s="232"/>
      <c r="ULA24" s="232"/>
      <c r="ULB24" s="232"/>
      <c r="ULC24" s="232"/>
      <c r="ULD24" s="232"/>
      <c r="ULF24" s="233"/>
      <c r="ULG24" s="233"/>
      <c r="ULH24" s="233"/>
      <c r="ULI24" s="233"/>
      <c r="ULJ24" s="233"/>
      <c r="ULK24" s="233"/>
      <c r="ULL24" s="233"/>
      <c r="ULM24" s="233"/>
      <c r="ULN24" s="234"/>
      <c r="ULO24" s="232"/>
      <c r="ULP24" s="232"/>
      <c r="ULQ24" s="232"/>
      <c r="ULR24" s="232"/>
      <c r="ULS24" s="232"/>
      <c r="ULT24" s="232"/>
      <c r="ULV24" s="233"/>
      <c r="ULW24" s="233"/>
      <c r="ULX24" s="233"/>
      <c r="ULY24" s="233"/>
      <c r="ULZ24" s="233"/>
      <c r="UMA24" s="233"/>
      <c r="UMB24" s="233"/>
      <c r="UMC24" s="233"/>
      <c r="UMD24" s="234"/>
      <c r="UME24" s="232"/>
      <c r="UMF24" s="232"/>
      <c r="UMG24" s="232"/>
      <c r="UMH24" s="232"/>
      <c r="UMI24" s="232"/>
      <c r="UMJ24" s="232"/>
      <c r="UML24" s="233"/>
      <c r="UMM24" s="233"/>
      <c r="UMN24" s="233"/>
      <c r="UMO24" s="233"/>
      <c r="UMP24" s="233"/>
      <c r="UMQ24" s="233"/>
      <c r="UMR24" s="233"/>
      <c r="UMS24" s="233"/>
      <c r="UMT24" s="234"/>
      <c r="UMU24" s="232"/>
      <c r="UMV24" s="232"/>
      <c r="UMW24" s="232"/>
      <c r="UMX24" s="232"/>
      <c r="UMY24" s="232"/>
      <c r="UMZ24" s="232"/>
      <c r="UNB24" s="233"/>
      <c r="UNC24" s="233"/>
      <c r="UND24" s="233"/>
      <c r="UNE24" s="233"/>
      <c r="UNF24" s="233"/>
      <c r="UNG24" s="233"/>
      <c r="UNH24" s="233"/>
      <c r="UNI24" s="233"/>
      <c r="UNJ24" s="234"/>
      <c r="UNK24" s="232"/>
      <c r="UNL24" s="232"/>
      <c r="UNM24" s="232"/>
      <c r="UNN24" s="232"/>
      <c r="UNO24" s="232"/>
      <c r="UNP24" s="232"/>
      <c r="UNR24" s="233"/>
      <c r="UNS24" s="233"/>
      <c r="UNT24" s="233"/>
      <c r="UNU24" s="233"/>
      <c r="UNV24" s="233"/>
      <c r="UNW24" s="233"/>
      <c r="UNX24" s="233"/>
      <c r="UNY24" s="233"/>
      <c r="UNZ24" s="234"/>
      <c r="UOA24" s="232"/>
      <c r="UOB24" s="232"/>
      <c r="UOC24" s="232"/>
      <c r="UOD24" s="232"/>
      <c r="UOE24" s="232"/>
      <c r="UOF24" s="232"/>
      <c r="UOH24" s="233"/>
      <c r="UOI24" s="233"/>
      <c r="UOJ24" s="233"/>
      <c r="UOK24" s="233"/>
      <c r="UOL24" s="233"/>
      <c r="UOM24" s="233"/>
      <c r="UON24" s="233"/>
      <c r="UOO24" s="233"/>
      <c r="UOP24" s="234"/>
      <c r="UOQ24" s="232"/>
      <c r="UOR24" s="232"/>
      <c r="UOS24" s="232"/>
      <c r="UOT24" s="232"/>
      <c r="UOU24" s="232"/>
      <c r="UOV24" s="232"/>
      <c r="UOX24" s="233"/>
      <c r="UOY24" s="233"/>
      <c r="UOZ24" s="233"/>
      <c r="UPA24" s="233"/>
      <c r="UPB24" s="233"/>
      <c r="UPC24" s="233"/>
      <c r="UPD24" s="233"/>
      <c r="UPE24" s="233"/>
      <c r="UPF24" s="234"/>
      <c r="UPG24" s="232"/>
      <c r="UPH24" s="232"/>
      <c r="UPI24" s="232"/>
      <c r="UPJ24" s="232"/>
      <c r="UPK24" s="232"/>
      <c r="UPL24" s="232"/>
      <c r="UPN24" s="233"/>
      <c r="UPO24" s="233"/>
      <c r="UPP24" s="233"/>
      <c r="UPQ24" s="233"/>
      <c r="UPR24" s="233"/>
      <c r="UPS24" s="233"/>
      <c r="UPT24" s="233"/>
      <c r="UPU24" s="233"/>
      <c r="UPV24" s="234"/>
      <c r="UPW24" s="232"/>
      <c r="UPX24" s="232"/>
      <c r="UPY24" s="232"/>
      <c r="UPZ24" s="232"/>
      <c r="UQA24" s="232"/>
      <c r="UQB24" s="232"/>
      <c r="UQD24" s="233"/>
      <c r="UQE24" s="233"/>
      <c r="UQF24" s="233"/>
      <c r="UQG24" s="233"/>
      <c r="UQH24" s="233"/>
      <c r="UQI24" s="233"/>
      <c r="UQJ24" s="233"/>
      <c r="UQK24" s="233"/>
      <c r="UQL24" s="234"/>
      <c r="UQM24" s="232"/>
      <c r="UQN24" s="232"/>
      <c r="UQO24" s="232"/>
      <c r="UQP24" s="232"/>
      <c r="UQQ24" s="232"/>
      <c r="UQR24" s="232"/>
      <c r="UQT24" s="233"/>
      <c r="UQU24" s="233"/>
      <c r="UQV24" s="233"/>
      <c r="UQW24" s="233"/>
      <c r="UQX24" s="233"/>
      <c r="UQY24" s="233"/>
      <c r="UQZ24" s="233"/>
      <c r="URA24" s="233"/>
      <c r="URB24" s="234"/>
      <c r="URC24" s="232"/>
      <c r="URD24" s="232"/>
      <c r="URE24" s="232"/>
      <c r="URF24" s="232"/>
      <c r="URG24" s="232"/>
      <c r="URH24" s="232"/>
      <c r="URJ24" s="233"/>
      <c r="URK24" s="233"/>
      <c r="URL24" s="233"/>
      <c r="URM24" s="233"/>
      <c r="URN24" s="233"/>
      <c r="URO24" s="233"/>
      <c r="URP24" s="233"/>
      <c r="URQ24" s="233"/>
      <c r="URR24" s="234"/>
      <c r="URS24" s="232"/>
      <c r="URT24" s="232"/>
      <c r="URU24" s="232"/>
      <c r="URV24" s="232"/>
      <c r="URW24" s="232"/>
      <c r="URX24" s="232"/>
      <c r="URZ24" s="233"/>
      <c r="USA24" s="233"/>
      <c r="USB24" s="233"/>
      <c r="USC24" s="233"/>
      <c r="USD24" s="233"/>
      <c r="USE24" s="233"/>
      <c r="USF24" s="233"/>
      <c r="USG24" s="233"/>
      <c r="USH24" s="234"/>
      <c r="USI24" s="232"/>
      <c r="USJ24" s="232"/>
      <c r="USK24" s="232"/>
      <c r="USL24" s="232"/>
      <c r="USM24" s="232"/>
      <c r="USN24" s="232"/>
      <c r="USP24" s="233"/>
      <c r="USQ24" s="233"/>
      <c r="USR24" s="233"/>
      <c r="USS24" s="233"/>
      <c r="UST24" s="233"/>
      <c r="USU24" s="233"/>
      <c r="USV24" s="233"/>
      <c r="USW24" s="233"/>
      <c r="USX24" s="234"/>
      <c r="USY24" s="232"/>
      <c r="USZ24" s="232"/>
      <c r="UTA24" s="232"/>
      <c r="UTB24" s="232"/>
      <c r="UTC24" s="232"/>
      <c r="UTD24" s="232"/>
      <c r="UTF24" s="233"/>
      <c r="UTG24" s="233"/>
      <c r="UTH24" s="233"/>
      <c r="UTI24" s="233"/>
      <c r="UTJ24" s="233"/>
      <c r="UTK24" s="233"/>
      <c r="UTL24" s="233"/>
      <c r="UTM24" s="233"/>
      <c r="UTN24" s="234"/>
      <c r="UTO24" s="232"/>
      <c r="UTP24" s="232"/>
      <c r="UTQ24" s="232"/>
      <c r="UTR24" s="232"/>
      <c r="UTS24" s="232"/>
      <c r="UTT24" s="232"/>
      <c r="UTV24" s="233"/>
      <c r="UTW24" s="233"/>
      <c r="UTX24" s="233"/>
      <c r="UTY24" s="233"/>
      <c r="UTZ24" s="233"/>
      <c r="UUA24" s="233"/>
      <c r="UUB24" s="233"/>
      <c r="UUC24" s="233"/>
      <c r="UUD24" s="234"/>
      <c r="UUE24" s="232"/>
      <c r="UUF24" s="232"/>
      <c r="UUG24" s="232"/>
      <c r="UUH24" s="232"/>
      <c r="UUI24" s="232"/>
      <c r="UUJ24" s="232"/>
      <c r="UUL24" s="233"/>
      <c r="UUM24" s="233"/>
      <c r="UUN24" s="233"/>
      <c r="UUO24" s="233"/>
      <c r="UUP24" s="233"/>
      <c r="UUQ24" s="233"/>
      <c r="UUR24" s="233"/>
      <c r="UUS24" s="233"/>
      <c r="UUT24" s="234"/>
      <c r="UUU24" s="232"/>
      <c r="UUV24" s="232"/>
      <c r="UUW24" s="232"/>
      <c r="UUX24" s="232"/>
      <c r="UUY24" s="232"/>
      <c r="UUZ24" s="232"/>
      <c r="UVB24" s="233"/>
      <c r="UVC24" s="233"/>
      <c r="UVD24" s="233"/>
      <c r="UVE24" s="233"/>
      <c r="UVF24" s="233"/>
      <c r="UVG24" s="233"/>
      <c r="UVH24" s="233"/>
      <c r="UVI24" s="233"/>
      <c r="UVJ24" s="234"/>
      <c r="UVK24" s="232"/>
      <c r="UVL24" s="232"/>
      <c r="UVM24" s="232"/>
      <c r="UVN24" s="232"/>
      <c r="UVO24" s="232"/>
      <c r="UVP24" s="232"/>
      <c r="UVR24" s="233"/>
      <c r="UVS24" s="233"/>
      <c r="UVT24" s="233"/>
      <c r="UVU24" s="233"/>
      <c r="UVV24" s="233"/>
      <c r="UVW24" s="233"/>
      <c r="UVX24" s="233"/>
      <c r="UVY24" s="233"/>
      <c r="UVZ24" s="234"/>
      <c r="UWA24" s="232"/>
      <c r="UWB24" s="232"/>
      <c r="UWC24" s="232"/>
      <c r="UWD24" s="232"/>
      <c r="UWE24" s="232"/>
      <c r="UWF24" s="232"/>
      <c r="UWH24" s="233"/>
      <c r="UWI24" s="233"/>
      <c r="UWJ24" s="233"/>
      <c r="UWK24" s="233"/>
      <c r="UWL24" s="233"/>
      <c r="UWM24" s="233"/>
      <c r="UWN24" s="233"/>
      <c r="UWO24" s="233"/>
      <c r="UWP24" s="234"/>
      <c r="UWQ24" s="232"/>
      <c r="UWR24" s="232"/>
      <c r="UWS24" s="232"/>
      <c r="UWT24" s="232"/>
      <c r="UWU24" s="232"/>
      <c r="UWV24" s="232"/>
      <c r="UWX24" s="233"/>
      <c r="UWY24" s="233"/>
      <c r="UWZ24" s="233"/>
      <c r="UXA24" s="233"/>
      <c r="UXB24" s="233"/>
      <c r="UXC24" s="233"/>
      <c r="UXD24" s="233"/>
      <c r="UXE24" s="233"/>
      <c r="UXF24" s="234"/>
      <c r="UXG24" s="232"/>
      <c r="UXH24" s="232"/>
      <c r="UXI24" s="232"/>
      <c r="UXJ24" s="232"/>
      <c r="UXK24" s="232"/>
      <c r="UXL24" s="232"/>
      <c r="UXN24" s="233"/>
      <c r="UXO24" s="233"/>
      <c r="UXP24" s="233"/>
      <c r="UXQ24" s="233"/>
      <c r="UXR24" s="233"/>
      <c r="UXS24" s="233"/>
      <c r="UXT24" s="233"/>
      <c r="UXU24" s="233"/>
      <c r="UXV24" s="234"/>
      <c r="UXW24" s="232"/>
      <c r="UXX24" s="232"/>
      <c r="UXY24" s="232"/>
      <c r="UXZ24" s="232"/>
      <c r="UYA24" s="232"/>
      <c r="UYB24" s="232"/>
      <c r="UYD24" s="233"/>
      <c r="UYE24" s="233"/>
      <c r="UYF24" s="233"/>
      <c r="UYG24" s="233"/>
      <c r="UYH24" s="233"/>
      <c r="UYI24" s="233"/>
      <c r="UYJ24" s="233"/>
      <c r="UYK24" s="233"/>
      <c r="UYL24" s="234"/>
      <c r="UYM24" s="232"/>
      <c r="UYN24" s="232"/>
      <c r="UYO24" s="232"/>
      <c r="UYP24" s="232"/>
      <c r="UYQ24" s="232"/>
      <c r="UYR24" s="232"/>
      <c r="UYT24" s="233"/>
      <c r="UYU24" s="233"/>
      <c r="UYV24" s="233"/>
      <c r="UYW24" s="233"/>
      <c r="UYX24" s="233"/>
      <c r="UYY24" s="233"/>
      <c r="UYZ24" s="233"/>
      <c r="UZA24" s="233"/>
      <c r="UZB24" s="234"/>
      <c r="UZC24" s="232"/>
      <c r="UZD24" s="232"/>
      <c r="UZE24" s="232"/>
      <c r="UZF24" s="232"/>
      <c r="UZG24" s="232"/>
      <c r="UZH24" s="232"/>
      <c r="UZJ24" s="233"/>
      <c r="UZK24" s="233"/>
      <c r="UZL24" s="233"/>
      <c r="UZM24" s="233"/>
      <c r="UZN24" s="233"/>
      <c r="UZO24" s="233"/>
      <c r="UZP24" s="233"/>
      <c r="UZQ24" s="233"/>
      <c r="UZR24" s="234"/>
      <c r="UZS24" s="232"/>
      <c r="UZT24" s="232"/>
      <c r="UZU24" s="232"/>
      <c r="UZV24" s="232"/>
      <c r="UZW24" s="232"/>
      <c r="UZX24" s="232"/>
      <c r="UZZ24" s="233"/>
      <c r="VAA24" s="233"/>
      <c r="VAB24" s="233"/>
      <c r="VAC24" s="233"/>
      <c r="VAD24" s="233"/>
      <c r="VAE24" s="233"/>
      <c r="VAF24" s="233"/>
      <c r="VAG24" s="233"/>
      <c r="VAH24" s="234"/>
      <c r="VAI24" s="232"/>
      <c r="VAJ24" s="232"/>
      <c r="VAK24" s="232"/>
      <c r="VAL24" s="232"/>
      <c r="VAM24" s="232"/>
      <c r="VAN24" s="232"/>
      <c r="VAP24" s="233"/>
      <c r="VAQ24" s="233"/>
      <c r="VAR24" s="233"/>
      <c r="VAS24" s="233"/>
      <c r="VAT24" s="233"/>
      <c r="VAU24" s="233"/>
      <c r="VAV24" s="233"/>
      <c r="VAW24" s="233"/>
      <c r="VAX24" s="234"/>
      <c r="VAY24" s="232"/>
      <c r="VAZ24" s="232"/>
      <c r="VBA24" s="232"/>
      <c r="VBB24" s="232"/>
      <c r="VBC24" s="232"/>
      <c r="VBD24" s="232"/>
      <c r="VBF24" s="233"/>
      <c r="VBG24" s="233"/>
      <c r="VBH24" s="233"/>
      <c r="VBI24" s="233"/>
      <c r="VBJ24" s="233"/>
      <c r="VBK24" s="233"/>
      <c r="VBL24" s="233"/>
      <c r="VBM24" s="233"/>
      <c r="VBN24" s="234"/>
      <c r="VBO24" s="232"/>
      <c r="VBP24" s="232"/>
      <c r="VBQ24" s="232"/>
      <c r="VBR24" s="232"/>
      <c r="VBS24" s="232"/>
      <c r="VBT24" s="232"/>
      <c r="VBV24" s="233"/>
      <c r="VBW24" s="233"/>
      <c r="VBX24" s="233"/>
      <c r="VBY24" s="233"/>
      <c r="VBZ24" s="233"/>
      <c r="VCA24" s="233"/>
      <c r="VCB24" s="233"/>
      <c r="VCC24" s="233"/>
      <c r="VCD24" s="234"/>
      <c r="VCE24" s="232"/>
      <c r="VCF24" s="232"/>
      <c r="VCG24" s="232"/>
      <c r="VCH24" s="232"/>
      <c r="VCI24" s="232"/>
      <c r="VCJ24" s="232"/>
      <c r="VCL24" s="233"/>
      <c r="VCM24" s="233"/>
      <c r="VCN24" s="233"/>
      <c r="VCO24" s="233"/>
      <c r="VCP24" s="233"/>
      <c r="VCQ24" s="233"/>
      <c r="VCR24" s="233"/>
      <c r="VCS24" s="233"/>
      <c r="VCT24" s="234"/>
      <c r="VCU24" s="232"/>
      <c r="VCV24" s="232"/>
      <c r="VCW24" s="232"/>
      <c r="VCX24" s="232"/>
      <c r="VCY24" s="232"/>
      <c r="VCZ24" s="232"/>
      <c r="VDB24" s="233"/>
      <c r="VDC24" s="233"/>
      <c r="VDD24" s="233"/>
      <c r="VDE24" s="233"/>
      <c r="VDF24" s="233"/>
      <c r="VDG24" s="233"/>
      <c r="VDH24" s="233"/>
      <c r="VDI24" s="233"/>
      <c r="VDJ24" s="234"/>
      <c r="VDK24" s="232"/>
      <c r="VDL24" s="232"/>
      <c r="VDM24" s="232"/>
      <c r="VDN24" s="232"/>
      <c r="VDO24" s="232"/>
      <c r="VDP24" s="232"/>
      <c r="VDR24" s="233"/>
      <c r="VDS24" s="233"/>
      <c r="VDT24" s="233"/>
      <c r="VDU24" s="233"/>
      <c r="VDV24" s="233"/>
      <c r="VDW24" s="233"/>
      <c r="VDX24" s="233"/>
      <c r="VDY24" s="233"/>
      <c r="VDZ24" s="234"/>
      <c r="VEA24" s="232"/>
      <c r="VEB24" s="232"/>
      <c r="VEC24" s="232"/>
      <c r="VED24" s="232"/>
      <c r="VEE24" s="232"/>
      <c r="VEF24" s="232"/>
      <c r="VEH24" s="233"/>
      <c r="VEI24" s="233"/>
      <c r="VEJ24" s="233"/>
      <c r="VEK24" s="233"/>
      <c r="VEL24" s="233"/>
      <c r="VEM24" s="233"/>
      <c r="VEN24" s="233"/>
      <c r="VEO24" s="233"/>
      <c r="VEP24" s="234"/>
      <c r="VEQ24" s="232"/>
      <c r="VER24" s="232"/>
      <c r="VES24" s="232"/>
      <c r="VET24" s="232"/>
      <c r="VEU24" s="232"/>
      <c r="VEV24" s="232"/>
      <c r="VEX24" s="233"/>
      <c r="VEY24" s="233"/>
      <c r="VEZ24" s="233"/>
      <c r="VFA24" s="233"/>
      <c r="VFB24" s="233"/>
      <c r="VFC24" s="233"/>
      <c r="VFD24" s="233"/>
      <c r="VFE24" s="233"/>
      <c r="VFF24" s="234"/>
      <c r="VFG24" s="232"/>
      <c r="VFH24" s="232"/>
      <c r="VFI24" s="232"/>
      <c r="VFJ24" s="232"/>
      <c r="VFK24" s="232"/>
      <c r="VFL24" s="232"/>
      <c r="VFN24" s="233"/>
      <c r="VFO24" s="233"/>
      <c r="VFP24" s="233"/>
      <c r="VFQ24" s="233"/>
      <c r="VFR24" s="233"/>
      <c r="VFS24" s="233"/>
      <c r="VFT24" s="233"/>
      <c r="VFU24" s="233"/>
      <c r="VFV24" s="234"/>
      <c r="VFW24" s="232"/>
      <c r="VFX24" s="232"/>
      <c r="VFY24" s="232"/>
      <c r="VFZ24" s="232"/>
      <c r="VGA24" s="232"/>
      <c r="VGB24" s="232"/>
      <c r="VGD24" s="233"/>
      <c r="VGE24" s="233"/>
      <c r="VGF24" s="233"/>
      <c r="VGG24" s="233"/>
      <c r="VGH24" s="233"/>
      <c r="VGI24" s="233"/>
      <c r="VGJ24" s="233"/>
      <c r="VGK24" s="233"/>
      <c r="VGL24" s="234"/>
      <c r="VGM24" s="232"/>
      <c r="VGN24" s="232"/>
      <c r="VGO24" s="232"/>
      <c r="VGP24" s="232"/>
      <c r="VGQ24" s="232"/>
      <c r="VGR24" s="232"/>
      <c r="VGT24" s="233"/>
      <c r="VGU24" s="233"/>
      <c r="VGV24" s="233"/>
      <c r="VGW24" s="233"/>
      <c r="VGX24" s="233"/>
      <c r="VGY24" s="233"/>
      <c r="VGZ24" s="233"/>
      <c r="VHA24" s="233"/>
      <c r="VHB24" s="234"/>
      <c r="VHC24" s="232"/>
      <c r="VHD24" s="232"/>
      <c r="VHE24" s="232"/>
      <c r="VHF24" s="232"/>
      <c r="VHG24" s="232"/>
      <c r="VHH24" s="232"/>
      <c r="VHJ24" s="233"/>
      <c r="VHK24" s="233"/>
      <c r="VHL24" s="233"/>
      <c r="VHM24" s="233"/>
      <c r="VHN24" s="233"/>
      <c r="VHO24" s="233"/>
      <c r="VHP24" s="233"/>
      <c r="VHQ24" s="233"/>
      <c r="VHR24" s="234"/>
      <c r="VHS24" s="232"/>
      <c r="VHT24" s="232"/>
      <c r="VHU24" s="232"/>
      <c r="VHV24" s="232"/>
      <c r="VHW24" s="232"/>
      <c r="VHX24" s="232"/>
      <c r="VHZ24" s="233"/>
      <c r="VIA24" s="233"/>
      <c r="VIB24" s="233"/>
      <c r="VIC24" s="233"/>
      <c r="VID24" s="233"/>
      <c r="VIE24" s="233"/>
      <c r="VIF24" s="233"/>
      <c r="VIG24" s="233"/>
      <c r="VIH24" s="234"/>
      <c r="VII24" s="232"/>
      <c r="VIJ24" s="232"/>
      <c r="VIK24" s="232"/>
      <c r="VIL24" s="232"/>
      <c r="VIM24" s="232"/>
      <c r="VIN24" s="232"/>
      <c r="VIP24" s="233"/>
      <c r="VIQ24" s="233"/>
      <c r="VIR24" s="233"/>
      <c r="VIS24" s="233"/>
      <c r="VIT24" s="233"/>
      <c r="VIU24" s="233"/>
      <c r="VIV24" s="233"/>
      <c r="VIW24" s="233"/>
      <c r="VIX24" s="234"/>
      <c r="VIY24" s="232"/>
      <c r="VIZ24" s="232"/>
      <c r="VJA24" s="232"/>
      <c r="VJB24" s="232"/>
      <c r="VJC24" s="232"/>
      <c r="VJD24" s="232"/>
      <c r="VJF24" s="233"/>
      <c r="VJG24" s="233"/>
      <c r="VJH24" s="233"/>
      <c r="VJI24" s="233"/>
      <c r="VJJ24" s="233"/>
      <c r="VJK24" s="233"/>
      <c r="VJL24" s="233"/>
      <c r="VJM24" s="233"/>
      <c r="VJN24" s="234"/>
      <c r="VJO24" s="232"/>
      <c r="VJP24" s="232"/>
      <c r="VJQ24" s="232"/>
      <c r="VJR24" s="232"/>
      <c r="VJS24" s="232"/>
      <c r="VJT24" s="232"/>
      <c r="VJV24" s="233"/>
      <c r="VJW24" s="233"/>
      <c r="VJX24" s="233"/>
      <c r="VJY24" s="233"/>
      <c r="VJZ24" s="233"/>
      <c r="VKA24" s="233"/>
      <c r="VKB24" s="233"/>
      <c r="VKC24" s="233"/>
      <c r="VKD24" s="234"/>
      <c r="VKE24" s="232"/>
      <c r="VKF24" s="232"/>
      <c r="VKG24" s="232"/>
      <c r="VKH24" s="232"/>
      <c r="VKI24" s="232"/>
      <c r="VKJ24" s="232"/>
      <c r="VKL24" s="233"/>
      <c r="VKM24" s="233"/>
      <c r="VKN24" s="233"/>
      <c r="VKO24" s="233"/>
      <c r="VKP24" s="233"/>
      <c r="VKQ24" s="233"/>
      <c r="VKR24" s="233"/>
      <c r="VKS24" s="233"/>
      <c r="VKT24" s="234"/>
      <c r="VKU24" s="232"/>
      <c r="VKV24" s="232"/>
      <c r="VKW24" s="232"/>
      <c r="VKX24" s="232"/>
      <c r="VKY24" s="232"/>
      <c r="VKZ24" s="232"/>
      <c r="VLB24" s="233"/>
      <c r="VLC24" s="233"/>
      <c r="VLD24" s="233"/>
      <c r="VLE24" s="233"/>
      <c r="VLF24" s="233"/>
      <c r="VLG24" s="233"/>
      <c r="VLH24" s="233"/>
      <c r="VLI24" s="233"/>
      <c r="VLJ24" s="234"/>
      <c r="VLK24" s="232"/>
      <c r="VLL24" s="232"/>
      <c r="VLM24" s="232"/>
      <c r="VLN24" s="232"/>
      <c r="VLO24" s="232"/>
      <c r="VLP24" s="232"/>
      <c r="VLR24" s="233"/>
      <c r="VLS24" s="233"/>
      <c r="VLT24" s="233"/>
      <c r="VLU24" s="233"/>
      <c r="VLV24" s="233"/>
      <c r="VLW24" s="233"/>
      <c r="VLX24" s="233"/>
      <c r="VLY24" s="233"/>
      <c r="VLZ24" s="234"/>
      <c r="VMA24" s="232"/>
      <c r="VMB24" s="232"/>
      <c r="VMC24" s="232"/>
      <c r="VMD24" s="232"/>
      <c r="VME24" s="232"/>
      <c r="VMF24" s="232"/>
      <c r="VMH24" s="233"/>
      <c r="VMI24" s="233"/>
      <c r="VMJ24" s="233"/>
      <c r="VMK24" s="233"/>
      <c r="VML24" s="233"/>
      <c r="VMM24" s="233"/>
      <c r="VMN24" s="233"/>
      <c r="VMO24" s="233"/>
      <c r="VMP24" s="234"/>
      <c r="VMQ24" s="232"/>
      <c r="VMR24" s="232"/>
      <c r="VMS24" s="232"/>
      <c r="VMT24" s="232"/>
      <c r="VMU24" s="232"/>
      <c r="VMV24" s="232"/>
      <c r="VMX24" s="233"/>
      <c r="VMY24" s="233"/>
      <c r="VMZ24" s="233"/>
      <c r="VNA24" s="233"/>
      <c r="VNB24" s="233"/>
      <c r="VNC24" s="233"/>
      <c r="VND24" s="233"/>
      <c r="VNE24" s="233"/>
      <c r="VNF24" s="234"/>
      <c r="VNG24" s="232"/>
      <c r="VNH24" s="232"/>
      <c r="VNI24" s="232"/>
      <c r="VNJ24" s="232"/>
      <c r="VNK24" s="232"/>
      <c r="VNL24" s="232"/>
      <c r="VNN24" s="233"/>
      <c r="VNO24" s="233"/>
      <c r="VNP24" s="233"/>
      <c r="VNQ24" s="233"/>
      <c r="VNR24" s="233"/>
      <c r="VNS24" s="233"/>
      <c r="VNT24" s="233"/>
      <c r="VNU24" s="233"/>
      <c r="VNV24" s="234"/>
      <c r="VNW24" s="232"/>
      <c r="VNX24" s="232"/>
      <c r="VNY24" s="232"/>
      <c r="VNZ24" s="232"/>
      <c r="VOA24" s="232"/>
      <c r="VOB24" s="232"/>
      <c r="VOD24" s="233"/>
      <c r="VOE24" s="233"/>
      <c r="VOF24" s="233"/>
      <c r="VOG24" s="233"/>
      <c r="VOH24" s="233"/>
      <c r="VOI24" s="233"/>
      <c r="VOJ24" s="233"/>
      <c r="VOK24" s="233"/>
      <c r="VOL24" s="234"/>
      <c r="VOM24" s="232"/>
      <c r="VON24" s="232"/>
      <c r="VOO24" s="232"/>
      <c r="VOP24" s="232"/>
      <c r="VOQ24" s="232"/>
      <c r="VOR24" s="232"/>
      <c r="VOT24" s="233"/>
      <c r="VOU24" s="233"/>
      <c r="VOV24" s="233"/>
      <c r="VOW24" s="233"/>
      <c r="VOX24" s="233"/>
      <c r="VOY24" s="233"/>
      <c r="VOZ24" s="233"/>
      <c r="VPA24" s="233"/>
      <c r="VPB24" s="234"/>
      <c r="VPC24" s="232"/>
      <c r="VPD24" s="232"/>
      <c r="VPE24" s="232"/>
      <c r="VPF24" s="232"/>
      <c r="VPG24" s="232"/>
      <c r="VPH24" s="232"/>
      <c r="VPJ24" s="233"/>
      <c r="VPK24" s="233"/>
      <c r="VPL24" s="233"/>
      <c r="VPM24" s="233"/>
      <c r="VPN24" s="233"/>
      <c r="VPO24" s="233"/>
      <c r="VPP24" s="233"/>
      <c r="VPQ24" s="233"/>
      <c r="VPR24" s="234"/>
      <c r="VPS24" s="232"/>
      <c r="VPT24" s="232"/>
      <c r="VPU24" s="232"/>
      <c r="VPV24" s="232"/>
      <c r="VPW24" s="232"/>
      <c r="VPX24" s="232"/>
      <c r="VPZ24" s="233"/>
      <c r="VQA24" s="233"/>
      <c r="VQB24" s="233"/>
      <c r="VQC24" s="233"/>
      <c r="VQD24" s="233"/>
      <c r="VQE24" s="233"/>
      <c r="VQF24" s="233"/>
      <c r="VQG24" s="233"/>
      <c r="VQH24" s="234"/>
      <c r="VQI24" s="232"/>
      <c r="VQJ24" s="232"/>
      <c r="VQK24" s="232"/>
      <c r="VQL24" s="232"/>
      <c r="VQM24" s="232"/>
      <c r="VQN24" s="232"/>
      <c r="VQP24" s="233"/>
      <c r="VQQ24" s="233"/>
      <c r="VQR24" s="233"/>
      <c r="VQS24" s="233"/>
      <c r="VQT24" s="233"/>
      <c r="VQU24" s="233"/>
      <c r="VQV24" s="233"/>
      <c r="VQW24" s="233"/>
      <c r="VQX24" s="234"/>
      <c r="VQY24" s="232"/>
      <c r="VQZ24" s="232"/>
      <c r="VRA24" s="232"/>
      <c r="VRB24" s="232"/>
      <c r="VRC24" s="232"/>
      <c r="VRD24" s="232"/>
      <c r="VRF24" s="233"/>
      <c r="VRG24" s="233"/>
      <c r="VRH24" s="233"/>
      <c r="VRI24" s="233"/>
      <c r="VRJ24" s="233"/>
      <c r="VRK24" s="233"/>
      <c r="VRL24" s="233"/>
      <c r="VRM24" s="233"/>
      <c r="VRN24" s="234"/>
      <c r="VRO24" s="232"/>
      <c r="VRP24" s="232"/>
      <c r="VRQ24" s="232"/>
      <c r="VRR24" s="232"/>
      <c r="VRS24" s="232"/>
      <c r="VRT24" s="232"/>
      <c r="VRV24" s="233"/>
      <c r="VRW24" s="233"/>
      <c r="VRX24" s="233"/>
      <c r="VRY24" s="233"/>
      <c r="VRZ24" s="233"/>
      <c r="VSA24" s="233"/>
      <c r="VSB24" s="233"/>
      <c r="VSC24" s="233"/>
      <c r="VSD24" s="234"/>
      <c r="VSE24" s="232"/>
      <c r="VSF24" s="232"/>
      <c r="VSG24" s="232"/>
      <c r="VSH24" s="232"/>
      <c r="VSI24" s="232"/>
      <c r="VSJ24" s="232"/>
      <c r="VSL24" s="233"/>
      <c r="VSM24" s="233"/>
      <c r="VSN24" s="233"/>
      <c r="VSO24" s="233"/>
      <c r="VSP24" s="233"/>
      <c r="VSQ24" s="233"/>
      <c r="VSR24" s="233"/>
      <c r="VSS24" s="233"/>
      <c r="VST24" s="234"/>
      <c r="VSU24" s="232"/>
      <c r="VSV24" s="232"/>
      <c r="VSW24" s="232"/>
      <c r="VSX24" s="232"/>
      <c r="VSY24" s="232"/>
      <c r="VSZ24" s="232"/>
      <c r="VTB24" s="233"/>
      <c r="VTC24" s="233"/>
      <c r="VTD24" s="233"/>
      <c r="VTE24" s="233"/>
      <c r="VTF24" s="233"/>
      <c r="VTG24" s="233"/>
      <c r="VTH24" s="233"/>
      <c r="VTI24" s="233"/>
      <c r="VTJ24" s="234"/>
      <c r="VTK24" s="232"/>
      <c r="VTL24" s="232"/>
      <c r="VTM24" s="232"/>
      <c r="VTN24" s="232"/>
      <c r="VTO24" s="232"/>
      <c r="VTP24" s="232"/>
      <c r="VTR24" s="233"/>
      <c r="VTS24" s="233"/>
      <c r="VTT24" s="233"/>
      <c r="VTU24" s="233"/>
      <c r="VTV24" s="233"/>
      <c r="VTW24" s="233"/>
      <c r="VTX24" s="233"/>
      <c r="VTY24" s="233"/>
      <c r="VTZ24" s="234"/>
      <c r="VUA24" s="232"/>
      <c r="VUB24" s="232"/>
      <c r="VUC24" s="232"/>
      <c r="VUD24" s="232"/>
      <c r="VUE24" s="232"/>
      <c r="VUF24" s="232"/>
      <c r="VUH24" s="233"/>
      <c r="VUI24" s="233"/>
      <c r="VUJ24" s="233"/>
      <c r="VUK24" s="233"/>
      <c r="VUL24" s="233"/>
      <c r="VUM24" s="233"/>
      <c r="VUN24" s="233"/>
      <c r="VUO24" s="233"/>
      <c r="VUP24" s="234"/>
      <c r="VUQ24" s="232"/>
      <c r="VUR24" s="232"/>
      <c r="VUS24" s="232"/>
      <c r="VUT24" s="232"/>
      <c r="VUU24" s="232"/>
      <c r="VUV24" s="232"/>
      <c r="VUX24" s="233"/>
      <c r="VUY24" s="233"/>
      <c r="VUZ24" s="233"/>
      <c r="VVA24" s="233"/>
      <c r="VVB24" s="233"/>
      <c r="VVC24" s="233"/>
      <c r="VVD24" s="233"/>
      <c r="VVE24" s="233"/>
      <c r="VVF24" s="234"/>
      <c r="VVG24" s="232"/>
      <c r="VVH24" s="232"/>
      <c r="VVI24" s="232"/>
      <c r="VVJ24" s="232"/>
      <c r="VVK24" s="232"/>
      <c r="VVL24" s="232"/>
      <c r="VVN24" s="233"/>
      <c r="VVO24" s="233"/>
      <c r="VVP24" s="233"/>
      <c r="VVQ24" s="233"/>
      <c r="VVR24" s="233"/>
      <c r="VVS24" s="233"/>
      <c r="VVT24" s="233"/>
      <c r="VVU24" s="233"/>
      <c r="VVV24" s="234"/>
      <c r="VVW24" s="232"/>
      <c r="VVX24" s="232"/>
      <c r="VVY24" s="232"/>
      <c r="VVZ24" s="232"/>
      <c r="VWA24" s="232"/>
      <c r="VWB24" s="232"/>
      <c r="VWD24" s="233"/>
      <c r="VWE24" s="233"/>
      <c r="VWF24" s="233"/>
      <c r="VWG24" s="233"/>
      <c r="VWH24" s="233"/>
      <c r="VWI24" s="233"/>
      <c r="VWJ24" s="233"/>
      <c r="VWK24" s="233"/>
      <c r="VWL24" s="234"/>
      <c r="VWM24" s="232"/>
      <c r="VWN24" s="232"/>
      <c r="VWO24" s="232"/>
      <c r="VWP24" s="232"/>
      <c r="VWQ24" s="232"/>
      <c r="VWR24" s="232"/>
      <c r="VWT24" s="233"/>
      <c r="VWU24" s="233"/>
      <c r="VWV24" s="233"/>
      <c r="VWW24" s="233"/>
      <c r="VWX24" s="233"/>
      <c r="VWY24" s="233"/>
      <c r="VWZ24" s="233"/>
      <c r="VXA24" s="233"/>
      <c r="VXB24" s="234"/>
      <c r="VXC24" s="232"/>
      <c r="VXD24" s="232"/>
      <c r="VXE24" s="232"/>
      <c r="VXF24" s="232"/>
      <c r="VXG24" s="232"/>
      <c r="VXH24" s="232"/>
      <c r="VXJ24" s="233"/>
      <c r="VXK24" s="233"/>
      <c r="VXL24" s="233"/>
      <c r="VXM24" s="233"/>
      <c r="VXN24" s="233"/>
      <c r="VXO24" s="233"/>
      <c r="VXP24" s="233"/>
      <c r="VXQ24" s="233"/>
      <c r="VXR24" s="234"/>
      <c r="VXS24" s="232"/>
      <c r="VXT24" s="232"/>
      <c r="VXU24" s="232"/>
      <c r="VXV24" s="232"/>
      <c r="VXW24" s="232"/>
      <c r="VXX24" s="232"/>
      <c r="VXZ24" s="233"/>
      <c r="VYA24" s="233"/>
      <c r="VYB24" s="233"/>
      <c r="VYC24" s="233"/>
      <c r="VYD24" s="233"/>
      <c r="VYE24" s="233"/>
      <c r="VYF24" s="233"/>
      <c r="VYG24" s="233"/>
      <c r="VYH24" s="234"/>
      <c r="VYI24" s="232"/>
      <c r="VYJ24" s="232"/>
      <c r="VYK24" s="232"/>
      <c r="VYL24" s="232"/>
      <c r="VYM24" s="232"/>
      <c r="VYN24" s="232"/>
      <c r="VYP24" s="233"/>
      <c r="VYQ24" s="233"/>
      <c r="VYR24" s="233"/>
      <c r="VYS24" s="233"/>
      <c r="VYT24" s="233"/>
      <c r="VYU24" s="233"/>
      <c r="VYV24" s="233"/>
      <c r="VYW24" s="233"/>
      <c r="VYX24" s="234"/>
      <c r="VYY24" s="232"/>
      <c r="VYZ24" s="232"/>
      <c r="VZA24" s="232"/>
      <c r="VZB24" s="232"/>
      <c r="VZC24" s="232"/>
      <c r="VZD24" s="232"/>
      <c r="VZF24" s="233"/>
      <c r="VZG24" s="233"/>
      <c r="VZH24" s="233"/>
      <c r="VZI24" s="233"/>
      <c r="VZJ24" s="233"/>
      <c r="VZK24" s="233"/>
      <c r="VZL24" s="233"/>
      <c r="VZM24" s="233"/>
      <c r="VZN24" s="234"/>
      <c r="VZO24" s="232"/>
      <c r="VZP24" s="232"/>
      <c r="VZQ24" s="232"/>
      <c r="VZR24" s="232"/>
      <c r="VZS24" s="232"/>
      <c r="VZT24" s="232"/>
      <c r="VZV24" s="233"/>
      <c r="VZW24" s="233"/>
      <c r="VZX24" s="233"/>
      <c r="VZY24" s="233"/>
      <c r="VZZ24" s="233"/>
      <c r="WAA24" s="233"/>
      <c r="WAB24" s="233"/>
      <c r="WAC24" s="233"/>
      <c r="WAD24" s="234"/>
      <c r="WAE24" s="232"/>
      <c r="WAF24" s="232"/>
      <c r="WAG24" s="232"/>
      <c r="WAH24" s="232"/>
      <c r="WAI24" s="232"/>
      <c r="WAJ24" s="232"/>
      <c r="WAL24" s="233"/>
      <c r="WAM24" s="233"/>
      <c r="WAN24" s="233"/>
      <c r="WAO24" s="233"/>
      <c r="WAP24" s="233"/>
      <c r="WAQ24" s="233"/>
      <c r="WAR24" s="233"/>
      <c r="WAS24" s="233"/>
      <c r="WAT24" s="234"/>
      <c r="WAU24" s="232"/>
      <c r="WAV24" s="232"/>
      <c r="WAW24" s="232"/>
      <c r="WAX24" s="232"/>
      <c r="WAY24" s="232"/>
      <c r="WAZ24" s="232"/>
      <c r="WBB24" s="233"/>
      <c r="WBC24" s="233"/>
      <c r="WBD24" s="233"/>
      <c r="WBE24" s="233"/>
      <c r="WBF24" s="233"/>
      <c r="WBG24" s="233"/>
      <c r="WBH24" s="233"/>
      <c r="WBI24" s="233"/>
      <c r="WBJ24" s="234"/>
      <c r="WBK24" s="232"/>
      <c r="WBL24" s="232"/>
      <c r="WBM24" s="232"/>
      <c r="WBN24" s="232"/>
      <c r="WBO24" s="232"/>
      <c r="WBP24" s="232"/>
      <c r="WBR24" s="233"/>
      <c r="WBS24" s="233"/>
      <c r="WBT24" s="233"/>
      <c r="WBU24" s="233"/>
      <c r="WBV24" s="233"/>
      <c r="WBW24" s="233"/>
      <c r="WBX24" s="233"/>
      <c r="WBY24" s="233"/>
      <c r="WBZ24" s="234"/>
      <c r="WCA24" s="232"/>
      <c r="WCB24" s="232"/>
      <c r="WCC24" s="232"/>
      <c r="WCD24" s="232"/>
      <c r="WCE24" s="232"/>
      <c r="WCF24" s="232"/>
      <c r="WCH24" s="233"/>
      <c r="WCI24" s="233"/>
      <c r="WCJ24" s="233"/>
      <c r="WCK24" s="233"/>
      <c r="WCL24" s="233"/>
      <c r="WCM24" s="233"/>
      <c r="WCN24" s="233"/>
      <c r="WCO24" s="233"/>
      <c r="WCP24" s="234"/>
      <c r="WCQ24" s="232"/>
      <c r="WCR24" s="232"/>
      <c r="WCS24" s="232"/>
      <c r="WCT24" s="232"/>
      <c r="WCU24" s="232"/>
      <c r="WCV24" s="232"/>
      <c r="WCX24" s="233"/>
      <c r="WCY24" s="233"/>
      <c r="WCZ24" s="233"/>
      <c r="WDA24" s="233"/>
      <c r="WDB24" s="233"/>
      <c r="WDC24" s="233"/>
      <c r="WDD24" s="233"/>
      <c r="WDE24" s="233"/>
      <c r="WDF24" s="234"/>
      <c r="WDG24" s="232"/>
      <c r="WDH24" s="232"/>
      <c r="WDI24" s="232"/>
      <c r="WDJ24" s="232"/>
      <c r="WDK24" s="232"/>
      <c r="WDL24" s="232"/>
      <c r="WDN24" s="233"/>
      <c r="WDO24" s="233"/>
      <c r="WDP24" s="233"/>
      <c r="WDQ24" s="233"/>
      <c r="WDR24" s="233"/>
      <c r="WDS24" s="233"/>
      <c r="WDT24" s="233"/>
      <c r="WDU24" s="233"/>
      <c r="WDV24" s="234"/>
      <c r="WDW24" s="232"/>
      <c r="WDX24" s="232"/>
      <c r="WDY24" s="232"/>
      <c r="WDZ24" s="232"/>
      <c r="WEA24" s="232"/>
      <c r="WEB24" s="232"/>
      <c r="WED24" s="233"/>
      <c r="WEE24" s="233"/>
      <c r="WEF24" s="233"/>
      <c r="WEG24" s="233"/>
      <c r="WEH24" s="233"/>
      <c r="WEI24" s="233"/>
      <c r="WEJ24" s="233"/>
      <c r="WEK24" s="233"/>
      <c r="WEL24" s="234"/>
      <c r="WEM24" s="232"/>
      <c r="WEN24" s="232"/>
      <c r="WEO24" s="232"/>
      <c r="WEP24" s="232"/>
      <c r="WEQ24" s="232"/>
      <c r="WER24" s="232"/>
      <c r="WET24" s="233"/>
      <c r="WEU24" s="233"/>
      <c r="WEV24" s="233"/>
      <c r="WEW24" s="233"/>
      <c r="WEX24" s="233"/>
      <c r="WEY24" s="233"/>
      <c r="WEZ24" s="233"/>
      <c r="WFA24" s="233"/>
      <c r="WFB24" s="234"/>
      <c r="WFC24" s="232"/>
      <c r="WFD24" s="232"/>
      <c r="WFE24" s="232"/>
      <c r="WFF24" s="232"/>
      <c r="WFG24" s="232"/>
      <c r="WFH24" s="232"/>
      <c r="WFJ24" s="233"/>
      <c r="WFK24" s="233"/>
      <c r="WFL24" s="233"/>
      <c r="WFM24" s="233"/>
      <c r="WFN24" s="233"/>
      <c r="WFO24" s="233"/>
      <c r="WFP24" s="233"/>
      <c r="WFQ24" s="233"/>
      <c r="WFR24" s="234"/>
      <c r="WFS24" s="232"/>
      <c r="WFT24" s="232"/>
      <c r="WFU24" s="232"/>
      <c r="WFV24" s="232"/>
      <c r="WFW24" s="232"/>
      <c r="WFX24" s="232"/>
      <c r="WFZ24" s="233"/>
      <c r="WGA24" s="233"/>
      <c r="WGB24" s="233"/>
      <c r="WGC24" s="233"/>
      <c r="WGD24" s="233"/>
      <c r="WGE24" s="233"/>
      <c r="WGF24" s="233"/>
      <c r="WGG24" s="233"/>
      <c r="WGH24" s="234"/>
      <c r="WGI24" s="232"/>
      <c r="WGJ24" s="232"/>
      <c r="WGK24" s="232"/>
      <c r="WGL24" s="232"/>
      <c r="WGM24" s="232"/>
      <c r="WGN24" s="232"/>
      <c r="WGP24" s="233"/>
      <c r="WGQ24" s="233"/>
      <c r="WGR24" s="233"/>
      <c r="WGS24" s="233"/>
      <c r="WGT24" s="233"/>
      <c r="WGU24" s="233"/>
      <c r="WGV24" s="233"/>
      <c r="WGW24" s="233"/>
      <c r="WGX24" s="234"/>
      <c r="WGY24" s="232"/>
      <c r="WGZ24" s="232"/>
      <c r="WHA24" s="232"/>
      <c r="WHB24" s="232"/>
      <c r="WHC24" s="232"/>
      <c r="WHD24" s="232"/>
      <c r="WHF24" s="233"/>
      <c r="WHG24" s="233"/>
      <c r="WHH24" s="233"/>
      <c r="WHI24" s="233"/>
      <c r="WHJ24" s="233"/>
      <c r="WHK24" s="233"/>
      <c r="WHL24" s="233"/>
      <c r="WHM24" s="233"/>
      <c r="WHN24" s="234"/>
      <c r="WHO24" s="232"/>
      <c r="WHP24" s="232"/>
      <c r="WHQ24" s="232"/>
      <c r="WHR24" s="232"/>
      <c r="WHS24" s="232"/>
      <c r="WHT24" s="232"/>
      <c r="WHV24" s="233"/>
      <c r="WHW24" s="233"/>
      <c r="WHX24" s="233"/>
      <c r="WHY24" s="233"/>
      <c r="WHZ24" s="233"/>
      <c r="WIA24" s="233"/>
      <c r="WIB24" s="233"/>
      <c r="WIC24" s="233"/>
      <c r="WID24" s="234"/>
      <c r="WIE24" s="232"/>
      <c r="WIF24" s="232"/>
      <c r="WIG24" s="232"/>
      <c r="WIH24" s="232"/>
      <c r="WII24" s="232"/>
      <c r="WIJ24" s="232"/>
      <c r="WIL24" s="233"/>
      <c r="WIM24" s="233"/>
      <c r="WIN24" s="233"/>
      <c r="WIO24" s="233"/>
      <c r="WIP24" s="233"/>
      <c r="WIQ24" s="233"/>
      <c r="WIR24" s="233"/>
      <c r="WIS24" s="233"/>
      <c r="WIT24" s="234"/>
      <c r="WIU24" s="232"/>
      <c r="WIV24" s="232"/>
      <c r="WIW24" s="232"/>
      <c r="WIX24" s="232"/>
      <c r="WIY24" s="232"/>
      <c r="WIZ24" s="232"/>
      <c r="WJB24" s="233"/>
      <c r="WJC24" s="233"/>
      <c r="WJD24" s="233"/>
      <c r="WJE24" s="233"/>
      <c r="WJF24" s="233"/>
      <c r="WJG24" s="233"/>
      <c r="WJH24" s="233"/>
      <c r="WJI24" s="233"/>
      <c r="WJJ24" s="234"/>
      <c r="WJK24" s="232"/>
      <c r="WJL24" s="232"/>
      <c r="WJM24" s="232"/>
      <c r="WJN24" s="232"/>
      <c r="WJO24" s="232"/>
      <c r="WJP24" s="232"/>
      <c r="WJR24" s="233"/>
      <c r="WJS24" s="233"/>
      <c r="WJT24" s="233"/>
      <c r="WJU24" s="233"/>
      <c r="WJV24" s="233"/>
      <c r="WJW24" s="233"/>
      <c r="WJX24" s="233"/>
      <c r="WJY24" s="233"/>
      <c r="WJZ24" s="234"/>
      <c r="WKA24" s="232"/>
      <c r="WKB24" s="232"/>
      <c r="WKC24" s="232"/>
      <c r="WKD24" s="232"/>
      <c r="WKE24" s="232"/>
      <c r="WKF24" s="232"/>
      <c r="WKH24" s="233"/>
      <c r="WKI24" s="233"/>
      <c r="WKJ24" s="233"/>
      <c r="WKK24" s="233"/>
      <c r="WKL24" s="233"/>
      <c r="WKM24" s="233"/>
      <c r="WKN24" s="233"/>
      <c r="WKO24" s="233"/>
      <c r="WKP24" s="234"/>
      <c r="WKQ24" s="232"/>
      <c r="WKR24" s="232"/>
      <c r="WKS24" s="232"/>
      <c r="WKT24" s="232"/>
      <c r="WKU24" s="232"/>
      <c r="WKV24" s="232"/>
      <c r="WKX24" s="233"/>
      <c r="WKY24" s="233"/>
      <c r="WKZ24" s="233"/>
      <c r="WLA24" s="233"/>
      <c r="WLB24" s="233"/>
      <c r="WLC24" s="233"/>
      <c r="WLD24" s="233"/>
      <c r="WLE24" s="233"/>
      <c r="WLF24" s="234"/>
      <c r="WLG24" s="232"/>
      <c r="WLH24" s="232"/>
      <c r="WLI24" s="232"/>
      <c r="WLJ24" s="232"/>
      <c r="WLK24" s="232"/>
      <c r="WLL24" s="232"/>
      <c r="WLN24" s="233"/>
      <c r="WLO24" s="233"/>
      <c r="WLP24" s="233"/>
      <c r="WLQ24" s="233"/>
      <c r="WLR24" s="233"/>
      <c r="WLS24" s="233"/>
      <c r="WLT24" s="233"/>
      <c r="WLU24" s="233"/>
      <c r="WLV24" s="234"/>
      <c r="WLW24" s="232"/>
      <c r="WLX24" s="232"/>
      <c r="WLY24" s="232"/>
      <c r="WLZ24" s="232"/>
      <c r="WMA24" s="232"/>
      <c r="WMB24" s="232"/>
      <c r="WMD24" s="233"/>
      <c r="WME24" s="233"/>
      <c r="WMF24" s="233"/>
      <c r="WMG24" s="233"/>
      <c r="WMH24" s="233"/>
      <c r="WMI24" s="233"/>
      <c r="WMJ24" s="233"/>
      <c r="WMK24" s="233"/>
      <c r="WML24" s="234"/>
      <c r="WMM24" s="232"/>
      <c r="WMN24" s="232"/>
      <c r="WMO24" s="232"/>
      <c r="WMP24" s="232"/>
      <c r="WMQ24" s="232"/>
      <c r="WMR24" s="232"/>
      <c r="WMT24" s="233"/>
      <c r="WMU24" s="233"/>
      <c r="WMV24" s="233"/>
      <c r="WMW24" s="233"/>
      <c r="WMX24" s="233"/>
      <c r="WMY24" s="233"/>
      <c r="WMZ24" s="233"/>
      <c r="WNA24" s="233"/>
      <c r="WNB24" s="234"/>
      <c r="WNC24" s="232"/>
      <c r="WND24" s="232"/>
      <c r="WNE24" s="232"/>
      <c r="WNF24" s="232"/>
      <c r="WNG24" s="232"/>
      <c r="WNH24" s="232"/>
      <c r="WNJ24" s="233"/>
      <c r="WNK24" s="233"/>
      <c r="WNL24" s="233"/>
      <c r="WNM24" s="233"/>
      <c r="WNN24" s="233"/>
      <c r="WNO24" s="233"/>
      <c r="WNP24" s="233"/>
      <c r="WNQ24" s="233"/>
      <c r="WNR24" s="234"/>
      <c r="WNS24" s="232"/>
      <c r="WNT24" s="232"/>
      <c r="WNU24" s="232"/>
      <c r="WNV24" s="232"/>
      <c r="WNW24" s="232"/>
      <c r="WNX24" s="232"/>
      <c r="WNZ24" s="233"/>
      <c r="WOA24" s="233"/>
      <c r="WOB24" s="233"/>
      <c r="WOC24" s="233"/>
      <c r="WOD24" s="233"/>
      <c r="WOE24" s="233"/>
      <c r="WOF24" s="233"/>
      <c r="WOG24" s="233"/>
      <c r="WOH24" s="234"/>
      <c r="WOI24" s="232"/>
      <c r="WOJ24" s="232"/>
      <c r="WOK24" s="232"/>
      <c r="WOL24" s="232"/>
      <c r="WOM24" s="232"/>
      <c r="WON24" s="232"/>
      <c r="WOP24" s="233"/>
      <c r="WOQ24" s="233"/>
      <c r="WOR24" s="233"/>
      <c r="WOS24" s="233"/>
      <c r="WOT24" s="233"/>
      <c r="WOU24" s="233"/>
      <c r="WOV24" s="233"/>
      <c r="WOW24" s="233"/>
      <c r="WOX24" s="234"/>
      <c r="WOY24" s="232"/>
      <c r="WOZ24" s="232"/>
      <c r="WPA24" s="232"/>
      <c r="WPB24" s="232"/>
      <c r="WPC24" s="232"/>
      <c r="WPD24" s="232"/>
      <c r="WPF24" s="233"/>
      <c r="WPG24" s="233"/>
      <c r="WPH24" s="233"/>
      <c r="WPI24" s="233"/>
      <c r="WPJ24" s="233"/>
      <c r="WPK24" s="233"/>
      <c r="WPL24" s="233"/>
      <c r="WPM24" s="233"/>
      <c r="WPN24" s="234"/>
      <c r="WPO24" s="232"/>
      <c r="WPP24" s="232"/>
      <c r="WPQ24" s="232"/>
      <c r="WPR24" s="232"/>
      <c r="WPS24" s="232"/>
      <c r="WPT24" s="232"/>
      <c r="WPV24" s="233"/>
      <c r="WPW24" s="233"/>
      <c r="WPX24" s="233"/>
      <c r="WPY24" s="233"/>
      <c r="WPZ24" s="233"/>
      <c r="WQA24" s="233"/>
      <c r="WQB24" s="233"/>
      <c r="WQC24" s="233"/>
      <c r="WQD24" s="234"/>
      <c r="WQE24" s="232"/>
      <c r="WQF24" s="232"/>
      <c r="WQG24" s="232"/>
      <c r="WQH24" s="232"/>
      <c r="WQI24" s="232"/>
      <c r="WQJ24" s="232"/>
      <c r="WQL24" s="233"/>
      <c r="WQM24" s="233"/>
      <c r="WQN24" s="233"/>
      <c r="WQO24" s="233"/>
      <c r="WQP24" s="233"/>
      <c r="WQQ24" s="233"/>
      <c r="WQR24" s="233"/>
      <c r="WQS24" s="233"/>
      <c r="WQT24" s="234"/>
      <c r="WQU24" s="232"/>
      <c r="WQV24" s="232"/>
      <c r="WQW24" s="232"/>
      <c r="WQX24" s="232"/>
      <c r="WQY24" s="232"/>
      <c r="WQZ24" s="232"/>
      <c r="WRB24" s="233"/>
      <c r="WRC24" s="233"/>
      <c r="WRD24" s="233"/>
      <c r="WRE24" s="233"/>
      <c r="WRF24" s="233"/>
      <c r="WRG24" s="233"/>
      <c r="WRH24" s="233"/>
      <c r="WRI24" s="233"/>
      <c r="WRJ24" s="234"/>
      <c r="WRK24" s="232"/>
      <c r="WRL24" s="232"/>
      <c r="WRM24" s="232"/>
      <c r="WRN24" s="232"/>
      <c r="WRO24" s="232"/>
      <c r="WRP24" s="232"/>
      <c r="WRR24" s="233"/>
      <c r="WRS24" s="233"/>
      <c r="WRT24" s="233"/>
      <c r="WRU24" s="233"/>
      <c r="WRV24" s="233"/>
      <c r="WRW24" s="233"/>
      <c r="WRX24" s="233"/>
      <c r="WRY24" s="233"/>
      <c r="WRZ24" s="234"/>
      <c r="WSA24" s="232"/>
      <c r="WSB24" s="232"/>
      <c r="WSC24" s="232"/>
      <c r="WSD24" s="232"/>
      <c r="WSE24" s="232"/>
      <c r="WSF24" s="232"/>
      <c r="WSH24" s="233"/>
      <c r="WSI24" s="233"/>
      <c r="WSJ24" s="233"/>
      <c r="WSK24" s="233"/>
      <c r="WSL24" s="233"/>
      <c r="WSM24" s="233"/>
      <c r="WSN24" s="233"/>
      <c r="WSO24" s="233"/>
      <c r="WSP24" s="234"/>
      <c r="WSQ24" s="232"/>
      <c r="WSR24" s="232"/>
      <c r="WSS24" s="232"/>
      <c r="WST24" s="232"/>
      <c r="WSU24" s="232"/>
      <c r="WSV24" s="232"/>
      <c r="WSX24" s="233"/>
      <c r="WSY24" s="233"/>
      <c r="WSZ24" s="233"/>
      <c r="WTA24" s="233"/>
      <c r="WTB24" s="233"/>
      <c r="WTC24" s="233"/>
      <c r="WTD24" s="233"/>
      <c r="WTE24" s="233"/>
      <c r="WTF24" s="234"/>
      <c r="WTG24" s="232"/>
      <c r="WTH24" s="232"/>
      <c r="WTI24" s="232"/>
      <c r="WTJ24" s="232"/>
      <c r="WTK24" s="232"/>
      <c r="WTL24" s="232"/>
      <c r="WTN24" s="233"/>
      <c r="WTO24" s="233"/>
      <c r="WTP24" s="233"/>
      <c r="WTQ24" s="233"/>
      <c r="WTR24" s="233"/>
      <c r="WTS24" s="233"/>
      <c r="WTT24" s="233"/>
      <c r="WTU24" s="233"/>
      <c r="WTV24" s="234"/>
      <c r="WTW24" s="232"/>
      <c r="WTX24" s="232"/>
      <c r="WTY24" s="232"/>
      <c r="WTZ24" s="232"/>
      <c r="WUA24" s="232"/>
      <c r="WUB24" s="232"/>
      <c r="WUD24" s="233"/>
      <c r="WUE24" s="233"/>
      <c r="WUF24" s="233"/>
      <c r="WUG24" s="233"/>
      <c r="WUH24" s="233"/>
      <c r="WUI24" s="233"/>
      <c r="WUJ24" s="233"/>
      <c r="WUK24" s="233"/>
      <c r="WUL24" s="234"/>
      <c r="WUM24" s="232"/>
      <c r="WUN24" s="232"/>
      <c r="WUO24" s="232"/>
      <c r="WUP24" s="232"/>
      <c r="WUQ24" s="232"/>
      <c r="WUR24" s="232"/>
      <c r="WUT24" s="233"/>
      <c r="WUU24" s="233"/>
      <c r="WUV24" s="233"/>
      <c r="WUW24" s="233"/>
      <c r="WUX24" s="233"/>
      <c r="WUY24" s="233"/>
      <c r="WUZ24" s="233"/>
      <c r="WVA24" s="233"/>
      <c r="WVB24" s="234"/>
      <c r="WVC24" s="232"/>
      <c r="WVD24" s="232"/>
      <c r="WVE24" s="232"/>
      <c r="WVF24" s="232"/>
      <c r="WVG24" s="232"/>
      <c r="WVH24" s="232"/>
      <c r="WVJ24" s="233"/>
      <c r="WVK24" s="233"/>
      <c r="WVL24" s="233"/>
      <c r="WVM24" s="233"/>
      <c r="WVN24" s="233"/>
      <c r="WVO24" s="233"/>
      <c r="WVP24" s="233"/>
      <c r="WVQ24" s="233"/>
      <c r="WVR24" s="234"/>
      <c r="WVS24" s="232"/>
      <c r="WVT24" s="232"/>
      <c r="WVU24" s="232"/>
      <c r="WVV24" s="232"/>
      <c r="WVW24" s="232"/>
      <c r="WVX24" s="232"/>
      <c r="WVZ24" s="233"/>
      <c r="WWA24" s="233"/>
      <c r="WWB24" s="233"/>
      <c r="WWC24" s="233"/>
      <c r="WWD24" s="233"/>
      <c r="WWE24" s="233"/>
      <c r="WWF24" s="233"/>
      <c r="WWG24" s="233"/>
      <c r="WWH24" s="234"/>
      <c r="WWI24" s="232"/>
      <c r="WWJ24" s="232"/>
      <c r="WWK24" s="232"/>
      <c r="WWL24" s="232"/>
      <c r="WWM24" s="232"/>
      <c r="WWN24" s="232"/>
      <c r="WWP24" s="233"/>
      <c r="WWQ24" s="233"/>
      <c r="WWR24" s="233"/>
      <c r="WWS24" s="233"/>
      <c r="WWT24" s="233"/>
      <c r="WWU24" s="233"/>
      <c r="WWV24" s="233"/>
      <c r="WWW24" s="233"/>
      <c r="WWX24" s="234"/>
      <c r="WWY24" s="232"/>
      <c r="WWZ24" s="232"/>
      <c r="WXA24" s="232"/>
      <c r="WXB24" s="232"/>
      <c r="WXC24" s="232"/>
      <c r="WXD24" s="232"/>
      <c r="WXF24" s="233"/>
      <c r="WXG24" s="233"/>
      <c r="WXH24" s="233"/>
      <c r="WXI24" s="233"/>
      <c r="WXJ24" s="233"/>
      <c r="WXK24" s="233"/>
      <c r="WXL24" s="233"/>
      <c r="WXM24" s="233"/>
      <c r="WXN24" s="234"/>
      <c r="WXO24" s="232"/>
      <c r="WXP24" s="232"/>
      <c r="WXQ24" s="232"/>
      <c r="WXR24" s="232"/>
      <c r="WXS24" s="232"/>
      <c r="WXT24" s="232"/>
      <c r="WXV24" s="233"/>
      <c r="WXW24" s="233"/>
      <c r="WXX24" s="233"/>
      <c r="WXY24" s="233"/>
      <c r="WXZ24" s="233"/>
      <c r="WYA24" s="233"/>
      <c r="WYB24" s="233"/>
      <c r="WYC24" s="233"/>
      <c r="WYD24" s="234"/>
      <c r="WYE24" s="232"/>
      <c r="WYF24" s="232"/>
      <c r="WYG24" s="232"/>
      <c r="WYH24" s="232"/>
      <c r="WYI24" s="232"/>
      <c r="WYJ24" s="232"/>
      <c r="WYL24" s="233"/>
      <c r="WYM24" s="233"/>
      <c r="WYN24" s="233"/>
      <c r="WYO24" s="233"/>
      <c r="WYP24" s="233"/>
      <c r="WYQ24" s="233"/>
      <c r="WYR24" s="233"/>
      <c r="WYS24" s="233"/>
      <c r="WYT24" s="234"/>
      <c r="WYU24" s="232"/>
      <c r="WYV24" s="232"/>
      <c r="WYW24" s="232"/>
      <c r="WYX24" s="232"/>
      <c r="WYY24" s="232"/>
      <c r="WYZ24" s="232"/>
      <c r="WZB24" s="233"/>
      <c r="WZC24" s="233"/>
      <c r="WZD24" s="233"/>
      <c r="WZE24" s="233"/>
      <c r="WZF24" s="233"/>
      <c r="WZG24" s="233"/>
      <c r="WZH24" s="233"/>
      <c r="WZI24" s="233"/>
      <c r="WZJ24" s="234"/>
      <c r="WZK24" s="232"/>
      <c r="WZL24" s="232"/>
      <c r="WZM24" s="232"/>
      <c r="WZN24" s="232"/>
      <c r="WZO24" s="232"/>
      <c r="WZP24" s="232"/>
      <c r="WZR24" s="233"/>
      <c r="WZS24" s="233"/>
      <c r="WZT24" s="233"/>
      <c r="WZU24" s="233"/>
      <c r="WZV24" s="233"/>
      <c r="WZW24" s="233"/>
      <c r="WZX24" s="233"/>
      <c r="WZY24" s="233"/>
      <c r="WZZ24" s="234"/>
      <c r="XAA24" s="232"/>
      <c r="XAB24" s="232"/>
      <c r="XAC24" s="232"/>
      <c r="XAD24" s="232"/>
      <c r="XAE24" s="232"/>
      <c r="XAF24" s="232"/>
      <c r="XAH24" s="233"/>
      <c r="XAI24" s="233"/>
      <c r="XAJ24" s="233"/>
      <c r="XAK24" s="233"/>
      <c r="XAL24" s="233"/>
      <c r="XAM24" s="233"/>
      <c r="XAN24" s="233"/>
      <c r="XAO24" s="233"/>
      <c r="XAP24" s="234"/>
      <c r="XAQ24" s="232"/>
      <c r="XAR24" s="232"/>
      <c r="XAS24" s="232"/>
      <c r="XAT24" s="232"/>
      <c r="XAU24" s="232"/>
      <c r="XAV24" s="232"/>
      <c r="XAX24" s="233"/>
      <c r="XAY24" s="233"/>
      <c r="XAZ24" s="233"/>
      <c r="XBA24" s="233"/>
      <c r="XBB24" s="233"/>
      <c r="XBC24" s="233"/>
      <c r="XBD24" s="233"/>
      <c r="XBE24" s="233"/>
      <c r="XBF24" s="234"/>
      <c r="XBG24" s="232"/>
      <c r="XBH24" s="232"/>
      <c r="XBI24" s="232"/>
      <c r="XBJ24" s="232"/>
      <c r="XBK24" s="232"/>
      <c r="XBL24" s="232"/>
      <c r="XBN24" s="233"/>
      <c r="XBO24" s="233"/>
      <c r="XBP24" s="233"/>
      <c r="XBQ24" s="233"/>
      <c r="XBR24" s="233"/>
      <c r="XBS24" s="233"/>
      <c r="XBT24" s="233"/>
      <c r="XBU24" s="233"/>
      <c r="XBV24" s="234"/>
      <c r="XBW24" s="232"/>
      <c r="XBX24" s="232"/>
      <c r="XBY24" s="232"/>
      <c r="XBZ24" s="232"/>
      <c r="XCA24" s="232"/>
      <c r="XCB24" s="232"/>
      <c r="XCD24" s="233"/>
      <c r="XCE24" s="233"/>
      <c r="XCF24" s="233"/>
      <c r="XCG24" s="233"/>
      <c r="XCH24" s="233"/>
      <c r="XCI24" s="233"/>
      <c r="XCJ24" s="233"/>
      <c r="XCK24" s="233"/>
      <c r="XCL24" s="234"/>
      <c r="XCM24" s="232"/>
      <c r="XCN24" s="232"/>
      <c r="XCO24" s="232"/>
      <c r="XCP24" s="232"/>
      <c r="XCQ24" s="232"/>
      <c r="XCR24" s="232"/>
      <c r="XCT24" s="233"/>
      <c r="XCU24" s="233"/>
      <c r="XCV24" s="233"/>
      <c r="XCW24" s="233"/>
      <c r="XCX24" s="233"/>
      <c r="XCY24" s="233"/>
      <c r="XCZ24" s="233"/>
      <c r="XDA24" s="233"/>
      <c r="XDB24" s="234"/>
      <c r="XDC24" s="232"/>
      <c r="XDD24" s="232"/>
      <c r="XDE24" s="232"/>
      <c r="XDF24" s="232"/>
      <c r="XDG24" s="232"/>
      <c r="XDH24" s="232"/>
      <c r="XDJ24" s="233"/>
      <c r="XDK24" s="233"/>
      <c r="XDL24" s="233"/>
      <c r="XDM24" s="233"/>
      <c r="XDN24" s="233"/>
      <c r="XDO24" s="233"/>
      <c r="XDP24" s="233"/>
      <c r="XDQ24" s="233"/>
      <c r="XDR24" s="234"/>
      <c r="XDS24" s="232"/>
      <c r="XDT24" s="232"/>
      <c r="XDU24" s="232"/>
      <c r="XDV24" s="232"/>
      <c r="XDW24" s="232"/>
      <c r="XDX24" s="232"/>
      <c r="XDZ24" s="233"/>
      <c r="XEA24" s="233"/>
      <c r="XEB24" s="233"/>
      <c r="XEC24" s="233"/>
      <c r="XED24" s="233"/>
      <c r="XEE24" s="233"/>
      <c r="XEF24" s="233"/>
      <c r="XEG24" s="233"/>
      <c r="XEH24" s="234"/>
      <c r="XEI24" s="232"/>
      <c r="XEJ24" s="232"/>
      <c r="XEK24" s="232"/>
      <c r="XEL24" s="232"/>
      <c r="XEM24" s="232"/>
      <c r="XEN24" s="232"/>
      <c r="XEP24" s="233"/>
      <c r="XEQ24" s="233"/>
      <c r="XER24" s="233"/>
      <c r="XES24" s="233"/>
      <c r="XET24" s="233"/>
      <c r="XEU24" s="233"/>
      <c r="XEV24" s="233"/>
      <c r="XEW24" s="233"/>
      <c r="XEX24" s="234"/>
      <c r="XEY24" s="232"/>
      <c r="XEZ24" s="232"/>
      <c r="XFA24" s="232"/>
      <c r="XFB24" s="232"/>
      <c r="XFC24" s="232"/>
      <c r="XFD24" s="232"/>
    </row>
    <row r="25" spans="2:1024 1026:2048 2050:3072 3074:4096 4098:5120 5122:6144 6146:7168 7170:8192 8194:9216 9218:10240 10242:11264 11266:12288 12290:13312 13314:14336 14338:15360 15362:16384" ht="15" customHeight="1">
      <c r="B25" s="511" t="str">
        <f>IF(J12&gt;0,"Pour chaque dimension, prenez connaissance de la préoccupation qu'elle adresse ainsi que                               la proposition de scoring (de 1 à 5).","")</f>
        <v>Pour chaque dimension, prenez connaissance de la préoccupation qu'elle adresse ainsi que                               la proposition de scoring (de 1 à 5).</v>
      </c>
      <c r="C25" s="511"/>
      <c r="D25" s="511"/>
      <c r="E25" s="511"/>
      <c r="F25" s="511"/>
      <c r="G25" s="511"/>
      <c r="H25" s="511"/>
      <c r="I25" s="221"/>
      <c r="K25" s="232"/>
      <c r="L25" s="232"/>
      <c r="M25" s="232"/>
      <c r="N25" s="232"/>
      <c r="O25" s="379" t="s">
        <v>857</v>
      </c>
      <c r="V25" s="376" t="s">
        <v>848</v>
      </c>
      <c r="W25" s="381" t="str">
        <f>MID(W24,2,5)</f>
        <v/>
      </c>
      <c r="X25" s="510">
        <f>IFERROR(W25+40000,9999)</f>
        <v>9999</v>
      </c>
      <c r="Y25" s="510"/>
      <c r="Z25" s="508">
        <f>X25</f>
        <v>9999</v>
      </c>
      <c r="AA25" s="508"/>
      <c r="AB25" s="381">
        <f ca="1">IF(X25&lt;W22+8,1,0)</f>
        <v>0</v>
      </c>
      <c r="AC25" s="379"/>
      <c r="AD25" s="379"/>
      <c r="AE25" s="379"/>
      <c r="AF25" s="379"/>
      <c r="AH25" s="405"/>
      <c r="AI25" s="405"/>
      <c r="AJ25" s="405"/>
      <c r="AK25" s="405"/>
      <c r="AL25" s="405"/>
      <c r="AM25" s="405"/>
      <c r="AN25" s="405"/>
      <c r="AO25" s="405"/>
      <c r="AP25" s="380"/>
      <c r="AQ25" s="379"/>
      <c r="AR25" s="379"/>
      <c r="AS25" s="379"/>
      <c r="AT25" s="379"/>
      <c r="AU25" s="232"/>
      <c r="AV25" s="232"/>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c r="LC25" s="233"/>
      <c r="LD25" s="233"/>
      <c r="LE25" s="233"/>
      <c r="LF25" s="233"/>
      <c r="LG25" s="233"/>
      <c r="LH25" s="233"/>
      <c r="LI25" s="233"/>
      <c r="LJ25" s="233"/>
      <c r="LK25" s="233"/>
      <c r="LL25" s="233"/>
      <c r="LM25" s="233"/>
      <c r="LN25" s="233"/>
      <c r="LO25" s="233"/>
      <c r="LP25" s="233"/>
      <c r="LQ25" s="233"/>
      <c r="LR25" s="233"/>
      <c r="LS25" s="233"/>
      <c r="LT25" s="233"/>
      <c r="LU25" s="233"/>
      <c r="LV25" s="233"/>
      <c r="LW25" s="233"/>
      <c r="LX25" s="233"/>
      <c r="LY25" s="233"/>
      <c r="LZ25" s="233"/>
      <c r="MA25" s="233"/>
      <c r="MB25" s="233"/>
      <c r="MC25" s="233"/>
      <c r="MD25" s="233"/>
      <c r="ME25" s="233"/>
      <c r="MF25" s="233"/>
      <c r="MG25" s="233"/>
      <c r="MH25" s="233"/>
      <c r="MI25" s="233"/>
      <c r="MJ25" s="233"/>
      <c r="MK25" s="233"/>
      <c r="ML25" s="233"/>
      <c r="MM25" s="233"/>
      <c r="MN25" s="233"/>
      <c r="MO25" s="233"/>
      <c r="MP25" s="233"/>
      <c r="MQ25" s="233"/>
      <c r="MR25" s="233"/>
      <c r="MS25" s="233"/>
      <c r="MT25" s="233"/>
      <c r="MU25" s="233"/>
      <c r="MV25" s="233"/>
      <c r="MW25" s="233"/>
      <c r="MX25" s="233"/>
      <c r="MY25" s="233"/>
      <c r="MZ25" s="233"/>
      <c r="NA25" s="233"/>
      <c r="NB25" s="233"/>
      <c r="NC25" s="233"/>
      <c r="ND25" s="233"/>
      <c r="NE25" s="233"/>
      <c r="NF25" s="233"/>
      <c r="NG25" s="233"/>
      <c r="NH25" s="233"/>
      <c r="NI25" s="233"/>
      <c r="NJ25" s="233"/>
      <c r="NK25" s="233"/>
      <c r="NL25" s="233"/>
      <c r="NM25" s="233"/>
      <c r="NN25" s="233"/>
      <c r="NO25" s="233"/>
      <c r="NP25" s="233"/>
      <c r="NQ25" s="233"/>
      <c r="NR25" s="233"/>
      <c r="NS25" s="233"/>
      <c r="NT25" s="233"/>
      <c r="NU25" s="233"/>
      <c r="NV25" s="233"/>
      <c r="NW25" s="233"/>
      <c r="NX25" s="233"/>
      <c r="NY25" s="233"/>
      <c r="NZ25" s="233"/>
      <c r="OA25" s="233"/>
      <c r="OB25" s="233"/>
      <c r="OC25" s="233"/>
      <c r="OD25" s="233"/>
      <c r="OE25" s="233"/>
      <c r="OF25" s="233"/>
      <c r="OG25" s="233"/>
      <c r="OH25" s="233"/>
      <c r="OI25" s="233"/>
      <c r="OJ25" s="233"/>
      <c r="OK25" s="233"/>
      <c r="OL25" s="233"/>
      <c r="OM25" s="233"/>
      <c r="ON25" s="233"/>
      <c r="OO25" s="233"/>
      <c r="OP25" s="233"/>
      <c r="OQ25" s="233"/>
      <c r="OR25" s="233"/>
      <c r="OS25" s="233"/>
      <c r="OT25" s="233"/>
      <c r="OU25" s="233"/>
      <c r="OV25" s="233"/>
      <c r="OW25" s="233"/>
      <c r="OX25" s="233"/>
      <c r="OY25" s="233"/>
      <c r="OZ25" s="233"/>
      <c r="PA25" s="233"/>
      <c r="PB25" s="233"/>
      <c r="PC25" s="233"/>
      <c r="PD25" s="233"/>
      <c r="PE25" s="233"/>
      <c r="PF25" s="233"/>
      <c r="PG25" s="233"/>
      <c r="PH25" s="233"/>
      <c r="PI25" s="233"/>
      <c r="PJ25" s="233"/>
      <c r="PK25" s="233"/>
      <c r="PL25" s="233"/>
      <c r="PM25" s="233"/>
      <c r="PN25" s="233"/>
      <c r="PO25" s="233"/>
      <c r="PP25" s="232"/>
      <c r="PR25" s="233"/>
      <c r="PS25" s="233"/>
      <c r="PT25" s="233"/>
      <c r="PU25" s="233"/>
      <c r="PV25" s="233"/>
      <c r="PW25" s="233"/>
      <c r="PX25" s="233"/>
      <c r="PY25" s="233"/>
      <c r="PZ25" s="235"/>
      <c r="QA25" s="232"/>
      <c r="QB25" s="232"/>
      <c r="QC25" s="232"/>
      <c r="QD25" s="232"/>
      <c r="QE25" s="232"/>
      <c r="QF25" s="232"/>
      <c r="QH25" s="233"/>
      <c r="QI25" s="233"/>
      <c r="QJ25" s="233"/>
      <c r="QK25" s="233"/>
      <c r="QL25" s="233"/>
      <c r="QM25" s="233"/>
      <c r="QN25" s="233"/>
      <c r="QO25" s="233"/>
      <c r="QP25" s="235"/>
      <c r="QQ25" s="232"/>
      <c r="QR25" s="232"/>
      <c r="QS25" s="232"/>
      <c r="QT25" s="232"/>
      <c r="QU25" s="232"/>
      <c r="QV25" s="232"/>
      <c r="QX25" s="233"/>
      <c r="QY25" s="233"/>
      <c r="QZ25" s="233"/>
      <c r="RA25" s="233"/>
      <c r="RB25" s="233"/>
      <c r="RC25" s="233"/>
      <c r="RD25" s="233"/>
      <c r="RE25" s="233"/>
      <c r="RF25" s="235"/>
      <c r="RG25" s="232"/>
      <c r="RH25" s="232"/>
      <c r="RI25" s="232"/>
      <c r="RJ25" s="232"/>
      <c r="RK25" s="232"/>
      <c r="RL25" s="232"/>
      <c r="RN25" s="233"/>
      <c r="RO25" s="233"/>
      <c r="RP25" s="233"/>
      <c r="RQ25" s="233"/>
      <c r="RR25" s="233"/>
      <c r="RS25" s="233"/>
      <c r="RT25" s="233"/>
      <c r="RU25" s="233"/>
      <c r="RV25" s="235"/>
      <c r="RW25" s="232"/>
      <c r="RX25" s="232"/>
      <c r="RY25" s="232"/>
      <c r="RZ25" s="232"/>
      <c r="SA25" s="232"/>
      <c r="SB25" s="232"/>
      <c r="SD25" s="233"/>
      <c r="SE25" s="233"/>
      <c r="SF25" s="233"/>
      <c r="SG25" s="233"/>
      <c r="SH25" s="233"/>
      <c r="SI25" s="233"/>
      <c r="SJ25" s="233"/>
      <c r="SK25" s="233"/>
      <c r="SL25" s="235"/>
      <c r="SM25" s="232"/>
      <c r="SN25" s="232"/>
      <c r="SO25" s="232"/>
      <c r="SP25" s="232"/>
      <c r="SQ25" s="232"/>
      <c r="SR25" s="232"/>
      <c r="ST25" s="233"/>
      <c r="SU25" s="233"/>
      <c r="SV25" s="233"/>
      <c r="SW25" s="233"/>
      <c r="SX25" s="233"/>
      <c r="SY25" s="233"/>
      <c r="SZ25" s="233"/>
      <c r="TA25" s="233"/>
      <c r="TB25" s="235"/>
      <c r="TC25" s="232"/>
      <c r="TD25" s="232"/>
      <c r="TE25" s="232"/>
      <c r="TF25" s="232"/>
      <c r="TG25" s="232"/>
      <c r="TH25" s="232"/>
      <c r="TJ25" s="233"/>
      <c r="TK25" s="233"/>
      <c r="TL25" s="233"/>
      <c r="TM25" s="233"/>
      <c r="TN25" s="233"/>
      <c r="TO25" s="233"/>
      <c r="TP25" s="233"/>
      <c r="TQ25" s="233"/>
      <c r="TR25" s="235"/>
      <c r="TS25" s="232"/>
      <c r="TT25" s="232"/>
      <c r="TU25" s="232"/>
      <c r="TV25" s="232"/>
      <c r="TW25" s="232"/>
      <c r="TX25" s="232"/>
      <c r="TZ25" s="233"/>
      <c r="UA25" s="233"/>
      <c r="UB25" s="233"/>
      <c r="UC25" s="233"/>
      <c r="UD25" s="233"/>
      <c r="UE25" s="233"/>
      <c r="UF25" s="233"/>
      <c r="UG25" s="233"/>
      <c r="UH25" s="235"/>
      <c r="UI25" s="232"/>
      <c r="UJ25" s="232"/>
      <c r="UK25" s="232"/>
      <c r="UL25" s="232"/>
      <c r="UM25" s="232"/>
      <c r="UN25" s="232"/>
      <c r="UP25" s="233"/>
      <c r="UQ25" s="233"/>
      <c r="UR25" s="233"/>
      <c r="US25" s="233"/>
      <c r="UT25" s="233"/>
      <c r="UU25" s="233"/>
      <c r="UV25" s="233"/>
      <c r="UW25" s="233"/>
      <c r="UX25" s="235"/>
      <c r="UY25" s="232"/>
      <c r="UZ25" s="232"/>
      <c r="VA25" s="232"/>
      <c r="VB25" s="232"/>
      <c r="VC25" s="232"/>
      <c r="VD25" s="232"/>
      <c r="VF25" s="233"/>
      <c r="VG25" s="233"/>
      <c r="VH25" s="233"/>
      <c r="VI25" s="233"/>
      <c r="VJ25" s="233"/>
      <c r="VK25" s="233"/>
      <c r="VL25" s="233"/>
      <c r="VM25" s="233"/>
      <c r="VN25" s="235"/>
      <c r="VO25" s="232"/>
      <c r="VP25" s="232"/>
      <c r="VQ25" s="232"/>
      <c r="VR25" s="232"/>
      <c r="VS25" s="232"/>
      <c r="VT25" s="232"/>
      <c r="VV25" s="233"/>
      <c r="VW25" s="233"/>
      <c r="VX25" s="233"/>
      <c r="VY25" s="233"/>
      <c r="VZ25" s="233"/>
      <c r="WA25" s="233"/>
      <c r="WB25" s="233"/>
      <c r="WC25" s="233"/>
      <c r="WD25" s="235"/>
      <c r="WE25" s="232"/>
      <c r="WF25" s="232"/>
      <c r="WG25" s="232"/>
      <c r="WH25" s="232"/>
      <c r="WI25" s="232"/>
      <c r="WJ25" s="232"/>
      <c r="WL25" s="233"/>
      <c r="WM25" s="233"/>
      <c r="WN25" s="233"/>
      <c r="WO25" s="233"/>
      <c r="WP25" s="233"/>
      <c r="WQ25" s="233"/>
      <c r="WR25" s="233"/>
      <c r="WS25" s="233"/>
      <c r="WT25" s="235"/>
      <c r="WU25" s="232"/>
      <c r="WV25" s="232"/>
      <c r="WW25" s="232"/>
      <c r="WX25" s="232"/>
      <c r="WY25" s="232"/>
      <c r="WZ25" s="232"/>
      <c r="XB25" s="233"/>
      <c r="XC25" s="233"/>
      <c r="XD25" s="233"/>
      <c r="XE25" s="233"/>
      <c r="XF25" s="233"/>
      <c r="XG25" s="233"/>
      <c r="XH25" s="233"/>
      <c r="XI25" s="233"/>
      <c r="XJ25" s="235"/>
      <c r="XK25" s="232"/>
      <c r="XL25" s="232"/>
      <c r="XM25" s="232"/>
      <c r="XN25" s="232"/>
      <c r="XO25" s="232"/>
      <c r="XP25" s="232"/>
      <c r="XR25" s="233"/>
      <c r="XS25" s="233"/>
      <c r="XT25" s="233"/>
      <c r="XU25" s="233"/>
      <c r="XV25" s="233"/>
      <c r="XW25" s="233"/>
      <c r="XX25" s="233"/>
      <c r="XY25" s="233"/>
      <c r="XZ25" s="235"/>
      <c r="YA25" s="232"/>
      <c r="YB25" s="232"/>
      <c r="YC25" s="232"/>
      <c r="YD25" s="232"/>
      <c r="YE25" s="232"/>
      <c r="YF25" s="232"/>
      <c r="YH25" s="233"/>
      <c r="YI25" s="233"/>
      <c r="YJ25" s="233"/>
      <c r="YK25" s="233"/>
      <c r="YL25" s="233"/>
      <c r="YM25" s="233"/>
      <c r="YN25" s="233"/>
      <c r="YO25" s="233"/>
      <c r="YP25" s="235"/>
      <c r="YQ25" s="232"/>
      <c r="YR25" s="232"/>
      <c r="YS25" s="232"/>
      <c r="YT25" s="232"/>
      <c r="YU25" s="232"/>
      <c r="YV25" s="232"/>
      <c r="YX25" s="233"/>
      <c r="YY25" s="233"/>
      <c r="YZ25" s="233"/>
      <c r="ZA25" s="233"/>
      <c r="ZB25" s="233"/>
      <c r="ZC25" s="233"/>
      <c r="ZD25" s="233"/>
      <c r="ZE25" s="233"/>
      <c r="ZF25" s="235"/>
      <c r="ZG25" s="232"/>
      <c r="ZH25" s="232"/>
      <c r="ZI25" s="232"/>
      <c r="ZJ25" s="232"/>
      <c r="ZK25" s="232"/>
      <c r="ZL25" s="232"/>
      <c r="ZN25" s="233"/>
      <c r="ZO25" s="233"/>
      <c r="ZP25" s="233"/>
      <c r="ZQ25" s="233"/>
      <c r="ZR25" s="233"/>
      <c r="ZS25" s="233"/>
      <c r="ZT25" s="233"/>
      <c r="ZU25" s="233"/>
      <c r="ZV25" s="235"/>
      <c r="ZW25" s="232"/>
      <c r="ZX25" s="232"/>
      <c r="ZY25" s="232"/>
      <c r="ZZ25" s="232"/>
      <c r="AAA25" s="232"/>
      <c r="AAB25" s="232"/>
      <c r="AAD25" s="233"/>
      <c r="AAE25" s="233"/>
      <c r="AAF25" s="233"/>
      <c r="AAG25" s="233"/>
      <c r="AAH25" s="233"/>
      <c r="AAI25" s="233"/>
      <c r="AAJ25" s="233"/>
      <c r="AAK25" s="233"/>
      <c r="AAL25" s="235"/>
      <c r="AAM25" s="232"/>
      <c r="AAN25" s="232"/>
      <c r="AAO25" s="232"/>
      <c r="AAP25" s="232"/>
      <c r="AAQ25" s="232"/>
      <c r="AAR25" s="232"/>
      <c r="AAT25" s="233"/>
      <c r="AAU25" s="233"/>
      <c r="AAV25" s="233"/>
      <c r="AAW25" s="233"/>
      <c r="AAX25" s="233"/>
      <c r="AAY25" s="233"/>
      <c r="AAZ25" s="233"/>
      <c r="ABA25" s="233"/>
      <c r="ABB25" s="235"/>
      <c r="ABC25" s="232"/>
      <c r="ABD25" s="232"/>
      <c r="ABE25" s="232"/>
      <c r="ABF25" s="232"/>
      <c r="ABG25" s="232"/>
      <c r="ABH25" s="232"/>
      <c r="ABJ25" s="233"/>
      <c r="ABK25" s="233"/>
      <c r="ABL25" s="233"/>
      <c r="ABM25" s="233"/>
      <c r="ABN25" s="233"/>
      <c r="ABO25" s="233"/>
      <c r="ABP25" s="233"/>
      <c r="ABQ25" s="233"/>
      <c r="ABR25" s="235"/>
      <c r="ABS25" s="232"/>
      <c r="ABT25" s="232"/>
      <c r="ABU25" s="232"/>
      <c r="ABV25" s="232"/>
      <c r="ABW25" s="232"/>
      <c r="ABX25" s="232"/>
      <c r="ABZ25" s="233"/>
      <c r="ACA25" s="233"/>
      <c r="ACB25" s="233"/>
      <c r="ACC25" s="233"/>
      <c r="ACD25" s="233"/>
      <c r="ACE25" s="233"/>
      <c r="ACF25" s="233"/>
      <c r="ACG25" s="233"/>
      <c r="ACH25" s="235"/>
      <c r="ACI25" s="232"/>
      <c r="ACJ25" s="232"/>
      <c r="ACK25" s="232"/>
      <c r="ACL25" s="232"/>
      <c r="ACM25" s="232"/>
      <c r="ACN25" s="232"/>
      <c r="ACP25" s="233"/>
      <c r="ACQ25" s="233"/>
      <c r="ACR25" s="233"/>
      <c r="ACS25" s="233"/>
      <c r="ACT25" s="233"/>
      <c r="ACU25" s="233"/>
      <c r="ACV25" s="233"/>
      <c r="ACW25" s="233"/>
      <c r="ACX25" s="235"/>
      <c r="ACY25" s="232"/>
      <c r="ACZ25" s="232"/>
      <c r="ADA25" s="232"/>
      <c r="ADB25" s="232"/>
      <c r="ADC25" s="232"/>
      <c r="ADD25" s="232"/>
      <c r="ADF25" s="233"/>
      <c r="ADG25" s="233"/>
      <c r="ADH25" s="233"/>
      <c r="ADI25" s="233"/>
      <c r="ADJ25" s="233"/>
      <c r="ADK25" s="233"/>
      <c r="ADL25" s="233"/>
      <c r="ADM25" s="233"/>
      <c r="ADN25" s="235"/>
      <c r="ADO25" s="232"/>
      <c r="ADP25" s="232"/>
      <c r="ADQ25" s="232"/>
      <c r="ADR25" s="232"/>
      <c r="ADS25" s="232"/>
      <c r="ADT25" s="232"/>
      <c r="ADV25" s="233"/>
      <c r="ADW25" s="233"/>
      <c r="ADX25" s="233"/>
      <c r="ADY25" s="233"/>
      <c r="ADZ25" s="233"/>
      <c r="AEA25" s="233"/>
      <c r="AEB25" s="233"/>
      <c r="AEC25" s="233"/>
      <c r="AED25" s="235"/>
      <c r="AEE25" s="232"/>
      <c r="AEF25" s="232"/>
      <c r="AEG25" s="232"/>
      <c r="AEH25" s="232"/>
      <c r="AEI25" s="232"/>
      <c r="AEJ25" s="232"/>
      <c r="AEL25" s="233"/>
      <c r="AEM25" s="233"/>
      <c r="AEN25" s="233"/>
      <c r="AEO25" s="233"/>
      <c r="AEP25" s="233"/>
      <c r="AEQ25" s="233"/>
      <c r="AER25" s="233"/>
      <c r="AES25" s="233"/>
      <c r="AET25" s="235"/>
      <c r="AEU25" s="232"/>
      <c r="AEV25" s="232"/>
      <c r="AEW25" s="232"/>
      <c r="AEX25" s="232"/>
      <c r="AEY25" s="232"/>
      <c r="AEZ25" s="232"/>
      <c r="AFB25" s="233"/>
      <c r="AFC25" s="233"/>
      <c r="AFD25" s="233"/>
      <c r="AFE25" s="233"/>
      <c r="AFF25" s="233"/>
      <c r="AFG25" s="233"/>
      <c r="AFH25" s="233"/>
      <c r="AFI25" s="233"/>
      <c r="AFJ25" s="235"/>
      <c r="AFK25" s="232"/>
      <c r="AFL25" s="232"/>
      <c r="AFM25" s="232"/>
      <c r="AFN25" s="232"/>
      <c r="AFO25" s="232"/>
      <c r="AFP25" s="232"/>
      <c r="AFR25" s="233"/>
      <c r="AFS25" s="233"/>
      <c r="AFT25" s="233"/>
      <c r="AFU25" s="233"/>
      <c r="AFV25" s="233"/>
      <c r="AFW25" s="233"/>
      <c r="AFX25" s="233"/>
      <c r="AFY25" s="233"/>
      <c r="AFZ25" s="235"/>
      <c r="AGA25" s="232"/>
      <c r="AGB25" s="232"/>
      <c r="AGC25" s="232"/>
      <c r="AGD25" s="232"/>
      <c r="AGE25" s="232"/>
      <c r="AGF25" s="232"/>
      <c r="AGH25" s="233"/>
      <c r="AGI25" s="233"/>
      <c r="AGJ25" s="233"/>
      <c r="AGK25" s="233"/>
      <c r="AGL25" s="233"/>
      <c r="AGM25" s="233"/>
      <c r="AGN25" s="233"/>
      <c r="AGO25" s="233"/>
      <c r="AGP25" s="235"/>
      <c r="AGQ25" s="232"/>
      <c r="AGR25" s="232"/>
      <c r="AGS25" s="232"/>
      <c r="AGT25" s="232"/>
      <c r="AGU25" s="232"/>
      <c r="AGV25" s="232"/>
      <c r="AGX25" s="233"/>
      <c r="AGY25" s="233"/>
      <c r="AGZ25" s="233"/>
      <c r="AHA25" s="233"/>
      <c r="AHB25" s="233"/>
      <c r="AHC25" s="233"/>
      <c r="AHD25" s="233"/>
      <c r="AHE25" s="233"/>
      <c r="AHF25" s="235"/>
      <c r="AHG25" s="232"/>
      <c r="AHH25" s="232"/>
      <c r="AHI25" s="232"/>
      <c r="AHJ25" s="232"/>
      <c r="AHK25" s="232"/>
      <c r="AHL25" s="232"/>
      <c r="AHN25" s="233"/>
      <c r="AHO25" s="233"/>
      <c r="AHP25" s="233"/>
      <c r="AHQ25" s="233"/>
      <c r="AHR25" s="233"/>
      <c r="AHS25" s="233"/>
      <c r="AHT25" s="233"/>
      <c r="AHU25" s="233"/>
      <c r="AHV25" s="235"/>
      <c r="AHW25" s="232"/>
      <c r="AHX25" s="232"/>
      <c r="AHY25" s="232"/>
      <c r="AHZ25" s="232"/>
      <c r="AIA25" s="232"/>
      <c r="AIB25" s="232"/>
      <c r="AID25" s="233"/>
      <c r="AIE25" s="233"/>
      <c r="AIF25" s="233"/>
      <c r="AIG25" s="233"/>
      <c r="AIH25" s="233"/>
      <c r="AII25" s="233"/>
      <c r="AIJ25" s="233"/>
      <c r="AIK25" s="233"/>
      <c r="AIL25" s="235"/>
      <c r="AIM25" s="232"/>
      <c r="AIN25" s="232"/>
      <c r="AIO25" s="232"/>
      <c r="AIP25" s="232"/>
      <c r="AIQ25" s="232"/>
      <c r="AIR25" s="232"/>
      <c r="AIT25" s="233"/>
      <c r="AIU25" s="233"/>
      <c r="AIV25" s="233"/>
      <c r="AIW25" s="233"/>
      <c r="AIX25" s="233"/>
      <c r="AIY25" s="233"/>
      <c r="AIZ25" s="233"/>
      <c r="AJA25" s="233"/>
      <c r="AJB25" s="235"/>
      <c r="AJC25" s="232"/>
      <c r="AJD25" s="232"/>
      <c r="AJE25" s="232"/>
      <c r="AJF25" s="232"/>
      <c r="AJG25" s="232"/>
      <c r="AJH25" s="232"/>
      <c r="AJJ25" s="233"/>
      <c r="AJK25" s="233"/>
      <c r="AJL25" s="233"/>
      <c r="AJM25" s="233"/>
      <c r="AJN25" s="233"/>
      <c r="AJO25" s="233"/>
      <c r="AJP25" s="233"/>
      <c r="AJQ25" s="233"/>
      <c r="AJR25" s="235"/>
      <c r="AJS25" s="232"/>
      <c r="AJT25" s="232"/>
      <c r="AJU25" s="232"/>
      <c r="AJV25" s="232"/>
      <c r="AJW25" s="232"/>
      <c r="AJX25" s="232"/>
      <c r="AJZ25" s="233"/>
      <c r="AKA25" s="233"/>
      <c r="AKB25" s="233"/>
      <c r="AKC25" s="233"/>
      <c r="AKD25" s="233"/>
      <c r="AKE25" s="233"/>
      <c r="AKF25" s="233"/>
      <c r="AKG25" s="233"/>
      <c r="AKH25" s="235"/>
      <c r="AKI25" s="232"/>
      <c r="AKJ25" s="232"/>
      <c r="AKK25" s="232"/>
      <c r="AKL25" s="232"/>
      <c r="AKM25" s="232"/>
      <c r="AKN25" s="232"/>
      <c r="AKP25" s="233"/>
      <c r="AKQ25" s="233"/>
      <c r="AKR25" s="233"/>
      <c r="AKS25" s="233"/>
      <c r="AKT25" s="233"/>
      <c r="AKU25" s="233"/>
      <c r="AKV25" s="233"/>
      <c r="AKW25" s="233"/>
      <c r="AKX25" s="235"/>
      <c r="AKY25" s="232"/>
      <c r="AKZ25" s="232"/>
      <c r="ALA25" s="232"/>
      <c r="ALB25" s="232"/>
      <c r="ALC25" s="232"/>
      <c r="ALD25" s="232"/>
      <c r="ALF25" s="233"/>
      <c r="ALG25" s="233"/>
      <c r="ALH25" s="233"/>
      <c r="ALI25" s="233"/>
      <c r="ALJ25" s="233"/>
      <c r="ALK25" s="233"/>
      <c r="ALL25" s="233"/>
      <c r="ALM25" s="233"/>
      <c r="ALN25" s="235"/>
      <c r="ALO25" s="232"/>
      <c r="ALP25" s="232"/>
      <c r="ALQ25" s="232"/>
      <c r="ALR25" s="232"/>
      <c r="ALS25" s="232"/>
      <c r="ALT25" s="232"/>
      <c r="ALV25" s="233"/>
      <c r="ALW25" s="233"/>
      <c r="ALX25" s="233"/>
      <c r="ALY25" s="233"/>
      <c r="ALZ25" s="233"/>
      <c r="AMA25" s="233"/>
      <c r="AMB25" s="233"/>
      <c r="AMC25" s="233"/>
      <c r="AMD25" s="235"/>
      <c r="AME25" s="232"/>
      <c r="AMF25" s="232"/>
      <c r="AMG25" s="232"/>
      <c r="AMH25" s="232"/>
      <c r="AMI25" s="232"/>
      <c r="AMJ25" s="232"/>
      <c r="AML25" s="233"/>
      <c r="AMM25" s="233"/>
      <c r="AMN25" s="233"/>
      <c r="AMO25" s="233"/>
      <c r="AMP25" s="233"/>
      <c r="AMQ25" s="233"/>
      <c r="AMR25" s="233"/>
      <c r="AMS25" s="233"/>
      <c r="AMT25" s="235"/>
      <c r="AMU25" s="232"/>
      <c r="AMV25" s="232"/>
      <c r="AMW25" s="232"/>
      <c r="AMX25" s="232"/>
      <c r="AMY25" s="232"/>
      <c r="AMZ25" s="232"/>
      <c r="ANB25" s="233"/>
      <c r="ANC25" s="233"/>
      <c r="AND25" s="233"/>
      <c r="ANE25" s="233"/>
      <c r="ANF25" s="233"/>
      <c r="ANG25" s="233"/>
      <c r="ANH25" s="233"/>
      <c r="ANI25" s="233"/>
      <c r="ANJ25" s="235"/>
      <c r="ANK25" s="232"/>
      <c r="ANL25" s="232"/>
      <c r="ANM25" s="232"/>
      <c r="ANN25" s="232"/>
      <c r="ANO25" s="232"/>
      <c r="ANP25" s="232"/>
      <c r="ANR25" s="233"/>
      <c r="ANS25" s="233"/>
      <c r="ANT25" s="233"/>
      <c r="ANU25" s="233"/>
      <c r="ANV25" s="233"/>
      <c r="ANW25" s="233"/>
      <c r="ANX25" s="233"/>
      <c r="ANY25" s="233"/>
      <c r="ANZ25" s="235"/>
      <c r="AOA25" s="232"/>
      <c r="AOB25" s="232"/>
      <c r="AOC25" s="232"/>
      <c r="AOD25" s="232"/>
      <c r="AOE25" s="232"/>
      <c r="AOF25" s="232"/>
      <c r="AOH25" s="233"/>
      <c r="AOI25" s="233"/>
      <c r="AOJ25" s="233"/>
      <c r="AOK25" s="233"/>
      <c r="AOL25" s="233"/>
      <c r="AOM25" s="233"/>
      <c r="AON25" s="233"/>
      <c r="AOO25" s="233"/>
      <c r="AOP25" s="235"/>
      <c r="AOQ25" s="232"/>
      <c r="AOR25" s="232"/>
      <c r="AOS25" s="232"/>
      <c r="AOT25" s="232"/>
      <c r="AOU25" s="232"/>
      <c r="AOV25" s="232"/>
      <c r="AOX25" s="233"/>
      <c r="AOY25" s="233"/>
      <c r="AOZ25" s="233"/>
      <c r="APA25" s="233"/>
      <c r="APB25" s="233"/>
      <c r="APC25" s="233"/>
      <c r="APD25" s="233"/>
      <c r="APE25" s="233"/>
      <c r="APF25" s="235"/>
      <c r="APG25" s="232"/>
      <c r="APH25" s="232"/>
      <c r="API25" s="232"/>
      <c r="APJ25" s="232"/>
      <c r="APK25" s="232"/>
      <c r="APL25" s="232"/>
      <c r="APN25" s="233"/>
      <c r="APO25" s="233"/>
      <c r="APP25" s="233"/>
      <c r="APQ25" s="233"/>
      <c r="APR25" s="233"/>
      <c r="APS25" s="233"/>
      <c r="APT25" s="233"/>
      <c r="APU25" s="233"/>
      <c r="APV25" s="235"/>
      <c r="APW25" s="232"/>
      <c r="APX25" s="232"/>
      <c r="APY25" s="232"/>
      <c r="APZ25" s="232"/>
      <c r="AQA25" s="232"/>
      <c r="AQB25" s="232"/>
      <c r="AQD25" s="233"/>
      <c r="AQE25" s="233"/>
      <c r="AQF25" s="233"/>
      <c r="AQG25" s="233"/>
      <c r="AQH25" s="233"/>
      <c r="AQI25" s="233"/>
      <c r="AQJ25" s="233"/>
      <c r="AQK25" s="233"/>
      <c r="AQL25" s="235"/>
      <c r="AQM25" s="232"/>
      <c r="AQN25" s="232"/>
      <c r="AQO25" s="232"/>
      <c r="AQP25" s="232"/>
      <c r="AQQ25" s="232"/>
      <c r="AQR25" s="232"/>
      <c r="AQT25" s="233"/>
      <c r="AQU25" s="233"/>
      <c r="AQV25" s="233"/>
      <c r="AQW25" s="233"/>
      <c r="AQX25" s="233"/>
      <c r="AQY25" s="233"/>
      <c r="AQZ25" s="233"/>
      <c r="ARA25" s="233"/>
      <c r="ARB25" s="235"/>
      <c r="ARC25" s="232"/>
      <c r="ARD25" s="232"/>
      <c r="ARE25" s="232"/>
      <c r="ARF25" s="232"/>
      <c r="ARG25" s="232"/>
      <c r="ARH25" s="232"/>
      <c r="ARJ25" s="233"/>
      <c r="ARK25" s="233"/>
      <c r="ARL25" s="233"/>
      <c r="ARM25" s="233"/>
      <c r="ARN25" s="233"/>
      <c r="ARO25" s="233"/>
      <c r="ARP25" s="233"/>
      <c r="ARQ25" s="233"/>
      <c r="ARR25" s="235"/>
      <c r="ARS25" s="232"/>
      <c r="ART25" s="232"/>
      <c r="ARU25" s="232"/>
      <c r="ARV25" s="232"/>
      <c r="ARW25" s="232"/>
      <c r="ARX25" s="232"/>
      <c r="ARZ25" s="233"/>
      <c r="ASA25" s="233"/>
      <c r="ASB25" s="233"/>
      <c r="ASC25" s="233"/>
      <c r="ASD25" s="233"/>
      <c r="ASE25" s="233"/>
      <c r="ASF25" s="233"/>
      <c r="ASG25" s="233"/>
      <c r="ASH25" s="235"/>
      <c r="ASI25" s="232"/>
      <c r="ASJ25" s="232"/>
      <c r="ASK25" s="232"/>
      <c r="ASL25" s="232"/>
      <c r="ASM25" s="232"/>
      <c r="ASN25" s="232"/>
      <c r="ASP25" s="233"/>
      <c r="ASQ25" s="233"/>
      <c r="ASR25" s="233"/>
      <c r="ASS25" s="233"/>
      <c r="AST25" s="233"/>
      <c r="ASU25" s="233"/>
      <c r="ASV25" s="233"/>
      <c r="ASW25" s="233"/>
      <c r="ASX25" s="235"/>
      <c r="ASY25" s="232"/>
      <c r="ASZ25" s="232"/>
      <c r="ATA25" s="232"/>
      <c r="ATB25" s="232"/>
      <c r="ATC25" s="232"/>
      <c r="ATD25" s="232"/>
      <c r="ATF25" s="233"/>
      <c r="ATG25" s="233"/>
      <c r="ATH25" s="233"/>
      <c r="ATI25" s="233"/>
      <c r="ATJ25" s="233"/>
      <c r="ATK25" s="233"/>
      <c r="ATL25" s="233"/>
      <c r="ATM25" s="233"/>
      <c r="ATN25" s="235"/>
      <c r="ATO25" s="232"/>
      <c r="ATP25" s="232"/>
      <c r="ATQ25" s="232"/>
      <c r="ATR25" s="232"/>
      <c r="ATS25" s="232"/>
      <c r="ATT25" s="232"/>
      <c r="ATV25" s="233"/>
      <c r="ATW25" s="233"/>
      <c r="ATX25" s="233"/>
      <c r="ATY25" s="233"/>
      <c r="ATZ25" s="233"/>
      <c r="AUA25" s="233"/>
      <c r="AUB25" s="233"/>
      <c r="AUC25" s="233"/>
      <c r="AUD25" s="235"/>
      <c r="AUE25" s="232"/>
      <c r="AUF25" s="232"/>
      <c r="AUG25" s="232"/>
      <c r="AUH25" s="232"/>
      <c r="AUI25" s="232"/>
      <c r="AUJ25" s="232"/>
      <c r="AUL25" s="233"/>
      <c r="AUM25" s="233"/>
      <c r="AUN25" s="233"/>
      <c r="AUO25" s="233"/>
      <c r="AUP25" s="233"/>
      <c r="AUQ25" s="233"/>
      <c r="AUR25" s="233"/>
      <c r="AUS25" s="233"/>
      <c r="AUT25" s="235"/>
      <c r="AUU25" s="232"/>
      <c r="AUV25" s="232"/>
      <c r="AUW25" s="232"/>
      <c r="AUX25" s="232"/>
      <c r="AUY25" s="232"/>
      <c r="AUZ25" s="232"/>
      <c r="AVB25" s="233"/>
      <c r="AVC25" s="233"/>
      <c r="AVD25" s="233"/>
      <c r="AVE25" s="233"/>
      <c r="AVF25" s="233"/>
      <c r="AVG25" s="233"/>
      <c r="AVH25" s="233"/>
      <c r="AVI25" s="233"/>
      <c r="AVJ25" s="235"/>
      <c r="AVK25" s="232"/>
      <c r="AVL25" s="232"/>
      <c r="AVM25" s="232"/>
      <c r="AVN25" s="232"/>
      <c r="AVO25" s="232"/>
      <c r="AVP25" s="232"/>
      <c r="AVR25" s="233"/>
      <c r="AVS25" s="233"/>
      <c r="AVT25" s="233"/>
      <c r="AVU25" s="233"/>
      <c r="AVV25" s="233"/>
      <c r="AVW25" s="233"/>
      <c r="AVX25" s="233"/>
      <c r="AVY25" s="233"/>
      <c r="AVZ25" s="235"/>
      <c r="AWA25" s="232"/>
      <c r="AWB25" s="232"/>
      <c r="AWC25" s="232"/>
      <c r="AWD25" s="232"/>
      <c r="AWE25" s="232"/>
      <c r="AWF25" s="232"/>
      <c r="AWH25" s="233"/>
      <c r="AWI25" s="233"/>
      <c r="AWJ25" s="233"/>
      <c r="AWK25" s="233"/>
      <c r="AWL25" s="233"/>
      <c r="AWM25" s="233"/>
      <c r="AWN25" s="233"/>
      <c r="AWO25" s="233"/>
      <c r="AWP25" s="235"/>
      <c r="AWQ25" s="232"/>
      <c r="AWR25" s="232"/>
      <c r="AWS25" s="232"/>
      <c r="AWT25" s="232"/>
      <c r="AWU25" s="232"/>
      <c r="AWV25" s="232"/>
      <c r="AWX25" s="233"/>
      <c r="AWY25" s="233"/>
      <c r="AWZ25" s="233"/>
      <c r="AXA25" s="233"/>
      <c r="AXB25" s="233"/>
      <c r="AXC25" s="233"/>
      <c r="AXD25" s="233"/>
      <c r="AXE25" s="233"/>
      <c r="AXF25" s="235"/>
      <c r="AXG25" s="232"/>
      <c r="AXH25" s="232"/>
      <c r="AXI25" s="232"/>
      <c r="AXJ25" s="232"/>
      <c r="AXK25" s="232"/>
      <c r="AXL25" s="232"/>
      <c r="AXN25" s="233"/>
      <c r="AXO25" s="233"/>
      <c r="AXP25" s="233"/>
      <c r="AXQ25" s="233"/>
      <c r="AXR25" s="233"/>
      <c r="AXS25" s="233"/>
      <c r="AXT25" s="233"/>
      <c r="AXU25" s="233"/>
      <c r="AXV25" s="235"/>
      <c r="AXW25" s="232"/>
      <c r="AXX25" s="232"/>
      <c r="AXY25" s="232"/>
      <c r="AXZ25" s="232"/>
      <c r="AYA25" s="232"/>
      <c r="AYB25" s="232"/>
      <c r="AYD25" s="233"/>
      <c r="AYE25" s="233"/>
      <c r="AYF25" s="233"/>
      <c r="AYG25" s="233"/>
      <c r="AYH25" s="233"/>
      <c r="AYI25" s="233"/>
      <c r="AYJ25" s="233"/>
      <c r="AYK25" s="233"/>
      <c r="AYL25" s="235"/>
      <c r="AYM25" s="232"/>
      <c r="AYN25" s="232"/>
      <c r="AYO25" s="232"/>
      <c r="AYP25" s="232"/>
      <c r="AYQ25" s="232"/>
      <c r="AYR25" s="232"/>
      <c r="AYT25" s="233"/>
      <c r="AYU25" s="233"/>
      <c r="AYV25" s="233"/>
      <c r="AYW25" s="233"/>
      <c r="AYX25" s="233"/>
      <c r="AYY25" s="233"/>
      <c r="AYZ25" s="233"/>
      <c r="AZA25" s="233"/>
      <c r="AZB25" s="235"/>
      <c r="AZC25" s="232"/>
      <c r="AZD25" s="232"/>
      <c r="AZE25" s="232"/>
      <c r="AZF25" s="232"/>
      <c r="AZG25" s="232"/>
      <c r="AZH25" s="232"/>
      <c r="AZJ25" s="233"/>
      <c r="AZK25" s="233"/>
      <c r="AZL25" s="233"/>
      <c r="AZM25" s="233"/>
      <c r="AZN25" s="233"/>
      <c r="AZO25" s="233"/>
      <c r="AZP25" s="233"/>
      <c r="AZQ25" s="233"/>
      <c r="AZR25" s="235"/>
      <c r="AZS25" s="232"/>
      <c r="AZT25" s="232"/>
      <c r="AZU25" s="232"/>
      <c r="AZV25" s="232"/>
      <c r="AZW25" s="232"/>
      <c r="AZX25" s="232"/>
      <c r="AZZ25" s="233"/>
      <c r="BAA25" s="233"/>
      <c r="BAB25" s="233"/>
      <c r="BAC25" s="233"/>
      <c r="BAD25" s="233"/>
      <c r="BAE25" s="233"/>
      <c r="BAF25" s="233"/>
      <c r="BAG25" s="233"/>
      <c r="BAH25" s="235"/>
      <c r="BAI25" s="232"/>
      <c r="BAJ25" s="232"/>
      <c r="BAK25" s="232"/>
      <c r="BAL25" s="232"/>
      <c r="BAM25" s="232"/>
      <c r="BAN25" s="232"/>
      <c r="BAP25" s="233"/>
      <c r="BAQ25" s="233"/>
      <c r="BAR25" s="233"/>
      <c r="BAS25" s="233"/>
      <c r="BAT25" s="233"/>
      <c r="BAU25" s="233"/>
      <c r="BAV25" s="233"/>
      <c r="BAW25" s="233"/>
      <c r="BAX25" s="235"/>
      <c r="BAY25" s="232"/>
      <c r="BAZ25" s="232"/>
      <c r="BBA25" s="232"/>
      <c r="BBB25" s="232"/>
      <c r="BBC25" s="232"/>
      <c r="BBD25" s="232"/>
      <c r="BBF25" s="233"/>
      <c r="BBG25" s="233"/>
      <c r="BBH25" s="233"/>
      <c r="BBI25" s="233"/>
      <c r="BBJ25" s="233"/>
      <c r="BBK25" s="233"/>
      <c r="BBL25" s="233"/>
      <c r="BBM25" s="233"/>
      <c r="BBN25" s="235"/>
      <c r="BBO25" s="232"/>
      <c r="BBP25" s="232"/>
      <c r="BBQ25" s="232"/>
      <c r="BBR25" s="232"/>
      <c r="BBS25" s="232"/>
      <c r="BBT25" s="232"/>
      <c r="BBV25" s="233"/>
      <c r="BBW25" s="233"/>
      <c r="BBX25" s="233"/>
      <c r="BBY25" s="233"/>
      <c r="BBZ25" s="233"/>
      <c r="BCA25" s="233"/>
      <c r="BCB25" s="233"/>
      <c r="BCC25" s="233"/>
      <c r="BCD25" s="235"/>
      <c r="BCE25" s="232"/>
      <c r="BCF25" s="232"/>
      <c r="BCG25" s="232"/>
      <c r="BCH25" s="232"/>
      <c r="BCI25" s="232"/>
      <c r="BCJ25" s="232"/>
      <c r="BCL25" s="233"/>
      <c r="BCM25" s="233"/>
      <c r="BCN25" s="233"/>
      <c r="BCO25" s="233"/>
      <c r="BCP25" s="233"/>
      <c r="BCQ25" s="233"/>
      <c r="BCR25" s="233"/>
      <c r="BCS25" s="233"/>
      <c r="BCT25" s="235"/>
      <c r="BCU25" s="232"/>
      <c r="BCV25" s="232"/>
      <c r="BCW25" s="232"/>
      <c r="BCX25" s="232"/>
      <c r="BCY25" s="232"/>
      <c r="BCZ25" s="232"/>
      <c r="BDB25" s="233"/>
      <c r="BDC25" s="233"/>
      <c r="BDD25" s="233"/>
      <c r="BDE25" s="233"/>
      <c r="BDF25" s="233"/>
      <c r="BDG25" s="233"/>
      <c r="BDH25" s="233"/>
      <c r="BDI25" s="233"/>
      <c r="BDJ25" s="235"/>
      <c r="BDK25" s="232"/>
      <c r="BDL25" s="232"/>
      <c r="BDM25" s="232"/>
      <c r="BDN25" s="232"/>
      <c r="BDO25" s="232"/>
      <c r="BDP25" s="232"/>
      <c r="BDR25" s="233"/>
      <c r="BDS25" s="233"/>
      <c r="BDT25" s="233"/>
      <c r="BDU25" s="233"/>
      <c r="BDV25" s="233"/>
      <c r="BDW25" s="233"/>
      <c r="BDX25" s="233"/>
      <c r="BDY25" s="233"/>
      <c r="BDZ25" s="235"/>
      <c r="BEA25" s="232"/>
      <c r="BEB25" s="232"/>
      <c r="BEC25" s="232"/>
      <c r="BED25" s="232"/>
      <c r="BEE25" s="232"/>
      <c r="BEF25" s="232"/>
      <c r="BEH25" s="233"/>
      <c r="BEI25" s="233"/>
      <c r="BEJ25" s="233"/>
      <c r="BEK25" s="233"/>
      <c r="BEL25" s="233"/>
      <c r="BEM25" s="233"/>
      <c r="BEN25" s="233"/>
      <c r="BEO25" s="233"/>
      <c r="BEP25" s="235"/>
      <c r="BEQ25" s="232"/>
      <c r="BER25" s="232"/>
      <c r="BES25" s="232"/>
      <c r="BET25" s="232"/>
      <c r="BEU25" s="232"/>
      <c r="BEV25" s="232"/>
      <c r="BEX25" s="233"/>
      <c r="BEY25" s="233"/>
      <c r="BEZ25" s="233"/>
      <c r="BFA25" s="233"/>
      <c r="BFB25" s="233"/>
      <c r="BFC25" s="233"/>
      <c r="BFD25" s="233"/>
      <c r="BFE25" s="233"/>
      <c r="BFF25" s="235"/>
      <c r="BFG25" s="232"/>
      <c r="BFH25" s="232"/>
      <c r="BFI25" s="232"/>
      <c r="BFJ25" s="232"/>
      <c r="BFK25" s="232"/>
      <c r="BFL25" s="232"/>
      <c r="BFN25" s="233"/>
      <c r="BFO25" s="233"/>
      <c r="BFP25" s="233"/>
      <c r="BFQ25" s="233"/>
      <c r="BFR25" s="233"/>
      <c r="BFS25" s="233"/>
      <c r="BFT25" s="233"/>
      <c r="BFU25" s="233"/>
      <c r="BFV25" s="235"/>
      <c r="BFW25" s="232"/>
      <c r="BFX25" s="232"/>
      <c r="BFY25" s="232"/>
      <c r="BFZ25" s="232"/>
      <c r="BGA25" s="232"/>
      <c r="BGB25" s="232"/>
      <c r="BGD25" s="233"/>
      <c r="BGE25" s="233"/>
      <c r="BGF25" s="233"/>
      <c r="BGG25" s="233"/>
      <c r="BGH25" s="233"/>
      <c r="BGI25" s="233"/>
      <c r="BGJ25" s="233"/>
      <c r="BGK25" s="233"/>
      <c r="BGL25" s="235"/>
      <c r="BGM25" s="232"/>
      <c r="BGN25" s="232"/>
      <c r="BGO25" s="232"/>
      <c r="BGP25" s="232"/>
      <c r="BGQ25" s="232"/>
      <c r="BGR25" s="232"/>
      <c r="BGT25" s="233"/>
      <c r="BGU25" s="233"/>
      <c r="BGV25" s="233"/>
      <c r="BGW25" s="233"/>
      <c r="BGX25" s="233"/>
      <c r="BGY25" s="233"/>
      <c r="BGZ25" s="233"/>
      <c r="BHA25" s="233"/>
      <c r="BHB25" s="235"/>
      <c r="BHC25" s="232"/>
      <c r="BHD25" s="232"/>
      <c r="BHE25" s="232"/>
      <c r="BHF25" s="232"/>
      <c r="BHG25" s="232"/>
      <c r="BHH25" s="232"/>
      <c r="BHJ25" s="233"/>
      <c r="BHK25" s="233"/>
      <c r="BHL25" s="233"/>
      <c r="BHM25" s="233"/>
      <c r="BHN25" s="233"/>
      <c r="BHO25" s="233"/>
      <c r="BHP25" s="233"/>
      <c r="BHQ25" s="233"/>
      <c r="BHR25" s="235"/>
      <c r="BHS25" s="232"/>
      <c r="BHT25" s="232"/>
      <c r="BHU25" s="232"/>
      <c r="BHV25" s="232"/>
      <c r="BHW25" s="232"/>
      <c r="BHX25" s="232"/>
      <c r="BHZ25" s="233"/>
      <c r="BIA25" s="233"/>
      <c r="BIB25" s="233"/>
      <c r="BIC25" s="233"/>
      <c r="BID25" s="233"/>
      <c r="BIE25" s="233"/>
      <c r="BIF25" s="233"/>
      <c r="BIG25" s="233"/>
      <c r="BIH25" s="235"/>
      <c r="BII25" s="232"/>
      <c r="BIJ25" s="232"/>
      <c r="BIK25" s="232"/>
      <c r="BIL25" s="232"/>
      <c r="BIM25" s="232"/>
      <c r="BIN25" s="232"/>
      <c r="BIP25" s="233"/>
      <c r="BIQ25" s="233"/>
      <c r="BIR25" s="233"/>
      <c r="BIS25" s="233"/>
      <c r="BIT25" s="233"/>
      <c r="BIU25" s="233"/>
      <c r="BIV25" s="233"/>
      <c r="BIW25" s="233"/>
      <c r="BIX25" s="235"/>
      <c r="BIY25" s="232"/>
      <c r="BIZ25" s="232"/>
      <c r="BJA25" s="232"/>
      <c r="BJB25" s="232"/>
      <c r="BJC25" s="232"/>
      <c r="BJD25" s="232"/>
      <c r="BJF25" s="233"/>
      <c r="BJG25" s="233"/>
      <c r="BJH25" s="233"/>
      <c r="BJI25" s="233"/>
      <c r="BJJ25" s="233"/>
      <c r="BJK25" s="233"/>
      <c r="BJL25" s="233"/>
      <c r="BJM25" s="233"/>
      <c r="BJN25" s="235"/>
      <c r="BJO25" s="232"/>
      <c r="BJP25" s="232"/>
      <c r="BJQ25" s="232"/>
      <c r="BJR25" s="232"/>
      <c r="BJS25" s="232"/>
      <c r="BJT25" s="232"/>
      <c r="BJV25" s="233"/>
      <c r="BJW25" s="233"/>
      <c r="BJX25" s="233"/>
      <c r="BJY25" s="233"/>
      <c r="BJZ25" s="233"/>
      <c r="BKA25" s="233"/>
      <c r="BKB25" s="233"/>
      <c r="BKC25" s="233"/>
      <c r="BKD25" s="235"/>
      <c r="BKE25" s="232"/>
      <c r="BKF25" s="232"/>
      <c r="BKG25" s="232"/>
      <c r="BKH25" s="232"/>
      <c r="BKI25" s="232"/>
      <c r="BKJ25" s="232"/>
      <c r="BKL25" s="233"/>
      <c r="BKM25" s="233"/>
      <c r="BKN25" s="233"/>
      <c r="BKO25" s="233"/>
      <c r="BKP25" s="233"/>
      <c r="BKQ25" s="233"/>
      <c r="BKR25" s="233"/>
      <c r="BKS25" s="233"/>
      <c r="BKT25" s="235"/>
      <c r="BKU25" s="232"/>
      <c r="BKV25" s="232"/>
      <c r="BKW25" s="232"/>
      <c r="BKX25" s="232"/>
      <c r="BKY25" s="232"/>
      <c r="BKZ25" s="232"/>
      <c r="BLB25" s="233"/>
      <c r="BLC25" s="233"/>
      <c r="BLD25" s="233"/>
      <c r="BLE25" s="233"/>
      <c r="BLF25" s="233"/>
      <c r="BLG25" s="233"/>
      <c r="BLH25" s="233"/>
      <c r="BLI25" s="233"/>
      <c r="BLJ25" s="235"/>
      <c r="BLK25" s="232"/>
      <c r="BLL25" s="232"/>
      <c r="BLM25" s="232"/>
      <c r="BLN25" s="232"/>
      <c r="BLO25" s="232"/>
      <c r="BLP25" s="232"/>
      <c r="BLR25" s="233"/>
      <c r="BLS25" s="233"/>
      <c r="BLT25" s="233"/>
      <c r="BLU25" s="233"/>
      <c r="BLV25" s="233"/>
      <c r="BLW25" s="233"/>
      <c r="BLX25" s="233"/>
      <c r="BLY25" s="233"/>
      <c r="BLZ25" s="235"/>
      <c r="BMA25" s="232"/>
      <c r="BMB25" s="232"/>
      <c r="BMC25" s="232"/>
      <c r="BMD25" s="232"/>
      <c r="BME25" s="232"/>
      <c r="BMF25" s="232"/>
      <c r="BMH25" s="233"/>
      <c r="BMI25" s="233"/>
      <c r="BMJ25" s="233"/>
      <c r="BMK25" s="233"/>
      <c r="BML25" s="233"/>
      <c r="BMM25" s="233"/>
      <c r="BMN25" s="233"/>
      <c r="BMO25" s="233"/>
      <c r="BMP25" s="235"/>
      <c r="BMQ25" s="232"/>
      <c r="BMR25" s="232"/>
      <c r="BMS25" s="232"/>
      <c r="BMT25" s="232"/>
      <c r="BMU25" s="232"/>
      <c r="BMV25" s="232"/>
      <c r="BMX25" s="233"/>
      <c r="BMY25" s="233"/>
      <c r="BMZ25" s="233"/>
      <c r="BNA25" s="233"/>
      <c r="BNB25" s="233"/>
      <c r="BNC25" s="233"/>
      <c r="BND25" s="233"/>
      <c r="BNE25" s="233"/>
      <c r="BNF25" s="235"/>
      <c r="BNG25" s="232"/>
      <c r="BNH25" s="232"/>
      <c r="BNI25" s="232"/>
      <c r="BNJ25" s="232"/>
      <c r="BNK25" s="232"/>
      <c r="BNL25" s="232"/>
      <c r="BNN25" s="233"/>
      <c r="BNO25" s="233"/>
      <c r="BNP25" s="233"/>
      <c r="BNQ25" s="233"/>
      <c r="BNR25" s="233"/>
      <c r="BNS25" s="233"/>
      <c r="BNT25" s="233"/>
      <c r="BNU25" s="233"/>
      <c r="BNV25" s="235"/>
      <c r="BNW25" s="232"/>
      <c r="BNX25" s="232"/>
      <c r="BNY25" s="232"/>
      <c r="BNZ25" s="232"/>
      <c r="BOA25" s="232"/>
      <c r="BOB25" s="232"/>
      <c r="BOD25" s="233"/>
      <c r="BOE25" s="233"/>
      <c r="BOF25" s="233"/>
      <c r="BOG25" s="233"/>
      <c r="BOH25" s="233"/>
      <c r="BOI25" s="233"/>
      <c r="BOJ25" s="233"/>
      <c r="BOK25" s="233"/>
      <c r="BOL25" s="235"/>
      <c r="BOM25" s="232"/>
      <c r="BON25" s="232"/>
      <c r="BOO25" s="232"/>
      <c r="BOP25" s="232"/>
      <c r="BOQ25" s="232"/>
      <c r="BOR25" s="232"/>
      <c r="BOT25" s="233"/>
      <c r="BOU25" s="233"/>
      <c r="BOV25" s="233"/>
      <c r="BOW25" s="233"/>
      <c r="BOX25" s="233"/>
      <c r="BOY25" s="233"/>
      <c r="BOZ25" s="233"/>
      <c r="BPA25" s="233"/>
      <c r="BPB25" s="235"/>
      <c r="BPC25" s="232"/>
      <c r="BPD25" s="232"/>
      <c r="BPE25" s="232"/>
      <c r="BPF25" s="232"/>
      <c r="BPG25" s="232"/>
      <c r="BPH25" s="232"/>
      <c r="BPJ25" s="233"/>
      <c r="BPK25" s="233"/>
      <c r="BPL25" s="233"/>
      <c r="BPM25" s="233"/>
      <c r="BPN25" s="233"/>
      <c r="BPO25" s="233"/>
      <c r="BPP25" s="233"/>
      <c r="BPQ25" s="233"/>
      <c r="BPR25" s="235"/>
      <c r="BPS25" s="232"/>
      <c r="BPT25" s="232"/>
      <c r="BPU25" s="232"/>
      <c r="BPV25" s="232"/>
      <c r="BPW25" s="232"/>
      <c r="BPX25" s="232"/>
      <c r="BPZ25" s="233"/>
      <c r="BQA25" s="233"/>
      <c r="BQB25" s="233"/>
      <c r="BQC25" s="233"/>
      <c r="BQD25" s="233"/>
      <c r="BQE25" s="233"/>
      <c r="BQF25" s="233"/>
      <c r="BQG25" s="233"/>
      <c r="BQH25" s="235"/>
      <c r="BQI25" s="232"/>
      <c r="BQJ25" s="232"/>
      <c r="BQK25" s="232"/>
      <c r="BQL25" s="232"/>
      <c r="BQM25" s="232"/>
      <c r="BQN25" s="232"/>
      <c r="BQP25" s="233"/>
      <c r="BQQ25" s="233"/>
      <c r="BQR25" s="233"/>
      <c r="BQS25" s="233"/>
      <c r="BQT25" s="233"/>
      <c r="BQU25" s="233"/>
      <c r="BQV25" s="233"/>
      <c r="BQW25" s="233"/>
      <c r="BQX25" s="235"/>
      <c r="BQY25" s="232"/>
      <c r="BQZ25" s="232"/>
      <c r="BRA25" s="232"/>
      <c r="BRB25" s="232"/>
      <c r="BRC25" s="232"/>
      <c r="BRD25" s="232"/>
      <c r="BRF25" s="233"/>
      <c r="BRG25" s="233"/>
      <c r="BRH25" s="233"/>
      <c r="BRI25" s="233"/>
      <c r="BRJ25" s="233"/>
      <c r="BRK25" s="233"/>
      <c r="BRL25" s="233"/>
      <c r="BRM25" s="233"/>
      <c r="BRN25" s="235"/>
      <c r="BRO25" s="232"/>
      <c r="BRP25" s="232"/>
      <c r="BRQ25" s="232"/>
      <c r="BRR25" s="232"/>
      <c r="BRS25" s="232"/>
      <c r="BRT25" s="232"/>
      <c r="BRV25" s="233"/>
      <c r="BRW25" s="233"/>
      <c r="BRX25" s="233"/>
      <c r="BRY25" s="233"/>
      <c r="BRZ25" s="233"/>
      <c r="BSA25" s="233"/>
      <c r="BSB25" s="233"/>
      <c r="BSC25" s="233"/>
      <c r="BSD25" s="235"/>
      <c r="BSE25" s="232"/>
      <c r="BSF25" s="232"/>
      <c r="BSG25" s="232"/>
      <c r="BSH25" s="232"/>
      <c r="BSI25" s="232"/>
      <c r="BSJ25" s="232"/>
      <c r="BSL25" s="233"/>
      <c r="BSM25" s="233"/>
      <c r="BSN25" s="233"/>
      <c r="BSO25" s="233"/>
      <c r="BSP25" s="233"/>
      <c r="BSQ25" s="233"/>
      <c r="BSR25" s="233"/>
      <c r="BSS25" s="233"/>
      <c r="BST25" s="235"/>
      <c r="BSU25" s="232"/>
      <c r="BSV25" s="232"/>
      <c r="BSW25" s="232"/>
      <c r="BSX25" s="232"/>
      <c r="BSY25" s="232"/>
      <c r="BSZ25" s="232"/>
      <c r="BTB25" s="233"/>
      <c r="BTC25" s="233"/>
      <c r="BTD25" s="233"/>
      <c r="BTE25" s="233"/>
      <c r="BTF25" s="233"/>
      <c r="BTG25" s="233"/>
      <c r="BTH25" s="233"/>
      <c r="BTI25" s="233"/>
      <c r="BTJ25" s="235"/>
      <c r="BTK25" s="232"/>
      <c r="BTL25" s="232"/>
      <c r="BTM25" s="232"/>
      <c r="BTN25" s="232"/>
      <c r="BTO25" s="232"/>
      <c r="BTP25" s="232"/>
      <c r="BTR25" s="233"/>
      <c r="BTS25" s="233"/>
      <c r="BTT25" s="233"/>
      <c r="BTU25" s="233"/>
      <c r="BTV25" s="233"/>
      <c r="BTW25" s="233"/>
      <c r="BTX25" s="233"/>
      <c r="BTY25" s="233"/>
      <c r="BTZ25" s="235"/>
      <c r="BUA25" s="232"/>
      <c r="BUB25" s="232"/>
      <c r="BUC25" s="232"/>
      <c r="BUD25" s="232"/>
      <c r="BUE25" s="232"/>
      <c r="BUF25" s="232"/>
      <c r="BUH25" s="233"/>
      <c r="BUI25" s="233"/>
      <c r="BUJ25" s="233"/>
      <c r="BUK25" s="233"/>
      <c r="BUL25" s="233"/>
      <c r="BUM25" s="233"/>
      <c r="BUN25" s="233"/>
      <c r="BUO25" s="233"/>
      <c r="BUP25" s="235"/>
      <c r="BUQ25" s="232"/>
      <c r="BUR25" s="232"/>
      <c r="BUS25" s="232"/>
      <c r="BUT25" s="232"/>
      <c r="BUU25" s="232"/>
      <c r="BUV25" s="232"/>
      <c r="BUX25" s="233"/>
      <c r="BUY25" s="233"/>
      <c r="BUZ25" s="233"/>
      <c r="BVA25" s="233"/>
      <c r="BVB25" s="233"/>
      <c r="BVC25" s="233"/>
      <c r="BVD25" s="233"/>
      <c r="BVE25" s="233"/>
      <c r="BVF25" s="235"/>
      <c r="BVG25" s="232"/>
      <c r="BVH25" s="232"/>
      <c r="BVI25" s="232"/>
      <c r="BVJ25" s="232"/>
      <c r="BVK25" s="232"/>
      <c r="BVL25" s="232"/>
      <c r="BVN25" s="233"/>
      <c r="BVO25" s="233"/>
      <c r="BVP25" s="233"/>
      <c r="BVQ25" s="233"/>
      <c r="BVR25" s="233"/>
      <c r="BVS25" s="233"/>
      <c r="BVT25" s="233"/>
      <c r="BVU25" s="233"/>
      <c r="BVV25" s="235"/>
      <c r="BVW25" s="232"/>
      <c r="BVX25" s="232"/>
      <c r="BVY25" s="232"/>
      <c r="BVZ25" s="232"/>
      <c r="BWA25" s="232"/>
      <c r="BWB25" s="232"/>
      <c r="BWD25" s="233"/>
      <c r="BWE25" s="233"/>
      <c r="BWF25" s="233"/>
      <c r="BWG25" s="233"/>
      <c r="BWH25" s="233"/>
      <c r="BWI25" s="233"/>
      <c r="BWJ25" s="233"/>
      <c r="BWK25" s="233"/>
      <c r="BWL25" s="235"/>
      <c r="BWM25" s="232"/>
      <c r="BWN25" s="232"/>
      <c r="BWO25" s="232"/>
      <c r="BWP25" s="232"/>
      <c r="BWQ25" s="232"/>
      <c r="BWR25" s="232"/>
      <c r="BWT25" s="233"/>
      <c r="BWU25" s="233"/>
      <c r="BWV25" s="233"/>
      <c r="BWW25" s="233"/>
      <c r="BWX25" s="233"/>
      <c r="BWY25" s="233"/>
      <c r="BWZ25" s="233"/>
      <c r="BXA25" s="233"/>
      <c r="BXB25" s="235"/>
      <c r="BXC25" s="232"/>
      <c r="BXD25" s="232"/>
      <c r="BXE25" s="232"/>
      <c r="BXF25" s="232"/>
      <c r="BXG25" s="232"/>
      <c r="BXH25" s="232"/>
      <c r="BXJ25" s="233"/>
      <c r="BXK25" s="233"/>
      <c r="BXL25" s="233"/>
      <c r="BXM25" s="233"/>
      <c r="BXN25" s="233"/>
      <c r="BXO25" s="233"/>
      <c r="BXP25" s="233"/>
      <c r="BXQ25" s="233"/>
      <c r="BXR25" s="235"/>
      <c r="BXS25" s="232"/>
      <c r="BXT25" s="232"/>
      <c r="BXU25" s="232"/>
      <c r="BXV25" s="232"/>
      <c r="BXW25" s="232"/>
      <c r="BXX25" s="232"/>
      <c r="BXZ25" s="233"/>
      <c r="BYA25" s="233"/>
      <c r="BYB25" s="233"/>
      <c r="BYC25" s="233"/>
      <c r="BYD25" s="233"/>
      <c r="BYE25" s="233"/>
      <c r="BYF25" s="233"/>
      <c r="BYG25" s="233"/>
      <c r="BYH25" s="235"/>
      <c r="BYI25" s="232"/>
      <c r="BYJ25" s="232"/>
      <c r="BYK25" s="232"/>
      <c r="BYL25" s="232"/>
      <c r="BYM25" s="232"/>
      <c r="BYN25" s="232"/>
      <c r="BYP25" s="233"/>
      <c r="BYQ25" s="233"/>
      <c r="BYR25" s="233"/>
      <c r="BYS25" s="233"/>
      <c r="BYT25" s="233"/>
      <c r="BYU25" s="233"/>
      <c r="BYV25" s="233"/>
      <c r="BYW25" s="233"/>
      <c r="BYX25" s="235"/>
      <c r="BYY25" s="232"/>
      <c r="BYZ25" s="232"/>
      <c r="BZA25" s="232"/>
      <c r="BZB25" s="232"/>
      <c r="BZC25" s="232"/>
      <c r="BZD25" s="232"/>
      <c r="BZF25" s="233"/>
      <c r="BZG25" s="233"/>
      <c r="BZH25" s="233"/>
      <c r="BZI25" s="233"/>
      <c r="BZJ25" s="233"/>
      <c r="BZK25" s="233"/>
      <c r="BZL25" s="233"/>
      <c r="BZM25" s="233"/>
      <c r="BZN25" s="235"/>
      <c r="BZO25" s="232"/>
      <c r="BZP25" s="232"/>
      <c r="BZQ25" s="232"/>
      <c r="BZR25" s="232"/>
      <c r="BZS25" s="232"/>
      <c r="BZT25" s="232"/>
      <c r="BZV25" s="233"/>
      <c r="BZW25" s="233"/>
      <c r="BZX25" s="233"/>
      <c r="BZY25" s="233"/>
      <c r="BZZ25" s="233"/>
      <c r="CAA25" s="233"/>
      <c r="CAB25" s="233"/>
      <c r="CAC25" s="233"/>
      <c r="CAD25" s="235"/>
      <c r="CAE25" s="232"/>
      <c r="CAF25" s="232"/>
      <c r="CAG25" s="232"/>
      <c r="CAH25" s="232"/>
      <c r="CAI25" s="232"/>
      <c r="CAJ25" s="232"/>
      <c r="CAL25" s="233"/>
      <c r="CAM25" s="233"/>
      <c r="CAN25" s="233"/>
      <c r="CAO25" s="233"/>
      <c r="CAP25" s="233"/>
      <c r="CAQ25" s="233"/>
      <c r="CAR25" s="233"/>
      <c r="CAS25" s="233"/>
      <c r="CAT25" s="235"/>
      <c r="CAU25" s="232"/>
      <c r="CAV25" s="232"/>
      <c r="CAW25" s="232"/>
      <c r="CAX25" s="232"/>
      <c r="CAY25" s="232"/>
      <c r="CAZ25" s="232"/>
      <c r="CBB25" s="233"/>
      <c r="CBC25" s="233"/>
      <c r="CBD25" s="233"/>
      <c r="CBE25" s="233"/>
      <c r="CBF25" s="233"/>
      <c r="CBG25" s="233"/>
      <c r="CBH25" s="233"/>
      <c r="CBI25" s="233"/>
      <c r="CBJ25" s="235"/>
      <c r="CBK25" s="232"/>
      <c r="CBL25" s="232"/>
      <c r="CBM25" s="232"/>
      <c r="CBN25" s="232"/>
      <c r="CBO25" s="232"/>
      <c r="CBP25" s="232"/>
      <c r="CBR25" s="233"/>
      <c r="CBS25" s="233"/>
      <c r="CBT25" s="233"/>
      <c r="CBU25" s="233"/>
      <c r="CBV25" s="233"/>
      <c r="CBW25" s="233"/>
      <c r="CBX25" s="233"/>
      <c r="CBY25" s="233"/>
      <c r="CBZ25" s="235"/>
      <c r="CCA25" s="232"/>
      <c r="CCB25" s="232"/>
      <c r="CCC25" s="232"/>
      <c r="CCD25" s="232"/>
      <c r="CCE25" s="232"/>
      <c r="CCF25" s="232"/>
      <c r="CCH25" s="233"/>
      <c r="CCI25" s="233"/>
      <c r="CCJ25" s="233"/>
      <c r="CCK25" s="233"/>
      <c r="CCL25" s="233"/>
      <c r="CCM25" s="233"/>
      <c r="CCN25" s="233"/>
      <c r="CCO25" s="233"/>
      <c r="CCP25" s="235"/>
      <c r="CCQ25" s="232"/>
      <c r="CCR25" s="232"/>
      <c r="CCS25" s="232"/>
      <c r="CCT25" s="232"/>
      <c r="CCU25" s="232"/>
      <c r="CCV25" s="232"/>
      <c r="CCX25" s="233"/>
      <c r="CCY25" s="233"/>
      <c r="CCZ25" s="233"/>
      <c r="CDA25" s="233"/>
      <c r="CDB25" s="233"/>
      <c r="CDC25" s="233"/>
      <c r="CDD25" s="233"/>
      <c r="CDE25" s="233"/>
      <c r="CDF25" s="235"/>
      <c r="CDG25" s="232"/>
      <c r="CDH25" s="232"/>
      <c r="CDI25" s="232"/>
      <c r="CDJ25" s="232"/>
      <c r="CDK25" s="232"/>
      <c r="CDL25" s="232"/>
      <c r="CDN25" s="233"/>
      <c r="CDO25" s="233"/>
      <c r="CDP25" s="233"/>
      <c r="CDQ25" s="233"/>
      <c r="CDR25" s="233"/>
      <c r="CDS25" s="233"/>
      <c r="CDT25" s="233"/>
      <c r="CDU25" s="233"/>
      <c r="CDV25" s="235"/>
      <c r="CDW25" s="232"/>
      <c r="CDX25" s="232"/>
      <c r="CDY25" s="232"/>
      <c r="CDZ25" s="232"/>
      <c r="CEA25" s="232"/>
      <c r="CEB25" s="232"/>
      <c r="CED25" s="233"/>
      <c r="CEE25" s="233"/>
      <c r="CEF25" s="233"/>
      <c r="CEG25" s="233"/>
      <c r="CEH25" s="233"/>
      <c r="CEI25" s="233"/>
      <c r="CEJ25" s="233"/>
      <c r="CEK25" s="233"/>
      <c r="CEL25" s="235"/>
      <c r="CEM25" s="232"/>
      <c r="CEN25" s="232"/>
      <c r="CEO25" s="232"/>
      <c r="CEP25" s="232"/>
      <c r="CEQ25" s="232"/>
      <c r="CER25" s="232"/>
      <c r="CET25" s="233"/>
      <c r="CEU25" s="233"/>
      <c r="CEV25" s="233"/>
      <c r="CEW25" s="233"/>
      <c r="CEX25" s="233"/>
      <c r="CEY25" s="233"/>
      <c r="CEZ25" s="233"/>
      <c r="CFA25" s="233"/>
      <c r="CFB25" s="235"/>
      <c r="CFC25" s="232"/>
      <c r="CFD25" s="232"/>
      <c r="CFE25" s="232"/>
      <c r="CFF25" s="232"/>
      <c r="CFG25" s="232"/>
      <c r="CFH25" s="232"/>
      <c r="CFJ25" s="233"/>
      <c r="CFK25" s="233"/>
      <c r="CFL25" s="233"/>
      <c r="CFM25" s="233"/>
      <c r="CFN25" s="233"/>
      <c r="CFO25" s="233"/>
      <c r="CFP25" s="233"/>
      <c r="CFQ25" s="233"/>
      <c r="CFR25" s="235"/>
      <c r="CFS25" s="232"/>
      <c r="CFT25" s="232"/>
      <c r="CFU25" s="232"/>
      <c r="CFV25" s="232"/>
      <c r="CFW25" s="232"/>
      <c r="CFX25" s="232"/>
      <c r="CFZ25" s="233"/>
      <c r="CGA25" s="233"/>
      <c r="CGB25" s="233"/>
      <c r="CGC25" s="233"/>
      <c r="CGD25" s="233"/>
      <c r="CGE25" s="233"/>
      <c r="CGF25" s="233"/>
      <c r="CGG25" s="233"/>
      <c r="CGH25" s="235"/>
      <c r="CGI25" s="232"/>
      <c r="CGJ25" s="232"/>
      <c r="CGK25" s="232"/>
      <c r="CGL25" s="232"/>
      <c r="CGM25" s="232"/>
      <c r="CGN25" s="232"/>
      <c r="CGP25" s="233"/>
      <c r="CGQ25" s="233"/>
      <c r="CGR25" s="233"/>
      <c r="CGS25" s="233"/>
      <c r="CGT25" s="233"/>
      <c r="CGU25" s="233"/>
      <c r="CGV25" s="233"/>
      <c r="CGW25" s="233"/>
      <c r="CGX25" s="235"/>
      <c r="CGY25" s="232"/>
      <c r="CGZ25" s="232"/>
      <c r="CHA25" s="232"/>
      <c r="CHB25" s="232"/>
      <c r="CHC25" s="232"/>
      <c r="CHD25" s="232"/>
      <c r="CHF25" s="233"/>
      <c r="CHG25" s="233"/>
      <c r="CHH25" s="233"/>
      <c r="CHI25" s="233"/>
      <c r="CHJ25" s="233"/>
      <c r="CHK25" s="233"/>
      <c r="CHL25" s="233"/>
      <c r="CHM25" s="233"/>
      <c r="CHN25" s="235"/>
      <c r="CHO25" s="232"/>
      <c r="CHP25" s="232"/>
      <c r="CHQ25" s="232"/>
      <c r="CHR25" s="232"/>
      <c r="CHS25" s="232"/>
      <c r="CHT25" s="232"/>
      <c r="CHV25" s="233"/>
      <c r="CHW25" s="233"/>
      <c r="CHX25" s="233"/>
      <c r="CHY25" s="233"/>
      <c r="CHZ25" s="233"/>
      <c r="CIA25" s="233"/>
      <c r="CIB25" s="233"/>
      <c r="CIC25" s="233"/>
      <c r="CID25" s="235"/>
      <c r="CIE25" s="232"/>
      <c r="CIF25" s="232"/>
      <c r="CIG25" s="232"/>
      <c r="CIH25" s="232"/>
      <c r="CII25" s="232"/>
      <c r="CIJ25" s="232"/>
      <c r="CIL25" s="233"/>
      <c r="CIM25" s="233"/>
      <c r="CIN25" s="233"/>
      <c r="CIO25" s="233"/>
      <c r="CIP25" s="233"/>
      <c r="CIQ25" s="233"/>
      <c r="CIR25" s="233"/>
      <c r="CIS25" s="233"/>
      <c r="CIT25" s="235"/>
      <c r="CIU25" s="232"/>
      <c r="CIV25" s="232"/>
      <c r="CIW25" s="232"/>
      <c r="CIX25" s="232"/>
      <c r="CIY25" s="232"/>
      <c r="CIZ25" s="232"/>
      <c r="CJB25" s="233"/>
      <c r="CJC25" s="233"/>
      <c r="CJD25" s="233"/>
      <c r="CJE25" s="233"/>
      <c r="CJF25" s="233"/>
      <c r="CJG25" s="233"/>
      <c r="CJH25" s="233"/>
      <c r="CJI25" s="233"/>
      <c r="CJJ25" s="235"/>
      <c r="CJK25" s="232"/>
      <c r="CJL25" s="232"/>
      <c r="CJM25" s="232"/>
      <c r="CJN25" s="232"/>
      <c r="CJO25" s="232"/>
      <c r="CJP25" s="232"/>
      <c r="CJR25" s="233"/>
      <c r="CJS25" s="233"/>
      <c r="CJT25" s="233"/>
      <c r="CJU25" s="233"/>
      <c r="CJV25" s="233"/>
      <c r="CJW25" s="233"/>
      <c r="CJX25" s="233"/>
      <c r="CJY25" s="233"/>
      <c r="CJZ25" s="235"/>
      <c r="CKA25" s="232"/>
      <c r="CKB25" s="232"/>
      <c r="CKC25" s="232"/>
      <c r="CKD25" s="232"/>
      <c r="CKE25" s="232"/>
      <c r="CKF25" s="232"/>
      <c r="CKH25" s="233"/>
      <c r="CKI25" s="233"/>
      <c r="CKJ25" s="233"/>
      <c r="CKK25" s="233"/>
      <c r="CKL25" s="233"/>
      <c r="CKM25" s="233"/>
      <c r="CKN25" s="233"/>
      <c r="CKO25" s="233"/>
      <c r="CKP25" s="235"/>
      <c r="CKQ25" s="232"/>
      <c r="CKR25" s="232"/>
      <c r="CKS25" s="232"/>
      <c r="CKT25" s="232"/>
      <c r="CKU25" s="232"/>
      <c r="CKV25" s="232"/>
      <c r="CKX25" s="233"/>
      <c r="CKY25" s="233"/>
      <c r="CKZ25" s="233"/>
      <c r="CLA25" s="233"/>
      <c r="CLB25" s="233"/>
      <c r="CLC25" s="233"/>
      <c r="CLD25" s="233"/>
      <c r="CLE25" s="233"/>
      <c r="CLF25" s="235"/>
      <c r="CLG25" s="232"/>
      <c r="CLH25" s="232"/>
      <c r="CLI25" s="232"/>
      <c r="CLJ25" s="232"/>
      <c r="CLK25" s="232"/>
      <c r="CLL25" s="232"/>
      <c r="CLN25" s="233"/>
      <c r="CLO25" s="233"/>
      <c r="CLP25" s="233"/>
      <c r="CLQ25" s="233"/>
      <c r="CLR25" s="233"/>
      <c r="CLS25" s="233"/>
      <c r="CLT25" s="233"/>
      <c r="CLU25" s="233"/>
      <c r="CLV25" s="235"/>
      <c r="CLW25" s="232"/>
      <c r="CLX25" s="232"/>
      <c r="CLY25" s="232"/>
      <c r="CLZ25" s="232"/>
      <c r="CMA25" s="232"/>
      <c r="CMB25" s="232"/>
      <c r="CMD25" s="233"/>
      <c r="CME25" s="233"/>
      <c r="CMF25" s="233"/>
      <c r="CMG25" s="233"/>
      <c r="CMH25" s="233"/>
      <c r="CMI25" s="233"/>
      <c r="CMJ25" s="233"/>
      <c r="CMK25" s="233"/>
      <c r="CML25" s="235"/>
      <c r="CMM25" s="232"/>
      <c r="CMN25" s="232"/>
      <c r="CMO25" s="232"/>
      <c r="CMP25" s="232"/>
      <c r="CMQ25" s="232"/>
      <c r="CMR25" s="232"/>
      <c r="CMT25" s="233"/>
      <c r="CMU25" s="233"/>
      <c r="CMV25" s="233"/>
      <c r="CMW25" s="233"/>
      <c r="CMX25" s="233"/>
      <c r="CMY25" s="233"/>
      <c r="CMZ25" s="233"/>
      <c r="CNA25" s="233"/>
      <c r="CNB25" s="235"/>
      <c r="CNC25" s="232"/>
      <c r="CND25" s="232"/>
      <c r="CNE25" s="232"/>
      <c r="CNF25" s="232"/>
      <c r="CNG25" s="232"/>
      <c r="CNH25" s="232"/>
      <c r="CNJ25" s="233"/>
      <c r="CNK25" s="233"/>
      <c r="CNL25" s="233"/>
      <c r="CNM25" s="233"/>
      <c r="CNN25" s="233"/>
      <c r="CNO25" s="233"/>
      <c r="CNP25" s="233"/>
      <c r="CNQ25" s="233"/>
      <c r="CNR25" s="235"/>
      <c r="CNS25" s="232"/>
      <c r="CNT25" s="232"/>
      <c r="CNU25" s="232"/>
      <c r="CNV25" s="232"/>
      <c r="CNW25" s="232"/>
      <c r="CNX25" s="232"/>
      <c r="CNZ25" s="233"/>
      <c r="COA25" s="233"/>
      <c r="COB25" s="233"/>
      <c r="COC25" s="233"/>
      <c r="COD25" s="233"/>
      <c r="COE25" s="233"/>
      <c r="COF25" s="233"/>
      <c r="COG25" s="233"/>
      <c r="COH25" s="235"/>
      <c r="COI25" s="232"/>
      <c r="COJ25" s="232"/>
      <c r="COK25" s="232"/>
      <c r="COL25" s="232"/>
      <c r="COM25" s="232"/>
      <c r="CON25" s="232"/>
      <c r="COP25" s="233"/>
      <c r="COQ25" s="233"/>
      <c r="COR25" s="233"/>
      <c r="COS25" s="233"/>
      <c r="COT25" s="233"/>
      <c r="COU25" s="233"/>
      <c r="COV25" s="233"/>
      <c r="COW25" s="233"/>
      <c r="COX25" s="235"/>
      <c r="COY25" s="232"/>
      <c r="COZ25" s="232"/>
      <c r="CPA25" s="232"/>
      <c r="CPB25" s="232"/>
      <c r="CPC25" s="232"/>
      <c r="CPD25" s="232"/>
      <c r="CPF25" s="233"/>
      <c r="CPG25" s="233"/>
      <c r="CPH25" s="233"/>
      <c r="CPI25" s="233"/>
      <c r="CPJ25" s="233"/>
      <c r="CPK25" s="233"/>
      <c r="CPL25" s="233"/>
      <c r="CPM25" s="233"/>
      <c r="CPN25" s="235"/>
      <c r="CPO25" s="232"/>
      <c r="CPP25" s="232"/>
      <c r="CPQ25" s="232"/>
      <c r="CPR25" s="232"/>
      <c r="CPS25" s="232"/>
      <c r="CPT25" s="232"/>
      <c r="CPV25" s="233"/>
      <c r="CPW25" s="233"/>
      <c r="CPX25" s="233"/>
      <c r="CPY25" s="233"/>
      <c r="CPZ25" s="233"/>
      <c r="CQA25" s="233"/>
      <c r="CQB25" s="233"/>
      <c r="CQC25" s="233"/>
      <c r="CQD25" s="235"/>
      <c r="CQE25" s="232"/>
      <c r="CQF25" s="232"/>
      <c r="CQG25" s="232"/>
      <c r="CQH25" s="232"/>
      <c r="CQI25" s="232"/>
      <c r="CQJ25" s="232"/>
      <c r="CQL25" s="233"/>
      <c r="CQM25" s="233"/>
      <c r="CQN25" s="233"/>
      <c r="CQO25" s="233"/>
      <c r="CQP25" s="233"/>
      <c r="CQQ25" s="233"/>
      <c r="CQR25" s="233"/>
      <c r="CQS25" s="233"/>
      <c r="CQT25" s="235"/>
      <c r="CQU25" s="232"/>
      <c r="CQV25" s="232"/>
      <c r="CQW25" s="232"/>
      <c r="CQX25" s="232"/>
      <c r="CQY25" s="232"/>
      <c r="CQZ25" s="232"/>
      <c r="CRB25" s="233"/>
      <c r="CRC25" s="233"/>
      <c r="CRD25" s="233"/>
      <c r="CRE25" s="233"/>
      <c r="CRF25" s="233"/>
      <c r="CRG25" s="233"/>
      <c r="CRH25" s="233"/>
      <c r="CRI25" s="233"/>
      <c r="CRJ25" s="235"/>
      <c r="CRK25" s="232"/>
      <c r="CRL25" s="232"/>
      <c r="CRM25" s="232"/>
      <c r="CRN25" s="232"/>
      <c r="CRO25" s="232"/>
      <c r="CRP25" s="232"/>
      <c r="CRR25" s="233"/>
      <c r="CRS25" s="233"/>
      <c r="CRT25" s="233"/>
      <c r="CRU25" s="233"/>
      <c r="CRV25" s="233"/>
      <c r="CRW25" s="233"/>
      <c r="CRX25" s="233"/>
      <c r="CRY25" s="233"/>
      <c r="CRZ25" s="235"/>
      <c r="CSA25" s="232"/>
      <c r="CSB25" s="232"/>
      <c r="CSC25" s="232"/>
      <c r="CSD25" s="232"/>
      <c r="CSE25" s="232"/>
      <c r="CSF25" s="232"/>
      <c r="CSH25" s="233"/>
      <c r="CSI25" s="233"/>
      <c r="CSJ25" s="233"/>
      <c r="CSK25" s="233"/>
      <c r="CSL25" s="233"/>
      <c r="CSM25" s="233"/>
      <c r="CSN25" s="233"/>
      <c r="CSO25" s="233"/>
      <c r="CSP25" s="235"/>
      <c r="CSQ25" s="232"/>
      <c r="CSR25" s="232"/>
      <c r="CSS25" s="232"/>
      <c r="CST25" s="232"/>
      <c r="CSU25" s="232"/>
      <c r="CSV25" s="232"/>
      <c r="CSX25" s="233"/>
      <c r="CSY25" s="233"/>
      <c r="CSZ25" s="233"/>
      <c r="CTA25" s="233"/>
      <c r="CTB25" s="233"/>
      <c r="CTC25" s="233"/>
      <c r="CTD25" s="233"/>
      <c r="CTE25" s="233"/>
      <c r="CTF25" s="235"/>
      <c r="CTG25" s="232"/>
      <c r="CTH25" s="232"/>
      <c r="CTI25" s="232"/>
      <c r="CTJ25" s="232"/>
      <c r="CTK25" s="232"/>
      <c r="CTL25" s="232"/>
      <c r="CTN25" s="233"/>
      <c r="CTO25" s="233"/>
      <c r="CTP25" s="233"/>
      <c r="CTQ25" s="233"/>
      <c r="CTR25" s="233"/>
      <c r="CTS25" s="233"/>
      <c r="CTT25" s="233"/>
      <c r="CTU25" s="233"/>
      <c r="CTV25" s="235"/>
      <c r="CTW25" s="232"/>
      <c r="CTX25" s="232"/>
      <c r="CTY25" s="232"/>
      <c r="CTZ25" s="232"/>
      <c r="CUA25" s="232"/>
      <c r="CUB25" s="232"/>
      <c r="CUD25" s="233"/>
      <c r="CUE25" s="233"/>
      <c r="CUF25" s="233"/>
      <c r="CUG25" s="233"/>
      <c r="CUH25" s="233"/>
      <c r="CUI25" s="233"/>
      <c r="CUJ25" s="233"/>
      <c r="CUK25" s="233"/>
      <c r="CUL25" s="235"/>
      <c r="CUM25" s="232"/>
      <c r="CUN25" s="232"/>
      <c r="CUO25" s="232"/>
      <c r="CUP25" s="232"/>
      <c r="CUQ25" s="232"/>
      <c r="CUR25" s="232"/>
      <c r="CUT25" s="233"/>
      <c r="CUU25" s="233"/>
      <c r="CUV25" s="233"/>
      <c r="CUW25" s="233"/>
      <c r="CUX25" s="233"/>
      <c r="CUY25" s="233"/>
      <c r="CUZ25" s="233"/>
      <c r="CVA25" s="233"/>
      <c r="CVB25" s="235"/>
      <c r="CVC25" s="232"/>
      <c r="CVD25" s="232"/>
      <c r="CVE25" s="232"/>
      <c r="CVF25" s="232"/>
      <c r="CVG25" s="232"/>
      <c r="CVH25" s="232"/>
      <c r="CVJ25" s="233"/>
      <c r="CVK25" s="233"/>
      <c r="CVL25" s="233"/>
      <c r="CVM25" s="233"/>
      <c r="CVN25" s="233"/>
      <c r="CVO25" s="233"/>
      <c r="CVP25" s="233"/>
      <c r="CVQ25" s="233"/>
      <c r="CVR25" s="235"/>
      <c r="CVS25" s="232"/>
      <c r="CVT25" s="232"/>
      <c r="CVU25" s="232"/>
      <c r="CVV25" s="232"/>
      <c r="CVW25" s="232"/>
      <c r="CVX25" s="232"/>
      <c r="CVZ25" s="233"/>
      <c r="CWA25" s="233"/>
      <c r="CWB25" s="233"/>
      <c r="CWC25" s="233"/>
      <c r="CWD25" s="233"/>
      <c r="CWE25" s="233"/>
      <c r="CWF25" s="233"/>
      <c r="CWG25" s="233"/>
      <c r="CWH25" s="235"/>
      <c r="CWI25" s="232"/>
      <c r="CWJ25" s="232"/>
      <c r="CWK25" s="232"/>
      <c r="CWL25" s="232"/>
      <c r="CWM25" s="232"/>
      <c r="CWN25" s="232"/>
      <c r="CWP25" s="233"/>
      <c r="CWQ25" s="233"/>
      <c r="CWR25" s="233"/>
      <c r="CWS25" s="233"/>
      <c r="CWT25" s="233"/>
      <c r="CWU25" s="233"/>
      <c r="CWV25" s="233"/>
      <c r="CWW25" s="233"/>
      <c r="CWX25" s="235"/>
      <c r="CWY25" s="232"/>
      <c r="CWZ25" s="232"/>
      <c r="CXA25" s="232"/>
      <c r="CXB25" s="232"/>
      <c r="CXC25" s="232"/>
      <c r="CXD25" s="232"/>
      <c r="CXF25" s="233"/>
      <c r="CXG25" s="233"/>
      <c r="CXH25" s="233"/>
      <c r="CXI25" s="233"/>
      <c r="CXJ25" s="233"/>
      <c r="CXK25" s="233"/>
      <c r="CXL25" s="233"/>
      <c r="CXM25" s="233"/>
      <c r="CXN25" s="235"/>
      <c r="CXO25" s="232"/>
      <c r="CXP25" s="232"/>
      <c r="CXQ25" s="232"/>
      <c r="CXR25" s="232"/>
      <c r="CXS25" s="232"/>
      <c r="CXT25" s="232"/>
      <c r="CXV25" s="233"/>
      <c r="CXW25" s="233"/>
      <c r="CXX25" s="233"/>
      <c r="CXY25" s="233"/>
      <c r="CXZ25" s="233"/>
      <c r="CYA25" s="233"/>
      <c r="CYB25" s="233"/>
      <c r="CYC25" s="233"/>
      <c r="CYD25" s="235"/>
      <c r="CYE25" s="232"/>
      <c r="CYF25" s="232"/>
      <c r="CYG25" s="232"/>
      <c r="CYH25" s="232"/>
      <c r="CYI25" s="232"/>
      <c r="CYJ25" s="232"/>
      <c r="CYL25" s="233"/>
      <c r="CYM25" s="233"/>
      <c r="CYN25" s="233"/>
      <c r="CYO25" s="233"/>
      <c r="CYP25" s="233"/>
      <c r="CYQ25" s="233"/>
      <c r="CYR25" s="233"/>
      <c r="CYS25" s="233"/>
      <c r="CYT25" s="235"/>
      <c r="CYU25" s="232"/>
      <c r="CYV25" s="232"/>
      <c r="CYW25" s="232"/>
      <c r="CYX25" s="232"/>
      <c r="CYY25" s="232"/>
      <c r="CYZ25" s="232"/>
      <c r="CZB25" s="233"/>
      <c r="CZC25" s="233"/>
      <c r="CZD25" s="233"/>
      <c r="CZE25" s="233"/>
      <c r="CZF25" s="233"/>
      <c r="CZG25" s="233"/>
      <c r="CZH25" s="233"/>
      <c r="CZI25" s="233"/>
      <c r="CZJ25" s="235"/>
      <c r="CZK25" s="232"/>
      <c r="CZL25" s="232"/>
      <c r="CZM25" s="232"/>
      <c r="CZN25" s="232"/>
      <c r="CZO25" s="232"/>
      <c r="CZP25" s="232"/>
      <c r="CZR25" s="233"/>
      <c r="CZS25" s="233"/>
      <c r="CZT25" s="233"/>
      <c r="CZU25" s="233"/>
      <c r="CZV25" s="233"/>
      <c r="CZW25" s="233"/>
      <c r="CZX25" s="233"/>
      <c r="CZY25" s="233"/>
      <c r="CZZ25" s="235"/>
      <c r="DAA25" s="232"/>
      <c r="DAB25" s="232"/>
      <c r="DAC25" s="232"/>
      <c r="DAD25" s="232"/>
      <c r="DAE25" s="232"/>
      <c r="DAF25" s="232"/>
      <c r="DAH25" s="233"/>
      <c r="DAI25" s="233"/>
      <c r="DAJ25" s="233"/>
      <c r="DAK25" s="233"/>
      <c r="DAL25" s="233"/>
      <c r="DAM25" s="233"/>
      <c r="DAN25" s="233"/>
      <c r="DAO25" s="233"/>
      <c r="DAP25" s="235"/>
      <c r="DAQ25" s="232"/>
      <c r="DAR25" s="232"/>
      <c r="DAS25" s="232"/>
      <c r="DAT25" s="232"/>
      <c r="DAU25" s="232"/>
      <c r="DAV25" s="232"/>
      <c r="DAX25" s="233"/>
      <c r="DAY25" s="233"/>
      <c r="DAZ25" s="233"/>
      <c r="DBA25" s="233"/>
      <c r="DBB25" s="233"/>
      <c r="DBC25" s="233"/>
      <c r="DBD25" s="233"/>
      <c r="DBE25" s="233"/>
      <c r="DBF25" s="235"/>
      <c r="DBG25" s="232"/>
      <c r="DBH25" s="232"/>
      <c r="DBI25" s="232"/>
      <c r="DBJ25" s="232"/>
      <c r="DBK25" s="232"/>
      <c r="DBL25" s="232"/>
      <c r="DBN25" s="233"/>
      <c r="DBO25" s="233"/>
      <c r="DBP25" s="233"/>
      <c r="DBQ25" s="233"/>
      <c r="DBR25" s="233"/>
      <c r="DBS25" s="233"/>
      <c r="DBT25" s="233"/>
      <c r="DBU25" s="233"/>
      <c r="DBV25" s="235"/>
      <c r="DBW25" s="232"/>
      <c r="DBX25" s="232"/>
      <c r="DBY25" s="232"/>
      <c r="DBZ25" s="232"/>
      <c r="DCA25" s="232"/>
      <c r="DCB25" s="232"/>
      <c r="DCD25" s="233"/>
      <c r="DCE25" s="233"/>
      <c r="DCF25" s="233"/>
      <c r="DCG25" s="233"/>
      <c r="DCH25" s="233"/>
      <c r="DCI25" s="233"/>
      <c r="DCJ25" s="233"/>
      <c r="DCK25" s="233"/>
      <c r="DCL25" s="235"/>
      <c r="DCM25" s="232"/>
      <c r="DCN25" s="232"/>
      <c r="DCO25" s="232"/>
      <c r="DCP25" s="232"/>
      <c r="DCQ25" s="232"/>
      <c r="DCR25" s="232"/>
      <c r="DCT25" s="233"/>
      <c r="DCU25" s="233"/>
      <c r="DCV25" s="233"/>
      <c r="DCW25" s="233"/>
      <c r="DCX25" s="233"/>
      <c r="DCY25" s="233"/>
      <c r="DCZ25" s="233"/>
      <c r="DDA25" s="233"/>
      <c r="DDB25" s="235"/>
      <c r="DDC25" s="232"/>
      <c r="DDD25" s="232"/>
      <c r="DDE25" s="232"/>
      <c r="DDF25" s="232"/>
      <c r="DDG25" s="232"/>
      <c r="DDH25" s="232"/>
      <c r="DDJ25" s="233"/>
      <c r="DDK25" s="233"/>
      <c r="DDL25" s="233"/>
      <c r="DDM25" s="233"/>
      <c r="DDN25" s="233"/>
      <c r="DDO25" s="233"/>
      <c r="DDP25" s="233"/>
      <c r="DDQ25" s="233"/>
      <c r="DDR25" s="235"/>
      <c r="DDS25" s="232"/>
      <c r="DDT25" s="232"/>
      <c r="DDU25" s="232"/>
      <c r="DDV25" s="232"/>
      <c r="DDW25" s="232"/>
      <c r="DDX25" s="232"/>
      <c r="DDZ25" s="233"/>
      <c r="DEA25" s="233"/>
      <c r="DEB25" s="233"/>
      <c r="DEC25" s="233"/>
      <c r="DED25" s="233"/>
      <c r="DEE25" s="233"/>
      <c r="DEF25" s="233"/>
      <c r="DEG25" s="233"/>
      <c r="DEH25" s="235"/>
      <c r="DEI25" s="232"/>
      <c r="DEJ25" s="232"/>
      <c r="DEK25" s="232"/>
      <c r="DEL25" s="232"/>
      <c r="DEM25" s="232"/>
      <c r="DEN25" s="232"/>
      <c r="DEP25" s="233"/>
      <c r="DEQ25" s="233"/>
      <c r="DER25" s="233"/>
      <c r="DES25" s="233"/>
      <c r="DET25" s="233"/>
      <c r="DEU25" s="233"/>
      <c r="DEV25" s="233"/>
      <c r="DEW25" s="233"/>
      <c r="DEX25" s="235"/>
      <c r="DEY25" s="232"/>
      <c r="DEZ25" s="232"/>
      <c r="DFA25" s="232"/>
      <c r="DFB25" s="232"/>
      <c r="DFC25" s="232"/>
      <c r="DFD25" s="232"/>
      <c r="DFF25" s="233"/>
      <c r="DFG25" s="233"/>
      <c r="DFH25" s="233"/>
      <c r="DFI25" s="233"/>
      <c r="DFJ25" s="233"/>
      <c r="DFK25" s="233"/>
      <c r="DFL25" s="233"/>
      <c r="DFM25" s="233"/>
      <c r="DFN25" s="235"/>
      <c r="DFO25" s="232"/>
      <c r="DFP25" s="232"/>
      <c r="DFQ25" s="232"/>
      <c r="DFR25" s="232"/>
      <c r="DFS25" s="232"/>
      <c r="DFT25" s="232"/>
      <c r="DFV25" s="233"/>
      <c r="DFW25" s="233"/>
      <c r="DFX25" s="233"/>
      <c r="DFY25" s="233"/>
      <c r="DFZ25" s="233"/>
      <c r="DGA25" s="233"/>
      <c r="DGB25" s="233"/>
      <c r="DGC25" s="233"/>
      <c r="DGD25" s="235"/>
      <c r="DGE25" s="232"/>
      <c r="DGF25" s="232"/>
      <c r="DGG25" s="232"/>
      <c r="DGH25" s="232"/>
      <c r="DGI25" s="232"/>
      <c r="DGJ25" s="232"/>
      <c r="DGL25" s="233"/>
      <c r="DGM25" s="233"/>
      <c r="DGN25" s="233"/>
      <c r="DGO25" s="233"/>
      <c r="DGP25" s="233"/>
      <c r="DGQ25" s="233"/>
      <c r="DGR25" s="233"/>
      <c r="DGS25" s="233"/>
      <c r="DGT25" s="235"/>
      <c r="DGU25" s="232"/>
      <c r="DGV25" s="232"/>
      <c r="DGW25" s="232"/>
      <c r="DGX25" s="232"/>
      <c r="DGY25" s="232"/>
      <c r="DGZ25" s="232"/>
      <c r="DHB25" s="233"/>
      <c r="DHC25" s="233"/>
      <c r="DHD25" s="233"/>
      <c r="DHE25" s="233"/>
      <c r="DHF25" s="233"/>
      <c r="DHG25" s="233"/>
      <c r="DHH25" s="233"/>
      <c r="DHI25" s="233"/>
      <c r="DHJ25" s="235"/>
      <c r="DHK25" s="232"/>
      <c r="DHL25" s="232"/>
      <c r="DHM25" s="232"/>
      <c r="DHN25" s="232"/>
      <c r="DHO25" s="232"/>
      <c r="DHP25" s="232"/>
      <c r="DHR25" s="233"/>
      <c r="DHS25" s="233"/>
      <c r="DHT25" s="233"/>
      <c r="DHU25" s="233"/>
      <c r="DHV25" s="233"/>
      <c r="DHW25" s="233"/>
      <c r="DHX25" s="233"/>
      <c r="DHY25" s="233"/>
      <c r="DHZ25" s="235"/>
      <c r="DIA25" s="232"/>
      <c r="DIB25" s="232"/>
      <c r="DIC25" s="232"/>
      <c r="DID25" s="232"/>
      <c r="DIE25" s="232"/>
      <c r="DIF25" s="232"/>
      <c r="DIH25" s="233"/>
      <c r="DII25" s="233"/>
      <c r="DIJ25" s="233"/>
      <c r="DIK25" s="233"/>
      <c r="DIL25" s="233"/>
      <c r="DIM25" s="233"/>
      <c r="DIN25" s="233"/>
      <c r="DIO25" s="233"/>
      <c r="DIP25" s="235"/>
      <c r="DIQ25" s="232"/>
      <c r="DIR25" s="232"/>
      <c r="DIS25" s="232"/>
      <c r="DIT25" s="232"/>
      <c r="DIU25" s="232"/>
      <c r="DIV25" s="232"/>
      <c r="DIX25" s="233"/>
      <c r="DIY25" s="233"/>
      <c r="DIZ25" s="233"/>
      <c r="DJA25" s="233"/>
      <c r="DJB25" s="233"/>
      <c r="DJC25" s="233"/>
      <c r="DJD25" s="233"/>
      <c r="DJE25" s="233"/>
      <c r="DJF25" s="235"/>
      <c r="DJG25" s="232"/>
      <c r="DJH25" s="232"/>
      <c r="DJI25" s="232"/>
      <c r="DJJ25" s="232"/>
      <c r="DJK25" s="232"/>
      <c r="DJL25" s="232"/>
      <c r="DJN25" s="233"/>
      <c r="DJO25" s="233"/>
      <c r="DJP25" s="233"/>
      <c r="DJQ25" s="233"/>
      <c r="DJR25" s="233"/>
      <c r="DJS25" s="233"/>
      <c r="DJT25" s="233"/>
      <c r="DJU25" s="233"/>
      <c r="DJV25" s="235"/>
      <c r="DJW25" s="232"/>
      <c r="DJX25" s="232"/>
      <c r="DJY25" s="232"/>
      <c r="DJZ25" s="232"/>
      <c r="DKA25" s="232"/>
      <c r="DKB25" s="232"/>
      <c r="DKD25" s="233"/>
      <c r="DKE25" s="233"/>
      <c r="DKF25" s="233"/>
      <c r="DKG25" s="233"/>
      <c r="DKH25" s="233"/>
      <c r="DKI25" s="233"/>
      <c r="DKJ25" s="233"/>
      <c r="DKK25" s="233"/>
      <c r="DKL25" s="235"/>
      <c r="DKM25" s="232"/>
      <c r="DKN25" s="232"/>
      <c r="DKO25" s="232"/>
      <c r="DKP25" s="232"/>
      <c r="DKQ25" s="232"/>
      <c r="DKR25" s="232"/>
      <c r="DKT25" s="233"/>
      <c r="DKU25" s="233"/>
      <c r="DKV25" s="233"/>
      <c r="DKW25" s="233"/>
      <c r="DKX25" s="233"/>
      <c r="DKY25" s="233"/>
      <c r="DKZ25" s="233"/>
      <c r="DLA25" s="233"/>
      <c r="DLB25" s="235"/>
      <c r="DLC25" s="232"/>
      <c r="DLD25" s="232"/>
      <c r="DLE25" s="232"/>
      <c r="DLF25" s="232"/>
      <c r="DLG25" s="232"/>
      <c r="DLH25" s="232"/>
      <c r="DLJ25" s="233"/>
      <c r="DLK25" s="233"/>
      <c r="DLL25" s="233"/>
      <c r="DLM25" s="233"/>
      <c r="DLN25" s="233"/>
      <c r="DLO25" s="233"/>
      <c r="DLP25" s="233"/>
      <c r="DLQ25" s="233"/>
      <c r="DLR25" s="235"/>
      <c r="DLS25" s="232"/>
      <c r="DLT25" s="232"/>
      <c r="DLU25" s="232"/>
      <c r="DLV25" s="232"/>
      <c r="DLW25" s="232"/>
      <c r="DLX25" s="232"/>
      <c r="DLZ25" s="233"/>
      <c r="DMA25" s="233"/>
      <c r="DMB25" s="233"/>
      <c r="DMC25" s="233"/>
      <c r="DMD25" s="233"/>
      <c r="DME25" s="233"/>
      <c r="DMF25" s="233"/>
      <c r="DMG25" s="233"/>
      <c r="DMH25" s="235"/>
      <c r="DMI25" s="232"/>
      <c r="DMJ25" s="232"/>
      <c r="DMK25" s="232"/>
      <c r="DML25" s="232"/>
      <c r="DMM25" s="232"/>
      <c r="DMN25" s="232"/>
      <c r="DMP25" s="233"/>
      <c r="DMQ25" s="233"/>
      <c r="DMR25" s="233"/>
      <c r="DMS25" s="233"/>
      <c r="DMT25" s="233"/>
      <c r="DMU25" s="233"/>
      <c r="DMV25" s="233"/>
      <c r="DMW25" s="233"/>
      <c r="DMX25" s="235"/>
      <c r="DMY25" s="232"/>
      <c r="DMZ25" s="232"/>
      <c r="DNA25" s="232"/>
      <c r="DNB25" s="232"/>
      <c r="DNC25" s="232"/>
      <c r="DND25" s="232"/>
      <c r="DNF25" s="233"/>
      <c r="DNG25" s="233"/>
      <c r="DNH25" s="233"/>
      <c r="DNI25" s="233"/>
      <c r="DNJ25" s="233"/>
      <c r="DNK25" s="233"/>
      <c r="DNL25" s="233"/>
      <c r="DNM25" s="233"/>
      <c r="DNN25" s="235"/>
      <c r="DNO25" s="232"/>
      <c r="DNP25" s="232"/>
      <c r="DNQ25" s="232"/>
      <c r="DNR25" s="232"/>
      <c r="DNS25" s="232"/>
      <c r="DNT25" s="232"/>
      <c r="DNV25" s="233"/>
      <c r="DNW25" s="233"/>
      <c r="DNX25" s="233"/>
      <c r="DNY25" s="233"/>
      <c r="DNZ25" s="233"/>
      <c r="DOA25" s="233"/>
      <c r="DOB25" s="233"/>
      <c r="DOC25" s="233"/>
      <c r="DOD25" s="235"/>
      <c r="DOE25" s="232"/>
      <c r="DOF25" s="232"/>
      <c r="DOG25" s="232"/>
      <c r="DOH25" s="232"/>
      <c r="DOI25" s="232"/>
      <c r="DOJ25" s="232"/>
      <c r="DOL25" s="233"/>
      <c r="DOM25" s="233"/>
      <c r="DON25" s="233"/>
      <c r="DOO25" s="233"/>
      <c r="DOP25" s="233"/>
      <c r="DOQ25" s="233"/>
      <c r="DOR25" s="233"/>
      <c r="DOS25" s="233"/>
      <c r="DOT25" s="235"/>
      <c r="DOU25" s="232"/>
      <c r="DOV25" s="232"/>
      <c r="DOW25" s="232"/>
      <c r="DOX25" s="232"/>
      <c r="DOY25" s="232"/>
      <c r="DOZ25" s="232"/>
      <c r="DPB25" s="233"/>
      <c r="DPC25" s="233"/>
      <c r="DPD25" s="233"/>
      <c r="DPE25" s="233"/>
      <c r="DPF25" s="233"/>
      <c r="DPG25" s="233"/>
      <c r="DPH25" s="233"/>
      <c r="DPI25" s="233"/>
      <c r="DPJ25" s="235"/>
      <c r="DPK25" s="232"/>
      <c r="DPL25" s="232"/>
      <c r="DPM25" s="232"/>
      <c r="DPN25" s="232"/>
      <c r="DPO25" s="232"/>
      <c r="DPP25" s="232"/>
      <c r="DPR25" s="233"/>
      <c r="DPS25" s="233"/>
      <c r="DPT25" s="233"/>
      <c r="DPU25" s="233"/>
      <c r="DPV25" s="233"/>
      <c r="DPW25" s="233"/>
      <c r="DPX25" s="233"/>
      <c r="DPY25" s="233"/>
      <c r="DPZ25" s="235"/>
      <c r="DQA25" s="232"/>
      <c r="DQB25" s="232"/>
      <c r="DQC25" s="232"/>
      <c r="DQD25" s="232"/>
      <c r="DQE25" s="232"/>
      <c r="DQF25" s="232"/>
      <c r="DQH25" s="233"/>
      <c r="DQI25" s="233"/>
      <c r="DQJ25" s="233"/>
      <c r="DQK25" s="233"/>
      <c r="DQL25" s="233"/>
      <c r="DQM25" s="233"/>
      <c r="DQN25" s="233"/>
      <c r="DQO25" s="233"/>
      <c r="DQP25" s="235"/>
      <c r="DQQ25" s="232"/>
      <c r="DQR25" s="232"/>
      <c r="DQS25" s="232"/>
      <c r="DQT25" s="232"/>
      <c r="DQU25" s="232"/>
      <c r="DQV25" s="232"/>
      <c r="DQX25" s="233"/>
      <c r="DQY25" s="233"/>
      <c r="DQZ25" s="233"/>
      <c r="DRA25" s="233"/>
      <c r="DRB25" s="233"/>
      <c r="DRC25" s="233"/>
      <c r="DRD25" s="233"/>
      <c r="DRE25" s="233"/>
      <c r="DRF25" s="235"/>
      <c r="DRG25" s="232"/>
      <c r="DRH25" s="232"/>
      <c r="DRI25" s="232"/>
      <c r="DRJ25" s="232"/>
      <c r="DRK25" s="232"/>
      <c r="DRL25" s="232"/>
      <c r="DRN25" s="233"/>
      <c r="DRO25" s="233"/>
      <c r="DRP25" s="233"/>
      <c r="DRQ25" s="233"/>
      <c r="DRR25" s="233"/>
      <c r="DRS25" s="233"/>
      <c r="DRT25" s="233"/>
      <c r="DRU25" s="233"/>
      <c r="DRV25" s="235"/>
      <c r="DRW25" s="232"/>
      <c r="DRX25" s="232"/>
      <c r="DRY25" s="232"/>
      <c r="DRZ25" s="232"/>
      <c r="DSA25" s="232"/>
      <c r="DSB25" s="232"/>
      <c r="DSD25" s="233"/>
      <c r="DSE25" s="233"/>
      <c r="DSF25" s="233"/>
      <c r="DSG25" s="233"/>
      <c r="DSH25" s="233"/>
      <c r="DSI25" s="233"/>
      <c r="DSJ25" s="233"/>
      <c r="DSK25" s="233"/>
      <c r="DSL25" s="235"/>
      <c r="DSM25" s="232"/>
      <c r="DSN25" s="232"/>
      <c r="DSO25" s="232"/>
      <c r="DSP25" s="232"/>
      <c r="DSQ25" s="232"/>
      <c r="DSR25" s="232"/>
      <c r="DST25" s="233"/>
      <c r="DSU25" s="233"/>
      <c r="DSV25" s="233"/>
      <c r="DSW25" s="233"/>
      <c r="DSX25" s="233"/>
      <c r="DSY25" s="233"/>
      <c r="DSZ25" s="233"/>
      <c r="DTA25" s="233"/>
      <c r="DTB25" s="235"/>
      <c r="DTC25" s="232"/>
      <c r="DTD25" s="232"/>
      <c r="DTE25" s="232"/>
      <c r="DTF25" s="232"/>
      <c r="DTG25" s="232"/>
      <c r="DTH25" s="232"/>
      <c r="DTJ25" s="233"/>
      <c r="DTK25" s="233"/>
      <c r="DTL25" s="233"/>
      <c r="DTM25" s="233"/>
      <c r="DTN25" s="233"/>
      <c r="DTO25" s="233"/>
      <c r="DTP25" s="233"/>
      <c r="DTQ25" s="233"/>
      <c r="DTR25" s="235"/>
      <c r="DTS25" s="232"/>
      <c r="DTT25" s="232"/>
      <c r="DTU25" s="232"/>
      <c r="DTV25" s="232"/>
      <c r="DTW25" s="232"/>
      <c r="DTX25" s="232"/>
      <c r="DTZ25" s="233"/>
      <c r="DUA25" s="233"/>
      <c r="DUB25" s="233"/>
      <c r="DUC25" s="233"/>
      <c r="DUD25" s="233"/>
      <c r="DUE25" s="233"/>
      <c r="DUF25" s="233"/>
      <c r="DUG25" s="233"/>
      <c r="DUH25" s="235"/>
      <c r="DUI25" s="232"/>
      <c r="DUJ25" s="232"/>
      <c r="DUK25" s="232"/>
      <c r="DUL25" s="232"/>
      <c r="DUM25" s="232"/>
      <c r="DUN25" s="232"/>
      <c r="DUP25" s="233"/>
      <c r="DUQ25" s="233"/>
      <c r="DUR25" s="233"/>
      <c r="DUS25" s="233"/>
      <c r="DUT25" s="233"/>
      <c r="DUU25" s="233"/>
      <c r="DUV25" s="233"/>
      <c r="DUW25" s="233"/>
      <c r="DUX25" s="235"/>
      <c r="DUY25" s="232"/>
      <c r="DUZ25" s="232"/>
      <c r="DVA25" s="232"/>
      <c r="DVB25" s="232"/>
      <c r="DVC25" s="232"/>
      <c r="DVD25" s="232"/>
      <c r="DVF25" s="233"/>
      <c r="DVG25" s="233"/>
      <c r="DVH25" s="233"/>
      <c r="DVI25" s="233"/>
      <c r="DVJ25" s="233"/>
      <c r="DVK25" s="233"/>
      <c r="DVL25" s="233"/>
      <c r="DVM25" s="233"/>
      <c r="DVN25" s="235"/>
      <c r="DVO25" s="232"/>
      <c r="DVP25" s="232"/>
      <c r="DVQ25" s="232"/>
      <c r="DVR25" s="232"/>
      <c r="DVS25" s="232"/>
      <c r="DVT25" s="232"/>
      <c r="DVV25" s="233"/>
      <c r="DVW25" s="233"/>
      <c r="DVX25" s="233"/>
      <c r="DVY25" s="233"/>
      <c r="DVZ25" s="233"/>
      <c r="DWA25" s="233"/>
      <c r="DWB25" s="233"/>
      <c r="DWC25" s="233"/>
      <c r="DWD25" s="235"/>
      <c r="DWE25" s="232"/>
      <c r="DWF25" s="232"/>
      <c r="DWG25" s="232"/>
      <c r="DWH25" s="232"/>
      <c r="DWI25" s="232"/>
      <c r="DWJ25" s="232"/>
      <c r="DWL25" s="233"/>
      <c r="DWM25" s="233"/>
      <c r="DWN25" s="233"/>
      <c r="DWO25" s="233"/>
      <c r="DWP25" s="233"/>
      <c r="DWQ25" s="233"/>
      <c r="DWR25" s="233"/>
      <c r="DWS25" s="233"/>
      <c r="DWT25" s="235"/>
      <c r="DWU25" s="232"/>
      <c r="DWV25" s="232"/>
      <c r="DWW25" s="232"/>
      <c r="DWX25" s="232"/>
      <c r="DWY25" s="232"/>
      <c r="DWZ25" s="232"/>
      <c r="DXB25" s="233"/>
      <c r="DXC25" s="233"/>
      <c r="DXD25" s="233"/>
      <c r="DXE25" s="233"/>
      <c r="DXF25" s="233"/>
      <c r="DXG25" s="233"/>
      <c r="DXH25" s="233"/>
      <c r="DXI25" s="233"/>
      <c r="DXJ25" s="235"/>
      <c r="DXK25" s="232"/>
      <c r="DXL25" s="232"/>
      <c r="DXM25" s="232"/>
      <c r="DXN25" s="232"/>
      <c r="DXO25" s="232"/>
      <c r="DXP25" s="232"/>
      <c r="DXR25" s="233"/>
      <c r="DXS25" s="233"/>
      <c r="DXT25" s="233"/>
      <c r="DXU25" s="233"/>
      <c r="DXV25" s="233"/>
      <c r="DXW25" s="233"/>
      <c r="DXX25" s="233"/>
      <c r="DXY25" s="233"/>
      <c r="DXZ25" s="235"/>
      <c r="DYA25" s="232"/>
      <c r="DYB25" s="232"/>
      <c r="DYC25" s="232"/>
      <c r="DYD25" s="232"/>
      <c r="DYE25" s="232"/>
      <c r="DYF25" s="232"/>
      <c r="DYH25" s="233"/>
      <c r="DYI25" s="233"/>
      <c r="DYJ25" s="233"/>
      <c r="DYK25" s="233"/>
      <c r="DYL25" s="233"/>
      <c r="DYM25" s="233"/>
      <c r="DYN25" s="233"/>
      <c r="DYO25" s="233"/>
      <c r="DYP25" s="235"/>
      <c r="DYQ25" s="232"/>
      <c r="DYR25" s="232"/>
      <c r="DYS25" s="232"/>
      <c r="DYT25" s="232"/>
      <c r="DYU25" s="232"/>
      <c r="DYV25" s="232"/>
      <c r="DYX25" s="233"/>
      <c r="DYY25" s="233"/>
      <c r="DYZ25" s="233"/>
      <c r="DZA25" s="233"/>
      <c r="DZB25" s="233"/>
      <c r="DZC25" s="233"/>
      <c r="DZD25" s="233"/>
      <c r="DZE25" s="233"/>
      <c r="DZF25" s="235"/>
      <c r="DZG25" s="232"/>
      <c r="DZH25" s="232"/>
      <c r="DZI25" s="232"/>
      <c r="DZJ25" s="232"/>
      <c r="DZK25" s="232"/>
      <c r="DZL25" s="232"/>
      <c r="DZN25" s="233"/>
      <c r="DZO25" s="233"/>
      <c r="DZP25" s="233"/>
      <c r="DZQ25" s="233"/>
      <c r="DZR25" s="233"/>
      <c r="DZS25" s="233"/>
      <c r="DZT25" s="233"/>
      <c r="DZU25" s="233"/>
      <c r="DZV25" s="235"/>
      <c r="DZW25" s="232"/>
      <c r="DZX25" s="232"/>
      <c r="DZY25" s="232"/>
      <c r="DZZ25" s="232"/>
      <c r="EAA25" s="232"/>
      <c r="EAB25" s="232"/>
      <c r="EAD25" s="233"/>
      <c r="EAE25" s="233"/>
      <c r="EAF25" s="233"/>
      <c r="EAG25" s="233"/>
      <c r="EAH25" s="233"/>
      <c r="EAI25" s="233"/>
      <c r="EAJ25" s="233"/>
      <c r="EAK25" s="233"/>
      <c r="EAL25" s="235"/>
      <c r="EAM25" s="232"/>
      <c r="EAN25" s="232"/>
      <c r="EAO25" s="232"/>
      <c r="EAP25" s="232"/>
      <c r="EAQ25" s="232"/>
      <c r="EAR25" s="232"/>
      <c r="EAT25" s="233"/>
      <c r="EAU25" s="233"/>
      <c r="EAV25" s="233"/>
      <c r="EAW25" s="233"/>
      <c r="EAX25" s="233"/>
      <c r="EAY25" s="233"/>
      <c r="EAZ25" s="233"/>
      <c r="EBA25" s="233"/>
      <c r="EBB25" s="235"/>
      <c r="EBC25" s="232"/>
      <c r="EBD25" s="232"/>
      <c r="EBE25" s="232"/>
      <c r="EBF25" s="232"/>
      <c r="EBG25" s="232"/>
      <c r="EBH25" s="232"/>
      <c r="EBJ25" s="233"/>
      <c r="EBK25" s="233"/>
      <c r="EBL25" s="233"/>
      <c r="EBM25" s="233"/>
      <c r="EBN25" s="233"/>
      <c r="EBO25" s="233"/>
      <c r="EBP25" s="233"/>
      <c r="EBQ25" s="233"/>
      <c r="EBR25" s="235"/>
      <c r="EBS25" s="232"/>
      <c r="EBT25" s="232"/>
      <c r="EBU25" s="232"/>
      <c r="EBV25" s="232"/>
      <c r="EBW25" s="232"/>
      <c r="EBX25" s="232"/>
      <c r="EBZ25" s="233"/>
      <c r="ECA25" s="233"/>
      <c r="ECB25" s="233"/>
      <c r="ECC25" s="233"/>
      <c r="ECD25" s="233"/>
      <c r="ECE25" s="233"/>
      <c r="ECF25" s="233"/>
      <c r="ECG25" s="233"/>
      <c r="ECH25" s="235"/>
      <c r="ECI25" s="232"/>
      <c r="ECJ25" s="232"/>
      <c r="ECK25" s="232"/>
      <c r="ECL25" s="232"/>
      <c r="ECM25" s="232"/>
      <c r="ECN25" s="232"/>
      <c r="ECP25" s="233"/>
      <c r="ECQ25" s="233"/>
      <c r="ECR25" s="233"/>
      <c r="ECS25" s="233"/>
      <c r="ECT25" s="233"/>
      <c r="ECU25" s="233"/>
      <c r="ECV25" s="233"/>
      <c r="ECW25" s="233"/>
      <c r="ECX25" s="235"/>
      <c r="ECY25" s="232"/>
      <c r="ECZ25" s="232"/>
      <c r="EDA25" s="232"/>
      <c r="EDB25" s="232"/>
      <c r="EDC25" s="232"/>
      <c r="EDD25" s="232"/>
      <c r="EDF25" s="233"/>
      <c r="EDG25" s="233"/>
      <c r="EDH25" s="233"/>
      <c r="EDI25" s="233"/>
      <c r="EDJ25" s="233"/>
      <c r="EDK25" s="233"/>
      <c r="EDL25" s="233"/>
      <c r="EDM25" s="233"/>
      <c r="EDN25" s="235"/>
      <c r="EDO25" s="232"/>
      <c r="EDP25" s="232"/>
      <c r="EDQ25" s="232"/>
      <c r="EDR25" s="232"/>
      <c r="EDS25" s="232"/>
      <c r="EDT25" s="232"/>
      <c r="EDV25" s="233"/>
      <c r="EDW25" s="233"/>
      <c r="EDX25" s="233"/>
      <c r="EDY25" s="233"/>
      <c r="EDZ25" s="233"/>
      <c r="EEA25" s="233"/>
      <c r="EEB25" s="233"/>
      <c r="EEC25" s="233"/>
      <c r="EED25" s="235"/>
      <c r="EEE25" s="232"/>
      <c r="EEF25" s="232"/>
      <c r="EEG25" s="232"/>
      <c r="EEH25" s="232"/>
      <c r="EEI25" s="232"/>
      <c r="EEJ25" s="232"/>
      <c r="EEL25" s="233"/>
      <c r="EEM25" s="233"/>
      <c r="EEN25" s="233"/>
      <c r="EEO25" s="233"/>
      <c r="EEP25" s="233"/>
      <c r="EEQ25" s="233"/>
      <c r="EER25" s="233"/>
      <c r="EES25" s="233"/>
      <c r="EET25" s="235"/>
      <c r="EEU25" s="232"/>
      <c r="EEV25" s="232"/>
      <c r="EEW25" s="232"/>
      <c r="EEX25" s="232"/>
      <c r="EEY25" s="232"/>
      <c r="EEZ25" s="232"/>
      <c r="EFB25" s="233"/>
      <c r="EFC25" s="233"/>
      <c r="EFD25" s="233"/>
      <c r="EFE25" s="233"/>
      <c r="EFF25" s="233"/>
      <c r="EFG25" s="233"/>
      <c r="EFH25" s="233"/>
      <c r="EFI25" s="233"/>
      <c r="EFJ25" s="235"/>
      <c r="EFK25" s="232"/>
      <c r="EFL25" s="232"/>
      <c r="EFM25" s="232"/>
      <c r="EFN25" s="232"/>
      <c r="EFO25" s="232"/>
      <c r="EFP25" s="232"/>
      <c r="EFR25" s="233"/>
      <c r="EFS25" s="233"/>
      <c r="EFT25" s="233"/>
      <c r="EFU25" s="233"/>
      <c r="EFV25" s="233"/>
      <c r="EFW25" s="233"/>
      <c r="EFX25" s="233"/>
      <c r="EFY25" s="233"/>
      <c r="EFZ25" s="235"/>
      <c r="EGA25" s="232"/>
      <c r="EGB25" s="232"/>
      <c r="EGC25" s="232"/>
      <c r="EGD25" s="232"/>
      <c r="EGE25" s="232"/>
      <c r="EGF25" s="232"/>
      <c r="EGH25" s="233"/>
      <c r="EGI25" s="233"/>
      <c r="EGJ25" s="233"/>
      <c r="EGK25" s="233"/>
      <c r="EGL25" s="233"/>
      <c r="EGM25" s="233"/>
      <c r="EGN25" s="233"/>
      <c r="EGO25" s="233"/>
      <c r="EGP25" s="235"/>
      <c r="EGQ25" s="232"/>
      <c r="EGR25" s="232"/>
      <c r="EGS25" s="232"/>
      <c r="EGT25" s="232"/>
      <c r="EGU25" s="232"/>
      <c r="EGV25" s="232"/>
      <c r="EGX25" s="233"/>
      <c r="EGY25" s="233"/>
      <c r="EGZ25" s="233"/>
      <c r="EHA25" s="233"/>
      <c r="EHB25" s="233"/>
      <c r="EHC25" s="233"/>
      <c r="EHD25" s="233"/>
      <c r="EHE25" s="233"/>
      <c r="EHF25" s="235"/>
      <c r="EHG25" s="232"/>
      <c r="EHH25" s="232"/>
      <c r="EHI25" s="232"/>
      <c r="EHJ25" s="232"/>
      <c r="EHK25" s="232"/>
      <c r="EHL25" s="232"/>
      <c r="EHN25" s="233"/>
      <c r="EHO25" s="233"/>
      <c r="EHP25" s="233"/>
      <c r="EHQ25" s="233"/>
      <c r="EHR25" s="233"/>
      <c r="EHS25" s="233"/>
      <c r="EHT25" s="233"/>
      <c r="EHU25" s="233"/>
      <c r="EHV25" s="235"/>
      <c r="EHW25" s="232"/>
      <c r="EHX25" s="232"/>
      <c r="EHY25" s="232"/>
      <c r="EHZ25" s="232"/>
      <c r="EIA25" s="232"/>
      <c r="EIB25" s="232"/>
      <c r="EID25" s="233"/>
      <c r="EIE25" s="233"/>
      <c r="EIF25" s="233"/>
      <c r="EIG25" s="233"/>
      <c r="EIH25" s="233"/>
      <c r="EII25" s="233"/>
      <c r="EIJ25" s="233"/>
      <c r="EIK25" s="233"/>
      <c r="EIL25" s="235"/>
      <c r="EIM25" s="232"/>
      <c r="EIN25" s="232"/>
      <c r="EIO25" s="232"/>
      <c r="EIP25" s="232"/>
      <c r="EIQ25" s="232"/>
      <c r="EIR25" s="232"/>
      <c r="EIT25" s="233"/>
      <c r="EIU25" s="233"/>
      <c r="EIV25" s="233"/>
      <c r="EIW25" s="233"/>
      <c r="EIX25" s="233"/>
      <c r="EIY25" s="233"/>
      <c r="EIZ25" s="233"/>
      <c r="EJA25" s="233"/>
      <c r="EJB25" s="235"/>
      <c r="EJC25" s="232"/>
      <c r="EJD25" s="232"/>
      <c r="EJE25" s="232"/>
      <c r="EJF25" s="232"/>
      <c r="EJG25" s="232"/>
      <c r="EJH25" s="232"/>
      <c r="EJJ25" s="233"/>
      <c r="EJK25" s="233"/>
      <c r="EJL25" s="233"/>
      <c r="EJM25" s="233"/>
      <c r="EJN25" s="233"/>
      <c r="EJO25" s="233"/>
      <c r="EJP25" s="233"/>
      <c r="EJQ25" s="233"/>
      <c r="EJR25" s="235"/>
      <c r="EJS25" s="232"/>
      <c r="EJT25" s="232"/>
      <c r="EJU25" s="232"/>
      <c r="EJV25" s="232"/>
      <c r="EJW25" s="232"/>
      <c r="EJX25" s="232"/>
      <c r="EJZ25" s="233"/>
      <c r="EKA25" s="233"/>
      <c r="EKB25" s="233"/>
      <c r="EKC25" s="233"/>
      <c r="EKD25" s="233"/>
      <c r="EKE25" s="233"/>
      <c r="EKF25" s="233"/>
      <c r="EKG25" s="233"/>
      <c r="EKH25" s="235"/>
      <c r="EKI25" s="232"/>
      <c r="EKJ25" s="232"/>
      <c r="EKK25" s="232"/>
      <c r="EKL25" s="232"/>
      <c r="EKM25" s="232"/>
      <c r="EKN25" s="232"/>
      <c r="EKP25" s="233"/>
      <c r="EKQ25" s="233"/>
      <c r="EKR25" s="233"/>
      <c r="EKS25" s="233"/>
      <c r="EKT25" s="233"/>
      <c r="EKU25" s="233"/>
      <c r="EKV25" s="233"/>
      <c r="EKW25" s="233"/>
      <c r="EKX25" s="235"/>
      <c r="EKY25" s="232"/>
      <c r="EKZ25" s="232"/>
      <c r="ELA25" s="232"/>
      <c r="ELB25" s="232"/>
      <c r="ELC25" s="232"/>
      <c r="ELD25" s="232"/>
      <c r="ELF25" s="233"/>
      <c r="ELG25" s="233"/>
      <c r="ELH25" s="233"/>
      <c r="ELI25" s="233"/>
      <c r="ELJ25" s="233"/>
      <c r="ELK25" s="233"/>
      <c r="ELL25" s="233"/>
      <c r="ELM25" s="233"/>
      <c r="ELN25" s="235"/>
      <c r="ELO25" s="232"/>
      <c r="ELP25" s="232"/>
      <c r="ELQ25" s="232"/>
      <c r="ELR25" s="232"/>
      <c r="ELS25" s="232"/>
      <c r="ELT25" s="232"/>
      <c r="ELV25" s="233"/>
      <c r="ELW25" s="233"/>
      <c r="ELX25" s="233"/>
      <c r="ELY25" s="233"/>
      <c r="ELZ25" s="233"/>
      <c r="EMA25" s="233"/>
      <c r="EMB25" s="233"/>
      <c r="EMC25" s="233"/>
      <c r="EMD25" s="235"/>
      <c r="EME25" s="232"/>
      <c r="EMF25" s="232"/>
      <c r="EMG25" s="232"/>
      <c r="EMH25" s="232"/>
      <c r="EMI25" s="232"/>
      <c r="EMJ25" s="232"/>
      <c r="EML25" s="233"/>
      <c r="EMM25" s="233"/>
      <c r="EMN25" s="233"/>
      <c r="EMO25" s="233"/>
      <c r="EMP25" s="233"/>
      <c r="EMQ25" s="233"/>
      <c r="EMR25" s="233"/>
      <c r="EMS25" s="233"/>
      <c r="EMT25" s="235"/>
      <c r="EMU25" s="232"/>
      <c r="EMV25" s="232"/>
      <c r="EMW25" s="232"/>
      <c r="EMX25" s="232"/>
      <c r="EMY25" s="232"/>
      <c r="EMZ25" s="232"/>
      <c r="ENB25" s="233"/>
      <c r="ENC25" s="233"/>
      <c r="END25" s="233"/>
      <c r="ENE25" s="233"/>
      <c r="ENF25" s="233"/>
      <c r="ENG25" s="233"/>
      <c r="ENH25" s="233"/>
      <c r="ENI25" s="233"/>
      <c r="ENJ25" s="235"/>
      <c r="ENK25" s="232"/>
      <c r="ENL25" s="232"/>
      <c r="ENM25" s="232"/>
      <c r="ENN25" s="232"/>
      <c r="ENO25" s="232"/>
      <c r="ENP25" s="232"/>
      <c r="ENR25" s="233"/>
      <c r="ENS25" s="233"/>
      <c r="ENT25" s="233"/>
      <c r="ENU25" s="233"/>
      <c r="ENV25" s="233"/>
      <c r="ENW25" s="233"/>
      <c r="ENX25" s="233"/>
      <c r="ENY25" s="233"/>
      <c r="ENZ25" s="235"/>
      <c r="EOA25" s="232"/>
      <c r="EOB25" s="232"/>
      <c r="EOC25" s="232"/>
      <c r="EOD25" s="232"/>
      <c r="EOE25" s="232"/>
      <c r="EOF25" s="232"/>
      <c r="EOH25" s="233"/>
      <c r="EOI25" s="233"/>
      <c r="EOJ25" s="233"/>
      <c r="EOK25" s="233"/>
      <c r="EOL25" s="233"/>
      <c r="EOM25" s="233"/>
      <c r="EON25" s="233"/>
      <c r="EOO25" s="233"/>
      <c r="EOP25" s="235"/>
      <c r="EOQ25" s="232"/>
      <c r="EOR25" s="232"/>
      <c r="EOS25" s="232"/>
      <c r="EOT25" s="232"/>
      <c r="EOU25" s="232"/>
      <c r="EOV25" s="232"/>
      <c r="EOX25" s="233"/>
      <c r="EOY25" s="233"/>
      <c r="EOZ25" s="233"/>
      <c r="EPA25" s="233"/>
      <c r="EPB25" s="233"/>
      <c r="EPC25" s="233"/>
      <c r="EPD25" s="233"/>
      <c r="EPE25" s="233"/>
      <c r="EPF25" s="235"/>
      <c r="EPG25" s="232"/>
      <c r="EPH25" s="232"/>
      <c r="EPI25" s="232"/>
      <c r="EPJ25" s="232"/>
      <c r="EPK25" s="232"/>
      <c r="EPL25" s="232"/>
      <c r="EPN25" s="233"/>
      <c r="EPO25" s="233"/>
      <c r="EPP25" s="233"/>
      <c r="EPQ25" s="233"/>
      <c r="EPR25" s="233"/>
      <c r="EPS25" s="233"/>
      <c r="EPT25" s="233"/>
      <c r="EPU25" s="233"/>
      <c r="EPV25" s="235"/>
      <c r="EPW25" s="232"/>
      <c r="EPX25" s="232"/>
      <c r="EPY25" s="232"/>
      <c r="EPZ25" s="232"/>
      <c r="EQA25" s="232"/>
      <c r="EQB25" s="232"/>
      <c r="EQD25" s="233"/>
      <c r="EQE25" s="233"/>
      <c r="EQF25" s="233"/>
      <c r="EQG25" s="233"/>
      <c r="EQH25" s="233"/>
      <c r="EQI25" s="233"/>
      <c r="EQJ25" s="233"/>
      <c r="EQK25" s="233"/>
      <c r="EQL25" s="235"/>
      <c r="EQM25" s="232"/>
      <c r="EQN25" s="232"/>
      <c r="EQO25" s="232"/>
      <c r="EQP25" s="232"/>
      <c r="EQQ25" s="232"/>
      <c r="EQR25" s="232"/>
      <c r="EQT25" s="233"/>
      <c r="EQU25" s="233"/>
      <c r="EQV25" s="233"/>
      <c r="EQW25" s="233"/>
      <c r="EQX25" s="233"/>
      <c r="EQY25" s="233"/>
      <c r="EQZ25" s="233"/>
      <c r="ERA25" s="233"/>
      <c r="ERB25" s="235"/>
      <c r="ERC25" s="232"/>
      <c r="ERD25" s="232"/>
      <c r="ERE25" s="232"/>
      <c r="ERF25" s="232"/>
      <c r="ERG25" s="232"/>
      <c r="ERH25" s="232"/>
      <c r="ERJ25" s="233"/>
      <c r="ERK25" s="233"/>
      <c r="ERL25" s="233"/>
      <c r="ERM25" s="233"/>
      <c r="ERN25" s="233"/>
      <c r="ERO25" s="233"/>
      <c r="ERP25" s="233"/>
      <c r="ERQ25" s="233"/>
      <c r="ERR25" s="235"/>
      <c r="ERS25" s="232"/>
      <c r="ERT25" s="232"/>
      <c r="ERU25" s="232"/>
      <c r="ERV25" s="232"/>
      <c r="ERW25" s="232"/>
      <c r="ERX25" s="232"/>
      <c r="ERZ25" s="233"/>
      <c r="ESA25" s="233"/>
      <c r="ESB25" s="233"/>
      <c r="ESC25" s="233"/>
      <c r="ESD25" s="233"/>
      <c r="ESE25" s="233"/>
      <c r="ESF25" s="233"/>
      <c r="ESG25" s="233"/>
      <c r="ESH25" s="235"/>
      <c r="ESI25" s="232"/>
      <c r="ESJ25" s="232"/>
      <c r="ESK25" s="232"/>
      <c r="ESL25" s="232"/>
      <c r="ESM25" s="232"/>
      <c r="ESN25" s="232"/>
      <c r="ESP25" s="233"/>
      <c r="ESQ25" s="233"/>
      <c r="ESR25" s="233"/>
      <c r="ESS25" s="233"/>
      <c r="EST25" s="233"/>
      <c r="ESU25" s="233"/>
      <c r="ESV25" s="233"/>
      <c r="ESW25" s="233"/>
      <c r="ESX25" s="235"/>
      <c r="ESY25" s="232"/>
      <c r="ESZ25" s="232"/>
      <c r="ETA25" s="232"/>
      <c r="ETB25" s="232"/>
      <c r="ETC25" s="232"/>
      <c r="ETD25" s="232"/>
      <c r="ETF25" s="233"/>
      <c r="ETG25" s="233"/>
      <c r="ETH25" s="233"/>
      <c r="ETI25" s="233"/>
      <c r="ETJ25" s="233"/>
      <c r="ETK25" s="233"/>
      <c r="ETL25" s="233"/>
      <c r="ETM25" s="233"/>
      <c r="ETN25" s="235"/>
      <c r="ETO25" s="232"/>
      <c r="ETP25" s="232"/>
      <c r="ETQ25" s="232"/>
      <c r="ETR25" s="232"/>
      <c r="ETS25" s="232"/>
      <c r="ETT25" s="232"/>
      <c r="ETV25" s="233"/>
      <c r="ETW25" s="233"/>
      <c r="ETX25" s="233"/>
      <c r="ETY25" s="233"/>
      <c r="ETZ25" s="233"/>
      <c r="EUA25" s="233"/>
      <c r="EUB25" s="233"/>
      <c r="EUC25" s="233"/>
      <c r="EUD25" s="235"/>
      <c r="EUE25" s="232"/>
      <c r="EUF25" s="232"/>
      <c r="EUG25" s="232"/>
      <c r="EUH25" s="232"/>
      <c r="EUI25" s="232"/>
      <c r="EUJ25" s="232"/>
      <c r="EUL25" s="233"/>
      <c r="EUM25" s="233"/>
      <c r="EUN25" s="233"/>
      <c r="EUO25" s="233"/>
      <c r="EUP25" s="233"/>
      <c r="EUQ25" s="233"/>
      <c r="EUR25" s="233"/>
      <c r="EUS25" s="233"/>
      <c r="EUT25" s="235"/>
      <c r="EUU25" s="232"/>
      <c r="EUV25" s="232"/>
      <c r="EUW25" s="232"/>
      <c r="EUX25" s="232"/>
      <c r="EUY25" s="232"/>
      <c r="EUZ25" s="232"/>
      <c r="EVB25" s="233"/>
      <c r="EVC25" s="233"/>
      <c r="EVD25" s="233"/>
      <c r="EVE25" s="233"/>
      <c r="EVF25" s="233"/>
      <c r="EVG25" s="233"/>
      <c r="EVH25" s="233"/>
      <c r="EVI25" s="233"/>
      <c r="EVJ25" s="235"/>
      <c r="EVK25" s="232"/>
      <c r="EVL25" s="232"/>
      <c r="EVM25" s="232"/>
      <c r="EVN25" s="232"/>
      <c r="EVO25" s="232"/>
      <c r="EVP25" s="232"/>
      <c r="EVR25" s="233"/>
      <c r="EVS25" s="233"/>
      <c r="EVT25" s="233"/>
      <c r="EVU25" s="233"/>
      <c r="EVV25" s="233"/>
      <c r="EVW25" s="233"/>
      <c r="EVX25" s="233"/>
      <c r="EVY25" s="233"/>
      <c r="EVZ25" s="235"/>
      <c r="EWA25" s="232"/>
      <c r="EWB25" s="232"/>
      <c r="EWC25" s="232"/>
      <c r="EWD25" s="232"/>
      <c r="EWE25" s="232"/>
      <c r="EWF25" s="232"/>
      <c r="EWH25" s="233"/>
      <c r="EWI25" s="233"/>
      <c r="EWJ25" s="233"/>
      <c r="EWK25" s="233"/>
      <c r="EWL25" s="233"/>
      <c r="EWM25" s="233"/>
      <c r="EWN25" s="233"/>
      <c r="EWO25" s="233"/>
      <c r="EWP25" s="235"/>
      <c r="EWQ25" s="232"/>
      <c r="EWR25" s="232"/>
      <c r="EWS25" s="232"/>
      <c r="EWT25" s="232"/>
      <c r="EWU25" s="232"/>
      <c r="EWV25" s="232"/>
      <c r="EWX25" s="233"/>
      <c r="EWY25" s="233"/>
      <c r="EWZ25" s="233"/>
      <c r="EXA25" s="233"/>
      <c r="EXB25" s="233"/>
      <c r="EXC25" s="233"/>
      <c r="EXD25" s="233"/>
      <c r="EXE25" s="233"/>
      <c r="EXF25" s="235"/>
      <c r="EXG25" s="232"/>
      <c r="EXH25" s="232"/>
      <c r="EXI25" s="232"/>
      <c r="EXJ25" s="232"/>
      <c r="EXK25" s="232"/>
      <c r="EXL25" s="232"/>
      <c r="EXN25" s="233"/>
      <c r="EXO25" s="233"/>
      <c r="EXP25" s="233"/>
      <c r="EXQ25" s="233"/>
      <c r="EXR25" s="233"/>
      <c r="EXS25" s="233"/>
      <c r="EXT25" s="233"/>
      <c r="EXU25" s="233"/>
      <c r="EXV25" s="235"/>
      <c r="EXW25" s="232"/>
      <c r="EXX25" s="232"/>
      <c r="EXY25" s="232"/>
      <c r="EXZ25" s="232"/>
      <c r="EYA25" s="232"/>
      <c r="EYB25" s="232"/>
      <c r="EYD25" s="233"/>
      <c r="EYE25" s="233"/>
      <c r="EYF25" s="233"/>
      <c r="EYG25" s="233"/>
      <c r="EYH25" s="233"/>
      <c r="EYI25" s="233"/>
      <c r="EYJ25" s="233"/>
      <c r="EYK25" s="233"/>
      <c r="EYL25" s="235"/>
      <c r="EYM25" s="232"/>
      <c r="EYN25" s="232"/>
      <c r="EYO25" s="232"/>
      <c r="EYP25" s="232"/>
      <c r="EYQ25" s="232"/>
      <c r="EYR25" s="232"/>
      <c r="EYT25" s="233"/>
      <c r="EYU25" s="233"/>
      <c r="EYV25" s="233"/>
      <c r="EYW25" s="233"/>
      <c r="EYX25" s="233"/>
      <c r="EYY25" s="233"/>
      <c r="EYZ25" s="233"/>
      <c r="EZA25" s="233"/>
      <c r="EZB25" s="235"/>
      <c r="EZC25" s="232"/>
      <c r="EZD25" s="232"/>
      <c r="EZE25" s="232"/>
      <c r="EZF25" s="232"/>
      <c r="EZG25" s="232"/>
      <c r="EZH25" s="232"/>
      <c r="EZJ25" s="233"/>
      <c r="EZK25" s="233"/>
      <c r="EZL25" s="233"/>
      <c r="EZM25" s="233"/>
      <c r="EZN25" s="233"/>
      <c r="EZO25" s="233"/>
      <c r="EZP25" s="233"/>
      <c r="EZQ25" s="233"/>
      <c r="EZR25" s="235"/>
      <c r="EZS25" s="232"/>
      <c r="EZT25" s="232"/>
      <c r="EZU25" s="232"/>
      <c r="EZV25" s="232"/>
      <c r="EZW25" s="232"/>
      <c r="EZX25" s="232"/>
      <c r="EZZ25" s="233"/>
      <c r="FAA25" s="233"/>
      <c r="FAB25" s="233"/>
      <c r="FAC25" s="233"/>
      <c r="FAD25" s="233"/>
      <c r="FAE25" s="233"/>
      <c r="FAF25" s="233"/>
      <c r="FAG25" s="233"/>
      <c r="FAH25" s="235"/>
      <c r="FAI25" s="232"/>
      <c r="FAJ25" s="232"/>
      <c r="FAK25" s="232"/>
      <c r="FAL25" s="232"/>
      <c r="FAM25" s="232"/>
      <c r="FAN25" s="232"/>
      <c r="FAP25" s="233"/>
      <c r="FAQ25" s="233"/>
      <c r="FAR25" s="233"/>
      <c r="FAS25" s="233"/>
      <c r="FAT25" s="233"/>
      <c r="FAU25" s="233"/>
      <c r="FAV25" s="233"/>
      <c r="FAW25" s="233"/>
      <c r="FAX25" s="235"/>
      <c r="FAY25" s="232"/>
      <c r="FAZ25" s="232"/>
      <c r="FBA25" s="232"/>
      <c r="FBB25" s="232"/>
      <c r="FBC25" s="232"/>
      <c r="FBD25" s="232"/>
      <c r="FBF25" s="233"/>
      <c r="FBG25" s="233"/>
      <c r="FBH25" s="233"/>
      <c r="FBI25" s="233"/>
      <c r="FBJ25" s="233"/>
      <c r="FBK25" s="233"/>
      <c r="FBL25" s="233"/>
      <c r="FBM25" s="233"/>
      <c r="FBN25" s="235"/>
      <c r="FBO25" s="232"/>
      <c r="FBP25" s="232"/>
      <c r="FBQ25" s="232"/>
      <c r="FBR25" s="232"/>
      <c r="FBS25" s="232"/>
      <c r="FBT25" s="232"/>
      <c r="FBV25" s="233"/>
      <c r="FBW25" s="233"/>
      <c r="FBX25" s="233"/>
      <c r="FBY25" s="233"/>
      <c r="FBZ25" s="233"/>
      <c r="FCA25" s="233"/>
      <c r="FCB25" s="233"/>
      <c r="FCC25" s="233"/>
      <c r="FCD25" s="235"/>
      <c r="FCE25" s="232"/>
      <c r="FCF25" s="232"/>
      <c r="FCG25" s="232"/>
      <c r="FCH25" s="232"/>
      <c r="FCI25" s="232"/>
      <c r="FCJ25" s="232"/>
      <c r="FCL25" s="233"/>
      <c r="FCM25" s="233"/>
      <c r="FCN25" s="233"/>
      <c r="FCO25" s="233"/>
      <c r="FCP25" s="233"/>
      <c r="FCQ25" s="233"/>
      <c r="FCR25" s="233"/>
      <c r="FCS25" s="233"/>
      <c r="FCT25" s="235"/>
      <c r="FCU25" s="232"/>
      <c r="FCV25" s="232"/>
      <c r="FCW25" s="232"/>
      <c r="FCX25" s="232"/>
      <c r="FCY25" s="232"/>
      <c r="FCZ25" s="232"/>
      <c r="FDB25" s="233"/>
      <c r="FDC25" s="233"/>
      <c r="FDD25" s="233"/>
      <c r="FDE25" s="233"/>
      <c r="FDF25" s="233"/>
      <c r="FDG25" s="233"/>
      <c r="FDH25" s="233"/>
      <c r="FDI25" s="233"/>
      <c r="FDJ25" s="235"/>
      <c r="FDK25" s="232"/>
      <c r="FDL25" s="232"/>
      <c r="FDM25" s="232"/>
      <c r="FDN25" s="232"/>
      <c r="FDO25" s="232"/>
      <c r="FDP25" s="232"/>
      <c r="FDR25" s="233"/>
      <c r="FDS25" s="233"/>
      <c r="FDT25" s="233"/>
      <c r="FDU25" s="233"/>
      <c r="FDV25" s="233"/>
      <c r="FDW25" s="233"/>
      <c r="FDX25" s="233"/>
      <c r="FDY25" s="233"/>
      <c r="FDZ25" s="235"/>
      <c r="FEA25" s="232"/>
      <c r="FEB25" s="232"/>
      <c r="FEC25" s="232"/>
      <c r="FED25" s="232"/>
      <c r="FEE25" s="232"/>
      <c r="FEF25" s="232"/>
      <c r="FEH25" s="233"/>
      <c r="FEI25" s="233"/>
      <c r="FEJ25" s="233"/>
      <c r="FEK25" s="233"/>
      <c r="FEL25" s="233"/>
      <c r="FEM25" s="233"/>
      <c r="FEN25" s="233"/>
      <c r="FEO25" s="233"/>
      <c r="FEP25" s="235"/>
      <c r="FEQ25" s="232"/>
      <c r="FER25" s="232"/>
      <c r="FES25" s="232"/>
      <c r="FET25" s="232"/>
      <c r="FEU25" s="232"/>
      <c r="FEV25" s="232"/>
      <c r="FEX25" s="233"/>
      <c r="FEY25" s="233"/>
      <c r="FEZ25" s="233"/>
      <c r="FFA25" s="233"/>
      <c r="FFB25" s="233"/>
      <c r="FFC25" s="233"/>
      <c r="FFD25" s="233"/>
      <c r="FFE25" s="233"/>
      <c r="FFF25" s="235"/>
      <c r="FFG25" s="232"/>
      <c r="FFH25" s="232"/>
      <c r="FFI25" s="232"/>
      <c r="FFJ25" s="232"/>
      <c r="FFK25" s="232"/>
      <c r="FFL25" s="232"/>
      <c r="FFN25" s="233"/>
      <c r="FFO25" s="233"/>
      <c r="FFP25" s="233"/>
      <c r="FFQ25" s="233"/>
      <c r="FFR25" s="233"/>
      <c r="FFS25" s="233"/>
      <c r="FFT25" s="233"/>
      <c r="FFU25" s="233"/>
      <c r="FFV25" s="235"/>
      <c r="FFW25" s="232"/>
      <c r="FFX25" s="232"/>
      <c r="FFY25" s="232"/>
      <c r="FFZ25" s="232"/>
      <c r="FGA25" s="232"/>
      <c r="FGB25" s="232"/>
      <c r="FGD25" s="233"/>
      <c r="FGE25" s="233"/>
      <c r="FGF25" s="233"/>
      <c r="FGG25" s="233"/>
      <c r="FGH25" s="233"/>
      <c r="FGI25" s="233"/>
      <c r="FGJ25" s="233"/>
      <c r="FGK25" s="233"/>
      <c r="FGL25" s="235"/>
      <c r="FGM25" s="232"/>
      <c r="FGN25" s="232"/>
      <c r="FGO25" s="232"/>
      <c r="FGP25" s="232"/>
      <c r="FGQ25" s="232"/>
      <c r="FGR25" s="232"/>
      <c r="FGT25" s="233"/>
      <c r="FGU25" s="233"/>
      <c r="FGV25" s="233"/>
      <c r="FGW25" s="233"/>
      <c r="FGX25" s="233"/>
      <c r="FGY25" s="233"/>
      <c r="FGZ25" s="233"/>
      <c r="FHA25" s="233"/>
      <c r="FHB25" s="235"/>
      <c r="FHC25" s="232"/>
      <c r="FHD25" s="232"/>
      <c r="FHE25" s="232"/>
      <c r="FHF25" s="232"/>
      <c r="FHG25" s="232"/>
      <c r="FHH25" s="232"/>
      <c r="FHJ25" s="233"/>
      <c r="FHK25" s="233"/>
      <c r="FHL25" s="233"/>
      <c r="FHM25" s="233"/>
      <c r="FHN25" s="233"/>
      <c r="FHO25" s="233"/>
      <c r="FHP25" s="233"/>
      <c r="FHQ25" s="233"/>
      <c r="FHR25" s="235"/>
      <c r="FHS25" s="232"/>
      <c r="FHT25" s="232"/>
      <c r="FHU25" s="232"/>
      <c r="FHV25" s="232"/>
      <c r="FHW25" s="232"/>
      <c r="FHX25" s="232"/>
      <c r="FHZ25" s="233"/>
      <c r="FIA25" s="233"/>
      <c r="FIB25" s="233"/>
      <c r="FIC25" s="233"/>
      <c r="FID25" s="233"/>
      <c r="FIE25" s="233"/>
      <c r="FIF25" s="233"/>
      <c r="FIG25" s="233"/>
      <c r="FIH25" s="235"/>
      <c r="FII25" s="232"/>
      <c r="FIJ25" s="232"/>
      <c r="FIK25" s="232"/>
      <c r="FIL25" s="232"/>
      <c r="FIM25" s="232"/>
      <c r="FIN25" s="232"/>
      <c r="FIP25" s="233"/>
      <c r="FIQ25" s="233"/>
      <c r="FIR25" s="233"/>
      <c r="FIS25" s="233"/>
      <c r="FIT25" s="233"/>
      <c r="FIU25" s="233"/>
      <c r="FIV25" s="233"/>
      <c r="FIW25" s="233"/>
      <c r="FIX25" s="235"/>
      <c r="FIY25" s="232"/>
      <c r="FIZ25" s="232"/>
      <c r="FJA25" s="232"/>
      <c r="FJB25" s="232"/>
      <c r="FJC25" s="232"/>
      <c r="FJD25" s="232"/>
      <c r="FJF25" s="233"/>
      <c r="FJG25" s="233"/>
      <c r="FJH25" s="233"/>
      <c r="FJI25" s="233"/>
      <c r="FJJ25" s="233"/>
      <c r="FJK25" s="233"/>
      <c r="FJL25" s="233"/>
      <c r="FJM25" s="233"/>
      <c r="FJN25" s="235"/>
      <c r="FJO25" s="232"/>
      <c r="FJP25" s="232"/>
      <c r="FJQ25" s="232"/>
      <c r="FJR25" s="232"/>
      <c r="FJS25" s="232"/>
      <c r="FJT25" s="232"/>
      <c r="FJV25" s="233"/>
      <c r="FJW25" s="233"/>
      <c r="FJX25" s="233"/>
      <c r="FJY25" s="233"/>
      <c r="FJZ25" s="233"/>
      <c r="FKA25" s="233"/>
      <c r="FKB25" s="233"/>
      <c r="FKC25" s="233"/>
      <c r="FKD25" s="235"/>
      <c r="FKE25" s="232"/>
      <c r="FKF25" s="232"/>
      <c r="FKG25" s="232"/>
      <c r="FKH25" s="232"/>
      <c r="FKI25" s="232"/>
      <c r="FKJ25" s="232"/>
      <c r="FKL25" s="233"/>
      <c r="FKM25" s="233"/>
      <c r="FKN25" s="233"/>
      <c r="FKO25" s="233"/>
      <c r="FKP25" s="233"/>
      <c r="FKQ25" s="233"/>
      <c r="FKR25" s="233"/>
      <c r="FKS25" s="233"/>
      <c r="FKT25" s="235"/>
      <c r="FKU25" s="232"/>
      <c r="FKV25" s="232"/>
      <c r="FKW25" s="232"/>
      <c r="FKX25" s="232"/>
      <c r="FKY25" s="232"/>
      <c r="FKZ25" s="232"/>
      <c r="FLB25" s="233"/>
      <c r="FLC25" s="233"/>
      <c r="FLD25" s="233"/>
      <c r="FLE25" s="233"/>
      <c r="FLF25" s="233"/>
      <c r="FLG25" s="233"/>
      <c r="FLH25" s="233"/>
      <c r="FLI25" s="233"/>
      <c r="FLJ25" s="235"/>
      <c r="FLK25" s="232"/>
      <c r="FLL25" s="232"/>
      <c r="FLM25" s="232"/>
      <c r="FLN25" s="232"/>
      <c r="FLO25" s="232"/>
      <c r="FLP25" s="232"/>
      <c r="FLR25" s="233"/>
      <c r="FLS25" s="233"/>
      <c r="FLT25" s="233"/>
      <c r="FLU25" s="233"/>
      <c r="FLV25" s="233"/>
      <c r="FLW25" s="233"/>
      <c r="FLX25" s="233"/>
      <c r="FLY25" s="233"/>
      <c r="FLZ25" s="235"/>
      <c r="FMA25" s="232"/>
      <c r="FMB25" s="232"/>
      <c r="FMC25" s="232"/>
      <c r="FMD25" s="232"/>
      <c r="FME25" s="232"/>
      <c r="FMF25" s="232"/>
      <c r="FMH25" s="233"/>
      <c r="FMI25" s="233"/>
      <c r="FMJ25" s="233"/>
      <c r="FMK25" s="233"/>
      <c r="FML25" s="233"/>
      <c r="FMM25" s="233"/>
      <c r="FMN25" s="233"/>
      <c r="FMO25" s="233"/>
      <c r="FMP25" s="235"/>
      <c r="FMQ25" s="232"/>
      <c r="FMR25" s="232"/>
      <c r="FMS25" s="232"/>
      <c r="FMT25" s="232"/>
      <c r="FMU25" s="232"/>
      <c r="FMV25" s="232"/>
      <c r="FMX25" s="233"/>
      <c r="FMY25" s="233"/>
      <c r="FMZ25" s="233"/>
      <c r="FNA25" s="233"/>
      <c r="FNB25" s="233"/>
      <c r="FNC25" s="233"/>
      <c r="FND25" s="233"/>
      <c r="FNE25" s="233"/>
      <c r="FNF25" s="235"/>
      <c r="FNG25" s="232"/>
      <c r="FNH25" s="232"/>
      <c r="FNI25" s="232"/>
      <c r="FNJ25" s="232"/>
      <c r="FNK25" s="232"/>
      <c r="FNL25" s="232"/>
      <c r="FNN25" s="233"/>
      <c r="FNO25" s="233"/>
      <c r="FNP25" s="233"/>
      <c r="FNQ25" s="233"/>
      <c r="FNR25" s="233"/>
      <c r="FNS25" s="233"/>
      <c r="FNT25" s="233"/>
      <c r="FNU25" s="233"/>
      <c r="FNV25" s="235"/>
      <c r="FNW25" s="232"/>
      <c r="FNX25" s="232"/>
      <c r="FNY25" s="232"/>
      <c r="FNZ25" s="232"/>
      <c r="FOA25" s="232"/>
      <c r="FOB25" s="232"/>
      <c r="FOD25" s="233"/>
      <c r="FOE25" s="233"/>
      <c r="FOF25" s="233"/>
      <c r="FOG25" s="233"/>
      <c r="FOH25" s="233"/>
      <c r="FOI25" s="233"/>
      <c r="FOJ25" s="233"/>
      <c r="FOK25" s="233"/>
      <c r="FOL25" s="235"/>
      <c r="FOM25" s="232"/>
      <c r="FON25" s="232"/>
      <c r="FOO25" s="232"/>
      <c r="FOP25" s="232"/>
      <c r="FOQ25" s="232"/>
      <c r="FOR25" s="232"/>
      <c r="FOT25" s="233"/>
      <c r="FOU25" s="233"/>
      <c r="FOV25" s="233"/>
      <c r="FOW25" s="233"/>
      <c r="FOX25" s="233"/>
      <c r="FOY25" s="233"/>
      <c r="FOZ25" s="233"/>
      <c r="FPA25" s="233"/>
      <c r="FPB25" s="235"/>
      <c r="FPC25" s="232"/>
      <c r="FPD25" s="232"/>
      <c r="FPE25" s="232"/>
      <c r="FPF25" s="232"/>
      <c r="FPG25" s="232"/>
      <c r="FPH25" s="232"/>
      <c r="FPJ25" s="233"/>
      <c r="FPK25" s="233"/>
      <c r="FPL25" s="233"/>
      <c r="FPM25" s="233"/>
      <c r="FPN25" s="233"/>
      <c r="FPO25" s="233"/>
      <c r="FPP25" s="233"/>
      <c r="FPQ25" s="233"/>
      <c r="FPR25" s="235"/>
      <c r="FPS25" s="232"/>
      <c r="FPT25" s="232"/>
      <c r="FPU25" s="232"/>
      <c r="FPV25" s="232"/>
      <c r="FPW25" s="232"/>
      <c r="FPX25" s="232"/>
      <c r="FPZ25" s="233"/>
      <c r="FQA25" s="233"/>
      <c r="FQB25" s="233"/>
      <c r="FQC25" s="233"/>
      <c r="FQD25" s="233"/>
      <c r="FQE25" s="233"/>
      <c r="FQF25" s="233"/>
      <c r="FQG25" s="233"/>
      <c r="FQH25" s="235"/>
      <c r="FQI25" s="232"/>
      <c r="FQJ25" s="232"/>
      <c r="FQK25" s="232"/>
      <c r="FQL25" s="232"/>
      <c r="FQM25" s="232"/>
      <c r="FQN25" s="232"/>
      <c r="FQP25" s="233"/>
      <c r="FQQ25" s="233"/>
      <c r="FQR25" s="233"/>
      <c r="FQS25" s="233"/>
      <c r="FQT25" s="233"/>
      <c r="FQU25" s="233"/>
      <c r="FQV25" s="233"/>
      <c r="FQW25" s="233"/>
      <c r="FQX25" s="235"/>
      <c r="FQY25" s="232"/>
      <c r="FQZ25" s="232"/>
      <c r="FRA25" s="232"/>
      <c r="FRB25" s="232"/>
      <c r="FRC25" s="232"/>
      <c r="FRD25" s="232"/>
      <c r="FRF25" s="233"/>
      <c r="FRG25" s="233"/>
      <c r="FRH25" s="233"/>
      <c r="FRI25" s="233"/>
      <c r="FRJ25" s="233"/>
      <c r="FRK25" s="233"/>
      <c r="FRL25" s="233"/>
      <c r="FRM25" s="233"/>
      <c r="FRN25" s="235"/>
      <c r="FRO25" s="232"/>
      <c r="FRP25" s="232"/>
      <c r="FRQ25" s="232"/>
      <c r="FRR25" s="232"/>
      <c r="FRS25" s="232"/>
      <c r="FRT25" s="232"/>
      <c r="FRV25" s="233"/>
      <c r="FRW25" s="233"/>
      <c r="FRX25" s="233"/>
      <c r="FRY25" s="233"/>
      <c r="FRZ25" s="233"/>
      <c r="FSA25" s="233"/>
      <c r="FSB25" s="233"/>
      <c r="FSC25" s="233"/>
      <c r="FSD25" s="235"/>
      <c r="FSE25" s="232"/>
      <c r="FSF25" s="232"/>
      <c r="FSG25" s="232"/>
      <c r="FSH25" s="232"/>
      <c r="FSI25" s="232"/>
      <c r="FSJ25" s="232"/>
      <c r="FSL25" s="233"/>
      <c r="FSM25" s="233"/>
      <c r="FSN25" s="233"/>
      <c r="FSO25" s="233"/>
      <c r="FSP25" s="233"/>
      <c r="FSQ25" s="233"/>
      <c r="FSR25" s="233"/>
      <c r="FSS25" s="233"/>
      <c r="FST25" s="235"/>
      <c r="FSU25" s="232"/>
      <c r="FSV25" s="232"/>
      <c r="FSW25" s="232"/>
      <c r="FSX25" s="232"/>
      <c r="FSY25" s="232"/>
      <c r="FSZ25" s="232"/>
      <c r="FTB25" s="233"/>
      <c r="FTC25" s="233"/>
      <c r="FTD25" s="233"/>
      <c r="FTE25" s="233"/>
      <c r="FTF25" s="233"/>
      <c r="FTG25" s="233"/>
      <c r="FTH25" s="233"/>
      <c r="FTI25" s="233"/>
      <c r="FTJ25" s="235"/>
      <c r="FTK25" s="232"/>
      <c r="FTL25" s="232"/>
      <c r="FTM25" s="232"/>
      <c r="FTN25" s="232"/>
      <c r="FTO25" s="232"/>
      <c r="FTP25" s="232"/>
      <c r="FTR25" s="233"/>
      <c r="FTS25" s="233"/>
      <c r="FTT25" s="233"/>
      <c r="FTU25" s="233"/>
      <c r="FTV25" s="233"/>
      <c r="FTW25" s="233"/>
      <c r="FTX25" s="233"/>
      <c r="FTY25" s="233"/>
      <c r="FTZ25" s="235"/>
      <c r="FUA25" s="232"/>
      <c r="FUB25" s="232"/>
      <c r="FUC25" s="232"/>
      <c r="FUD25" s="232"/>
      <c r="FUE25" s="232"/>
      <c r="FUF25" s="232"/>
      <c r="FUH25" s="233"/>
      <c r="FUI25" s="233"/>
      <c r="FUJ25" s="233"/>
      <c r="FUK25" s="233"/>
      <c r="FUL25" s="233"/>
      <c r="FUM25" s="233"/>
      <c r="FUN25" s="233"/>
      <c r="FUO25" s="233"/>
      <c r="FUP25" s="235"/>
      <c r="FUQ25" s="232"/>
      <c r="FUR25" s="232"/>
      <c r="FUS25" s="232"/>
      <c r="FUT25" s="232"/>
      <c r="FUU25" s="232"/>
      <c r="FUV25" s="232"/>
      <c r="FUX25" s="233"/>
      <c r="FUY25" s="233"/>
      <c r="FUZ25" s="233"/>
      <c r="FVA25" s="233"/>
      <c r="FVB25" s="233"/>
      <c r="FVC25" s="233"/>
      <c r="FVD25" s="233"/>
      <c r="FVE25" s="233"/>
      <c r="FVF25" s="235"/>
      <c r="FVG25" s="232"/>
      <c r="FVH25" s="232"/>
      <c r="FVI25" s="232"/>
      <c r="FVJ25" s="232"/>
      <c r="FVK25" s="232"/>
      <c r="FVL25" s="232"/>
      <c r="FVN25" s="233"/>
      <c r="FVO25" s="233"/>
      <c r="FVP25" s="233"/>
      <c r="FVQ25" s="233"/>
      <c r="FVR25" s="233"/>
      <c r="FVS25" s="233"/>
      <c r="FVT25" s="233"/>
      <c r="FVU25" s="233"/>
      <c r="FVV25" s="235"/>
      <c r="FVW25" s="232"/>
      <c r="FVX25" s="232"/>
      <c r="FVY25" s="232"/>
      <c r="FVZ25" s="232"/>
      <c r="FWA25" s="232"/>
      <c r="FWB25" s="232"/>
      <c r="FWD25" s="233"/>
      <c r="FWE25" s="233"/>
      <c r="FWF25" s="233"/>
      <c r="FWG25" s="233"/>
      <c r="FWH25" s="233"/>
      <c r="FWI25" s="233"/>
      <c r="FWJ25" s="233"/>
      <c r="FWK25" s="233"/>
      <c r="FWL25" s="235"/>
      <c r="FWM25" s="232"/>
      <c r="FWN25" s="232"/>
      <c r="FWO25" s="232"/>
      <c r="FWP25" s="232"/>
      <c r="FWQ25" s="232"/>
      <c r="FWR25" s="232"/>
      <c r="FWT25" s="233"/>
      <c r="FWU25" s="233"/>
      <c r="FWV25" s="233"/>
      <c r="FWW25" s="233"/>
      <c r="FWX25" s="233"/>
      <c r="FWY25" s="233"/>
      <c r="FWZ25" s="233"/>
      <c r="FXA25" s="233"/>
      <c r="FXB25" s="235"/>
      <c r="FXC25" s="232"/>
      <c r="FXD25" s="232"/>
      <c r="FXE25" s="232"/>
      <c r="FXF25" s="232"/>
      <c r="FXG25" s="232"/>
      <c r="FXH25" s="232"/>
      <c r="FXJ25" s="233"/>
      <c r="FXK25" s="233"/>
      <c r="FXL25" s="233"/>
      <c r="FXM25" s="233"/>
      <c r="FXN25" s="233"/>
      <c r="FXO25" s="233"/>
      <c r="FXP25" s="233"/>
      <c r="FXQ25" s="233"/>
      <c r="FXR25" s="235"/>
      <c r="FXS25" s="232"/>
      <c r="FXT25" s="232"/>
      <c r="FXU25" s="232"/>
      <c r="FXV25" s="232"/>
      <c r="FXW25" s="232"/>
      <c r="FXX25" s="232"/>
      <c r="FXZ25" s="233"/>
      <c r="FYA25" s="233"/>
      <c r="FYB25" s="233"/>
      <c r="FYC25" s="233"/>
      <c r="FYD25" s="233"/>
      <c r="FYE25" s="233"/>
      <c r="FYF25" s="233"/>
      <c r="FYG25" s="233"/>
      <c r="FYH25" s="235"/>
      <c r="FYI25" s="232"/>
      <c r="FYJ25" s="232"/>
      <c r="FYK25" s="232"/>
      <c r="FYL25" s="232"/>
      <c r="FYM25" s="232"/>
      <c r="FYN25" s="232"/>
      <c r="FYP25" s="233"/>
      <c r="FYQ25" s="233"/>
      <c r="FYR25" s="233"/>
      <c r="FYS25" s="233"/>
      <c r="FYT25" s="233"/>
      <c r="FYU25" s="233"/>
      <c r="FYV25" s="233"/>
      <c r="FYW25" s="233"/>
      <c r="FYX25" s="235"/>
      <c r="FYY25" s="232"/>
      <c r="FYZ25" s="232"/>
      <c r="FZA25" s="232"/>
      <c r="FZB25" s="232"/>
      <c r="FZC25" s="232"/>
      <c r="FZD25" s="232"/>
      <c r="FZF25" s="233"/>
      <c r="FZG25" s="233"/>
      <c r="FZH25" s="233"/>
      <c r="FZI25" s="233"/>
      <c r="FZJ25" s="233"/>
      <c r="FZK25" s="233"/>
      <c r="FZL25" s="233"/>
      <c r="FZM25" s="233"/>
      <c r="FZN25" s="235"/>
      <c r="FZO25" s="232"/>
      <c r="FZP25" s="232"/>
      <c r="FZQ25" s="232"/>
      <c r="FZR25" s="232"/>
      <c r="FZS25" s="232"/>
      <c r="FZT25" s="232"/>
      <c r="FZV25" s="233"/>
      <c r="FZW25" s="233"/>
      <c r="FZX25" s="233"/>
      <c r="FZY25" s="233"/>
      <c r="FZZ25" s="233"/>
      <c r="GAA25" s="233"/>
      <c r="GAB25" s="233"/>
      <c r="GAC25" s="233"/>
      <c r="GAD25" s="235"/>
      <c r="GAE25" s="232"/>
      <c r="GAF25" s="232"/>
      <c r="GAG25" s="232"/>
      <c r="GAH25" s="232"/>
      <c r="GAI25" s="232"/>
      <c r="GAJ25" s="232"/>
      <c r="GAL25" s="233"/>
      <c r="GAM25" s="233"/>
      <c r="GAN25" s="233"/>
      <c r="GAO25" s="233"/>
      <c r="GAP25" s="233"/>
      <c r="GAQ25" s="233"/>
      <c r="GAR25" s="233"/>
      <c r="GAS25" s="233"/>
      <c r="GAT25" s="235"/>
      <c r="GAU25" s="232"/>
      <c r="GAV25" s="232"/>
      <c r="GAW25" s="232"/>
      <c r="GAX25" s="232"/>
      <c r="GAY25" s="232"/>
      <c r="GAZ25" s="232"/>
      <c r="GBB25" s="233"/>
      <c r="GBC25" s="233"/>
      <c r="GBD25" s="233"/>
      <c r="GBE25" s="233"/>
      <c r="GBF25" s="233"/>
      <c r="GBG25" s="233"/>
      <c r="GBH25" s="233"/>
      <c r="GBI25" s="233"/>
      <c r="GBJ25" s="235"/>
      <c r="GBK25" s="232"/>
      <c r="GBL25" s="232"/>
      <c r="GBM25" s="232"/>
      <c r="GBN25" s="232"/>
      <c r="GBO25" s="232"/>
      <c r="GBP25" s="232"/>
      <c r="GBR25" s="233"/>
      <c r="GBS25" s="233"/>
      <c r="GBT25" s="233"/>
      <c r="GBU25" s="233"/>
      <c r="GBV25" s="233"/>
      <c r="GBW25" s="233"/>
      <c r="GBX25" s="233"/>
      <c r="GBY25" s="233"/>
      <c r="GBZ25" s="235"/>
      <c r="GCA25" s="232"/>
      <c r="GCB25" s="232"/>
      <c r="GCC25" s="232"/>
      <c r="GCD25" s="232"/>
      <c r="GCE25" s="232"/>
      <c r="GCF25" s="232"/>
      <c r="GCH25" s="233"/>
      <c r="GCI25" s="233"/>
      <c r="GCJ25" s="233"/>
      <c r="GCK25" s="233"/>
      <c r="GCL25" s="233"/>
      <c r="GCM25" s="233"/>
      <c r="GCN25" s="233"/>
      <c r="GCO25" s="233"/>
      <c r="GCP25" s="235"/>
      <c r="GCQ25" s="232"/>
      <c r="GCR25" s="232"/>
      <c r="GCS25" s="232"/>
      <c r="GCT25" s="232"/>
      <c r="GCU25" s="232"/>
      <c r="GCV25" s="232"/>
      <c r="GCX25" s="233"/>
      <c r="GCY25" s="233"/>
      <c r="GCZ25" s="233"/>
      <c r="GDA25" s="233"/>
      <c r="GDB25" s="233"/>
      <c r="GDC25" s="233"/>
      <c r="GDD25" s="233"/>
      <c r="GDE25" s="233"/>
      <c r="GDF25" s="235"/>
      <c r="GDG25" s="232"/>
      <c r="GDH25" s="232"/>
      <c r="GDI25" s="232"/>
      <c r="GDJ25" s="232"/>
      <c r="GDK25" s="232"/>
      <c r="GDL25" s="232"/>
      <c r="GDN25" s="233"/>
      <c r="GDO25" s="233"/>
      <c r="GDP25" s="233"/>
      <c r="GDQ25" s="233"/>
      <c r="GDR25" s="233"/>
      <c r="GDS25" s="233"/>
      <c r="GDT25" s="233"/>
      <c r="GDU25" s="233"/>
      <c r="GDV25" s="235"/>
      <c r="GDW25" s="232"/>
      <c r="GDX25" s="232"/>
      <c r="GDY25" s="232"/>
      <c r="GDZ25" s="232"/>
      <c r="GEA25" s="232"/>
      <c r="GEB25" s="232"/>
      <c r="GED25" s="233"/>
      <c r="GEE25" s="233"/>
      <c r="GEF25" s="233"/>
      <c r="GEG25" s="233"/>
      <c r="GEH25" s="233"/>
      <c r="GEI25" s="233"/>
      <c r="GEJ25" s="233"/>
      <c r="GEK25" s="233"/>
      <c r="GEL25" s="235"/>
      <c r="GEM25" s="232"/>
      <c r="GEN25" s="232"/>
      <c r="GEO25" s="232"/>
      <c r="GEP25" s="232"/>
      <c r="GEQ25" s="232"/>
      <c r="GER25" s="232"/>
      <c r="GET25" s="233"/>
      <c r="GEU25" s="233"/>
      <c r="GEV25" s="233"/>
      <c r="GEW25" s="233"/>
      <c r="GEX25" s="233"/>
      <c r="GEY25" s="233"/>
      <c r="GEZ25" s="233"/>
      <c r="GFA25" s="233"/>
      <c r="GFB25" s="235"/>
      <c r="GFC25" s="232"/>
      <c r="GFD25" s="232"/>
      <c r="GFE25" s="232"/>
      <c r="GFF25" s="232"/>
      <c r="GFG25" s="232"/>
      <c r="GFH25" s="232"/>
      <c r="GFJ25" s="233"/>
      <c r="GFK25" s="233"/>
      <c r="GFL25" s="233"/>
      <c r="GFM25" s="233"/>
      <c r="GFN25" s="233"/>
      <c r="GFO25" s="233"/>
      <c r="GFP25" s="233"/>
      <c r="GFQ25" s="233"/>
      <c r="GFR25" s="235"/>
      <c r="GFS25" s="232"/>
      <c r="GFT25" s="232"/>
      <c r="GFU25" s="232"/>
      <c r="GFV25" s="232"/>
      <c r="GFW25" s="232"/>
      <c r="GFX25" s="232"/>
      <c r="GFZ25" s="233"/>
      <c r="GGA25" s="233"/>
      <c r="GGB25" s="233"/>
      <c r="GGC25" s="233"/>
      <c r="GGD25" s="233"/>
      <c r="GGE25" s="233"/>
      <c r="GGF25" s="233"/>
      <c r="GGG25" s="233"/>
      <c r="GGH25" s="235"/>
      <c r="GGI25" s="232"/>
      <c r="GGJ25" s="232"/>
      <c r="GGK25" s="232"/>
      <c r="GGL25" s="232"/>
      <c r="GGM25" s="232"/>
      <c r="GGN25" s="232"/>
      <c r="GGP25" s="233"/>
      <c r="GGQ25" s="233"/>
      <c r="GGR25" s="233"/>
      <c r="GGS25" s="233"/>
      <c r="GGT25" s="233"/>
      <c r="GGU25" s="233"/>
      <c r="GGV25" s="233"/>
      <c r="GGW25" s="233"/>
      <c r="GGX25" s="235"/>
      <c r="GGY25" s="232"/>
      <c r="GGZ25" s="232"/>
      <c r="GHA25" s="232"/>
      <c r="GHB25" s="232"/>
      <c r="GHC25" s="232"/>
      <c r="GHD25" s="232"/>
      <c r="GHF25" s="233"/>
      <c r="GHG25" s="233"/>
      <c r="GHH25" s="233"/>
      <c r="GHI25" s="233"/>
      <c r="GHJ25" s="233"/>
      <c r="GHK25" s="233"/>
      <c r="GHL25" s="233"/>
      <c r="GHM25" s="233"/>
      <c r="GHN25" s="235"/>
      <c r="GHO25" s="232"/>
      <c r="GHP25" s="232"/>
      <c r="GHQ25" s="232"/>
      <c r="GHR25" s="232"/>
      <c r="GHS25" s="232"/>
      <c r="GHT25" s="232"/>
      <c r="GHV25" s="233"/>
      <c r="GHW25" s="233"/>
      <c r="GHX25" s="233"/>
      <c r="GHY25" s="233"/>
      <c r="GHZ25" s="233"/>
      <c r="GIA25" s="233"/>
      <c r="GIB25" s="233"/>
      <c r="GIC25" s="233"/>
      <c r="GID25" s="235"/>
      <c r="GIE25" s="232"/>
      <c r="GIF25" s="232"/>
      <c r="GIG25" s="232"/>
      <c r="GIH25" s="232"/>
      <c r="GII25" s="232"/>
      <c r="GIJ25" s="232"/>
      <c r="GIL25" s="233"/>
      <c r="GIM25" s="233"/>
      <c r="GIN25" s="233"/>
      <c r="GIO25" s="233"/>
      <c r="GIP25" s="233"/>
      <c r="GIQ25" s="233"/>
      <c r="GIR25" s="233"/>
      <c r="GIS25" s="233"/>
      <c r="GIT25" s="235"/>
      <c r="GIU25" s="232"/>
      <c r="GIV25" s="232"/>
      <c r="GIW25" s="232"/>
      <c r="GIX25" s="232"/>
      <c r="GIY25" s="232"/>
      <c r="GIZ25" s="232"/>
      <c r="GJB25" s="233"/>
      <c r="GJC25" s="233"/>
      <c r="GJD25" s="233"/>
      <c r="GJE25" s="233"/>
      <c r="GJF25" s="233"/>
      <c r="GJG25" s="233"/>
      <c r="GJH25" s="233"/>
      <c r="GJI25" s="233"/>
      <c r="GJJ25" s="235"/>
      <c r="GJK25" s="232"/>
      <c r="GJL25" s="232"/>
      <c r="GJM25" s="232"/>
      <c r="GJN25" s="232"/>
      <c r="GJO25" s="232"/>
      <c r="GJP25" s="232"/>
      <c r="GJR25" s="233"/>
      <c r="GJS25" s="233"/>
      <c r="GJT25" s="233"/>
      <c r="GJU25" s="233"/>
      <c r="GJV25" s="233"/>
      <c r="GJW25" s="233"/>
      <c r="GJX25" s="233"/>
      <c r="GJY25" s="233"/>
      <c r="GJZ25" s="235"/>
      <c r="GKA25" s="232"/>
      <c r="GKB25" s="232"/>
      <c r="GKC25" s="232"/>
      <c r="GKD25" s="232"/>
      <c r="GKE25" s="232"/>
      <c r="GKF25" s="232"/>
      <c r="GKH25" s="233"/>
      <c r="GKI25" s="233"/>
      <c r="GKJ25" s="233"/>
      <c r="GKK25" s="233"/>
      <c r="GKL25" s="233"/>
      <c r="GKM25" s="233"/>
      <c r="GKN25" s="233"/>
      <c r="GKO25" s="233"/>
      <c r="GKP25" s="235"/>
      <c r="GKQ25" s="232"/>
      <c r="GKR25" s="232"/>
      <c r="GKS25" s="232"/>
      <c r="GKT25" s="232"/>
      <c r="GKU25" s="232"/>
      <c r="GKV25" s="232"/>
      <c r="GKX25" s="233"/>
      <c r="GKY25" s="233"/>
      <c r="GKZ25" s="233"/>
      <c r="GLA25" s="233"/>
      <c r="GLB25" s="233"/>
      <c r="GLC25" s="233"/>
      <c r="GLD25" s="233"/>
      <c r="GLE25" s="233"/>
      <c r="GLF25" s="235"/>
      <c r="GLG25" s="232"/>
      <c r="GLH25" s="232"/>
      <c r="GLI25" s="232"/>
      <c r="GLJ25" s="232"/>
      <c r="GLK25" s="232"/>
      <c r="GLL25" s="232"/>
      <c r="GLN25" s="233"/>
      <c r="GLO25" s="233"/>
      <c r="GLP25" s="233"/>
      <c r="GLQ25" s="233"/>
      <c r="GLR25" s="233"/>
      <c r="GLS25" s="233"/>
      <c r="GLT25" s="233"/>
      <c r="GLU25" s="233"/>
      <c r="GLV25" s="235"/>
      <c r="GLW25" s="232"/>
      <c r="GLX25" s="232"/>
      <c r="GLY25" s="232"/>
      <c r="GLZ25" s="232"/>
      <c r="GMA25" s="232"/>
      <c r="GMB25" s="232"/>
      <c r="GMD25" s="233"/>
      <c r="GME25" s="233"/>
      <c r="GMF25" s="233"/>
      <c r="GMG25" s="233"/>
      <c r="GMH25" s="233"/>
      <c r="GMI25" s="233"/>
      <c r="GMJ25" s="233"/>
      <c r="GMK25" s="233"/>
      <c r="GML25" s="235"/>
      <c r="GMM25" s="232"/>
      <c r="GMN25" s="232"/>
      <c r="GMO25" s="232"/>
      <c r="GMP25" s="232"/>
      <c r="GMQ25" s="232"/>
      <c r="GMR25" s="232"/>
      <c r="GMT25" s="233"/>
      <c r="GMU25" s="233"/>
      <c r="GMV25" s="233"/>
      <c r="GMW25" s="233"/>
      <c r="GMX25" s="233"/>
      <c r="GMY25" s="233"/>
      <c r="GMZ25" s="233"/>
      <c r="GNA25" s="233"/>
      <c r="GNB25" s="235"/>
      <c r="GNC25" s="232"/>
      <c r="GND25" s="232"/>
      <c r="GNE25" s="232"/>
      <c r="GNF25" s="232"/>
      <c r="GNG25" s="232"/>
      <c r="GNH25" s="232"/>
      <c r="GNJ25" s="233"/>
      <c r="GNK25" s="233"/>
      <c r="GNL25" s="233"/>
      <c r="GNM25" s="233"/>
      <c r="GNN25" s="233"/>
      <c r="GNO25" s="233"/>
      <c r="GNP25" s="233"/>
      <c r="GNQ25" s="233"/>
      <c r="GNR25" s="235"/>
      <c r="GNS25" s="232"/>
      <c r="GNT25" s="232"/>
      <c r="GNU25" s="232"/>
      <c r="GNV25" s="232"/>
      <c r="GNW25" s="232"/>
      <c r="GNX25" s="232"/>
      <c r="GNZ25" s="233"/>
      <c r="GOA25" s="233"/>
      <c r="GOB25" s="233"/>
      <c r="GOC25" s="233"/>
      <c r="GOD25" s="233"/>
      <c r="GOE25" s="233"/>
      <c r="GOF25" s="233"/>
      <c r="GOG25" s="233"/>
      <c r="GOH25" s="235"/>
      <c r="GOI25" s="232"/>
      <c r="GOJ25" s="232"/>
      <c r="GOK25" s="232"/>
      <c r="GOL25" s="232"/>
      <c r="GOM25" s="232"/>
      <c r="GON25" s="232"/>
      <c r="GOP25" s="233"/>
      <c r="GOQ25" s="233"/>
      <c r="GOR25" s="233"/>
      <c r="GOS25" s="233"/>
      <c r="GOT25" s="233"/>
      <c r="GOU25" s="233"/>
      <c r="GOV25" s="233"/>
      <c r="GOW25" s="233"/>
      <c r="GOX25" s="235"/>
      <c r="GOY25" s="232"/>
      <c r="GOZ25" s="232"/>
      <c r="GPA25" s="232"/>
      <c r="GPB25" s="232"/>
      <c r="GPC25" s="232"/>
      <c r="GPD25" s="232"/>
      <c r="GPF25" s="233"/>
      <c r="GPG25" s="233"/>
      <c r="GPH25" s="233"/>
      <c r="GPI25" s="233"/>
      <c r="GPJ25" s="233"/>
      <c r="GPK25" s="233"/>
      <c r="GPL25" s="233"/>
      <c r="GPM25" s="233"/>
      <c r="GPN25" s="235"/>
      <c r="GPO25" s="232"/>
      <c r="GPP25" s="232"/>
      <c r="GPQ25" s="232"/>
      <c r="GPR25" s="232"/>
      <c r="GPS25" s="232"/>
      <c r="GPT25" s="232"/>
      <c r="GPV25" s="233"/>
      <c r="GPW25" s="233"/>
      <c r="GPX25" s="233"/>
      <c r="GPY25" s="233"/>
      <c r="GPZ25" s="233"/>
      <c r="GQA25" s="233"/>
      <c r="GQB25" s="233"/>
      <c r="GQC25" s="233"/>
      <c r="GQD25" s="235"/>
      <c r="GQE25" s="232"/>
      <c r="GQF25" s="232"/>
      <c r="GQG25" s="232"/>
      <c r="GQH25" s="232"/>
      <c r="GQI25" s="232"/>
      <c r="GQJ25" s="232"/>
      <c r="GQL25" s="233"/>
      <c r="GQM25" s="233"/>
      <c r="GQN25" s="233"/>
      <c r="GQO25" s="233"/>
      <c r="GQP25" s="233"/>
      <c r="GQQ25" s="233"/>
      <c r="GQR25" s="233"/>
      <c r="GQS25" s="233"/>
      <c r="GQT25" s="235"/>
      <c r="GQU25" s="232"/>
      <c r="GQV25" s="232"/>
      <c r="GQW25" s="232"/>
      <c r="GQX25" s="232"/>
      <c r="GQY25" s="232"/>
      <c r="GQZ25" s="232"/>
      <c r="GRB25" s="233"/>
      <c r="GRC25" s="233"/>
      <c r="GRD25" s="233"/>
      <c r="GRE25" s="233"/>
      <c r="GRF25" s="233"/>
      <c r="GRG25" s="233"/>
      <c r="GRH25" s="233"/>
      <c r="GRI25" s="233"/>
      <c r="GRJ25" s="235"/>
      <c r="GRK25" s="232"/>
      <c r="GRL25" s="232"/>
      <c r="GRM25" s="232"/>
      <c r="GRN25" s="232"/>
      <c r="GRO25" s="232"/>
      <c r="GRP25" s="232"/>
      <c r="GRR25" s="233"/>
      <c r="GRS25" s="233"/>
      <c r="GRT25" s="233"/>
      <c r="GRU25" s="233"/>
      <c r="GRV25" s="233"/>
      <c r="GRW25" s="233"/>
      <c r="GRX25" s="233"/>
      <c r="GRY25" s="233"/>
      <c r="GRZ25" s="235"/>
      <c r="GSA25" s="232"/>
      <c r="GSB25" s="232"/>
      <c r="GSC25" s="232"/>
      <c r="GSD25" s="232"/>
      <c r="GSE25" s="232"/>
      <c r="GSF25" s="232"/>
      <c r="GSH25" s="233"/>
      <c r="GSI25" s="233"/>
      <c r="GSJ25" s="233"/>
      <c r="GSK25" s="233"/>
      <c r="GSL25" s="233"/>
      <c r="GSM25" s="233"/>
      <c r="GSN25" s="233"/>
      <c r="GSO25" s="233"/>
      <c r="GSP25" s="235"/>
      <c r="GSQ25" s="232"/>
      <c r="GSR25" s="232"/>
      <c r="GSS25" s="232"/>
      <c r="GST25" s="232"/>
      <c r="GSU25" s="232"/>
      <c r="GSV25" s="232"/>
      <c r="GSX25" s="233"/>
      <c r="GSY25" s="233"/>
      <c r="GSZ25" s="233"/>
      <c r="GTA25" s="233"/>
      <c r="GTB25" s="233"/>
      <c r="GTC25" s="233"/>
      <c r="GTD25" s="233"/>
      <c r="GTE25" s="233"/>
      <c r="GTF25" s="235"/>
      <c r="GTG25" s="232"/>
      <c r="GTH25" s="232"/>
      <c r="GTI25" s="232"/>
      <c r="GTJ25" s="232"/>
      <c r="GTK25" s="232"/>
      <c r="GTL25" s="232"/>
      <c r="GTN25" s="233"/>
      <c r="GTO25" s="233"/>
      <c r="GTP25" s="233"/>
      <c r="GTQ25" s="233"/>
      <c r="GTR25" s="233"/>
      <c r="GTS25" s="233"/>
      <c r="GTT25" s="233"/>
      <c r="GTU25" s="233"/>
      <c r="GTV25" s="235"/>
      <c r="GTW25" s="232"/>
      <c r="GTX25" s="232"/>
      <c r="GTY25" s="232"/>
      <c r="GTZ25" s="232"/>
      <c r="GUA25" s="232"/>
      <c r="GUB25" s="232"/>
      <c r="GUD25" s="233"/>
      <c r="GUE25" s="233"/>
      <c r="GUF25" s="233"/>
      <c r="GUG25" s="233"/>
      <c r="GUH25" s="233"/>
      <c r="GUI25" s="233"/>
      <c r="GUJ25" s="233"/>
      <c r="GUK25" s="233"/>
      <c r="GUL25" s="235"/>
      <c r="GUM25" s="232"/>
      <c r="GUN25" s="232"/>
      <c r="GUO25" s="232"/>
      <c r="GUP25" s="232"/>
      <c r="GUQ25" s="232"/>
      <c r="GUR25" s="232"/>
      <c r="GUT25" s="233"/>
      <c r="GUU25" s="233"/>
      <c r="GUV25" s="233"/>
      <c r="GUW25" s="233"/>
      <c r="GUX25" s="233"/>
      <c r="GUY25" s="233"/>
      <c r="GUZ25" s="233"/>
      <c r="GVA25" s="233"/>
      <c r="GVB25" s="235"/>
      <c r="GVC25" s="232"/>
      <c r="GVD25" s="232"/>
      <c r="GVE25" s="232"/>
      <c r="GVF25" s="232"/>
      <c r="GVG25" s="232"/>
      <c r="GVH25" s="232"/>
      <c r="GVJ25" s="233"/>
      <c r="GVK25" s="233"/>
      <c r="GVL25" s="233"/>
      <c r="GVM25" s="233"/>
      <c r="GVN25" s="233"/>
      <c r="GVO25" s="233"/>
      <c r="GVP25" s="233"/>
      <c r="GVQ25" s="233"/>
      <c r="GVR25" s="235"/>
      <c r="GVS25" s="232"/>
      <c r="GVT25" s="232"/>
      <c r="GVU25" s="232"/>
      <c r="GVV25" s="232"/>
      <c r="GVW25" s="232"/>
      <c r="GVX25" s="232"/>
      <c r="GVZ25" s="233"/>
      <c r="GWA25" s="233"/>
      <c r="GWB25" s="233"/>
      <c r="GWC25" s="233"/>
      <c r="GWD25" s="233"/>
      <c r="GWE25" s="233"/>
      <c r="GWF25" s="233"/>
      <c r="GWG25" s="233"/>
      <c r="GWH25" s="235"/>
      <c r="GWI25" s="232"/>
      <c r="GWJ25" s="232"/>
      <c r="GWK25" s="232"/>
      <c r="GWL25" s="232"/>
      <c r="GWM25" s="232"/>
      <c r="GWN25" s="232"/>
      <c r="GWP25" s="233"/>
      <c r="GWQ25" s="233"/>
      <c r="GWR25" s="233"/>
      <c r="GWS25" s="233"/>
      <c r="GWT25" s="233"/>
      <c r="GWU25" s="233"/>
      <c r="GWV25" s="233"/>
      <c r="GWW25" s="233"/>
      <c r="GWX25" s="235"/>
      <c r="GWY25" s="232"/>
      <c r="GWZ25" s="232"/>
      <c r="GXA25" s="232"/>
      <c r="GXB25" s="232"/>
      <c r="GXC25" s="232"/>
      <c r="GXD25" s="232"/>
      <c r="GXF25" s="233"/>
      <c r="GXG25" s="233"/>
      <c r="GXH25" s="233"/>
      <c r="GXI25" s="233"/>
      <c r="GXJ25" s="233"/>
      <c r="GXK25" s="233"/>
      <c r="GXL25" s="233"/>
      <c r="GXM25" s="233"/>
      <c r="GXN25" s="235"/>
      <c r="GXO25" s="232"/>
      <c r="GXP25" s="232"/>
      <c r="GXQ25" s="232"/>
      <c r="GXR25" s="232"/>
      <c r="GXS25" s="232"/>
      <c r="GXT25" s="232"/>
      <c r="GXV25" s="233"/>
      <c r="GXW25" s="233"/>
      <c r="GXX25" s="233"/>
      <c r="GXY25" s="233"/>
      <c r="GXZ25" s="233"/>
      <c r="GYA25" s="233"/>
      <c r="GYB25" s="233"/>
      <c r="GYC25" s="233"/>
      <c r="GYD25" s="235"/>
      <c r="GYE25" s="232"/>
      <c r="GYF25" s="232"/>
      <c r="GYG25" s="232"/>
      <c r="GYH25" s="232"/>
      <c r="GYI25" s="232"/>
      <c r="GYJ25" s="232"/>
      <c r="GYL25" s="233"/>
      <c r="GYM25" s="233"/>
      <c r="GYN25" s="233"/>
      <c r="GYO25" s="233"/>
      <c r="GYP25" s="233"/>
      <c r="GYQ25" s="233"/>
      <c r="GYR25" s="233"/>
      <c r="GYS25" s="233"/>
      <c r="GYT25" s="235"/>
      <c r="GYU25" s="232"/>
      <c r="GYV25" s="232"/>
      <c r="GYW25" s="232"/>
      <c r="GYX25" s="232"/>
      <c r="GYY25" s="232"/>
      <c r="GYZ25" s="232"/>
      <c r="GZB25" s="233"/>
      <c r="GZC25" s="233"/>
      <c r="GZD25" s="233"/>
      <c r="GZE25" s="233"/>
      <c r="GZF25" s="233"/>
      <c r="GZG25" s="233"/>
      <c r="GZH25" s="233"/>
      <c r="GZI25" s="233"/>
      <c r="GZJ25" s="235"/>
      <c r="GZK25" s="232"/>
      <c r="GZL25" s="232"/>
      <c r="GZM25" s="232"/>
      <c r="GZN25" s="232"/>
      <c r="GZO25" s="232"/>
      <c r="GZP25" s="232"/>
      <c r="GZR25" s="233"/>
      <c r="GZS25" s="233"/>
      <c r="GZT25" s="233"/>
      <c r="GZU25" s="233"/>
      <c r="GZV25" s="233"/>
      <c r="GZW25" s="233"/>
      <c r="GZX25" s="233"/>
      <c r="GZY25" s="233"/>
      <c r="GZZ25" s="235"/>
      <c r="HAA25" s="232"/>
      <c r="HAB25" s="232"/>
      <c r="HAC25" s="232"/>
      <c r="HAD25" s="232"/>
      <c r="HAE25" s="232"/>
      <c r="HAF25" s="232"/>
      <c r="HAH25" s="233"/>
      <c r="HAI25" s="233"/>
      <c r="HAJ25" s="233"/>
      <c r="HAK25" s="233"/>
      <c r="HAL25" s="233"/>
      <c r="HAM25" s="233"/>
      <c r="HAN25" s="233"/>
      <c r="HAO25" s="233"/>
      <c r="HAP25" s="235"/>
      <c r="HAQ25" s="232"/>
      <c r="HAR25" s="232"/>
      <c r="HAS25" s="232"/>
      <c r="HAT25" s="232"/>
      <c r="HAU25" s="232"/>
      <c r="HAV25" s="232"/>
      <c r="HAX25" s="233"/>
      <c r="HAY25" s="233"/>
      <c r="HAZ25" s="233"/>
      <c r="HBA25" s="233"/>
      <c r="HBB25" s="233"/>
      <c r="HBC25" s="233"/>
      <c r="HBD25" s="233"/>
      <c r="HBE25" s="233"/>
      <c r="HBF25" s="235"/>
      <c r="HBG25" s="232"/>
      <c r="HBH25" s="232"/>
      <c r="HBI25" s="232"/>
      <c r="HBJ25" s="232"/>
      <c r="HBK25" s="232"/>
      <c r="HBL25" s="232"/>
      <c r="HBN25" s="233"/>
      <c r="HBO25" s="233"/>
      <c r="HBP25" s="233"/>
      <c r="HBQ25" s="233"/>
      <c r="HBR25" s="233"/>
      <c r="HBS25" s="233"/>
      <c r="HBT25" s="233"/>
      <c r="HBU25" s="233"/>
      <c r="HBV25" s="235"/>
      <c r="HBW25" s="232"/>
      <c r="HBX25" s="232"/>
      <c r="HBY25" s="232"/>
      <c r="HBZ25" s="232"/>
      <c r="HCA25" s="232"/>
      <c r="HCB25" s="232"/>
      <c r="HCD25" s="233"/>
      <c r="HCE25" s="233"/>
      <c r="HCF25" s="233"/>
      <c r="HCG25" s="233"/>
      <c r="HCH25" s="233"/>
      <c r="HCI25" s="233"/>
      <c r="HCJ25" s="233"/>
      <c r="HCK25" s="233"/>
      <c r="HCL25" s="235"/>
      <c r="HCM25" s="232"/>
      <c r="HCN25" s="232"/>
      <c r="HCO25" s="232"/>
      <c r="HCP25" s="232"/>
      <c r="HCQ25" s="232"/>
      <c r="HCR25" s="232"/>
      <c r="HCT25" s="233"/>
      <c r="HCU25" s="233"/>
      <c r="HCV25" s="233"/>
      <c r="HCW25" s="233"/>
      <c r="HCX25" s="233"/>
      <c r="HCY25" s="233"/>
      <c r="HCZ25" s="233"/>
      <c r="HDA25" s="233"/>
      <c r="HDB25" s="235"/>
      <c r="HDC25" s="232"/>
      <c r="HDD25" s="232"/>
      <c r="HDE25" s="232"/>
      <c r="HDF25" s="232"/>
      <c r="HDG25" s="232"/>
      <c r="HDH25" s="232"/>
      <c r="HDJ25" s="233"/>
      <c r="HDK25" s="233"/>
      <c r="HDL25" s="233"/>
      <c r="HDM25" s="233"/>
      <c r="HDN25" s="233"/>
      <c r="HDO25" s="233"/>
      <c r="HDP25" s="233"/>
      <c r="HDQ25" s="233"/>
      <c r="HDR25" s="235"/>
      <c r="HDS25" s="232"/>
      <c r="HDT25" s="232"/>
      <c r="HDU25" s="232"/>
      <c r="HDV25" s="232"/>
      <c r="HDW25" s="232"/>
      <c r="HDX25" s="232"/>
      <c r="HDZ25" s="233"/>
      <c r="HEA25" s="233"/>
      <c r="HEB25" s="233"/>
      <c r="HEC25" s="233"/>
      <c r="HED25" s="233"/>
      <c r="HEE25" s="233"/>
      <c r="HEF25" s="233"/>
      <c r="HEG25" s="233"/>
      <c r="HEH25" s="235"/>
      <c r="HEI25" s="232"/>
      <c r="HEJ25" s="232"/>
      <c r="HEK25" s="232"/>
      <c r="HEL25" s="232"/>
      <c r="HEM25" s="232"/>
      <c r="HEN25" s="232"/>
      <c r="HEP25" s="233"/>
      <c r="HEQ25" s="233"/>
      <c r="HER25" s="233"/>
      <c r="HES25" s="233"/>
      <c r="HET25" s="233"/>
      <c r="HEU25" s="233"/>
      <c r="HEV25" s="233"/>
      <c r="HEW25" s="233"/>
      <c r="HEX25" s="235"/>
      <c r="HEY25" s="232"/>
      <c r="HEZ25" s="232"/>
      <c r="HFA25" s="232"/>
      <c r="HFB25" s="232"/>
      <c r="HFC25" s="232"/>
      <c r="HFD25" s="232"/>
      <c r="HFF25" s="233"/>
      <c r="HFG25" s="233"/>
      <c r="HFH25" s="233"/>
      <c r="HFI25" s="233"/>
      <c r="HFJ25" s="233"/>
      <c r="HFK25" s="233"/>
      <c r="HFL25" s="233"/>
      <c r="HFM25" s="233"/>
      <c r="HFN25" s="235"/>
      <c r="HFO25" s="232"/>
      <c r="HFP25" s="232"/>
      <c r="HFQ25" s="232"/>
      <c r="HFR25" s="232"/>
      <c r="HFS25" s="232"/>
      <c r="HFT25" s="232"/>
      <c r="HFV25" s="233"/>
      <c r="HFW25" s="233"/>
      <c r="HFX25" s="233"/>
      <c r="HFY25" s="233"/>
      <c r="HFZ25" s="233"/>
      <c r="HGA25" s="233"/>
      <c r="HGB25" s="233"/>
      <c r="HGC25" s="233"/>
      <c r="HGD25" s="235"/>
      <c r="HGE25" s="232"/>
      <c r="HGF25" s="232"/>
      <c r="HGG25" s="232"/>
      <c r="HGH25" s="232"/>
      <c r="HGI25" s="232"/>
      <c r="HGJ25" s="232"/>
      <c r="HGL25" s="233"/>
      <c r="HGM25" s="233"/>
      <c r="HGN25" s="233"/>
      <c r="HGO25" s="233"/>
      <c r="HGP25" s="233"/>
      <c r="HGQ25" s="233"/>
      <c r="HGR25" s="233"/>
      <c r="HGS25" s="233"/>
      <c r="HGT25" s="235"/>
      <c r="HGU25" s="232"/>
      <c r="HGV25" s="232"/>
      <c r="HGW25" s="232"/>
      <c r="HGX25" s="232"/>
      <c r="HGY25" s="232"/>
      <c r="HGZ25" s="232"/>
      <c r="HHB25" s="233"/>
      <c r="HHC25" s="233"/>
      <c r="HHD25" s="233"/>
      <c r="HHE25" s="233"/>
      <c r="HHF25" s="233"/>
      <c r="HHG25" s="233"/>
      <c r="HHH25" s="233"/>
      <c r="HHI25" s="233"/>
      <c r="HHJ25" s="235"/>
      <c r="HHK25" s="232"/>
      <c r="HHL25" s="232"/>
      <c r="HHM25" s="232"/>
      <c r="HHN25" s="232"/>
      <c r="HHO25" s="232"/>
      <c r="HHP25" s="232"/>
      <c r="HHR25" s="233"/>
      <c r="HHS25" s="233"/>
      <c r="HHT25" s="233"/>
      <c r="HHU25" s="233"/>
      <c r="HHV25" s="233"/>
      <c r="HHW25" s="233"/>
      <c r="HHX25" s="233"/>
      <c r="HHY25" s="233"/>
      <c r="HHZ25" s="235"/>
      <c r="HIA25" s="232"/>
      <c r="HIB25" s="232"/>
      <c r="HIC25" s="232"/>
      <c r="HID25" s="232"/>
      <c r="HIE25" s="232"/>
      <c r="HIF25" s="232"/>
      <c r="HIH25" s="233"/>
      <c r="HII25" s="233"/>
      <c r="HIJ25" s="233"/>
      <c r="HIK25" s="233"/>
      <c r="HIL25" s="233"/>
      <c r="HIM25" s="233"/>
      <c r="HIN25" s="233"/>
      <c r="HIO25" s="233"/>
      <c r="HIP25" s="235"/>
      <c r="HIQ25" s="232"/>
      <c r="HIR25" s="232"/>
      <c r="HIS25" s="232"/>
      <c r="HIT25" s="232"/>
      <c r="HIU25" s="232"/>
      <c r="HIV25" s="232"/>
      <c r="HIX25" s="233"/>
      <c r="HIY25" s="233"/>
      <c r="HIZ25" s="233"/>
      <c r="HJA25" s="233"/>
      <c r="HJB25" s="233"/>
      <c r="HJC25" s="233"/>
      <c r="HJD25" s="233"/>
      <c r="HJE25" s="233"/>
      <c r="HJF25" s="235"/>
      <c r="HJG25" s="232"/>
      <c r="HJH25" s="232"/>
      <c r="HJI25" s="232"/>
      <c r="HJJ25" s="232"/>
      <c r="HJK25" s="232"/>
      <c r="HJL25" s="232"/>
      <c r="HJN25" s="233"/>
      <c r="HJO25" s="233"/>
      <c r="HJP25" s="233"/>
      <c r="HJQ25" s="233"/>
      <c r="HJR25" s="233"/>
      <c r="HJS25" s="233"/>
      <c r="HJT25" s="233"/>
      <c r="HJU25" s="233"/>
      <c r="HJV25" s="235"/>
      <c r="HJW25" s="232"/>
      <c r="HJX25" s="232"/>
      <c r="HJY25" s="232"/>
      <c r="HJZ25" s="232"/>
      <c r="HKA25" s="232"/>
      <c r="HKB25" s="232"/>
      <c r="HKD25" s="233"/>
      <c r="HKE25" s="233"/>
      <c r="HKF25" s="233"/>
      <c r="HKG25" s="233"/>
      <c r="HKH25" s="233"/>
      <c r="HKI25" s="233"/>
      <c r="HKJ25" s="233"/>
      <c r="HKK25" s="233"/>
      <c r="HKL25" s="235"/>
      <c r="HKM25" s="232"/>
      <c r="HKN25" s="232"/>
      <c r="HKO25" s="232"/>
      <c r="HKP25" s="232"/>
      <c r="HKQ25" s="232"/>
      <c r="HKR25" s="232"/>
      <c r="HKT25" s="233"/>
      <c r="HKU25" s="233"/>
      <c r="HKV25" s="233"/>
      <c r="HKW25" s="233"/>
      <c r="HKX25" s="233"/>
      <c r="HKY25" s="233"/>
      <c r="HKZ25" s="233"/>
      <c r="HLA25" s="233"/>
      <c r="HLB25" s="235"/>
      <c r="HLC25" s="232"/>
      <c r="HLD25" s="232"/>
      <c r="HLE25" s="232"/>
      <c r="HLF25" s="232"/>
      <c r="HLG25" s="232"/>
      <c r="HLH25" s="232"/>
      <c r="HLJ25" s="233"/>
      <c r="HLK25" s="233"/>
      <c r="HLL25" s="233"/>
      <c r="HLM25" s="233"/>
      <c r="HLN25" s="233"/>
      <c r="HLO25" s="233"/>
      <c r="HLP25" s="233"/>
      <c r="HLQ25" s="233"/>
      <c r="HLR25" s="235"/>
      <c r="HLS25" s="232"/>
      <c r="HLT25" s="232"/>
      <c r="HLU25" s="232"/>
      <c r="HLV25" s="232"/>
      <c r="HLW25" s="232"/>
      <c r="HLX25" s="232"/>
      <c r="HLZ25" s="233"/>
      <c r="HMA25" s="233"/>
      <c r="HMB25" s="233"/>
      <c r="HMC25" s="233"/>
      <c r="HMD25" s="233"/>
      <c r="HME25" s="233"/>
      <c r="HMF25" s="233"/>
      <c r="HMG25" s="233"/>
      <c r="HMH25" s="235"/>
      <c r="HMI25" s="232"/>
      <c r="HMJ25" s="232"/>
      <c r="HMK25" s="232"/>
      <c r="HML25" s="232"/>
      <c r="HMM25" s="232"/>
      <c r="HMN25" s="232"/>
      <c r="HMP25" s="233"/>
      <c r="HMQ25" s="233"/>
      <c r="HMR25" s="233"/>
      <c r="HMS25" s="233"/>
      <c r="HMT25" s="233"/>
      <c r="HMU25" s="233"/>
      <c r="HMV25" s="233"/>
      <c r="HMW25" s="233"/>
      <c r="HMX25" s="235"/>
      <c r="HMY25" s="232"/>
      <c r="HMZ25" s="232"/>
      <c r="HNA25" s="232"/>
      <c r="HNB25" s="232"/>
      <c r="HNC25" s="232"/>
      <c r="HND25" s="232"/>
      <c r="HNF25" s="233"/>
      <c r="HNG25" s="233"/>
      <c r="HNH25" s="233"/>
      <c r="HNI25" s="233"/>
      <c r="HNJ25" s="233"/>
      <c r="HNK25" s="233"/>
      <c r="HNL25" s="233"/>
      <c r="HNM25" s="233"/>
      <c r="HNN25" s="235"/>
      <c r="HNO25" s="232"/>
      <c r="HNP25" s="232"/>
      <c r="HNQ25" s="232"/>
      <c r="HNR25" s="232"/>
      <c r="HNS25" s="232"/>
      <c r="HNT25" s="232"/>
      <c r="HNV25" s="233"/>
      <c r="HNW25" s="233"/>
      <c r="HNX25" s="233"/>
      <c r="HNY25" s="233"/>
      <c r="HNZ25" s="233"/>
      <c r="HOA25" s="233"/>
      <c r="HOB25" s="233"/>
      <c r="HOC25" s="233"/>
      <c r="HOD25" s="235"/>
      <c r="HOE25" s="232"/>
      <c r="HOF25" s="232"/>
      <c r="HOG25" s="232"/>
      <c r="HOH25" s="232"/>
      <c r="HOI25" s="232"/>
      <c r="HOJ25" s="232"/>
      <c r="HOL25" s="233"/>
      <c r="HOM25" s="233"/>
      <c r="HON25" s="233"/>
      <c r="HOO25" s="233"/>
      <c r="HOP25" s="233"/>
      <c r="HOQ25" s="233"/>
      <c r="HOR25" s="233"/>
      <c r="HOS25" s="233"/>
      <c r="HOT25" s="235"/>
      <c r="HOU25" s="232"/>
      <c r="HOV25" s="232"/>
      <c r="HOW25" s="232"/>
      <c r="HOX25" s="232"/>
      <c r="HOY25" s="232"/>
      <c r="HOZ25" s="232"/>
      <c r="HPB25" s="233"/>
      <c r="HPC25" s="233"/>
      <c r="HPD25" s="233"/>
      <c r="HPE25" s="233"/>
      <c r="HPF25" s="233"/>
      <c r="HPG25" s="233"/>
      <c r="HPH25" s="233"/>
      <c r="HPI25" s="233"/>
      <c r="HPJ25" s="235"/>
      <c r="HPK25" s="232"/>
      <c r="HPL25" s="232"/>
      <c r="HPM25" s="232"/>
      <c r="HPN25" s="232"/>
      <c r="HPO25" s="232"/>
      <c r="HPP25" s="232"/>
      <c r="HPR25" s="233"/>
      <c r="HPS25" s="233"/>
      <c r="HPT25" s="233"/>
      <c r="HPU25" s="233"/>
      <c r="HPV25" s="233"/>
      <c r="HPW25" s="233"/>
      <c r="HPX25" s="233"/>
      <c r="HPY25" s="233"/>
      <c r="HPZ25" s="235"/>
      <c r="HQA25" s="232"/>
      <c r="HQB25" s="232"/>
      <c r="HQC25" s="232"/>
      <c r="HQD25" s="232"/>
      <c r="HQE25" s="232"/>
      <c r="HQF25" s="232"/>
      <c r="HQH25" s="233"/>
      <c r="HQI25" s="233"/>
      <c r="HQJ25" s="233"/>
      <c r="HQK25" s="233"/>
      <c r="HQL25" s="233"/>
      <c r="HQM25" s="233"/>
      <c r="HQN25" s="233"/>
      <c r="HQO25" s="233"/>
      <c r="HQP25" s="235"/>
      <c r="HQQ25" s="232"/>
      <c r="HQR25" s="232"/>
      <c r="HQS25" s="232"/>
      <c r="HQT25" s="232"/>
      <c r="HQU25" s="232"/>
      <c r="HQV25" s="232"/>
      <c r="HQX25" s="233"/>
      <c r="HQY25" s="233"/>
      <c r="HQZ25" s="233"/>
      <c r="HRA25" s="233"/>
      <c r="HRB25" s="233"/>
      <c r="HRC25" s="233"/>
      <c r="HRD25" s="233"/>
      <c r="HRE25" s="233"/>
      <c r="HRF25" s="235"/>
      <c r="HRG25" s="232"/>
      <c r="HRH25" s="232"/>
      <c r="HRI25" s="232"/>
      <c r="HRJ25" s="232"/>
      <c r="HRK25" s="232"/>
      <c r="HRL25" s="232"/>
      <c r="HRN25" s="233"/>
      <c r="HRO25" s="233"/>
      <c r="HRP25" s="233"/>
      <c r="HRQ25" s="233"/>
      <c r="HRR25" s="233"/>
      <c r="HRS25" s="233"/>
      <c r="HRT25" s="233"/>
      <c r="HRU25" s="233"/>
      <c r="HRV25" s="235"/>
      <c r="HRW25" s="232"/>
      <c r="HRX25" s="232"/>
      <c r="HRY25" s="232"/>
      <c r="HRZ25" s="232"/>
      <c r="HSA25" s="232"/>
      <c r="HSB25" s="232"/>
      <c r="HSD25" s="233"/>
      <c r="HSE25" s="233"/>
      <c r="HSF25" s="233"/>
      <c r="HSG25" s="233"/>
      <c r="HSH25" s="233"/>
      <c r="HSI25" s="233"/>
      <c r="HSJ25" s="233"/>
      <c r="HSK25" s="233"/>
      <c r="HSL25" s="235"/>
      <c r="HSM25" s="232"/>
      <c r="HSN25" s="232"/>
      <c r="HSO25" s="232"/>
      <c r="HSP25" s="232"/>
      <c r="HSQ25" s="232"/>
      <c r="HSR25" s="232"/>
      <c r="HST25" s="233"/>
      <c r="HSU25" s="233"/>
      <c r="HSV25" s="233"/>
      <c r="HSW25" s="233"/>
      <c r="HSX25" s="233"/>
      <c r="HSY25" s="233"/>
      <c r="HSZ25" s="233"/>
      <c r="HTA25" s="233"/>
      <c r="HTB25" s="235"/>
      <c r="HTC25" s="232"/>
      <c r="HTD25" s="232"/>
      <c r="HTE25" s="232"/>
      <c r="HTF25" s="232"/>
      <c r="HTG25" s="232"/>
      <c r="HTH25" s="232"/>
      <c r="HTJ25" s="233"/>
      <c r="HTK25" s="233"/>
      <c r="HTL25" s="233"/>
      <c r="HTM25" s="233"/>
      <c r="HTN25" s="233"/>
      <c r="HTO25" s="233"/>
      <c r="HTP25" s="233"/>
      <c r="HTQ25" s="233"/>
      <c r="HTR25" s="235"/>
      <c r="HTS25" s="232"/>
      <c r="HTT25" s="232"/>
      <c r="HTU25" s="232"/>
      <c r="HTV25" s="232"/>
      <c r="HTW25" s="232"/>
      <c r="HTX25" s="232"/>
      <c r="HTZ25" s="233"/>
      <c r="HUA25" s="233"/>
      <c r="HUB25" s="233"/>
      <c r="HUC25" s="233"/>
      <c r="HUD25" s="233"/>
      <c r="HUE25" s="233"/>
      <c r="HUF25" s="233"/>
      <c r="HUG25" s="233"/>
      <c r="HUH25" s="235"/>
      <c r="HUI25" s="232"/>
      <c r="HUJ25" s="232"/>
      <c r="HUK25" s="232"/>
      <c r="HUL25" s="232"/>
      <c r="HUM25" s="232"/>
      <c r="HUN25" s="232"/>
      <c r="HUP25" s="233"/>
      <c r="HUQ25" s="233"/>
      <c r="HUR25" s="233"/>
      <c r="HUS25" s="233"/>
      <c r="HUT25" s="233"/>
      <c r="HUU25" s="233"/>
      <c r="HUV25" s="233"/>
      <c r="HUW25" s="233"/>
      <c r="HUX25" s="235"/>
      <c r="HUY25" s="232"/>
      <c r="HUZ25" s="232"/>
      <c r="HVA25" s="232"/>
      <c r="HVB25" s="232"/>
      <c r="HVC25" s="232"/>
      <c r="HVD25" s="232"/>
      <c r="HVF25" s="233"/>
      <c r="HVG25" s="233"/>
      <c r="HVH25" s="233"/>
      <c r="HVI25" s="233"/>
      <c r="HVJ25" s="233"/>
      <c r="HVK25" s="233"/>
      <c r="HVL25" s="233"/>
      <c r="HVM25" s="233"/>
      <c r="HVN25" s="235"/>
      <c r="HVO25" s="232"/>
      <c r="HVP25" s="232"/>
      <c r="HVQ25" s="232"/>
      <c r="HVR25" s="232"/>
      <c r="HVS25" s="232"/>
      <c r="HVT25" s="232"/>
      <c r="HVV25" s="233"/>
      <c r="HVW25" s="233"/>
      <c r="HVX25" s="233"/>
      <c r="HVY25" s="233"/>
      <c r="HVZ25" s="233"/>
      <c r="HWA25" s="233"/>
      <c r="HWB25" s="233"/>
      <c r="HWC25" s="233"/>
      <c r="HWD25" s="235"/>
      <c r="HWE25" s="232"/>
      <c r="HWF25" s="232"/>
      <c r="HWG25" s="232"/>
      <c r="HWH25" s="232"/>
      <c r="HWI25" s="232"/>
      <c r="HWJ25" s="232"/>
      <c r="HWL25" s="233"/>
      <c r="HWM25" s="233"/>
      <c r="HWN25" s="233"/>
      <c r="HWO25" s="233"/>
      <c r="HWP25" s="233"/>
      <c r="HWQ25" s="233"/>
      <c r="HWR25" s="233"/>
      <c r="HWS25" s="233"/>
      <c r="HWT25" s="235"/>
      <c r="HWU25" s="232"/>
      <c r="HWV25" s="232"/>
      <c r="HWW25" s="232"/>
      <c r="HWX25" s="232"/>
      <c r="HWY25" s="232"/>
      <c r="HWZ25" s="232"/>
      <c r="HXB25" s="233"/>
      <c r="HXC25" s="233"/>
      <c r="HXD25" s="233"/>
      <c r="HXE25" s="233"/>
      <c r="HXF25" s="233"/>
      <c r="HXG25" s="233"/>
      <c r="HXH25" s="233"/>
      <c r="HXI25" s="233"/>
      <c r="HXJ25" s="235"/>
      <c r="HXK25" s="232"/>
      <c r="HXL25" s="232"/>
      <c r="HXM25" s="232"/>
      <c r="HXN25" s="232"/>
      <c r="HXO25" s="232"/>
      <c r="HXP25" s="232"/>
      <c r="HXR25" s="233"/>
      <c r="HXS25" s="233"/>
      <c r="HXT25" s="233"/>
      <c r="HXU25" s="233"/>
      <c r="HXV25" s="233"/>
      <c r="HXW25" s="233"/>
      <c r="HXX25" s="233"/>
      <c r="HXY25" s="233"/>
      <c r="HXZ25" s="235"/>
      <c r="HYA25" s="232"/>
      <c r="HYB25" s="232"/>
      <c r="HYC25" s="232"/>
      <c r="HYD25" s="232"/>
      <c r="HYE25" s="232"/>
      <c r="HYF25" s="232"/>
      <c r="HYH25" s="233"/>
      <c r="HYI25" s="233"/>
      <c r="HYJ25" s="233"/>
      <c r="HYK25" s="233"/>
      <c r="HYL25" s="233"/>
      <c r="HYM25" s="233"/>
      <c r="HYN25" s="233"/>
      <c r="HYO25" s="233"/>
      <c r="HYP25" s="235"/>
      <c r="HYQ25" s="232"/>
      <c r="HYR25" s="232"/>
      <c r="HYS25" s="232"/>
      <c r="HYT25" s="232"/>
      <c r="HYU25" s="232"/>
      <c r="HYV25" s="232"/>
      <c r="HYX25" s="233"/>
      <c r="HYY25" s="233"/>
      <c r="HYZ25" s="233"/>
      <c r="HZA25" s="233"/>
      <c r="HZB25" s="233"/>
      <c r="HZC25" s="233"/>
      <c r="HZD25" s="233"/>
      <c r="HZE25" s="233"/>
      <c r="HZF25" s="235"/>
      <c r="HZG25" s="232"/>
      <c r="HZH25" s="232"/>
      <c r="HZI25" s="232"/>
      <c r="HZJ25" s="232"/>
      <c r="HZK25" s="232"/>
      <c r="HZL25" s="232"/>
      <c r="HZN25" s="233"/>
      <c r="HZO25" s="233"/>
      <c r="HZP25" s="233"/>
      <c r="HZQ25" s="233"/>
      <c r="HZR25" s="233"/>
      <c r="HZS25" s="233"/>
      <c r="HZT25" s="233"/>
      <c r="HZU25" s="233"/>
      <c r="HZV25" s="235"/>
      <c r="HZW25" s="232"/>
      <c r="HZX25" s="232"/>
      <c r="HZY25" s="232"/>
      <c r="HZZ25" s="232"/>
      <c r="IAA25" s="232"/>
      <c r="IAB25" s="232"/>
      <c r="IAD25" s="233"/>
      <c r="IAE25" s="233"/>
      <c r="IAF25" s="233"/>
      <c r="IAG25" s="233"/>
      <c r="IAH25" s="233"/>
      <c r="IAI25" s="233"/>
      <c r="IAJ25" s="233"/>
      <c r="IAK25" s="233"/>
      <c r="IAL25" s="235"/>
      <c r="IAM25" s="232"/>
      <c r="IAN25" s="232"/>
      <c r="IAO25" s="232"/>
      <c r="IAP25" s="232"/>
      <c r="IAQ25" s="232"/>
      <c r="IAR25" s="232"/>
      <c r="IAT25" s="233"/>
      <c r="IAU25" s="233"/>
      <c r="IAV25" s="233"/>
      <c r="IAW25" s="233"/>
      <c r="IAX25" s="233"/>
      <c r="IAY25" s="233"/>
      <c r="IAZ25" s="233"/>
      <c r="IBA25" s="233"/>
      <c r="IBB25" s="235"/>
      <c r="IBC25" s="232"/>
      <c r="IBD25" s="232"/>
      <c r="IBE25" s="232"/>
      <c r="IBF25" s="232"/>
      <c r="IBG25" s="232"/>
      <c r="IBH25" s="232"/>
      <c r="IBJ25" s="233"/>
      <c r="IBK25" s="233"/>
      <c r="IBL25" s="233"/>
      <c r="IBM25" s="233"/>
      <c r="IBN25" s="233"/>
      <c r="IBO25" s="233"/>
      <c r="IBP25" s="233"/>
      <c r="IBQ25" s="233"/>
      <c r="IBR25" s="235"/>
      <c r="IBS25" s="232"/>
      <c r="IBT25" s="232"/>
      <c r="IBU25" s="232"/>
      <c r="IBV25" s="232"/>
      <c r="IBW25" s="232"/>
      <c r="IBX25" s="232"/>
      <c r="IBZ25" s="233"/>
      <c r="ICA25" s="233"/>
      <c r="ICB25" s="233"/>
      <c r="ICC25" s="233"/>
      <c r="ICD25" s="233"/>
      <c r="ICE25" s="233"/>
      <c r="ICF25" s="233"/>
      <c r="ICG25" s="233"/>
      <c r="ICH25" s="235"/>
      <c r="ICI25" s="232"/>
      <c r="ICJ25" s="232"/>
      <c r="ICK25" s="232"/>
      <c r="ICL25" s="232"/>
      <c r="ICM25" s="232"/>
      <c r="ICN25" s="232"/>
      <c r="ICP25" s="233"/>
      <c r="ICQ25" s="233"/>
      <c r="ICR25" s="233"/>
      <c r="ICS25" s="233"/>
      <c r="ICT25" s="233"/>
      <c r="ICU25" s="233"/>
      <c r="ICV25" s="233"/>
      <c r="ICW25" s="233"/>
      <c r="ICX25" s="235"/>
      <c r="ICY25" s="232"/>
      <c r="ICZ25" s="232"/>
      <c r="IDA25" s="232"/>
      <c r="IDB25" s="232"/>
      <c r="IDC25" s="232"/>
      <c r="IDD25" s="232"/>
      <c r="IDF25" s="233"/>
      <c r="IDG25" s="233"/>
      <c r="IDH25" s="233"/>
      <c r="IDI25" s="233"/>
      <c r="IDJ25" s="233"/>
      <c r="IDK25" s="233"/>
      <c r="IDL25" s="233"/>
      <c r="IDM25" s="233"/>
      <c r="IDN25" s="235"/>
      <c r="IDO25" s="232"/>
      <c r="IDP25" s="232"/>
      <c r="IDQ25" s="232"/>
      <c r="IDR25" s="232"/>
      <c r="IDS25" s="232"/>
      <c r="IDT25" s="232"/>
      <c r="IDV25" s="233"/>
      <c r="IDW25" s="233"/>
      <c r="IDX25" s="233"/>
      <c r="IDY25" s="233"/>
      <c r="IDZ25" s="233"/>
      <c r="IEA25" s="233"/>
      <c r="IEB25" s="233"/>
      <c r="IEC25" s="233"/>
      <c r="IED25" s="235"/>
      <c r="IEE25" s="232"/>
      <c r="IEF25" s="232"/>
      <c r="IEG25" s="232"/>
      <c r="IEH25" s="232"/>
      <c r="IEI25" s="232"/>
      <c r="IEJ25" s="232"/>
      <c r="IEL25" s="233"/>
      <c r="IEM25" s="233"/>
      <c r="IEN25" s="233"/>
      <c r="IEO25" s="233"/>
      <c r="IEP25" s="233"/>
      <c r="IEQ25" s="233"/>
      <c r="IER25" s="233"/>
      <c r="IES25" s="233"/>
      <c r="IET25" s="235"/>
      <c r="IEU25" s="232"/>
      <c r="IEV25" s="232"/>
      <c r="IEW25" s="232"/>
      <c r="IEX25" s="232"/>
      <c r="IEY25" s="232"/>
      <c r="IEZ25" s="232"/>
      <c r="IFB25" s="233"/>
      <c r="IFC25" s="233"/>
      <c r="IFD25" s="233"/>
      <c r="IFE25" s="233"/>
      <c r="IFF25" s="233"/>
      <c r="IFG25" s="233"/>
      <c r="IFH25" s="233"/>
      <c r="IFI25" s="233"/>
      <c r="IFJ25" s="235"/>
      <c r="IFK25" s="232"/>
      <c r="IFL25" s="232"/>
      <c r="IFM25" s="232"/>
      <c r="IFN25" s="232"/>
      <c r="IFO25" s="232"/>
      <c r="IFP25" s="232"/>
      <c r="IFR25" s="233"/>
      <c r="IFS25" s="233"/>
      <c r="IFT25" s="233"/>
      <c r="IFU25" s="233"/>
      <c r="IFV25" s="233"/>
      <c r="IFW25" s="233"/>
      <c r="IFX25" s="233"/>
      <c r="IFY25" s="233"/>
      <c r="IFZ25" s="235"/>
      <c r="IGA25" s="232"/>
      <c r="IGB25" s="232"/>
      <c r="IGC25" s="232"/>
      <c r="IGD25" s="232"/>
      <c r="IGE25" s="232"/>
      <c r="IGF25" s="232"/>
      <c r="IGH25" s="233"/>
      <c r="IGI25" s="233"/>
      <c r="IGJ25" s="233"/>
      <c r="IGK25" s="233"/>
      <c r="IGL25" s="233"/>
      <c r="IGM25" s="233"/>
      <c r="IGN25" s="233"/>
      <c r="IGO25" s="233"/>
      <c r="IGP25" s="235"/>
      <c r="IGQ25" s="232"/>
      <c r="IGR25" s="232"/>
      <c r="IGS25" s="232"/>
      <c r="IGT25" s="232"/>
      <c r="IGU25" s="232"/>
      <c r="IGV25" s="232"/>
      <c r="IGX25" s="233"/>
      <c r="IGY25" s="233"/>
      <c r="IGZ25" s="233"/>
      <c r="IHA25" s="233"/>
      <c r="IHB25" s="233"/>
      <c r="IHC25" s="233"/>
      <c r="IHD25" s="233"/>
      <c r="IHE25" s="233"/>
      <c r="IHF25" s="235"/>
      <c r="IHG25" s="232"/>
      <c r="IHH25" s="232"/>
      <c r="IHI25" s="232"/>
      <c r="IHJ25" s="232"/>
      <c r="IHK25" s="232"/>
      <c r="IHL25" s="232"/>
      <c r="IHN25" s="233"/>
      <c r="IHO25" s="233"/>
      <c r="IHP25" s="233"/>
      <c r="IHQ25" s="233"/>
      <c r="IHR25" s="233"/>
      <c r="IHS25" s="233"/>
      <c r="IHT25" s="233"/>
      <c r="IHU25" s="233"/>
      <c r="IHV25" s="235"/>
      <c r="IHW25" s="232"/>
      <c r="IHX25" s="232"/>
      <c r="IHY25" s="232"/>
      <c r="IHZ25" s="232"/>
      <c r="IIA25" s="232"/>
      <c r="IIB25" s="232"/>
      <c r="IID25" s="233"/>
      <c r="IIE25" s="233"/>
      <c r="IIF25" s="233"/>
      <c r="IIG25" s="233"/>
      <c r="IIH25" s="233"/>
      <c r="III25" s="233"/>
      <c r="IIJ25" s="233"/>
      <c r="IIK25" s="233"/>
      <c r="IIL25" s="235"/>
      <c r="IIM25" s="232"/>
      <c r="IIN25" s="232"/>
      <c r="IIO25" s="232"/>
      <c r="IIP25" s="232"/>
      <c r="IIQ25" s="232"/>
      <c r="IIR25" s="232"/>
      <c r="IIT25" s="233"/>
      <c r="IIU25" s="233"/>
      <c r="IIV25" s="233"/>
      <c r="IIW25" s="233"/>
      <c r="IIX25" s="233"/>
      <c r="IIY25" s="233"/>
      <c r="IIZ25" s="233"/>
      <c r="IJA25" s="233"/>
      <c r="IJB25" s="235"/>
      <c r="IJC25" s="232"/>
      <c r="IJD25" s="232"/>
      <c r="IJE25" s="232"/>
      <c r="IJF25" s="232"/>
      <c r="IJG25" s="232"/>
      <c r="IJH25" s="232"/>
      <c r="IJJ25" s="233"/>
      <c r="IJK25" s="233"/>
      <c r="IJL25" s="233"/>
      <c r="IJM25" s="233"/>
      <c r="IJN25" s="233"/>
      <c r="IJO25" s="233"/>
      <c r="IJP25" s="233"/>
      <c r="IJQ25" s="233"/>
      <c r="IJR25" s="235"/>
      <c r="IJS25" s="232"/>
      <c r="IJT25" s="232"/>
      <c r="IJU25" s="232"/>
      <c r="IJV25" s="232"/>
      <c r="IJW25" s="232"/>
      <c r="IJX25" s="232"/>
      <c r="IJZ25" s="233"/>
      <c r="IKA25" s="233"/>
      <c r="IKB25" s="233"/>
      <c r="IKC25" s="233"/>
      <c r="IKD25" s="233"/>
      <c r="IKE25" s="233"/>
      <c r="IKF25" s="233"/>
      <c r="IKG25" s="233"/>
      <c r="IKH25" s="235"/>
      <c r="IKI25" s="232"/>
      <c r="IKJ25" s="232"/>
      <c r="IKK25" s="232"/>
      <c r="IKL25" s="232"/>
      <c r="IKM25" s="232"/>
      <c r="IKN25" s="232"/>
      <c r="IKP25" s="233"/>
      <c r="IKQ25" s="233"/>
      <c r="IKR25" s="233"/>
      <c r="IKS25" s="233"/>
      <c r="IKT25" s="233"/>
      <c r="IKU25" s="233"/>
      <c r="IKV25" s="233"/>
      <c r="IKW25" s="233"/>
      <c r="IKX25" s="235"/>
      <c r="IKY25" s="232"/>
      <c r="IKZ25" s="232"/>
      <c r="ILA25" s="232"/>
      <c r="ILB25" s="232"/>
      <c r="ILC25" s="232"/>
      <c r="ILD25" s="232"/>
      <c r="ILF25" s="233"/>
      <c r="ILG25" s="233"/>
      <c r="ILH25" s="233"/>
      <c r="ILI25" s="233"/>
      <c r="ILJ25" s="233"/>
      <c r="ILK25" s="233"/>
      <c r="ILL25" s="233"/>
      <c r="ILM25" s="233"/>
      <c r="ILN25" s="235"/>
      <c r="ILO25" s="232"/>
      <c r="ILP25" s="232"/>
      <c r="ILQ25" s="232"/>
      <c r="ILR25" s="232"/>
      <c r="ILS25" s="232"/>
      <c r="ILT25" s="232"/>
      <c r="ILV25" s="233"/>
      <c r="ILW25" s="233"/>
      <c r="ILX25" s="233"/>
      <c r="ILY25" s="233"/>
      <c r="ILZ25" s="233"/>
      <c r="IMA25" s="233"/>
      <c r="IMB25" s="233"/>
      <c r="IMC25" s="233"/>
      <c r="IMD25" s="235"/>
      <c r="IME25" s="232"/>
      <c r="IMF25" s="232"/>
      <c r="IMG25" s="232"/>
      <c r="IMH25" s="232"/>
      <c r="IMI25" s="232"/>
      <c r="IMJ25" s="232"/>
      <c r="IML25" s="233"/>
      <c r="IMM25" s="233"/>
      <c r="IMN25" s="233"/>
      <c r="IMO25" s="233"/>
      <c r="IMP25" s="233"/>
      <c r="IMQ25" s="233"/>
      <c r="IMR25" s="233"/>
      <c r="IMS25" s="233"/>
      <c r="IMT25" s="235"/>
      <c r="IMU25" s="232"/>
      <c r="IMV25" s="232"/>
      <c r="IMW25" s="232"/>
      <c r="IMX25" s="232"/>
      <c r="IMY25" s="232"/>
      <c r="IMZ25" s="232"/>
      <c r="INB25" s="233"/>
      <c r="INC25" s="233"/>
      <c r="IND25" s="233"/>
      <c r="INE25" s="233"/>
      <c r="INF25" s="233"/>
      <c r="ING25" s="233"/>
      <c r="INH25" s="233"/>
      <c r="INI25" s="233"/>
      <c r="INJ25" s="235"/>
      <c r="INK25" s="232"/>
      <c r="INL25" s="232"/>
      <c r="INM25" s="232"/>
      <c r="INN25" s="232"/>
      <c r="INO25" s="232"/>
      <c r="INP25" s="232"/>
      <c r="INR25" s="233"/>
      <c r="INS25" s="233"/>
      <c r="INT25" s="233"/>
      <c r="INU25" s="233"/>
      <c r="INV25" s="233"/>
      <c r="INW25" s="233"/>
      <c r="INX25" s="233"/>
      <c r="INY25" s="233"/>
      <c r="INZ25" s="235"/>
      <c r="IOA25" s="232"/>
      <c r="IOB25" s="232"/>
      <c r="IOC25" s="232"/>
      <c r="IOD25" s="232"/>
      <c r="IOE25" s="232"/>
      <c r="IOF25" s="232"/>
      <c r="IOH25" s="233"/>
      <c r="IOI25" s="233"/>
      <c r="IOJ25" s="233"/>
      <c r="IOK25" s="233"/>
      <c r="IOL25" s="233"/>
      <c r="IOM25" s="233"/>
      <c r="ION25" s="233"/>
      <c r="IOO25" s="233"/>
      <c r="IOP25" s="235"/>
      <c r="IOQ25" s="232"/>
      <c r="IOR25" s="232"/>
      <c r="IOS25" s="232"/>
      <c r="IOT25" s="232"/>
      <c r="IOU25" s="232"/>
      <c r="IOV25" s="232"/>
      <c r="IOX25" s="233"/>
      <c r="IOY25" s="233"/>
      <c r="IOZ25" s="233"/>
      <c r="IPA25" s="233"/>
      <c r="IPB25" s="233"/>
      <c r="IPC25" s="233"/>
      <c r="IPD25" s="233"/>
      <c r="IPE25" s="233"/>
      <c r="IPF25" s="235"/>
      <c r="IPG25" s="232"/>
      <c r="IPH25" s="232"/>
      <c r="IPI25" s="232"/>
      <c r="IPJ25" s="232"/>
      <c r="IPK25" s="232"/>
      <c r="IPL25" s="232"/>
      <c r="IPN25" s="233"/>
      <c r="IPO25" s="233"/>
      <c r="IPP25" s="233"/>
      <c r="IPQ25" s="233"/>
      <c r="IPR25" s="233"/>
      <c r="IPS25" s="233"/>
      <c r="IPT25" s="233"/>
      <c r="IPU25" s="233"/>
      <c r="IPV25" s="235"/>
      <c r="IPW25" s="232"/>
      <c r="IPX25" s="232"/>
      <c r="IPY25" s="232"/>
      <c r="IPZ25" s="232"/>
      <c r="IQA25" s="232"/>
      <c r="IQB25" s="232"/>
      <c r="IQD25" s="233"/>
      <c r="IQE25" s="233"/>
      <c r="IQF25" s="233"/>
      <c r="IQG25" s="233"/>
      <c r="IQH25" s="233"/>
      <c r="IQI25" s="233"/>
      <c r="IQJ25" s="233"/>
      <c r="IQK25" s="233"/>
      <c r="IQL25" s="235"/>
      <c r="IQM25" s="232"/>
      <c r="IQN25" s="232"/>
      <c r="IQO25" s="232"/>
      <c r="IQP25" s="232"/>
      <c r="IQQ25" s="232"/>
      <c r="IQR25" s="232"/>
      <c r="IQT25" s="233"/>
      <c r="IQU25" s="233"/>
      <c r="IQV25" s="233"/>
      <c r="IQW25" s="233"/>
      <c r="IQX25" s="233"/>
      <c r="IQY25" s="233"/>
      <c r="IQZ25" s="233"/>
      <c r="IRA25" s="233"/>
      <c r="IRB25" s="235"/>
      <c r="IRC25" s="232"/>
      <c r="IRD25" s="232"/>
      <c r="IRE25" s="232"/>
      <c r="IRF25" s="232"/>
      <c r="IRG25" s="232"/>
      <c r="IRH25" s="232"/>
      <c r="IRJ25" s="233"/>
      <c r="IRK25" s="233"/>
      <c r="IRL25" s="233"/>
      <c r="IRM25" s="233"/>
      <c r="IRN25" s="233"/>
      <c r="IRO25" s="233"/>
      <c r="IRP25" s="233"/>
      <c r="IRQ25" s="233"/>
      <c r="IRR25" s="235"/>
      <c r="IRS25" s="232"/>
      <c r="IRT25" s="232"/>
      <c r="IRU25" s="232"/>
      <c r="IRV25" s="232"/>
      <c r="IRW25" s="232"/>
      <c r="IRX25" s="232"/>
      <c r="IRZ25" s="233"/>
      <c r="ISA25" s="233"/>
      <c r="ISB25" s="233"/>
      <c r="ISC25" s="233"/>
      <c r="ISD25" s="233"/>
      <c r="ISE25" s="233"/>
      <c r="ISF25" s="233"/>
      <c r="ISG25" s="233"/>
      <c r="ISH25" s="235"/>
      <c r="ISI25" s="232"/>
      <c r="ISJ25" s="232"/>
      <c r="ISK25" s="232"/>
      <c r="ISL25" s="232"/>
      <c r="ISM25" s="232"/>
      <c r="ISN25" s="232"/>
      <c r="ISP25" s="233"/>
      <c r="ISQ25" s="233"/>
      <c r="ISR25" s="233"/>
      <c r="ISS25" s="233"/>
      <c r="IST25" s="233"/>
      <c r="ISU25" s="233"/>
      <c r="ISV25" s="233"/>
      <c r="ISW25" s="233"/>
      <c r="ISX25" s="235"/>
      <c r="ISY25" s="232"/>
      <c r="ISZ25" s="232"/>
      <c r="ITA25" s="232"/>
      <c r="ITB25" s="232"/>
      <c r="ITC25" s="232"/>
      <c r="ITD25" s="232"/>
      <c r="ITF25" s="233"/>
      <c r="ITG25" s="233"/>
      <c r="ITH25" s="233"/>
      <c r="ITI25" s="233"/>
      <c r="ITJ25" s="233"/>
      <c r="ITK25" s="233"/>
      <c r="ITL25" s="233"/>
      <c r="ITM25" s="233"/>
      <c r="ITN25" s="235"/>
      <c r="ITO25" s="232"/>
      <c r="ITP25" s="232"/>
      <c r="ITQ25" s="232"/>
      <c r="ITR25" s="232"/>
      <c r="ITS25" s="232"/>
      <c r="ITT25" s="232"/>
      <c r="ITV25" s="233"/>
      <c r="ITW25" s="233"/>
      <c r="ITX25" s="233"/>
      <c r="ITY25" s="233"/>
      <c r="ITZ25" s="233"/>
      <c r="IUA25" s="233"/>
      <c r="IUB25" s="233"/>
      <c r="IUC25" s="233"/>
      <c r="IUD25" s="235"/>
      <c r="IUE25" s="232"/>
      <c r="IUF25" s="232"/>
      <c r="IUG25" s="232"/>
      <c r="IUH25" s="232"/>
      <c r="IUI25" s="232"/>
      <c r="IUJ25" s="232"/>
      <c r="IUL25" s="233"/>
      <c r="IUM25" s="233"/>
      <c r="IUN25" s="233"/>
      <c r="IUO25" s="233"/>
      <c r="IUP25" s="233"/>
      <c r="IUQ25" s="233"/>
      <c r="IUR25" s="233"/>
      <c r="IUS25" s="233"/>
      <c r="IUT25" s="235"/>
      <c r="IUU25" s="232"/>
      <c r="IUV25" s="232"/>
      <c r="IUW25" s="232"/>
      <c r="IUX25" s="232"/>
      <c r="IUY25" s="232"/>
      <c r="IUZ25" s="232"/>
      <c r="IVB25" s="233"/>
      <c r="IVC25" s="233"/>
      <c r="IVD25" s="233"/>
      <c r="IVE25" s="233"/>
      <c r="IVF25" s="233"/>
      <c r="IVG25" s="233"/>
      <c r="IVH25" s="233"/>
      <c r="IVI25" s="233"/>
      <c r="IVJ25" s="235"/>
      <c r="IVK25" s="232"/>
      <c r="IVL25" s="232"/>
      <c r="IVM25" s="232"/>
      <c r="IVN25" s="232"/>
      <c r="IVO25" s="232"/>
      <c r="IVP25" s="232"/>
      <c r="IVR25" s="233"/>
      <c r="IVS25" s="233"/>
      <c r="IVT25" s="233"/>
      <c r="IVU25" s="233"/>
      <c r="IVV25" s="233"/>
      <c r="IVW25" s="233"/>
      <c r="IVX25" s="233"/>
      <c r="IVY25" s="233"/>
      <c r="IVZ25" s="235"/>
      <c r="IWA25" s="232"/>
      <c r="IWB25" s="232"/>
      <c r="IWC25" s="232"/>
      <c r="IWD25" s="232"/>
      <c r="IWE25" s="232"/>
      <c r="IWF25" s="232"/>
      <c r="IWH25" s="233"/>
      <c r="IWI25" s="233"/>
      <c r="IWJ25" s="233"/>
      <c r="IWK25" s="233"/>
      <c r="IWL25" s="233"/>
      <c r="IWM25" s="233"/>
      <c r="IWN25" s="233"/>
      <c r="IWO25" s="233"/>
      <c r="IWP25" s="235"/>
      <c r="IWQ25" s="232"/>
      <c r="IWR25" s="232"/>
      <c r="IWS25" s="232"/>
      <c r="IWT25" s="232"/>
      <c r="IWU25" s="232"/>
      <c r="IWV25" s="232"/>
      <c r="IWX25" s="233"/>
      <c r="IWY25" s="233"/>
      <c r="IWZ25" s="233"/>
      <c r="IXA25" s="233"/>
      <c r="IXB25" s="233"/>
      <c r="IXC25" s="233"/>
      <c r="IXD25" s="233"/>
      <c r="IXE25" s="233"/>
      <c r="IXF25" s="235"/>
      <c r="IXG25" s="232"/>
      <c r="IXH25" s="232"/>
      <c r="IXI25" s="232"/>
      <c r="IXJ25" s="232"/>
      <c r="IXK25" s="232"/>
      <c r="IXL25" s="232"/>
      <c r="IXN25" s="233"/>
      <c r="IXO25" s="233"/>
      <c r="IXP25" s="233"/>
      <c r="IXQ25" s="233"/>
      <c r="IXR25" s="233"/>
      <c r="IXS25" s="233"/>
      <c r="IXT25" s="233"/>
      <c r="IXU25" s="233"/>
      <c r="IXV25" s="235"/>
      <c r="IXW25" s="232"/>
      <c r="IXX25" s="232"/>
      <c r="IXY25" s="232"/>
      <c r="IXZ25" s="232"/>
      <c r="IYA25" s="232"/>
      <c r="IYB25" s="232"/>
      <c r="IYD25" s="233"/>
      <c r="IYE25" s="233"/>
      <c r="IYF25" s="233"/>
      <c r="IYG25" s="233"/>
      <c r="IYH25" s="233"/>
      <c r="IYI25" s="233"/>
      <c r="IYJ25" s="233"/>
      <c r="IYK25" s="233"/>
      <c r="IYL25" s="235"/>
      <c r="IYM25" s="232"/>
      <c r="IYN25" s="232"/>
      <c r="IYO25" s="232"/>
      <c r="IYP25" s="232"/>
      <c r="IYQ25" s="232"/>
      <c r="IYR25" s="232"/>
      <c r="IYT25" s="233"/>
      <c r="IYU25" s="233"/>
      <c r="IYV25" s="233"/>
      <c r="IYW25" s="233"/>
      <c r="IYX25" s="233"/>
      <c r="IYY25" s="233"/>
      <c r="IYZ25" s="233"/>
      <c r="IZA25" s="233"/>
      <c r="IZB25" s="235"/>
      <c r="IZC25" s="232"/>
      <c r="IZD25" s="232"/>
      <c r="IZE25" s="232"/>
      <c r="IZF25" s="232"/>
      <c r="IZG25" s="232"/>
      <c r="IZH25" s="232"/>
      <c r="IZJ25" s="233"/>
      <c r="IZK25" s="233"/>
      <c r="IZL25" s="233"/>
      <c r="IZM25" s="233"/>
      <c r="IZN25" s="233"/>
      <c r="IZO25" s="233"/>
      <c r="IZP25" s="233"/>
      <c r="IZQ25" s="233"/>
      <c r="IZR25" s="235"/>
      <c r="IZS25" s="232"/>
      <c r="IZT25" s="232"/>
      <c r="IZU25" s="232"/>
      <c r="IZV25" s="232"/>
      <c r="IZW25" s="232"/>
      <c r="IZX25" s="232"/>
      <c r="IZZ25" s="233"/>
      <c r="JAA25" s="233"/>
      <c r="JAB25" s="233"/>
      <c r="JAC25" s="233"/>
      <c r="JAD25" s="233"/>
      <c r="JAE25" s="233"/>
      <c r="JAF25" s="233"/>
      <c r="JAG25" s="233"/>
      <c r="JAH25" s="235"/>
      <c r="JAI25" s="232"/>
      <c r="JAJ25" s="232"/>
      <c r="JAK25" s="232"/>
      <c r="JAL25" s="232"/>
      <c r="JAM25" s="232"/>
      <c r="JAN25" s="232"/>
      <c r="JAP25" s="233"/>
      <c r="JAQ25" s="233"/>
      <c r="JAR25" s="233"/>
      <c r="JAS25" s="233"/>
      <c r="JAT25" s="233"/>
      <c r="JAU25" s="233"/>
      <c r="JAV25" s="233"/>
      <c r="JAW25" s="233"/>
      <c r="JAX25" s="235"/>
      <c r="JAY25" s="232"/>
      <c r="JAZ25" s="232"/>
      <c r="JBA25" s="232"/>
      <c r="JBB25" s="232"/>
      <c r="JBC25" s="232"/>
      <c r="JBD25" s="232"/>
      <c r="JBF25" s="233"/>
      <c r="JBG25" s="233"/>
      <c r="JBH25" s="233"/>
      <c r="JBI25" s="233"/>
      <c r="JBJ25" s="233"/>
      <c r="JBK25" s="233"/>
      <c r="JBL25" s="233"/>
      <c r="JBM25" s="233"/>
      <c r="JBN25" s="235"/>
      <c r="JBO25" s="232"/>
      <c r="JBP25" s="232"/>
      <c r="JBQ25" s="232"/>
      <c r="JBR25" s="232"/>
      <c r="JBS25" s="232"/>
      <c r="JBT25" s="232"/>
      <c r="JBV25" s="233"/>
      <c r="JBW25" s="233"/>
      <c r="JBX25" s="233"/>
      <c r="JBY25" s="233"/>
      <c r="JBZ25" s="233"/>
      <c r="JCA25" s="233"/>
      <c r="JCB25" s="233"/>
      <c r="JCC25" s="233"/>
      <c r="JCD25" s="235"/>
      <c r="JCE25" s="232"/>
      <c r="JCF25" s="232"/>
      <c r="JCG25" s="232"/>
      <c r="JCH25" s="232"/>
      <c r="JCI25" s="232"/>
      <c r="JCJ25" s="232"/>
      <c r="JCL25" s="233"/>
      <c r="JCM25" s="233"/>
      <c r="JCN25" s="233"/>
      <c r="JCO25" s="233"/>
      <c r="JCP25" s="233"/>
      <c r="JCQ25" s="233"/>
      <c r="JCR25" s="233"/>
      <c r="JCS25" s="233"/>
      <c r="JCT25" s="235"/>
      <c r="JCU25" s="232"/>
      <c r="JCV25" s="232"/>
      <c r="JCW25" s="232"/>
      <c r="JCX25" s="232"/>
      <c r="JCY25" s="232"/>
      <c r="JCZ25" s="232"/>
      <c r="JDB25" s="233"/>
      <c r="JDC25" s="233"/>
      <c r="JDD25" s="233"/>
      <c r="JDE25" s="233"/>
      <c r="JDF25" s="233"/>
      <c r="JDG25" s="233"/>
      <c r="JDH25" s="233"/>
      <c r="JDI25" s="233"/>
      <c r="JDJ25" s="235"/>
      <c r="JDK25" s="232"/>
      <c r="JDL25" s="232"/>
      <c r="JDM25" s="232"/>
      <c r="JDN25" s="232"/>
      <c r="JDO25" s="232"/>
      <c r="JDP25" s="232"/>
      <c r="JDR25" s="233"/>
      <c r="JDS25" s="233"/>
      <c r="JDT25" s="233"/>
      <c r="JDU25" s="233"/>
      <c r="JDV25" s="233"/>
      <c r="JDW25" s="233"/>
      <c r="JDX25" s="233"/>
      <c r="JDY25" s="233"/>
      <c r="JDZ25" s="235"/>
      <c r="JEA25" s="232"/>
      <c r="JEB25" s="232"/>
      <c r="JEC25" s="232"/>
      <c r="JED25" s="232"/>
      <c r="JEE25" s="232"/>
      <c r="JEF25" s="232"/>
      <c r="JEH25" s="233"/>
      <c r="JEI25" s="233"/>
      <c r="JEJ25" s="233"/>
      <c r="JEK25" s="233"/>
      <c r="JEL25" s="233"/>
      <c r="JEM25" s="233"/>
      <c r="JEN25" s="233"/>
      <c r="JEO25" s="233"/>
      <c r="JEP25" s="235"/>
      <c r="JEQ25" s="232"/>
      <c r="JER25" s="232"/>
      <c r="JES25" s="232"/>
      <c r="JET25" s="232"/>
      <c r="JEU25" s="232"/>
      <c r="JEV25" s="232"/>
      <c r="JEX25" s="233"/>
      <c r="JEY25" s="233"/>
      <c r="JEZ25" s="233"/>
      <c r="JFA25" s="233"/>
      <c r="JFB25" s="233"/>
      <c r="JFC25" s="233"/>
      <c r="JFD25" s="233"/>
      <c r="JFE25" s="233"/>
      <c r="JFF25" s="235"/>
      <c r="JFG25" s="232"/>
      <c r="JFH25" s="232"/>
      <c r="JFI25" s="232"/>
      <c r="JFJ25" s="232"/>
      <c r="JFK25" s="232"/>
      <c r="JFL25" s="232"/>
      <c r="JFN25" s="233"/>
      <c r="JFO25" s="233"/>
      <c r="JFP25" s="233"/>
      <c r="JFQ25" s="233"/>
      <c r="JFR25" s="233"/>
      <c r="JFS25" s="233"/>
      <c r="JFT25" s="233"/>
      <c r="JFU25" s="233"/>
      <c r="JFV25" s="235"/>
      <c r="JFW25" s="232"/>
      <c r="JFX25" s="232"/>
      <c r="JFY25" s="232"/>
      <c r="JFZ25" s="232"/>
      <c r="JGA25" s="232"/>
      <c r="JGB25" s="232"/>
      <c r="JGD25" s="233"/>
      <c r="JGE25" s="233"/>
      <c r="JGF25" s="233"/>
      <c r="JGG25" s="233"/>
      <c r="JGH25" s="233"/>
      <c r="JGI25" s="233"/>
      <c r="JGJ25" s="233"/>
      <c r="JGK25" s="233"/>
      <c r="JGL25" s="235"/>
      <c r="JGM25" s="232"/>
      <c r="JGN25" s="232"/>
      <c r="JGO25" s="232"/>
      <c r="JGP25" s="232"/>
      <c r="JGQ25" s="232"/>
      <c r="JGR25" s="232"/>
      <c r="JGT25" s="233"/>
      <c r="JGU25" s="233"/>
      <c r="JGV25" s="233"/>
      <c r="JGW25" s="233"/>
      <c r="JGX25" s="233"/>
      <c r="JGY25" s="233"/>
      <c r="JGZ25" s="233"/>
      <c r="JHA25" s="233"/>
      <c r="JHB25" s="235"/>
      <c r="JHC25" s="232"/>
      <c r="JHD25" s="232"/>
      <c r="JHE25" s="232"/>
      <c r="JHF25" s="232"/>
      <c r="JHG25" s="232"/>
      <c r="JHH25" s="232"/>
      <c r="JHJ25" s="233"/>
      <c r="JHK25" s="233"/>
      <c r="JHL25" s="233"/>
      <c r="JHM25" s="233"/>
      <c r="JHN25" s="233"/>
      <c r="JHO25" s="233"/>
      <c r="JHP25" s="233"/>
      <c r="JHQ25" s="233"/>
      <c r="JHR25" s="235"/>
      <c r="JHS25" s="232"/>
      <c r="JHT25" s="232"/>
      <c r="JHU25" s="232"/>
      <c r="JHV25" s="232"/>
      <c r="JHW25" s="232"/>
      <c r="JHX25" s="232"/>
      <c r="JHZ25" s="233"/>
      <c r="JIA25" s="233"/>
      <c r="JIB25" s="233"/>
      <c r="JIC25" s="233"/>
      <c r="JID25" s="233"/>
      <c r="JIE25" s="233"/>
      <c r="JIF25" s="233"/>
      <c r="JIG25" s="233"/>
      <c r="JIH25" s="235"/>
      <c r="JII25" s="232"/>
      <c r="JIJ25" s="232"/>
      <c r="JIK25" s="232"/>
      <c r="JIL25" s="232"/>
      <c r="JIM25" s="232"/>
      <c r="JIN25" s="232"/>
      <c r="JIP25" s="233"/>
      <c r="JIQ25" s="233"/>
      <c r="JIR25" s="233"/>
      <c r="JIS25" s="233"/>
      <c r="JIT25" s="233"/>
      <c r="JIU25" s="233"/>
      <c r="JIV25" s="233"/>
      <c r="JIW25" s="233"/>
      <c r="JIX25" s="235"/>
      <c r="JIY25" s="232"/>
      <c r="JIZ25" s="232"/>
      <c r="JJA25" s="232"/>
      <c r="JJB25" s="232"/>
      <c r="JJC25" s="232"/>
      <c r="JJD25" s="232"/>
      <c r="JJF25" s="233"/>
      <c r="JJG25" s="233"/>
      <c r="JJH25" s="233"/>
      <c r="JJI25" s="233"/>
      <c r="JJJ25" s="233"/>
      <c r="JJK25" s="233"/>
      <c r="JJL25" s="233"/>
      <c r="JJM25" s="233"/>
      <c r="JJN25" s="235"/>
      <c r="JJO25" s="232"/>
      <c r="JJP25" s="232"/>
      <c r="JJQ25" s="232"/>
      <c r="JJR25" s="232"/>
      <c r="JJS25" s="232"/>
      <c r="JJT25" s="232"/>
      <c r="JJV25" s="233"/>
      <c r="JJW25" s="233"/>
      <c r="JJX25" s="233"/>
      <c r="JJY25" s="233"/>
      <c r="JJZ25" s="233"/>
      <c r="JKA25" s="233"/>
      <c r="JKB25" s="233"/>
      <c r="JKC25" s="233"/>
      <c r="JKD25" s="235"/>
      <c r="JKE25" s="232"/>
      <c r="JKF25" s="232"/>
      <c r="JKG25" s="232"/>
      <c r="JKH25" s="232"/>
      <c r="JKI25" s="232"/>
      <c r="JKJ25" s="232"/>
      <c r="JKL25" s="233"/>
      <c r="JKM25" s="233"/>
      <c r="JKN25" s="233"/>
      <c r="JKO25" s="233"/>
      <c r="JKP25" s="233"/>
      <c r="JKQ25" s="233"/>
      <c r="JKR25" s="233"/>
      <c r="JKS25" s="233"/>
      <c r="JKT25" s="235"/>
      <c r="JKU25" s="232"/>
      <c r="JKV25" s="232"/>
      <c r="JKW25" s="232"/>
      <c r="JKX25" s="232"/>
      <c r="JKY25" s="232"/>
      <c r="JKZ25" s="232"/>
      <c r="JLB25" s="233"/>
      <c r="JLC25" s="233"/>
      <c r="JLD25" s="233"/>
      <c r="JLE25" s="233"/>
      <c r="JLF25" s="233"/>
      <c r="JLG25" s="233"/>
      <c r="JLH25" s="233"/>
      <c r="JLI25" s="233"/>
      <c r="JLJ25" s="235"/>
      <c r="JLK25" s="232"/>
      <c r="JLL25" s="232"/>
      <c r="JLM25" s="232"/>
      <c r="JLN25" s="232"/>
      <c r="JLO25" s="232"/>
      <c r="JLP25" s="232"/>
      <c r="JLR25" s="233"/>
      <c r="JLS25" s="233"/>
      <c r="JLT25" s="233"/>
      <c r="JLU25" s="233"/>
      <c r="JLV25" s="233"/>
      <c r="JLW25" s="233"/>
      <c r="JLX25" s="233"/>
      <c r="JLY25" s="233"/>
      <c r="JLZ25" s="235"/>
      <c r="JMA25" s="232"/>
      <c r="JMB25" s="232"/>
      <c r="JMC25" s="232"/>
      <c r="JMD25" s="232"/>
      <c r="JME25" s="232"/>
      <c r="JMF25" s="232"/>
      <c r="JMH25" s="233"/>
      <c r="JMI25" s="233"/>
      <c r="JMJ25" s="233"/>
      <c r="JMK25" s="233"/>
      <c r="JML25" s="233"/>
      <c r="JMM25" s="233"/>
      <c r="JMN25" s="233"/>
      <c r="JMO25" s="233"/>
      <c r="JMP25" s="235"/>
      <c r="JMQ25" s="232"/>
      <c r="JMR25" s="232"/>
      <c r="JMS25" s="232"/>
      <c r="JMT25" s="232"/>
      <c r="JMU25" s="232"/>
      <c r="JMV25" s="232"/>
      <c r="JMX25" s="233"/>
      <c r="JMY25" s="233"/>
      <c r="JMZ25" s="233"/>
      <c r="JNA25" s="233"/>
      <c r="JNB25" s="233"/>
      <c r="JNC25" s="233"/>
      <c r="JND25" s="233"/>
      <c r="JNE25" s="233"/>
      <c r="JNF25" s="235"/>
      <c r="JNG25" s="232"/>
      <c r="JNH25" s="232"/>
      <c r="JNI25" s="232"/>
      <c r="JNJ25" s="232"/>
      <c r="JNK25" s="232"/>
      <c r="JNL25" s="232"/>
      <c r="JNN25" s="233"/>
      <c r="JNO25" s="233"/>
      <c r="JNP25" s="233"/>
      <c r="JNQ25" s="233"/>
      <c r="JNR25" s="233"/>
      <c r="JNS25" s="233"/>
      <c r="JNT25" s="233"/>
      <c r="JNU25" s="233"/>
      <c r="JNV25" s="235"/>
      <c r="JNW25" s="232"/>
      <c r="JNX25" s="232"/>
      <c r="JNY25" s="232"/>
      <c r="JNZ25" s="232"/>
      <c r="JOA25" s="232"/>
      <c r="JOB25" s="232"/>
      <c r="JOD25" s="233"/>
      <c r="JOE25" s="233"/>
      <c r="JOF25" s="233"/>
      <c r="JOG25" s="233"/>
      <c r="JOH25" s="233"/>
      <c r="JOI25" s="233"/>
      <c r="JOJ25" s="233"/>
      <c r="JOK25" s="233"/>
      <c r="JOL25" s="235"/>
      <c r="JOM25" s="232"/>
      <c r="JON25" s="232"/>
      <c r="JOO25" s="232"/>
      <c r="JOP25" s="232"/>
      <c r="JOQ25" s="232"/>
      <c r="JOR25" s="232"/>
      <c r="JOT25" s="233"/>
      <c r="JOU25" s="233"/>
      <c r="JOV25" s="233"/>
      <c r="JOW25" s="233"/>
      <c r="JOX25" s="233"/>
      <c r="JOY25" s="233"/>
      <c r="JOZ25" s="233"/>
      <c r="JPA25" s="233"/>
      <c r="JPB25" s="235"/>
      <c r="JPC25" s="232"/>
      <c r="JPD25" s="232"/>
      <c r="JPE25" s="232"/>
      <c r="JPF25" s="232"/>
      <c r="JPG25" s="232"/>
      <c r="JPH25" s="232"/>
      <c r="JPJ25" s="233"/>
      <c r="JPK25" s="233"/>
      <c r="JPL25" s="233"/>
      <c r="JPM25" s="233"/>
      <c r="JPN25" s="233"/>
      <c r="JPO25" s="233"/>
      <c r="JPP25" s="233"/>
      <c r="JPQ25" s="233"/>
      <c r="JPR25" s="235"/>
      <c r="JPS25" s="232"/>
      <c r="JPT25" s="232"/>
      <c r="JPU25" s="232"/>
      <c r="JPV25" s="232"/>
      <c r="JPW25" s="232"/>
      <c r="JPX25" s="232"/>
      <c r="JPZ25" s="233"/>
      <c r="JQA25" s="233"/>
      <c r="JQB25" s="233"/>
      <c r="JQC25" s="233"/>
      <c r="JQD25" s="233"/>
      <c r="JQE25" s="233"/>
      <c r="JQF25" s="233"/>
      <c r="JQG25" s="233"/>
      <c r="JQH25" s="235"/>
      <c r="JQI25" s="232"/>
      <c r="JQJ25" s="232"/>
      <c r="JQK25" s="232"/>
      <c r="JQL25" s="232"/>
      <c r="JQM25" s="232"/>
      <c r="JQN25" s="232"/>
      <c r="JQP25" s="233"/>
      <c r="JQQ25" s="233"/>
      <c r="JQR25" s="233"/>
      <c r="JQS25" s="233"/>
      <c r="JQT25" s="233"/>
      <c r="JQU25" s="233"/>
      <c r="JQV25" s="233"/>
      <c r="JQW25" s="233"/>
      <c r="JQX25" s="235"/>
      <c r="JQY25" s="232"/>
      <c r="JQZ25" s="232"/>
      <c r="JRA25" s="232"/>
      <c r="JRB25" s="232"/>
      <c r="JRC25" s="232"/>
      <c r="JRD25" s="232"/>
      <c r="JRF25" s="233"/>
      <c r="JRG25" s="233"/>
      <c r="JRH25" s="233"/>
      <c r="JRI25" s="233"/>
      <c r="JRJ25" s="233"/>
      <c r="JRK25" s="233"/>
      <c r="JRL25" s="233"/>
      <c r="JRM25" s="233"/>
      <c r="JRN25" s="235"/>
      <c r="JRO25" s="232"/>
      <c r="JRP25" s="232"/>
      <c r="JRQ25" s="232"/>
      <c r="JRR25" s="232"/>
      <c r="JRS25" s="232"/>
      <c r="JRT25" s="232"/>
      <c r="JRV25" s="233"/>
      <c r="JRW25" s="233"/>
      <c r="JRX25" s="233"/>
      <c r="JRY25" s="233"/>
      <c r="JRZ25" s="233"/>
      <c r="JSA25" s="233"/>
      <c r="JSB25" s="233"/>
      <c r="JSC25" s="233"/>
      <c r="JSD25" s="235"/>
      <c r="JSE25" s="232"/>
      <c r="JSF25" s="232"/>
      <c r="JSG25" s="232"/>
      <c r="JSH25" s="232"/>
      <c r="JSI25" s="232"/>
      <c r="JSJ25" s="232"/>
      <c r="JSL25" s="233"/>
      <c r="JSM25" s="233"/>
      <c r="JSN25" s="233"/>
      <c r="JSO25" s="233"/>
      <c r="JSP25" s="233"/>
      <c r="JSQ25" s="233"/>
      <c r="JSR25" s="233"/>
      <c r="JSS25" s="233"/>
      <c r="JST25" s="235"/>
      <c r="JSU25" s="232"/>
      <c r="JSV25" s="232"/>
      <c r="JSW25" s="232"/>
      <c r="JSX25" s="232"/>
      <c r="JSY25" s="232"/>
      <c r="JSZ25" s="232"/>
      <c r="JTB25" s="233"/>
      <c r="JTC25" s="233"/>
      <c r="JTD25" s="233"/>
      <c r="JTE25" s="233"/>
      <c r="JTF25" s="233"/>
      <c r="JTG25" s="233"/>
      <c r="JTH25" s="233"/>
      <c r="JTI25" s="233"/>
      <c r="JTJ25" s="235"/>
      <c r="JTK25" s="232"/>
      <c r="JTL25" s="232"/>
      <c r="JTM25" s="232"/>
      <c r="JTN25" s="232"/>
      <c r="JTO25" s="232"/>
      <c r="JTP25" s="232"/>
      <c r="JTR25" s="233"/>
      <c r="JTS25" s="233"/>
      <c r="JTT25" s="233"/>
      <c r="JTU25" s="233"/>
      <c r="JTV25" s="233"/>
      <c r="JTW25" s="233"/>
      <c r="JTX25" s="233"/>
      <c r="JTY25" s="233"/>
      <c r="JTZ25" s="235"/>
      <c r="JUA25" s="232"/>
      <c r="JUB25" s="232"/>
      <c r="JUC25" s="232"/>
      <c r="JUD25" s="232"/>
      <c r="JUE25" s="232"/>
      <c r="JUF25" s="232"/>
      <c r="JUH25" s="233"/>
      <c r="JUI25" s="233"/>
      <c r="JUJ25" s="233"/>
      <c r="JUK25" s="233"/>
      <c r="JUL25" s="233"/>
      <c r="JUM25" s="233"/>
      <c r="JUN25" s="233"/>
      <c r="JUO25" s="233"/>
      <c r="JUP25" s="235"/>
      <c r="JUQ25" s="232"/>
      <c r="JUR25" s="232"/>
      <c r="JUS25" s="232"/>
      <c r="JUT25" s="232"/>
      <c r="JUU25" s="232"/>
      <c r="JUV25" s="232"/>
      <c r="JUX25" s="233"/>
      <c r="JUY25" s="233"/>
      <c r="JUZ25" s="233"/>
      <c r="JVA25" s="233"/>
      <c r="JVB25" s="233"/>
      <c r="JVC25" s="233"/>
      <c r="JVD25" s="233"/>
      <c r="JVE25" s="233"/>
      <c r="JVF25" s="235"/>
      <c r="JVG25" s="232"/>
      <c r="JVH25" s="232"/>
      <c r="JVI25" s="232"/>
      <c r="JVJ25" s="232"/>
      <c r="JVK25" s="232"/>
      <c r="JVL25" s="232"/>
      <c r="JVN25" s="233"/>
      <c r="JVO25" s="233"/>
      <c r="JVP25" s="233"/>
      <c r="JVQ25" s="233"/>
      <c r="JVR25" s="233"/>
      <c r="JVS25" s="233"/>
      <c r="JVT25" s="233"/>
      <c r="JVU25" s="233"/>
      <c r="JVV25" s="235"/>
      <c r="JVW25" s="232"/>
      <c r="JVX25" s="232"/>
      <c r="JVY25" s="232"/>
      <c r="JVZ25" s="232"/>
      <c r="JWA25" s="232"/>
      <c r="JWB25" s="232"/>
      <c r="JWD25" s="233"/>
      <c r="JWE25" s="233"/>
      <c r="JWF25" s="233"/>
      <c r="JWG25" s="233"/>
      <c r="JWH25" s="233"/>
      <c r="JWI25" s="233"/>
      <c r="JWJ25" s="233"/>
      <c r="JWK25" s="233"/>
      <c r="JWL25" s="235"/>
      <c r="JWM25" s="232"/>
      <c r="JWN25" s="232"/>
      <c r="JWO25" s="232"/>
      <c r="JWP25" s="232"/>
      <c r="JWQ25" s="232"/>
      <c r="JWR25" s="232"/>
      <c r="JWT25" s="233"/>
      <c r="JWU25" s="233"/>
      <c r="JWV25" s="233"/>
      <c r="JWW25" s="233"/>
      <c r="JWX25" s="233"/>
      <c r="JWY25" s="233"/>
      <c r="JWZ25" s="233"/>
      <c r="JXA25" s="233"/>
      <c r="JXB25" s="235"/>
      <c r="JXC25" s="232"/>
      <c r="JXD25" s="232"/>
      <c r="JXE25" s="232"/>
      <c r="JXF25" s="232"/>
      <c r="JXG25" s="232"/>
      <c r="JXH25" s="232"/>
      <c r="JXJ25" s="233"/>
      <c r="JXK25" s="233"/>
      <c r="JXL25" s="233"/>
      <c r="JXM25" s="233"/>
      <c r="JXN25" s="233"/>
      <c r="JXO25" s="233"/>
      <c r="JXP25" s="233"/>
      <c r="JXQ25" s="233"/>
      <c r="JXR25" s="235"/>
      <c r="JXS25" s="232"/>
      <c r="JXT25" s="232"/>
      <c r="JXU25" s="232"/>
      <c r="JXV25" s="232"/>
      <c r="JXW25" s="232"/>
      <c r="JXX25" s="232"/>
      <c r="JXZ25" s="233"/>
      <c r="JYA25" s="233"/>
      <c r="JYB25" s="233"/>
      <c r="JYC25" s="233"/>
      <c r="JYD25" s="233"/>
      <c r="JYE25" s="233"/>
      <c r="JYF25" s="233"/>
      <c r="JYG25" s="233"/>
      <c r="JYH25" s="235"/>
      <c r="JYI25" s="232"/>
      <c r="JYJ25" s="232"/>
      <c r="JYK25" s="232"/>
      <c r="JYL25" s="232"/>
      <c r="JYM25" s="232"/>
      <c r="JYN25" s="232"/>
      <c r="JYP25" s="233"/>
      <c r="JYQ25" s="233"/>
      <c r="JYR25" s="233"/>
      <c r="JYS25" s="233"/>
      <c r="JYT25" s="233"/>
      <c r="JYU25" s="233"/>
      <c r="JYV25" s="233"/>
      <c r="JYW25" s="233"/>
      <c r="JYX25" s="235"/>
      <c r="JYY25" s="232"/>
      <c r="JYZ25" s="232"/>
      <c r="JZA25" s="232"/>
      <c r="JZB25" s="232"/>
      <c r="JZC25" s="232"/>
      <c r="JZD25" s="232"/>
      <c r="JZF25" s="233"/>
      <c r="JZG25" s="233"/>
      <c r="JZH25" s="233"/>
      <c r="JZI25" s="233"/>
      <c r="JZJ25" s="233"/>
      <c r="JZK25" s="233"/>
      <c r="JZL25" s="233"/>
      <c r="JZM25" s="233"/>
      <c r="JZN25" s="235"/>
      <c r="JZO25" s="232"/>
      <c r="JZP25" s="232"/>
      <c r="JZQ25" s="232"/>
      <c r="JZR25" s="232"/>
      <c r="JZS25" s="232"/>
      <c r="JZT25" s="232"/>
      <c r="JZV25" s="233"/>
      <c r="JZW25" s="233"/>
      <c r="JZX25" s="233"/>
      <c r="JZY25" s="233"/>
      <c r="JZZ25" s="233"/>
      <c r="KAA25" s="233"/>
      <c r="KAB25" s="233"/>
      <c r="KAC25" s="233"/>
      <c r="KAD25" s="235"/>
      <c r="KAE25" s="232"/>
      <c r="KAF25" s="232"/>
      <c r="KAG25" s="232"/>
      <c r="KAH25" s="232"/>
      <c r="KAI25" s="232"/>
      <c r="KAJ25" s="232"/>
      <c r="KAL25" s="233"/>
      <c r="KAM25" s="233"/>
      <c r="KAN25" s="233"/>
      <c r="KAO25" s="233"/>
      <c r="KAP25" s="233"/>
      <c r="KAQ25" s="233"/>
      <c r="KAR25" s="233"/>
      <c r="KAS25" s="233"/>
      <c r="KAT25" s="235"/>
      <c r="KAU25" s="232"/>
      <c r="KAV25" s="232"/>
      <c r="KAW25" s="232"/>
      <c r="KAX25" s="232"/>
      <c r="KAY25" s="232"/>
      <c r="KAZ25" s="232"/>
      <c r="KBB25" s="233"/>
      <c r="KBC25" s="233"/>
      <c r="KBD25" s="233"/>
      <c r="KBE25" s="233"/>
      <c r="KBF25" s="233"/>
      <c r="KBG25" s="233"/>
      <c r="KBH25" s="233"/>
      <c r="KBI25" s="233"/>
      <c r="KBJ25" s="235"/>
      <c r="KBK25" s="232"/>
      <c r="KBL25" s="232"/>
      <c r="KBM25" s="232"/>
      <c r="KBN25" s="232"/>
      <c r="KBO25" s="232"/>
      <c r="KBP25" s="232"/>
      <c r="KBR25" s="233"/>
      <c r="KBS25" s="233"/>
      <c r="KBT25" s="233"/>
      <c r="KBU25" s="233"/>
      <c r="KBV25" s="233"/>
      <c r="KBW25" s="233"/>
      <c r="KBX25" s="233"/>
      <c r="KBY25" s="233"/>
      <c r="KBZ25" s="235"/>
      <c r="KCA25" s="232"/>
      <c r="KCB25" s="232"/>
      <c r="KCC25" s="232"/>
      <c r="KCD25" s="232"/>
      <c r="KCE25" s="232"/>
      <c r="KCF25" s="232"/>
      <c r="KCH25" s="233"/>
      <c r="KCI25" s="233"/>
      <c r="KCJ25" s="233"/>
      <c r="KCK25" s="233"/>
      <c r="KCL25" s="233"/>
      <c r="KCM25" s="233"/>
      <c r="KCN25" s="233"/>
      <c r="KCO25" s="233"/>
      <c r="KCP25" s="235"/>
      <c r="KCQ25" s="232"/>
      <c r="KCR25" s="232"/>
      <c r="KCS25" s="232"/>
      <c r="KCT25" s="232"/>
      <c r="KCU25" s="232"/>
      <c r="KCV25" s="232"/>
      <c r="KCX25" s="233"/>
      <c r="KCY25" s="233"/>
      <c r="KCZ25" s="233"/>
      <c r="KDA25" s="233"/>
      <c r="KDB25" s="233"/>
      <c r="KDC25" s="233"/>
      <c r="KDD25" s="233"/>
      <c r="KDE25" s="233"/>
      <c r="KDF25" s="235"/>
      <c r="KDG25" s="232"/>
      <c r="KDH25" s="232"/>
      <c r="KDI25" s="232"/>
      <c r="KDJ25" s="232"/>
      <c r="KDK25" s="232"/>
      <c r="KDL25" s="232"/>
      <c r="KDN25" s="233"/>
      <c r="KDO25" s="233"/>
      <c r="KDP25" s="233"/>
      <c r="KDQ25" s="233"/>
      <c r="KDR25" s="233"/>
      <c r="KDS25" s="233"/>
      <c r="KDT25" s="233"/>
      <c r="KDU25" s="233"/>
      <c r="KDV25" s="235"/>
      <c r="KDW25" s="232"/>
      <c r="KDX25" s="232"/>
      <c r="KDY25" s="232"/>
      <c r="KDZ25" s="232"/>
      <c r="KEA25" s="232"/>
      <c r="KEB25" s="232"/>
      <c r="KED25" s="233"/>
      <c r="KEE25" s="233"/>
      <c r="KEF25" s="233"/>
      <c r="KEG25" s="233"/>
      <c r="KEH25" s="233"/>
      <c r="KEI25" s="233"/>
      <c r="KEJ25" s="233"/>
      <c r="KEK25" s="233"/>
      <c r="KEL25" s="235"/>
      <c r="KEM25" s="232"/>
      <c r="KEN25" s="232"/>
      <c r="KEO25" s="232"/>
      <c r="KEP25" s="232"/>
      <c r="KEQ25" s="232"/>
      <c r="KER25" s="232"/>
      <c r="KET25" s="233"/>
      <c r="KEU25" s="233"/>
      <c r="KEV25" s="233"/>
      <c r="KEW25" s="233"/>
      <c r="KEX25" s="233"/>
      <c r="KEY25" s="233"/>
      <c r="KEZ25" s="233"/>
      <c r="KFA25" s="233"/>
      <c r="KFB25" s="235"/>
      <c r="KFC25" s="232"/>
      <c r="KFD25" s="232"/>
      <c r="KFE25" s="232"/>
      <c r="KFF25" s="232"/>
      <c r="KFG25" s="232"/>
      <c r="KFH25" s="232"/>
      <c r="KFJ25" s="233"/>
      <c r="KFK25" s="233"/>
      <c r="KFL25" s="233"/>
      <c r="KFM25" s="233"/>
      <c r="KFN25" s="233"/>
      <c r="KFO25" s="233"/>
      <c r="KFP25" s="233"/>
      <c r="KFQ25" s="233"/>
      <c r="KFR25" s="235"/>
      <c r="KFS25" s="232"/>
      <c r="KFT25" s="232"/>
      <c r="KFU25" s="232"/>
      <c r="KFV25" s="232"/>
      <c r="KFW25" s="232"/>
      <c r="KFX25" s="232"/>
      <c r="KFZ25" s="233"/>
      <c r="KGA25" s="233"/>
      <c r="KGB25" s="233"/>
      <c r="KGC25" s="233"/>
      <c r="KGD25" s="233"/>
      <c r="KGE25" s="233"/>
      <c r="KGF25" s="233"/>
      <c r="KGG25" s="233"/>
      <c r="KGH25" s="235"/>
      <c r="KGI25" s="232"/>
      <c r="KGJ25" s="232"/>
      <c r="KGK25" s="232"/>
      <c r="KGL25" s="232"/>
      <c r="KGM25" s="232"/>
      <c r="KGN25" s="232"/>
      <c r="KGP25" s="233"/>
      <c r="KGQ25" s="233"/>
      <c r="KGR25" s="233"/>
      <c r="KGS25" s="233"/>
      <c r="KGT25" s="233"/>
      <c r="KGU25" s="233"/>
      <c r="KGV25" s="233"/>
      <c r="KGW25" s="233"/>
      <c r="KGX25" s="235"/>
      <c r="KGY25" s="232"/>
      <c r="KGZ25" s="232"/>
      <c r="KHA25" s="232"/>
      <c r="KHB25" s="232"/>
      <c r="KHC25" s="232"/>
      <c r="KHD25" s="232"/>
      <c r="KHF25" s="233"/>
      <c r="KHG25" s="233"/>
      <c r="KHH25" s="233"/>
      <c r="KHI25" s="233"/>
      <c r="KHJ25" s="233"/>
      <c r="KHK25" s="233"/>
      <c r="KHL25" s="233"/>
      <c r="KHM25" s="233"/>
      <c r="KHN25" s="235"/>
      <c r="KHO25" s="232"/>
      <c r="KHP25" s="232"/>
      <c r="KHQ25" s="232"/>
      <c r="KHR25" s="232"/>
      <c r="KHS25" s="232"/>
      <c r="KHT25" s="232"/>
      <c r="KHV25" s="233"/>
      <c r="KHW25" s="233"/>
      <c r="KHX25" s="233"/>
      <c r="KHY25" s="233"/>
      <c r="KHZ25" s="233"/>
      <c r="KIA25" s="233"/>
      <c r="KIB25" s="233"/>
      <c r="KIC25" s="233"/>
      <c r="KID25" s="235"/>
      <c r="KIE25" s="232"/>
      <c r="KIF25" s="232"/>
      <c r="KIG25" s="232"/>
      <c r="KIH25" s="232"/>
      <c r="KII25" s="232"/>
      <c r="KIJ25" s="232"/>
      <c r="KIL25" s="233"/>
      <c r="KIM25" s="233"/>
      <c r="KIN25" s="233"/>
      <c r="KIO25" s="233"/>
      <c r="KIP25" s="233"/>
      <c r="KIQ25" s="233"/>
      <c r="KIR25" s="233"/>
      <c r="KIS25" s="233"/>
      <c r="KIT25" s="235"/>
      <c r="KIU25" s="232"/>
      <c r="KIV25" s="232"/>
      <c r="KIW25" s="232"/>
      <c r="KIX25" s="232"/>
      <c r="KIY25" s="232"/>
      <c r="KIZ25" s="232"/>
      <c r="KJB25" s="233"/>
      <c r="KJC25" s="233"/>
      <c r="KJD25" s="233"/>
      <c r="KJE25" s="233"/>
      <c r="KJF25" s="233"/>
      <c r="KJG25" s="233"/>
      <c r="KJH25" s="233"/>
      <c r="KJI25" s="233"/>
      <c r="KJJ25" s="235"/>
      <c r="KJK25" s="232"/>
      <c r="KJL25" s="232"/>
      <c r="KJM25" s="232"/>
      <c r="KJN25" s="232"/>
      <c r="KJO25" s="232"/>
      <c r="KJP25" s="232"/>
      <c r="KJR25" s="233"/>
      <c r="KJS25" s="233"/>
      <c r="KJT25" s="233"/>
      <c r="KJU25" s="233"/>
      <c r="KJV25" s="233"/>
      <c r="KJW25" s="233"/>
      <c r="KJX25" s="233"/>
      <c r="KJY25" s="233"/>
      <c r="KJZ25" s="235"/>
      <c r="KKA25" s="232"/>
      <c r="KKB25" s="232"/>
      <c r="KKC25" s="232"/>
      <c r="KKD25" s="232"/>
      <c r="KKE25" s="232"/>
      <c r="KKF25" s="232"/>
      <c r="KKH25" s="233"/>
      <c r="KKI25" s="233"/>
      <c r="KKJ25" s="233"/>
      <c r="KKK25" s="233"/>
      <c r="KKL25" s="233"/>
      <c r="KKM25" s="233"/>
      <c r="KKN25" s="233"/>
      <c r="KKO25" s="233"/>
      <c r="KKP25" s="235"/>
      <c r="KKQ25" s="232"/>
      <c r="KKR25" s="232"/>
      <c r="KKS25" s="232"/>
      <c r="KKT25" s="232"/>
      <c r="KKU25" s="232"/>
      <c r="KKV25" s="232"/>
      <c r="KKX25" s="233"/>
      <c r="KKY25" s="233"/>
      <c r="KKZ25" s="233"/>
      <c r="KLA25" s="233"/>
      <c r="KLB25" s="233"/>
      <c r="KLC25" s="233"/>
      <c r="KLD25" s="233"/>
      <c r="KLE25" s="233"/>
      <c r="KLF25" s="235"/>
      <c r="KLG25" s="232"/>
      <c r="KLH25" s="232"/>
      <c r="KLI25" s="232"/>
      <c r="KLJ25" s="232"/>
      <c r="KLK25" s="232"/>
      <c r="KLL25" s="232"/>
      <c r="KLN25" s="233"/>
      <c r="KLO25" s="233"/>
      <c r="KLP25" s="233"/>
      <c r="KLQ25" s="233"/>
      <c r="KLR25" s="233"/>
      <c r="KLS25" s="233"/>
      <c r="KLT25" s="233"/>
      <c r="KLU25" s="233"/>
      <c r="KLV25" s="235"/>
      <c r="KLW25" s="232"/>
      <c r="KLX25" s="232"/>
      <c r="KLY25" s="232"/>
      <c r="KLZ25" s="232"/>
      <c r="KMA25" s="232"/>
      <c r="KMB25" s="232"/>
      <c r="KMD25" s="233"/>
      <c r="KME25" s="233"/>
      <c r="KMF25" s="233"/>
      <c r="KMG25" s="233"/>
      <c r="KMH25" s="233"/>
      <c r="KMI25" s="233"/>
      <c r="KMJ25" s="233"/>
      <c r="KMK25" s="233"/>
      <c r="KML25" s="235"/>
      <c r="KMM25" s="232"/>
      <c r="KMN25" s="232"/>
      <c r="KMO25" s="232"/>
      <c r="KMP25" s="232"/>
      <c r="KMQ25" s="232"/>
      <c r="KMR25" s="232"/>
      <c r="KMT25" s="233"/>
      <c r="KMU25" s="233"/>
      <c r="KMV25" s="233"/>
      <c r="KMW25" s="233"/>
      <c r="KMX25" s="233"/>
      <c r="KMY25" s="233"/>
      <c r="KMZ25" s="233"/>
      <c r="KNA25" s="233"/>
      <c r="KNB25" s="235"/>
      <c r="KNC25" s="232"/>
      <c r="KND25" s="232"/>
      <c r="KNE25" s="232"/>
      <c r="KNF25" s="232"/>
      <c r="KNG25" s="232"/>
      <c r="KNH25" s="232"/>
      <c r="KNJ25" s="233"/>
      <c r="KNK25" s="233"/>
      <c r="KNL25" s="233"/>
      <c r="KNM25" s="233"/>
      <c r="KNN25" s="233"/>
      <c r="KNO25" s="233"/>
      <c r="KNP25" s="233"/>
      <c r="KNQ25" s="233"/>
      <c r="KNR25" s="235"/>
      <c r="KNS25" s="232"/>
      <c r="KNT25" s="232"/>
      <c r="KNU25" s="232"/>
      <c r="KNV25" s="232"/>
      <c r="KNW25" s="232"/>
      <c r="KNX25" s="232"/>
      <c r="KNZ25" s="233"/>
      <c r="KOA25" s="233"/>
      <c r="KOB25" s="233"/>
      <c r="KOC25" s="233"/>
      <c r="KOD25" s="233"/>
      <c r="KOE25" s="233"/>
      <c r="KOF25" s="233"/>
      <c r="KOG25" s="233"/>
      <c r="KOH25" s="235"/>
      <c r="KOI25" s="232"/>
      <c r="KOJ25" s="232"/>
      <c r="KOK25" s="232"/>
      <c r="KOL25" s="232"/>
      <c r="KOM25" s="232"/>
      <c r="KON25" s="232"/>
      <c r="KOP25" s="233"/>
      <c r="KOQ25" s="233"/>
      <c r="KOR25" s="233"/>
      <c r="KOS25" s="233"/>
      <c r="KOT25" s="233"/>
      <c r="KOU25" s="233"/>
      <c r="KOV25" s="233"/>
      <c r="KOW25" s="233"/>
      <c r="KOX25" s="235"/>
      <c r="KOY25" s="232"/>
      <c r="KOZ25" s="232"/>
      <c r="KPA25" s="232"/>
      <c r="KPB25" s="232"/>
      <c r="KPC25" s="232"/>
      <c r="KPD25" s="232"/>
      <c r="KPF25" s="233"/>
      <c r="KPG25" s="233"/>
      <c r="KPH25" s="233"/>
      <c r="KPI25" s="233"/>
      <c r="KPJ25" s="233"/>
      <c r="KPK25" s="233"/>
      <c r="KPL25" s="233"/>
      <c r="KPM25" s="233"/>
      <c r="KPN25" s="235"/>
      <c r="KPO25" s="232"/>
      <c r="KPP25" s="232"/>
      <c r="KPQ25" s="232"/>
      <c r="KPR25" s="232"/>
      <c r="KPS25" s="232"/>
      <c r="KPT25" s="232"/>
      <c r="KPV25" s="233"/>
      <c r="KPW25" s="233"/>
      <c r="KPX25" s="233"/>
      <c r="KPY25" s="233"/>
      <c r="KPZ25" s="233"/>
      <c r="KQA25" s="233"/>
      <c r="KQB25" s="233"/>
      <c r="KQC25" s="233"/>
      <c r="KQD25" s="235"/>
      <c r="KQE25" s="232"/>
      <c r="KQF25" s="232"/>
      <c r="KQG25" s="232"/>
      <c r="KQH25" s="232"/>
      <c r="KQI25" s="232"/>
      <c r="KQJ25" s="232"/>
      <c r="KQL25" s="233"/>
      <c r="KQM25" s="233"/>
      <c r="KQN25" s="233"/>
      <c r="KQO25" s="233"/>
      <c r="KQP25" s="233"/>
      <c r="KQQ25" s="233"/>
      <c r="KQR25" s="233"/>
      <c r="KQS25" s="233"/>
      <c r="KQT25" s="235"/>
      <c r="KQU25" s="232"/>
      <c r="KQV25" s="232"/>
      <c r="KQW25" s="232"/>
      <c r="KQX25" s="232"/>
      <c r="KQY25" s="232"/>
      <c r="KQZ25" s="232"/>
      <c r="KRB25" s="233"/>
      <c r="KRC25" s="233"/>
      <c r="KRD25" s="233"/>
      <c r="KRE25" s="233"/>
      <c r="KRF25" s="233"/>
      <c r="KRG25" s="233"/>
      <c r="KRH25" s="233"/>
      <c r="KRI25" s="233"/>
      <c r="KRJ25" s="235"/>
      <c r="KRK25" s="232"/>
      <c r="KRL25" s="232"/>
      <c r="KRM25" s="232"/>
      <c r="KRN25" s="232"/>
      <c r="KRO25" s="232"/>
      <c r="KRP25" s="232"/>
      <c r="KRR25" s="233"/>
      <c r="KRS25" s="233"/>
      <c r="KRT25" s="233"/>
      <c r="KRU25" s="233"/>
      <c r="KRV25" s="233"/>
      <c r="KRW25" s="233"/>
      <c r="KRX25" s="233"/>
      <c r="KRY25" s="233"/>
      <c r="KRZ25" s="235"/>
      <c r="KSA25" s="232"/>
      <c r="KSB25" s="232"/>
      <c r="KSC25" s="232"/>
      <c r="KSD25" s="232"/>
      <c r="KSE25" s="232"/>
      <c r="KSF25" s="232"/>
      <c r="KSH25" s="233"/>
      <c r="KSI25" s="233"/>
      <c r="KSJ25" s="233"/>
      <c r="KSK25" s="233"/>
      <c r="KSL25" s="233"/>
      <c r="KSM25" s="233"/>
      <c r="KSN25" s="233"/>
      <c r="KSO25" s="233"/>
      <c r="KSP25" s="235"/>
      <c r="KSQ25" s="232"/>
      <c r="KSR25" s="232"/>
      <c r="KSS25" s="232"/>
      <c r="KST25" s="232"/>
      <c r="KSU25" s="232"/>
      <c r="KSV25" s="232"/>
      <c r="KSX25" s="233"/>
      <c r="KSY25" s="233"/>
      <c r="KSZ25" s="233"/>
      <c r="KTA25" s="233"/>
      <c r="KTB25" s="233"/>
      <c r="KTC25" s="233"/>
      <c r="KTD25" s="233"/>
      <c r="KTE25" s="233"/>
      <c r="KTF25" s="235"/>
      <c r="KTG25" s="232"/>
      <c r="KTH25" s="232"/>
      <c r="KTI25" s="232"/>
      <c r="KTJ25" s="232"/>
      <c r="KTK25" s="232"/>
      <c r="KTL25" s="232"/>
      <c r="KTN25" s="233"/>
      <c r="KTO25" s="233"/>
      <c r="KTP25" s="233"/>
      <c r="KTQ25" s="233"/>
      <c r="KTR25" s="233"/>
      <c r="KTS25" s="233"/>
      <c r="KTT25" s="233"/>
      <c r="KTU25" s="233"/>
      <c r="KTV25" s="235"/>
      <c r="KTW25" s="232"/>
      <c r="KTX25" s="232"/>
      <c r="KTY25" s="232"/>
      <c r="KTZ25" s="232"/>
      <c r="KUA25" s="232"/>
      <c r="KUB25" s="232"/>
      <c r="KUD25" s="233"/>
      <c r="KUE25" s="233"/>
      <c r="KUF25" s="233"/>
      <c r="KUG25" s="233"/>
      <c r="KUH25" s="233"/>
      <c r="KUI25" s="233"/>
      <c r="KUJ25" s="233"/>
      <c r="KUK25" s="233"/>
      <c r="KUL25" s="235"/>
      <c r="KUM25" s="232"/>
      <c r="KUN25" s="232"/>
      <c r="KUO25" s="232"/>
      <c r="KUP25" s="232"/>
      <c r="KUQ25" s="232"/>
      <c r="KUR25" s="232"/>
      <c r="KUT25" s="233"/>
      <c r="KUU25" s="233"/>
      <c r="KUV25" s="233"/>
      <c r="KUW25" s="233"/>
      <c r="KUX25" s="233"/>
      <c r="KUY25" s="233"/>
      <c r="KUZ25" s="233"/>
      <c r="KVA25" s="233"/>
      <c r="KVB25" s="235"/>
      <c r="KVC25" s="232"/>
      <c r="KVD25" s="232"/>
      <c r="KVE25" s="232"/>
      <c r="KVF25" s="232"/>
      <c r="KVG25" s="232"/>
      <c r="KVH25" s="232"/>
      <c r="KVJ25" s="233"/>
      <c r="KVK25" s="233"/>
      <c r="KVL25" s="233"/>
      <c r="KVM25" s="233"/>
      <c r="KVN25" s="233"/>
      <c r="KVO25" s="233"/>
      <c r="KVP25" s="233"/>
      <c r="KVQ25" s="233"/>
      <c r="KVR25" s="235"/>
      <c r="KVS25" s="232"/>
      <c r="KVT25" s="232"/>
      <c r="KVU25" s="232"/>
      <c r="KVV25" s="232"/>
      <c r="KVW25" s="232"/>
      <c r="KVX25" s="232"/>
      <c r="KVZ25" s="233"/>
      <c r="KWA25" s="233"/>
      <c r="KWB25" s="233"/>
      <c r="KWC25" s="233"/>
      <c r="KWD25" s="233"/>
      <c r="KWE25" s="233"/>
      <c r="KWF25" s="233"/>
      <c r="KWG25" s="233"/>
      <c r="KWH25" s="235"/>
      <c r="KWI25" s="232"/>
      <c r="KWJ25" s="232"/>
      <c r="KWK25" s="232"/>
      <c r="KWL25" s="232"/>
      <c r="KWM25" s="232"/>
      <c r="KWN25" s="232"/>
      <c r="KWP25" s="233"/>
      <c r="KWQ25" s="233"/>
      <c r="KWR25" s="233"/>
      <c r="KWS25" s="233"/>
      <c r="KWT25" s="233"/>
      <c r="KWU25" s="233"/>
      <c r="KWV25" s="233"/>
      <c r="KWW25" s="233"/>
      <c r="KWX25" s="235"/>
      <c r="KWY25" s="232"/>
      <c r="KWZ25" s="232"/>
      <c r="KXA25" s="232"/>
      <c r="KXB25" s="232"/>
      <c r="KXC25" s="232"/>
      <c r="KXD25" s="232"/>
      <c r="KXF25" s="233"/>
      <c r="KXG25" s="233"/>
      <c r="KXH25" s="233"/>
      <c r="KXI25" s="233"/>
      <c r="KXJ25" s="233"/>
      <c r="KXK25" s="233"/>
      <c r="KXL25" s="233"/>
      <c r="KXM25" s="233"/>
      <c r="KXN25" s="235"/>
      <c r="KXO25" s="232"/>
      <c r="KXP25" s="232"/>
      <c r="KXQ25" s="232"/>
      <c r="KXR25" s="232"/>
      <c r="KXS25" s="232"/>
      <c r="KXT25" s="232"/>
      <c r="KXV25" s="233"/>
      <c r="KXW25" s="233"/>
      <c r="KXX25" s="233"/>
      <c r="KXY25" s="233"/>
      <c r="KXZ25" s="233"/>
      <c r="KYA25" s="233"/>
      <c r="KYB25" s="233"/>
      <c r="KYC25" s="233"/>
      <c r="KYD25" s="235"/>
      <c r="KYE25" s="232"/>
      <c r="KYF25" s="232"/>
      <c r="KYG25" s="232"/>
      <c r="KYH25" s="232"/>
      <c r="KYI25" s="232"/>
      <c r="KYJ25" s="232"/>
      <c r="KYL25" s="233"/>
      <c r="KYM25" s="233"/>
      <c r="KYN25" s="233"/>
      <c r="KYO25" s="233"/>
      <c r="KYP25" s="233"/>
      <c r="KYQ25" s="233"/>
      <c r="KYR25" s="233"/>
      <c r="KYS25" s="233"/>
      <c r="KYT25" s="235"/>
      <c r="KYU25" s="232"/>
      <c r="KYV25" s="232"/>
      <c r="KYW25" s="232"/>
      <c r="KYX25" s="232"/>
      <c r="KYY25" s="232"/>
      <c r="KYZ25" s="232"/>
      <c r="KZB25" s="233"/>
      <c r="KZC25" s="233"/>
      <c r="KZD25" s="233"/>
      <c r="KZE25" s="233"/>
      <c r="KZF25" s="233"/>
      <c r="KZG25" s="233"/>
      <c r="KZH25" s="233"/>
      <c r="KZI25" s="233"/>
      <c r="KZJ25" s="235"/>
      <c r="KZK25" s="232"/>
      <c r="KZL25" s="232"/>
      <c r="KZM25" s="232"/>
      <c r="KZN25" s="232"/>
      <c r="KZO25" s="232"/>
      <c r="KZP25" s="232"/>
      <c r="KZR25" s="233"/>
      <c r="KZS25" s="233"/>
      <c r="KZT25" s="233"/>
      <c r="KZU25" s="233"/>
      <c r="KZV25" s="233"/>
      <c r="KZW25" s="233"/>
      <c r="KZX25" s="233"/>
      <c r="KZY25" s="233"/>
      <c r="KZZ25" s="235"/>
      <c r="LAA25" s="232"/>
      <c r="LAB25" s="232"/>
      <c r="LAC25" s="232"/>
      <c r="LAD25" s="232"/>
      <c r="LAE25" s="232"/>
      <c r="LAF25" s="232"/>
      <c r="LAH25" s="233"/>
      <c r="LAI25" s="233"/>
      <c r="LAJ25" s="233"/>
      <c r="LAK25" s="233"/>
      <c r="LAL25" s="233"/>
      <c r="LAM25" s="233"/>
      <c r="LAN25" s="233"/>
      <c r="LAO25" s="233"/>
      <c r="LAP25" s="235"/>
      <c r="LAQ25" s="232"/>
      <c r="LAR25" s="232"/>
      <c r="LAS25" s="232"/>
      <c r="LAT25" s="232"/>
      <c r="LAU25" s="232"/>
      <c r="LAV25" s="232"/>
      <c r="LAX25" s="233"/>
      <c r="LAY25" s="233"/>
      <c r="LAZ25" s="233"/>
      <c r="LBA25" s="233"/>
      <c r="LBB25" s="233"/>
      <c r="LBC25" s="233"/>
      <c r="LBD25" s="233"/>
      <c r="LBE25" s="233"/>
      <c r="LBF25" s="235"/>
      <c r="LBG25" s="232"/>
      <c r="LBH25" s="232"/>
      <c r="LBI25" s="232"/>
      <c r="LBJ25" s="232"/>
      <c r="LBK25" s="232"/>
      <c r="LBL25" s="232"/>
      <c r="LBN25" s="233"/>
      <c r="LBO25" s="233"/>
      <c r="LBP25" s="233"/>
      <c r="LBQ25" s="233"/>
      <c r="LBR25" s="233"/>
      <c r="LBS25" s="233"/>
      <c r="LBT25" s="233"/>
      <c r="LBU25" s="233"/>
      <c r="LBV25" s="235"/>
      <c r="LBW25" s="232"/>
      <c r="LBX25" s="232"/>
      <c r="LBY25" s="232"/>
      <c r="LBZ25" s="232"/>
      <c r="LCA25" s="232"/>
      <c r="LCB25" s="232"/>
      <c r="LCD25" s="233"/>
      <c r="LCE25" s="233"/>
      <c r="LCF25" s="233"/>
      <c r="LCG25" s="233"/>
      <c r="LCH25" s="233"/>
      <c r="LCI25" s="233"/>
      <c r="LCJ25" s="233"/>
      <c r="LCK25" s="233"/>
      <c r="LCL25" s="235"/>
      <c r="LCM25" s="232"/>
      <c r="LCN25" s="232"/>
      <c r="LCO25" s="232"/>
      <c r="LCP25" s="232"/>
      <c r="LCQ25" s="232"/>
      <c r="LCR25" s="232"/>
      <c r="LCT25" s="233"/>
      <c r="LCU25" s="233"/>
      <c r="LCV25" s="233"/>
      <c r="LCW25" s="233"/>
      <c r="LCX25" s="233"/>
      <c r="LCY25" s="233"/>
      <c r="LCZ25" s="233"/>
      <c r="LDA25" s="233"/>
      <c r="LDB25" s="235"/>
      <c r="LDC25" s="232"/>
      <c r="LDD25" s="232"/>
      <c r="LDE25" s="232"/>
      <c r="LDF25" s="232"/>
      <c r="LDG25" s="232"/>
      <c r="LDH25" s="232"/>
      <c r="LDJ25" s="233"/>
      <c r="LDK25" s="233"/>
      <c r="LDL25" s="233"/>
      <c r="LDM25" s="233"/>
      <c r="LDN25" s="233"/>
      <c r="LDO25" s="233"/>
      <c r="LDP25" s="233"/>
      <c r="LDQ25" s="233"/>
      <c r="LDR25" s="235"/>
      <c r="LDS25" s="232"/>
      <c r="LDT25" s="232"/>
      <c r="LDU25" s="232"/>
      <c r="LDV25" s="232"/>
      <c r="LDW25" s="232"/>
      <c r="LDX25" s="232"/>
      <c r="LDZ25" s="233"/>
      <c r="LEA25" s="233"/>
      <c r="LEB25" s="233"/>
      <c r="LEC25" s="233"/>
      <c r="LED25" s="233"/>
      <c r="LEE25" s="233"/>
      <c r="LEF25" s="233"/>
      <c r="LEG25" s="233"/>
      <c r="LEH25" s="235"/>
      <c r="LEI25" s="232"/>
      <c r="LEJ25" s="232"/>
      <c r="LEK25" s="232"/>
      <c r="LEL25" s="232"/>
      <c r="LEM25" s="232"/>
      <c r="LEN25" s="232"/>
      <c r="LEP25" s="233"/>
      <c r="LEQ25" s="233"/>
      <c r="LER25" s="233"/>
      <c r="LES25" s="233"/>
      <c r="LET25" s="233"/>
      <c r="LEU25" s="233"/>
      <c r="LEV25" s="233"/>
      <c r="LEW25" s="233"/>
      <c r="LEX25" s="235"/>
      <c r="LEY25" s="232"/>
      <c r="LEZ25" s="232"/>
      <c r="LFA25" s="232"/>
      <c r="LFB25" s="232"/>
      <c r="LFC25" s="232"/>
      <c r="LFD25" s="232"/>
      <c r="LFF25" s="233"/>
      <c r="LFG25" s="233"/>
      <c r="LFH25" s="233"/>
      <c r="LFI25" s="233"/>
      <c r="LFJ25" s="233"/>
      <c r="LFK25" s="233"/>
      <c r="LFL25" s="233"/>
      <c r="LFM25" s="233"/>
      <c r="LFN25" s="235"/>
      <c r="LFO25" s="232"/>
      <c r="LFP25" s="232"/>
      <c r="LFQ25" s="232"/>
      <c r="LFR25" s="232"/>
      <c r="LFS25" s="232"/>
      <c r="LFT25" s="232"/>
      <c r="LFV25" s="233"/>
      <c r="LFW25" s="233"/>
      <c r="LFX25" s="233"/>
      <c r="LFY25" s="233"/>
      <c r="LFZ25" s="233"/>
      <c r="LGA25" s="233"/>
      <c r="LGB25" s="233"/>
      <c r="LGC25" s="233"/>
      <c r="LGD25" s="235"/>
      <c r="LGE25" s="232"/>
      <c r="LGF25" s="232"/>
      <c r="LGG25" s="232"/>
      <c r="LGH25" s="232"/>
      <c r="LGI25" s="232"/>
      <c r="LGJ25" s="232"/>
      <c r="LGL25" s="233"/>
      <c r="LGM25" s="233"/>
      <c r="LGN25" s="233"/>
      <c r="LGO25" s="233"/>
      <c r="LGP25" s="233"/>
      <c r="LGQ25" s="233"/>
      <c r="LGR25" s="233"/>
      <c r="LGS25" s="233"/>
      <c r="LGT25" s="235"/>
      <c r="LGU25" s="232"/>
      <c r="LGV25" s="232"/>
      <c r="LGW25" s="232"/>
      <c r="LGX25" s="232"/>
      <c r="LGY25" s="232"/>
      <c r="LGZ25" s="232"/>
      <c r="LHB25" s="233"/>
      <c r="LHC25" s="233"/>
      <c r="LHD25" s="233"/>
      <c r="LHE25" s="233"/>
      <c r="LHF25" s="233"/>
      <c r="LHG25" s="233"/>
      <c r="LHH25" s="233"/>
      <c r="LHI25" s="233"/>
      <c r="LHJ25" s="235"/>
      <c r="LHK25" s="232"/>
      <c r="LHL25" s="232"/>
      <c r="LHM25" s="232"/>
      <c r="LHN25" s="232"/>
      <c r="LHO25" s="232"/>
      <c r="LHP25" s="232"/>
      <c r="LHR25" s="233"/>
      <c r="LHS25" s="233"/>
      <c r="LHT25" s="233"/>
      <c r="LHU25" s="233"/>
      <c r="LHV25" s="233"/>
      <c r="LHW25" s="233"/>
      <c r="LHX25" s="233"/>
      <c r="LHY25" s="233"/>
      <c r="LHZ25" s="235"/>
      <c r="LIA25" s="232"/>
      <c r="LIB25" s="232"/>
      <c r="LIC25" s="232"/>
      <c r="LID25" s="232"/>
      <c r="LIE25" s="232"/>
      <c r="LIF25" s="232"/>
      <c r="LIH25" s="233"/>
      <c r="LII25" s="233"/>
      <c r="LIJ25" s="233"/>
      <c r="LIK25" s="233"/>
      <c r="LIL25" s="233"/>
      <c r="LIM25" s="233"/>
      <c r="LIN25" s="233"/>
      <c r="LIO25" s="233"/>
      <c r="LIP25" s="235"/>
      <c r="LIQ25" s="232"/>
      <c r="LIR25" s="232"/>
      <c r="LIS25" s="232"/>
      <c r="LIT25" s="232"/>
      <c r="LIU25" s="232"/>
      <c r="LIV25" s="232"/>
      <c r="LIX25" s="233"/>
      <c r="LIY25" s="233"/>
      <c r="LIZ25" s="233"/>
      <c r="LJA25" s="233"/>
      <c r="LJB25" s="233"/>
      <c r="LJC25" s="233"/>
      <c r="LJD25" s="233"/>
      <c r="LJE25" s="233"/>
      <c r="LJF25" s="235"/>
      <c r="LJG25" s="232"/>
      <c r="LJH25" s="232"/>
      <c r="LJI25" s="232"/>
      <c r="LJJ25" s="232"/>
      <c r="LJK25" s="232"/>
      <c r="LJL25" s="232"/>
      <c r="LJN25" s="233"/>
      <c r="LJO25" s="233"/>
      <c r="LJP25" s="233"/>
      <c r="LJQ25" s="233"/>
      <c r="LJR25" s="233"/>
      <c r="LJS25" s="233"/>
      <c r="LJT25" s="233"/>
      <c r="LJU25" s="233"/>
      <c r="LJV25" s="235"/>
      <c r="LJW25" s="232"/>
      <c r="LJX25" s="232"/>
      <c r="LJY25" s="232"/>
      <c r="LJZ25" s="232"/>
      <c r="LKA25" s="232"/>
      <c r="LKB25" s="232"/>
      <c r="LKD25" s="233"/>
      <c r="LKE25" s="233"/>
      <c r="LKF25" s="233"/>
      <c r="LKG25" s="233"/>
      <c r="LKH25" s="233"/>
      <c r="LKI25" s="233"/>
      <c r="LKJ25" s="233"/>
      <c r="LKK25" s="233"/>
      <c r="LKL25" s="235"/>
      <c r="LKM25" s="232"/>
      <c r="LKN25" s="232"/>
      <c r="LKO25" s="232"/>
      <c r="LKP25" s="232"/>
      <c r="LKQ25" s="232"/>
      <c r="LKR25" s="232"/>
      <c r="LKT25" s="233"/>
      <c r="LKU25" s="233"/>
      <c r="LKV25" s="233"/>
      <c r="LKW25" s="233"/>
      <c r="LKX25" s="233"/>
      <c r="LKY25" s="233"/>
      <c r="LKZ25" s="233"/>
      <c r="LLA25" s="233"/>
      <c r="LLB25" s="235"/>
      <c r="LLC25" s="232"/>
      <c r="LLD25" s="232"/>
      <c r="LLE25" s="232"/>
      <c r="LLF25" s="232"/>
      <c r="LLG25" s="232"/>
      <c r="LLH25" s="232"/>
      <c r="LLJ25" s="233"/>
      <c r="LLK25" s="233"/>
      <c r="LLL25" s="233"/>
      <c r="LLM25" s="233"/>
      <c r="LLN25" s="233"/>
      <c r="LLO25" s="233"/>
      <c r="LLP25" s="233"/>
      <c r="LLQ25" s="233"/>
      <c r="LLR25" s="235"/>
      <c r="LLS25" s="232"/>
      <c r="LLT25" s="232"/>
      <c r="LLU25" s="232"/>
      <c r="LLV25" s="232"/>
      <c r="LLW25" s="232"/>
      <c r="LLX25" s="232"/>
      <c r="LLZ25" s="233"/>
      <c r="LMA25" s="233"/>
      <c r="LMB25" s="233"/>
      <c r="LMC25" s="233"/>
      <c r="LMD25" s="233"/>
      <c r="LME25" s="233"/>
      <c r="LMF25" s="233"/>
      <c r="LMG25" s="233"/>
      <c r="LMH25" s="235"/>
      <c r="LMI25" s="232"/>
      <c r="LMJ25" s="232"/>
      <c r="LMK25" s="232"/>
      <c r="LML25" s="232"/>
      <c r="LMM25" s="232"/>
      <c r="LMN25" s="232"/>
      <c r="LMP25" s="233"/>
      <c r="LMQ25" s="233"/>
      <c r="LMR25" s="233"/>
      <c r="LMS25" s="233"/>
      <c r="LMT25" s="233"/>
      <c r="LMU25" s="233"/>
      <c r="LMV25" s="233"/>
      <c r="LMW25" s="233"/>
      <c r="LMX25" s="235"/>
      <c r="LMY25" s="232"/>
      <c r="LMZ25" s="232"/>
      <c r="LNA25" s="232"/>
      <c r="LNB25" s="232"/>
      <c r="LNC25" s="232"/>
      <c r="LND25" s="232"/>
      <c r="LNF25" s="233"/>
      <c r="LNG25" s="233"/>
      <c r="LNH25" s="233"/>
      <c r="LNI25" s="233"/>
      <c r="LNJ25" s="233"/>
      <c r="LNK25" s="233"/>
      <c r="LNL25" s="233"/>
      <c r="LNM25" s="233"/>
      <c r="LNN25" s="235"/>
      <c r="LNO25" s="232"/>
      <c r="LNP25" s="232"/>
      <c r="LNQ25" s="232"/>
      <c r="LNR25" s="232"/>
      <c r="LNS25" s="232"/>
      <c r="LNT25" s="232"/>
      <c r="LNV25" s="233"/>
      <c r="LNW25" s="233"/>
      <c r="LNX25" s="233"/>
      <c r="LNY25" s="233"/>
      <c r="LNZ25" s="233"/>
      <c r="LOA25" s="233"/>
      <c r="LOB25" s="233"/>
      <c r="LOC25" s="233"/>
      <c r="LOD25" s="235"/>
      <c r="LOE25" s="232"/>
      <c r="LOF25" s="232"/>
      <c r="LOG25" s="232"/>
      <c r="LOH25" s="232"/>
      <c r="LOI25" s="232"/>
      <c r="LOJ25" s="232"/>
      <c r="LOL25" s="233"/>
      <c r="LOM25" s="233"/>
      <c r="LON25" s="233"/>
      <c r="LOO25" s="233"/>
      <c r="LOP25" s="233"/>
      <c r="LOQ25" s="233"/>
      <c r="LOR25" s="233"/>
      <c r="LOS25" s="233"/>
      <c r="LOT25" s="235"/>
      <c r="LOU25" s="232"/>
      <c r="LOV25" s="232"/>
      <c r="LOW25" s="232"/>
      <c r="LOX25" s="232"/>
      <c r="LOY25" s="232"/>
      <c r="LOZ25" s="232"/>
      <c r="LPB25" s="233"/>
      <c r="LPC25" s="233"/>
      <c r="LPD25" s="233"/>
      <c r="LPE25" s="233"/>
      <c r="LPF25" s="233"/>
      <c r="LPG25" s="233"/>
      <c r="LPH25" s="233"/>
      <c r="LPI25" s="233"/>
      <c r="LPJ25" s="235"/>
      <c r="LPK25" s="232"/>
      <c r="LPL25" s="232"/>
      <c r="LPM25" s="232"/>
      <c r="LPN25" s="232"/>
      <c r="LPO25" s="232"/>
      <c r="LPP25" s="232"/>
      <c r="LPR25" s="233"/>
      <c r="LPS25" s="233"/>
      <c r="LPT25" s="233"/>
      <c r="LPU25" s="233"/>
      <c r="LPV25" s="233"/>
      <c r="LPW25" s="233"/>
      <c r="LPX25" s="233"/>
      <c r="LPY25" s="233"/>
      <c r="LPZ25" s="235"/>
      <c r="LQA25" s="232"/>
      <c r="LQB25" s="232"/>
      <c r="LQC25" s="232"/>
      <c r="LQD25" s="232"/>
      <c r="LQE25" s="232"/>
      <c r="LQF25" s="232"/>
      <c r="LQH25" s="233"/>
      <c r="LQI25" s="233"/>
      <c r="LQJ25" s="233"/>
      <c r="LQK25" s="233"/>
      <c r="LQL25" s="233"/>
      <c r="LQM25" s="233"/>
      <c r="LQN25" s="233"/>
      <c r="LQO25" s="233"/>
      <c r="LQP25" s="235"/>
      <c r="LQQ25" s="232"/>
      <c r="LQR25" s="232"/>
      <c r="LQS25" s="232"/>
      <c r="LQT25" s="232"/>
      <c r="LQU25" s="232"/>
      <c r="LQV25" s="232"/>
      <c r="LQX25" s="233"/>
      <c r="LQY25" s="233"/>
      <c r="LQZ25" s="233"/>
      <c r="LRA25" s="233"/>
      <c r="LRB25" s="233"/>
      <c r="LRC25" s="233"/>
      <c r="LRD25" s="233"/>
      <c r="LRE25" s="233"/>
      <c r="LRF25" s="235"/>
      <c r="LRG25" s="232"/>
      <c r="LRH25" s="232"/>
      <c r="LRI25" s="232"/>
      <c r="LRJ25" s="232"/>
      <c r="LRK25" s="232"/>
      <c r="LRL25" s="232"/>
      <c r="LRN25" s="233"/>
      <c r="LRO25" s="233"/>
      <c r="LRP25" s="233"/>
      <c r="LRQ25" s="233"/>
      <c r="LRR25" s="233"/>
      <c r="LRS25" s="233"/>
      <c r="LRT25" s="233"/>
      <c r="LRU25" s="233"/>
      <c r="LRV25" s="235"/>
      <c r="LRW25" s="232"/>
      <c r="LRX25" s="232"/>
      <c r="LRY25" s="232"/>
      <c r="LRZ25" s="232"/>
      <c r="LSA25" s="232"/>
      <c r="LSB25" s="232"/>
      <c r="LSD25" s="233"/>
      <c r="LSE25" s="233"/>
      <c r="LSF25" s="233"/>
      <c r="LSG25" s="233"/>
      <c r="LSH25" s="233"/>
      <c r="LSI25" s="233"/>
      <c r="LSJ25" s="233"/>
      <c r="LSK25" s="233"/>
      <c r="LSL25" s="235"/>
      <c r="LSM25" s="232"/>
      <c r="LSN25" s="232"/>
      <c r="LSO25" s="232"/>
      <c r="LSP25" s="232"/>
      <c r="LSQ25" s="232"/>
      <c r="LSR25" s="232"/>
      <c r="LST25" s="233"/>
      <c r="LSU25" s="233"/>
      <c r="LSV25" s="233"/>
      <c r="LSW25" s="233"/>
      <c r="LSX25" s="233"/>
      <c r="LSY25" s="233"/>
      <c r="LSZ25" s="233"/>
      <c r="LTA25" s="233"/>
      <c r="LTB25" s="235"/>
      <c r="LTC25" s="232"/>
      <c r="LTD25" s="232"/>
      <c r="LTE25" s="232"/>
      <c r="LTF25" s="232"/>
      <c r="LTG25" s="232"/>
      <c r="LTH25" s="232"/>
      <c r="LTJ25" s="233"/>
      <c r="LTK25" s="233"/>
      <c r="LTL25" s="233"/>
      <c r="LTM25" s="233"/>
      <c r="LTN25" s="233"/>
      <c r="LTO25" s="233"/>
      <c r="LTP25" s="233"/>
      <c r="LTQ25" s="233"/>
      <c r="LTR25" s="235"/>
      <c r="LTS25" s="232"/>
      <c r="LTT25" s="232"/>
      <c r="LTU25" s="232"/>
      <c r="LTV25" s="232"/>
      <c r="LTW25" s="232"/>
      <c r="LTX25" s="232"/>
      <c r="LTZ25" s="233"/>
      <c r="LUA25" s="233"/>
      <c r="LUB25" s="233"/>
      <c r="LUC25" s="233"/>
      <c r="LUD25" s="233"/>
      <c r="LUE25" s="233"/>
      <c r="LUF25" s="233"/>
      <c r="LUG25" s="233"/>
      <c r="LUH25" s="235"/>
      <c r="LUI25" s="232"/>
      <c r="LUJ25" s="232"/>
      <c r="LUK25" s="232"/>
      <c r="LUL25" s="232"/>
      <c r="LUM25" s="232"/>
      <c r="LUN25" s="232"/>
      <c r="LUP25" s="233"/>
      <c r="LUQ25" s="233"/>
      <c r="LUR25" s="233"/>
      <c r="LUS25" s="233"/>
      <c r="LUT25" s="233"/>
      <c r="LUU25" s="233"/>
      <c r="LUV25" s="233"/>
      <c r="LUW25" s="233"/>
      <c r="LUX25" s="235"/>
      <c r="LUY25" s="232"/>
      <c r="LUZ25" s="232"/>
      <c r="LVA25" s="232"/>
      <c r="LVB25" s="232"/>
      <c r="LVC25" s="232"/>
      <c r="LVD25" s="232"/>
      <c r="LVF25" s="233"/>
      <c r="LVG25" s="233"/>
      <c r="LVH25" s="233"/>
      <c r="LVI25" s="233"/>
      <c r="LVJ25" s="233"/>
      <c r="LVK25" s="233"/>
      <c r="LVL25" s="233"/>
      <c r="LVM25" s="233"/>
      <c r="LVN25" s="235"/>
      <c r="LVO25" s="232"/>
      <c r="LVP25" s="232"/>
      <c r="LVQ25" s="232"/>
      <c r="LVR25" s="232"/>
      <c r="LVS25" s="232"/>
      <c r="LVT25" s="232"/>
      <c r="LVV25" s="233"/>
      <c r="LVW25" s="233"/>
      <c r="LVX25" s="233"/>
      <c r="LVY25" s="233"/>
      <c r="LVZ25" s="233"/>
      <c r="LWA25" s="233"/>
      <c r="LWB25" s="233"/>
      <c r="LWC25" s="233"/>
      <c r="LWD25" s="235"/>
      <c r="LWE25" s="232"/>
      <c r="LWF25" s="232"/>
      <c r="LWG25" s="232"/>
      <c r="LWH25" s="232"/>
      <c r="LWI25" s="232"/>
      <c r="LWJ25" s="232"/>
      <c r="LWL25" s="233"/>
      <c r="LWM25" s="233"/>
      <c r="LWN25" s="233"/>
      <c r="LWO25" s="233"/>
      <c r="LWP25" s="233"/>
      <c r="LWQ25" s="233"/>
      <c r="LWR25" s="233"/>
      <c r="LWS25" s="233"/>
      <c r="LWT25" s="235"/>
      <c r="LWU25" s="232"/>
      <c r="LWV25" s="232"/>
      <c r="LWW25" s="232"/>
      <c r="LWX25" s="232"/>
      <c r="LWY25" s="232"/>
      <c r="LWZ25" s="232"/>
      <c r="LXB25" s="233"/>
      <c r="LXC25" s="233"/>
      <c r="LXD25" s="233"/>
      <c r="LXE25" s="233"/>
      <c r="LXF25" s="233"/>
      <c r="LXG25" s="233"/>
      <c r="LXH25" s="233"/>
      <c r="LXI25" s="233"/>
      <c r="LXJ25" s="235"/>
      <c r="LXK25" s="232"/>
      <c r="LXL25" s="232"/>
      <c r="LXM25" s="232"/>
      <c r="LXN25" s="232"/>
      <c r="LXO25" s="232"/>
      <c r="LXP25" s="232"/>
      <c r="LXR25" s="233"/>
      <c r="LXS25" s="233"/>
      <c r="LXT25" s="233"/>
      <c r="LXU25" s="233"/>
      <c r="LXV25" s="233"/>
      <c r="LXW25" s="233"/>
      <c r="LXX25" s="233"/>
      <c r="LXY25" s="233"/>
      <c r="LXZ25" s="235"/>
      <c r="LYA25" s="232"/>
      <c r="LYB25" s="232"/>
      <c r="LYC25" s="232"/>
      <c r="LYD25" s="232"/>
      <c r="LYE25" s="232"/>
      <c r="LYF25" s="232"/>
      <c r="LYH25" s="233"/>
      <c r="LYI25" s="233"/>
      <c r="LYJ25" s="233"/>
      <c r="LYK25" s="233"/>
      <c r="LYL25" s="233"/>
      <c r="LYM25" s="233"/>
      <c r="LYN25" s="233"/>
      <c r="LYO25" s="233"/>
      <c r="LYP25" s="235"/>
      <c r="LYQ25" s="232"/>
      <c r="LYR25" s="232"/>
      <c r="LYS25" s="232"/>
      <c r="LYT25" s="232"/>
      <c r="LYU25" s="232"/>
      <c r="LYV25" s="232"/>
      <c r="LYX25" s="233"/>
      <c r="LYY25" s="233"/>
      <c r="LYZ25" s="233"/>
      <c r="LZA25" s="233"/>
      <c r="LZB25" s="233"/>
      <c r="LZC25" s="233"/>
      <c r="LZD25" s="233"/>
      <c r="LZE25" s="233"/>
      <c r="LZF25" s="235"/>
      <c r="LZG25" s="232"/>
      <c r="LZH25" s="232"/>
      <c r="LZI25" s="232"/>
      <c r="LZJ25" s="232"/>
      <c r="LZK25" s="232"/>
      <c r="LZL25" s="232"/>
      <c r="LZN25" s="233"/>
      <c r="LZO25" s="233"/>
      <c r="LZP25" s="233"/>
      <c r="LZQ25" s="233"/>
      <c r="LZR25" s="233"/>
      <c r="LZS25" s="233"/>
      <c r="LZT25" s="233"/>
      <c r="LZU25" s="233"/>
      <c r="LZV25" s="235"/>
      <c r="LZW25" s="232"/>
      <c r="LZX25" s="232"/>
      <c r="LZY25" s="232"/>
      <c r="LZZ25" s="232"/>
      <c r="MAA25" s="232"/>
      <c r="MAB25" s="232"/>
      <c r="MAD25" s="233"/>
      <c r="MAE25" s="233"/>
      <c r="MAF25" s="233"/>
      <c r="MAG25" s="233"/>
      <c r="MAH25" s="233"/>
      <c r="MAI25" s="233"/>
      <c r="MAJ25" s="233"/>
      <c r="MAK25" s="233"/>
      <c r="MAL25" s="235"/>
      <c r="MAM25" s="232"/>
      <c r="MAN25" s="232"/>
      <c r="MAO25" s="232"/>
      <c r="MAP25" s="232"/>
      <c r="MAQ25" s="232"/>
      <c r="MAR25" s="232"/>
      <c r="MAT25" s="233"/>
      <c r="MAU25" s="233"/>
      <c r="MAV25" s="233"/>
      <c r="MAW25" s="233"/>
      <c r="MAX25" s="233"/>
      <c r="MAY25" s="233"/>
      <c r="MAZ25" s="233"/>
      <c r="MBA25" s="233"/>
      <c r="MBB25" s="235"/>
      <c r="MBC25" s="232"/>
      <c r="MBD25" s="232"/>
      <c r="MBE25" s="232"/>
      <c r="MBF25" s="232"/>
      <c r="MBG25" s="232"/>
      <c r="MBH25" s="232"/>
      <c r="MBJ25" s="233"/>
      <c r="MBK25" s="233"/>
      <c r="MBL25" s="233"/>
      <c r="MBM25" s="233"/>
      <c r="MBN25" s="233"/>
      <c r="MBO25" s="233"/>
      <c r="MBP25" s="233"/>
      <c r="MBQ25" s="233"/>
      <c r="MBR25" s="235"/>
      <c r="MBS25" s="232"/>
      <c r="MBT25" s="232"/>
      <c r="MBU25" s="232"/>
      <c r="MBV25" s="232"/>
      <c r="MBW25" s="232"/>
      <c r="MBX25" s="232"/>
      <c r="MBZ25" s="233"/>
      <c r="MCA25" s="233"/>
      <c r="MCB25" s="233"/>
      <c r="MCC25" s="233"/>
      <c r="MCD25" s="233"/>
      <c r="MCE25" s="233"/>
      <c r="MCF25" s="233"/>
      <c r="MCG25" s="233"/>
      <c r="MCH25" s="235"/>
      <c r="MCI25" s="232"/>
      <c r="MCJ25" s="232"/>
      <c r="MCK25" s="232"/>
      <c r="MCL25" s="232"/>
      <c r="MCM25" s="232"/>
      <c r="MCN25" s="232"/>
      <c r="MCP25" s="233"/>
      <c r="MCQ25" s="233"/>
      <c r="MCR25" s="233"/>
      <c r="MCS25" s="233"/>
      <c r="MCT25" s="233"/>
      <c r="MCU25" s="233"/>
      <c r="MCV25" s="233"/>
      <c r="MCW25" s="233"/>
      <c r="MCX25" s="235"/>
      <c r="MCY25" s="232"/>
      <c r="MCZ25" s="232"/>
      <c r="MDA25" s="232"/>
      <c r="MDB25" s="232"/>
      <c r="MDC25" s="232"/>
      <c r="MDD25" s="232"/>
      <c r="MDF25" s="233"/>
      <c r="MDG25" s="233"/>
      <c r="MDH25" s="233"/>
      <c r="MDI25" s="233"/>
      <c r="MDJ25" s="233"/>
      <c r="MDK25" s="233"/>
      <c r="MDL25" s="233"/>
      <c r="MDM25" s="233"/>
      <c r="MDN25" s="235"/>
      <c r="MDO25" s="232"/>
      <c r="MDP25" s="232"/>
      <c r="MDQ25" s="232"/>
      <c r="MDR25" s="232"/>
      <c r="MDS25" s="232"/>
      <c r="MDT25" s="232"/>
      <c r="MDV25" s="233"/>
      <c r="MDW25" s="233"/>
      <c r="MDX25" s="233"/>
      <c r="MDY25" s="233"/>
      <c r="MDZ25" s="233"/>
      <c r="MEA25" s="233"/>
      <c r="MEB25" s="233"/>
      <c r="MEC25" s="233"/>
      <c r="MED25" s="235"/>
      <c r="MEE25" s="232"/>
      <c r="MEF25" s="232"/>
      <c r="MEG25" s="232"/>
      <c r="MEH25" s="232"/>
      <c r="MEI25" s="232"/>
      <c r="MEJ25" s="232"/>
      <c r="MEL25" s="233"/>
      <c r="MEM25" s="233"/>
      <c r="MEN25" s="233"/>
      <c r="MEO25" s="233"/>
      <c r="MEP25" s="233"/>
      <c r="MEQ25" s="233"/>
      <c r="MER25" s="233"/>
      <c r="MES25" s="233"/>
      <c r="MET25" s="235"/>
      <c r="MEU25" s="232"/>
      <c r="MEV25" s="232"/>
      <c r="MEW25" s="232"/>
      <c r="MEX25" s="232"/>
      <c r="MEY25" s="232"/>
      <c r="MEZ25" s="232"/>
      <c r="MFB25" s="233"/>
      <c r="MFC25" s="233"/>
      <c r="MFD25" s="233"/>
      <c r="MFE25" s="233"/>
      <c r="MFF25" s="233"/>
      <c r="MFG25" s="233"/>
      <c r="MFH25" s="233"/>
      <c r="MFI25" s="233"/>
      <c r="MFJ25" s="235"/>
      <c r="MFK25" s="232"/>
      <c r="MFL25" s="232"/>
      <c r="MFM25" s="232"/>
      <c r="MFN25" s="232"/>
      <c r="MFO25" s="232"/>
      <c r="MFP25" s="232"/>
      <c r="MFR25" s="233"/>
      <c r="MFS25" s="233"/>
      <c r="MFT25" s="233"/>
      <c r="MFU25" s="233"/>
      <c r="MFV25" s="233"/>
      <c r="MFW25" s="233"/>
      <c r="MFX25" s="233"/>
      <c r="MFY25" s="233"/>
      <c r="MFZ25" s="235"/>
      <c r="MGA25" s="232"/>
      <c r="MGB25" s="232"/>
      <c r="MGC25" s="232"/>
      <c r="MGD25" s="232"/>
      <c r="MGE25" s="232"/>
      <c r="MGF25" s="232"/>
      <c r="MGH25" s="233"/>
      <c r="MGI25" s="233"/>
      <c r="MGJ25" s="233"/>
      <c r="MGK25" s="233"/>
      <c r="MGL25" s="233"/>
      <c r="MGM25" s="233"/>
      <c r="MGN25" s="233"/>
      <c r="MGO25" s="233"/>
      <c r="MGP25" s="235"/>
      <c r="MGQ25" s="232"/>
      <c r="MGR25" s="232"/>
      <c r="MGS25" s="232"/>
      <c r="MGT25" s="232"/>
      <c r="MGU25" s="232"/>
      <c r="MGV25" s="232"/>
      <c r="MGX25" s="233"/>
      <c r="MGY25" s="233"/>
      <c r="MGZ25" s="233"/>
      <c r="MHA25" s="233"/>
      <c r="MHB25" s="233"/>
      <c r="MHC25" s="233"/>
      <c r="MHD25" s="233"/>
      <c r="MHE25" s="233"/>
      <c r="MHF25" s="235"/>
      <c r="MHG25" s="232"/>
      <c r="MHH25" s="232"/>
      <c r="MHI25" s="232"/>
      <c r="MHJ25" s="232"/>
      <c r="MHK25" s="232"/>
      <c r="MHL25" s="232"/>
      <c r="MHN25" s="233"/>
      <c r="MHO25" s="233"/>
      <c r="MHP25" s="233"/>
      <c r="MHQ25" s="233"/>
      <c r="MHR25" s="233"/>
      <c r="MHS25" s="233"/>
      <c r="MHT25" s="233"/>
      <c r="MHU25" s="233"/>
      <c r="MHV25" s="235"/>
      <c r="MHW25" s="232"/>
      <c r="MHX25" s="232"/>
      <c r="MHY25" s="232"/>
      <c r="MHZ25" s="232"/>
      <c r="MIA25" s="232"/>
      <c r="MIB25" s="232"/>
      <c r="MID25" s="233"/>
      <c r="MIE25" s="233"/>
      <c r="MIF25" s="233"/>
      <c r="MIG25" s="233"/>
      <c r="MIH25" s="233"/>
      <c r="MII25" s="233"/>
      <c r="MIJ25" s="233"/>
      <c r="MIK25" s="233"/>
      <c r="MIL25" s="235"/>
      <c r="MIM25" s="232"/>
      <c r="MIN25" s="232"/>
      <c r="MIO25" s="232"/>
      <c r="MIP25" s="232"/>
      <c r="MIQ25" s="232"/>
      <c r="MIR25" s="232"/>
      <c r="MIT25" s="233"/>
      <c r="MIU25" s="233"/>
      <c r="MIV25" s="233"/>
      <c r="MIW25" s="233"/>
      <c r="MIX25" s="233"/>
      <c r="MIY25" s="233"/>
      <c r="MIZ25" s="233"/>
      <c r="MJA25" s="233"/>
      <c r="MJB25" s="235"/>
      <c r="MJC25" s="232"/>
      <c r="MJD25" s="232"/>
      <c r="MJE25" s="232"/>
      <c r="MJF25" s="232"/>
      <c r="MJG25" s="232"/>
      <c r="MJH25" s="232"/>
      <c r="MJJ25" s="233"/>
      <c r="MJK25" s="233"/>
      <c r="MJL25" s="233"/>
      <c r="MJM25" s="233"/>
      <c r="MJN25" s="233"/>
      <c r="MJO25" s="233"/>
      <c r="MJP25" s="233"/>
      <c r="MJQ25" s="233"/>
      <c r="MJR25" s="235"/>
      <c r="MJS25" s="232"/>
      <c r="MJT25" s="232"/>
      <c r="MJU25" s="232"/>
      <c r="MJV25" s="232"/>
      <c r="MJW25" s="232"/>
      <c r="MJX25" s="232"/>
      <c r="MJZ25" s="233"/>
      <c r="MKA25" s="233"/>
      <c r="MKB25" s="233"/>
      <c r="MKC25" s="233"/>
      <c r="MKD25" s="233"/>
      <c r="MKE25" s="233"/>
      <c r="MKF25" s="233"/>
      <c r="MKG25" s="233"/>
      <c r="MKH25" s="235"/>
      <c r="MKI25" s="232"/>
      <c r="MKJ25" s="232"/>
      <c r="MKK25" s="232"/>
      <c r="MKL25" s="232"/>
      <c r="MKM25" s="232"/>
      <c r="MKN25" s="232"/>
      <c r="MKP25" s="233"/>
      <c r="MKQ25" s="233"/>
      <c r="MKR25" s="233"/>
      <c r="MKS25" s="233"/>
      <c r="MKT25" s="233"/>
      <c r="MKU25" s="233"/>
      <c r="MKV25" s="233"/>
      <c r="MKW25" s="233"/>
      <c r="MKX25" s="235"/>
      <c r="MKY25" s="232"/>
      <c r="MKZ25" s="232"/>
      <c r="MLA25" s="232"/>
      <c r="MLB25" s="232"/>
      <c r="MLC25" s="232"/>
      <c r="MLD25" s="232"/>
      <c r="MLF25" s="233"/>
      <c r="MLG25" s="233"/>
      <c r="MLH25" s="233"/>
      <c r="MLI25" s="233"/>
      <c r="MLJ25" s="233"/>
      <c r="MLK25" s="233"/>
      <c r="MLL25" s="233"/>
      <c r="MLM25" s="233"/>
      <c r="MLN25" s="235"/>
      <c r="MLO25" s="232"/>
      <c r="MLP25" s="232"/>
      <c r="MLQ25" s="232"/>
      <c r="MLR25" s="232"/>
      <c r="MLS25" s="232"/>
      <c r="MLT25" s="232"/>
      <c r="MLV25" s="233"/>
      <c r="MLW25" s="233"/>
      <c r="MLX25" s="233"/>
      <c r="MLY25" s="233"/>
      <c r="MLZ25" s="233"/>
      <c r="MMA25" s="233"/>
      <c r="MMB25" s="233"/>
      <c r="MMC25" s="233"/>
      <c r="MMD25" s="235"/>
      <c r="MME25" s="232"/>
      <c r="MMF25" s="232"/>
      <c r="MMG25" s="232"/>
      <c r="MMH25" s="232"/>
      <c r="MMI25" s="232"/>
      <c r="MMJ25" s="232"/>
      <c r="MML25" s="233"/>
      <c r="MMM25" s="233"/>
      <c r="MMN25" s="233"/>
      <c r="MMO25" s="233"/>
      <c r="MMP25" s="233"/>
      <c r="MMQ25" s="233"/>
      <c r="MMR25" s="233"/>
      <c r="MMS25" s="233"/>
      <c r="MMT25" s="235"/>
      <c r="MMU25" s="232"/>
      <c r="MMV25" s="232"/>
      <c r="MMW25" s="232"/>
      <c r="MMX25" s="232"/>
      <c r="MMY25" s="232"/>
      <c r="MMZ25" s="232"/>
      <c r="MNB25" s="233"/>
      <c r="MNC25" s="233"/>
      <c r="MND25" s="233"/>
      <c r="MNE25" s="233"/>
      <c r="MNF25" s="233"/>
      <c r="MNG25" s="233"/>
      <c r="MNH25" s="233"/>
      <c r="MNI25" s="233"/>
      <c r="MNJ25" s="235"/>
      <c r="MNK25" s="232"/>
      <c r="MNL25" s="232"/>
      <c r="MNM25" s="232"/>
      <c r="MNN25" s="232"/>
      <c r="MNO25" s="232"/>
      <c r="MNP25" s="232"/>
      <c r="MNR25" s="233"/>
      <c r="MNS25" s="233"/>
      <c r="MNT25" s="233"/>
      <c r="MNU25" s="233"/>
      <c r="MNV25" s="233"/>
      <c r="MNW25" s="233"/>
      <c r="MNX25" s="233"/>
      <c r="MNY25" s="233"/>
      <c r="MNZ25" s="235"/>
      <c r="MOA25" s="232"/>
      <c r="MOB25" s="232"/>
      <c r="MOC25" s="232"/>
      <c r="MOD25" s="232"/>
      <c r="MOE25" s="232"/>
      <c r="MOF25" s="232"/>
      <c r="MOH25" s="233"/>
      <c r="MOI25" s="233"/>
      <c r="MOJ25" s="233"/>
      <c r="MOK25" s="233"/>
      <c r="MOL25" s="233"/>
      <c r="MOM25" s="233"/>
      <c r="MON25" s="233"/>
      <c r="MOO25" s="233"/>
      <c r="MOP25" s="235"/>
      <c r="MOQ25" s="232"/>
      <c r="MOR25" s="232"/>
      <c r="MOS25" s="232"/>
      <c r="MOT25" s="232"/>
      <c r="MOU25" s="232"/>
      <c r="MOV25" s="232"/>
      <c r="MOX25" s="233"/>
      <c r="MOY25" s="233"/>
      <c r="MOZ25" s="233"/>
      <c r="MPA25" s="233"/>
      <c r="MPB25" s="233"/>
      <c r="MPC25" s="233"/>
      <c r="MPD25" s="233"/>
      <c r="MPE25" s="233"/>
      <c r="MPF25" s="235"/>
      <c r="MPG25" s="232"/>
      <c r="MPH25" s="232"/>
      <c r="MPI25" s="232"/>
      <c r="MPJ25" s="232"/>
      <c r="MPK25" s="232"/>
      <c r="MPL25" s="232"/>
      <c r="MPN25" s="233"/>
      <c r="MPO25" s="233"/>
      <c r="MPP25" s="233"/>
      <c r="MPQ25" s="233"/>
      <c r="MPR25" s="233"/>
      <c r="MPS25" s="233"/>
      <c r="MPT25" s="233"/>
      <c r="MPU25" s="233"/>
      <c r="MPV25" s="235"/>
      <c r="MPW25" s="232"/>
      <c r="MPX25" s="232"/>
      <c r="MPY25" s="232"/>
      <c r="MPZ25" s="232"/>
      <c r="MQA25" s="232"/>
      <c r="MQB25" s="232"/>
      <c r="MQD25" s="233"/>
      <c r="MQE25" s="233"/>
      <c r="MQF25" s="233"/>
      <c r="MQG25" s="233"/>
      <c r="MQH25" s="233"/>
      <c r="MQI25" s="233"/>
      <c r="MQJ25" s="233"/>
      <c r="MQK25" s="233"/>
      <c r="MQL25" s="235"/>
      <c r="MQM25" s="232"/>
      <c r="MQN25" s="232"/>
      <c r="MQO25" s="232"/>
      <c r="MQP25" s="232"/>
      <c r="MQQ25" s="232"/>
      <c r="MQR25" s="232"/>
      <c r="MQT25" s="233"/>
      <c r="MQU25" s="233"/>
      <c r="MQV25" s="233"/>
      <c r="MQW25" s="233"/>
      <c r="MQX25" s="233"/>
      <c r="MQY25" s="233"/>
      <c r="MQZ25" s="233"/>
      <c r="MRA25" s="233"/>
      <c r="MRB25" s="235"/>
      <c r="MRC25" s="232"/>
      <c r="MRD25" s="232"/>
      <c r="MRE25" s="232"/>
      <c r="MRF25" s="232"/>
      <c r="MRG25" s="232"/>
      <c r="MRH25" s="232"/>
      <c r="MRJ25" s="233"/>
      <c r="MRK25" s="233"/>
      <c r="MRL25" s="233"/>
      <c r="MRM25" s="233"/>
      <c r="MRN25" s="233"/>
      <c r="MRO25" s="233"/>
      <c r="MRP25" s="233"/>
      <c r="MRQ25" s="233"/>
      <c r="MRR25" s="235"/>
      <c r="MRS25" s="232"/>
      <c r="MRT25" s="232"/>
      <c r="MRU25" s="232"/>
      <c r="MRV25" s="232"/>
      <c r="MRW25" s="232"/>
      <c r="MRX25" s="232"/>
      <c r="MRZ25" s="233"/>
      <c r="MSA25" s="233"/>
      <c r="MSB25" s="233"/>
      <c r="MSC25" s="233"/>
      <c r="MSD25" s="233"/>
      <c r="MSE25" s="233"/>
      <c r="MSF25" s="233"/>
      <c r="MSG25" s="233"/>
      <c r="MSH25" s="235"/>
      <c r="MSI25" s="232"/>
      <c r="MSJ25" s="232"/>
      <c r="MSK25" s="232"/>
      <c r="MSL25" s="232"/>
      <c r="MSM25" s="232"/>
      <c r="MSN25" s="232"/>
      <c r="MSP25" s="233"/>
      <c r="MSQ25" s="233"/>
      <c r="MSR25" s="233"/>
      <c r="MSS25" s="233"/>
      <c r="MST25" s="233"/>
      <c r="MSU25" s="233"/>
      <c r="MSV25" s="233"/>
      <c r="MSW25" s="233"/>
      <c r="MSX25" s="235"/>
      <c r="MSY25" s="232"/>
      <c r="MSZ25" s="232"/>
      <c r="MTA25" s="232"/>
      <c r="MTB25" s="232"/>
      <c r="MTC25" s="232"/>
      <c r="MTD25" s="232"/>
      <c r="MTF25" s="233"/>
      <c r="MTG25" s="233"/>
      <c r="MTH25" s="233"/>
      <c r="MTI25" s="233"/>
      <c r="MTJ25" s="233"/>
      <c r="MTK25" s="233"/>
      <c r="MTL25" s="233"/>
      <c r="MTM25" s="233"/>
      <c r="MTN25" s="235"/>
      <c r="MTO25" s="232"/>
      <c r="MTP25" s="232"/>
      <c r="MTQ25" s="232"/>
      <c r="MTR25" s="232"/>
      <c r="MTS25" s="232"/>
      <c r="MTT25" s="232"/>
      <c r="MTV25" s="233"/>
      <c r="MTW25" s="233"/>
      <c r="MTX25" s="233"/>
      <c r="MTY25" s="233"/>
      <c r="MTZ25" s="233"/>
      <c r="MUA25" s="233"/>
      <c r="MUB25" s="233"/>
      <c r="MUC25" s="233"/>
      <c r="MUD25" s="235"/>
      <c r="MUE25" s="232"/>
      <c r="MUF25" s="232"/>
      <c r="MUG25" s="232"/>
      <c r="MUH25" s="232"/>
      <c r="MUI25" s="232"/>
      <c r="MUJ25" s="232"/>
      <c r="MUL25" s="233"/>
      <c r="MUM25" s="233"/>
      <c r="MUN25" s="233"/>
      <c r="MUO25" s="233"/>
      <c r="MUP25" s="233"/>
      <c r="MUQ25" s="233"/>
      <c r="MUR25" s="233"/>
      <c r="MUS25" s="233"/>
      <c r="MUT25" s="235"/>
      <c r="MUU25" s="232"/>
      <c r="MUV25" s="232"/>
      <c r="MUW25" s="232"/>
      <c r="MUX25" s="232"/>
      <c r="MUY25" s="232"/>
      <c r="MUZ25" s="232"/>
      <c r="MVB25" s="233"/>
      <c r="MVC25" s="233"/>
      <c r="MVD25" s="233"/>
      <c r="MVE25" s="233"/>
      <c r="MVF25" s="233"/>
      <c r="MVG25" s="233"/>
      <c r="MVH25" s="233"/>
      <c r="MVI25" s="233"/>
      <c r="MVJ25" s="235"/>
      <c r="MVK25" s="232"/>
      <c r="MVL25" s="232"/>
      <c r="MVM25" s="232"/>
      <c r="MVN25" s="232"/>
      <c r="MVO25" s="232"/>
      <c r="MVP25" s="232"/>
      <c r="MVR25" s="233"/>
      <c r="MVS25" s="233"/>
      <c r="MVT25" s="233"/>
      <c r="MVU25" s="233"/>
      <c r="MVV25" s="233"/>
      <c r="MVW25" s="233"/>
      <c r="MVX25" s="233"/>
      <c r="MVY25" s="233"/>
      <c r="MVZ25" s="235"/>
      <c r="MWA25" s="232"/>
      <c r="MWB25" s="232"/>
      <c r="MWC25" s="232"/>
      <c r="MWD25" s="232"/>
      <c r="MWE25" s="232"/>
      <c r="MWF25" s="232"/>
      <c r="MWH25" s="233"/>
      <c r="MWI25" s="233"/>
      <c r="MWJ25" s="233"/>
      <c r="MWK25" s="233"/>
      <c r="MWL25" s="233"/>
      <c r="MWM25" s="233"/>
      <c r="MWN25" s="233"/>
      <c r="MWO25" s="233"/>
      <c r="MWP25" s="235"/>
      <c r="MWQ25" s="232"/>
      <c r="MWR25" s="232"/>
      <c r="MWS25" s="232"/>
      <c r="MWT25" s="232"/>
      <c r="MWU25" s="232"/>
      <c r="MWV25" s="232"/>
      <c r="MWX25" s="233"/>
      <c r="MWY25" s="233"/>
      <c r="MWZ25" s="233"/>
      <c r="MXA25" s="233"/>
      <c r="MXB25" s="233"/>
      <c r="MXC25" s="233"/>
      <c r="MXD25" s="233"/>
      <c r="MXE25" s="233"/>
      <c r="MXF25" s="235"/>
      <c r="MXG25" s="232"/>
      <c r="MXH25" s="232"/>
      <c r="MXI25" s="232"/>
      <c r="MXJ25" s="232"/>
      <c r="MXK25" s="232"/>
      <c r="MXL25" s="232"/>
      <c r="MXN25" s="233"/>
      <c r="MXO25" s="233"/>
      <c r="MXP25" s="233"/>
      <c r="MXQ25" s="233"/>
      <c r="MXR25" s="233"/>
      <c r="MXS25" s="233"/>
      <c r="MXT25" s="233"/>
      <c r="MXU25" s="233"/>
      <c r="MXV25" s="235"/>
      <c r="MXW25" s="232"/>
      <c r="MXX25" s="232"/>
      <c r="MXY25" s="232"/>
      <c r="MXZ25" s="232"/>
      <c r="MYA25" s="232"/>
      <c r="MYB25" s="232"/>
      <c r="MYD25" s="233"/>
      <c r="MYE25" s="233"/>
      <c r="MYF25" s="233"/>
      <c r="MYG25" s="233"/>
      <c r="MYH25" s="233"/>
      <c r="MYI25" s="233"/>
      <c r="MYJ25" s="233"/>
      <c r="MYK25" s="233"/>
      <c r="MYL25" s="235"/>
      <c r="MYM25" s="232"/>
      <c r="MYN25" s="232"/>
      <c r="MYO25" s="232"/>
      <c r="MYP25" s="232"/>
      <c r="MYQ25" s="232"/>
      <c r="MYR25" s="232"/>
      <c r="MYT25" s="233"/>
      <c r="MYU25" s="233"/>
      <c r="MYV25" s="233"/>
      <c r="MYW25" s="233"/>
      <c r="MYX25" s="233"/>
      <c r="MYY25" s="233"/>
      <c r="MYZ25" s="233"/>
      <c r="MZA25" s="233"/>
      <c r="MZB25" s="235"/>
      <c r="MZC25" s="232"/>
      <c r="MZD25" s="232"/>
      <c r="MZE25" s="232"/>
      <c r="MZF25" s="232"/>
      <c r="MZG25" s="232"/>
      <c r="MZH25" s="232"/>
      <c r="MZJ25" s="233"/>
      <c r="MZK25" s="233"/>
      <c r="MZL25" s="233"/>
      <c r="MZM25" s="233"/>
      <c r="MZN25" s="233"/>
      <c r="MZO25" s="233"/>
      <c r="MZP25" s="233"/>
      <c r="MZQ25" s="233"/>
      <c r="MZR25" s="235"/>
      <c r="MZS25" s="232"/>
      <c r="MZT25" s="232"/>
      <c r="MZU25" s="232"/>
      <c r="MZV25" s="232"/>
      <c r="MZW25" s="232"/>
      <c r="MZX25" s="232"/>
      <c r="MZZ25" s="233"/>
      <c r="NAA25" s="233"/>
      <c r="NAB25" s="233"/>
      <c r="NAC25" s="233"/>
      <c r="NAD25" s="233"/>
      <c r="NAE25" s="233"/>
      <c r="NAF25" s="233"/>
      <c r="NAG25" s="233"/>
      <c r="NAH25" s="235"/>
      <c r="NAI25" s="232"/>
      <c r="NAJ25" s="232"/>
      <c r="NAK25" s="232"/>
      <c r="NAL25" s="232"/>
      <c r="NAM25" s="232"/>
      <c r="NAN25" s="232"/>
      <c r="NAP25" s="233"/>
      <c r="NAQ25" s="233"/>
      <c r="NAR25" s="233"/>
      <c r="NAS25" s="233"/>
      <c r="NAT25" s="233"/>
      <c r="NAU25" s="233"/>
      <c r="NAV25" s="233"/>
      <c r="NAW25" s="233"/>
      <c r="NAX25" s="235"/>
      <c r="NAY25" s="232"/>
      <c r="NAZ25" s="232"/>
      <c r="NBA25" s="232"/>
      <c r="NBB25" s="232"/>
      <c r="NBC25" s="232"/>
      <c r="NBD25" s="232"/>
      <c r="NBF25" s="233"/>
      <c r="NBG25" s="233"/>
      <c r="NBH25" s="233"/>
      <c r="NBI25" s="233"/>
      <c r="NBJ25" s="233"/>
      <c r="NBK25" s="233"/>
      <c r="NBL25" s="233"/>
      <c r="NBM25" s="233"/>
      <c r="NBN25" s="235"/>
      <c r="NBO25" s="232"/>
      <c r="NBP25" s="232"/>
      <c r="NBQ25" s="232"/>
      <c r="NBR25" s="232"/>
      <c r="NBS25" s="232"/>
      <c r="NBT25" s="232"/>
      <c r="NBV25" s="233"/>
      <c r="NBW25" s="233"/>
      <c r="NBX25" s="233"/>
      <c r="NBY25" s="233"/>
      <c r="NBZ25" s="233"/>
      <c r="NCA25" s="233"/>
      <c r="NCB25" s="233"/>
      <c r="NCC25" s="233"/>
      <c r="NCD25" s="235"/>
      <c r="NCE25" s="232"/>
      <c r="NCF25" s="232"/>
      <c r="NCG25" s="232"/>
      <c r="NCH25" s="232"/>
      <c r="NCI25" s="232"/>
      <c r="NCJ25" s="232"/>
      <c r="NCL25" s="233"/>
      <c r="NCM25" s="233"/>
      <c r="NCN25" s="233"/>
      <c r="NCO25" s="233"/>
      <c r="NCP25" s="233"/>
      <c r="NCQ25" s="233"/>
      <c r="NCR25" s="233"/>
      <c r="NCS25" s="233"/>
      <c r="NCT25" s="235"/>
      <c r="NCU25" s="232"/>
      <c r="NCV25" s="232"/>
      <c r="NCW25" s="232"/>
      <c r="NCX25" s="232"/>
      <c r="NCY25" s="232"/>
      <c r="NCZ25" s="232"/>
      <c r="NDB25" s="233"/>
      <c r="NDC25" s="233"/>
      <c r="NDD25" s="233"/>
      <c r="NDE25" s="233"/>
      <c r="NDF25" s="233"/>
      <c r="NDG25" s="233"/>
      <c r="NDH25" s="233"/>
      <c r="NDI25" s="233"/>
      <c r="NDJ25" s="235"/>
      <c r="NDK25" s="232"/>
      <c r="NDL25" s="232"/>
      <c r="NDM25" s="232"/>
      <c r="NDN25" s="232"/>
      <c r="NDO25" s="232"/>
      <c r="NDP25" s="232"/>
      <c r="NDR25" s="233"/>
      <c r="NDS25" s="233"/>
      <c r="NDT25" s="233"/>
      <c r="NDU25" s="233"/>
      <c r="NDV25" s="233"/>
      <c r="NDW25" s="233"/>
      <c r="NDX25" s="233"/>
      <c r="NDY25" s="233"/>
      <c r="NDZ25" s="235"/>
      <c r="NEA25" s="232"/>
      <c r="NEB25" s="232"/>
      <c r="NEC25" s="232"/>
      <c r="NED25" s="232"/>
      <c r="NEE25" s="232"/>
      <c r="NEF25" s="232"/>
      <c r="NEH25" s="233"/>
      <c r="NEI25" s="233"/>
      <c r="NEJ25" s="233"/>
      <c r="NEK25" s="233"/>
      <c r="NEL25" s="233"/>
      <c r="NEM25" s="233"/>
      <c r="NEN25" s="233"/>
      <c r="NEO25" s="233"/>
      <c r="NEP25" s="235"/>
      <c r="NEQ25" s="232"/>
      <c r="NER25" s="232"/>
      <c r="NES25" s="232"/>
      <c r="NET25" s="232"/>
      <c r="NEU25" s="232"/>
      <c r="NEV25" s="232"/>
      <c r="NEX25" s="233"/>
      <c r="NEY25" s="233"/>
      <c r="NEZ25" s="233"/>
      <c r="NFA25" s="233"/>
      <c r="NFB25" s="233"/>
      <c r="NFC25" s="233"/>
      <c r="NFD25" s="233"/>
      <c r="NFE25" s="233"/>
      <c r="NFF25" s="235"/>
      <c r="NFG25" s="232"/>
      <c r="NFH25" s="232"/>
      <c r="NFI25" s="232"/>
      <c r="NFJ25" s="232"/>
      <c r="NFK25" s="232"/>
      <c r="NFL25" s="232"/>
      <c r="NFN25" s="233"/>
      <c r="NFO25" s="233"/>
      <c r="NFP25" s="233"/>
      <c r="NFQ25" s="233"/>
      <c r="NFR25" s="233"/>
      <c r="NFS25" s="233"/>
      <c r="NFT25" s="233"/>
      <c r="NFU25" s="233"/>
      <c r="NFV25" s="235"/>
      <c r="NFW25" s="232"/>
      <c r="NFX25" s="232"/>
      <c r="NFY25" s="232"/>
      <c r="NFZ25" s="232"/>
      <c r="NGA25" s="232"/>
      <c r="NGB25" s="232"/>
      <c r="NGD25" s="233"/>
      <c r="NGE25" s="233"/>
      <c r="NGF25" s="233"/>
      <c r="NGG25" s="233"/>
      <c r="NGH25" s="233"/>
      <c r="NGI25" s="233"/>
      <c r="NGJ25" s="233"/>
      <c r="NGK25" s="233"/>
      <c r="NGL25" s="235"/>
      <c r="NGM25" s="232"/>
      <c r="NGN25" s="232"/>
      <c r="NGO25" s="232"/>
      <c r="NGP25" s="232"/>
      <c r="NGQ25" s="232"/>
      <c r="NGR25" s="232"/>
      <c r="NGT25" s="233"/>
      <c r="NGU25" s="233"/>
      <c r="NGV25" s="233"/>
      <c r="NGW25" s="233"/>
      <c r="NGX25" s="233"/>
      <c r="NGY25" s="233"/>
      <c r="NGZ25" s="233"/>
      <c r="NHA25" s="233"/>
      <c r="NHB25" s="235"/>
      <c r="NHC25" s="232"/>
      <c r="NHD25" s="232"/>
      <c r="NHE25" s="232"/>
      <c r="NHF25" s="232"/>
      <c r="NHG25" s="232"/>
      <c r="NHH25" s="232"/>
      <c r="NHJ25" s="233"/>
      <c r="NHK25" s="233"/>
      <c r="NHL25" s="233"/>
      <c r="NHM25" s="233"/>
      <c r="NHN25" s="233"/>
      <c r="NHO25" s="233"/>
      <c r="NHP25" s="233"/>
      <c r="NHQ25" s="233"/>
      <c r="NHR25" s="235"/>
      <c r="NHS25" s="232"/>
      <c r="NHT25" s="232"/>
      <c r="NHU25" s="232"/>
      <c r="NHV25" s="232"/>
      <c r="NHW25" s="232"/>
      <c r="NHX25" s="232"/>
      <c r="NHZ25" s="233"/>
      <c r="NIA25" s="233"/>
      <c r="NIB25" s="233"/>
      <c r="NIC25" s="233"/>
      <c r="NID25" s="233"/>
      <c r="NIE25" s="233"/>
      <c r="NIF25" s="233"/>
      <c r="NIG25" s="233"/>
      <c r="NIH25" s="235"/>
      <c r="NII25" s="232"/>
      <c r="NIJ25" s="232"/>
      <c r="NIK25" s="232"/>
      <c r="NIL25" s="232"/>
      <c r="NIM25" s="232"/>
      <c r="NIN25" s="232"/>
      <c r="NIP25" s="233"/>
      <c r="NIQ25" s="233"/>
      <c r="NIR25" s="233"/>
      <c r="NIS25" s="233"/>
      <c r="NIT25" s="233"/>
      <c r="NIU25" s="233"/>
      <c r="NIV25" s="233"/>
      <c r="NIW25" s="233"/>
      <c r="NIX25" s="235"/>
      <c r="NIY25" s="232"/>
      <c r="NIZ25" s="232"/>
      <c r="NJA25" s="232"/>
      <c r="NJB25" s="232"/>
      <c r="NJC25" s="232"/>
      <c r="NJD25" s="232"/>
      <c r="NJF25" s="233"/>
      <c r="NJG25" s="233"/>
      <c r="NJH25" s="233"/>
      <c r="NJI25" s="233"/>
      <c r="NJJ25" s="233"/>
      <c r="NJK25" s="233"/>
      <c r="NJL25" s="233"/>
      <c r="NJM25" s="233"/>
      <c r="NJN25" s="235"/>
      <c r="NJO25" s="232"/>
      <c r="NJP25" s="232"/>
      <c r="NJQ25" s="232"/>
      <c r="NJR25" s="232"/>
      <c r="NJS25" s="232"/>
      <c r="NJT25" s="232"/>
      <c r="NJV25" s="233"/>
      <c r="NJW25" s="233"/>
      <c r="NJX25" s="233"/>
      <c r="NJY25" s="233"/>
      <c r="NJZ25" s="233"/>
      <c r="NKA25" s="233"/>
      <c r="NKB25" s="233"/>
      <c r="NKC25" s="233"/>
      <c r="NKD25" s="235"/>
      <c r="NKE25" s="232"/>
      <c r="NKF25" s="232"/>
      <c r="NKG25" s="232"/>
      <c r="NKH25" s="232"/>
      <c r="NKI25" s="232"/>
      <c r="NKJ25" s="232"/>
      <c r="NKL25" s="233"/>
      <c r="NKM25" s="233"/>
      <c r="NKN25" s="233"/>
      <c r="NKO25" s="233"/>
      <c r="NKP25" s="233"/>
      <c r="NKQ25" s="233"/>
      <c r="NKR25" s="233"/>
      <c r="NKS25" s="233"/>
      <c r="NKT25" s="235"/>
      <c r="NKU25" s="232"/>
      <c r="NKV25" s="232"/>
      <c r="NKW25" s="232"/>
      <c r="NKX25" s="232"/>
      <c r="NKY25" s="232"/>
      <c r="NKZ25" s="232"/>
      <c r="NLB25" s="233"/>
      <c r="NLC25" s="233"/>
      <c r="NLD25" s="233"/>
      <c r="NLE25" s="233"/>
      <c r="NLF25" s="233"/>
      <c r="NLG25" s="233"/>
      <c r="NLH25" s="233"/>
      <c r="NLI25" s="233"/>
      <c r="NLJ25" s="235"/>
      <c r="NLK25" s="232"/>
      <c r="NLL25" s="232"/>
      <c r="NLM25" s="232"/>
      <c r="NLN25" s="232"/>
      <c r="NLO25" s="232"/>
      <c r="NLP25" s="232"/>
      <c r="NLR25" s="233"/>
      <c r="NLS25" s="233"/>
      <c r="NLT25" s="233"/>
      <c r="NLU25" s="233"/>
      <c r="NLV25" s="233"/>
      <c r="NLW25" s="233"/>
      <c r="NLX25" s="233"/>
      <c r="NLY25" s="233"/>
      <c r="NLZ25" s="235"/>
      <c r="NMA25" s="232"/>
      <c r="NMB25" s="232"/>
      <c r="NMC25" s="232"/>
      <c r="NMD25" s="232"/>
      <c r="NME25" s="232"/>
      <c r="NMF25" s="232"/>
      <c r="NMH25" s="233"/>
      <c r="NMI25" s="233"/>
      <c r="NMJ25" s="233"/>
      <c r="NMK25" s="233"/>
      <c r="NML25" s="233"/>
      <c r="NMM25" s="233"/>
      <c r="NMN25" s="233"/>
      <c r="NMO25" s="233"/>
      <c r="NMP25" s="235"/>
      <c r="NMQ25" s="232"/>
      <c r="NMR25" s="232"/>
      <c r="NMS25" s="232"/>
      <c r="NMT25" s="232"/>
      <c r="NMU25" s="232"/>
      <c r="NMV25" s="232"/>
      <c r="NMX25" s="233"/>
      <c r="NMY25" s="233"/>
      <c r="NMZ25" s="233"/>
      <c r="NNA25" s="233"/>
      <c r="NNB25" s="233"/>
      <c r="NNC25" s="233"/>
      <c r="NND25" s="233"/>
      <c r="NNE25" s="233"/>
      <c r="NNF25" s="235"/>
      <c r="NNG25" s="232"/>
      <c r="NNH25" s="232"/>
      <c r="NNI25" s="232"/>
      <c r="NNJ25" s="232"/>
      <c r="NNK25" s="232"/>
      <c r="NNL25" s="232"/>
      <c r="NNN25" s="233"/>
      <c r="NNO25" s="233"/>
      <c r="NNP25" s="233"/>
      <c r="NNQ25" s="233"/>
      <c r="NNR25" s="233"/>
      <c r="NNS25" s="233"/>
      <c r="NNT25" s="233"/>
      <c r="NNU25" s="233"/>
      <c r="NNV25" s="235"/>
      <c r="NNW25" s="232"/>
      <c r="NNX25" s="232"/>
      <c r="NNY25" s="232"/>
      <c r="NNZ25" s="232"/>
      <c r="NOA25" s="232"/>
      <c r="NOB25" s="232"/>
      <c r="NOD25" s="233"/>
      <c r="NOE25" s="233"/>
      <c r="NOF25" s="233"/>
      <c r="NOG25" s="233"/>
      <c r="NOH25" s="233"/>
      <c r="NOI25" s="233"/>
      <c r="NOJ25" s="233"/>
      <c r="NOK25" s="233"/>
      <c r="NOL25" s="235"/>
      <c r="NOM25" s="232"/>
      <c r="NON25" s="232"/>
      <c r="NOO25" s="232"/>
      <c r="NOP25" s="232"/>
      <c r="NOQ25" s="232"/>
      <c r="NOR25" s="232"/>
      <c r="NOT25" s="233"/>
      <c r="NOU25" s="233"/>
      <c r="NOV25" s="233"/>
      <c r="NOW25" s="233"/>
      <c r="NOX25" s="233"/>
      <c r="NOY25" s="233"/>
      <c r="NOZ25" s="233"/>
      <c r="NPA25" s="233"/>
      <c r="NPB25" s="235"/>
      <c r="NPC25" s="232"/>
      <c r="NPD25" s="232"/>
      <c r="NPE25" s="232"/>
      <c r="NPF25" s="232"/>
      <c r="NPG25" s="232"/>
      <c r="NPH25" s="232"/>
      <c r="NPJ25" s="233"/>
      <c r="NPK25" s="233"/>
      <c r="NPL25" s="233"/>
      <c r="NPM25" s="233"/>
      <c r="NPN25" s="233"/>
      <c r="NPO25" s="233"/>
      <c r="NPP25" s="233"/>
      <c r="NPQ25" s="233"/>
      <c r="NPR25" s="235"/>
      <c r="NPS25" s="232"/>
      <c r="NPT25" s="232"/>
      <c r="NPU25" s="232"/>
      <c r="NPV25" s="232"/>
      <c r="NPW25" s="232"/>
      <c r="NPX25" s="232"/>
      <c r="NPZ25" s="233"/>
      <c r="NQA25" s="233"/>
      <c r="NQB25" s="233"/>
      <c r="NQC25" s="233"/>
      <c r="NQD25" s="233"/>
      <c r="NQE25" s="233"/>
      <c r="NQF25" s="233"/>
      <c r="NQG25" s="233"/>
      <c r="NQH25" s="235"/>
      <c r="NQI25" s="232"/>
      <c r="NQJ25" s="232"/>
      <c r="NQK25" s="232"/>
      <c r="NQL25" s="232"/>
      <c r="NQM25" s="232"/>
      <c r="NQN25" s="232"/>
      <c r="NQP25" s="233"/>
      <c r="NQQ25" s="233"/>
      <c r="NQR25" s="233"/>
      <c r="NQS25" s="233"/>
      <c r="NQT25" s="233"/>
      <c r="NQU25" s="233"/>
      <c r="NQV25" s="233"/>
      <c r="NQW25" s="233"/>
      <c r="NQX25" s="235"/>
      <c r="NQY25" s="232"/>
      <c r="NQZ25" s="232"/>
      <c r="NRA25" s="232"/>
      <c r="NRB25" s="232"/>
      <c r="NRC25" s="232"/>
      <c r="NRD25" s="232"/>
      <c r="NRF25" s="233"/>
      <c r="NRG25" s="233"/>
      <c r="NRH25" s="233"/>
      <c r="NRI25" s="233"/>
      <c r="NRJ25" s="233"/>
      <c r="NRK25" s="233"/>
      <c r="NRL25" s="233"/>
      <c r="NRM25" s="233"/>
      <c r="NRN25" s="235"/>
      <c r="NRO25" s="232"/>
      <c r="NRP25" s="232"/>
      <c r="NRQ25" s="232"/>
      <c r="NRR25" s="232"/>
      <c r="NRS25" s="232"/>
      <c r="NRT25" s="232"/>
      <c r="NRV25" s="233"/>
      <c r="NRW25" s="233"/>
      <c r="NRX25" s="233"/>
      <c r="NRY25" s="233"/>
      <c r="NRZ25" s="233"/>
      <c r="NSA25" s="233"/>
      <c r="NSB25" s="233"/>
      <c r="NSC25" s="233"/>
      <c r="NSD25" s="235"/>
      <c r="NSE25" s="232"/>
      <c r="NSF25" s="232"/>
      <c r="NSG25" s="232"/>
      <c r="NSH25" s="232"/>
      <c r="NSI25" s="232"/>
      <c r="NSJ25" s="232"/>
      <c r="NSL25" s="233"/>
      <c r="NSM25" s="233"/>
      <c r="NSN25" s="233"/>
      <c r="NSO25" s="233"/>
      <c r="NSP25" s="233"/>
      <c r="NSQ25" s="233"/>
      <c r="NSR25" s="233"/>
      <c r="NSS25" s="233"/>
      <c r="NST25" s="235"/>
      <c r="NSU25" s="232"/>
      <c r="NSV25" s="232"/>
      <c r="NSW25" s="232"/>
      <c r="NSX25" s="232"/>
      <c r="NSY25" s="232"/>
      <c r="NSZ25" s="232"/>
      <c r="NTB25" s="233"/>
      <c r="NTC25" s="233"/>
      <c r="NTD25" s="233"/>
      <c r="NTE25" s="233"/>
      <c r="NTF25" s="233"/>
      <c r="NTG25" s="233"/>
      <c r="NTH25" s="233"/>
      <c r="NTI25" s="233"/>
      <c r="NTJ25" s="235"/>
      <c r="NTK25" s="232"/>
      <c r="NTL25" s="232"/>
      <c r="NTM25" s="232"/>
      <c r="NTN25" s="232"/>
      <c r="NTO25" s="232"/>
      <c r="NTP25" s="232"/>
      <c r="NTR25" s="233"/>
      <c r="NTS25" s="233"/>
      <c r="NTT25" s="233"/>
      <c r="NTU25" s="233"/>
      <c r="NTV25" s="233"/>
      <c r="NTW25" s="233"/>
      <c r="NTX25" s="233"/>
      <c r="NTY25" s="233"/>
      <c r="NTZ25" s="235"/>
      <c r="NUA25" s="232"/>
      <c r="NUB25" s="232"/>
      <c r="NUC25" s="232"/>
      <c r="NUD25" s="232"/>
      <c r="NUE25" s="232"/>
      <c r="NUF25" s="232"/>
      <c r="NUH25" s="233"/>
      <c r="NUI25" s="233"/>
      <c r="NUJ25" s="233"/>
      <c r="NUK25" s="233"/>
      <c r="NUL25" s="233"/>
      <c r="NUM25" s="233"/>
      <c r="NUN25" s="233"/>
      <c r="NUO25" s="233"/>
      <c r="NUP25" s="235"/>
      <c r="NUQ25" s="232"/>
      <c r="NUR25" s="232"/>
      <c r="NUS25" s="232"/>
      <c r="NUT25" s="232"/>
      <c r="NUU25" s="232"/>
      <c r="NUV25" s="232"/>
      <c r="NUX25" s="233"/>
      <c r="NUY25" s="233"/>
      <c r="NUZ25" s="233"/>
      <c r="NVA25" s="233"/>
      <c r="NVB25" s="233"/>
      <c r="NVC25" s="233"/>
      <c r="NVD25" s="233"/>
      <c r="NVE25" s="233"/>
      <c r="NVF25" s="235"/>
      <c r="NVG25" s="232"/>
      <c r="NVH25" s="232"/>
      <c r="NVI25" s="232"/>
      <c r="NVJ25" s="232"/>
      <c r="NVK25" s="232"/>
      <c r="NVL25" s="232"/>
      <c r="NVN25" s="233"/>
      <c r="NVO25" s="233"/>
      <c r="NVP25" s="233"/>
      <c r="NVQ25" s="233"/>
      <c r="NVR25" s="233"/>
      <c r="NVS25" s="233"/>
      <c r="NVT25" s="233"/>
      <c r="NVU25" s="233"/>
      <c r="NVV25" s="235"/>
      <c r="NVW25" s="232"/>
      <c r="NVX25" s="232"/>
      <c r="NVY25" s="232"/>
      <c r="NVZ25" s="232"/>
      <c r="NWA25" s="232"/>
      <c r="NWB25" s="232"/>
      <c r="NWD25" s="233"/>
      <c r="NWE25" s="233"/>
      <c r="NWF25" s="233"/>
      <c r="NWG25" s="233"/>
      <c r="NWH25" s="233"/>
      <c r="NWI25" s="233"/>
      <c r="NWJ25" s="233"/>
      <c r="NWK25" s="233"/>
      <c r="NWL25" s="235"/>
      <c r="NWM25" s="232"/>
      <c r="NWN25" s="232"/>
      <c r="NWO25" s="232"/>
      <c r="NWP25" s="232"/>
      <c r="NWQ25" s="232"/>
      <c r="NWR25" s="232"/>
      <c r="NWT25" s="233"/>
      <c r="NWU25" s="233"/>
      <c r="NWV25" s="233"/>
      <c r="NWW25" s="233"/>
      <c r="NWX25" s="233"/>
      <c r="NWY25" s="233"/>
      <c r="NWZ25" s="233"/>
      <c r="NXA25" s="233"/>
      <c r="NXB25" s="235"/>
      <c r="NXC25" s="232"/>
      <c r="NXD25" s="232"/>
      <c r="NXE25" s="232"/>
      <c r="NXF25" s="232"/>
      <c r="NXG25" s="232"/>
      <c r="NXH25" s="232"/>
      <c r="NXJ25" s="233"/>
      <c r="NXK25" s="233"/>
      <c r="NXL25" s="233"/>
      <c r="NXM25" s="233"/>
      <c r="NXN25" s="233"/>
      <c r="NXO25" s="233"/>
      <c r="NXP25" s="233"/>
      <c r="NXQ25" s="233"/>
      <c r="NXR25" s="235"/>
      <c r="NXS25" s="232"/>
      <c r="NXT25" s="232"/>
      <c r="NXU25" s="232"/>
      <c r="NXV25" s="232"/>
      <c r="NXW25" s="232"/>
      <c r="NXX25" s="232"/>
      <c r="NXZ25" s="233"/>
      <c r="NYA25" s="233"/>
      <c r="NYB25" s="233"/>
      <c r="NYC25" s="233"/>
      <c r="NYD25" s="233"/>
      <c r="NYE25" s="233"/>
      <c r="NYF25" s="233"/>
      <c r="NYG25" s="233"/>
      <c r="NYH25" s="235"/>
      <c r="NYI25" s="232"/>
      <c r="NYJ25" s="232"/>
      <c r="NYK25" s="232"/>
      <c r="NYL25" s="232"/>
      <c r="NYM25" s="232"/>
      <c r="NYN25" s="232"/>
      <c r="NYP25" s="233"/>
      <c r="NYQ25" s="233"/>
      <c r="NYR25" s="233"/>
      <c r="NYS25" s="233"/>
      <c r="NYT25" s="233"/>
      <c r="NYU25" s="233"/>
      <c r="NYV25" s="233"/>
      <c r="NYW25" s="233"/>
      <c r="NYX25" s="235"/>
      <c r="NYY25" s="232"/>
      <c r="NYZ25" s="232"/>
      <c r="NZA25" s="232"/>
      <c r="NZB25" s="232"/>
      <c r="NZC25" s="232"/>
      <c r="NZD25" s="232"/>
      <c r="NZF25" s="233"/>
      <c r="NZG25" s="233"/>
      <c r="NZH25" s="233"/>
      <c r="NZI25" s="233"/>
      <c r="NZJ25" s="233"/>
      <c r="NZK25" s="233"/>
      <c r="NZL25" s="233"/>
      <c r="NZM25" s="233"/>
      <c r="NZN25" s="235"/>
      <c r="NZO25" s="232"/>
      <c r="NZP25" s="232"/>
      <c r="NZQ25" s="232"/>
      <c r="NZR25" s="232"/>
      <c r="NZS25" s="232"/>
      <c r="NZT25" s="232"/>
      <c r="NZV25" s="233"/>
      <c r="NZW25" s="233"/>
      <c r="NZX25" s="233"/>
      <c r="NZY25" s="233"/>
      <c r="NZZ25" s="233"/>
      <c r="OAA25" s="233"/>
      <c r="OAB25" s="233"/>
      <c r="OAC25" s="233"/>
      <c r="OAD25" s="235"/>
      <c r="OAE25" s="232"/>
      <c r="OAF25" s="232"/>
      <c r="OAG25" s="232"/>
      <c r="OAH25" s="232"/>
      <c r="OAI25" s="232"/>
      <c r="OAJ25" s="232"/>
      <c r="OAL25" s="233"/>
      <c r="OAM25" s="233"/>
      <c r="OAN25" s="233"/>
      <c r="OAO25" s="233"/>
      <c r="OAP25" s="233"/>
      <c r="OAQ25" s="233"/>
      <c r="OAR25" s="233"/>
      <c r="OAS25" s="233"/>
      <c r="OAT25" s="235"/>
      <c r="OAU25" s="232"/>
      <c r="OAV25" s="232"/>
      <c r="OAW25" s="232"/>
      <c r="OAX25" s="232"/>
      <c r="OAY25" s="232"/>
      <c r="OAZ25" s="232"/>
      <c r="OBB25" s="233"/>
      <c r="OBC25" s="233"/>
      <c r="OBD25" s="233"/>
      <c r="OBE25" s="233"/>
      <c r="OBF25" s="233"/>
      <c r="OBG25" s="233"/>
      <c r="OBH25" s="233"/>
      <c r="OBI25" s="233"/>
      <c r="OBJ25" s="235"/>
      <c r="OBK25" s="232"/>
      <c r="OBL25" s="232"/>
      <c r="OBM25" s="232"/>
      <c r="OBN25" s="232"/>
      <c r="OBO25" s="232"/>
      <c r="OBP25" s="232"/>
      <c r="OBR25" s="233"/>
      <c r="OBS25" s="233"/>
      <c r="OBT25" s="233"/>
      <c r="OBU25" s="233"/>
      <c r="OBV25" s="233"/>
      <c r="OBW25" s="233"/>
      <c r="OBX25" s="233"/>
      <c r="OBY25" s="233"/>
      <c r="OBZ25" s="235"/>
      <c r="OCA25" s="232"/>
      <c r="OCB25" s="232"/>
      <c r="OCC25" s="232"/>
      <c r="OCD25" s="232"/>
      <c r="OCE25" s="232"/>
      <c r="OCF25" s="232"/>
      <c r="OCH25" s="233"/>
      <c r="OCI25" s="233"/>
      <c r="OCJ25" s="233"/>
      <c r="OCK25" s="233"/>
      <c r="OCL25" s="233"/>
      <c r="OCM25" s="233"/>
      <c r="OCN25" s="233"/>
      <c r="OCO25" s="233"/>
      <c r="OCP25" s="235"/>
      <c r="OCQ25" s="232"/>
      <c r="OCR25" s="232"/>
      <c r="OCS25" s="232"/>
      <c r="OCT25" s="232"/>
      <c r="OCU25" s="232"/>
      <c r="OCV25" s="232"/>
      <c r="OCX25" s="233"/>
      <c r="OCY25" s="233"/>
      <c r="OCZ25" s="233"/>
      <c r="ODA25" s="233"/>
      <c r="ODB25" s="233"/>
      <c r="ODC25" s="233"/>
      <c r="ODD25" s="233"/>
      <c r="ODE25" s="233"/>
      <c r="ODF25" s="235"/>
      <c r="ODG25" s="232"/>
      <c r="ODH25" s="232"/>
      <c r="ODI25" s="232"/>
      <c r="ODJ25" s="232"/>
      <c r="ODK25" s="232"/>
      <c r="ODL25" s="232"/>
      <c r="ODN25" s="233"/>
      <c r="ODO25" s="233"/>
      <c r="ODP25" s="233"/>
      <c r="ODQ25" s="233"/>
      <c r="ODR25" s="233"/>
      <c r="ODS25" s="233"/>
      <c r="ODT25" s="233"/>
      <c r="ODU25" s="233"/>
      <c r="ODV25" s="235"/>
      <c r="ODW25" s="232"/>
      <c r="ODX25" s="232"/>
      <c r="ODY25" s="232"/>
      <c r="ODZ25" s="232"/>
      <c r="OEA25" s="232"/>
      <c r="OEB25" s="232"/>
      <c r="OED25" s="233"/>
      <c r="OEE25" s="233"/>
      <c r="OEF25" s="233"/>
      <c r="OEG25" s="233"/>
      <c r="OEH25" s="233"/>
      <c r="OEI25" s="233"/>
      <c r="OEJ25" s="233"/>
      <c r="OEK25" s="233"/>
      <c r="OEL25" s="235"/>
      <c r="OEM25" s="232"/>
      <c r="OEN25" s="232"/>
      <c r="OEO25" s="232"/>
      <c r="OEP25" s="232"/>
      <c r="OEQ25" s="232"/>
      <c r="OER25" s="232"/>
      <c r="OET25" s="233"/>
      <c r="OEU25" s="233"/>
      <c r="OEV25" s="233"/>
      <c r="OEW25" s="233"/>
      <c r="OEX25" s="233"/>
      <c r="OEY25" s="233"/>
      <c r="OEZ25" s="233"/>
      <c r="OFA25" s="233"/>
      <c r="OFB25" s="235"/>
      <c r="OFC25" s="232"/>
      <c r="OFD25" s="232"/>
      <c r="OFE25" s="232"/>
      <c r="OFF25" s="232"/>
      <c r="OFG25" s="232"/>
      <c r="OFH25" s="232"/>
      <c r="OFJ25" s="233"/>
      <c r="OFK25" s="233"/>
      <c r="OFL25" s="233"/>
      <c r="OFM25" s="233"/>
      <c r="OFN25" s="233"/>
      <c r="OFO25" s="233"/>
      <c r="OFP25" s="233"/>
      <c r="OFQ25" s="233"/>
      <c r="OFR25" s="235"/>
      <c r="OFS25" s="232"/>
      <c r="OFT25" s="232"/>
      <c r="OFU25" s="232"/>
      <c r="OFV25" s="232"/>
      <c r="OFW25" s="232"/>
      <c r="OFX25" s="232"/>
      <c r="OFZ25" s="233"/>
      <c r="OGA25" s="233"/>
      <c r="OGB25" s="233"/>
      <c r="OGC25" s="233"/>
      <c r="OGD25" s="233"/>
      <c r="OGE25" s="233"/>
      <c r="OGF25" s="233"/>
      <c r="OGG25" s="233"/>
      <c r="OGH25" s="235"/>
      <c r="OGI25" s="232"/>
      <c r="OGJ25" s="232"/>
      <c r="OGK25" s="232"/>
      <c r="OGL25" s="232"/>
      <c r="OGM25" s="232"/>
      <c r="OGN25" s="232"/>
      <c r="OGP25" s="233"/>
      <c r="OGQ25" s="233"/>
      <c r="OGR25" s="233"/>
      <c r="OGS25" s="233"/>
      <c r="OGT25" s="233"/>
      <c r="OGU25" s="233"/>
      <c r="OGV25" s="233"/>
      <c r="OGW25" s="233"/>
      <c r="OGX25" s="235"/>
      <c r="OGY25" s="232"/>
      <c r="OGZ25" s="232"/>
      <c r="OHA25" s="232"/>
      <c r="OHB25" s="232"/>
      <c r="OHC25" s="232"/>
      <c r="OHD25" s="232"/>
      <c r="OHF25" s="233"/>
      <c r="OHG25" s="233"/>
      <c r="OHH25" s="233"/>
      <c r="OHI25" s="233"/>
      <c r="OHJ25" s="233"/>
      <c r="OHK25" s="233"/>
      <c r="OHL25" s="233"/>
      <c r="OHM25" s="233"/>
      <c r="OHN25" s="235"/>
      <c r="OHO25" s="232"/>
      <c r="OHP25" s="232"/>
      <c r="OHQ25" s="232"/>
      <c r="OHR25" s="232"/>
      <c r="OHS25" s="232"/>
      <c r="OHT25" s="232"/>
      <c r="OHV25" s="233"/>
      <c r="OHW25" s="233"/>
      <c r="OHX25" s="233"/>
      <c r="OHY25" s="233"/>
      <c r="OHZ25" s="233"/>
      <c r="OIA25" s="233"/>
      <c r="OIB25" s="233"/>
      <c r="OIC25" s="233"/>
      <c r="OID25" s="235"/>
      <c r="OIE25" s="232"/>
      <c r="OIF25" s="232"/>
      <c r="OIG25" s="232"/>
      <c r="OIH25" s="232"/>
      <c r="OII25" s="232"/>
      <c r="OIJ25" s="232"/>
      <c r="OIL25" s="233"/>
      <c r="OIM25" s="233"/>
      <c r="OIN25" s="233"/>
      <c r="OIO25" s="233"/>
      <c r="OIP25" s="233"/>
      <c r="OIQ25" s="233"/>
      <c r="OIR25" s="233"/>
      <c r="OIS25" s="233"/>
      <c r="OIT25" s="235"/>
      <c r="OIU25" s="232"/>
      <c r="OIV25" s="232"/>
      <c r="OIW25" s="232"/>
      <c r="OIX25" s="232"/>
      <c r="OIY25" s="232"/>
      <c r="OIZ25" s="232"/>
      <c r="OJB25" s="233"/>
      <c r="OJC25" s="233"/>
      <c r="OJD25" s="233"/>
      <c r="OJE25" s="233"/>
      <c r="OJF25" s="233"/>
      <c r="OJG25" s="233"/>
      <c r="OJH25" s="233"/>
      <c r="OJI25" s="233"/>
      <c r="OJJ25" s="235"/>
      <c r="OJK25" s="232"/>
      <c r="OJL25" s="232"/>
      <c r="OJM25" s="232"/>
      <c r="OJN25" s="232"/>
      <c r="OJO25" s="232"/>
      <c r="OJP25" s="232"/>
      <c r="OJR25" s="233"/>
      <c r="OJS25" s="233"/>
      <c r="OJT25" s="233"/>
      <c r="OJU25" s="233"/>
      <c r="OJV25" s="233"/>
      <c r="OJW25" s="233"/>
      <c r="OJX25" s="233"/>
      <c r="OJY25" s="233"/>
      <c r="OJZ25" s="235"/>
      <c r="OKA25" s="232"/>
      <c r="OKB25" s="232"/>
      <c r="OKC25" s="232"/>
      <c r="OKD25" s="232"/>
      <c r="OKE25" s="232"/>
      <c r="OKF25" s="232"/>
      <c r="OKH25" s="233"/>
      <c r="OKI25" s="233"/>
      <c r="OKJ25" s="233"/>
      <c r="OKK25" s="233"/>
      <c r="OKL25" s="233"/>
      <c r="OKM25" s="233"/>
      <c r="OKN25" s="233"/>
      <c r="OKO25" s="233"/>
      <c r="OKP25" s="235"/>
      <c r="OKQ25" s="232"/>
      <c r="OKR25" s="232"/>
      <c r="OKS25" s="232"/>
      <c r="OKT25" s="232"/>
      <c r="OKU25" s="232"/>
      <c r="OKV25" s="232"/>
      <c r="OKX25" s="233"/>
      <c r="OKY25" s="233"/>
      <c r="OKZ25" s="233"/>
      <c r="OLA25" s="233"/>
      <c r="OLB25" s="233"/>
      <c r="OLC25" s="233"/>
      <c r="OLD25" s="233"/>
      <c r="OLE25" s="233"/>
      <c r="OLF25" s="235"/>
      <c r="OLG25" s="232"/>
      <c r="OLH25" s="232"/>
      <c r="OLI25" s="232"/>
      <c r="OLJ25" s="232"/>
      <c r="OLK25" s="232"/>
      <c r="OLL25" s="232"/>
      <c r="OLN25" s="233"/>
      <c r="OLO25" s="233"/>
      <c r="OLP25" s="233"/>
      <c r="OLQ25" s="233"/>
      <c r="OLR25" s="233"/>
      <c r="OLS25" s="233"/>
      <c r="OLT25" s="233"/>
      <c r="OLU25" s="233"/>
      <c r="OLV25" s="235"/>
      <c r="OLW25" s="232"/>
      <c r="OLX25" s="232"/>
      <c r="OLY25" s="232"/>
      <c r="OLZ25" s="232"/>
      <c r="OMA25" s="232"/>
      <c r="OMB25" s="232"/>
      <c r="OMD25" s="233"/>
      <c r="OME25" s="233"/>
      <c r="OMF25" s="233"/>
      <c r="OMG25" s="233"/>
      <c r="OMH25" s="233"/>
      <c r="OMI25" s="233"/>
      <c r="OMJ25" s="233"/>
      <c r="OMK25" s="233"/>
      <c r="OML25" s="235"/>
      <c r="OMM25" s="232"/>
      <c r="OMN25" s="232"/>
      <c r="OMO25" s="232"/>
      <c r="OMP25" s="232"/>
      <c r="OMQ25" s="232"/>
      <c r="OMR25" s="232"/>
      <c r="OMT25" s="233"/>
      <c r="OMU25" s="233"/>
      <c r="OMV25" s="233"/>
      <c r="OMW25" s="233"/>
      <c r="OMX25" s="233"/>
      <c r="OMY25" s="233"/>
      <c r="OMZ25" s="233"/>
      <c r="ONA25" s="233"/>
      <c r="ONB25" s="235"/>
      <c r="ONC25" s="232"/>
      <c r="OND25" s="232"/>
      <c r="ONE25" s="232"/>
      <c r="ONF25" s="232"/>
      <c r="ONG25" s="232"/>
      <c r="ONH25" s="232"/>
      <c r="ONJ25" s="233"/>
      <c r="ONK25" s="233"/>
      <c r="ONL25" s="233"/>
      <c r="ONM25" s="233"/>
      <c r="ONN25" s="233"/>
      <c r="ONO25" s="233"/>
      <c r="ONP25" s="233"/>
      <c r="ONQ25" s="233"/>
      <c r="ONR25" s="235"/>
      <c r="ONS25" s="232"/>
      <c r="ONT25" s="232"/>
      <c r="ONU25" s="232"/>
      <c r="ONV25" s="232"/>
      <c r="ONW25" s="232"/>
      <c r="ONX25" s="232"/>
      <c r="ONZ25" s="233"/>
      <c r="OOA25" s="233"/>
      <c r="OOB25" s="233"/>
      <c r="OOC25" s="233"/>
      <c r="OOD25" s="233"/>
      <c r="OOE25" s="233"/>
      <c r="OOF25" s="233"/>
      <c r="OOG25" s="233"/>
      <c r="OOH25" s="235"/>
      <c r="OOI25" s="232"/>
      <c r="OOJ25" s="232"/>
      <c r="OOK25" s="232"/>
      <c r="OOL25" s="232"/>
      <c r="OOM25" s="232"/>
      <c r="OON25" s="232"/>
      <c r="OOP25" s="233"/>
      <c r="OOQ25" s="233"/>
      <c r="OOR25" s="233"/>
      <c r="OOS25" s="233"/>
      <c r="OOT25" s="233"/>
      <c r="OOU25" s="233"/>
      <c r="OOV25" s="233"/>
      <c r="OOW25" s="233"/>
      <c r="OOX25" s="235"/>
      <c r="OOY25" s="232"/>
      <c r="OOZ25" s="232"/>
      <c r="OPA25" s="232"/>
      <c r="OPB25" s="232"/>
      <c r="OPC25" s="232"/>
      <c r="OPD25" s="232"/>
      <c r="OPF25" s="233"/>
      <c r="OPG25" s="233"/>
      <c r="OPH25" s="233"/>
      <c r="OPI25" s="233"/>
      <c r="OPJ25" s="233"/>
      <c r="OPK25" s="233"/>
      <c r="OPL25" s="233"/>
      <c r="OPM25" s="233"/>
      <c r="OPN25" s="235"/>
      <c r="OPO25" s="232"/>
      <c r="OPP25" s="232"/>
      <c r="OPQ25" s="232"/>
      <c r="OPR25" s="232"/>
      <c r="OPS25" s="232"/>
      <c r="OPT25" s="232"/>
      <c r="OPV25" s="233"/>
      <c r="OPW25" s="233"/>
      <c r="OPX25" s="233"/>
      <c r="OPY25" s="233"/>
      <c r="OPZ25" s="233"/>
      <c r="OQA25" s="233"/>
      <c r="OQB25" s="233"/>
      <c r="OQC25" s="233"/>
      <c r="OQD25" s="235"/>
      <c r="OQE25" s="232"/>
      <c r="OQF25" s="232"/>
      <c r="OQG25" s="232"/>
      <c r="OQH25" s="232"/>
      <c r="OQI25" s="232"/>
      <c r="OQJ25" s="232"/>
      <c r="OQL25" s="233"/>
      <c r="OQM25" s="233"/>
      <c r="OQN25" s="233"/>
      <c r="OQO25" s="233"/>
      <c r="OQP25" s="233"/>
      <c r="OQQ25" s="233"/>
      <c r="OQR25" s="233"/>
      <c r="OQS25" s="233"/>
      <c r="OQT25" s="235"/>
      <c r="OQU25" s="232"/>
      <c r="OQV25" s="232"/>
      <c r="OQW25" s="232"/>
      <c r="OQX25" s="232"/>
      <c r="OQY25" s="232"/>
      <c r="OQZ25" s="232"/>
      <c r="ORB25" s="233"/>
      <c r="ORC25" s="233"/>
      <c r="ORD25" s="233"/>
      <c r="ORE25" s="233"/>
      <c r="ORF25" s="233"/>
      <c r="ORG25" s="233"/>
      <c r="ORH25" s="233"/>
      <c r="ORI25" s="233"/>
      <c r="ORJ25" s="235"/>
      <c r="ORK25" s="232"/>
      <c r="ORL25" s="232"/>
      <c r="ORM25" s="232"/>
      <c r="ORN25" s="232"/>
      <c r="ORO25" s="232"/>
      <c r="ORP25" s="232"/>
      <c r="ORR25" s="233"/>
      <c r="ORS25" s="233"/>
      <c r="ORT25" s="233"/>
      <c r="ORU25" s="233"/>
      <c r="ORV25" s="233"/>
      <c r="ORW25" s="233"/>
      <c r="ORX25" s="233"/>
      <c r="ORY25" s="233"/>
      <c r="ORZ25" s="235"/>
      <c r="OSA25" s="232"/>
      <c r="OSB25" s="232"/>
      <c r="OSC25" s="232"/>
      <c r="OSD25" s="232"/>
      <c r="OSE25" s="232"/>
      <c r="OSF25" s="232"/>
      <c r="OSH25" s="233"/>
      <c r="OSI25" s="233"/>
      <c r="OSJ25" s="233"/>
      <c r="OSK25" s="233"/>
      <c r="OSL25" s="233"/>
      <c r="OSM25" s="233"/>
      <c r="OSN25" s="233"/>
      <c r="OSO25" s="233"/>
      <c r="OSP25" s="235"/>
      <c r="OSQ25" s="232"/>
      <c r="OSR25" s="232"/>
      <c r="OSS25" s="232"/>
      <c r="OST25" s="232"/>
      <c r="OSU25" s="232"/>
      <c r="OSV25" s="232"/>
      <c r="OSX25" s="233"/>
      <c r="OSY25" s="233"/>
      <c r="OSZ25" s="233"/>
      <c r="OTA25" s="233"/>
      <c r="OTB25" s="233"/>
      <c r="OTC25" s="233"/>
      <c r="OTD25" s="233"/>
      <c r="OTE25" s="233"/>
      <c r="OTF25" s="235"/>
      <c r="OTG25" s="232"/>
      <c r="OTH25" s="232"/>
      <c r="OTI25" s="232"/>
      <c r="OTJ25" s="232"/>
      <c r="OTK25" s="232"/>
      <c r="OTL25" s="232"/>
      <c r="OTN25" s="233"/>
      <c r="OTO25" s="233"/>
      <c r="OTP25" s="233"/>
      <c r="OTQ25" s="233"/>
      <c r="OTR25" s="233"/>
      <c r="OTS25" s="233"/>
      <c r="OTT25" s="233"/>
      <c r="OTU25" s="233"/>
      <c r="OTV25" s="235"/>
      <c r="OTW25" s="232"/>
      <c r="OTX25" s="232"/>
      <c r="OTY25" s="232"/>
      <c r="OTZ25" s="232"/>
      <c r="OUA25" s="232"/>
      <c r="OUB25" s="232"/>
      <c r="OUD25" s="233"/>
      <c r="OUE25" s="233"/>
      <c r="OUF25" s="233"/>
      <c r="OUG25" s="233"/>
      <c r="OUH25" s="233"/>
      <c r="OUI25" s="233"/>
      <c r="OUJ25" s="233"/>
      <c r="OUK25" s="233"/>
      <c r="OUL25" s="235"/>
      <c r="OUM25" s="232"/>
      <c r="OUN25" s="232"/>
      <c r="OUO25" s="232"/>
      <c r="OUP25" s="232"/>
      <c r="OUQ25" s="232"/>
      <c r="OUR25" s="232"/>
      <c r="OUT25" s="233"/>
      <c r="OUU25" s="233"/>
      <c r="OUV25" s="233"/>
      <c r="OUW25" s="233"/>
      <c r="OUX25" s="233"/>
      <c r="OUY25" s="233"/>
      <c r="OUZ25" s="233"/>
      <c r="OVA25" s="233"/>
      <c r="OVB25" s="235"/>
      <c r="OVC25" s="232"/>
      <c r="OVD25" s="232"/>
      <c r="OVE25" s="232"/>
      <c r="OVF25" s="232"/>
      <c r="OVG25" s="232"/>
      <c r="OVH25" s="232"/>
      <c r="OVJ25" s="233"/>
      <c r="OVK25" s="233"/>
      <c r="OVL25" s="233"/>
      <c r="OVM25" s="233"/>
      <c r="OVN25" s="233"/>
      <c r="OVO25" s="233"/>
      <c r="OVP25" s="233"/>
      <c r="OVQ25" s="233"/>
      <c r="OVR25" s="235"/>
      <c r="OVS25" s="232"/>
      <c r="OVT25" s="232"/>
      <c r="OVU25" s="232"/>
      <c r="OVV25" s="232"/>
      <c r="OVW25" s="232"/>
      <c r="OVX25" s="232"/>
      <c r="OVZ25" s="233"/>
      <c r="OWA25" s="233"/>
      <c r="OWB25" s="233"/>
      <c r="OWC25" s="233"/>
      <c r="OWD25" s="233"/>
      <c r="OWE25" s="233"/>
      <c r="OWF25" s="233"/>
      <c r="OWG25" s="233"/>
      <c r="OWH25" s="235"/>
      <c r="OWI25" s="232"/>
      <c r="OWJ25" s="232"/>
      <c r="OWK25" s="232"/>
      <c r="OWL25" s="232"/>
      <c r="OWM25" s="232"/>
      <c r="OWN25" s="232"/>
      <c r="OWP25" s="233"/>
      <c r="OWQ25" s="233"/>
      <c r="OWR25" s="233"/>
      <c r="OWS25" s="233"/>
      <c r="OWT25" s="233"/>
      <c r="OWU25" s="233"/>
      <c r="OWV25" s="233"/>
      <c r="OWW25" s="233"/>
      <c r="OWX25" s="235"/>
      <c r="OWY25" s="232"/>
      <c r="OWZ25" s="232"/>
      <c r="OXA25" s="232"/>
      <c r="OXB25" s="232"/>
      <c r="OXC25" s="232"/>
      <c r="OXD25" s="232"/>
      <c r="OXF25" s="233"/>
      <c r="OXG25" s="233"/>
      <c r="OXH25" s="233"/>
      <c r="OXI25" s="233"/>
      <c r="OXJ25" s="233"/>
      <c r="OXK25" s="233"/>
      <c r="OXL25" s="233"/>
      <c r="OXM25" s="233"/>
      <c r="OXN25" s="235"/>
      <c r="OXO25" s="232"/>
      <c r="OXP25" s="232"/>
      <c r="OXQ25" s="232"/>
      <c r="OXR25" s="232"/>
      <c r="OXS25" s="232"/>
      <c r="OXT25" s="232"/>
      <c r="OXV25" s="233"/>
      <c r="OXW25" s="233"/>
      <c r="OXX25" s="233"/>
      <c r="OXY25" s="233"/>
      <c r="OXZ25" s="233"/>
      <c r="OYA25" s="233"/>
      <c r="OYB25" s="233"/>
      <c r="OYC25" s="233"/>
      <c r="OYD25" s="235"/>
      <c r="OYE25" s="232"/>
      <c r="OYF25" s="232"/>
      <c r="OYG25" s="232"/>
      <c r="OYH25" s="232"/>
      <c r="OYI25" s="232"/>
      <c r="OYJ25" s="232"/>
      <c r="OYL25" s="233"/>
      <c r="OYM25" s="233"/>
      <c r="OYN25" s="233"/>
      <c r="OYO25" s="233"/>
      <c r="OYP25" s="233"/>
      <c r="OYQ25" s="233"/>
      <c r="OYR25" s="233"/>
      <c r="OYS25" s="233"/>
      <c r="OYT25" s="235"/>
      <c r="OYU25" s="232"/>
      <c r="OYV25" s="232"/>
      <c r="OYW25" s="232"/>
      <c r="OYX25" s="232"/>
      <c r="OYY25" s="232"/>
      <c r="OYZ25" s="232"/>
      <c r="OZB25" s="233"/>
      <c r="OZC25" s="233"/>
      <c r="OZD25" s="233"/>
      <c r="OZE25" s="233"/>
      <c r="OZF25" s="233"/>
      <c r="OZG25" s="233"/>
      <c r="OZH25" s="233"/>
      <c r="OZI25" s="233"/>
      <c r="OZJ25" s="235"/>
      <c r="OZK25" s="232"/>
      <c r="OZL25" s="232"/>
      <c r="OZM25" s="232"/>
      <c r="OZN25" s="232"/>
      <c r="OZO25" s="232"/>
      <c r="OZP25" s="232"/>
      <c r="OZR25" s="233"/>
      <c r="OZS25" s="233"/>
      <c r="OZT25" s="233"/>
      <c r="OZU25" s="233"/>
      <c r="OZV25" s="233"/>
      <c r="OZW25" s="233"/>
      <c r="OZX25" s="233"/>
      <c r="OZY25" s="233"/>
      <c r="OZZ25" s="235"/>
      <c r="PAA25" s="232"/>
      <c r="PAB25" s="232"/>
      <c r="PAC25" s="232"/>
      <c r="PAD25" s="232"/>
      <c r="PAE25" s="232"/>
      <c r="PAF25" s="232"/>
      <c r="PAH25" s="233"/>
      <c r="PAI25" s="233"/>
      <c r="PAJ25" s="233"/>
      <c r="PAK25" s="233"/>
      <c r="PAL25" s="233"/>
      <c r="PAM25" s="233"/>
      <c r="PAN25" s="233"/>
      <c r="PAO25" s="233"/>
      <c r="PAP25" s="235"/>
      <c r="PAQ25" s="232"/>
      <c r="PAR25" s="232"/>
      <c r="PAS25" s="232"/>
      <c r="PAT25" s="232"/>
      <c r="PAU25" s="232"/>
      <c r="PAV25" s="232"/>
      <c r="PAX25" s="233"/>
      <c r="PAY25" s="233"/>
      <c r="PAZ25" s="233"/>
      <c r="PBA25" s="233"/>
      <c r="PBB25" s="233"/>
      <c r="PBC25" s="233"/>
      <c r="PBD25" s="233"/>
      <c r="PBE25" s="233"/>
      <c r="PBF25" s="235"/>
      <c r="PBG25" s="232"/>
      <c r="PBH25" s="232"/>
      <c r="PBI25" s="232"/>
      <c r="PBJ25" s="232"/>
      <c r="PBK25" s="232"/>
      <c r="PBL25" s="232"/>
      <c r="PBN25" s="233"/>
      <c r="PBO25" s="233"/>
      <c r="PBP25" s="233"/>
      <c r="PBQ25" s="233"/>
      <c r="PBR25" s="233"/>
      <c r="PBS25" s="233"/>
      <c r="PBT25" s="233"/>
      <c r="PBU25" s="233"/>
      <c r="PBV25" s="235"/>
      <c r="PBW25" s="232"/>
      <c r="PBX25" s="232"/>
      <c r="PBY25" s="232"/>
      <c r="PBZ25" s="232"/>
      <c r="PCA25" s="232"/>
      <c r="PCB25" s="232"/>
      <c r="PCD25" s="233"/>
      <c r="PCE25" s="233"/>
      <c r="PCF25" s="233"/>
      <c r="PCG25" s="233"/>
      <c r="PCH25" s="233"/>
      <c r="PCI25" s="233"/>
      <c r="PCJ25" s="233"/>
      <c r="PCK25" s="233"/>
      <c r="PCL25" s="235"/>
      <c r="PCM25" s="232"/>
      <c r="PCN25" s="232"/>
      <c r="PCO25" s="232"/>
      <c r="PCP25" s="232"/>
      <c r="PCQ25" s="232"/>
      <c r="PCR25" s="232"/>
      <c r="PCT25" s="233"/>
      <c r="PCU25" s="233"/>
      <c r="PCV25" s="233"/>
      <c r="PCW25" s="233"/>
      <c r="PCX25" s="233"/>
      <c r="PCY25" s="233"/>
      <c r="PCZ25" s="233"/>
      <c r="PDA25" s="233"/>
      <c r="PDB25" s="235"/>
      <c r="PDC25" s="232"/>
      <c r="PDD25" s="232"/>
      <c r="PDE25" s="232"/>
      <c r="PDF25" s="232"/>
      <c r="PDG25" s="232"/>
      <c r="PDH25" s="232"/>
      <c r="PDJ25" s="233"/>
      <c r="PDK25" s="233"/>
      <c r="PDL25" s="233"/>
      <c r="PDM25" s="233"/>
      <c r="PDN25" s="233"/>
      <c r="PDO25" s="233"/>
      <c r="PDP25" s="233"/>
      <c r="PDQ25" s="233"/>
      <c r="PDR25" s="235"/>
      <c r="PDS25" s="232"/>
      <c r="PDT25" s="232"/>
      <c r="PDU25" s="232"/>
      <c r="PDV25" s="232"/>
      <c r="PDW25" s="232"/>
      <c r="PDX25" s="232"/>
      <c r="PDZ25" s="233"/>
      <c r="PEA25" s="233"/>
      <c r="PEB25" s="233"/>
      <c r="PEC25" s="233"/>
      <c r="PED25" s="233"/>
      <c r="PEE25" s="233"/>
      <c r="PEF25" s="233"/>
      <c r="PEG25" s="233"/>
      <c r="PEH25" s="235"/>
      <c r="PEI25" s="232"/>
      <c r="PEJ25" s="232"/>
      <c r="PEK25" s="232"/>
      <c r="PEL25" s="232"/>
      <c r="PEM25" s="232"/>
      <c r="PEN25" s="232"/>
      <c r="PEP25" s="233"/>
      <c r="PEQ25" s="233"/>
      <c r="PER25" s="233"/>
      <c r="PES25" s="233"/>
      <c r="PET25" s="233"/>
      <c r="PEU25" s="233"/>
      <c r="PEV25" s="233"/>
      <c r="PEW25" s="233"/>
      <c r="PEX25" s="235"/>
      <c r="PEY25" s="232"/>
      <c r="PEZ25" s="232"/>
      <c r="PFA25" s="232"/>
      <c r="PFB25" s="232"/>
      <c r="PFC25" s="232"/>
      <c r="PFD25" s="232"/>
      <c r="PFF25" s="233"/>
      <c r="PFG25" s="233"/>
      <c r="PFH25" s="233"/>
      <c r="PFI25" s="233"/>
      <c r="PFJ25" s="233"/>
      <c r="PFK25" s="233"/>
      <c r="PFL25" s="233"/>
      <c r="PFM25" s="233"/>
      <c r="PFN25" s="235"/>
      <c r="PFO25" s="232"/>
      <c r="PFP25" s="232"/>
      <c r="PFQ25" s="232"/>
      <c r="PFR25" s="232"/>
      <c r="PFS25" s="232"/>
      <c r="PFT25" s="232"/>
      <c r="PFV25" s="233"/>
      <c r="PFW25" s="233"/>
      <c r="PFX25" s="233"/>
      <c r="PFY25" s="233"/>
      <c r="PFZ25" s="233"/>
      <c r="PGA25" s="233"/>
      <c r="PGB25" s="233"/>
      <c r="PGC25" s="233"/>
      <c r="PGD25" s="235"/>
      <c r="PGE25" s="232"/>
      <c r="PGF25" s="232"/>
      <c r="PGG25" s="232"/>
      <c r="PGH25" s="232"/>
      <c r="PGI25" s="232"/>
      <c r="PGJ25" s="232"/>
      <c r="PGL25" s="233"/>
      <c r="PGM25" s="233"/>
      <c r="PGN25" s="233"/>
      <c r="PGO25" s="233"/>
      <c r="PGP25" s="233"/>
      <c r="PGQ25" s="233"/>
      <c r="PGR25" s="233"/>
      <c r="PGS25" s="233"/>
      <c r="PGT25" s="235"/>
      <c r="PGU25" s="232"/>
      <c r="PGV25" s="232"/>
      <c r="PGW25" s="232"/>
      <c r="PGX25" s="232"/>
      <c r="PGY25" s="232"/>
      <c r="PGZ25" s="232"/>
      <c r="PHB25" s="233"/>
      <c r="PHC25" s="233"/>
      <c r="PHD25" s="233"/>
      <c r="PHE25" s="233"/>
      <c r="PHF25" s="233"/>
      <c r="PHG25" s="233"/>
      <c r="PHH25" s="233"/>
      <c r="PHI25" s="233"/>
      <c r="PHJ25" s="235"/>
      <c r="PHK25" s="232"/>
      <c r="PHL25" s="232"/>
      <c r="PHM25" s="232"/>
      <c r="PHN25" s="232"/>
      <c r="PHO25" s="232"/>
      <c r="PHP25" s="232"/>
      <c r="PHR25" s="233"/>
      <c r="PHS25" s="233"/>
      <c r="PHT25" s="233"/>
      <c r="PHU25" s="233"/>
      <c r="PHV25" s="233"/>
      <c r="PHW25" s="233"/>
      <c r="PHX25" s="233"/>
      <c r="PHY25" s="233"/>
      <c r="PHZ25" s="235"/>
      <c r="PIA25" s="232"/>
      <c r="PIB25" s="232"/>
      <c r="PIC25" s="232"/>
      <c r="PID25" s="232"/>
      <c r="PIE25" s="232"/>
      <c r="PIF25" s="232"/>
      <c r="PIH25" s="233"/>
      <c r="PII25" s="233"/>
      <c r="PIJ25" s="233"/>
      <c r="PIK25" s="233"/>
      <c r="PIL25" s="233"/>
      <c r="PIM25" s="233"/>
      <c r="PIN25" s="233"/>
      <c r="PIO25" s="233"/>
      <c r="PIP25" s="235"/>
      <c r="PIQ25" s="232"/>
      <c r="PIR25" s="232"/>
      <c r="PIS25" s="232"/>
      <c r="PIT25" s="232"/>
      <c r="PIU25" s="232"/>
      <c r="PIV25" s="232"/>
      <c r="PIX25" s="233"/>
      <c r="PIY25" s="233"/>
      <c r="PIZ25" s="233"/>
      <c r="PJA25" s="233"/>
      <c r="PJB25" s="233"/>
      <c r="PJC25" s="233"/>
      <c r="PJD25" s="233"/>
      <c r="PJE25" s="233"/>
      <c r="PJF25" s="235"/>
      <c r="PJG25" s="232"/>
      <c r="PJH25" s="232"/>
      <c r="PJI25" s="232"/>
      <c r="PJJ25" s="232"/>
      <c r="PJK25" s="232"/>
      <c r="PJL25" s="232"/>
      <c r="PJN25" s="233"/>
      <c r="PJO25" s="233"/>
      <c r="PJP25" s="233"/>
      <c r="PJQ25" s="233"/>
      <c r="PJR25" s="233"/>
      <c r="PJS25" s="233"/>
      <c r="PJT25" s="233"/>
      <c r="PJU25" s="233"/>
      <c r="PJV25" s="235"/>
      <c r="PJW25" s="232"/>
      <c r="PJX25" s="232"/>
      <c r="PJY25" s="232"/>
      <c r="PJZ25" s="232"/>
      <c r="PKA25" s="232"/>
      <c r="PKB25" s="232"/>
      <c r="PKD25" s="233"/>
      <c r="PKE25" s="233"/>
      <c r="PKF25" s="233"/>
      <c r="PKG25" s="233"/>
      <c r="PKH25" s="233"/>
      <c r="PKI25" s="233"/>
      <c r="PKJ25" s="233"/>
      <c r="PKK25" s="233"/>
      <c r="PKL25" s="235"/>
      <c r="PKM25" s="232"/>
      <c r="PKN25" s="232"/>
      <c r="PKO25" s="232"/>
      <c r="PKP25" s="232"/>
      <c r="PKQ25" s="232"/>
      <c r="PKR25" s="232"/>
      <c r="PKT25" s="233"/>
      <c r="PKU25" s="233"/>
      <c r="PKV25" s="233"/>
      <c r="PKW25" s="233"/>
      <c r="PKX25" s="233"/>
      <c r="PKY25" s="233"/>
      <c r="PKZ25" s="233"/>
      <c r="PLA25" s="233"/>
      <c r="PLB25" s="235"/>
      <c r="PLC25" s="232"/>
      <c r="PLD25" s="232"/>
      <c r="PLE25" s="232"/>
      <c r="PLF25" s="232"/>
      <c r="PLG25" s="232"/>
      <c r="PLH25" s="232"/>
      <c r="PLJ25" s="233"/>
      <c r="PLK25" s="233"/>
      <c r="PLL25" s="233"/>
      <c r="PLM25" s="233"/>
      <c r="PLN25" s="233"/>
      <c r="PLO25" s="233"/>
      <c r="PLP25" s="233"/>
      <c r="PLQ25" s="233"/>
      <c r="PLR25" s="235"/>
      <c r="PLS25" s="232"/>
      <c r="PLT25" s="232"/>
      <c r="PLU25" s="232"/>
      <c r="PLV25" s="232"/>
      <c r="PLW25" s="232"/>
      <c r="PLX25" s="232"/>
      <c r="PLZ25" s="233"/>
      <c r="PMA25" s="233"/>
      <c r="PMB25" s="233"/>
      <c r="PMC25" s="233"/>
      <c r="PMD25" s="233"/>
      <c r="PME25" s="233"/>
      <c r="PMF25" s="233"/>
      <c r="PMG25" s="233"/>
      <c r="PMH25" s="235"/>
      <c r="PMI25" s="232"/>
      <c r="PMJ25" s="232"/>
      <c r="PMK25" s="232"/>
      <c r="PML25" s="232"/>
      <c r="PMM25" s="232"/>
      <c r="PMN25" s="232"/>
      <c r="PMP25" s="233"/>
      <c r="PMQ25" s="233"/>
      <c r="PMR25" s="233"/>
      <c r="PMS25" s="233"/>
      <c r="PMT25" s="233"/>
      <c r="PMU25" s="233"/>
      <c r="PMV25" s="233"/>
      <c r="PMW25" s="233"/>
      <c r="PMX25" s="235"/>
      <c r="PMY25" s="232"/>
      <c r="PMZ25" s="232"/>
      <c r="PNA25" s="232"/>
      <c r="PNB25" s="232"/>
      <c r="PNC25" s="232"/>
      <c r="PND25" s="232"/>
      <c r="PNF25" s="233"/>
      <c r="PNG25" s="233"/>
      <c r="PNH25" s="233"/>
      <c r="PNI25" s="233"/>
      <c r="PNJ25" s="233"/>
      <c r="PNK25" s="233"/>
      <c r="PNL25" s="233"/>
      <c r="PNM25" s="233"/>
      <c r="PNN25" s="235"/>
      <c r="PNO25" s="232"/>
      <c r="PNP25" s="232"/>
      <c r="PNQ25" s="232"/>
      <c r="PNR25" s="232"/>
      <c r="PNS25" s="232"/>
      <c r="PNT25" s="232"/>
      <c r="PNV25" s="233"/>
      <c r="PNW25" s="233"/>
      <c r="PNX25" s="233"/>
      <c r="PNY25" s="233"/>
      <c r="PNZ25" s="233"/>
      <c r="POA25" s="233"/>
      <c r="POB25" s="233"/>
      <c r="POC25" s="233"/>
      <c r="POD25" s="235"/>
      <c r="POE25" s="232"/>
      <c r="POF25" s="232"/>
      <c r="POG25" s="232"/>
      <c r="POH25" s="232"/>
      <c r="POI25" s="232"/>
      <c r="POJ25" s="232"/>
      <c r="POL25" s="233"/>
      <c r="POM25" s="233"/>
      <c r="PON25" s="233"/>
      <c r="POO25" s="233"/>
      <c r="POP25" s="233"/>
      <c r="POQ25" s="233"/>
      <c r="POR25" s="233"/>
      <c r="POS25" s="233"/>
      <c r="POT25" s="235"/>
      <c r="POU25" s="232"/>
      <c r="POV25" s="232"/>
      <c r="POW25" s="232"/>
      <c r="POX25" s="232"/>
      <c r="POY25" s="232"/>
      <c r="POZ25" s="232"/>
      <c r="PPB25" s="233"/>
      <c r="PPC25" s="233"/>
      <c r="PPD25" s="233"/>
      <c r="PPE25" s="233"/>
      <c r="PPF25" s="233"/>
      <c r="PPG25" s="233"/>
      <c r="PPH25" s="233"/>
      <c r="PPI25" s="233"/>
      <c r="PPJ25" s="235"/>
      <c r="PPK25" s="232"/>
      <c r="PPL25" s="232"/>
      <c r="PPM25" s="232"/>
      <c r="PPN25" s="232"/>
      <c r="PPO25" s="232"/>
      <c r="PPP25" s="232"/>
      <c r="PPR25" s="233"/>
      <c r="PPS25" s="233"/>
      <c r="PPT25" s="233"/>
      <c r="PPU25" s="233"/>
      <c r="PPV25" s="233"/>
      <c r="PPW25" s="233"/>
      <c r="PPX25" s="233"/>
      <c r="PPY25" s="233"/>
      <c r="PPZ25" s="235"/>
      <c r="PQA25" s="232"/>
      <c r="PQB25" s="232"/>
      <c r="PQC25" s="232"/>
      <c r="PQD25" s="232"/>
      <c r="PQE25" s="232"/>
      <c r="PQF25" s="232"/>
      <c r="PQH25" s="233"/>
      <c r="PQI25" s="233"/>
      <c r="PQJ25" s="233"/>
      <c r="PQK25" s="233"/>
      <c r="PQL25" s="233"/>
      <c r="PQM25" s="233"/>
      <c r="PQN25" s="233"/>
      <c r="PQO25" s="233"/>
      <c r="PQP25" s="235"/>
      <c r="PQQ25" s="232"/>
      <c r="PQR25" s="232"/>
      <c r="PQS25" s="232"/>
      <c r="PQT25" s="232"/>
      <c r="PQU25" s="232"/>
      <c r="PQV25" s="232"/>
      <c r="PQX25" s="233"/>
      <c r="PQY25" s="233"/>
      <c r="PQZ25" s="233"/>
      <c r="PRA25" s="233"/>
      <c r="PRB25" s="233"/>
      <c r="PRC25" s="233"/>
      <c r="PRD25" s="233"/>
      <c r="PRE25" s="233"/>
      <c r="PRF25" s="235"/>
      <c r="PRG25" s="232"/>
      <c r="PRH25" s="232"/>
      <c r="PRI25" s="232"/>
      <c r="PRJ25" s="232"/>
      <c r="PRK25" s="232"/>
      <c r="PRL25" s="232"/>
      <c r="PRN25" s="233"/>
      <c r="PRO25" s="233"/>
      <c r="PRP25" s="233"/>
      <c r="PRQ25" s="233"/>
      <c r="PRR25" s="233"/>
      <c r="PRS25" s="233"/>
      <c r="PRT25" s="233"/>
      <c r="PRU25" s="233"/>
      <c r="PRV25" s="235"/>
      <c r="PRW25" s="232"/>
      <c r="PRX25" s="232"/>
      <c r="PRY25" s="232"/>
      <c r="PRZ25" s="232"/>
      <c r="PSA25" s="232"/>
      <c r="PSB25" s="232"/>
      <c r="PSD25" s="233"/>
      <c r="PSE25" s="233"/>
      <c r="PSF25" s="233"/>
      <c r="PSG25" s="233"/>
      <c r="PSH25" s="233"/>
      <c r="PSI25" s="233"/>
      <c r="PSJ25" s="233"/>
      <c r="PSK25" s="233"/>
      <c r="PSL25" s="235"/>
      <c r="PSM25" s="232"/>
      <c r="PSN25" s="232"/>
      <c r="PSO25" s="232"/>
      <c r="PSP25" s="232"/>
      <c r="PSQ25" s="232"/>
      <c r="PSR25" s="232"/>
      <c r="PST25" s="233"/>
      <c r="PSU25" s="233"/>
      <c r="PSV25" s="233"/>
      <c r="PSW25" s="233"/>
      <c r="PSX25" s="233"/>
      <c r="PSY25" s="233"/>
      <c r="PSZ25" s="233"/>
      <c r="PTA25" s="233"/>
      <c r="PTB25" s="235"/>
      <c r="PTC25" s="232"/>
      <c r="PTD25" s="232"/>
      <c r="PTE25" s="232"/>
      <c r="PTF25" s="232"/>
      <c r="PTG25" s="232"/>
      <c r="PTH25" s="232"/>
      <c r="PTJ25" s="233"/>
      <c r="PTK25" s="233"/>
      <c r="PTL25" s="233"/>
      <c r="PTM25" s="233"/>
      <c r="PTN25" s="233"/>
      <c r="PTO25" s="233"/>
      <c r="PTP25" s="233"/>
      <c r="PTQ25" s="233"/>
      <c r="PTR25" s="235"/>
      <c r="PTS25" s="232"/>
      <c r="PTT25" s="232"/>
      <c r="PTU25" s="232"/>
      <c r="PTV25" s="232"/>
      <c r="PTW25" s="232"/>
      <c r="PTX25" s="232"/>
      <c r="PTZ25" s="233"/>
      <c r="PUA25" s="233"/>
      <c r="PUB25" s="233"/>
      <c r="PUC25" s="233"/>
      <c r="PUD25" s="233"/>
      <c r="PUE25" s="233"/>
      <c r="PUF25" s="233"/>
      <c r="PUG25" s="233"/>
      <c r="PUH25" s="235"/>
      <c r="PUI25" s="232"/>
      <c r="PUJ25" s="232"/>
      <c r="PUK25" s="232"/>
      <c r="PUL25" s="232"/>
      <c r="PUM25" s="232"/>
      <c r="PUN25" s="232"/>
      <c r="PUP25" s="233"/>
      <c r="PUQ25" s="233"/>
      <c r="PUR25" s="233"/>
      <c r="PUS25" s="233"/>
      <c r="PUT25" s="233"/>
      <c r="PUU25" s="233"/>
      <c r="PUV25" s="233"/>
      <c r="PUW25" s="233"/>
      <c r="PUX25" s="235"/>
      <c r="PUY25" s="232"/>
      <c r="PUZ25" s="232"/>
      <c r="PVA25" s="232"/>
      <c r="PVB25" s="232"/>
      <c r="PVC25" s="232"/>
      <c r="PVD25" s="232"/>
      <c r="PVF25" s="233"/>
      <c r="PVG25" s="233"/>
      <c r="PVH25" s="233"/>
      <c r="PVI25" s="233"/>
      <c r="PVJ25" s="233"/>
      <c r="PVK25" s="233"/>
      <c r="PVL25" s="233"/>
      <c r="PVM25" s="233"/>
      <c r="PVN25" s="235"/>
      <c r="PVO25" s="232"/>
      <c r="PVP25" s="232"/>
      <c r="PVQ25" s="232"/>
      <c r="PVR25" s="232"/>
      <c r="PVS25" s="232"/>
      <c r="PVT25" s="232"/>
      <c r="PVV25" s="233"/>
      <c r="PVW25" s="233"/>
      <c r="PVX25" s="233"/>
      <c r="PVY25" s="233"/>
      <c r="PVZ25" s="233"/>
      <c r="PWA25" s="233"/>
      <c r="PWB25" s="233"/>
      <c r="PWC25" s="233"/>
      <c r="PWD25" s="235"/>
      <c r="PWE25" s="232"/>
      <c r="PWF25" s="232"/>
      <c r="PWG25" s="232"/>
      <c r="PWH25" s="232"/>
      <c r="PWI25" s="232"/>
      <c r="PWJ25" s="232"/>
      <c r="PWL25" s="233"/>
      <c r="PWM25" s="233"/>
      <c r="PWN25" s="233"/>
      <c r="PWO25" s="233"/>
      <c r="PWP25" s="233"/>
      <c r="PWQ25" s="233"/>
      <c r="PWR25" s="233"/>
      <c r="PWS25" s="233"/>
      <c r="PWT25" s="235"/>
      <c r="PWU25" s="232"/>
      <c r="PWV25" s="232"/>
      <c r="PWW25" s="232"/>
      <c r="PWX25" s="232"/>
      <c r="PWY25" s="232"/>
      <c r="PWZ25" s="232"/>
      <c r="PXB25" s="233"/>
      <c r="PXC25" s="233"/>
      <c r="PXD25" s="233"/>
      <c r="PXE25" s="233"/>
      <c r="PXF25" s="233"/>
      <c r="PXG25" s="233"/>
      <c r="PXH25" s="233"/>
      <c r="PXI25" s="233"/>
      <c r="PXJ25" s="235"/>
      <c r="PXK25" s="232"/>
      <c r="PXL25" s="232"/>
      <c r="PXM25" s="232"/>
      <c r="PXN25" s="232"/>
      <c r="PXO25" s="232"/>
      <c r="PXP25" s="232"/>
      <c r="PXR25" s="233"/>
      <c r="PXS25" s="233"/>
      <c r="PXT25" s="233"/>
      <c r="PXU25" s="233"/>
      <c r="PXV25" s="233"/>
      <c r="PXW25" s="233"/>
      <c r="PXX25" s="233"/>
      <c r="PXY25" s="233"/>
      <c r="PXZ25" s="235"/>
      <c r="PYA25" s="232"/>
      <c r="PYB25" s="232"/>
      <c r="PYC25" s="232"/>
      <c r="PYD25" s="232"/>
      <c r="PYE25" s="232"/>
      <c r="PYF25" s="232"/>
      <c r="PYH25" s="233"/>
      <c r="PYI25" s="233"/>
      <c r="PYJ25" s="233"/>
      <c r="PYK25" s="233"/>
      <c r="PYL25" s="233"/>
      <c r="PYM25" s="233"/>
      <c r="PYN25" s="233"/>
      <c r="PYO25" s="233"/>
      <c r="PYP25" s="235"/>
      <c r="PYQ25" s="232"/>
      <c r="PYR25" s="232"/>
      <c r="PYS25" s="232"/>
      <c r="PYT25" s="232"/>
      <c r="PYU25" s="232"/>
      <c r="PYV25" s="232"/>
      <c r="PYX25" s="233"/>
      <c r="PYY25" s="233"/>
      <c r="PYZ25" s="233"/>
      <c r="PZA25" s="233"/>
      <c r="PZB25" s="233"/>
      <c r="PZC25" s="233"/>
      <c r="PZD25" s="233"/>
      <c r="PZE25" s="233"/>
      <c r="PZF25" s="235"/>
      <c r="PZG25" s="232"/>
      <c r="PZH25" s="232"/>
      <c r="PZI25" s="232"/>
      <c r="PZJ25" s="232"/>
      <c r="PZK25" s="232"/>
      <c r="PZL25" s="232"/>
      <c r="PZN25" s="233"/>
      <c r="PZO25" s="233"/>
      <c r="PZP25" s="233"/>
      <c r="PZQ25" s="233"/>
      <c r="PZR25" s="233"/>
      <c r="PZS25" s="233"/>
      <c r="PZT25" s="233"/>
      <c r="PZU25" s="233"/>
      <c r="PZV25" s="235"/>
      <c r="PZW25" s="232"/>
      <c r="PZX25" s="232"/>
      <c r="PZY25" s="232"/>
      <c r="PZZ25" s="232"/>
      <c r="QAA25" s="232"/>
      <c r="QAB25" s="232"/>
      <c r="QAD25" s="233"/>
      <c r="QAE25" s="233"/>
      <c r="QAF25" s="233"/>
      <c r="QAG25" s="233"/>
      <c r="QAH25" s="233"/>
      <c r="QAI25" s="233"/>
      <c r="QAJ25" s="233"/>
      <c r="QAK25" s="233"/>
      <c r="QAL25" s="235"/>
      <c r="QAM25" s="232"/>
      <c r="QAN25" s="232"/>
      <c r="QAO25" s="232"/>
      <c r="QAP25" s="232"/>
      <c r="QAQ25" s="232"/>
      <c r="QAR25" s="232"/>
      <c r="QAT25" s="233"/>
      <c r="QAU25" s="233"/>
      <c r="QAV25" s="233"/>
      <c r="QAW25" s="233"/>
      <c r="QAX25" s="233"/>
      <c r="QAY25" s="233"/>
      <c r="QAZ25" s="233"/>
      <c r="QBA25" s="233"/>
      <c r="QBB25" s="235"/>
      <c r="QBC25" s="232"/>
      <c r="QBD25" s="232"/>
      <c r="QBE25" s="232"/>
      <c r="QBF25" s="232"/>
      <c r="QBG25" s="232"/>
      <c r="QBH25" s="232"/>
      <c r="QBJ25" s="233"/>
      <c r="QBK25" s="233"/>
      <c r="QBL25" s="233"/>
      <c r="QBM25" s="233"/>
      <c r="QBN25" s="233"/>
      <c r="QBO25" s="233"/>
      <c r="QBP25" s="233"/>
      <c r="QBQ25" s="233"/>
      <c r="QBR25" s="235"/>
      <c r="QBS25" s="232"/>
      <c r="QBT25" s="232"/>
      <c r="QBU25" s="232"/>
      <c r="QBV25" s="232"/>
      <c r="QBW25" s="232"/>
      <c r="QBX25" s="232"/>
      <c r="QBZ25" s="233"/>
      <c r="QCA25" s="233"/>
      <c r="QCB25" s="233"/>
      <c r="QCC25" s="233"/>
      <c r="QCD25" s="233"/>
      <c r="QCE25" s="233"/>
      <c r="QCF25" s="233"/>
      <c r="QCG25" s="233"/>
      <c r="QCH25" s="235"/>
      <c r="QCI25" s="232"/>
      <c r="QCJ25" s="232"/>
      <c r="QCK25" s="232"/>
      <c r="QCL25" s="232"/>
      <c r="QCM25" s="232"/>
      <c r="QCN25" s="232"/>
      <c r="QCP25" s="233"/>
      <c r="QCQ25" s="233"/>
      <c r="QCR25" s="233"/>
      <c r="QCS25" s="233"/>
      <c r="QCT25" s="233"/>
      <c r="QCU25" s="233"/>
      <c r="QCV25" s="233"/>
      <c r="QCW25" s="233"/>
      <c r="QCX25" s="235"/>
      <c r="QCY25" s="232"/>
      <c r="QCZ25" s="232"/>
      <c r="QDA25" s="232"/>
      <c r="QDB25" s="232"/>
      <c r="QDC25" s="232"/>
      <c r="QDD25" s="232"/>
      <c r="QDF25" s="233"/>
      <c r="QDG25" s="233"/>
      <c r="QDH25" s="233"/>
      <c r="QDI25" s="233"/>
      <c r="QDJ25" s="233"/>
      <c r="QDK25" s="233"/>
      <c r="QDL25" s="233"/>
      <c r="QDM25" s="233"/>
      <c r="QDN25" s="235"/>
      <c r="QDO25" s="232"/>
      <c r="QDP25" s="232"/>
      <c r="QDQ25" s="232"/>
      <c r="QDR25" s="232"/>
      <c r="QDS25" s="232"/>
      <c r="QDT25" s="232"/>
      <c r="QDV25" s="233"/>
      <c r="QDW25" s="233"/>
      <c r="QDX25" s="233"/>
      <c r="QDY25" s="233"/>
      <c r="QDZ25" s="233"/>
      <c r="QEA25" s="233"/>
      <c r="QEB25" s="233"/>
      <c r="QEC25" s="233"/>
      <c r="QED25" s="235"/>
      <c r="QEE25" s="232"/>
      <c r="QEF25" s="232"/>
      <c r="QEG25" s="232"/>
      <c r="QEH25" s="232"/>
      <c r="QEI25" s="232"/>
      <c r="QEJ25" s="232"/>
      <c r="QEL25" s="233"/>
      <c r="QEM25" s="233"/>
      <c r="QEN25" s="233"/>
      <c r="QEO25" s="233"/>
      <c r="QEP25" s="233"/>
      <c r="QEQ25" s="233"/>
      <c r="QER25" s="233"/>
      <c r="QES25" s="233"/>
      <c r="QET25" s="235"/>
      <c r="QEU25" s="232"/>
      <c r="QEV25" s="232"/>
      <c r="QEW25" s="232"/>
      <c r="QEX25" s="232"/>
      <c r="QEY25" s="232"/>
      <c r="QEZ25" s="232"/>
      <c r="QFB25" s="233"/>
      <c r="QFC25" s="233"/>
      <c r="QFD25" s="233"/>
      <c r="QFE25" s="233"/>
      <c r="QFF25" s="233"/>
      <c r="QFG25" s="233"/>
      <c r="QFH25" s="233"/>
      <c r="QFI25" s="233"/>
      <c r="QFJ25" s="235"/>
      <c r="QFK25" s="232"/>
      <c r="QFL25" s="232"/>
      <c r="QFM25" s="232"/>
      <c r="QFN25" s="232"/>
      <c r="QFO25" s="232"/>
      <c r="QFP25" s="232"/>
      <c r="QFR25" s="233"/>
      <c r="QFS25" s="233"/>
      <c r="QFT25" s="233"/>
      <c r="QFU25" s="233"/>
      <c r="QFV25" s="233"/>
      <c r="QFW25" s="233"/>
      <c r="QFX25" s="233"/>
      <c r="QFY25" s="233"/>
      <c r="QFZ25" s="235"/>
      <c r="QGA25" s="232"/>
      <c r="QGB25" s="232"/>
      <c r="QGC25" s="232"/>
      <c r="QGD25" s="232"/>
      <c r="QGE25" s="232"/>
      <c r="QGF25" s="232"/>
      <c r="QGH25" s="233"/>
      <c r="QGI25" s="233"/>
      <c r="QGJ25" s="233"/>
      <c r="QGK25" s="233"/>
      <c r="QGL25" s="233"/>
      <c r="QGM25" s="233"/>
      <c r="QGN25" s="233"/>
      <c r="QGO25" s="233"/>
      <c r="QGP25" s="235"/>
      <c r="QGQ25" s="232"/>
      <c r="QGR25" s="232"/>
      <c r="QGS25" s="232"/>
      <c r="QGT25" s="232"/>
      <c r="QGU25" s="232"/>
      <c r="QGV25" s="232"/>
      <c r="QGX25" s="233"/>
      <c r="QGY25" s="233"/>
      <c r="QGZ25" s="233"/>
      <c r="QHA25" s="233"/>
      <c r="QHB25" s="233"/>
      <c r="QHC25" s="233"/>
      <c r="QHD25" s="233"/>
      <c r="QHE25" s="233"/>
      <c r="QHF25" s="235"/>
      <c r="QHG25" s="232"/>
      <c r="QHH25" s="232"/>
      <c r="QHI25" s="232"/>
      <c r="QHJ25" s="232"/>
      <c r="QHK25" s="232"/>
      <c r="QHL25" s="232"/>
      <c r="QHN25" s="233"/>
      <c r="QHO25" s="233"/>
      <c r="QHP25" s="233"/>
      <c r="QHQ25" s="233"/>
      <c r="QHR25" s="233"/>
      <c r="QHS25" s="233"/>
      <c r="QHT25" s="233"/>
      <c r="QHU25" s="233"/>
      <c r="QHV25" s="235"/>
      <c r="QHW25" s="232"/>
      <c r="QHX25" s="232"/>
      <c r="QHY25" s="232"/>
      <c r="QHZ25" s="232"/>
      <c r="QIA25" s="232"/>
      <c r="QIB25" s="232"/>
      <c r="QID25" s="233"/>
      <c r="QIE25" s="233"/>
      <c r="QIF25" s="233"/>
      <c r="QIG25" s="233"/>
      <c r="QIH25" s="233"/>
      <c r="QII25" s="233"/>
      <c r="QIJ25" s="233"/>
      <c r="QIK25" s="233"/>
      <c r="QIL25" s="235"/>
      <c r="QIM25" s="232"/>
      <c r="QIN25" s="232"/>
      <c r="QIO25" s="232"/>
      <c r="QIP25" s="232"/>
      <c r="QIQ25" s="232"/>
      <c r="QIR25" s="232"/>
      <c r="QIT25" s="233"/>
      <c r="QIU25" s="233"/>
      <c r="QIV25" s="233"/>
      <c r="QIW25" s="233"/>
      <c r="QIX25" s="233"/>
      <c r="QIY25" s="233"/>
      <c r="QIZ25" s="233"/>
      <c r="QJA25" s="233"/>
      <c r="QJB25" s="235"/>
      <c r="QJC25" s="232"/>
      <c r="QJD25" s="232"/>
      <c r="QJE25" s="232"/>
      <c r="QJF25" s="232"/>
      <c r="QJG25" s="232"/>
      <c r="QJH25" s="232"/>
      <c r="QJJ25" s="233"/>
      <c r="QJK25" s="233"/>
      <c r="QJL25" s="233"/>
      <c r="QJM25" s="233"/>
      <c r="QJN25" s="233"/>
      <c r="QJO25" s="233"/>
      <c r="QJP25" s="233"/>
      <c r="QJQ25" s="233"/>
      <c r="QJR25" s="235"/>
      <c r="QJS25" s="232"/>
      <c r="QJT25" s="232"/>
      <c r="QJU25" s="232"/>
      <c r="QJV25" s="232"/>
      <c r="QJW25" s="232"/>
      <c r="QJX25" s="232"/>
      <c r="QJZ25" s="233"/>
      <c r="QKA25" s="233"/>
      <c r="QKB25" s="233"/>
      <c r="QKC25" s="233"/>
      <c r="QKD25" s="233"/>
      <c r="QKE25" s="233"/>
      <c r="QKF25" s="233"/>
      <c r="QKG25" s="233"/>
      <c r="QKH25" s="235"/>
      <c r="QKI25" s="232"/>
      <c r="QKJ25" s="232"/>
      <c r="QKK25" s="232"/>
      <c r="QKL25" s="232"/>
      <c r="QKM25" s="232"/>
      <c r="QKN25" s="232"/>
      <c r="QKP25" s="233"/>
      <c r="QKQ25" s="233"/>
      <c r="QKR25" s="233"/>
      <c r="QKS25" s="233"/>
      <c r="QKT25" s="233"/>
      <c r="QKU25" s="233"/>
      <c r="QKV25" s="233"/>
      <c r="QKW25" s="233"/>
      <c r="QKX25" s="235"/>
      <c r="QKY25" s="232"/>
      <c r="QKZ25" s="232"/>
      <c r="QLA25" s="232"/>
      <c r="QLB25" s="232"/>
      <c r="QLC25" s="232"/>
      <c r="QLD25" s="232"/>
      <c r="QLF25" s="233"/>
      <c r="QLG25" s="233"/>
      <c r="QLH25" s="233"/>
      <c r="QLI25" s="233"/>
      <c r="QLJ25" s="233"/>
      <c r="QLK25" s="233"/>
      <c r="QLL25" s="233"/>
      <c r="QLM25" s="233"/>
      <c r="QLN25" s="235"/>
      <c r="QLO25" s="232"/>
      <c r="QLP25" s="232"/>
      <c r="QLQ25" s="232"/>
      <c r="QLR25" s="232"/>
      <c r="QLS25" s="232"/>
      <c r="QLT25" s="232"/>
      <c r="QLV25" s="233"/>
      <c r="QLW25" s="233"/>
      <c r="QLX25" s="233"/>
      <c r="QLY25" s="233"/>
      <c r="QLZ25" s="233"/>
      <c r="QMA25" s="233"/>
      <c r="QMB25" s="233"/>
      <c r="QMC25" s="233"/>
      <c r="QMD25" s="235"/>
      <c r="QME25" s="232"/>
      <c r="QMF25" s="232"/>
      <c r="QMG25" s="232"/>
      <c r="QMH25" s="232"/>
      <c r="QMI25" s="232"/>
      <c r="QMJ25" s="232"/>
      <c r="QML25" s="233"/>
      <c r="QMM25" s="233"/>
      <c r="QMN25" s="233"/>
      <c r="QMO25" s="233"/>
      <c r="QMP25" s="233"/>
      <c r="QMQ25" s="233"/>
      <c r="QMR25" s="233"/>
      <c r="QMS25" s="233"/>
      <c r="QMT25" s="235"/>
      <c r="QMU25" s="232"/>
      <c r="QMV25" s="232"/>
      <c r="QMW25" s="232"/>
      <c r="QMX25" s="232"/>
      <c r="QMY25" s="232"/>
      <c r="QMZ25" s="232"/>
      <c r="QNB25" s="233"/>
      <c r="QNC25" s="233"/>
      <c r="QND25" s="233"/>
      <c r="QNE25" s="233"/>
      <c r="QNF25" s="233"/>
      <c r="QNG25" s="233"/>
      <c r="QNH25" s="233"/>
      <c r="QNI25" s="233"/>
      <c r="QNJ25" s="235"/>
      <c r="QNK25" s="232"/>
      <c r="QNL25" s="232"/>
      <c r="QNM25" s="232"/>
      <c r="QNN25" s="232"/>
      <c r="QNO25" s="232"/>
      <c r="QNP25" s="232"/>
      <c r="QNR25" s="233"/>
      <c r="QNS25" s="233"/>
      <c r="QNT25" s="233"/>
      <c r="QNU25" s="233"/>
      <c r="QNV25" s="233"/>
      <c r="QNW25" s="233"/>
      <c r="QNX25" s="233"/>
      <c r="QNY25" s="233"/>
      <c r="QNZ25" s="235"/>
      <c r="QOA25" s="232"/>
      <c r="QOB25" s="232"/>
      <c r="QOC25" s="232"/>
      <c r="QOD25" s="232"/>
      <c r="QOE25" s="232"/>
      <c r="QOF25" s="232"/>
      <c r="QOH25" s="233"/>
      <c r="QOI25" s="233"/>
      <c r="QOJ25" s="233"/>
      <c r="QOK25" s="233"/>
      <c r="QOL25" s="233"/>
      <c r="QOM25" s="233"/>
      <c r="QON25" s="233"/>
      <c r="QOO25" s="233"/>
      <c r="QOP25" s="235"/>
      <c r="QOQ25" s="232"/>
      <c r="QOR25" s="232"/>
      <c r="QOS25" s="232"/>
      <c r="QOT25" s="232"/>
      <c r="QOU25" s="232"/>
      <c r="QOV25" s="232"/>
      <c r="QOX25" s="233"/>
      <c r="QOY25" s="233"/>
      <c r="QOZ25" s="233"/>
      <c r="QPA25" s="233"/>
      <c r="QPB25" s="233"/>
      <c r="QPC25" s="233"/>
      <c r="QPD25" s="233"/>
      <c r="QPE25" s="233"/>
      <c r="QPF25" s="235"/>
      <c r="QPG25" s="232"/>
      <c r="QPH25" s="232"/>
      <c r="QPI25" s="232"/>
      <c r="QPJ25" s="232"/>
      <c r="QPK25" s="232"/>
      <c r="QPL25" s="232"/>
      <c r="QPN25" s="233"/>
      <c r="QPO25" s="233"/>
      <c r="QPP25" s="233"/>
      <c r="QPQ25" s="233"/>
      <c r="QPR25" s="233"/>
      <c r="QPS25" s="233"/>
      <c r="QPT25" s="233"/>
      <c r="QPU25" s="233"/>
      <c r="QPV25" s="235"/>
      <c r="QPW25" s="232"/>
      <c r="QPX25" s="232"/>
      <c r="QPY25" s="232"/>
      <c r="QPZ25" s="232"/>
      <c r="QQA25" s="232"/>
      <c r="QQB25" s="232"/>
      <c r="QQD25" s="233"/>
      <c r="QQE25" s="233"/>
      <c r="QQF25" s="233"/>
      <c r="QQG25" s="233"/>
      <c r="QQH25" s="233"/>
      <c r="QQI25" s="233"/>
      <c r="QQJ25" s="233"/>
      <c r="QQK25" s="233"/>
      <c r="QQL25" s="235"/>
      <c r="QQM25" s="232"/>
      <c r="QQN25" s="232"/>
      <c r="QQO25" s="232"/>
      <c r="QQP25" s="232"/>
      <c r="QQQ25" s="232"/>
      <c r="QQR25" s="232"/>
      <c r="QQT25" s="233"/>
      <c r="QQU25" s="233"/>
      <c r="QQV25" s="233"/>
      <c r="QQW25" s="233"/>
      <c r="QQX25" s="233"/>
      <c r="QQY25" s="233"/>
      <c r="QQZ25" s="233"/>
      <c r="QRA25" s="233"/>
      <c r="QRB25" s="235"/>
      <c r="QRC25" s="232"/>
      <c r="QRD25" s="232"/>
      <c r="QRE25" s="232"/>
      <c r="QRF25" s="232"/>
      <c r="QRG25" s="232"/>
      <c r="QRH25" s="232"/>
      <c r="QRJ25" s="233"/>
      <c r="QRK25" s="233"/>
      <c r="QRL25" s="233"/>
      <c r="QRM25" s="233"/>
      <c r="QRN25" s="233"/>
      <c r="QRO25" s="233"/>
      <c r="QRP25" s="233"/>
      <c r="QRQ25" s="233"/>
      <c r="QRR25" s="235"/>
      <c r="QRS25" s="232"/>
      <c r="QRT25" s="232"/>
      <c r="QRU25" s="232"/>
      <c r="QRV25" s="232"/>
      <c r="QRW25" s="232"/>
      <c r="QRX25" s="232"/>
      <c r="QRZ25" s="233"/>
      <c r="QSA25" s="233"/>
      <c r="QSB25" s="233"/>
      <c r="QSC25" s="233"/>
      <c r="QSD25" s="233"/>
      <c r="QSE25" s="233"/>
      <c r="QSF25" s="233"/>
      <c r="QSG25" s="233"/>
      <c r="QSH25" s="235"/>
      <c r="QSI25" s="232"/>
      <c r="QSJ25" s="232"/>
      <c r="QSK25" s="232"/>
      <c r="QSL25" s="232"/>
      <c r="QSM25" s="232"/>
      <c r="QSN25" s="232"/>
      <c r="QSP25" s="233"/>
      <c r="QSQ25" s="233"/>
      <c r="QSR25" s="233"/>
      <c r="QSS25" s="233"/>
      <c r="QST25" s="233"/>
      <c r="QSU25" s="233"/>
      <c r="QSV25" s="233"/>
      <c r="QSW25" s="233"/>
      <c r="QSX25" s="235"/>
      <c r="QSY25" s="232"/>
      <c r="QSZ25" s="232"/>
      <c r="QTA25" s="232"/>
      <c r="QTB25" s="232"/>
      <c r="QTC25" s="232"/>
      <c r="QTD25" s="232"/>
      <c r="QTF25" s="233"/>
      <c r="QTG25" s="233"/>
      <c r="QTH25" s="233"/>
      <c r="QTI25" s="233"/>
      <c r="QTJ25" s="233"/>
      <c r="QTK25" s="233"/>
      <c r="QTL25" s="233"/>
      <c r="QTM25" s="233"/>
      <c r="QTN25" s="235"/>
      <c r="QTO25" s="232"/>
      <c r="QTP25" s="232"/>
      <c r="QTQ25" s="232"/>
      <c r="QTR25" s="232"/>
      <c r="QTS25" s="232"/>
      <c r="QTT25" s="232"/>
      <c r="QTV25" s="233"/>
      <c r="QTW25" s="233"/>
      <c r="QTX25" s="233"/>
      <c r="QTY25" s="233"/>
      <c r="QTZ25" s="233"/>
      <c r="QUA25" s="233"/>
      <c r="QUB25" s="233"/>
      <c r="QUC25" s="233"/>
      <c r="QUD25" s="235"/>
      <c r="QUE25" s="232"/>
      <c r="QUF25" s="232"/>
      <c r="QUG25" s="232"/>
      <c r="QUH25" s="232"/>
      <c r="QUI25" s="232"/>
      <c r="QUJ25" s="232"/>
      <c r="QUL25" s="233"/>
      <c r="QUM25" s="233"/>
      <c r="QUN25" s="233"/>
      <c r="QUO25" s="233"/>
      <c r="QUP25" s="233"/>
      <c r="QUQ25" s="233"/>
      <c r="QUR25" s="233"/>
      <c r="QUS25" s="233"/>
      <c r="QUT25" s="235"/>
      <c r="QUU25" s="232"/>
      <c r="QUV25" s="232"/>
      <c r="QUW25" s="232"/>
      <c r="QUX25" s="232"/>
      <c r="QUY25" s="232"/>
      <c r="QUZ25" s="232"/>
      <c r="QVB25" s="233"/>
      <c r="QVC25" s="233"/>
      <c r="QVD25" s="233"/>
      <c r="QVE25" s="233"/>
      <c r="QVF25" s="233"/>
      <c r="QVG25" s="233"/>
      <c r="QVH25" s="233"/>
      <c r="QVI25" s="233"/>
      <c r="QVJ25" s="235"/>
      <c r="QVK25" s="232"/>
      <c r="QVL25" s="232"/>
      <c r="QVM25" s="232"/>
      <c r="QVN25" s="232"/>
      <c r="QVO25" s="232"/>
      <c r="QVP25" s="232"/>
      <c r="QVR25" s="233"/>
      <c r="QVS25" s="233"/>
      <c r="QVT25" s="233"/>
      <c r="QVU25" s="233"/>
      <c r="QVV25" s="233"/>
      <c r="QVW25" s="233"/>
      <c r="QVX25" s="233"/>
      <c r="QVY25" s="233"/>
      <c r="QVZ25" s="235"/>
      <c r="QWA25" s="232"/>
      <c r="QWB25" s="232"/>
      <c r="QWC25" s="232"/>
      <c r="QWD25" s="232"/>
      <c r="QWE25" s="232"/>
      <c r="QWF25" s="232"/>
      <c r="QWH25" s="233"/>
      <c r="QWI25" s="233"/>
      <c r="QWJ25" s="233"/>
      <c r="QWK25" s="233"/>
      <c r="QWL25" s="233"/>
      <c r="QWM25" s="233"/>
      <c r="QWN25" s="233"/>
      <c r="QWO25" s="233"/>
      <c r="QWP25" s="235"/>
      <c r="QWQ25" s="232"/>
      <c r="QWR25" s="232"/>
      <c r="QWS25" s="232"/>
      <c r="QWT25" s="232"/>
      <c r="QWU25" s="232"/>
      <c r="QWV25" s="232"/>
      <c r="QWX25" s="233"/>
      <c r="QWY25" s="233"/>
      <c r="QWZ25" s="233"/>
      <c r="QXA25" s="233"/>
      <c r="QXB25" s="233"/>
      <c r="QXC25" s="233"/>
      <c r="QXD25" s="233"/>
      <c r="QXE25" s="233"/>
      <c r="QXF25" s="235"/>
      <c r="QXG25" s="232"/>
      <c r="QXH25" s="232"/>
      <c r="QXI25" s="232"/>
      <c r="QXJ25" s="232"/>
      <c r="QXK25" s="232"/>
      <c r="QXL25" s="232"/>
      <c r="QXN25" s="233"/>
      <c r="QXO25" s="233"/>
      <c r="QXP25" s="233"/>
      <c r="QXQ25" s="233"/>
      <c r="QXR25" s="233"/>
      <c r="QXS25" s="233"/>
      <c r="QXT25" s="233"/>
      <c r="QXU25" s="233"/>
      <c r="QXV25" s="235"/>
      <c r="QXW25" s="232"/>
      <c r="QXX25" s="232"/>
      <c r="QXY25" s="232"/>
      <c r="QXZ25" s="232"/>
      <c r="QYA25" s="232"/>
      <c r="QYB25" s="232"/>
      <c r="QYD25" s="233"/>
      <c r="QYE25" s="233"/>
      <c r="QYF25" s="233"/>
      <c r="QYG25" s="233"/>
      <c r="QYH25" s="233"/>
      <c r="QYI25" s="233"/>
      <c r="QYJ25" s="233"/>
      <c r="QYK25" s="233"/>
      <c r="QYL25" s="235"/>
      <c r="QYM25" s="232"/>
      <c r="QYN25" s="232"/>
      <c r="QYO25" s="232"/>
      <c r="QYP25" s="232"/>
      <c r="QYQ25" s="232"/>
      <c r="QYR25" s="232"/>
      <c r="QYT25" s="233"/>
      <c r="QYU25" s="233"/>
      <c r="QYV25" s="233"/>
      <c r="QYW25" s="233"/>
      <c r="QYX25" s="233"/>
      <c r="QYY25" s="233"/>
      <c r="QYZ25" s="233"/>
      <c r="QZA25" s="233"/>
      <c r="QZB25" s="235"/>
      <c r="QZC25" s="232"/>
      <c r="QZD25" s="232"/>
      <c r="QZE25" s="232"/>
      <c r="QZF25" s="232"/>
      <c r="QZG25" s="232"/>
      <c r="QZH25" s="232"/>
      <c r="QZJ25" s="233"/>
      <c r="QZK25" s="233"/>
      <c r="QZL25" s="233"/>
      <c r="QZM25" s="233"/>
      <c r="QZN25" s="233"/>
      <c r="QZO25" s="233"/>
      <c r="QZP25" s="233"/>
      <c r="QZQ25" s="233"/>
      <c r="QZR25" s="235"/>
      <c r="QZS25" s="232"/>
      <c r="QZT25" s="232"/>
      <c r="QZU25" s="232"/>
      <c r="QZV25" s="232"/>
      <c r="QZW25" s="232"/>
      <c r="QZX25" s="232"/>
      <c r="QZZ25" s="233"/>
      <c r="RAA25" s="233"/>
      <c r="RAB25" s="233"/>
      <c r="RAC25" s="233"/>
      <c r="RAD25" s="233"/>
      <c r="RAE25" s="233"/>
      <c r="RAF25" s="233"/>
      <c r="RAG25" s="233"/>
      <c r="RAH25" s="235"/>
      <c r="RAI25" s="232"/>
      <c r="RAJ25" s="232"/>
      <c r="RAK25" s="232"/>
      <c r="RAL25" s="232"/>
      <c r="RAM25" s="232"/>
      <c r="RAN25" s="232"/>
      <c r="RAP25" s="233"/>
      <c r="RAQ25" s="233"/>
      <c r="RAR25" s="233"/>
      <c r="RAS25" s="233"/>
      <c r="RAT25" s="233"/>
      <c r="RAU25" s="233"/>
      <c r="RAV25" s="233"/>
      <c r="RAW25" s="233"/>
      <c r="RAX25" s="235"/>
      <c r="RAY25" s="232"/>
      <c r="RAZ25" s="232"/>
      <c r="RBA25" s="232"/>
      <c r="RBB25" s="232"/>
      <c r="RBC25" s="232"/>
      <c r="RBD25" s="232"/>
      <c r="RBF25" s="233"/>
      <c r="RBG25" s="233"/>
      <c r="RBH25" s="233"/>
      <c r="RBI25" s="233"/>
      <c r="RBJ25" s="233"/>
      <c r="RBK25" s="233"/>
      <c r="RBL25" s="233"/>
      <c r="RBM25" s="233"/>
      <c r="RBN25" s="235"/>
      <c r="RBO25" s="232"/>
      <c r="RBP25" s="232"/>
      <c r="RBQ25" s="232"/>
      <c r="RBR25" s="232"/>
      <c r="RBS25" s="232"/>
      <c r="RBT25" s="232"/>
      <c r="RBV25" s="233"/>
      <c r="RBW25" s="233"/>
      <c r="RBX25" s="233"/>
      <c r="RBY25" s="233"/>
      <c r="RBZ25" s="233"/>
      <c r="RCA25" s="233"/>
      <c r="RCB25" s="233"/>
      <c r="RCC25" s="233"/>
      <c r="RCD25" s="235"/>
      <c r="RCE25" s="232"/>
      <c r="RCF25" s="232"/>
      <c r="RCG25" s="232"/>
      <c r="RCH25" s="232"/>
      <c r="RCI25" s="232"/>
      <c r="RCJ25" s="232"/>
      <c r="RCL25" s="233"/>
      <c r="RCM25" s="233"/>
      <c r="RCN25" s="233"/>
      <c r="RCO25" s="233"/>
      <c r="RCP25" s="233"/>
      <c r="RCQ25" s="233"/>
      <c r="RCR25" s="233"/>
      <c r="RCS25" s="233"/>
      <c r="RCT25" s="235"/>
      <c r="RCU25" s="232"/>
      <c r="RCV25" s="232"/>
      <c r="RCW25" s="232"/>
      <c r="RCX25" s="232"/>
      <c r="RCY25" s="232"/>
      <c r="RCZ25" s="232"/>
      <c r="RDB25" s="233"/>
      <c r="RDC25" s="233"/>
      <c r="RDD25" s="233"/>
      <c r="RDE25" s="233"/>
      <c r="RDF25" s="233"/>
      <c r="RDG25" s="233"/>
      <c r="RDH25" s="233"/>
      <c r="RDI25" s="233"/>
      <c r="RDJ25" s="235"/>
      <c r="RDK25" s="232"/>
      <c r="RDL25" s="232"/>
      <c r="RDM25" s="232"/>
      <c r="RDN25" s="232"/>
      <c r="RDO25" s="232"/>
      <c r="RDP25" s="232"/>
      <c r="RDR25" s="233"/>
      <c r="RDS25" s="233"/>
      <c r="RDT25" s="233"/>
      <c r="RDU25" s="233"/>
      <c r="RDV25" s="233"/>
      <c r="RDW25" s="233"/>
      <c r="RDX25" s="233"/>
      <c r="RDY25" s="233"/>
      <c r="RDZ25" s="235"/>
      <c r="REA25" s="232"/>
      <c r="REB25" s="232"/>
      <c r="REC25" s="232"/>
      <c r="RED25" s="232"/>
      <c r="REE25" s="232"/>
      <c r="REF25" s="232"/>
      <c r="REH25" s="233"/>
      <c r="REI25" s="233"/>
      <c r="REJ25" s="233"/>
      <c r="REK25" s="233"/>
      <c r="REL25" s="233"/>
      <c r="REM25" s="233"/>
      <c r="REN25" s="233"/>
      <c r="REO25" s="233"/>
      <c r="REP25" s="235"/>
      <c r="REQ25" s="232"/>
      <c r="RER25" s="232"/>
      <c r="RES25" s="232"/>
      <c r="RET25" s="232"/>
      <c r="REU25" s="232"/>
      <c r="REV25" s="232"/>
      <c r="REX25" s="233"/>
      <c r="REY25" s="233"/>
      <c r="REZ25" s="233"/>
      <c r="RFA25" s="233"/>
      <c r="RFB25" s="233"/>
      <c r="RFC25" s="233"/>
      <c r="RFD25" s="233"/>
      <c r="RFE25" s="233"/>
      <c r="RFF25" s="235"/>
      <c r="RFG25" s="232"/>
      <c r="RFH25" s="232"/>
      <c r="RFI25" s="232"/>
      <c r="RFJ25" s="232"/>
      <c r="RFK25" s="232"/>
      <c r="RFL25" s="232"/>
      <c r="RFN25" s="233"/>
      <c r="RFO25" s="233"/>
      <c r="RFP25" s="233"/>
      <c r="RFQ25" s="233"/>
      <c r="RFR25" s="233"/>
      <c r="RFS25" s="233"/>
      <c r="RFT25" s="233"/>
      <c r="RFU25" s="233"/>
      <c r="RFV25" s="235"/>
      <c r="RFW25" s="232"/>
      <c r="RFX25" s="232"/>
      <c r="RFY25" s="232"/>
      <c r="RFZ25" s="232"/>
      <c r="RGA25" s="232"/>
      <c r="RGB25" s="232"/>
      <c r="RGD25" s="233"/>
      <c r="RGE25" s="233"/>
      <c r="RGF25" s="233"/>
      <c r="RGG25" s="233"/>
      <c r="RGH25" s="233"/>
      <c r="RGI25" s="233"/>
      <c r="RGJ25" s="233"/>
      <c r="RGK25" s="233"/>
      <c r="RGL25" s="235"/>
      <c r="RGM25" s="232"/>
      <c r="RGN25" s="232"/>
      <c r="RGO25" s="232"/>
      <c r="RGP25" s="232"/>
      <c r="RGQ25" s="232"/>
      <c r="RGR25" s="232"/>
      <c r="RGT25" s="233"/>
      <c r="RGU25" s="233"/>
      <c r="RGV25" s="233"/>
      <c r="RGW25" s="233"/>
      <c r="RGX25" s="233"/>
      <c r="RGY25" s="233"/>
      <c r="RGZ25" s="233"/>
      <c r="RHA25" s="233"/>
      <c r="RHB25" s="235"/>
      <c r="RHC25" s="232"/>
      <c r="RHD25" s="232"/>
      <c r="RHE25" s="232"/>
      <c r="RHF25" s="232"/>
      <c r="RHG25" s="232"/>
      <c r="RHH25" s="232"/>
      <c r="RHJ25" s="233"/>
      <c r="RHK25" s="233"/>
      <c r="RHL25" s="233"/>
      <c r="RHM25" s="233"/>
      <c r="RHN25" s="233"/>
      <c r="RHO25" s="233"/>
      <c r="RHP25" s="233"/>
      <c r="RHQ25" s="233"/>
      <c r="RHR25" s="235"/>
      <c r="RHS25" s="232"/>
      <c r="RHT25" s="232"/>
      <c r="RHU25" s="232"/>
      <c r="RHV25" s="232"/>
      <c r="RHW25" s="232"/>
      <c r="RHX25" s="232"/>
      <c r="RHZ25" s="233"/>
      <c r="RIA25" s="233"/>
      <c r="RIB25" s="233"/>
      <c r="RIC25" s="233"/>
      <c r="RID25" s="233"/>
      <c r="RIE25" s="233"/>
      <c r="RIF25" s="233"/>
      <c r="RIG25" s="233"/>
      <c r="RIH25" s="235"/>
      <c r="RII25" s="232"/>
      <c r="RIJ25" s="232"/>
      <c r="RIK25" s="232"/>
      <c r="RIL25" s="232"/>
      <c r="RIM25" s="232"/>
      <c r="RIN25" s="232"/>
      <c r="RIP25" s="233"/>
      <c r="RIQ25" s="233"/>
      <c r="RIR25" s="233"/>
      <c r="RIS25" s="233"/>
      <c r="RIT25" s="233"/>
      <c r="RIU25" s="233"/>
      <c r="RIV25" s="233"/>
      <c r="RIW25" s="233"/>
      <c r="RIX25" s="235"/>
      <c r="RIY25" s="232"/>
      <c r="RIZ25" s="232"/>
      <c r="RJA25" s="232"/>
      <c r="RJB25" s="232"/>
      <c r="RJC25" s="232"/>
      <c r="RJD25" s="232"/>
      <c r="RJF25" s="233"/>
      <c r="RJG25" s="233"/>
      <c r="RJH25" s="233"/>
      <c r="RJI25" s="233"/>
      <c r="RJJ25" s="233"/>
      <c r="RJK25" s="233"/>
      <c r="RJL25" s="233"/>
      <c r="RJM25" s="233"/>
      <c r="RJN25" s="235"/>
      <c r="RJO25" s="232"/>
      <c r="RJP25" s="232"/>
      <c r="RJQ25" s="232"/>
      <c r="RJR25" s="232"/>
      <c r="RJS25" s="232"/>
      <c r="RJT25" s="232"/>
      <c r="RJV25" s="233"/>
      <c r="RJW25" s="233"/>
      <c r="RJX25" s="233"/>
      <c r="RJY25" s="233"/>
      <c r="RJZ25" s="233"/>
      <c r="RKA25" s="233"/>
      <c r="RKB25" s="233"/>
      <c r="RKC25" s="233"/>
      <c r="RKD25" s="235"/>
      <c r="RKE25" s="232"/>
      <c r="RKF25" s="232"/>
      <c r="RKG25" s="232"/>
      <c r="RKH25" s="232"/>
      <c r="RKI25" s="232"/>
      <c r="RKJ25" s="232"/>
      <c r="RKL25" s="233"/>
      <c r="RKM25" s="233"/>
      <c r="RKN25" s="233"/>
      <c r="RKO25" s="233"/>
      <c r="RKP25" s="233"/>
      <c r="RKQ25" s="233"/>
      <c r="RKR25" s="233"/>
      <c r="RKS25" s="233"/>
      <c r="RKT25" s="235"/>
      <c r="RKU25" s="232"/>
      <c r="RKV25" s="232"/>
      <c r="RKW25" s="232"/>
      <c r="RKX25" s="232"/>
      <c r="RKY25" s="232"/>
      <c r="RKZ25" s="232"/>
      <c r="RLB25" s="233"/>
      <c r="RLC25" s="233"/>
      <c r="RLD25" s="233"/>
      <c r="RLE25" s="233"/>
      <c r="RLF25" s="233"/>
      <c r="RLG25" s="233"/>
      <c r="RLH25" s="233"/>
      <c r="RLI25" s="233"/>
      <c r="RLJ25" s="235"/>
      <c r="RLK25" s="232"/>
      <c r="RLL25" s="232"/>
      <c r="RLM25" s="232"/>
      <c r="RLN25" s="232"/>
      <c r="RLO25" s="232"/>
      <c r="RLP25" s="232"/>
      <c r="RLR25" s="233"/>
      <c r="RLS25" s="233"/>
      <c r="RLT25" s="233"/>
      <c r="RLU25" s="233"/>
      <c r="RLV25" s="233"/>
      <c r="RLW25" s="233"/>
      <c r="RLX25" s="233"/>
      <c r="RLY25" s="233"/>
      <c r="RLZ25" s="235"/>
      <c r="RMA25" s="232"/>
      <c r="RMB25" s="232"/>
      <c r="RMC25" s="232"/>
      <c r="RMD25" s="232"/>
      <c r="RME25" s="232"/>
      <c r="RMF25" s="232"/>
      <c r="RMH25" s="233"/>
      <c r="RMI25" s="233"/>
      <c r="RMJ25" s="233"/>
      <c r="RMK25" s="233"/>
      <c r="RML25" s="233"/>
      <c r="RMM25" s="233"/>
      <c r="RMN25" s="233"/>
      <c r="RMO25" s="233"/>
      <c r="RMP25" s="235"/>
      <c r="RMQ25" s="232"/>
      <c r="RMR25" s="232"/>
      <c r="RMS25" s="232"/>
      <c r="RMT25" s="232"/>
      <c r="RMU25" s="232"/>
      <c r="RMV25" s="232"/>
      <c r="RMX25" s="233"/>
      <c r="RMY25" s="233"/>
      <c r="RMZ25" s="233"/>
      <c r="RNA25" s="233"/>
      <c r="RNB25" s="233"/>
      <c r="RNC25" s="233"/>
      <c r="RND25" s="233"/>
      <c r="RNE25" s="233"/>
      <c r="RNF25" s="235"/>
      <c r="RNG25" s="232"/>
      <c r="RNH25" s="232"/>
      <c r="RNI25" s="232"/>
      <c r="RNJ25" s="232"/>
      <c r="RNK25" s="232"/>
      <c r="RNL25" s="232"/>
      <c r="RNN25" s="233"/>
      <c r="RNO25" s="233"/>
      <c r="RNP25" s="233"/>
      <c r="RNQ25" s="233"/>
      <c r="RNR25" s="233"/>
      <c r="RNS25" s="233"/>
      <c r="RNT25" s="233"/>
      <c r="RNU25" s="233"/>
      <c r="RNV25" s="235"/>
      <c r="RNW25" s="232"/>
      <c r="RNX25" s="232"/>
      <c r="RNY25" s="232"/>
      <c r="RNZ25" s="232"/>
      <c r="ROA25" s="232"/>
      <c r="ROB25" s="232"/>
      <c r="ROD25" s="233"/>
      <c r="ROE25" s="233"/>
      <c r="ROF25" s="233"/>
      <c r="ROG25" s="233"/>
      <c r="ROH25" s="233"/>
      <c r="ROI25" s="233"/>
      <c r="ROJ25" s="233"/>
      <c r="ROK25" s="233"/>
      <c r="ROL25" s="235"/>
      <c r="ROM25" s="232"/>
      <c r="RON25" s="232"/>
      <c r="ROO25" s="232"/>
      <c r="ROP25" s="232"/>
      <c r="ROQ25" s="232"/>
      <c r="ROR25" s="232"/>
      <c r="ROT25" s="233"/>
      <c r="ROU25" s="233"/>
      <c r="ROV25" s="233"/>
      <c r="ROW25" s="233"/>
      <c r="ROX25" s="233"/>
      <c r="ROY25" s="233"/>
      <c r="ROZ25" s="233"/>
      <c r="RPA25" s="233"/>
      <c r="RPB25" s="235"/>
      <c r="RPC25" s="232"/>
      <c r="RPD25" s="232"/>
      <c r="RPE25" s="232"/>
      <c r="RPF25" s="232"/>
      <c r="RPG25" s="232"/>
      <c r="RPH25" s="232"/>
      <c r="RPJ25" s="233"/>
      <c r="RPK25" s="233"/>
      <c r="RPL25" s="233"/>
      <c r="RPM25" s="233"/>
      <c r="RPN25" s="233"/>
      <c r="RPO25" s="233"/>
      <c r="RPP25" s="233"/>
      <c r="RPQ25" s="233"/>
      <c r="RPR25" s="235"/>
      <c r="RPS25" s="232"/>
      <c r="RPT25" s="232"/>
      <c r="RPU25" s="232"/>
      <c r="RPV25" s="232"/>
      <c r="RPW25" s="232"/>
      <c r="RPX25" s="232"/>
      <c r="RPZ25" s="233"/>
      <c r="RQA25" s="233"/>
      <c r="RQB25" s="233"/>
      <c r="RQC25" s="233"/>
      <c r="RQD25" s="233"/>
      <c r="RQE25" s="233"/>
      <c r="RQF25" s="233"/>
      <c r="RQG25" s="233"/>
      <c r="RQH25" s="235"/>
      <c r="RQI25" s="232"/>
      <c r="RQJ25" s="232"/>
      <c r="RQK25" s="232"/>
      <c r="RQL25" s="232"/>
      <c r="RQM25" s="232"/>
      <c r="RQN25" s="232"/>
      <c r="RQP25" s="233"/>
      <c r="RQQ25" s="233"/>
      <c r="RQR25" s="233"/>
      <c r="RQS25" s="233"/>
      <c r="RQT25" s="233"/>
      <c r="RQU25" s="233"/>
      <c r="RQV25" s="233"/>
      <c r="RQW25" s="233"/>
      <c r="RQX25" s="235"/>
      <c r="RQY25" s="232"/>
      <c r="RQZ25" s="232"/>
      <c r="RRA25" s="232"/>
      <c r="RRB25" s="232"/>
      <c r="RRC25" s="232"/>
      <c r="RRD25" s="232"/>
      <c r="RRF25" s="233"/>
      <c r="RRG25" s="233"/>
      <c r="RRH25" s="233"/>
      <c r="RRI25" s="233"/>
      <c r="RRJ25" s="233"/>
      <c r="RRK25" s="233"/>
      <c r="RRL25" s="233"/>
      <c r="RRM25" s="233"/>
      <c r="RRN25" s="235"/>
      <c r="RRO25" s="232"/>
      <c r="RRP25" s="232"/>
      <c r="RRQ25" s="232"/>
      <c r="RRR25" s="232"/>
      <c r="RRS25" s="232"/>
      <c r="RRT25" s="232"/>
      <c r="RRV25" s="233"/>
      <c r="RRW25" s="233"/>
      <c r="RRX25" s="233"/>
      <c r="RRY25" s="233"/>
      <c r="RRZ25" s="233"/>
      <c r="RSA25" s="233"/>
      <c r="RSB25" s="233"/>
      <c r="RSC25" s="233"/>
      <c r="RSD25" s="235"/>
      <c r="RSE25" s="232"/>
      <c r="RSF25" s="232"/>
      <c r="RSG25" s="232"/>
      <c r="RSH25" s="232"/>
      <c r="RSI25" s="232"/>
      <c r="RSJ25" s="232"/>
      <c r="RSL25" s="233"/>
      <c r="RSM25" s="233"/>
      <c r="RSN25" s="233"/>
      <c r="RSO25" s="233"/>
      <c r="RSP25" s="233"/>
      <c r="RSQ25" s="233"/>
      <c r="RSR25" s="233"/>
      <c r="RSS25" s="233"/>
      <c r="RST25" s="235"/>
      <c r="RSU25" s="232"/>
      <c r="RSV25" s="232"/>
      <c r="RSW25" s="232"/>
      <c r="RSX25" s="232"/>
      <c r="RSY25" s="232"/>
      <c r="RSZ25" s="232"/>
      <c r="RTB25" s="233"/>
      <c r="RTC25" s="233"/>
      <c r="RTD25" s="233"/>
      <c r="RTE25" s="233"/>
      <c r="RTF25" s="233"/>
      <c r="RTG25" s="233"/>
      <c r="RTH25" s="233"/>
      <c r="RTI25" s="233"/>
      <c r="RTJ25" s="235"/>
      <c r="RTK25" s="232"/>
      <c r="RTL25" s="232"/>
      <c r="RTM25" s="232"/>
      <c r="RTN25" s="232"/>
      <c r="RTO25" s="232"/>
      <c r="RTP25" s="232"/>
      <c r="RTR25" s="233"/>
      <c r="RTS25" s="233"/>
      <c r="RTT25" s="233"/>
      <c r="RTU25" s="233"/>
      <c r="RTV25" s="233"/>
      <c r="RTW25" s="233"/>
      <c r="RTX25" s="233"/>
      <c r="RTY25" s="233"/>
      <c r="RTZ25" s="235"/>
      <c r="RUA25" s="232"/>
      <c r="RUB25" s="232"/>
      <c r="RUC25" s="232"/>
      <c r="RUD25" s="232"/>
      <c r="RUE25" s="232"/>
      <c r="RUF25" s="232"/>
      <c r="RUH25" s="233"/>
      <c r="RUI25" s="233"/>
      <c r="RUJ25" s="233"/>
      <c r="RUK25" s="233"/>
      <c r="RUL25" s="233"/>
      <c r="RUM25" s="233"/>
      <c r="RUN25" s="233"/>
      <c r="RUO25" s="233"/>
      <c r="RUP25" s="235"/>
      <c r="RUQ25" s="232"/>
      <c r="RUR25" s="232"/>
      <c r="RUS25" s="232"/>
      <c r="RUT25" s="232"/>
      <c r="RUU25" s="232"/>
      <c r="RUV25" s="232"/>
      <c r="RUX25" s="233"/>
      <c r="RUY25" s="233"/>
      <c r="RUZ25" s="233"/>
      <c r="RVA25" s="233"/>
      <c r="RVB25" s="233"/>
      <c r="RVC25" s="233"/>
      <c r="RVD25" s="233"/>
      <c r="RVE25" s="233"/>
      <c r="RVF25" s="235"/>
      <c r="RVG25" s="232"/>
      <c r="RVH25" s="232"/>
      <c r="RVI25" s="232"/>
      <c r="RVJ25" s="232"/>
      <c r="RVK25" s="232"/>
      <c r="RVL25" s="232"/>
      <c r="RVN25" s="233"/>
      <c r="RVO25" s="233"/>
      <c r="RVP25" s="233"/>
      <c r="RVQ25" s="233"/>
      <c r="RVR25" s="233"/>
      <c r="RVS25" s="233"/>
      <c r="RVT25" s="233"/>
      <c r="RVU25" s="233"/>
      <c r="RVV25" s="235"/>
      <c r="RVW25" s="232"/>
      <c r="RVX25" s="232"/>
      <c r="RVY25" s="232"/>
      <c r="RVZ25" s="232"/>
      <c r="RWA25" s="232"/>
      <c r="RWB25" s="232"/>
      <c r="RWD25" s="233"/>
      <c r="RWE25" s="233"/>
      <c r="RWF25" s="233"/>
      <c r="RWG25" s="233"/>
      <c r="RWH25" s="233"/>
      <c r="RWI25" s="233"/>
      <c r="RWJ25" s="233"/>
      <c r="RWK25" s="233"/>
      <c r="RWL25" s="235"/>
      <c r="RWM25" s="232"/>
      <c r="RWN25" s="232"/>
      <c r="RWO25" s="232"/>
      <c r="RWP25" s="232"/>
      <c r="RWQ25" s="232"/>
      <c r="RWR25" s="232"/>
      <c r="RWT25" s="233"/>
      <c r="RWU25" s="233"/>
      <c r="RWV25" s="233"/>
      <c r="RWW25" s="233"/>
      <c r="RWX25" s="233"/>
      <c r="RWY25" s="233"/>
      <c r="RWZ25" s="233"/>
      <c r="RXA25" s="233"/>
      <c r="RXB25" s="235"/>
      <c r="RXC25" s="232"/>
      <c r="RXD25" s="232"/>
      <c r="RXE25" s="232"/>
      <c r="RXF25" s="232"/>
      <c r="RXG25" s="232"/>
      <c r="RXH25" s="232"/>
      <c r="RXJ25" s="233"/>
      <c r="RXK25" s="233"/>
      <c r="RXL25" s="233"/>
      <c r="RXM25" s="233"/>
      <c r="RXN25" s="233"/>
      <c r="RXO25" s="233"/>
      <c r="RXP25" s="233"/>
      <c r="RXQ25" s="233"/>
      <c r="RXR25" s="235"/>
      <c r="RXS25" s="232"/>
      <c r="RXT25" s="232"/>
      <c r="RXU25" s="232"/>
      <c r="RXV25" s="232"/>
      <c r="RXW25" s="232"/>
      <c r="RXX25" s="232"/>
      <c r="RXZ25" s="233"/>
      <c r="RYA25" s="233"/>
      <c r="RYB25" s="233"/>
      <c r="RYC25" s="233"/>
      <c r="RYD25" s="233"/>
      <c r="RYE25" s="233"/>
      <c r="RYF25" s="233"/>
      <c r="RYG25" s="233"/>
      <c r="RYH25" s="235"/>
      <c r="RYI25" s="232"/>
      <c r="RYJ25" s="232"/>
      <c r="RYK25" s="232"/>
      <c r="RYL25" s="232"/>
      <c r="RYM25" s="232"/>
      <c r="RYN25" s="232"/>
      <c r="RYP25" s="233"/>
      <c r="RYQ25" s="233"/>
      <c r="RYR25" s="233"/>
      <c r="RYS25" s="233"/>
      <c r="RYT25" s="233"/>
      <c r="RYU25" s="233"/>
      <c r="RYV25" s="233"/>
      <c r="RYW25" s="233"/>
      <c r="RYX25" s="235"/>
      <c r="RYY25" s="232"/>
      <c r="RYZ25" s="232"/>
      <c r="RZA25" s="232"/>
      <c r="RZB25" s="232"/>
      <c r="RZC25" s="232"/>
      <c r="RZD25" s="232"/>
      <c r="RZF25" s="233"/>
      <c r="RZG25" s="233"/>
      <c r="RZH25" s="233"/>
      <c r="RZI25" s="233"/>
      <c r="RZJ25" s="233"/>
      <c r="RZK25" s="233"/>
      <c r="RZL25" s="233"/>
      <c r="RZM25" s="233"/>
      <c r="RZN25" s="235"/>
      <c r="RZO25" s="232"/>
      <c r="RZP25" s="232"/>
      <c r="RZQ25" s="232"/>
      <c r="RZR25" s="232"/>
      <c r="RZS25" s="232"/>
      <c r="RZT25" s="232"/>
      <c r="RZV25" s="233"/>
      <c r="RZW25" s="233"/>
      <c r="RZX25" s="233"/>
      <c r="RZY25" s="233"/>
      <c r="RZZ25" s="233"/>
      <c r="SAA25" s="233"/>
      <c r="SAB25" s="233"/>
      <c r="SAC25" s="233"/>
      <c r="SAD25" s="235"/>
      <c r="SAE25" s="232"/>
      <c r="SAF25" s="232"/>
      <c r="SAG25" s="232"/>
      <c r="SAH25" s="232"/>
      <c r="SAI25" s="232"/>
      <c r="SAJ25" s="232"/>
      <c r="SAL25" s="233"/>
      <c r="SAM25" s="233"/>
      <c r="SAN25" s="233"/>
      <c r="SAO25" s="233"/>
      <c r="SAP25" s="233"/>
      <c r="SAQ25" s="233"/>
      <c r="SAR25" s="233"/>
      <c r="SAS25" s="233"/>
      <c r="SAT25" s="235"/>
      <c r="SAU25" s="232"/>
      <c r="SAV25" s="232"/>
      <c r="SAW25" s="232"/>
      <c r="SAX25" s="232"/>
      <c r="SAY25" s="232"/>
      <c r="SAZ25" s="232"/>
      <c r="SBB25" s="233"/>
      <c r="SBC25" s="233"/>
      <c r="SBD25" s="233"/>
      <c r="SBE25" s="233"/>
      <c r="SBF25" s="233"/>
      <c r="SBG25" s="233"/>
      <c r="SBH25" s="233"/>
      <c r="SBI25" s="233"/>
      <c r="SBJ25" s="235"/>
      <c r="SBK25" s="232"/>
      <c r="SBL25" s="232"/>
      <c r="SBM25" s="232"/>
      <c r="SBN25" s="232"/>
      <c r="SBO25" s="232"/>
      <c r="SBP25" s="232"/>
      <c r="SBR25" s="233"/>
      <c r="SBS25" s="233"/>
      <c r="SBT25" s="233"/>
      <c r="SBU25" s="233"/>
      <c r="SBV25" s="233"/>
      <c r="SBW25" s="233"/>
      <c r="SBX25" s="233"/>
      <c r="SBY25" s="233"/>
      <c r="SBZ25" s="235"/>
      <c r="SCA25" s="232"/>
      <c r="SCB25" s="232"/>
      <c r="SCC25" s="232"/>
      <c r="SCD25" s="232"/>
      <c r="SCE25" s="232"/>
      <c r="SCF25" s="232"/>
      <c r="SCH25" s="233"/>
      <c r="SCI25" s="233"/>
      <c r="SCJ25" s="233"/>
      <c r="SCK25" s="233"/>
      <c r="SCL25" s="233"/>
      <c r="SCM25" s="233"/>
      <c r="SCN25" s="233"/>
      <c r="SCO25" s="233"/>
      <c r="SCP25" s="235"/>
      <c r="SCQ25" s="232"/>
      <c r="SCR25" s="232"/>
      <c r="SCS25" s="232"/>
      <c r="SCT25" s="232"/>
      <c r="SCU25" s="232"/>
      <c r="SCV25" s="232"/>
      <c r="SCX25" s="233"/>
      <c r="SCY25" s="233"/>
      <c r="SCZ25" s="233"/>
      <c r="SDA25" s="233"/>
      <c r="SDB25" s="233"/>
      <c r="SDC25" s="233"/>
      <c r="SDD25" s="233"/>
      <c r="SDE25" s="233"/>
      <c r="SDF25" s="235"/>
      <c r="SDG25" s="232"/>
      <c r="SDH25" s="232"/>
      <c r="SDI25" s="232"/>
      <c r="SDJ25" s="232"/>
      <c r="SDK25" s="232"/>
      <c r="SDL25" s="232"/>
      <c r="SDN25" s="233"/>
      <c r="SDO25" s="233"/>
      <c r="SDP25" s="233"/>
      <c r="SDQ25" s="233"/>
      <c r="SDR25" s="233"/>
      <c r="SDS25" s="233"/>
      <c r="SDT25" s="233"/>
      <c r="SDU25" s="233"/>
      <c r="SDV25" s="235"/>
      <c r="SDW25" s="232"/>
      <c r="SDX25" s="232"/>
      <c r="SDY25" s="232"/>
      <c r="SDZ25" s="232"/>
      <c r="SEA25" s="232"/>
      <c r="SEB25" s="232"/>
      <c r="SED25" s="233"/>
      <c r="SEE25" s="233"/>
      <c r="SEF25" s="233"/>
      <c r="SEG25" s="233"/>
      <c r="SEH25" s="233"/>
      <c r="SEI25" s="233"/>
      <c r="SEJ25" s="233"/>
      <c r="SEK25" s="233"/>
      <c r="SEL25" s="235"/>
      <c r="SEM25" s="232"/>
      <c r="SEN25" s="232"/>
      <c r="SEO25" s="232"/>
      <c r="SEP25" s="232"/>
      <c r="SEQ25" s="232"/>
      <c r="SER25" s="232"/>
      <c r="SET25" s="233"/>
      <c r="SEU25" s="233"/>
      <c r="SEV25" s="233"/>
      <c r="SEW25" s="233"/>
      <c r="SEX25" s="233"/>
      <c r="SEY25" s="233"/>
      <c r="SEZ25" s="233"/>
      <c r="SFA25" s="233"/>
      <c r="SFB25" s="235"/>
      <c r="SFC25" s="232"/>
      <c r="SFD25" s="232"/>
      <c r="SFE25" s="232"/>
      <c r="SFF25" s="232"/>
      <c r="SFG25" s="232"/>
      <c r="SFH25" s="232"/>
      <c r="SFJ25" s="233"/>
      <c r="SFK25" s="233"/>
      <c r="SFL25" s="233"/>
      <c r="SFM25" s="233"/>
      <c r="SFN25" s="233"/>
      <c r="SFO25" s="233"/>
      <c r="SFP25" s="233"/>
      <c r="SFQ25" s="233"/>
      <c r="SFR25" s="235"/>
      <c r="SFS25" s="232"/>
      <c r="SFT25" s="232"/>
      <c r="SFU25" s="232"/>
      <c r="SFV25" s="232"/>
      <c r="SFW25" s="232"/>
      <c r="SFX25" s="232"/>
      <c r="SFZ25" s="233"/>
      <c r="SGA25" s="233"/>
      <c r="SGB25" s="233"/>
      <c r="SGC25" s="233"/>
      <c r="SGD25" s="233"/>
      <c r="SGE25" s="233"/>
      <c r="SGF25" s="233"/>
      <c r="SGG25" s="233"/>
      <c r="SGH25" s="235"/>
      <c r="SGI25" s="232"/>
      <c r="SGJ25" s="232"/>
      <c r="SGK25" s="232"/>
      <c r="SGL25" s="232"/>
      <c r="SGM25" s="232"/>
      <c r="SGN25" s="232"/>
      <c r="SGP25" s="233"/>
      <c r="SGQ25" s="233"/>
      <c r="SGR25" s="233"/>
      <c r="SGS25" s="233"/>
      <c r="SGT25" s="233"/>
      <c r="SGU25" s="233"/>
      <c r="SGV25" s="233"/>
      <c r="SGW25" s="233"/>
      <c r="SGX25" s="235"/>
      <c r="SGY25" s="232"/>
      <c r="SGZ25" s="232"/>
      <c r="SHA25" s="232"/>
      <c r="SHB25" s="232"/>
      <c r="SHC25" s="232"/>
      <c r="SHD25" s="232"/>
      <c r="SHF25" s="233"/>
      <c r="SHG25" s="233"/>
      <c r="SHH25" s="233"/>
      <c r="SHI25" s="233"/>
      <c r="SHJ25" s="233"/>
      <c r="SHK25" s="233"/>
      <c r="SHL25" s="233"/>
      <c r="SHM25" s="233"/>
      <c r="SHN25" s="235"/>
      <c r="SHO25" s="232"/>
      <c r="SHP25" s="232"/>
      <c r="SHQ25" s="232"/>
      <c r="SHR25" s="232"/>
      <c r="SHS25" s="232"/>
      <c r="SHT25" s="232"/>
      <c r="SHV25" s="233"/>
      <c r="SHW25" s="233"/>
      <c r="SHX25" s="233"/>
      <c r="SHY25" s="233"/>
      <c r="SHZ25" s="233"/>
      <c r="SIA25" s="233"/>
      <c r="SIB25" s="233"/>
      <c r="SIC25" s="233"/>
      <c r="SID25" s="235"/>
      <c r="SIE25" s="232"/>
      <c r="SIF25" s="232"/>
      <c r="SIG25" s="232"/>
      <c r="SIH25" s="232"/>
      <c r="SII25" s="232"/>
      <c r="SIJ25" s="232"/>
      <c r="SIL25" s="233"/>
      <c r="SIM25" s="233"/>
      <c r="SIN25" s="233"/>
      <c r="SIO25" s="233"/>
      <c r="SIP25" s="233"/>
      <c r="SIQ25" s="233"/>
      <c r="SIR25" s="233"/>
      <c r="SIS25" s="233"/>
      <c r="SIT25" s="235"/>
      <c r="SIU25" s="232"/>
      <c r="SIV25" s="232"/>
      <c r="SIW25" s="232"/>
      <c r="SIX25" s="232"/>
      <c r="SIY25" s="232"/>
      <c r="SIZ25" s="232"/>
      <c r="SJB25" s="233"/>
      <c r="SJC25" s="233"/>
      <c r="SJD25" s="233"/>
      <c r="SJE25" s="233"/>
      <c r="SJF25" s="233"/>
      <c r="SJG25" s="233"/>
      <c r="SJH25" s="233"/>
      <c r="SJI25" s="233"/>
      <c r="SJJ25" s="235"/>
      <c r="SJK25" s="232"/>
      <c r="SJL25" s="232"/>
      <c r="SJM25" s="232"/>
      <c r="SJN25" s="232"/>
      <c r="SJO25" s="232"/>
      <c r="SJP25" s="232"/>
      <c r="SJR25" s="233"/>
      <c r="SJS25" s="233"/>
      <c r="SJT25" s="233"/>
      <c r="SJU25" s="233"/>
      <c r="SJV25" s="233"/>
      <c r="SJW25" s="233"/>
      <c r="SJX25" s="233"/>
      <c r="SJY25" s="233"/>
      <c r="SJZ25" s="235"/>
      <c r="SKA25" s="232"/>
      <c r="SKB25" s="232"/>
      <c r="SKC25" s="232"/>
      <c r="SKD25" s="232"/>
      <c r="SKE25" s="232"/>
      <c r="SKF25" s="232"/>
      <c r="SKH25" s="233"/>
      <c r="SKI25" s="233"/>
      <c r="SKJ25" s="233"/>
      <c r="SKK25" s="233"/>
      <c r="SKL25" s="233"/>
      <c r="SKM25" s="233"/>
      <c r="SKN25" s="233"/>
      <c r="SKO25" s="233"/>
      <c r="SKP25" s="235"/>
      <c r="SKQ25" s="232"/>
      <c r="SKR25" s="232"/>
      <c r="SKS25" s="232"/>
      <c r="SKT25" s="232"/>
      <c r="SKU25" s="232"/>
      <c r="SKV25" s="232"/>
      <c r="SKX25" s="233"/>
      <c r="SKY25" s="233"/>
      <c r="SKZ25" s="233"/>
      <c r="SLA25" s="233"/>
      <c r="SLB25" s="233"/>
      <c r="SLC25" s="233"/>
      <c r="SLD25" s="233"/>
      <c r="SLE25" s="233"/>
      <c r="SLF25" s="235"/>
      <c r="SLG25" s="232"/>
      <c r="SLH25" s="232"/>
      <c r="SLI25" s="232"/>
      <c r="SLJ25" s="232"/>
      <c r="SLK25" s="232"/>
      <c r="SLL25" s="232"/>
      <c r="SLN25" s="233"/>
      <c r="SLO25" s="233"/>
      <c r="SLP25" s="233"/>
      <c r="SLQ25" s="233"/>
      <c r="SLR25" s="233"/>
      <c r="SLS25" s="233"/>
      <c r="SLT25" s="233"/>
      <c r="SLU25" s="233"/>
      <c r="SLV25" s="235"/>
      <c r="SLW25" s="232"/>
      <c r="SLX25" s="232"/>
      <c r="SLY25" s="232"/>
      <c r="SLZ25" s="232"/>
      <c r="SMA25" s="232"/>
      <c r="SMB25" s="232"/>
      <c r="SMD25" s="233"/>
      <c r="SME25" s="233"/>
      <c r="SMF25" s="233"/>
      <c r="SMG25" s="233"/>
      <c r="SMH25" s="233"/>
      <c r="SMI25" s="233"/>
      <c r="SMJ25" s="233"/>
      <c r="SMK25" s="233"/>
      <c r="SML25" s="235"/>
      <c r="SMM25" s="232"/>
      <c r="SMN25" s="232"/>
      <c r="SMO25" s="232"/>
      <c r="SMP25" s="232"/>
      <c r="SMQ25" s="232"/>
      <c r="SMR25" s="232"/>
      <c r="SMT25" s="233"/>
      <c r="SMU25" s="233"/>
      <c r="SMV25" s="233"/>
      <c r="SMW25" s="233"/>
      <c r="SMX25" s="233"/>
      <c r="SMY25" s="233"/>
      <c r="SMZ25" s="233"/>
      <c r="SNA25" s="233"/>
      <c r="SNB25" s="235"/>
      <c r="SNC25" s="232"/>
      <c r="SND25" s="232"/>
      <c r="SNE25" s="232"/>
      <c r="SNF25" s="232"/>
      <c r="SNG25" s="232"/>
      <c r="SNH25" s="232"/>
      <c r="SNJ25" s="233"/>
      <c r="SNK25" s="233"/>
      <c r="SNL25" s="233"/>
      <c r="SNM25" s="233"/>
      <c r="SNN25" s="233"/>
      <c r="SNO25" s="233"/>
      <c r="SNP25" s="233"/>
      <c r="SNQ25" s="233"/>
      <c r="SNR25" s="235"/>
      <c r="SNS25" s="232"/>
      <c r="SNT25" s="232"/>
      <c r="SNU25" s="232"/>
      <c r="SNV25" s="232"/>
      <c r="SNW25" s="232"/>
      <c r="SNX25" s="232"/>
      <c r="SNZ25" s="233"/>
      <c r="SOA25" s="233"/>
      <c r="SOB25" s="233"/>
      <c r="SOC25" s="233"/>
      <c r="SOD25" s="233"/>
      <c r="SOE25" s="233"/>
      <c r="SOF25" s="233"/>
      <c r="SOG25" s="233"/>
      <c r="SOH25" s="235"/>
      <c r="SOI25" s="232"/>
      <c r="SOJ25" s="232"/>
      <c r="SOK25" s="232"/>
      <c r="SOL25" s="232"/>
      <c r="SOM25" s="232"/>
      <c r="SON25" s="232"/>
      <c r="SOP25" s="233"/>
      <c r="SOQ25" s="233"/>
      <c r="SOR25" s="233"/>
      <c r="SOS25" s="233"/>
      <c r="SOT25" s="233"/>
      <c r="SOU25" s="233"/>
      <c r="SOV25" s="233"/>
      <c r="SOW25" s="233"/>
      <c r="SOX25" s="235"/>
      <c r="SOY25" s="232"/>
      <c r="SOZ25" s="232"/>
      <c r="SPA25" s="232"/>
      <c r="SPB25" s="232"/>
      <c r="SPC25" s="232"/>
      <c r="SPD25" s="232"/>
      <c r="SPF25" s="233"/>
      <c r="SPG25" s="233"/>
      <c r="SPH25" s="233"/>
      <c r="SPI25" s="233"/>
      <c r="SPJ25" s="233"/>
      <c r="SPK25" s="233"/>
      <c r="SPL25" s="233"/>
      <c r="SPM25" s="233"/>
      <c r="SPN25" s="235"/>
      <c r="SPO25" s="232"/>
      <c r="SPP25" s="232"/>
      <c r="SPQ25" s="232"/>
      <c r="SPR25" s="232"/>
      <c r="SPS25" s="232"/>
      <c r="SPT25" s="232"/>
      <c r="SPV25" s="233"/>
      <c r="SPW25" s="233"/>
      <c r="SPX25" s="233"/>
      <c r="SPY25" s="233"/>
      <c r="SPZ25" s="233"/>
      <c r="SQA25" s="233"/>
      <c r="SQB25" s="233"/>
      <c r="SQC25" s="233"/>
      <c r="SQD25" s="235"/>
      <c r="SQE25" s="232"/>
      <c r="SQF25" s="232"/>
      <c r="SQG25" s="232"/>
      <c r="SQH25" s="232"/>
      <c r="SQI25" s="232"/>
      <c r="SQJ25" s="232"/>
      <c r="SQL25" s="233"/>
      <c r="SQM25" s="233"/>
      <c r="SQN25" s="233"/>
      <c r="SQO25" s="233"/>
      <c r="SQP25" s="233"/>
      <c r="SQQ25" s="233"/>
      <c r="SQR25" s="233"/>
      <c r="SQS25" s="233"/>
      <c r="SQT25" s="235"/>
      <c r="SQU25" s="232"/>
      <c r="SQV25" s="232"/>
      <c r="SQW25" s="232"/>
      <c r="SQX25" s="232"/>
      <c r="SQY25" s="232"/>
      <c r="SQZ25" s="232"/>
      <c r="SRB25" s="233"/>
      <c r="SRC25" s="233"/>
      <c r="SRD25" s="233"/>
      <c r="SRE25" s="233"/>
      <c r="SRF25" s="233"/>
      <c r="SRG25" s="233"/>
      <c r="SRH25" s="233"/>
      <c r="SRI25" s="233"/>
      <c r="SRJ25" s="235"/>
      <c r="SRK25" s="232"/>
      <c r="SRL25" s="232"/>
      <c r="SRM25" s="232"/>
      <c r="SRN25" s="232"/>
      <c r="SRO25" s="232"/>
      <c r="SRP25" s="232"/>
      <c r="SRR25" s="233"/>
      <c r="SRS25" s="233"/>
      <c r="SRT25" s="233"/>
      <c r="SRU25" s="233"/>
      <c r="SRV25" s="233"/>
      <c r="SRW25" s="233"/>
      <c r="SRX25" s="233"/>
      <c r="SRY25" s="233"/>
      <c r="SRZ25" s="235"/>
      <c r="SSA25" s="232"/>
      <c r="SSB25" s="232"/>
      <c r="SSC25" s="232"/>
      <c r="SSD25" s="232"/>
      <c r="SSE25" s="232"/>
      <c r="SSF25" s="232"/>
      <c r="SSH25" s="233"/>
      <c r="SSI25" s="233"/>
      <c r="SSJ25" s="233"/>
      <c r="SSK25" s="233"/>
      <c r="SSL25" s="233"/>
      <c r="SSM25" s="233"/>
      <c r="SSN25" s="233"/>
      <c r="SSO25" s="233"/>
      <c r="SSP25" s="235"/>
      <c r="SSQ25" s="232"/>
      <c r="SSR25" s="232"/>
      <c r="SSS25" s="232"/>
      <c r="SST25" s="232"/>
      <c r="SSU25" s="232"/>
      <c r="SSV25" s="232"/>
      <c r="SSX25" s="233"/>
      <c r="SSY25" s="233"/>
      <c r="SSZ25" s="233"/>
      <c r="STA25" s="233"/>
      <c r="STB25" s="233"/>
      <c r="STC25" s="233"/>
      <c r="STD25" s="233"/>
      <c r="STE25" s="233"/>
      <c r="STF25" s="235"/>
      <c r="STG25" s="232"/>
      <c r="STH25" s="232"/>
      <c r="STI25" s="232"/>
      <c r="STJ25" s="232"/>
      <c r="STK25" s="232"/>
      <c r="STL25" s="232"/>
      <c r="STN25" s="233"/>
      <c r="STO25" s="233"/>
      <c r="STP25" s="233"/>
      <c r="STQ25" s="233"/>
      <c r="STR25" s="233"/>
      <c r="STS25" s="233"/>
      <c r="STT25" s="233"/>
      <c r="STU25" s="233"/>
      <c r="STV25" s="235"/>
      <c r="STW25" s="232"/>
      <c r="STX25" s="232"/>
      <c r="STY25" s="232"/>
      <c r="STZ25" s="232"/>
      <c r="SUA25" s="232"/>
      <c r="SUB25" s="232"/>
      <c r="SUD25" s="233"/>
      <c r="SUE25" s="233"/>
      <c r="SUF25" s="233"/>
      <c r="SUG25" s="233"/>
      <c r="SUH25" s="233"/>
      <c r="SUI25" s="233"/>
      <c r="SUJ25" s="233"/>
      <c r="SUK25" s="233"/>
      <c r="SUL25" s="235"/>
      <c r="SUM25" s="232"/>
      <c r="SUN25" s="232"/>
      <c r="SUO25" s="232"/>
      <c r="SUP25" s="232"/>
      <c r="SUQ25" s="232"/>
      <c r="SUR25" s="232"/>
      <c r="SUT25" s="233"/>
      <c r="SUU25" s="233"/>
      <c r="SUV25" s="233"/>
      <c r="SUW25" s="233"/>
      <c r="SUX25" s="233"/>
      <c r="SUY25" s="233"/>
      <c r="SUZ25" s="233"/>
      <c r="SVA25" s="233"/>
      <c r="SVB25" s="235"/>
      <c r="SVC25" s="232"/>
      <c r="SVD25" s="232"/>
      <c r="SVE25" s="232"/>
      <c r="SVF25" s="232"/>
      <c r="SVG25" s="232"/>
      <c r="SVH25" s="232"/>
      <c r="SVJ25" s="233"/>
      <c r="SVK25" s="233"/>
      <c r="SVL25" s="233"/>
      <c r="SVM25" s="233"/>
      <c r="SVN25" s="233"/>
      <c r="SVO25" s="233"/>
      <c r="SVP25" s="233"/>
      <c r="SVQ25" s="233"/>
      <c r="SVR25" s="235"/>
      <c r="SVS25" s="232"/>
      <c r="SVT25" s="232"/>
      <c r="SVU25" s="232"/>
      <c r="SVV25" s="232"/>
      <c r="SVW25" s="232"/>
      <c r="SVX25" s="232"/>
      <c r="SVZ25" s="233"/>
      <c r="SWA25" s="233"/>
      <c r="SWB25" s="233"/>
      <c r="SWC25" s="233"/>
      <c r="SWD25" s="233"/>
      <c r="SWE25" s="233"/>
      <c r="SWF25" s="233"/>
      <c r="SWG25" s="233"/>
      <c r="SWH25" s="235"/>
      <c r="SWI25" s="232"/>
      <c r="SWJ25" s="232"/>
      <c r="SWK25" s="232"/>
      <c r="SWL25" s="232"/>
      <c r="SWM25" s="232"/>
      <c r="SWN25" s="232"/>
      <c r="SWP25" s="233"/>
      <c r="SWQ25" s="233"/>
      <c r="SWR25" s="233"/>
      <c r="SWS25" s="233"/>
      <c r="SWT25" s="233"/>
      <c r="SWU25" s="233"/>
      <c r="SWV25" s="233"/>
      <c r="SWW25" s="233"/>
      <c r="SWX25" s="235"/>
      <c r="SWY25" s="232"/>
      <c r="SWZ25" s="232"/>
      <c r="SXA25" s="232"/>
      <c r="SXB25" s="232"/>
      <c r="SXC25" s="232"/>
      <c r="SXD25" s="232"/>
      <c r="SXF25" s="233"/>
      <c r="SXG25" s="233"/>
      <c r="SXH25" s="233"/>
      <c r="SXI25" s="233"/>
      <c r="SXJ25" s="233"/>
      <c r="SXK25" s="233"/>
      <c r="SXL25" s="233"/>
      <c r="SXM25" s="233"/>
      <c r="SXN25" s="235"/>
      <c r="SXO25" s="232"/>
      <c r="SXP25" s="232"/>
      <c r="SXQ25" s="232"/>
      <c r="SXR25" s="232"/>
      <c r="SXS25" s="232"/>
      <c r="SXT25" s="232"/>
      <c r="SXV25" s="233"/>
      <c r="SXW25" s="233"/>
      <c r="SXX25" s="233"/>
      <c r="SXY25" s="233"/>
      <c r="SXZ25" s="233"/>
      <c r="SYA25" s="233"/>
      <c r="SYB25" s="233"/>
      <c r="SYC25" s="233"/>
      <c r="SYD25" s="235"/>
      <c r="SYE25" s="232"/>
      <c r="SYF25" s="232"/>
      <c r="SYG25" s="232"/>
      <c r="SYH25" s="232"/>
      <c r="SYI25" s="232"/>
      <c r="SYJ25" s="232"/>
      <c r="SYL25" s="233"/>
      <c r="SYM25" s="233"/>
      <c r="SYN25" s="233"/>
      <c r="SYO25" s="233"/>
      <c r="SYP25" s="233"/>
      <c r="SYQ25" s="233"/>
      <c r="SYR25" s="233"/>
      <c r="SYS25" s="233"/>
      <c r="SYT25" s="235"/>
      <c r="SYU25" s="232"/>
      <c r="SYV25" s="232"/>
      <c r="SYW25" s="232"/>
      <c r="SYX25" s="232"/>
      <c r="SYY25" s="232"/>
      <c r="SYZ25" s="232"/>
      <c r="SZB25" s="233"/>
      <c r="SZC25" s="233"/>
      <c r="SZD25" s="233"/>
      <c r="SZE25" s="233"/>
      <c r="SZF25" s="233"/>
      <c r="SZG25" s="233"/>
      <c r="SZH25" s="233"/>
      <c r="SZI25" s="233"/>
      <c r="SZJ25" s="235"/>
      <c r="SZK25" s="232"/>
      <c r="SZL25" s="232"/>
      <c r="SZM25" s="232"/>
      <c r="SZN25" s="232"/>
      <c r="SZO25" s="232"/>
      <c r="SZP25" s="232"/>
      <c r="SZR25" s="233"/>
      <c r="SZS25" s="233"/>
      <c r="SZT25" s="233"/>
      <c r="SZU25" s="233"/>
      <c r="SZV25" s="233"/>
      <c r="SZW25" s="233"/>
      <c r="SZX25" s="233"/>
      <c r="SZY25" s="233"/>
      <c r="SZZ25" s="235"/>
      <c r="TAA25" s="232"/>
      <c r="TAB25" s="232"/>
      <c r="TAC25" s="232"/>
      <c r="TAD25" s="232"/>
      <c r="TAE25" s="232"/>
      <c r="TAF25" s="232"/>
      <c r="TAH25" s="233"/>
      <c r="TAI25" s="233"/>
      <c r="TAJ25" s="233"/>
      <c r="TAK25" s="233"/>
      <c r="TAL25" s="233"/>
      <c r="TAM25" s="233"/>
      <c r="TAN25" s="233"/>
      <c r="TAO25" s="233"/>
      <c r="TAP25" s="235"/>
      <c r="TAQ25" s="232"/>
      <c r="TAR25" s="232"/>
      <c r="TAS25" s="232"/>
      <c r="TAT25" s="232"/>
      <c r="TAU25" s="232"/>
      <c r="TAV25" s="232"/>
      <c r="TAX25" s="233"/>
      <c r="TAY25" s="233"/>
      <c r="TAZ25" s="233"/>
      <c r="TBA25" s="233"/>
      <c r="TBB25" s="233"/>
      <c r="TBC25" s="233"/>
      <c r="TBD25" s="233"/>
      <c r="TBE25" s="233"/>
      <c r="TBF25" s="235"/>
      <c r="TBG25" s="232"/>
      <c r="TBH25" s="232"/>
      <c r="TBI25" s="232"/>
      <c r="TBJ25" s="232"/>
      <c r="TBK25" s="232"/>
      <c r="TBL25" s="232"/>
      <c r="TBN25" s="233"/>
      <c r="TBO25" s="233"/>
      <c r="TBP25" s="233"/>
      <c r="TBQ25" s="233"/>
      <c r="TBR25" s="233"/>
      <c r="TBS25" s="233"/>
      <c r="TBT25" s="233"/>
      <c r="TBU25" s="233"/>
      <c r="TBV25" s="235"/>
      <c r="TBW25" s="232"/>
      <c r="TBX25" s="232"/>
      <c r="TBY25" s="232"/>
      <c r="TBZ25" s="232"/>
      <c r="TCA25" s="232"/>
      <c r="TCB25" s="232"/>
      <c r="TCD25" s="233"/>
      <c r="TCE25" s="233"/>
      <c r="TCF25" s="233"/>
      <c r="TCG25" s="233"/>
      <c r="TCH25" s="233"/>
      <c r="TCI25" s="233"/>
      <c r="TCJ25" s="233"/>
      <c r="TCK25" s="233"/>
      <c r="TCL25" s="235"/>
      <c r="TCM25" s="232"/>
      <c r="TCN25" s="232"/>
      <c r="TCO25" s="232"/>
      <c r="TCP25" s="232"/>
      <c r="TCQ25" s="232"/>
      <c r="TCR25" s="232"/>
      <c r="TCT25" s="233"/>
      <c r="TCU25" s="233"/>
      <c r="TCV25" s="233"/>
      <c r="TCW25" s="233"/>
      <c r="TCX25" s="233"/>
      <c r="TCY25" s="233"/>
      <c r="TCZ25" s="233"/>
      <c r="TDA25" s="233"/>
      <c r="TDB25" s="235"/>
      <c r="TDC25" s="232"/>
      <c r="TDD25" s="232"/>
      <c r="TDE25" s="232"/>
      <c r="TDF25" s="232"/>
      <c r="TDG25" s="232"/>
      <c r="TDH25" s="232"/>
      <c r="TDJ25" s="233"/>
      <c r="TDK25" s="233"/>
      <c r="TDL25" s="233"/>
      <c r="TDM25" s="233"/>
      <c r="TDN25" s="233"/>
      <c r="TDO25" s="233"/>
      <c r="TDP25" s="233"/>
      <c r="TDQ25" s="233"/>
      <c r="TDR25" s="235"/>
      <c r="TDS25" s="232"/>
      <c r="TDT25" s="232"/>
      <c r="TDU25" s="232"/>
      <c r="TDV25" s="232"/>
      <c r="TDW25" s="232"/>
      <c r="TDX25" s="232"/>
      <c r="TDZ25" s="233"/>
      <c r="TEA25" s="233"/>
      <c r="TEB25" s="233"/>
      <c r="TEC25" s="233"/>
      <c r="TED25" s="233"/>
      <c r="TEE25" s="233"/>
      <c r="TEF25" s="233"/>
      <c r="TEG25" s="233"/>
      <c r="TEH25" s="235"/>
      <c r="TEI25" s="232"/>
      <c r="TEJ25" s="232"/>
      <c r="TEK25" s="232"/>
      <c r="TEL25" s="232"/>
      <c r="TEM25" s="232"/>
      <c r="TEN25" s="232"/>
      <c r="TEP25" s="233"/>
      <c r="TEQ25" s="233"/>
      <c r="TER25" s="233"/>
      <c r="TES25" s="233"/>
      <c r="TET25" s="233"/>
      <c r="TEU25" s="233"/>
      <c r="TEV25" s="233"/>
      <c r="TEW25" s="233"/>
      <c r="TEX25" s="235"/>
      <c r="TEY25" s="232"/>
      <c r="TEZ25" s="232"/>
      <c r="TFA25" s="232"/>
      <c r="TFB25" s="232"/>
      <c r="TFC25" s="232"/>
      <c r="TFD25" s="232"/>
      <c r="TFF25" s="233"/>
      <c r="TFG25" s="233"/>
      <c r="TFH25" s="233"/>
      <c r="TFI25" s="233"/>
      <c r="TFJ25" s="233"/>
      <c r="TFK25" s="233"/>
      <c r="TFL25" s="233"/>
      <c r="TFM25" s="233"/>
      <c r="TFN25" s="235"/>
      <c r="TFO25" s="232"/>
      <c r="TFP25" s="232"/>
      <c r="TFQ25" s="232"/>
      <c r="TFR25" s="232"/>
      <c r="TFS25" s="232"/>
      <c r="TFT25" s="232"/>
      <c r="TFV25" s="233"/>
      <c r="TFW25" s="233"/>
      <c r="TFX25" s="233"/>
      <c r="TFY25" s="233"/>
      <c r="TFZ25" s="233"/>
      <c r="TGA25" s="233"/>
      <c r="TGB25" s="233"/>
      <c r="TGC25" s="233"/>
      <c r="TGD25" s="235"/>
      <c r="TGE25" s="232"/>
      <c r="TGF25" s="232"/>
      <c r="TGG25" s="232"/>
      <c r="TGH25" s="232"/>
      <c r="TGI25" s="232"/>
      <c r="TGJ25" s="232"/>
      <c r="TGL25" s="233"/>
      <c r="TGM25" s="233"/>
      <c r="TGN25" s="233"/>
      <c r="TGO25" s="233"/>
      <c r="TGP25" s="233"/>
      <c r="TGQ25" s="233"/>
      <c r="TGR25" s="233"/>
      <c r="TGS25" s="233"/>
      <c r="TGT25" s="235"/>
      <c r="TGU25" s="232"/>
      <c r="TGV25" s="232"/>
      <c r="TGW25" s="232"/>
      <c r="TGX25" s="232"/>
      <c r="TGY25" s="232"/>
      <c r="TGZ25" s="232"/>
      <c r="THB25" s="233"/>
      <c r="THC25" s="233"/>
      <c r="THD25" s="233"/>
      <c r="THE25" s="233"/>
      <c r="THF25" s="233"/>
      <c r="THG25" s="233"/>
      <c r="THH25" s="233"/>
      <c r="THI25" s="233"/>
      <c r="THJ25" s="235"/>
      <c r="THK25" s="232"/>
      <c r="THL25" s="232"/>
      <c r="THM25" s="232"/>
      <c r="THN25" s="232"/>
      <c r="THO25" s="232"/>
      <c r="THP25" s="232"/>
      <c r="THR25" s="233"/>
      <c r="THS25" s="233"/>
      <c r="THT25" s="233"/>
      <c r="THU25" s="233"/>
      <c r="THV25" s="233"/>
      <c r="THW25" s="233"/>
      <c r="THX25" s="233"/>
      <c r="THY25" s="233"/>
      <c r="THZ25" s="235"/>
      <c r="TIA25" s="232"/>
      <c r="TIB25" s="232"/>
      <c r="TIC25" s="232"/>
      <c r="TID25" s="232"/>
      <c r="TIE25" s="232"/>
      <c r="TIF25" s="232"/>
      <c r="TIH25" s="233"/>
      <c r="TII25" s="233"/>
      <c r="TIJ25" s="233"/>
      <c r="TIK25" s="233"/>
      <c r="TIL25" s="233"/>
      <c r="TIM25" s="233"/>
      <c r="TIN25" s="233"/>
      <c r="TIO25" s="233"/>
      <c r="TIP25" s="235"/>
      <c r="TIQ25" s="232"/>
      <c r="TIR25" s="232"/>
      <c r="TIS25" s="232"/>
      <c r="TIT25" s="232"/>
      <c r="TIU25" s="232"/>
      <c r="TIV25" s="232"/>
      <c r="TIX25" s="233"/>
      <c r="TIY25" s="233"/>
      <c r="TIZ25" s="233"/>
      <c r="TJA25" s="233"/>
      <c r="TJB25" s="233"/>
      <c r="TJC25" s="233"/>
      <c r="TJD25" s="233"/>
      <c r="TJE25" s="233"/>
      <c r="TJF25" s="235"/>
      <c r="TJG25" s="232"/>
      <c r="TJH25" s="232"/>
      <c r="TJI25" s="232"/>
      <c r="TJJ25" s="232"/>
      <c r="TJK25" s="232"/>
      <c r="TJL25" s="232"/>
      <c r="TJN25" s="233"/>
      <c r="TJO25" s="233"/>
      <c r="TJP25" s="233"/>
      <c r="TJQ25" s="233"/>
      <c r="TJR25" s="233"/>
      <c r="TJS25" s="233"/>
      <c r="TJT25" s="233"/>
      <c r="TJU25" s="233"/>
      <c r="TJV25" s="235"/>
      <c r="TJW25" s="232"/>
      <c r="TJX25" s="232"/>
      <c r="TJY25" s="232"/>
      <c r="TJZ25" s="232"/>
      <c r="TKA25" s="232"/>
      <c r="TKB25" s="232"/>
      <c r="TKD25" s="233"/>
      <c r="TKE25" s="233"/>
      <c r="TKF25" s="233"/>
      <c r="TKG25" s="233"/>
      <c r="TKH25" s="233"/>
      <c r="TKI25" s="233"/>
      <c r="TKJ25" s="233"/>
      <c r="TKK25" s="233"/>
      <c r="TKL25" s="235"/>
      <c r="TKM25" s="232"/>
      <c r="TKN25" s="232"/>
      <c r="TKO25" s="232"/>
      <c r="TKP25" s="232"/>
      <c r="TKQ25" s="232"/>
      <c r="TKR25" s="232"/>
      <c r="TKT25" s="233"/>
      <c r="TKU25" s="233"/>
      <c r="TKV25" s="233"/>
      <c r="TKW25" s="233"/>
      <c r="TKX25" s="233"/>
      <c r="TKY25" s="233"/>
      <c r="TKZ25" s="233"/>
      <c r="TLA25" s="233"/>
      <c r="TLB25" s="235"/>
      <c r="TLC25" s="232"/>
      <c r="TLD25" s="232"/>
      <c r="TLE25" s="232"/>
      <c r="TLF25" s="232"/>
      <c r="TLG25" s="232"/>
      <c r="TLH25" s="232"/>
      <c r="TLJ25" s="233"/>
      <c r="TLK25" s="233"/>
      <c r="TLL25" s="233"/>
      <c r="TLM25" s="233"/>
      <c r="TLN25" s="233"/>
      <c r="TLO25" s="233"/>
      <c r="TLP25" s="233"/>
      <c r="TLQ25" s="233"/>
      <c r="TLR25" s="235"/>
      <c r="TLS25" s="232"/>
      <c r="TLT25" s="232"/>
      <c r="TLU25" s="232"/>
      <c r="TLV25" s="232"/>
      <c r="TLW25" s="232"/>
      <c r="TLX25" s="232"/>
      <c r="TLZ25" s="233"/>
      <c r="TMA25" s="233"/>
      <c r="TMB25" s="233"/>
      <c r="TMC25" s="233"/>
      <c r="TMD25" s="233"/>
      <c r="TME25" s="233"/>
      <c r="TMF25" s="233"/>
      <c r="TMG25" s="233"/>
      <c r="TMH25" s="235"/>
      <c r="TMI25" s="232"/>
      <c r="TMJ25" s="232"/>
      <c r="TMK25" s="232"/>
      <c r="TML25" s="232"/>
      <c r="TMM25" s="232"/>
      <c r="TMN25" s="232"/>
      <c r="TMP25" s="233"/>
      <c r="TMQ25" s="233"/>
      <c r="TMR25" s="233"/>
      <c r="TMS25" s="233"/>
      <c r="TMT25" s="233"/>
      <c r="TMU25" s="233"/>
      <c r="TMV25" s="233"/>
      <c r="TMW25" s="233"/>
      <c r="TMX25" s="235"/>
      <c r="TMY25" s="232"/>
      <c r="TMZ25" s="232"/>
      <c r="TNA25" s="232"/>
      <c r="TNB25" s="232"/>
      <c r="TNC25" s="232"/>
      <c r="TND25" s="232"/>
      <c r="TNF25" s="233"/>
      <c r="TNG25" s="233"/>
      <c r="TNH25" s="233"/>
      <c r="TNI25" s="233"/>
      <c r="TNJ25" s="233"/>
      <c r="TNK25" s="233"/>
      <c r="TNL25" s="233"/>
      <c r="TNM25" s="233"/>
      <c r="TNN25" s="235"/>
      <c r="TNO25" s="232"/>
      <c r="TNP25" s="232"/>
      <c r="TNQ25" s="232"/>
      <c r="TNR25" s="232"/>
      <c r="TNS25" s="232"/>
      <c r="TNT25" s="232"/>
      <c r="TNV25" s="233"/>
      <c r="TNW25" s="233"/>
      <c r="TNX25" s="233"/>
      <c r="TNY25" s="233"/>
      <c r="TNZ25" s="233"/>
      <c r="TOA25" s="233"/>
      <c r="TOB25" s="233"/>
      <c r="TOC25" s="233"/>
      <c r="TOD25" s="235"/>
      <c r="TOE25" s="232"/>
      <c r="TOF25" s="232"/>
      <c r="TOG25" s="232"/>
      <c r="TOH25" s="232"/>
      <c r="TOI25" s="232"/>
      <c r="TOJ25" s="232"/>
      <c r="TOL25" s="233"/>
      <c r="TOM25" s="233"/>
      <c r="TON25" s="233"/>
      <c r="TOO25" s="233"/>
      <c r="TOP25" s="233"/>
      <c r="TOQ25" s="233"/>
      <c r="TOR25" s="233"/>
      <c r="TOS25" s="233"/>
      <c r="TOT25" s="235"/>
      <c r="TOU25" s="232"/>
      <c r="TOV25" s="232"/>
      <c r="TOW25" s="232"/>
      <c r="TOX25" s="232"/>
      <c r="TOY25" s="232"/>
      <c r="TOZ25" s="232"/>
      <c r="TPB25" s="233"/>
      <c r="TPC25" s="233"/>
      <c r="TPD25" s="233"/>
      <c r="TPE25" s="233"/>
      <c r="TPF25" s="233"/>
      <c r="TPG25" s="233"/>
      <c r="TPH25" s="233"/>
      <c r="TPI25" s="233"/>
      <c r="TPJ25" s="235"/>
      <c r="TPK25" s="232"/>
      <c r="TPL25" s="232"/>
      <c r="TPM25" s="232"/>
      <c r="TPN25" s="232"/>
      <c r="TPO25" s="232"/>
      <c r="TPP25" s="232"/>
      <c r="TPR25" s="233"/>
      <c r="TPS25" s="233"/>
      <c r="TPT25" s="233"/>
      <c r="TPU25" s="233"/>
      <c r="TPV25" s="233"/>
      <c r="TPW25" s="233"/>
      <c r="TPX25" s="233"/>
      <c r="TPY25" s="233"/>
      <c r="TPZ25" s="235"/>
      <c r="TQA25" s="232"/>
      <c r="TQB25" s="232"/>
      <c r="TQC25" s="232"/>
      <c r="TQD25" s="232"/>
      <c r="TQE25" s="232"/>
      <c r="TQF25" s="232"/>
      <c r="TQH25" s="233"/>
      <c r="TQI25" s="233"/>
      <c r="TQJ25" s="233"/>
      <c r="TQK25" s="233"/>
      <c r="TQL25" s="233"/>
      <c r="TQM25" s="233"/>
      <c r="TQN25" s="233"/>
      <c r="TQO25" s="233"/>
      <c r="TQP25" s="235"/>
      <c r="TQQ25" s="232"/>
      <c r="TQR25" s="232"/>
      <c r="TQS25" s="232"/>
      <c r="TQT25" s="232"/>
      <c r="TQU25" s="232"/>
      <c r="TQV25" s="232"/>
      <c r="TQX25" s="233"/>
      <c r="TQY25" s="233"/>
      <c r="TQZ25" s="233"/>
      <c r="TRA25" s="233"/>
      <c r="TRB25" s="233"/>
      <c r="TRC25" s="233"/>
      <c r="TRD25" s="233"/>
      <c r="TRE25" s="233"/>
      <c r="TRF25" s="235"/>
      <c r="TRG25" s="232"/>
      <c r="TRH25" s="232"/>
      <c r="TRI25" s="232"/>
      <c r="TRJ25" s="232"/>
      <c r="TRK25" s="232"/>
      <c r="TRL25" s="232"/>
      <c r="TRN25" s="233"/>
      <c r="TRO25" s="233"/>
      <c r="TRP25" s="233"/>
      <c r="TRQ25" s="233"/>
      <c r="TRR25" s="233"/>
      <c r="TRS25" s="233"/>
      <c r="TRT25" s="233"/>
      <c r="TRU25" s="233"/>
      <c r="TRV25" s="235"/>
      <c r="TRW25" s="232"/>
      <c r="TRX25" s="232"/>
      <c r="TRY25" s="232"/>
      <c r="TRZ25" s="232"/>
      <c r="TSA25" s="232"/>
      <c r="TSB25" s="232"/>
      <c r="TSD25" s="233"/>
      <c r="TSE25" s="233"/>
      <c r="TSF25" s="233"/>
      <c r="TSG25" s="233"/>
      <c r="TSH25" s="233"/>
      <c r="TSI25" s="233"/>
      <c r="TSJ25" s="233"/>
      <c r="TSK25" s="233"/>
      <c r="TSL25" s="235"/>
      <c r="TSM25" s="232"/>
      <c r="TSN25" s="232"/>
      <c r="TSO25" s="232"/>
      <c r="TSP25" s="232"/>
      <c r="TSQ25" s="232"/>
      <c r="TSR25" s="232"/>
      <c r="TST25" s="233"/>
      <c r="TSU25" s="233"/>
      <c r="TSV25" s="233"/>
      <c r="TSW25" s="233"/>
      <c r="TSX25" s="233"/>
      <c r="TSY25" s="233"/>
      <c r="TSZ25" s="233"/>
      <c r="TTA25" s="233"/>
      <c r="TTB25" s="235"/>
      <c r="TTC25" s="232"/>
      <c r="TTD25" s="232"/>
      <c r="TTE25" s="232"/>
      <c r="TTF25" s="232"/>
      <c r="TTG25" s="232"/>
      <c r="TTH25" s="232"/>
      <c r="TTJ25" s="233"/>
      <c r="TTK25" s="233"/>
      <c r="TTL25" s="233"/>
      <c r="TTM25" s="233"/>
      <c r="TTN25" s="233"/>
      <c r="TTO25" s="233"/>
      <c r="TTP25" s="233"/>
      <c r="TTQ25" s="233"/>
      <c r="TTR25" s="235"/>
      <c r="TTS25" s="232"/>
      <c r="TTT25" s="232"/>
      <c r="TTU25" s="232"/>
      <c r="TTV25" s="232"/>
      <c r="TTW25" s="232"/>
      <c r="TTX25" s="232"/>
      <c r="TTZ25" s="233"/>
      <c r="TUA25" s="233"/>
      <c r="TUB25" s="233"/>
      <c r="TUC25" s="233"/>
      <c r="TUD25" s="233"/>
      <c r="TUE25" s="233"/>
      <c r="TUF25" s="233"/>
      <c r="TUG25" s="233"/>
      <c r="TUH25" s="235"/>
      <c r="TUI25" s="232"/>
      <c r="TUJ25" s="232"/>
      <c r="TUK25" s="232"/>
      <c r="TUL25" s="232"/>
      <c r="TUM25" s="232"/>
      <c r="TUN25" s="232"/>
      <c r="TUP25" s="233"/>
      <c r="TUQ25" s="233"/>
      <c r="TUR25" s="233"/>
      <c r="TUS25" s="233"/>
      <c r="TUT25" s="233"/>
      <c r="TUU25" s="233"/>
      <c r="TUV25" s="233"/>
      <c r="TUW25" s="233"/>
      <c r="TUX25" s="235"/>
      <c r="TUY25" s="232"/>
      <c r="TUZ25" s="232"/>
      <c r="TVA25" s="232"/>
      <c r="TVB25" s="232"/>
      <c r="TVC25" s="232"/>
      <c r="TVD25" s="232"/>
      <c r="TVF25" s="233"/>
      <c r="TVG25" s="233"/>
      <c r="TVH25" s="233"/>
      <c r="TVI25" s="233"/>
      <c r="TVJ25" s="233"/>
      <c r="TVK25" s="233"/>
      <c r="TVL25" s="233"/>
      <c r="TVM25" s="233"/>
      <c r="TVN25" s="235"/>
      <c r="TVO25" s="232"/>
      <c r="TVP25" s="232"/>
      <c r="TVQ25" s="232"/>
      <c r="TVR25" s="232"/>
      <c r="TVS25" s="232"/>
      <c r="TVT25" s="232"/>
      <c r="TVV25" s="233"/>
      <c r="TVW25" s="233"/>
      <c r="TVX25" s="233"/>
      <c r="TVY25" s="233"/>
      <c r="TVZ25" s="233"/>
      <c r="TWA25" s="233"/>
      <c r="TWB25" s="233"/>
      <c r="TWC25" s="233"/>
      <c r="TWD25" s="235"/>
      <c r="TWE25" s="232"/>
      <c r="TWF25" s="232"/>
      <c r="TWG25" s="232"/>
      <c r="TWH25" s="232"/>
      <c r="TWI25" s="232"/>
      <c r="TWJ25" s="232"/>
      <c r="TWL25" s="233"/>
      <c r="TWM25" s="233"/>
      <c r="TWN25" s="233"/>
      <c r="TWO25" s="233"/>
      <c r="TWP25" s="233"/>
      <c r="TWQ25" s="233"/>
      <c r="TWR25" s="233"/>
      <c r="TWS25" s="233"/>
      <c r="TWT25" s="235"/>
      <c r="TWU25" s="232"/>
      <c r="TWV25" s="232"/>
      <c r="TWW25" s="232"/>
      <c r="TWX25" s="232"/>
      <c r="TWY25" s="232"/>
      <c r="TWZ25" s="232"/>
      <c r="TXB25" s="233"/>
      <c r="TXC25" s="233"/>
      <c r="TXD25" s="233"/>
      <c r="TXE25" s="233"/>
      <c r="TXF25" s="233"/>
      <c r="TXG25" s="233"/>
      <c r="TXH25" s="233"/>
      <c r="TXI25" s="233"/>
      <c r="TXJ25" s="235"/>
      <c r="TXK25" s="232"/>
      <c r="TXL25" s="232"/>
      <c r="TXM25" s="232"/>
      <c r="TXN25" s="232"/>
      <c r="TXO25" s="232"/>
      <c r="TXP25" s="232"/>
      <c r="TXR25" s="233"/>
      <c r="TXS25" s="233"/>
      <c r="TXT25" s="233"/>
      <c r="TXU25" s="233"/>
      <c r="TXV25" s="233"/>
      <c r="TXW25" s="233"/>
      <c r="TXX25" s="233"/>
      <c r="TXY25" s="233"/>
      <c r="TXZ25" s="235"/>
      <c r="TYA25" s="232"/>
      <c r="TYB25" s="232"/>
      <c r="TYC25" s="232"/>
      <c r="TYD25" s="232"/>
      <c r="TYE25" s="232"/>
      <c r="TYF25" s="232"/>
      <c r="TYH25" s="233"/>
      <c r="TYI25" s="233"/>
      <c r="TYJ25" s="233"/>
      <c r="TYK25" s="233"/>
      <c r="TYL25" s="233"/>
      <c r="TYM25" s="233"/>
      <c r="TYN25" s="233"/>
      <c r="TYO25" s="233"/>
      <c r="TYP25" s="235"/>
      <c r="TYQ25" s="232"/>
      <c r="TYR25" s="232"/>
      <c r="TYS25" s="232"/>
      <c r="TYT25" s="232"/>
      <c r="TYU25" s="232"/>
      <c r="TYV25" s="232"/>
      <c r="TYX25" s="233"/>
      <c r="TYY25" s="233"/>
      <c r="TYZ25" s="233"/>
      <c r="TZA25" s="233"/>
      <c r="TZB25" s="233"/>
      <c r="TZC25" s="233"/>
      <c r="TZD25" s="233"/>
      <c r="TZE25" s="233"/>
      <c r="TZF25" s="235"/>
      <c r="TZG25" s="232"/>
      <c r="TZH25" s="232"/>
      <c r="TZI25" s="232"/>
      <c r="TZJ25" s="232"/>
      <c r="TZK25" s="232"/>
      <c r="TZL25" s="232"/>
      <c r="TZN25" s="233"/>
      <c r="TZO25" s="233"/>
      <c r="TZP25" s="233"/>
      <c r="TZQ25" s="233"/>
      <c r="TZR25" s="233"/>
      <c r="TZS25" s="233"/>
      <c r="TZT25" s="233"/>
      <c r="TZU25" s="233"/>
      <c r="TZV25" s="235"/>
      <c r="TZW25" s="232"/>
      <c r="TZX25" s="232"/>
      <c r="TZY25" s="232"/>
      <c r="TZZ25" s="232"/>
      <c r="UAA25" s="232"/>
      <c r="UAB25" s="232"/>
      <c r="UAD25" s="233"/>
      <c r="UAE25" s="233"/>
      <c r="UAF25" s="233"/>
      <c r="UAG25" s="233"/>
      <c r="UAH25" s="233"/>
      <c r="UAI25" s="233"/>
      <c r="UAJ25" s="233"/>
      <c r="UAK25" s="233"/>
      <c r="UAL25" s="235"/>
      <c r="UAM25" s="232"/>
      <c r="UAN25" s="232"/>
      <c r="UAO25" s="232"/>
      <c r="UAP25" s="232"/>
      <c r="UAQ25" s="232"/>
      <c r="UAR25" s="232"/>
      <c r="UAT25" s="233"/>
      <c r="UAU25" s="233"/>
      <c r="UAV25" s="233"/>
      <c r="UAW25" s="233"/>
      <c r="UAX25" s="233"/>
      <c r="UAY25" s="233"/>
      <c r="UAZ25" s="233"/>
      <c r="UBA25" s="233"/>
      <c r="UBB25" s="235"/>
      <c r="UBC25" s="232"/>
      <c r="UBD25" s="232"/>
      <c r="UBE25" s="232"/>
      <c r="UBF25" s="232"/>
      <c r="UBG25" s="232"/>
      <c r="UBH25" s="232"/>
      <c r="UBJ25" s="233"/>
      <c r="UBK25" s="233"/>
      <c r="UBL25" s="233"/>
      <c r="UBM25" s="233"/>
      <c r="UBN25" s="233"/>
      <c r="UBO25" s="233"/>
      <c r="UBP25" s="233"/>
      <c r="UBQ25" s="233"/>
      <c r="UBR25" s="235"/>
      <c r="UBS25" s="232"/>
      <c r="UBT25" s="232"/>
      <c r="UBU25" s="232"/>
      <c r="UBV25" s="232"/>
      <c r="UBW25" s="232"/>
      <c r="UBX25" s="232"/>
      <c r="UBZ25" s="233"/>
      <c r="UCA25" s="233"/>
      <c r="UCB25" s="233"/>
      <c r="UCC25" s="233"/>
      <c r="UCD25" s="233"/>
      <c r="UCE25" s="233"/>
      <c r="UCF25" s="233"/>
      <c r="UCG25" s="233"/>
      <c r="UCH25" s="235"/>
      <c r="UCI25" s="232"/>
      <c r="UCJ25" s="232"/>
      <c r="UCK25" s="232"/>
      <c r="UCL25" s="232"/>
      <c r="UCM25" s="232"/>
      <c r="UCN25" s="232"/>
      <c r="UCP25" s="233"/>
      <c r="UCQ25" s="233"/>
      <c r="UCR25" s="233"/>
      <c r="UCS25" s="233"/>
      <c r="UCT25" s="233"/>
      <c r="UCU25" s="233"/>
      <c r="UCV25" s="233"/>
      <c r="UCW25" s="233"/>
      <c r="UCX25" s="235"/>
      <c r="UCY25" s="232"/>
      <c r="UCZ25" s="232"/>
      <c r="UDA25" s="232"/>
      <c r="UDB25" s="232"/>
      <c r="UDC25" s="232"/>
      <c r="UDD25" s="232"/>
      <c r="UDF25" s="233"/>
      <c r="UDG25" s="233"/>
      <c r="UDH25" s="233"/>
      <c r="UDI25" s="233"/>
      <c r="UDJ25" s="233"/>
      <c r="UDK25" s="233"/>
      <c r="UDL25" s="233"/>
      <c r="UDM25" s="233"/>
      <c r="UDN25" s="235"/>
      <c r="UDO25" s="232"/>
      <c r="UDP25" s="232"/>
      <c r="UDQ25" s="232"/>
      <c r="UDR25" s="232"/>
      <c r="UDS25" s="232"/>
      <c r="UDT25" s="232"/>
      <c r="UDV25" s="233"/>
      <c r="UDW25" s="233"/>
      <c r="UDX25" s="233"/>
      <c r="UDY25" s="233"/>
      <c r="UDZ25" s="233"/>
      <c r="UEA25" s="233"/>
      <c r="UEB25" s="233"/>
      <c r="UEC25" s="233"/>
      <c r="UED25" s="235"/>
      <c r="UEE25" s="232"/>
      <c r="UEF25" s="232"/>
      <c r="UEG25" s="232"/>
      <c r="UEH25" s="232"/>
      <c r="UEI25" s="232"/>
      <c r="UEJ25" s="232"/>
      <c r="UEL25" s="233"/>
      <c r="UEM25" s="233"/>
      <c r="UEN25" s="233"/>
      <c r="UEO25" s="233"/>
      <c r="UEP25" s="233"/>
      <c r="UEQ25" s="233"/>
      <c r="UER25" s="233"/>
      <c r="UES25" s="233"/>
      <c r="UET25" s="235"/>
      <c r="UEU25" s="232"/>
      <c r="UEV25" s="232"/>
      <c r="UEW25" s="232"/>
      <c r="UEX25" s="232"/>
      <c r="UEY25" s="232"/>
      <c r="UEZ25" s="232"/>
      <c r="UFB25" s="233"/>
      <c r="UFC25" s="233"/>
      <c r="UFD25" s="233"/>
      <c r="UFE25" s="233"/>
      <c r="UFF25" s="233"/>
      <c r="UFG25" s="233"/>
      <c r="UFH25" s="233"/>
      <c r="UFI25" s="233"/>
      <c r="UFJ25" s="235"/>
      <c r="UFK25" s="232"/>
      <c r="UFL25" s="232"/>
      <c r="UFM25" s="232"/>
      <c r="UFN25" s="232"/>
      <c r="UFO25" s="232"/>
      <c r="UFP25" s="232"/>
      <c r="UFR25" s="233"/>
      <c r="UFS25" s="233"/>
      <c r="UFT25" s="233"/>
      <c r="UFU25" s="233"/>
      <c r="UFV25" s="233"/>
      <c r="UFW25" s="233"/>
      <c r="UFX25" s="233"/>
      <c r="UFY25" s="233"/>
      <c r="UFZ25" s="235"/>
      <c r="UGA25" s="232"/>
      <c r="UGB25" s="232"/>
      <c r="UGC25" s="232"/>
      <c r="UGD25" s="232"/>
      <c r="UGE25" s="232"/>
      <c r="UGF25" s="232"/>
      <c r="UGH25" s="233"/>
      <c r="UGI25" s="233"/>
      <c r="UGJ25" s="233"/>
      <c r="UGK25" s="233"/>
      <c r="UGL25" s="233"/>
      <c r="UGM25" s="233"/>
      <c r="UGN25" s="233"/>
      <c r="UGO25" s="233"/>
      <c r="UGP25" s="235"/>
      <c r="UGQ25" s="232"/>
      <c r="UGR25" s="232"/>
      <c r="UGS25" s="232"/>
      <c r="UGT25" s="232"/>
      <c r="UGU25" s="232"/>
      <c r="UGV25" s="232"/>
      <c r="UGX25" s="233"/>
      <c r="UGY25" s="233"/>
      <c r="UGZ25" s="233"/>
      <c r="UHA25" s="233"/>
      <c r="UHB25" s="233"/>
      <c r="UHC25" s="233"/>
      <c r="UHD25" s="233"/>
      <c r="UHE25" s="233"/>
      <c r="UHF25" s="235"/>
      <c r="UHG25" s="232"/>
      <c r="UHH25" s="232"/>
      <c r="UHI25" s="232"/>
      <c r="UHJ25" s="232"/>
      <c r="UHK25" s="232"/>
      <c r="UHL25" s="232"/>
      <c r="UHN25" s="233"/>
      <c r="UHO25" s="233"/>
      <c r="UHP25" s="233"/>
      <c r="UHQ25" s="233"/>
      <c r="UHR25" s="233"/>
      <c r="UHS25" s="233"/>
      <c r="UHT25" s="233"/>
      <c r="UHU25" s="233"/>
      <c r="UHV25" s="235"/>
      <c r="UHW25" s="232"/>
      <c r="UHX25" s="232"/>
      <c r="UHY25" s="232"/>
      <c r="UHZ25" s="232"/>
      <c r="UIA25" s="232"/>
      <c r="UIB25" s="232"/>
      <c r="UID25" s="233"/>
      <c r="UIE25" s="233"/>
      <c r="UIF25" s="233"/>
      <c r="UIG25" s="233"/>
      <c r="UIH25" s="233"/>
      <c r="UII25" s="233"/>
      <c r="UIJ25" s="233"/>
      <c r="UIK25" s="233"/>
      <c r="UIL25" s="235"/>
      <c r="UIM25" s="232"/>
      <c r="UIN25" s="232"/>
      <c r="UIO25" s="232"/>
      <c r="UIP25" s="232"/>
      <c r="UIQ25" s="232"/>
      <c r="UIR25" s="232"/>
      <c r="UIT25" s="233"/>
      <c r="UIU25" s="233"/>
      <c r="UIV25" s="233"/>
      <c r="UIW25" s="233"/>
      <c r="UIX25" s="233"/>
      <c r="UIY25" s="233"/>
      <c r="UIZ25" s="233"/>
      <c r="UJA25" s="233"/>
      <c r="UJB25" s="235"/>
      <c r="UJC25" s="232"/>
      <c r="UJD25" s="232"/>
      <c r="UJE25" s="232"/>
      <c r="UJF25" s="232"/>
      <c r="UJG25" s="232"/>
      <c r="UJH25" s="232"/>
      <c r="UJJ25" s="233"/>
      <c r="UJK25" s="233"/>
      <c r="UJL25" s="233"/>
      <c r="UJM25" s="233"/>
      <c r="UJN25" s="233"/>
      <c r="UJO25" s="233"/>
      <c r="UJP25" s="233"/>
      <c r="UJQ25" s="233"/>
      <c r="UJR25" s="235"/>
      <c r="UJS25" s="232"/>
      <c r="UJT25" s="232"/>
      <c r="UJU25" s="232"/>
      <c r="UJV25" s="232"/>
      <c r="UJW25" s="232"/>
      <c r="UJX25" s="232"/>
      <c r="UJZ25" s="233"/>
      <c r="UKA25" s="233"/>
      <c r="UKB25" s="233"/>
      <c r="UKC25" s="233"/>
      <c r="UKD25" s="233"/>
      <c r="UKE25" s="233"/>
      <c r="UKF25" s="233"/>
      <c r="UKG25" s="233"/>
      <c r="UKH25" s="235"/>
      <c r="UKI25" s="232"/>
      <c r="UKJ25" s="232"/>
      <c r="UKK25" s="232"/>
      <c r="UKL25" s="232"/>
      <c r="UKM25" s="232"/>
      <c r="UKN25" s="232"/>
      <c r="UKP25" s="233"/>
      <c r="UKQ25" s="233"/>
      <c r="UKR25" s="233"/>
      <c r="UKS25" s="233"/>
      <c r="UKT25" s="233"/>
      <c r="UKU25" s="233"/>
      <c r="UKV25" s="233"/>
      <c r="UKW25" s="233"/>
      <c r="UKX25" s="235"/>
      <c r="UKY25" s="232"/>
      <c r="UKZ25" s="232"/>
      <c r="ULA25" s="232"/>
      <c r="ULB25" s="232"/>
      <c r="ULC25" s="232"/>
      <c r="ULD25" s="232"/>
      <c r="ULF25" s="233"/>
      <c r="ULG25" s="233"/>
      <c r="ULH25" s="233"/>
      <c r="ULI25" s="233"/>
      <c r="ULJ25" s="233"/>
      <c r="ULK25" s="233"/>
      <c r="ULL25" s="233"/>
      <c r="ULM25" s="233"/>
      <c r="ULN25" s="235"/>
      <c r="ULO25" s="232"/>
      <c r="ULP25" s="232"/>
      <c r="ULQ25" s="232"/>
      <c r="ULR25" s="232"/>
      <c r="ULS25" s="232"/>
      <c r="ULT25" s="232"/>
      <c r="ULV25" s="233"/>
      <c r="ULW25" s="233"/>
      <c r="ULX25" s="233"/>
      <c r="ULY25" s="233"/>
      <c r="ULZ25" s="233"/>
      <c r="UMA25" s="233"/>
      <c r="UMB25" s="233"/>
      <c r="UMC25" s="233"/>
      <c r="UMD25" s="235"/>
      <c r="UME25" s="232"/>
      <c r="UMF25" s="232"/>
      <c r="UMG25" s="232"/>
      <c r="UMH25" s="232"/>
      <c r="UMI25" s="232"/>
      <c r="UMJ25" s="232"/>
      <c r="UML25" s="233"/>
      <c r="UMM25" s="233"/>
      <c r="UMN25" s="233"/>
      <c r="UMO25" s="233"/>
      <c r="UMP25" s="233"/>
      <c r="UMQ25" s="233"/>
      <c r="UMR25" s="233"/>
      <c r="UMS25" s="233"/>
      <c r="UMT25" s="235"/>
      <c r="UMU25" s="232"/>
      <c r="UMV25" s="232"/>
      <c r="UMW25" s="232"/>
      <c r="UMX25" s="232"/>
      <c r="UMY25" s="232"/>
      <c r="UMZ25" s="232"/>
      <c r="UNB25" s="233"/>
      <c r="UNC25" s="233"/>
      <c r="UND25" s="233"/>
      <c r="UNE25" s="233"/>
      <c r="UNF25" s="233"/>
      <c r="UNG25" s="233"/>
      <c r="UNH25" s="233"/>
      <c r="UNI25" s="233"/>
      <c r="UNJ25" s="235"/>
      <c r="UNK25" s="232"/>
      <c r="UNL25" s="232"/>
      <c r="UNM25" s="232"/>
      <c r="UNN25" s="232"/>
      <c r="UNO25" s="232"/>
      <c r="UNP25" s="232"/>
      <c r="UNR25" s="233"/>
      <c r="UNS25" s="233"/>
      <c r="UNT25" s="233"/>
      <c r="UNU25" s="233"/>
      <c r="UNV25" s="233"/>
      <c r="UNW25" s="233"/>
      <c r="UNX25" s="233"/>
      <c r="UNY25" s="233"/>
      <c r="UNZ25" s="235"/>
      <c r="UOA25" s="232"/>
      <c r="UOB25" s="232"/>
      <c r="UOC25" s="232"/>
      <c r="UOD25" s="232"/>
      <c r="UOE25" s="232"/>
      <c r="UOF25" s="232"/>
      <c r="UOH25" s="233"/>
      <c r="UOI25" s="233"/>
      <c r="UOJ25" s="233"/>
      <c r="UOK25" s="233"/>
      <c r="UOL25" s="233"/>
      <c r="UOM25" s="233"/>
      <c r="UON25" s="233"/>
      <c r="UOO25" s="233"/>
      <c r="UOP25" s="235"/>
      <c r="UOQ25" s="232"/>
      <c r="UOR25" s="232"/>
      <c r="UOS25" s="232"/>
      <c r="UOT25" s="232"/>
      <c r="UOU25" s="232"/>
      <c r="UOV25" s="232"/>
      <c r="UOX25" s="233"/>
      <c r="UOY25" s="233"/>
      <c r="UOZ25" s="233"/>
      <c r="UPA25" s="233"/>
      <c r="UPB25" s="233"/>
      <c r="UPC25" s="233"/>
      <c r="UPD25" s="233"/>
      <c r="UPE25" s="233"/>
      <c r="UPF25" s="235"/>
      <c r="UPG25" s="232"/>
      <c r="UPH25" s="232"/>
      <c r="UPI25" s="232"/>
      <c r="UPJ25" s="232"/>
      <c r="UPK25" s="232"/>
      <c r="UPL25" s="232"/>
      <c r="UPN25" s="233"/>
      <c r="UPO25" s="233"/>
      <c r="UPP25" s="233"/>
      <c r="UPQ25" s="233"/>
      <c r="UPR25" s="233"/>
      <c r="UPS25" s="233"/>
      <c r="UPT25" s="233"/>
      <c r="UPU25" s="233"/>
      <c r="UPV25" s="235"/>
      <c r="UPW25" s="232"/>
      <c r="UPX25" s="232"/>
      <c r="UPY25" s="232"/>
      <c r="UPZ25" s="232"/>
      <c r="UQA25" s="232"/>
      <c r="UQB25" s="232"/>
      <c r="UQD25" s="233"/>
      <c r="UQE25" s="233"/>
      <c r="UQF25" s="233"/>
      <c r="UQG25" s="233"/>
      <c r="UQH25" s="233"/>
      <c r="UQI25" s="233"/>
      <c r="UQJ25" s="233"/>
      <c r="UQK25" s="233"/>
      <c r="UQL25" s="235"/>
      <c r="UQM25" s="232"/>
      <c r="UQN25" s="232"/>
      <c r="UQO25" s="232"/>
      <c r="UQP25" s="232"/>
      <c r="UQQ25" s="232"/>
      <c r="UQR25" s="232"/>
      <c r="UQT25" s="233"/>
      <c r="UQU25" s="233"/>
      <c r="UQV25" s="233"/>
      <c r="UQW25" s="233"/>
      <c r="UQX25" s="233"/>
      <c r="UQY25" s="233"/>
      <c r="UQZ25" s="233"/>
      <c r="URA25" s="233"/>
      <c r="URB25" s="235"/>
      <c r="URC25" s="232"/>
      <c r="URD25" s="232"/>
      <c r="URE25" s="232"/>
      <c r="URF25" s="232"/>
      <c r="URG25" s="232"/>
      <c r="URH25" s="232"/>
      <c r="URJ25" s="233"/>
      <c r="URK25" s="233"/>
      <c r="URL25" s="233"/>
      <c r="URM25" s="233"/>
      <c r="URN25" s="233"/>
      <c r="URO25" s="233"/>
      <c r="URP25" s="233"/>
      <c r="URQ25" s="233"/>
      <c r="URR25" s="235"/>
      <c r="URS25" s="232"/>
      <c r="URT25" s="232"/>
      <c r="URU25" s="232"/>
      <c r="URV25" s="232"/>
      <c r="URW25" s="232"/>
      <c r="URX25" s="232"/>
      <c r="URZ25" s="233"/>
      <c r="USA25" s="233"/>
      <c r="USB25" s="233"/>
      <c r="USC25" s="233"/>
      <c r="USD25" s="233"/>
      <c r="USE25" s="233"/>
      <c r="USF25" s="233"/>
      <c r="USG25" s="233"/>
      <c r="USH25" s="235"/>
      <c r="USI25" s="232"/>
      <c r="USJ25" s="232"/>
      <c r="USK25" s="232"/>
      <c r="USL25" s="232"/>
      <c r="USM25" s="232"/>
      <c r="USN25" s="232"/>
      <c r="USP25" s="233"/>
      <c r="USQ25" s="233"/>
      <c r="USR25" s="233"/>
      <c r="USS25" s="233"/>
      <c r="UST25" s="233"/>
      <c r="USU25" s="233"/>
      <c r="USV25" s="233"/>
      <c r="USW25" s="233"/>
      <c r="USX25" s="235"/>
      <c r="USY25" s="232"/>
      <c r="USZ25" s="232"/>
      <c r="UTA25" s="232"/>
      <c r="UTB25" s="232"/>
      <c r="UTC25" s="232"/>
      <c r="UTD25" s="232"/>
      <c r="UTF25" s="233"/>
      <c r="UTG25" s="233"/>
      <c r="UTH25" s="233"/>
      <c r="UTI25" s="233"/>
      <c r="UTJ25" s="233"/>
      <c r="UTK25" s="233"/>
      <c r="UTL25" s="233"/>
      <c r="UTM25" s="233"/>
      <c r="UTN25" s="235"/>
      <c r="UTO25" s="232"/>
      <c r="UTP25" s="232"/>
      <c r="UTQ25" s="232"/>
      <c r="UTR25" s="232"/>
      <c r="UTS25" s="232"/>
      <c r="UTT25" s="232"/>
      <c r="UTV25" s="233"/>
      <c r="UTW25" s="233"/>
      <c r="UTX25" s="233"/>
      <c r="UTY25" s="233"/>
      <c r="UTZ25" s="233"/>
      <c r="UUA25" s="233"/>
      <c r="UUB25" s="233"/>
      <c r="UUC25" s="233"/>
      <c r="UUD25" s="235"/>
      <c r="UUE25" s="232"/>
      <c r="UUF25" s="232"/>
      <c r="UUG25" s="232"/>
      <c r="UUH25" s="232"/>
      <c r="UUI25" s="232"/>
      <c r="UUJ25" s="232"/>
      <c r="UUL25" s="233"/>
      <c r="UUM25" s="233"/>
      <c r="UUN25" s="233"/>
      <c r="UUO25" s="233"/>
      <c r="UUP25" s="233"/>
      <c r="UUQ25" s="233"/>
      <c r="UUR25" s="233"/>
      <c r="UUS25" s="233"/>
      <c r="UUT25" s="235"/>
      <c r="UUU25" s="232"/>
      <c r="UUV25" s="232"/>
      <c r="UUW25" s="232"/>
      <c r="UUX25" s="232"/>
      <c r="UUY25" s="232"/>
      <c r="UUZ25" s="232"/>
      <c r="UVB25" s="233"/>
      <c r="UVC25" s="233"/>
      <c r="UVD25" s="233"/>
      <c r="UVE25" s="233"/>
      <c r="UVF25" s="233"/>
      <c r="UVG25" s="233"/>
      <c r="UVH25" s="233"/>
      <c r="UVI25" s="233"/>
      <c r="UVJ25" s="235"/>
      <c r="UVK25" s="232"/>
      <c r="UVL25" s="232"/>
      <c r="UVM25" s="232"/>
      <c r="UVN25" s="232"/>
      <c r="UVO25" s="232"/>
      <c r="UVP25" s="232"/>
      <c r="UVR25" s="233"/>
      <c r="UVS25" s="233"/>
      <c r="UVT25" s="233"/>
      <c r="UVU25" s="233"/>
      <c r="UVV25" s="233"/>
      <c r="UVW25" s="233"/>
      <c r="UVX25" s="233"/>
      <c r="UVY25" s="233"/>
      <c r="UVZ25" s="235"/>
      <c r="UWA25" s="232"/>
      <c r="UWB25" s="232"/>
      <c r="UWC25" s="232"/>
      <c r="UWD25" s="232"/>
      <c r="UWE25" s="232"/>
      <c r="UWF25" s="232"/>
      <c r="UWH25" s="233"/>
      <c r="UWI25" s="233"/>
      <c r="UWJ25" s="233"/>
      <c r="UWK25" s="233"/>
      <c r="UWL25" s="233"/>
      <c r="UWM25" s="233"/>
      <c r="UWN25" s="233"/>
      <c r="UWO25" s="233"/>
      <c r="UWP25" s="235"/>
      <c r="UWQ25" s="232"/>
      <c r="UWR25" s="232"/>
      <c r="UWS25" s="232"/>
      <c r="UWT25" s="232"/>
      <c r="UWU25" s="232"/>
      <c r="UWV25" s="232"/>
      <c r="UWX25" s="233"/>
      <c r="UWY25" s="233"/>
      <c r="UWZ25" s="233"/>
      <c r="UXA25" s="233"/>
      <c r="UXB25" s="233"/>
      <c r="UXC25" s="233"/>
      <c r="UXD25" s="233"/>
      <c r="UXE25" s="233"/>
      <c r="UXF25" s="235"/>
      <c r="UXG25" s="232"/>
      <c r="UXH25" s="232"/>
      <c r="UXI25" s="232"/>
      <c r="UXJ25" s="232"/>
      <c r="UXK25" s="232"/>
      <c r="UXL25" s="232"/>
      <c r="UXN25" s="233"/>
      <c r="UXO25" s="233"/>
      <c r="UXP25" s="233"/>
      <c r="UXQ25" s="233"/>
      <c r="UXR25" s="233"/>
      <c r="UXS25" s="233"/>
      <c r="UXT25" s="233"/>
      <c r="UXU25" s="233"/>
      <c r="UXV25" s="235"/>
      <c r="UXW25" s="232"/>
      <c r="UXX25" s="232"/>
      <c r="UXY25" s="232"/>
      <c r="UXZ25" s="232"/>
      <c r="UYA25" s="232"/>
      <c r="UYB25" s="232"/>
      <c r="UYD25" s="233"/>
      <c r="UYE25" s="233"/>
      <c r="UYF25" s="233"/>
      <c r="UYG25" s="233"/>
      <c r="UYH25" s="233"/>
      <c r="UYI25" s="233"/>
      <c r="UYJ25" s="233"/>
      <c r="UYK25" s="233"/>
      <c r="UYL25" s="235"/>
      <c r="UYM25" s="232"/>
      <c r="UYN25" s="232"/>
      <c r="UYO25" s="232"/>
      <c r="UYP25" s="232"/>
      <c r="UYQ25" s="232"/>
      <c r="UYR25" s="232"/>
      <c r="UYT25" s="233"/>
      <c r="UYU25" s="233"/>
      <c r="UYV25" s="233"/>
      <c r="UYW25" s="233"/>
      <c r="UYX25" s="233"/>
      <c r="UYY25" s="233"/>
      <c r="UYZ25" s="233"/>
      <c r="UZA25" s="233"/>
      <c r="UZB25" s="235"/>
      <c r="UZC25" s="232"/>
      <c r="UZD25" s="232"/>
      <c r="UZE25" s="232"/>
      <c r="UZF25" s="232"/>
      <c r="UZG25" s="232"/>
      <c r="UZH25" s="232"/>
      <c r="UZJ25" s="233"/>
      <c r="UZK25" s="233"/>
      <c r="UZL25" s="233"/>
      <c r="UZM25" s="233"/>
      <c r="UZN25" s="233"/>
      <c r="UZO25" s="233"/>
      <c r="UZP25" s="233"/>
      <c r="UZQ25" s="233"/>
      <c r="UZR25" s="235"/>
      <c r="UZS25" s="232"/>
      <c r="UZT25" s="232"/>
      <c r="UZU25" s="232"/>
      <c r="UZV25" s="232"/>
      <c r="UZW25" s="232"/>
      <c r="UZX25" s="232"/>
      <c r="UZZ25" s="233"/>
      <c r="VAA25" s="233"/>
      <c r="VAB25" s="233"/>
      <c r="VAC25" s="233"/>
      <c r="VAD25" s="233"/>
      <c r="VAE25" s="233"/>
      <c r="VAF25" s="233"/>
      <c r="VAG25" s="233"/>
      <c r="VAH25" s="235"/>
      <c r="VAI25" s="232"/>
      <c r="VAJ25" s="232"/>
      <c r="VAK25" s="232"/>
      <c r="VAL25" s="232"/>
      <c r="VAM25" s="232"/>
      <c r="VAN25" s="232"/>
      <c r="VAP25" s="233"/>
      <c r="VAQ25" s="233"/>
      <c r="VAR25" s="233"/>
      <c r="VAS25" s="233"/>
      <c r="VAT25" s="233"/>
      <c r="VAU25" s="233"/>
      <c r="VAV25" s="233"/>
      <c r="VAW25" s="233"/>
      <c r="VAX25" s="235"/>
      <c r="VAY25" s="232"/>
      <c r="VAZ25" s="232"/>
      <c r="VBA25" s="232"/>
      <c r="VBB25" s="232"/>
      <c r="VBC25" s="232"/>
      <c r="VBD25" s="232"/>
      <c r="VBF25" s="233"/>
      <c r="VBG25" s="233"/>
      <c r="VBH25" s="233"/>
      <c r="VBI25" s="233"/>
      <c r="VBJ25" s="233"/>
      <c r="VBK25" s="233"/>
      <c r="VBL25" s="233"/>
      <c r="VBM25" s="233"/>
      <c r="VBN25" s="235"/>
      <c r="VBO25" s="232"/>
      <c r="VBP25" s="232"/>
      <c r="VBQ25" s="232"/>
      <c r="VBR25" s="232"/>
      <c r="VBS25" s="232"/>
      <c r="VBT25" s="232"/>
      <c r="VBV25" s="233"/>
      <c r="VBW25" s="233"/>
      <c r="VBX25" s="233"/>
      <c r="VBY25" s="233"/>
      <c r="VBZ25" s="233"/>
      <c r="VCA25" s="233"/>
      <c r="VCB25" s="233"/>
      <c r="VCC25" s="233"/>
      <c r="VCD25" s="235"/>
      <c r="VCE25" s="232"/>
      <c r="VCF25" s="232"/>
      <c r="VCG25" s="232"/>
      <c r="VCH25" s="232"/>
      <c r="VCI25" s="232"/>
      <c r="VCJ25" s="232"/>
      <c r="VCL25" s="233"/>
      <c r="VCM25" s="233"/>
      <c r="VCN25" s="233"/>
      <c r="VCO25" s="233"/>
      <c r="VCP25" s="233"/>
      <c r="VCQ25" s="233"/>
      <c r="VCR25" s="233"/>
      <c r="VCS25" s="233"/>
      <c r="VCT25" s="235"/>
      <c r="VCU25" s="232"/>
      <c r="VCV25" s="232"/>
      <c r="VCW25" s="232"/>
      <c r="VCX25" s="232"/>
      <c r="VCY25" s="232"/>
      <c r="VCZ25" s="232"/>
      <c r="VDB25" s="233"/>
      <c r="VDC25" s="233"/>
      <c r="VDD25" s="233"/>
      <c r="VDE25" s="233"/>
      <c r="VDF25" s="233"/>
      <c r="VDG25" s="233"/>
      <c r="VDH25" s="233"/>
      <c r="VDI25" s="233"/>
      <c r="VDJ25" s="235"/>
      <c r="VDK25" s="232"/>
      <c r="VDL25" s="232"/>
      <c r="VDM25" s="232"/>
      <c r="VDN25" s="232"/>
      <c r="VDO25" s="232"/>
      <c r="VDP25" s="232"/>
      <c r="VDR25" s="233"/>
      <c r="VDS25" s="233"/>
      <c r="VDT25" s="233"/>
      <c r="VDU25" s="233"/>
      <c r="VDV25" s="233"/>
      <c r="VDW25" s="233"/>
      <c r="VDX25" s="233"/>
      <c r="VDY25" s="233"/>
      <c r="VDZ25" s="235"/>
      <c r="VEA25" s="232"/>
      <c r="VEB25" s="232"/>
      <c r="VEC25" s="232"/>
      <c r="VED25" s="232"/>
      <c r="VEE25" s="232"/>
      <c r="VEF25" s="232"/>
      <c r="VEH25" s="233"/>
      <c r="VEI25" s="233"/>
      <c r="VEJ25" s="233"/>
      <c r="VEK25" s="233"/>
      <c r="VEL25" s="233"/>
      <c r="VEM25" s="233"/>
      <c r="VEN25" s="233"/>
      <c r="VEO25" s="233"/>
      <c r="VEP25" s="235"/>
      <c r="VEQ25" s="232"/>
      <c r="VER25" s="232"/>
      <c r="VES25" s="232"/>
      <c r="VET25" s="232"/>
      <c r="VEU25" s="232"/>
      <c r="VEV25" s="232"/>
      <c r="VEX25" s="233"/>
      <c r="VEY25" s="233"/>
      <c r="VEZ25" s="233"/>
      <c r="VFA25" s="233"/>
      <c r="VFB25" s="233"/>
      <c r="VFC25" s="233"/>
      <c r="VFD25" s="233"/>
      <c r="VFE25" s="233"/>
      <c r="VFF25" s="235"/>
      <c r="VFG25" s="232"/>
      <c r="VFH25" s="232"/>
      <c r="VFI25" s="232"/>
      <c r="VFJ25" s="232"/>
      <c r="VFK25" s="232"/>
      <c r="VFL25" s="232"/>
      <c r="VFN25" s="233"/>
      <c r="VFO25" s="233"/>
      <c r="VFP25" s="233"/>
      <c r="VFQ25" s="233"/>
      <c r="VFR25" s="233"/>
      <c r="VFS25" s="233"/>
      <c r="VFT25" s="233"/>
      <c r="VFU25" s="233"/>
      <c r="VFV25" s="235"/>
      <c r="VFW25" s="232"/>
      <c r="VFX25" s="232"/>
      <c r="VFY25" s="232"/>
      <c r="VFZ25" s="232"/>
      <c r="VGA25" s="232"/>
      <c r="VGB25" s="232"/>
      <c r="VGD25" s="233"/>
      <c r="VGE25" s="233"/>
      <c r="VGF25" s="233"/>
      <c r="VGG25" s="233"/>
      <c r="VGH25" s="233"/>
      <c r="VGI25" s="233"/>
      <c r="VGJ25" s="233"/>
      <c r="VGK25" s="233"/>
      <c r="VGL25" s="235"/>
      <c r="VGM25" s="232"/>
      <c r="VGN25" s="232"/>
      <c r="VGO25" s="232"/>
      <c r="VGP25" s="232"/>
      <c r="VGQ25" s="232"/>
      <c r="VGR25" s="232"/>
      <c r="VGT25" s="233"/>
      <c r="VGU25" s="233"/>
      <c r="VGV25" s="233"/>
      <c r="VGW25" s="233"/>
      <c r="VGX25" s="233"/>
      <c r="VGY25" s="233"/>
      <c r="VGZ25" s="233"/>
      <c r="VHA25" s="233"/>
      <c r="VHB25" s="235"/>
      <c r="VHC25" s="232"/>
      <c r="VHD25" s="232"/>
      <c r="VHE25" s="232"/>
      <c r="VHF25" s="232"/>
      <c r="VHG25" s="232"/>
      <c r="VHH25" s="232"/>
      <c r="VHJ25" s="233"/>
      <c r="VHK25" s="233"/>
      <c r="VHL25" s="233"/>
      <c r="VHM25" s="233"/>
      <c r="VHN25" s="233"/>
      <c r="VHO25" s="233"/>
      <c r="VHP25" s="233"/>
      <c r="VHQ25" s="233"/>
      <c r="VHR25" s="235"/>
      <c r="VHS25" s="232"/>
      <c r="VHT25" s="232"/>
      <c r="VHU25" s="232"/>
      <c r="VHV25" s="232"/>
      <c r="VHW25" s="232"/>
      <c r="VHX25" s="232"/>
      <c r="VHZ25" s="233"/>
      <c r="VIA25" s="233"/>
      <c r="VIB25" s="233"/>
      <c r="VIC25" s="233"/>
      <c r="VID25" s="233"/>
      <c r="VIE25" s="233"/>
      <c r="VIF25" s="233"/>
      <c r="VIG25" s="233"/>
      <c r="VIH25" s="235"/>
      <c r="VII25" s="232"/>
      <c r="VIJ25" s="232"/>
      <c r="VIK25" s="232"/>
      <c r="VIL25" s="232"/>
      <c r="VIM25" s="232"/>
      <c r="VIN25" s="232"/>
      <c r="VIP25" s="233"/>
      <c r="VIQ25" s="233"/>
      <c r="VIR25" s="233"/>
      <c r="VIS25" s="233"/>
      <c r="VIT25" s="233"/>
      <c r="VIU25" s="233"/>
      <c r="VIV25" s="233"/>
      <c r="VIW25" s="233"/>
      <c r="VIX25" s="235"/>
      <c r="VIY25" s="232"/>
      <c r="VIZ25" s="232"/>
      <c r="VJA25" s="232"/>
      <c r="VJB25" s="232"/>
      <c r="VJC25" s="232"/>
      <c r="VJD25" s="232"/>
      <c r="VJF25" s="233"/>
      <c r="VJG25" s="233"/>
      <c r="VJH25" s="233"/>
      <c r="VJI25" s="233"/>
      <c r="VJJ25" s="233"/>
      <c r="VJK25" s="233"/>
      <c r="VJL25" s="233"/>
      <c r="VJM25" s="233"/>
      <c r="VJN25" s="235"/>
      <c r="VJO25" s="232"/>
      <c r="VJP25" s="232"/>
      <c r="VJQ25" s="232"/>
      <c r="VJR25" s="232"/>
      <c r="VJS25" s="232"/>
      <c r="VJT25" s="232"/>
      <c r="VJV25" s="233"/>
      <c r="VJW25" s="233"/>
      <c r="VJX25" s="233"/>
      <c r="VJY25" s="233"/>
      <c r="VJZ25" s="233"/>
      <c r="VKA25" s="233"/>
      <c r="VKB25" s="233"/>
      <c r="VKC25" s="233"/>
      <c r="VKD25" s="235"/>
      <c r="VKE25" s="232"/>
      <c r="VKF25" s="232"/>
      <c r="VKG25" s="232"/>
      <c r="VKH25" s="232"/>
      <c r="VKI25" s="232"/>
      <c r="VKJ25" s="232"/>
      <c r="VKL25" s="233"/>
      <c r="VKM25" s="233"/>
      <c r="VKN25" s="233"/>
      <c r="VKO25" s="233"/>
      <c r="VKP25" s="233"/>
      <c r="VKQ25" s="233"/>
      <c r="VKR25" s="233"/>
      <c r="VKS25" s="233"/>
      <c r="VKT25" s="235"/>
      <c r="VKU25" s="232"/>
      <c r="VKV25" s="232"/>
      <c r="VKW25" s="232"/>
      <c r="VKX25" s="232"/>
      <c r="VKY25" s="232"/>
      <c r="VKZ25" s="232"/>
      <c r="VLB25" s="233"/>
      <c r="VLC25" s="233"/>
      <c r="VLD25" s="233"/>
      <c r="VLE25" s="233"/>
      <c r="VLF25" s="233"/>
      <c r="VLG25" s="233"/>
      <c r="VLH25" s="233"/>
      <c r="VLI25" s="233"/>
      <c r="VLJ25" s="235"/>
      <c r="VLK25" s="232"/>
      <c r="VLL25" s="232"/>
      <c r="VLM25" s="232"/>
      <c r="VLN25" s="232"/>
      <c r="VLO25" s="232"/>
      <c r="VLP25" s="232"/>
      <c r="VLR25" s="233"/>
      <c r="VLS25" s="233"/>
      <c r="VLT25" s="233"/>
      <c r="VLU25" s="233"/>
      <c r="VLV25" s="233"/>
      <c r="VLW25" s="233"/>
      <c r="VLX25" s="233"/>
      <c r="VLY25" s="233"/>
      <c r="VLZ25" s="235"/>
      <c r="VMA25" s="232"/>
      <c r="VMB25" s="232"/>
      <c r="VMC25" s="232"/>
      <c r="VMD25" s="232"/>
      <c r="VME25" s="232"/>
      <c r="VMF25" s="232"/>
      <c r="VMH25" s="233"/>
      <c r="VMI25" s="233"/>
      <c r="VMJ25" s="233"/>
      <c r="VMK25" s="233"/>
      <c r="VML25" s="233"/>
      <c r="VMM25" s="233"/>
      <c r="VMN25" s="233"/>
      <c r="VMO25" s="233"/>
      <c r="VMP25" s="235"/>
      <c r="VMQ25" s="232"/>
      <c r="VMR25" s="232"/>
      <c r="VMS25" s="232"/>
      <c r="VMT25" s="232"/>
      <c r="VMU25" s="232"/>
      <c r="VMV25" s="232"/>
      <c r="VMX25" s="233"/>
      <c r="VMY25" s="233"/>
      <c r="VMZ25" s="233"/>
      <c r="VNA25" s="233"/>
      <c r="VNB25" s="233"/>
      <c r="VNC25" s="233"/>
      <c r="VND25" s="233"/>
      <c r="VNE25" s="233"/>
      <c r="VNF25" s="235"/>
      <c r="VNG25" s="232"/>
      <c r="VNH25" s="232"/>
      <c r="VNI25" s="232"/>
      <c r="VNJ25" s="232"/>
      <c r="VNK25" s="232"/>
      <c r="VNL25" s="232"/>
      <c r="VNN25" s="233"/>
      <c r="VNO25" s="233"/>
      <c r="VNP25" s="233"/>
      <c r="VNQ25" s="233"/>
      <c r="VNR25" s="233"/>
      <c r="VNS25" s="233"/>
      <c r="VNT25" s="233"/>
      <c r="VNU25" s="233"/>
      <c r="VNV25" s="235"/>
      <c r="VNW25" s="232"/>
      <c r="VNX25" s="232"/>
      <c r="VNY25" s="232"/>
      <c r="VNZ25" s="232"/>
      <c r="VOA25" s="232"/>
      <c r="VOB25" s="232"/>
      <c r="VOD25" s="233"/>
      <c r="VOE25" s="233"/>
      <c r="VOF25" s="233"/>
      <c r="VOG25" s="233"/>
      <c r="VOH25" s="233"/>
      <c r="VOI25" s="233"/>
      <c r="VOJ25" s="233"/>
      <c r="VOK25" s="233"/>
      <c r="VOL25" s="235"/>
      <c r="VOM25" s="232"/>
      <c r="VON25" s="232"/>
      <c r="VOO25" s="232"/>
      <c r="VOP25" s="232"/>
      <c r="VOQ25" s="232"/>
      <c r="VOR25" s="232"/>
      <c r="VOT25" s="233"/>
      <c r="VOU25" s="233"/>
      <c r="VOV25" s="233"/>
      <c r="VOW25" s="233"/>
      <c r="VOX25" s="233"/>
      <c r="VOY25" s="233"/>
      <c r="VOZ25" s="233"/>
      <c r="VPA25" s="233"/>
      <c r="VPB25" s="235"/>
      <c r="VPC25" s="232"/>
      <c r="VPD25" s="232"/>
      <c r="VPE25" s="232"/>
      <c r="VPF25" s="232"/>
      <c r="VPG25" s="232"/>
      <c r="VPH25" s="232"/>
      <c r="VPJ25" s="233"/>
      <c r="VPK25" s="233"/>
      <c r="VPL25" s="233"/>
      <c r="VPM25" s="233"/>
      <c r="VPN25" s="233"/>
      <c r="VPO25" s="233"/>
      <c r="VPP25" s="233"/>
      <c r="VPQ25" s="233"/>
      <c r="VPR25" s="235"/>
      <c r="VPS25" s="232"/>
      <c r="VPT25" s="232"/>
      <c r="VPU25" s="232"/>
      <c r="VPV25" s="232"/>
      <c r="VPW25" s="232"/>
      <c r="VPX25" s="232"/>
      <c r="VPZ25" s="233"/>
      <c r="VQA25" s="233"/>
      <c r="VQB25" s="233"/>
      <c r="VQC25" s="233"/>
      <c r="VQD25" s="233"/>
      <c r="VQE25" s="233"/>
      <c r="VQF25" s="233"/>
      <c r="VQG25" s="233"/>
      <c r="VQH25" s="235"/>
      <c r="VQI25" s="232"/>
      <c r="VQJ25" s="232"/>
      <c r="VQK25" s="232"/>
      <c r="VQL25" s="232"/>
      <c r="VQM25" s="232"/>
      <c r="VQN25" s="232"/>
      <c r="VQP25" s="233"/>
      <c r="VQQ25" s="233"/>
      <c r="VQR25" s="233"/>
      <c r="VQS25" s="233"/>
      <c r="VQT25" s="233"/>
      <c r="VQU25" s="233"/>
      <c r="VQV25" s="233"/>
      <c r="VQW25" s="233"/>
      <c r="VQX25" s="235"/>
      <c r="VQY25" s="232"/>
      <c r="VQZ25" s="232"/>
      <c r="VRA25" s="232"/>
      <c r="VRB25" s="232"/>
      <c r="VRC25" s="232"/>
      <c r="VRD25" s="232"/>
      <c r="VRF25" s="233"/>
      <c r="VRG25" s="233"/>
      <c r="VRH25" s="233"/>
      <c r="VRI25" s="233"/>
      <c r="VRJ25" s="233"/>
      <c r="VRK25" s="233"/>
      <c r="VRL25" s="233"/>
      <c r="VRM25" s="233"/>
      <c r="VRN25" s="235"/>
      <c r="VRO25" s="232"/>
      <c r="VRP25" s="232"/>
      <c r="VRQ25" s="232"/>
      <c r="VRR25" s="232"/>
      <c r="VRS25" s="232"/>
      <c r="VRT25" s="232"/>
      <c r="VRV25" s="233"/>
      <c r="VRW25" s="233"/>
      <c r="VRX25" s="233"/>
      <c r="VRY25" s="233"/>
      <c r="VRZ25" s="233"/>
      <c r="VSA25" s="233"/>
      <c r="VSB25" s="233"/>
      <c r="VSC25" s="233"/>
      <c r="VSD25" s="235"/>
      <c r="VSE25" s="232"/>
      <c r="VSF25" s="232"/>
      <c r="VSG25" s="232"/>
      <c r="VSH25" s="232"/>
      <c r="VSI25" s="232"/>
      <c r="VSJ25" s="232"/>
      <c r="VSL25" s="233"/>
      <c r="VSM25" s="233"/>
      <c r="VSN25" s="233"/>
      <c r="VSO25" s="233"/>
      <c r="VSP25" s="233"/>
      <c r="VSQ25" s="233"/>
      <c r="VSR25" s="233"/>
      <c r="VSS25" s="233"/>
      <c r="VST25" s="235"/>
      <c r="VSU25" s="232"/>
      <c r="VSV25" s="232"/>
      <c r="VSW25" s="232"/>
      <c r="VSX25" s="232"/>
      <c r="VSY25" s="232"/>
      <c r="VSZ25" s="232"/>
      <c r="VTB25" s="233"/>
      <c r="VTC25" s="233"/>
      <c r="VTD25" s="233"/>
      <c r="VTE25" s="233"/>
      <c r="VTF25" s="233"/>
      <c r="VTG25" s="233"/>
      <c r="VTH25" s="233"/>
      <c r="VTI25" s="233"/>
      <c r="VTJ25" s="235"/>
      <c r="VTK25" s="232"/>
      <c r="VTL25" s="232"/>
      <c r="VTM25" s="232"/>
      <c r="VTN25" s="232"/>
      <c r="VTO25" s="232"/>
      <c r="VTP25" s="232"/>
      <c r="VTR25" s="233"/>
      <c r="VTS25" s="233"/>
      <c r="VTT25" s="233"/>
      <c r="VTU25" s="233"/>
      <c r="VTV25" s="233"/>
      <c r="VTW25" s="233"/>
      <c r="VTX25" s="233"/>
      <c r="VTY25" s="233"/>
      <c r="VTZ25" s="235"/>
      <c r="VUA25" s="232"/>
      <c r="VUB25" s="232"/>
      <c r="VUC25" s="232"/>
      <c r="VUD25" s="232"/>
      <c r="VUE25" s="232"/>
      <c r="VUF25" s="232"/>
      <c r="VUH25" s="233"/>
      <c r="VUI25" s="233"/>
      <c r="VUJ25" s="233"/>
      <c r="VUK25" s="233"/>
      <c r="VUL25" s="233"/>
      <c r="VUM25" s="233"/>
      <c r="VUN25" s="233"/>
      <c r="VUO25" s="233"/>
      <c r="VUP25" s="235"/>
      <c r="VUQ25" s="232"/>
      <c r="VUR25" s="232"/>
      <c r="VUS25" s="232"/>
      <c r="VUT25" s="232"/>
      <c r="VUU25" s="232"/>
      <c r="VUV25" s="232"/>
      <c r="VUX25" s="233"/>
      <c r="VUY25" s="233"/>
      <c r="VUZ25" s="233"/>
      <c r="VVA25" s="233"/>
      <c r="VVB25" s="233"/>
      <c r="VVC25" s="233"/>
      <c r="VVD25" s="233"/>
      <c r="VVE25" s="233"/>
      <c r="VVF25" s="235"/>
      <c r="VVG25" s="232"/>
      <c r="VVH25" s="232"/>
      <c r="VVI25" s="232"/>
      <c r="VVJ25" s="232"/>
      <c r="VVK25" s="232"/>
      <c r="VVL25" s="232"/>
      <c r="VVN25" s="233"/>
      <c r="VVO25" s="233"/>
      <c r="VVP25" s="233"/>
      <c r="VVQ25" s="233"/>
      <c r="VVR25" s="233"/>
      <c r="VVS25" s="233"/>
      <c r="VVT25" s="233"/>
      <c r="VVU25" s="233"/>
      <c r="VVV25" s="235"/>
      <c r="VVW25" s="232"/>
      <c r="VVX25" s="232"/>
      <c r="VVY25" s="232"/>
      <c r="VVZ25" s="232"/>
      <c r="VWA25" s="232"/>
      <c r="VWB25" s="232"/>
      <c r="VWD25" s="233"/>
      <c r="VWE25" s="233"/>
      <c r="VWF25" s="233"/>
      <c r="VWG25" s="233"/>
      <c r="VWH25" s="233"/>
      <c r="VWI25" s="233"/>
      <c r="VWJ25" s="233"/>
      <c r="VWK25" s="233"/>
      <c r="VWL25" s="235"/>
      <c r="VWM25" s="232"/>
      <c r="VWN25" s="232"/>
      <c r="VWO25" s="232"/>
      <c r="VWP25" s="232"/>
      <c r="VWQ25" s="232"/>
      <c r="VWR25" s="232"/>
      <c r="VWT25" s="233"/>
      <c r="VWU25" s="233"/>
      <c r="VWV25" s="233"/>
      <c r="VWW25" s="233"/>
      <c r="VWX25" s="233"/>
      <c r="VWY25" s="233"/>
      <c r="VWZ25" s="233"/>
      <c r="VXA25" s="233"/>
      <c r="VXB25" s="235"/>
      <c r="VXC25" s="232"/>
      <c r="VXD25" s="232"/>
      <c r="VXE25" s="232"/>
      <c r="VXF25" s="232"/>
      <c r="VXG25" s="232"/>
      <c r="VXH25" s="232"/>
      <c r="VXJ25" s="233"/>
      <c r="VXK25" s="233"/>
      <c r="VXL25" s="233"/>
      <c r="VXM25" s="233"/>
      <c r="VXN25" s="233"/>
      <c r="VXO25" s="233"/>
      <c r="VXP25" s="233"/>
      <c r="VXQ25" s="233"/>
      <c r="VXR25" s="235"/>
      <c r="VXS25" s="232"/>
      <c r="VXT25" s="232"/>
      <c r="VXU25" s="232"/>
      <c r="VXV25" s="232"/>
      <c r="VXW25" s="232"/>
      <c r="VXX25" s="232"/>
      <c r="VXZ25" s="233"/>
      <c r="VYA25" s="233"/>
      <c r="VYB25" s="233"/>
      <c r="VYC25" s="233"/>
      <c r="VYD25" s="233"/>
      <c r="VYE25" s="233"/>
      <c r="VYF25" s="233"/>
      <c r="VYG25" s="233"/>
      <c r="VYH25" s="235"/>
      <c r="VYI25" s="232"/>
      <c r="VYJ25" s="232"/>
      <c r="VYK25" s="232"/>
      <c r="VYL25" s="232"/>
      <c r="VYM25" s="232"/>
      <c r="VYN25" s="232"/>
      <c r="VYP25" s="233"/>
      <c r="VYQ25" s="233"/>
      <c r="VYR25" s="233"/>
      <c r="VYS25" s="233"/>
      <c r="VYT25" s="233"/>
      <c r="VYU25" s="233"/>
      <c r="VYV25" s="233"/>
      <c r="VYW25" s="233"/>
      <c r="VYX25" s="235"/>
      <c r="VYY25" s="232"/>
      <c r="VYZ25" s="232"/>
      <c r="VZA25" s="232"/>
      <c r="VZB25" s="232"/>
      <c r="VZC25" s="232"/>
      <c r="VZD25" s="232"/>
      <c r="VZF25" s="233"/>
      <c r="VZG25" s="233"/>
      <c r="VZH25" s="233"/>
      <c r="VZI25" s="233"/>
      <c r="VZJ25" s="233"/>
      <c r="VZK25" s="233"/>
      <c r="VZL25" s="233"/>
      <c r="VZM25" s="233"/>
      <c r="VZN25" s="235"/>
      <c r="VZO25" s="232"/>
      <c r="VZP25" s="232"/>
      <c r="VZQ25" s="232"/>
      <c r="VZR25" s="232"/>
      <c r="VZS25" s="232"/>
      <c r="VZT25" s="232"/>
      <c r="VZV25" s="233"/>
      <c r="VZW25" s="233"/>
      <c r="VZX25" s="233"/>
      <c r="VZY25" s="233"/>
      <c r="VZZ25" s="233"/>
      <c r="WAA25" s="233"/>
      <c r="WAB25" s="233"/>
      <c r="WAC25" s="233"/>
      <c r="WAD25" s="235"/>
      <c r="WAE25" s="232"/>
      <c r="WAF25" s="232"/>
      <c r="WAG25" s="232"/>
      <c r="WAH25" s="232"/>
      <c r="WAI25" s="232"/>
      <c r="WAJ25" s="232"/>
      <c r="WAL25" s="233"/>
      <c r="WAM25" s="233"/>
      <c r="WAN25" s="233"/>
      <c r="WAO25" s="233"/>
      <c r="WAP25" s="233"/>
      <c r="WAQ25" s="233"/>
      <c r="WAR25" s="233"/>
      <c r="WAS25" s="233"/>
      <c r="WAT25" s="235"/>
      <c r="WAU25" s="232"/>
      <c r="WAV25" s="232"/>
      <c r="WAW25" s="232"/>
      <c r="WAX25" s="232"/>
      <c r="WAY25" s="232"/>
      <c r="WAZ25" s="232"/>
      <c r="WBB25" s="233"/>
      <c r="WBC25" s="233"/>
      <c r="WBD25" s="233"/>
      <c r="WBE25" s="233"/>
      <c r="WBF25" s="233"/>
      <c r="WBG25" s="233"/>
      <c r="WBH25" s="233"/>
      <c r="WBI25" s="233"/>
      <c r="WBJ25" s="235"/>
      <c r="WBK25" s="232"/>
      <c r="WBL25" s="232"/>
      <c r="WBM25" s="232"/>
      <c r="WBN25" s="232"/>
      <c r="WBO25" s="232"/>
      <c r="WBP25" s="232"/>
      <c r="WBR25" s="233"/>
      <c r="WBS25" s="233"/>
      <c r="WBT25" s="233"/>
      <c r="WBU25" s="233"/>
      <c r="WBV25" s="233"/>
      <c r="WBW25" s="233"/>
      <c r="WBX25" s="233"/>
      <c r="WBY25" s="233"/>
      <c r="WBZ25" s="235"/>
      <c r="WCA25" s="232"/>
      <c r="WCB25" s="232"/>
      <c r="WCC25" s="232"/>
      <c r="WCD25" s="232"/>
      <c r="WCE25" s="232"/>
      <c r="WCF25" s="232"/>
      <c r="WCH25" s="233"/>
      <c r="WCI25" s="233"/>
      <c r="WCJ25" s="233"/>
      <c r="WCK25" s="233"/>
      <c r="WCL25" s="233"/>
      <c r="WCM25" s="233"/>
      <c r="WCN25" s="233"/>
      <c r="WCO25" s="233"/>
      <c r="WCP25" s="235"/>
      <c r="WCQ25" s="232"/>
      <c r="WCR25" s="232"/>
      <c r="WCS25" s="232"/>
      <c r="WCT25" s="232"/>
      <c r="WCU25" s="232"/>
      <c r="WCV25" s="232"/>
      <c r="WCX25" s="233"/>
      <c r="WCY25" s="233"/>
      <c r="WCZ25" s="233"/>
      <c r="WDA25" s="233"/>
      <c r="WDB25" s="233"/>
      <c r="WDC25" s="233"/>
      <c r="WDD25" s="233"/>
      <c r="WDE25" s="233"/>
      <c r="WDF25" s="235"/>
      <c r="WDG25" s="232"/>
      <c r="WDH25" s="232"/>
      <c r="WDI25" s="232"/>
      <c r="WDJ25" s="232"/>
      <c r="WDK25" s="232"/>
      <c r="WDL25" s="232"/>
      <c r="WDN25" s="233"/>
      <c r="WDO25" s="233"/>
      <c r="WDP25" s="233"/>
      <c r="WDQ25" s="233"/>
      <c r="WDR25" s="233"/>
      <c r="WDS25" s="233"/>
      <c r="WDT25" s="233"/>
      <c r="WDU25" s="233"/>
      <c r="WDV25" s="235"/>
      <c r="WDW25" s="232"/>
      <c r="WDX25" s="232"/>
      <c r="WDY25" s="232"/>
      <c r="WDZ25" s="232"/>
      <c r="WEA25" s="232"/>
      <c r="WEB25" s="232"/>
      <c r="WED25" s="233"/>
      <c r="WEE25" s="233"/>
      <c r="WEF25" s="233"/>
      <c r="WEG25" s="233"/>
      <c r="WEH25" s="233"/>
      <c r="WEI25" s="233"/>
      <c r="WEJ25" s="233"/>
      <c r="WEK25" s="233"/>
      <c r="WEL25" s="235"/>
      <c r="WEM25" s="232"/>
      <c r="WEN25" s="232"/>
      <c r="WEO25" s="232"/>
      <c r="WEP25" s="232"/>
      <c r="WEQ25" s="232"/>
      <c r="WER25" s="232"/>
      <c r="WET25" s="233"/>
      <c r="WEU25" s="233"/>
      <c r="WEV25" s="233"/>
      <c r="WEW25" s="233"/>
      <c r="WEX25" s="233"/>
      <c r="WEY25" s="233"/>
      <c r="WEZ25" s="233"/>
      <c r="WFA25" s="233"/>
      <c r="WFB25" s="235"/>
      <c r="WFC25" s="232"/>
      <c r="WFD25" s="232"/>
      <c r="WFE25" s="232"/>
      <c r="WFF25" s="232"/>
      <c r="WFG25" s="232"/>
      <c r="WFH25" s="232"/>
      <c r="WFJ25" s="233"/>
      <c r="WFK25" s="233"/>
      <c r="WFL25" s="233"/>
      <c r="WFM25" s="233"/>
      <c r="WFN25" s="233"/>
      <c r="WFO25" s="233"/>
      <c r="WFP25" s="233"/>
      <c r="WFQ25" s="233"/>
      <c r="WFR25" s="235"/>
      <c r="WFS25" s="232"/>
      <c r="WFT25" s="232"/>
      <c r="WFU25" s="232"/>
      <c r="WFV25" s="232"/>
      <c r="WFW25" s="232"/>
      <c r="WFX25" s="232"/>
      <c r="WFZ25" s="233"/>
      <c r="WGA25" s="233"/>
      <c r="WGB25" s="233"/>
      <c r="WGC25" s="233"/>
      <c r="WGD25" s="233"/>
      <c r="WGE25" s="233"/>
      <c r="WGF25" s="233"/>
      <c r="WGG25" s="233"/>
      <c r="WGH25" s="235"/>
      <c r="WGI25" s="232"/>
      <c r="WGJ25" s="232"/>
      <c r="WGK25" s="232"/>
      <c r="WGL25" s="232"/>
      <c r="WGM25" s="232"/>
      <c r="WGN25" s="232"/>
      <c r="WGP25" s="233"/>
      <c r="WGQ25" s="233"/>
      <c r="WGR25" s="233"/>
      <c r="WGS25" s="233"/>
      <c r="WGT25" s="233"/>
      <c r="WGU25" s="233"/>
      <c r="WGV25" s="233"/>
      <c r="WGW25" s="233"/>
      <c r="WGX25" s="235"/>
      <c r="WGY25" s="232"/>
      <c r="WGZ25" s="232"/>
      <c r="WHA25" s="232"/>
      <c r="WHB25" s="232"/>
      <c r="WHC25" s="232"/>
      <c r="WHD25" s="232"/>
      <c r="WHF25" s="233"/>
      <c r="WHG25" s="233"/>
      <c r="WHH25" s="233"/>
      <c r="WHI25" s="233"/>
      <c r="WHJ25" s="233"/>
      <c r="WHK25" s="233"/>
      <c r="WHL25" s="233"/>
      <c r="WHM25" s="233"/>
      <c r="WHN25" s="235"/>
      <c r="WHO25" s="232"/>
      <c r="WHP25" s="232"/>
      <c r="WHQ25" s="232"/>
      <c r="WHR25" s="232"/>
      <c r="WHS25" s="232"/>
      <c r="WHT25" s="232"/>
      <c r="WHV25" s="233"/>
      <c r="WHW25" s="233"/>
      <c r="WHX25" s="233"/>
      <c r="WHY25" s="233"/>
      <c r="WHZ25" s="233"/>
      <c r="WIA25" s="233"/>
      <c r="WIB25" s="233"/>
      <c r="WIC25" s="233"/>
      <c r="WID25" s="235"/>
      <c r="WIE25" s="232"/>
      <c r="WIF25" s="232"/>
      <c r="WIG25" s="232"/>
      <c r="WIH25" s="232"/>
      <c r="WII25" s="232"/>
      <c r="WIJ25" s="232"/>
      <c r="WIL25" s="233"/>
      <c r="WIM25" s="233"/>
      <c r="WIN25" s="233"/>
      <c r="WIO25" s="233"/>
      <c r="WIP25" s="233"/>
      <c r="WIQ25" s="233"/>
      <c r="WIR25" s="233"/>
      <c r="WIS25" s="233"/>
      <c r="WIT25" s="235"/>
      <c r="WIU25" s="232"/>
      <c r="WIV25" s="232"/>
      <c r="WIW25" s="232"/>
      <c r="WIX25" s="232"/>
      <c r="WIY25" s="232"/>
      <c r="WIZ25" s="232"/>
      <c r="WJB25" s="233"/>
      <c r="WJC25" s="233"/>
      <c r="WJD25" s="233"/>
      <c r="WJE25" s="233"/>
      <c r="WJF25" s="233"/>
      <c r="WJG25" s="233"/>
      <c r="WJH25" s="233"/>
      <c r="WJI25" s="233"/>
      <c r="WJJ25" s="235"/>
      <c r="WJK25" s="232"/>
      <c r="WJL25" s="232"/>
      <c r="WJM25" s="232"/>
      <c r="WJN25" s="232"/>
      <c r="WJO25" s="232"/>
      <c r="WJP25" s="232"/>
      <c r="WJR25" s="233"/>
      <c r="WJS25" s="233"/>
      <c r="WJT25" s="233"/>
      <c r="WJU25" s="233"/>
      <c r="WJV25" s="233"/>
      <c r="WJW25" s="233"/>
      <c r="WJX25" s="233"/>
      <c r="WJY25" s="233"/>
      <c r="WJZ25" s="235"/>
      <c r="WKA25" s="232"/>
      <c r="WKB25" s="232"/>
      <c r="WKC25" s="232"/>
      <c r="WKD25" s="232"/>
      <c r="WKE25" s="232"/>
      <c r="WKF25" s="232"/>
      <c r="WKH25" s="233"/>
      <c r="WKI25" s="233"/>
      <c r="WKJ25" s="233"/>
      <c r="WKK25" s="233"/>
      <c r="WKL25" s="233"/>
      <c r="WKM25" s="233"/>
      <c r="WKN25" s="233"/>
      <c r="WKO25" s="233"/>
      <c r="WKP25" s="235"/>
      <c r="WKQ25" s="232"/>
      <c r="WKR25" s="232"/>
      <c r="WKS25" s="232"/>
      <c r="WKT25" s="232"/>
      <c r="WKU25" s="232"/>
      <c r="WKV25" s="232"/>
      <c r="WKX25" s="233"/>
      <c r="WKY25" s="233"/>
      <c r="WKZ25" s="233"/>
      <c r="WLA25" s="233"/>
      <c r="WLB25" s="233"/>
      <c r="WLC25" s="233"/>
      <c r="WLD25" s="233"/>
      <c r="WLE25" s="233"/>
      <c r="WLF25" s="235"/>
      <c r="WLG25" s="232"/>
      <c r="WLH25" s="232"/>
      <c r="WLI25" s="232"/>
      <c r="WLJ25" s="232"/>
      <c r="WLK25" s="232"/>
      <c r="WLL25" s="232"/>
      <c r="WLN25" s="233"/>
      <c r="WLO25" s="233"/>
      <c r="WLP25" s="233"/>
      <c r="WLQ25" s="233"/>
      <c r="WLR25" s="233"/>
      <c r="WLS25" s="233"/>
      <c r="WLT25" s="233"/>
      <c r="WLU25" s="233"/>
      <c r="WLV25" s="235"/>
      <c r="WLW25" s="232"/>
      <c r="WLX25" s="232"/>
      <c r="WLY25" s="232"/>
      <c r="WLZ25" s="232"/>
      <c r="WMA25" s="232"/>
      <c r="WMB25" s="232"/>
      <c r="WMD25" s="233"/>
      <c r="WME25" s="233"/>
      <c r="WMF25" s="233"/>
      <c r="WMG25" s="233"/>
      <c r="WMH25" s="233"/>
      <c r="WMI25" s="233"/>
      <c r="WMJ25" s="233"/>
      <c r="WMK25" s="233"/>
      <c r="WML25" s="235"/>
      <c r="WMM25" s="232"/>
      <c r="WMN25" s="232"/>
      <c r="WMO25" s="232"/>
      <c r="WMP25" s="232"/>
      <c r="WMQ25" s="232"/>
      <c r="WMR25" s="232"/>
      <c r="WMT25" s="233"/>
      <c r="WMU25" s="233"/>
      <c r="WMV25" s="233"/>
      <c r="WMW25" s="233"/>
      <c r="WMX25" s="233"/>
      <c r="WMY25" s="233"/>
      <c r="WMZ25" s="233"/>
      <c r="WNA25" s="233"/>
      <c r="WNB25" s="235"/>
      <c r="WNC25" s="232"/>
      <c r="WND25" s="232"/>
      <c r="WNE25" s="232"/>
      <c r="WNF25" s="232"/>
      <c r="WNG25" s="232"/>
      <c r="WNH25" s="232"/>
      <c r="WNJ25" s="233"/>
      <c r="WNK25" s="233"/>
      <c r="WNL25" s="233"/>
      <c r="WNM25" s="233"/>
      <c r="WNN25" s="233"/>
      <c r="WNO25" s="233"/>
      <c r="WNP25" s="233"/>
      <c r="WNQ25" s="233"/>
      <c r="WNR25" s="235"/>
      <c r="WNS25" s="232"/>
      <c r="WNT25" s="232"/>
      <c r="WNU25" s="232"/>
      <c r="WNV25" s="232"/>
      <c r="WNW25" s="232"/>
      <c r="WNX25" s="232"/>
      <c r="WNZ25" s="233"/>
      <c r="WOA25" s="233"/>
      <c r="WOB25" s="233"/>
      <c r="WOC25" s="233"/>
      <c r="WOD25" s="233"/>
      <c r="WOE25" s="233"/>
      <c r="WOF25" s="233"/>
      <c r="WOG25" s="233"/>
      <c r="WOH25" s="235"/>
      <c r="WOI25" s="232"/>
      <c r="WOJ25" s="232"/>
      <c r="WOK25" s="232"/>
      <c r="WOL25" s="232"/>
      <c r="WOM25" s="232"/>
      <c r="WON25" s="232"/>
      <c r="WOP25" s="233"/>
      <c r="WOQ25" s="233"/>
      <c r="WOR25" s="233"/>
      <c r="WOS25" s="233"/>
      <c r="WOT25" s="233"/>
      <c r="WOU25" s="233"/>
      <c r="WOV25" s="233"/>
      <c r="WOW25" s="233"/>
      <c r="WOX25" s="235"/>
      <c r="WOY25" s="232"/>
      <c r="WOZ25" s="232"/>
      <c r="WPA25" s="232"/>
      <c r="WPB25" s="232"/>
      <c r="WPC25" s="232"/>
      <c r="WPD25" s="232"/>
      <c r="WPF25" s="233"/>
      <c r="WPG25" s="233"/>
      <c r="WPH25" s="233"/>
      <c r="WPI25" s="233"/>
      <c r="WPJ25" s="233"/>
      <c r="WPK25" s="233"/>
      <c r="WPL25" s="233"/>
      <c r="WPM25" s="233"/>
      <c r="WPN25" s="235"/>
      <c r="WPO25" s="232"/>
      <c r="WPP25" s="232"/>
      <c r="WPQ25" s="232"/>
      <c r="WPR25" s="232"/>
      <c r="WPS25" s="232"/>
      <c r="WPT25" s="232"/>
      <c r="WPV25" s="233"/>
      <c r="WPW25" s="233"/>
      <c r="WPX25" s="233"/>
      <c r="WPY25" s="233"/>
      <c r="WPZ25" s="233"/>
      <c r="WQA25" s="233"/>
      <c r="WQB25" s="233"/>
      <c r="WQC25" s="233"/>
      <c r="WQD25" s="235"/>
      <c r="WQE25" s="232"/>
      <c r="WQF25" s="232"/>
      <c r="WQG25" s="232"/>
      <c r="WQH25" s="232"/>
      <c r="WQI25" s="232"/>
      <c r="WQJ25" s="232"/>
      <c r="WQL25" s="233"/>
      <c r="WQM25" s="233"/>
      <c r="WQN25" s="233"/>
      <c r="WQO25" s="233"/>
      <c r="WQP25" s="233"/>
      <c r="WQQ25" s="233"/>
      <c r="WQR25" s="233"/>
      <c r="WQS25" s="233"/>
      <c r="WQT25" s="235"/>
      <c r="WQU25" s="232"/>
      <c r="WQV25" s="232"/>
      <c r="WQW25" s="232"/>
      <c r="WQX25" s="232"/>
      <c r="WQY25" s="232"/>
      <c r="WQZ25" s="232"/>
      <c r="WRB25" s="233"/>
      <c r="WRC25" s="233"/>
      <c r="WRD25" s="233"/>
      <c r="WRE25" s="233"/>
      <c r="WRF25" s="233"/>
      <c r="WRG25" s="233"/>
      <c r="WRH25" s="233"/>
      <c r="WRI25" s="233"/>
      <c r="WRJ25" s="235"/>
      <c r="WRK25" s="232"/>
      <c r="WRL25" s="232"/>
      <c r="WRM25" s="232"/>
      <c r="WRN25" s="232"/>
      <c r="WRO25" s="232"/>
      <c r="WRP25" s="232"/>
      <c r="WRR25" s="233"/>
      <c r="WRS25" s="233"/>
      <c r="WRT25" s="233"/>
      <c r="WRU25" s="233"/>
      <c r="WRV25" s="233"/>
      <c r="WRW25" s="233"/>
      <c r="WRX25" s="233"/>
      <c r="WRY25" s="233"/>
      <c r="WRZ25" s="235"/>
      <c r="WSA25" s="232"/>
      <c r="WSB25" s="232"/>
      <c r="WSC25" s="232"/>
      <c r="WSD25" s="232"/>
      <c r="WSE25" s="232"/>
      <c r="WSF25" s="232"/>
      <c r="WSH25" s="233"/>
      <c r="WSI25" s="233"/>
      <c r="WSJ25" s="233"/>
      <c r="WSK25" s="233"/>
      <c r="WSL25" s="233"/>
      <c r="WSM25" s="233"/>
      <c r="WSN25" s="233"/>
      <c r="WSO25" s="233"/>
      <c r="WSP25" s="235"/>
      <c r="WSQ25" s="232"/>
      <c r="WSR25" s="232"/>
      <c r="WSS25" s="232"/>
      <c r="WST25" s="232"/>
      <c r="WSU25" s="232"/>
      <c r="WSV25" s="232"/>
      <c r="WSX25" s="233"/>
      <c r="WSY25" s="233"/>
      <c r="WSZ25" s="233"/>
      <c r="WTA25" s="233"/>
      <c r="WTB25" s="233"/>
      <c r="WTC25" s="233"/>
      <c r="WTD25" s="233"/>
      <c r="WTE25" s="233"/>
      <c r="WTF25" s="235"/>
      <c r="WTG25" s="232"/>
      <c r="WTH25" s="232"/>
      <c r="WTI25" s="232"/>
      <c r="WTJ25" s="232"/>
      <c r="WTK25" s="232"/>
      <c r="WTL25" s="232"/>
      <c r="WTN25" s="233"/>
      <c r="WTO25" s="233"/>
      <c r="WTP25" s="233"/>
      <c r="WTQ25" s="233"/>
      <c r="WTR25" s="233"/>
      <c r="WTS25" s="233"/>
      <c r="WTT25" s="233"/>
      <c r="WTU25" s="233"/>
      <c r="WTV25" s="235"/>
      <c r="WTW25" s="232"/>
      <c r="WTX25" s="232"/>
      <c r="WTY25" s="232"/>
      <c r="WTZ25" s="232"/>
      <c r="WUA25" s="232"/>
      <c r="WUB25" s="232"/>
      <c r="WUD25" s="233"/>
      <c r="WUE25" s="233"/>
      <c r="WUF25" s="233"/>
      <c r="WUG25" s="233"/>
      <c r="WUH25" s="233"/>
      <c r="WUI25" s="233"/>
      <c r="WUJ25" s="233"/>
      <c r="WUK25" s="233"/>
      <c r="WUL25" s="235"/>
      <c r="WUM25" s="232"/>
      <c r="WUN25" s="232"/>
      <c r="WUO25" s="232"/>
      <c r="WUP25" s="232"/>
      <c r="WUQ25" s="232"/>
      <c r="WUR25" s="232"/>
      <c r="WUT25" s="233"/>
      <c r="WUU25" s="233"/>
      <c r="WUV25" s="233"/>
      <c r="WUW25" s="233"/>
      <c r="WUX25" s="233"/>
      <c r="WUY25" s="233"/>
      <c r="WUZ25" s="233"/>
      <c r="WVA25" s="233"/>
      <c r="WVB25" s="235"/>
      <c r="WVC25" s="232"/>
      <c r="WVD25" s="232"/>
      <c r="WVE25" s="232"/>
      <c r="WVF25" s="232"/>
      <c r="WVG25" s="232"/>
      <c r="WVH25" s="232"/>
      <c r="WVJ25" s="233"/>
      <c r="WVK25" s="233"/>
      <c r="WVL25" s="233"/>
      <c r="WVM25" s="233"/>
      <c r="WVN25" s="233"/>
      <c r="WVO25" s="233"/>
      <c r="WVP25" s="233"/>
      <c r="WVQ25" s="233"/>
      <c r="WVR25" s="235"/>
      <c r="WVS25" s="232"/>
      <c r="WVT25" s="232"/>
      <c r="WVU25" s="232"/>
      <c r="WVV25" s="232"/>
      <c r="WVW25" s="232"/>
      <c r="WVX25" s="232"/>
      <c r="WVZ25" s="233"/>
      <c r="WWA25" s="233"/>
      <c r="WWB25" s="233"/>
      <c r="WWC25" s="233"/>
      <c r="WWD25" s="233"/>
      <c r="WWE25" s="233"/>
      <c r="WWF25" s="233"/>
      <c r="WWG25" s="233"/>
      <c r="WWH25" s="235"/>
      <c r="WWI25" s="232"/>
      <c r="WWJ25" s="232"/>
      <c r="WWK25" s="232"/>
      <c r="WWL25" s="232"/>
      <c r="WWM25" s="232"/>
      <c r="WWN25" s="232"/>
      <c r="WWP25" s="233"/>
      <c r="WWQ25" s="233"/>
      <c r="WWR25" s="233"/>
      <c r="WWS25" s="233"/>
      <c r="WWT25" s="233"/>
      <c r="WWU25" s="233"/>
      <c r="WWV25" s="233"/>
      <c r="WWW25" s="233"/>
      <c r="WWX25" s="235"/>
      <c r="WWY25" s="232"/>
      <c r="WWZ25" s="232"/>
      <c r="WXA25" s="232"/>
      <c r="WXB25" s="232"/>
      <c r="WXC25" s="232"/>
      <c r="WXD25" s="232"/>
      <c r="WXF25" s="233"/>
      <c r="WXG25" s="233"/>
      <c r="WXH25" s="233"/>
      <c r="WXI25" s="233"/>
      <c r="WXJ25" s="233"/>
      <c r="WXK25" s="233"/>
      <c r="WXL25" s="233"/>
      <c r="WXM25" s="233"/>
      <c r="WXN25" s="235"/>
      <c r="WXO25" s="232"/>
      <c r="WXP25" s="232"/>
      <c r="WXQ25" s="232"/>
      <c r="WXR25" s="232"/>
      <c r="WXS25" s="232"/>
      <c r="WXT25" s="232"/>
      <c r="WXV25" s="233"/>
      <c r="WXW25" s="233"/>
      <c r="WXX25" s="233"/>
      <c r="WXY25" s="233"/>
      <c r="WXZ25" s="233"/>
      <c r="WYA25" s="233"/>
      <c r="WYB25" s="233"/>
      <c r="WYC25" s="233"/>
      <c r="WYD25" s="235"/>
      <c r="WYE25" s="232"/>
      <c r="WYF25" s="232"/>
      <c r="WYG25" s="232"/>
      <c r="WYH25" s="232"/>
      <c r="WYI25" s="232"/>
      <c r="WYJ25" s="232"/>
      <c r="WYL25" s="233"/>
      <c r="WYM25" s="233"/>
      <c r="WYN25" s="233"/>
      <c r="WYO25" s="233"/>
      <c r="WYP25" s="233"/>
      <c r="WYQ25" s="233"/>
      <c r="WYR25" s="233"/>
      <c r="WYS25" s="233"/>
      <c r="WYT25" s="235"/>
      <c r="WYU25" s="232"/>
      <c r="WYV25" s="232"/>
      <c r="WYW25" s="232"/>
      <c r="WYX25" s="232"/>
      <c r="WYY25" s="232"/>
      <c r="WYZ25" s="232"/>
      <c r="WZB25" s="233"/>
      <c r="WZC25" s="233"/>
      <c r="WZD25" s="233"/>
      <c r="WZE25" s="233"/>
      <c r="WZF25" s="233"/>
      <c r="WZG25" s="233"/>
      <c r="WZH25" s="233"/>
      <c r="WZI25" s="233"/>
      <c r="WZJ25" s="235"/>
      <c r="WZK25" s="232"/>
      <c r="WZL25" s="232"/>
      <c r="WZM25" s="232"/>
      <c r="WZN25" s="232"/>
      <c r="WZO25" s="232"/>
      <c r="WZP25" s="232"/>
      <c r="WZR25" s="233"/>
      <c r="WZS25" s="233"/>
      <c r="WZT25" s="233"/>
      <c r="WZU25" s="233"/>
      <c r="WZV25" s="233"/>
      <c r="WZW25" s="233"/>
      <c r="WZX25" s="233"/>
      <c r="WZY25" s="233"/>
      <c r="WZZ25" s="235"/>
      <c r="XAA25" s="232"/>
      <c r="XAB25" s="232"/>
      <c r="XAC25" s="232"/>
      <c r="XAD25" s="232"/>
      <c r="XAE25" s="232"/>
      <c r="XAF25" s="232"/>
      <c r="XAH25" s="233"/>
      <c r="XAI25" s="233"/>
      <c r="XAJ25" s="233"/>
      <c r="XAK25" s="233"/>
      <c r="XAL25" s="233"/>
      <c r="XAM25" s="233"/>
      <c r="XAN25" s="233"/>
      <c r="XAO25" s="233"/>
      <c r="XAP25" s="235"/>
      <c r="XAQ25" s="232"/>
      <c r="XAR25" s="232"/>
      <c r="XAS25" s="232"/>
      <c r="XAT25" s="232"/>
      <c r="XAU25" s="232"/>
      <c r="XAV25" s="232"/>
      <c r="XAX25" s="233"/>
      <c r="XAY25" s="233"/>
      <c r="XAZ25" s="233"/>
      <c r="XBA25" s="233"/>
      <c r="XBB25" s="233"/>
      <c r="XBC25" s="233"/>
      <c r="XBD25" s="233"/>
      <c r="XBE25" s="233"/>
      <c r="XBF25" s="235"/>
      <c r="XBG25" s="232"/>
      <c r="XBH25" s="232"/>
      <c r="XBI25" s="232"/>
      <c r="XBJ25" s="232"/>
      <c r="XBK25" s="232"/>
      <c r="XBL25" s="232"/>
      <c r="XBN25" s="233"/>
      <c r="XBO25" s="233"/>
      <c r="XBP25" s="233"/>
      <c r="XBQ25" s="233"/>
      <c r="XBR25" s="233"/>
      <c r="XBS25" s="233"/>
      <c r="XBT25" s="233"/>
      <c r="XBU25" s="233"/>
      <c r="XBV25" s="235"/>
      <c r="XBW25" s="232"/>
      <c r="XBX25" s="232"/>
      <c r="XBY25" s="232"/>
      <c r="XBZ25" s="232"/>
      <c r="XCA25" s="232"/>
      <c r="XCB25" s="232"/>
      <c r="XCD25" s="233"/>
      <c r="XCE25" s="233"/>
      <c r="XCF25" s="233"/>
      <c r="XCG25" s="233"/>
      <c r="XCH25" s="233"/>
      <c r="XCI25" s="233"/>
      <c r="XCJ25" s="233"/>
      <c r="XCK25" s="233"/>
      <c r="XCL25" s="235"/>
      <c r="XCM25" s="232"/>
      <c r="XCN25" s="232"/>
      <c r="XCO25" s="232"/>
      <c r="XCP25" s="232"/>
      <c r="XCQ25" s="232"/>
      <c r="XCR25" s="232"/>
      <c r="XCT25" s="233"/>
      <c r="XCU25" s="233"/>
      <c r="XCV25" s="233"/>
      <c r="XCW25" s="233"/>
      <c r="XCX25" s="233"/>
      <c r="XCY25" s="233"/>
      <c r="XCZ25" s="233"/>
      <c r="XDA25" s="233"/>
      <c r="XDB25" s="235"/>
      <c r="XDC25" s="232"/>
      <c r="XDD25" s="232"/>
      <c r="XDE25" s="232"/>
      <c r="XDF25" s="232"/>
      <c r="XDG25" s="232"/>
      <c r="XDH25" s="232"/>
      <c r="XDJ25" s="233"/>
      <c r="XDK25" s="233"/>
      <c r="XDL25" s="233"/>
      <c r="XDM25" s="233"/>
      <c r="XDN25" s="233"/>
      <c r="XDO25" s="233"/>
      <c r="XDP25" s="233"/>
      <c r="XDQ25" s="233"/>
      <c r="XDR25" s="235"/>
      <c r="XDS25" s="232"/>
      <c r="XDT25" s="232"/>
      <c r="XDU25" s="232"/>
      <c r="XDV25" s="232"/>
      <c r="XDW25" s="232"/>
      <c r="XDX25" s="232"/>
      <c r="XDZ25" s="233"/>
      <c r="XEA25" s="233"/>
      <c r="XEB25" s="233"/>
      <c r="XEC25" s="233"/>
      <c r="XED25" s="233"/>
      <c r="XEE25" s="233"/>
      <c r="XEF25" s="233"/>
      <c r="XEG25" s="233"/>
      <c r="XEH25" s="235"/>
      <c r="XEI25" s="232"/>
      <c r="XEJ25" s="232"/>
      <c r="XEK25" s="232"/>
      <c r="XEL25" s="232"/>
      <c r="XEM25" s="232"/>
      <c r="XEN25" s="232"/>
      <c r="XEP25" s="233"/>
      <c r="XEQ25" s="233"/>
      <c r="XER25" s="233"/>
      <c r="XES25" s="233"/>
      <c r="XET25" s="233"/>
      <c r="XEU25" s="233"/>
      <c r="XEV25" s="233"/>
      <c r="XEW25" s="233"/>
      <c r="XEX25" s="235"/>
      <c r="XEY25" s="232"/>
      <c r="XEZ25" s="232"/>
      <c r="XFA25" s="232"/>
      <c r="XFB25" s="232"/>
      <c r="XFC25" s="232"/>
      <c r="XFD25" s="232"/>
    </row>
    <row r="26" spans="2:1024 1026:2048 2050:3072 3074:4096 4098:5120 5122:6144 6146:7168 7170:8192 8194:9216 9218:10240 10242:11264 11266:12288 12290:13312 13314:14336 14338:15360 15362:16384" ht="24" customHeight="1">
      <c r="B26" s="511"/>
      <c r="C26" s="511"/>
      <c r="D26" s="511"/>
      <c r="E26" s="511"/>
      <c r="F26" s="511"/>
      <c r="G26" s="511"/>
      <c r="H26" s="511"/>
      <c r="I26" s="221"/>
      <c r="W26" s="305"/>
      <c r="X26" s="513">
        <f ca="1">W21+8</f>
        <v>45444</v>
      </c>
      <c r="Y26" s="510"/>
      <c r="Z26" s="508">
        <f ca="1">X26</f>
        <v>45444</v>
      </c>
      <c r="AA26" s="508"/>
      <c r="AB26" s="381">
        <f ca="1">IF(X25&gt;W21+10,1,0)</f>
        <v>0</v>
      </c>
      <c r="AC26" s="382" t="str">
        <f ca="1">IF(AB26&gt;0,"Code invalide","OK")</f>
        <v>OK</v>
      </c>
      <c r="AP26" s="380"/>
      <c r="PZ26" s="235"/>
      <c r="QP26" s="235"/>
      <c r="RF26" s="235"/>
      <c r="RV26" s="235"/>
      <c r="SL26" s="235"/>
      <c r="TB26" s="235"/>
      <c r="TR26" s="235"/>
      <c r="UH26" s="235"/>
      <c r="UX26" s="235"/>
      <c r="VN26" s="235"/>
      <c r="WD26" s="235"/>
      <c r="WT26" s="235"/>
      <c r="XJ26" s="235"/>
      <c r="XZ26" s="235"/>
      <c r="YP26" s="235"/>
      <c r="ZF26" s="235"/>
      <c r="ZV26" s="235"/>
      <c r="AAL26" s="235"/>
      <c r="ABB26" s="235"/>
      <c r="ABR26" s="235"/>
      <c r="ACH26" s="235"/>
      <c r="ACX26" s="235"/>
      <c r="ADN26" s="235"/>
      <c r="AED26" s="235"/>
      <c r="AET26" s="235"/>
      <c r="AFJ26" s="235"/>
      <c r="AFZ26" s="235"/>
      <c r="AGP26" s="235"/>
      <c r="AHF26" s="235"/>
      <c r="AHV26" s="235"/>
      <c r="AIL26" s="235"/>
      <c r="AJB26" s="235"/>
      <c r="AJR26" s="235"/>
      <c r="AKH26" s="235"/>
      <c r="AKX26" s="235"/>
      <c r="ALN26" s="235"/>
      <c r="AMD26" s="235"/>
      <c r="AMT26" s="235"/>
      <c r="ANJ26" s="235"/>
      <c r="ANZ26" s="235"/>
      <c r="AOP26" s="235"/>
      <c r="APF26" s="235"/>
      <c r="APV26" s="235"/>
      <c r="AQL26" s="235"/>
      <c r="ARB26" s="235"/>
      <c r="ARR26" s="235"/>
      <c r="ASH26" s="235"/>
      <c r="ASX26" s="235"/>
      <c r="ATN26" s="235"/>
      <c r="AUD26" s="235"/>
      <c r="AUT26" s="235"/>
      <c r="AVJ26" s="235"/>
      <c r="AVZ26" s="235"/>
      <c r="AWP26" s="235"/>
      <c r="AXF26" s="235"/>
      <c r="AXV26" s="235"/>
      <c r="AYL26" s="235"/>
      <c r="AZB26" s="235"/>
      <c r="AZR26" s="235"/>
      <c r="BAH26" s="235"/>
      <c r="BAX26" s="235"/>
      <c r="BBN26" s="235"/>
      <c r="BCD26" s="235"/>
      <c r="BCT26" s="235"/>
      <c r="BDJ26" s="235"/>
      <c r="BDZ26" s="235"/>
      <c r="BEP26" s="235"/>
      <c r="BFF26" s="235"/>
      <c r="BFV26" s="235"/>
      <c r="BGL26" s="235"/>
      <c r="BHB26" s="235"/>
      <c r="BHR26" s="235"/>
      <c r="BIH26" s="235"/>
      <c r="BIX26" s="235"/>
      <c r="BJN26" s="235"/>
      <c r="BKD26" s="235"/>
      <c r="BKT26" s="235"/>
      <c r="BLJ26" s="235"/>
      <c r="BLZ26" s="235"/>
      <c r="BMP26" s="235"/>
      <c r="BNF26" s="235"/>
      <c r="BNV26" s="235"/>
      <c r="BOL26" s="235"/>
      <c r="BPB26" s="235"/>
      <c r="BPR26" s="235"/>
      <c r="BQH26" s="235"/>
      <c r="BQX26" s="235"/>
      <c r="BRN26" s="235"/>
      <c r="BSD26" s="235"/>
      <c r="BST26" s="235"/>
      <c r="BTJ26" s="235"/>
      <c r="BTZ26" s="235"/>
      <c r="BUP26" s="235"/>
      <c r="BVF26" s="235"/>
      <c r="BVV26" s="235"/>
      <c r="BWL26" s="235"/>
      <c r="BXB26" s="235"/>
      <c r="BXR26" s="235"/>
      <c r="BYH26" s="235"/>
      <c r="BYX26" s="235"/>
      <c r="BZN26" s="235"/>
      <c r="CAD26" s="235"/>
      <c r="CAT26" s="235"/>
      <c r="CBJ26" s="235"/>
      <c r="CBZ26" s="235"/>
      <c r="CCP26" s="235"/>
      <c r="CDF26" s="235"/>
      <c r="CDV26" s="235"/>
      <c r="CEL26" s="235"/>
      <c r="CFB26" s="235"/>
      <c r="CFR26" s="235"/>
      <c r="CGH26" s="235"/>
      <c r="CGX26" s="235"/>
      <c r="CHN26" s="235"/>
      <c r="CID26" s="235"/>
      <c r="CIT26" s="235"/>
      <c r="CJJ26" s="235"/>
      <c r="CJZ26" s="235"/>
      <c r="CKP26" s="235"/>
      <c r="CLF26" s="235"/>
      <c r="CLV26" s="235"/>
      <c r="CML26" s="235"/>
      <c r="CNB26" s="235"/>
      <c r="CNR26" s="235"/>
      <c r="COH26" s="235"/>
      <c r="COX26" s="235"/>
      <c r="CPN26" s="235"/>
      <c r="CQD26" s="235"/>
      <c r="CQT26" s="235"/>
      <c r="CRJ26" s="235"/>
      <c r="CRZ26" s="235"/>
      <c r="CSP26" s="235"/>
      <c r="CTF26" s="235"/>
      <c r="CTV26" s="235"/>
      <c r="CUL26" s="235"/>
      <c r="CVB26" s="235"/>
      <c r="CVR26" s="235"/>
      <c r="CWH26" s="235"/>
      <c r="CWX26" s="235"/>
      <c r="CXN26" s="235"/>
      <c r="CYD26" s="235"/>
      <c r="CYT26" s="235"/>
      <c r="CZJ26" s="235"/>
      <c r="CZZ26" s="235"/>
      <c r="DAP26" s="235"/>
      <c r="DBF26" s="235"/>
      <c r="DBV26" s="235"/>
      <c r="DCL26" s="235"/>
      <c r="DDB26" s="235"/>
      <c r="DDR26" s="235"/>
      <c r="DEH26" s="235"/>
      <c r="DEX26" s="235"/>
      <c r="DFN26" s="235"/>
      <c r="DGD26" s="235"/>
      <c r="DGT26" s="235"/>
      <c r="DHJ26" s="235"/>
      <c r="DHZ26" s="235"/>
      <c r="DIP26" s="235"/>
      <c r="DJF26" s="235"/>
      <c r="DJV26" s="235"/>
      <c r="DKL26" s="235"/>
      <c r="DLB26" s="235"/>
      <c r="DLR26" s="235"/>
      <c r="DMH26" s="235"/>
      <c r="DMX26" s="235"/>
      <c r="DNN26" s="235"/>
      <c r="DOD26" s="235"/>
      <c r="DOT26" s="235"/>
      <c r="DPJ26" s="235"/>
      <c r="DPZ26" s="235"/>
      <c r="DQP26" s="235"/>
      <c r="DRF26" s="235"/>
      <c r="DRV26" s="235"/>
      <c r="DSL26" s="235"/>
      <c r="DTB26" s="235"/>
      <c r="DTR26" s="235"/>
      <c r="DUH26" s="235"/>
      <c r="DUX26" s="235"/>
      <c r="DVN26" s="235"/>
      <c r="DWD26" s="235"/>
      <c r="DWT26" s="235"/>
      <c r="DXJ26" s="235"/>
      <c r="DXZ26" s="235"/>
      <c r="DYP26" s="235"/>
      <c r="DZF26" s="235"/>
      <c r="DZV26" s="235"/>
      <c r="EAL26" s="235"/>
      <c r="EBB26" s="235"/>
      <c r="EBR26" s="235"/>
      <c r="ECH26" s="235"/>
      <c r="ECX26" s="235"/>
      <c r="EDN26" s="235"/>
      <c r="EED26" s="235"/>
      <c r="EET26" s="235"/>
      <c r="EFJ26" s="235"/>
      <c r="EFZ26" s="235"/>
      <c r="EGP26" s="235"/>
      <c r="EHF26" s="235"/>
      <c r="EHV26" s="235"/>
      <c r="EIL26" s="235"/>
      <c r="EJB26" s="235"/>
      <c r="EJR26" s="235"/>
      <c r="EKH26" s="235"/>
      <c r="EKX26" s="235"/>
      <c r="ELN26" s="235"/>
      <c r="EMD26" s="235"/>
      <c r="EMT26" s="235"/>
      <c r="ENJ26" s="235"/>
      <c r="ENZ26" s="235"/>
      <c r="EOP26" s="235"/>
      <c r="EPF26" s="235"/>
      <c r="EPV26" s="235"/>
      <c r="EQL26" s="235"/>
      <c r="ERB26" s="235"/>
      <c r="ERR26" s="235"/>
      <c r="ESH26" s="235"/>
      <c r="ESX26" s="235"/>
      <c r="ETN26" s="235"/>
      <c r="EUD26" s="235"/>
      <c r="EUT26" s="235"/>
      <c r="EVJ26" s="235"/>
      <c r="EVZ26" s="235"/>
      <c r="EWP26" s="235"/>
      <c r="EXF26" s="235"/>
      <c r="EXV26" s="235"/>
      <c r="EYL26" s="235"/>
      <c r="EZB26" s="235"/>
      <c r="EZR26" s="235"/>
      <c r="FAH26" s="235"/>
      <c r="FAX26" s="235"/>
      <c r="FBN26" s="235"/>
      <c r="FCD26" s="235"/>
      <c r="FCT26" s="235"/>
      <c r="FDJ26" s="235"/>
      <c r="FDZ26" s="235"/>
      <c r="FEP26" s="235"/>
      <c r="FFF26" s="235"/>
      <c r="FFV26" s="235"/>
      <c r="FGL26" s="235"/>
      <c r="FHB26" s="235"/>
      <c r="FHR26" s="235"/>
      <c r="FIH26" s="235"/>
      <c r="FIX26" s="235"/>
      <c r="FJN26" s="235"/>
      <c r="FKD26" s="235"/>
      <c r="FKT26" s="235"/>
      <c r="FLJ26" s="235"/>
      <c r="FLZ26" s="235"/>
      <c r="FMP26" s="235"/>
      <c r="FNF26" s="235"/>
      <c r="FNV26" s="235"/>
      <c r="FOL26" s="235"/>
      <c r="FPB26" s="235"/>
      <c r="FPR26" s="235"/>
      <c r="FQH26" s="235"/>
      <c r="FQX26" s="235"/>
      <c r="FRN26" s="235"/>
      <c r="FSD26" s="235"/>
      <c r="FST26" s="235"/>
      <c r="FTJ26" s="235"/>
      <c r="FTZ26" s="235"/>
      <c r="FUP26" s="235"/>
      <c r="FVF26" s="235"/>
      <c r="FVV26" s="235"/>
      <c r="FWL26" s="235"/>
      <c r="FXB26" s="235"/>
      <c r="FXR26" s="235"/>
      <c r="FYH26" s="235"/>
      <c r="FYX26" s="235"/>
      <c r="FZN26" s="235"/>
      <c r="GAD26" s="235"/>
      <c r="GAT26" s="235"/>
      <c r="GBJ26" s="235"/>
      <c r="GBZ26" s="235"/>
      <c r="GCP26" s="235"/>
      <c r="GDF26" s="235"/>
      <c r="GDV26" s="235"/>
      <c r="GEL26" s="235"/>
      <c r="GFB26" s="235"/>
      <c r="GFR26" s="235"/>
      <c r="GGH26" s="235"/>
      <c r="GGX26" s="235"/>
      <c r="GHN26" s="235"/>
      <c r="GID26" s="235"/>
      <c r="GIT26" s="235"/>
      <c r="GJJ26" s="235"/>
      <c r="GJZ26" s="235"/>
      <c r="GKP26" s="235"/>
      <c r="GLF26" s="235"/>
      <c r="GLV26" s="235"/>
      <c r="GML26" s="235"/>
      <c r="GNB26" s="235"/>
      <c r="GNR26" s="235"/>
      <c r="GOH26" s="235"/>
      <c r="GOX26" s="235"/>
      <c r="GPN26" s="235"/>
      <c r="GQD26" s="235"/>
      <c r="GQT26" s="235"/>
      <c r="GRJ26" s="235"/>
      <c r="GRZ26" s="235"/>
      <c r="GSP26" s="235"/>
      <c r="GTF26" s="235"/>
      <c r="GTV26" s="235"/>
      <c r="GUL26" s="235"/>
      <c r="GVB26" s="235"/>
      <c r="GVR26" s="235"/>
      <c r="GWH26" s="235"/>
      <c r="GWX26" s="235"/>
      <c r="GXN26" s="235"/>
      <c r="GYD26" s="235"/>
      <c r="GYT26" s="235"/>
      <c r="GZJ26" s="235"/>
      <c r="GZZ26" s="235"/>
      <c r="HAP26" s="235"/>
      <c r="HBF26" s="235"/>
      <c r="HBV26" s="235"/>
      <c r="HCL26" s="235"/>
      <c r="HDB26" s="235"/>
      <c r="HDR26" s="235"/>
      <c r="HEH26" s="235"/>
      <c r="HEX26" s="235"/>
      <c r="HFN26" s="235"/>
      <c r="HGD26" s="235"/>
      <c r="HGT26" s="235"/>
      <c r="HHJ26" s="235"/>
      <c r="HHZ26" s="235"/>
      <c r="HIP26" s="235"/>
      <c r="HJF26" s="235"/>
      <c r="HJV26" s="235"/>
      <c r="HKL26" s="235"/>
      <c r="HLB26" s="235"/>
      <c r="HLR26" s="235"/>
      <c r="HMH26" s="235"/>
      <c r="HMX26" s="235"/>
      <c r="HNN26" s="235"/>
      <c r="HOD26" s="235"/>
      <c r="HOT26" s="235"/>
      <c r="HPJ26" s="235"/>
      <c r="HPZ26" s="235"/>
      <c r="HQP26" s="235"/>
      <c r="HRF26" s="235"/>
      <c r="HRV26" s="235"/>
      <c r="HSL26" s="235"/>
      <c r="HTB26" s="235"/>
      <c r="HTR26" s="235"/>
      <c r="HUH26" s="235"/>
      <c r="HUX26" s="235"/>
      <c r="HVN26" s="235"/>
      <c r="HWD26" s="235"/>
      <c r="HWT26" s="235"/>
      <c r="HXJ26" s="235"/>
      <c r="HXZ26" s="235"/>
      <c r="HYP26" s="235"/>
      <c r="HZF26" s="235"/>
      <c r="HZV26" s="235"/>
      <c r="IAL26" s="235"/>
      <c r="IBB26" s="235"/>
      <c r="IBR26" s="235"/>
      <c r="ICH26" s="235"/>
      <c r="ICX26" s="235"/>
      <c r="IDN26" s="235"/>
      <c r="IED26" s="235"/>
      <c r="IET26" s="235"/>
      <c r="IFJ26" s="235"/>
      <c r="IFZ26" s="235"/>
      <c r="IGP26" s="235"/>
      <c r="IHF26" s="235"/>
      <c r="IHV26" s="235"/>
      <c r="IIL26" s="235"/>
      <c r="IJB26" s="235"/>
      <c r="IJR26" s="235"/>
      <c r="IKH26" s="235"/>
      <c r="IKX26" s="235"/>
      <c r="ILN26" s="235"/>
      <c r="IMD26" s="235"/>
      <c r="IMT26" s="235"/>
      <c r="INJ26" s="235"/>
      <c r="INZ26" s="235"/>
      <c r="IOP26" s="235"/>
      <c r="IPF26" s="235"/>
      <c r="IPV26" s="235"/>
      <c r="IQL26" s="235"/>
      <c r="IRB26" s="235"/>
      <c r="IRR26" s="235"/>
      <c r="ISH26" s="235"/>
      <c r="ISX26" s="235"/>
      <c r="ITN26" s="235"/>
      <c r="IUD26" s="235"/>
      <c r="IUT26" s="235"/>
      <c r="IVJ26" s="235"/>
      <c r="IVZ26" s="235"/>
      <c r="IWP26" s="235"/>
      <c r="IXF26" s="235"/>
      <c r="IXV26" s="235"/>
      <c r="IYL26" s="235"/>
      <c r="IZB26" s="235"/>
      <c r="IZR26" s="235"/>
      <c r="JAH26" s="235"/>
      <c r="JAX26" s="235"/>
      <c r="JBN26" s="235"/>
      <c r="JCD26" s="235"/>
      <c r="JCT26" s="235"/>
      <c r="JDJ26" s="235"/>
      <c r="JDZ26" s="235"/>
      <c r="JEP26" s="235"/>
      <c r="JFF26" s="235"/>
      <c r="JFV26" s="235"/>
      <c r="JGL26" s="235"/>
      <c r="JHB26" s="235"/>
      <c r="JHR26" s="235"/>
      <c r="JIH26" s="235"/>
      <c r="JIX26" s="235"/>
      <c r="JJN26" s="235"/>
      <c r="JKD26" s="235"/>
      <c r="JKT26" s="235"/>
      <c r="JLJ26" s="235"/>
      <c r="JLZ26" s="235"/>
      <c r="JMP26" s="235"/>
      <c r="JNF26" s="235"/>
      <c r="JNV26" s="235"/>
      <c r="JOL26" s="235"/>
      <c r="JPB26" s="235"/>
      <c r="JPR26" s="235"/>
      <c r="JQH26" s="235"/>
      <c r="JQX26" s="235"/>
      <c r="JRN26" s="235"/>
      <c r="JSD26" s="235"/>
      <c r="JST26" s="235"/>
      <c r="JTJ26" s="235"/>
      <c r="JTZ26" s="235"/>
      <c r="JUP26" s="235"/>
      <c r="JVF26" s="235"/>
      <c r="JVV26" s="235"/>
      <c r="JWL26" s="235"/>
      <c r="JXB26" s="235"/>
      <c r="JXR26" s="235"/>
      <c r="JYH26" s="235"/>
      <c r="JYX26" s="235"/>
      <c r="JZN26" s="235"/>
      <c r="KAD26" s="235"/>
      <c r="KAT26" s="235"/>
      <c r="KBJ26" s="235"/>
      <c r="KBZ26" s="235"/>
      <c r="KCP26" s="235"/>
      <c r="KDF26" s="235"/>
      <c r="KDV26" s="235"/>
      <c r="KEL26" s="235"/>
      <c r="KFB26" s="235"/>
      <c r="KFR26" s="235"/>
      <c r="KGH26" s="235"/>
      <c r="KGX26" s="235"/>
      <c r="KHN26" s="235"/>
      <c r="KID26" s="235"/>
      <c r="KIT26" s="235"/>
      <c r="KJJ26" s="235"/>
      <c r="KJZ26" s="235"/>
      <c r="KKP26" s="235"/>
      <c r="KLF26" s="235"/>
      <c r="KLV26" s="235"/>
      <c r="KML26" s="235"/>
      <c r="KNB26" s="235"/>
      <c r="KNR26" s="235"/>
      <c r="KOH26" s="235"/>
      <c r="KOX26" s="235"/>
      <c r="KPN26" s="235"/>
      <c r="KQD26" s="235"/>
      <c r="KQT26" s="235"/>
      <c r="KRJ26" s="235"/>
      <c r="KRZ26" s="235"/>
      <c r="KSP26" s="235"/>
      <c r="KTF26" s="235"/>
      <c r="KTV26" s="235"/>
      <c r="KUL26" s="235"/>
      <c r="KVB26" s="235"/>
      <c r="KVR26" s="235"/>
      <c r="KWH26" s="235"/>
      <c r="KWX26" s="235"/>
      <c r="KXN26" s="235"/>
      <c r="KYD26" s="235"/>
      <c r="KYT26" s="235"/>
      <c r="KZJ26" s="235"/>
      <c r="KZZ26" s="235"/>
      <c r="LAP26" s="235"/>
      <c r="LBF26" s="235"/>
      <c r="LBV26" s="235"/>
      <c r="LCL26" s="235"/>
      <c r="LDB26" s="235"/>
      <c r="LDR26" s="235"/>
      <c r="LEH26" s="235"/>
      <c r="LEX26" s="235"/>
      <c r="LFN26" s="235"/>
      <c r="LGD26" s="235"/>
      <c r="LGT26" s="235"/>
      <c r="LHJ26" s="235"/>
      <c r="LHZ26" s="235"/>
      <c r="LIP26" s="235"/>
      <c r="LJF26" s="235"/>
      <c r="LJV26" s="235"/>
      <c r="LKL26" s="235"/>
      <c r="LLB26" s="235"/>
      <c r="LLR26" s="235"/>
      <c r="LMH26" s="235"/>
      <c r="LMX26" s="235"/>
      <c r="LNN26" s="235"/>
      <c r="LOD26" s="235"/>
      <c r="LOT26" s="235"/>
      <c r="LPJ26" s="235"/>
      <c r="LPZ26" s="235"/>
      <c r="LQP26" s="235"/>
      <c r="LRF26" s="235"/>
      <c r="LRV26" s="235"/>
      <c r="LSL26" s="235"/>
      <c r="LTB26" s="235"/>
      <c r="LTR26" s="235"/>
      <c r="LUH26" s="235"/>
      <c r="LUX26" s="235"/>
      <c r="LVN26" s="235"/>
      <c r="LWD26" s="235"/>
      <c r="LWT26" s="235"/>
      <c r="LXJ26" s="235"/>
      <c r="LXZ26" s="235"/>
      <c r="LYP26" s="235"/>
      <c r="LZF26" s="235"/>
      <c r="LZV26" s="235"/>
      <c r="MAL26" s="235"/>
      <c r="MBB26" s="235"/>
      <c r="MBR26" s="235"/>
      <c r="MCH26" s="235"/>
      <c r="MCX26" s="235"/>
      <c r="MDN26" s="235"/>
      <c r="MED26" s="235"/>
      <c r="MET26" s="235"/>
      <c r="MFJ26" s="235"/>
      <c r="MFZ26" s="235"/>
      <c r="MGP26" s="235"/>
      <c r="MHF26" s="235"/>
      <c r="MHV26" s="235"/>
      <c r="MIL26" s="235"/>
      <c r="MJB26" s="235"/>
      <c r="MJR26" s="235"/>
      <c r="MKH26" s="235"/>
      <c r="MKX26" s="235"/>
      <c r="MLN26" s="235"/>
      <c r="MMD26" s="235"/>
      <c r="MMT26" s="235"/>
      <c r="MNJ26" s="235"/>
      <c r="MNZ26" s="235"/>
      <c r="MOP26" s="235"/>
      <c r="MPF26" s="235"/>
      <c r="MPV26" s="235"/>
      <c r="MQL26" s="235"/>
      <c r="MRB26" s="235"/>
      <c r="MRR26" s="235"/>
      <c r="MSH26" s="235"/>
      <c r="MSX26" s="235"/>
      <c r="MTN26" s="235"/>
      <c r="MUD26" s="235"/>
      <c r="MUT26" s="235"/>
      <c r="MVJ26" s="235"/>
      <c r="MVZ26" s="235"/>
      <c r="MWP26" s="235"/>
      <c r="MXF26" s="235"/>
      <c r="MXV26" s="235"/>
      <c r="MYL26" s="235"/>
      <c r="MZB26" s="235"/>
      <c r="MZR26" s="235"/>
      <c r="NAH26" s="235"/>
      <c r="NAX26" s="235"/>
      <c r="NBN26" s="235"/>
      <c r="NCD26" s="235"/>
      <c r="NCT26" s="235"/>
      <c r="NDJ26" s="235"/>
      <c r="NDZ26" s="235"/>
      <c r="NEP26" s="235"/>
      <c r="NFF26" s="235"/>
      <c r="NFV26" s="235"/>
      <c r="NGL26" s="235"/>
      <c r="NHB26" s="235"/>
      <c r="NHR26" s="235"/>
      <c r="NIH26" s="235"/>
      <c r="NIX26" s="235"/>
      <c r="NJN26" s="235"/>
      <c r="NKD26" s="235"/>
      <c r="NKT26" s="235"/>
      <c r="NLJ26" s="235"/>
      <c r="NLZ26" s="235"/>
      <c r="NMP26" s="235"/>
      <c r="NNF26" s="235"/>
      <c r="NNV26" s="235"/>
      <c r="NOL26" s="235"/>
      <c r="NPB26" s="235"/>
      <c r="NPR26" s="235"/>
      <c r="NQH26" s="235"/>
      <c r="NQX26" s="235"/>
      <c r="NRN26" s="235"/>
      <c r="NSD26" s="235"/>
      <c r="NST26" s="235"/>
      <c r="NTJ26" s="235"/>
      <c r="NTZ26" s="235"/>
      <c r="NUP26" s="235"/>
      <c r="NVF26" s="235"/>
      <c r="NVV26" s="235"/>
      <c r="NWL26" s="235"/>
      <c r="NXB26" s="235"/>
      <c r="NXR26" s="235"/>
      <c r="NYH26" s="235"/>
      <c r="NYX26" s="235"/>
      <c r="NZN26" s="235"/>
      <c r="OAD26" s="235"/>
      <c r="OAT26" s="235"/>
      <c r="OBJ26" s="235"/>
      <c r="OBZ26" s="235"/>
      <c r="OCP26" s="235"/>
      <c r="ODF26" s="235"/>
      <c r="ODV26" s="235"/>
      <c r="OEL26" s="235"/>
      <c r="OFB26" s="235"/>
      <c r="OFR26" s="235"/>
      <c r="OGH26" s="235"/>
      <c r="OGX26" s="235"/>
      <c r="OHN26" s="235"/>
      <c r="OID26" s="235"/>
      <c r="OIT26" s="235"/>
      <c r="OJJ26" s="235"/>
      <c r="OJZ26" s="235"/>
      <c r="OKP26" s="235"/>
      <c r="OLF26" s="235"/>
      <c r="OLV26" s="235"/>
      <c r="OML26" s="235"/>
      <c r="ONB26" s="235"/>
      <c r="ONR26" s="235"/>
      <c r="OOH26" s="235"/>
      <c r="OOX26" s="235"/>
      <c r="OPN26" s="235"/>
      <c r="OQD26" s="235"/>
      <c r="OQT26" s="235"/>
      <c r="ORJ26" s="235"/>
      <c r="ORZ26" s="235"/>
      <c r="OSP26" s="235"/>
      <c r="OTF26" s="235"/>
      <c r="OTV26" s="235"/>
      <c r="OUL26" s="235"/>
      <c r="OVB26" s="235"/>
      <c r="OVR26" s="235"/>
      <c r="OWH26" s="235"/>
      <c r="OWX26" s="235"/>
      <c r="OXN26" s="235"/>
      <c r="OYD26" s="235"/>
      <c r="OYT26" s="235"/>
      <c r="OZJ26" s="235"/>
      <c r="OZZ26" s="235"/>
      <c r="PAP26" s="235"/>
      <c r="PBF26" s="235"/>
      <c r="PBV26" s="235"/>
      <c r="PCL26" s="235"/>
      <c r="PDB26" s="235"/>
      <c r="PDR26" s="235"/>
      <c r="PEH26" s="235"/>
      <c r="PEX26" s="235"/>
      <c r="PFN26" s="235"/>
      <c r="PGD26" s="235"/>
      <c r="PGT26" s="235"/>
      <c r="PHJ26" s="235"/>
      <c r="PHZ26" s="235"/>
      <c r="PIP26" s="235"/>
      <c r="PJF26" s="235"/>
      <c r="PJV26" s="235"/>
      <c r="PKL26" s="235"/>
      <c r="PLB26" s="235"/>
      <c r="PLR26" s="235"/>
      <c r="PMH26" s="235"/>
      <c r="PMX26" s="235"/>
      <c r="PNN26" s="235"/>
      <c r="POD26" s="235"/>
      <c r="POT26" s="235"/>
      <c r="PPJ26" s="235"/>
      <c r="PPZ26" s="235"/>
      <c r="PQP26" s="235"/>
      <c r="PRF26" s="235"/>
      <c r="PRV26" s="235"/>
      <c r="PSL26" s="235"/>
      <c r="PTB26" s="235"/>
      <c r="PTR26" s="235"/>
      <c r="PUH26" s="235"/>
      <c r="PUX26" s="235"/>
      <c r="PVN26" s="235"/>
      <c r="PWD26" s="235"/>
      <c r="PWT26" s="235"/>
      <c r="PXJ26" s="235"/>
      <c r="PXZ26" s="235"/>
      <c r="PYP26" s="235"/>
      <c r="PZF26" s="235"/>
      <c r="PZV26" s="235"/>
      <c r="QAL26" s="235"/>
      <c r="QBB26" s="235"/>
      <c r="QBR26" s="235"/>
      <c r="QCH26" s="235"/>
      <c r="QCX26" s="235"/>
      <c r="QDN26" s="235"/>
      <c r="QED26" s="235"/>
      <c r="QET26" s="235"/>
      <c r="QFJ26" s="235"/>
      <c r="QFZ26" s="235"/>
      <c r="QGP26" s="235"/>
      <c r="QHF26" s="235"/>
      <c r="QHV26" s="235"/>
      <c r="QIL26" s="235"/>
      <c r="QJB26" s="235"/>
      <c r="QJR26" s="235"/>
      <c r="QKH26" s="235"/>
      <c r="QKX26" s="235"/>
      <c r="QLN26" s="235"/>
      <c r="QMD26" s="235"/>
      <c r="QMT26" s="235"/>
      <c r="QNJ26" s="235"/>
      <c r="QNZ26" s="235"/>
      <c r="QOP26" s="235"/>
      <c r="QPF26" s="235"/>
      <c r="QPV26" s="235"/>
      <c r="QQL26" s="235"/>
      <c r="QRB26" s="235"/>
      <c r="QRR26" s="235"/>
      <c r="QSH26" s="235"/>
      <c r="QSX26" s="235"/>
      <c r="QTN26" s="235"/>
      <c r="QUD26" s="235"/>
      <c r="QUT26" s="235"/>
      <c r="QVJ26" s="235"/>
      <c r="QVZ26" s="235"/>
      <c r="QWP26" s="235"/>
      <c r="QXF26" s="235"/>
      <c r="QXV26" s="235"/>
      <c r="QYL26" s="235"/>
      <c r="QZB26" s="235"/>
      <c r="QZR26" s="235"/>
      <c r="RAH26" s="235"/>
      <c r="RAX26" s="235"/>
      <c r="RBN26" s="235"/>
      <c r="RCD26" s="235"/>
      <c r="RCT26" s="235"/>
      <c r="RDJ26" s="235"/>
      <c r="RDZ26" s="235"/>
      <c r="REP26" s="235"/>
      <c r="RFF26" s="235"/>
      <c r="RFV26" s="235"/>
      <c r="RGL26" s="235"/>
      <c r="RHB26" s="235"/>
      <c r="RHR26" s="235"/>
      <c r="RIH26" s="235"/>
      <c r="RIX26" s="235"/>
      <c r="RJN26" s="235"/>
      <c r="RKD26" s="235"/>
      <c r="RKT26" s="235"/>
      <c r="RLJ26" s="235"/>
      <c r="RLZ26" s="235"/>
      <c r="RMP26" s="235"/>
      <c r="RNF26" s="235"/>
      <c r="RNV26" s="235"/>
      <c r="ROL26" s="235"/>
      <c r="RPB26" s="235"/>
      <c r="RPR26" s="235"/>
      <c r="RQH26" s="235"/>
      <c r="RQX26" s="235"/>
      <c r="RRN26" s="235"/>
      <c r="RSD26" s="235"/>
      <c r="RST26" s="235"/>
      <c r="RTJ26" s="235"/>
      <c r="RTZ26" s="235"/>
      <c r="RUP26" s="235"/>
      <c r="RVF26" s="235"/>
      <c r="RVV26" s="235"/>
      <c r="RWL26" s="235"/>
      <c r="RXB26" s="235"/>
      <c r="RXR26" s="235"/>
      <c r="RYH26" s="235"/>
      <c r="RYX26" s="235"/>
      <c r="RZN26" s="235"/>
      <c r="SAD26" s="235"/>
      <c r="SAT26" s="235"/>
      <c r="SBJ26" s="235"/>
      <c r="SBZ26" s="235"/>
      <c r="SCP26" s="235"/>
      <c r="SDF26" s="235"/>
      <c r="SDV26" s="235"/>
      <c r="SEL26" s="235"/>
      <c r="SFB26" s="235"/>
      <c r="SFR26" s="235"/>
      <c r="SGH26" s="235"/>
      <c r="SGX26" s="235"/>
      <c r="SHN26" s="235"/>
      <c r="SID26" s="235"/>
      <c r="SIT26" s="235"/>
      <c r="SJJ26" s="235"/>
      <c r="SJZ26" s="235"/>
      <c r="SKP26" s="235"/>
      <c r="SLF26" s="235"/>
      <c r="SLV26" s="235"/>
      <c r="SML26" s="235"/>
      <c r="SNB26" s="235"/>
      <c r="SNR26" s="235"/>
      <c r="SOH26" s="235"/>
      <c r="SOX26" s="235"/>
      <c r="SPN26" s="235"/>
      <c r="SQD26" s="235"/>
      <c r="SQT26" s="235"/>
      <c r="SRJ26" s="235"/>
      <c r="SRZ26" s="235"/>
      <c r="SSP26" s="235"/>
      <c r="STF26" s="235"/>
      <c r="STV26" s="235"/>
      <c r="SUL26" s="235"/>
      <c r="SVB26" s="235"/>
      <c r="SVR26" s="235"/>
      <c r="SWH26" s="235"/>
      <c r="SWX26" s="235"/>
      <c r="SXN26" s="235"/>
      <c r="SYD26" s="235"/>
      <c r="SYT26" s="235"/>
      <c r="SZJ26" s="235"/>
      <c r="SZZ26" s="235"/>
      <c r="TAP26" s="235"/>
      <c r="TBF26" s="235"/>
      <c r="TBV26" s="235"/>
      <c r="TCL26" s="235"/>
      <c r="TDB26" s="235"/>
      <c r="TDR26" s="235"/>
      <c r="TEH26" s="235"/>
      <c r="TEX26" s="235"/>
      <c r="TFN26" s="235"/>
      <c r="TGD26" s="235"/>
      <c r="TGT26" s="235"/>
      <c r="THJ26" s="235"/>
      <c r="THZ26" s="235"/>
      <c r="TIP26" s="235"/>
      <c r="TJF26" s="235"/>
      <c r="TJV26" s="235"/>
      <c r="TKL26" s="235"/>
      <c r="TLB26" s="235"/>
      <c r="TLR26" s="235"/>
      <c r="TMH26" s="235"/>
      <c r="TMX26" s="235"/>
      <c r="TNN26" s="235"/>
      <c r="TOD26" s="235"/>
      <c r="TOT26" s="235"/>
      <c r="TPJ26" s="235"/>
      <c r="TPZ26" s="235"/>
      <c r="TQP26" s="235"/>
      <c r="TRF26" s="235"/>
      <c r="TRV26" s="235"/>
      <c r="TSL26" s="235"/>
      <c r="TTB26" s="235"/>
      <c r="TTR26" s="235"/>
      <c r="TUH26" s="235"/>
      <c r="TUX26" s="235"/>
      <c r="TVN26" s="235"/>
      <c r="TWD26" s="235"/>
      <c r="TWT26" s="235"/>
      <c r="TXJ26" s="235"/>
      <c r="TXZ26" s="235"/>
      <c r="TYP26" s="235"/>
      <c r="TZF26" s="235"/>
      <c r="TZV26" s="235"/>
      <c r="UAL26" s="235"/>
      <c r="UBB26" s="235"/>
      <c r="UBR26" s="235"/>
      <c r="UCH26" s="235"/>
      <c r="UCX26" s="235"/>
      <c r="UDN26" s="235"/>
      <c r="UED26" s="235"/>
      <c r="UET26" s="235"/>
      <c r="UFJ26" s="235"/>
      <c r="UFZ26" s="235"/>
      <c r="UGP26" s="235"/>
      <c r="UHF26" s="235"/>
      <c r="UHV26" s="235"/>
      <c r="UIL26" s="235"/>
      <c r="UJB26" s="235"/>
      <c r="UJR26" s="235"/>
      <c r="UKH26" s="235"/>
      <c r="UKX26" s="235"/>
      <c r="ULN26" s="235"/>
      <c r="UMD26" s="235"/>
      <c r="UMT26" s="235"/>
      <c r="UNJ26" s="235"/>
      <c r="UNZ26" s="235"/>
      <c r="UOP26" s="235"/>
      <c r="UPF26" s="235"/>
      <c r="UPV26" s="235"/>
      <c r="UQL26" s="235"/>
      <c r="URB26" s="235"/>
      <c r="URR26" s="235"/>
      <c r="USH26" s="235"/>
      <c r="USX26" s="235"/>
      <c r="UTN26" s="235"/>
      <c r="UUD26" s="235"/>
      <c r="UUT26" s="235"/>
      <c r="UVJ26" s="235"/>
      <c r="UVZ26" s="235"/>
      <c r="UWP26" s="235"/>
      <c r="UXF26" s="235"/>
      <c r="UXV26" s="235"/>
      <c r="UYL26" s="235"/>
      <c r="UZB26" s="235"/>
      <c r="UZR26" s="235"/>
      <c r="VAH26" s="235"/>
      <c r="VAX26" s="235"/>
      <c r="VBN26" s="235"/>
      <c r="VCD26" s="235"/>
      <c r="VCT26" s="235"/>
      <c r="VDJ26" s="235"/>
      <c r="VDZ26" s="235"/>
      <c r="VEP26" s="235"/>
      <c r="VFF26" s="235"/>
      <c r="VFV26" s="235"/>
      <c r="VGL26" s="235"/>
      <c r="VHB26" s="235"/>
      <c r="VHR26" s="235"/>
      <c r="VIH26" s="235"/>
      <c r="VIX26" s="235"/>
      <c r="VJN26" s="235"/>
      <c r="VKD26" s="235"/>
      <c r="VKT26" s="235"/>
      <c r="VLJ26" s="235"/>
      <c r="VLZ26" s="235"/>
      <c r="VMP26" s="235"/>
      <c r="VNF26" s="235"/>
      <c r="VNV26" s="235"/>
      <c r="VOL26" s="235"/>
      <c r="VPB26" s="235"/>
      <c r="VPR26" s="235"/>
      <c r="VQH26" s="235"/>
      <c r="VQX26" s="235"/>
      <c r="VRN26" s="235"/>
      <c r="VSD26" s="235"/>
      <c r="VST26" s="235"/>
      <c r="VTJ26" s="235"/>
      <c r="VTZ26" s="235"/>
      <c r="VUP26" s="235"/>
      <c r="VVF26" s="235"/>
      <c r="VVV26" s="235"/>
      <c r="VWL26" s="235"/>
      <c r="VXB26" s="235"/>
      <c r="VXR26" s="235"/>
      <c r="VYH26" s="235"/>
      <c r="VYX26" s="235"/>
      <c r="VZN26" s="235"/>
      <c r="WAD26" s="235"/>
      <c r="WAT26" s="235"/>
      <c r="WBJ26" s="235"/>
      <c r="WBZ26" s="235"/>
      <c r="WCP26" s="235"/>
      <c r="WDF26" s="235"/>
      <c r="WDV26" s="235"/>
      <c r="WEL26" s="235"/>
      <c r="WFB26" s="235"/>
      <c r="WFR26" s="235"/>
      <c r="WGH26" s="235"/>
      <c r="WGX26" s="235"/>
      <c r="WHN26" s="235"/>
      <c r="WID26" s="235"/>
      <c r="WIT26" s="235"/>
      <c r="WJJ26" s="235"/>
      <c r="WJZ26" s="235"/>
      <c r="WKP26" s="235"/>
      <c r="WLF26" s="235"/>
      <c r="WLV26" s="235"/>
      <c r="WML26" s="235"/>
      <c r="WNB26" s="235"/>
      <c r="WNR26" s="235"/>
      <c r="WOH26" s="235"/>
      <c r="WOX26" s="235"/>
      <c r="WPN26" s="235"/>
      <c r="WQD26" s="235"/>
      <c r="WQT26" s="235"/>
      <c r="WRJ26" s="235"/>
      <c r="WRZ26" s="235"/>
      <c r="WSP26" s="235"/>
      <c r="WTF26" s="235"/>
      <c r="WTV26" s="235"/>
      <c r="WUL26" s="235"/>
      <c r="WVB26" s="235"/>
      <c r="WVR26" s="235"/>
      <c r="WWH26" s="235"/>
      <c r="WWX26" s="235"/>
      <c r="WXN26" s="235"/>
      <c r="WYD26" s="235"/>
      <c r="WYT26" s="235"/>
      <c r="WZJ26" s="235"/>
      <c r="WZZ26" s="235"/>
      <c r="XAP26" s="235"/>
      <c r="XBF26" s="235"/>
      <c r="XBV26" s="235"/>
      <c r="XCL26" s="235"/>
      <c r="XDB26" s="235"/>
      <c r="XDR26" s="235"/>
      <c r="XEH26" s="235"/>
      <c r="XEX26" s="235"/>
    </row>
    <row r="27" spans="2:1024 1026:2048 2050:3072 3074:4096 4098:5120 5122:6144 6146:7168 7170:8192 8194:9216 9218:10240 10242:11264 11266:12288 12290:13312 13314:14336 14338:15360 15362:16384" ht="15" customHeight="1">
      <c r="B27" s="511"/>
      <c r="C27" s="511"/>
      <c r="D27" s="511"/>
      <c r="E27" s="511"/>
      <c r="F27" s="511"/>
      <c r="G27" s="511"/>
      <c r="H27" s="511"/>
      <c r="I27" s="221"/>
      <c r="V27" s="383" t="str">
        <f ca="1">IF(AB27&gt;0,W27,X27)</f>
        <v>Code non valide</v>
      </c>
      <c r="W27" s="384" t="str">
        <f ca="1">IF(OR(X25&lt;W21-8,X25&gt;W21+8,AB27&gt;0),"Code non valide","OK")</f>
        <v>Code non valide</v>
      </c>
      <c r="X27" s="382" t="str">
        <f ca="1">IF(X25&lt;W21,"Code expiré","Code OK, expire le ")</f>
        <v>Code expiré</v>
      </c>
      <c r="Y27" s="383"/>
      <c r="Z27" s="380"/>
      <c r="AB27" s="385">
        <f ca="1">SUM(AB24:AB26)</f>
        <v>1</v>
      </c>
      <c r="AH27" s="406"/>
      <c r="AI27" s="406"/>
      <c r="AJ27" s="406"/>
      <c r="AK27" s="406"/>
      <c r="AL27" s="406"/>
      <c r="AM27" s="406"/>
      <c r="AN27" s="406"/>
      <c r="AO27" s="406"/>
      <c r="AP27" s="380"/>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c r="HV27" s="236"/>
      <c r="HW27" s="236"/>
      <c r="HX27" s="236"/>
      <c r="HY27" s="236"/>
      <c r="HZ27" s="236"/>
      <c r="IA27" s="236"/>
      <c r="IB27" s="236"/>
      <c r="IC27" s="236"/>
      <c r="ID27" s="236"/>
      <c r="IE27" s="236"/>
      <c r="IF27" s="236"/>
      <c r="IG27" s="236"/>
      <c r="IH27" s="236"/>
      <c r="II27" s="236"/>
      <c r="IJ27" s="236"/>
      <c r="IK27" s="236"/>
      <c r="IL27" s="236"/>
      <c r="IM27" s="236"/>
      <c r="IN27" s="236"/>
      <c r="IO27" s="236"/>
      <c r="IP27" s="236"/>
      <c r="IQ27" s="236"/>
      <c r="IR27" s="236"/>
      <c r="IS27" s="236"/>
      <c r="IT27" s="236"/>
      <c r="IU27" s="236"/>
      <c r="IV27" s="236"/>
      <c r="IW27" s="236"/>
      <c r="IX27" s="236"/>
      <c r="IY27" s="236"/>
      <c r="IZ27" s="236"/>
      <c r="JA27" s="236"/>
      <c r="JB27" s="236"/>
      <c r="JC27" s="236"/>
      <c r="JD27" s="236"/>
      <c r="JE27" s="236"/>
      <c r="JF27" s="236"/>
      <c r="JG27" s="236"/>
      <c r="JH27" s="236"/>
      <c r="JI27" s="236"/>
      <c r="JJ27" s="236"/>
      <c r="JK27" s="236"/>
      <c r="JL27" s="236"/>
      <c r="JM27" s="236"/>
      <c r="JN27" s="236"/>
      <c r="JO27" s="236"/>
      <c r="JP27" s="236"/>
      <c r="JQ27" s="236"/>
      <c r="JR27" s="236"/>
      <c r="JS27" s="236"/>
      <c r="JT27" s="236"/>
      <c r="JU27" s="236"/>
      <c r="JV27" s="236"/>
      <c r="JW27" s="236"/>
      <c r="JX27" s="236"/>
      <c r="JY27" s="236"/>
      <c r="JZ27" s="236"/>
      <c r="KA27" s="236"/>
      <c r="KB27" s="236"/>
      <c r="KC27" s="236"/>
      <c r="KD27" s="236"/>
      <c r="KE27" s="236"/>
      <c r="KF27" s="236"/>
      <c r="KG27" s="236"/>
      <c r="KH27" s="236"/>
      <c r="KI27" s="236"/>
      <c r="KJ27" s="236"/>
      <c r="KK27" s="236"/>
      <c r="KL27" s="236"/>
      <c r="KM27" s="236"/>
      <c r="KN27" s="236"/>
      <c r="KO27" s="236"/>
      <c r="KP27" s="236"/>
      <c r="KQ27" s="236"/>
      <c r="KR27" s="236"/>
      <c r="KS27" s="236"/>
      <c r="KT27" s="236"/>
      <c r="KU27" s="236"/>
      <c r="KV27" s="236"/>
      <c r="KW27" s="236"/>
      <c r="KX27" s="236"/>
      <c r="KY27" s="236"/>
      <c r="KZ27" s="236"/>
      <c r="LA27" s="236"/>
      <c r="LB27" s="236"/>
      <c r="LC27" s="236"/>
      <c r="LD27" s="236"/>
      <c r="LE27" s="236"/>
      <c r="LF27" s="236"/>
      <c r="LG27" s="236"/>
      <c r="LH27" s="236"/>
      <c r="LI27" s="236"/>
      <c r="LJ27" s="236"/>
      <c r="LK27" s="236"/>
      <c r="LL27" s="236"/>
      <c r="LM27" s="236"/>
      <c r="LN27" s="236"/>
      <c r="LO27" s="236"/>
      <c r="LP27" s="236"/>
      <c r="LQ27" s="236"/>
      <c r="LR27" s="236"/>
      <c r="LS27" s="236"/>
      <c r="LT27" s="236"/>
      <c r="LU27" s="236"/>
      <c r="LV27" s="236"/>
      <c r="LW27" s="236"/>
      <c r="LX27" s="236"/>
      <c r="LY27" s="236"/>
      <c r="LZ27" s="236"/>
      <c r="MA27" s="236"/>
      <c r="MB27" s="236"/>
      <c r="MC27" s="236"/>
      <c r="MD27" s="236"/>
      <c r="ME27" s="236"/>
      <c r="MF27" s="236"/>
      <c r="MG27" s="236"/>
      <c r="MH27" s="236"/>
      <c r="MI27" s="236"/>
      <c r="MJ27" s="236"/>
      <c r="MK27" s="236"/>
      <c r="ML27" s="236"/>
      <c r="MM27" s="236"/>
      <c r="MN27" s="236"/>
      <c r="MO27" s="236"/>
      <c r="MP27" s="236"/>
      <c r="MQ27" s="236"/>
      <c r="MR27" s="236"/>
      <c r="MS27" s="236"/>
      <c r="MT27" s="236"/>
      <c r="MU27" s="236"/>
      <c r="MV27" s="236"/>
      <c r="MW27" s="236"/>
      <c r="MX27" s="236"/>
      <c r="MY27" s="236"/>
      <c r="MZ27" s="236"/>
      <c r="NA27" s="236"/>
      <c r="NB27" s="236"/>
      <c r="NC27" s="236"/>
      <c r="ND27" s="236"/>
      <c r="NE27" s="236"/>
      <c r="NF27" s="236"/>
      <c r="NG27" s="236"/>
      <c r="NH27" s="236"/>
      <c r="NI27" s="236"/>
      <c r="NJ27" s="236"/>
      <c r="NK27" s="236"/>
      <c r="NL27" s="236"/>
      <c r="NM27" s="236"/>
      <c r="NN27" s="236"/>
      <c r="NO27" s="236"/>
      <c r="NP27" s="236"/>
      <c r="NQ27" s="236"/>
      <c r="NR27" s="236"/>
      <c r="NS27" s="236"/>
      <c r="NT27" s="236"/>
      <c r="NU27" s="236"/>
      <c r="NV27" s="236"/>
      <c r="NW27" s="236"/>
      <c r="NX27" s="236"/>
      <c r="NY27" s="236"/>
      <c r="NZ27" s="236"/>
      <c r="OA27" s="236"/>
      <c r="OB27" s="236"/>
      <c r="OC27" s="236"/>
      <c r="OD27" s="236"/>
      <c r="OE27" s="236"/>
      <c r="OF27" s="236"/>
      <c r="OG27" s="236"/>
      <c r="OH27" s="236"/>
      <c r="OI27" s="236"/>
      <c r="OJ27" s="236"/>
      <c r="OK27" s="236"/>
      <c r="OL27" s="236"/>
      <c r="OM27" s="236"/>
      <c r="ON27" s="236"/>
      <c r="OO27" s="236"/>
      <c r="OP27" s="236"/>
      <c r="OQ27" s="236"/>
      <c r="OR27" s="236"/>
      <c r="OS27" s="236"/>
      <c r="OT27" s="236"/>
      <c r="OU27" s="236"/>
      <c r="OV27" s="236"/>
      <c r="OW27" s="236"/>
      <c r="OX27" s="236"/>
      <c r="OY27" s="236"/>
      <c r="OZ27" s="236"/>
      <c r="PA27" s="236"/>
      <c r="PB27" s="236"/>
      <c r="PC27" s="236"/>
      <c r="PD27" s="236"/>
      <c r="PE27" s="236"/>
      <c r="PF27" s="236"/>
      <c r="PG27" s="236"/>
      <c r="PH27" s="236"/>
      <c r="PI27" s="236"/>
      <c r="PJ27" s="236"/>
      <c r="PK27" s="236"/>
      <c r="PL27" s="236"/>
      <c r="PM27" s="236"/>
      <c r="PN27" s="236"/>
      <c r="PO27" s="236"/>
      <c r="PR27" s="236"/>
      <c r="PS27" s="236"/>
      <c r="PT27" s="236"/>
      <c r="PU27" s="236"/>
      <c r="PV27" s="236"/>
      <c r="PW27" s="236"/>
      <c r="PX27" s="236"/>
      <c r="PY27" s="236"/>
      <c r="PZ27" s="237"/>
      <c r="QH27" s="236"/>
      <c r="QI27" s="236"/>
      <c r="QJ27" s="236"/>
      <c r="QK27" s="236"/>
      <c r="QL27" s="236"/>
      <c r="QM27" s="236"/>
      <c r="QN27" s="236"/>
      <c r="QO27" s="236"/>
      <c r="QP27" s="237"/>
      <c r="QX27" s="236"/>
      <c r="QY27" s="236"/>
      <c r="QZ27" s="236"/>
      <c r="RA27" s="236"/>
      <c r="RB27" s="236"/>
      <c r="RC27" s="236"/>
      <c r="RD27" s="236"/>
      <c r="RE27" s="236"/>
      <c r="RF27" s="237"/>
      <c r="RN27" s="236"/>
      <c r="RO27" s="236"/>
      <c r="RP27" s="236"/>
      <c r="RQ27" s="236"/>
      <c r="RR27" s="236"/>
      <c r="RS27" s="236"/>
      <c r="RT27" s="236"/>
      <c r="RU27" s="236"/>
      <c r="RV27" s="237"/>
      <c r="SD27" s="236"/>
      <c r="SE27" s="236"/>
      <c r="SF27" s="236"/>
      <c r="SG27" s="236"/>
      <c r="SH27" s="236"/>
      <c r="SI27" s="236"/>
      <c r="SJ27" s="236"/>
      <c r="SK27" s="236"/>
      <c r="SL27" s="237"/>
      <c r="ST27" s="236"/>
      <c r="SU27" s="236"/>
      <c r="SV27" s="236"/>
      <c r="SW27" s="236"/>
      <c r="SX27" s="236"/>
      <c r="SY27" s="236"/>
      <c r="SZ27" s="236"/>
      <c r="TA27" s="236"/>
      <c r="TB27" s="237"/>
      <c r="TJ27" s="236"/>
      <c r="TK27" s="236"/>
      <c r="TL27" s="236"/>
      <c r="TM27" s="236"/>
      <c r="TN27" s="236"/>
      <c r="TO27" s="236"/>
      <c r="TP27" s="236"/>
      <c r="TQ27" s="236"/>
      <c r="TR27" s="237"/>
      <c r="TZ27" s="236"/>
      <c r="UA27" s="236"/>
      <c r="UB27" s="236"/>
      <c r="UC27" s="236"/>
      <c r="UD27" s="236"/>
      <c r="UE27" s="236"/>
      <c r="UF27" s="236"/>
      <c r="UG27" s="236"/>
      <c r="UH27" s="237"/>
      <c r="UP27" s="236"/>
      <c r="UQ27" s="236"/>
      <c r="UR27" s="236"/>
      <c r="US27" s="236"/>
      <c r="UT27" s="236"/>
      <c r="UU27" s="236"/>
      <c r="UV27" s="236"/>
      <c r="UW27" s="236"/>
      <c r="UX27" s="237"/>
      <c r="VF27" s="236"/>
      <c r="VG27" s="236"/>
      <c r="VH27" s="236"/>
      <c r="VI27" s="236"/>
      <c r="VJ27" s="236"/>
      <c r="VK27" s="236"/>
      <c r="VL27" s="236"/>
      <c r="VM27" s="236"/>
      <c r="VN27" s="237"/>
      <c r="VV27" s="236"/>
      <c r="VW27" s="236"/>
      <c r="VX27" s="236"/>
      <c r="VY27" s="236"/>
      <c r="VZ27" s="236"/>
      <c r="WA27" s="236"/>
      <c r="WB27" s="236"/>
      <c r="WC27" s="236"/>
      <c r="WD27" s="237"/>
      <c r="WL27" s="236"/>
      <c r="WM27" s="236"/>
      <c r="WN27" s="236"/>
      <c r="WO27" s="236"/>
      <c r="WP27" s="236"/>
      <c r="WQ27" s="236"/>
      <c r="WR27" s="236"/>
      <c r="WS27" s="236"/>
      <c r="WT27" s="237"/>
      <c r="XB27" s="236"/>
      <c r="XC27" s="236"/>
      <c r="XD27" s="236"/>
      <c r="XE27" s="236"/>
      <c r="XF27" s="236"/>
      <c r="XG27" s="236"/>
      <c r="XH27" s="236"/>
      <c r="XI27" s="236"/>
      <c r="XJ27" s="237"/>
      <c r="XR27" s="236"/>
      <c r="XS27" s="236"/>
      <c r="XT27" s="236"/>
      <c r="XU27" s="236"/>
      <c r="XV27" s="236"/>
      <c r="XW27" s="236"/>
      <c r="XX27" s="236"/>
      <c r="XY27" s="236"/>
      <c r="XZ27" s="237"/>
      <c r="YH27" s="236"/>
      <c r="YI27" s="236"/>
      <c r="YJ27" s="236"/>
      <c r="YK27" s="236"/>
      <c r="YL27" s="236"/>
      <c r="YM27" s="236"/>
      <c r="YN27" s="236"/>
      <c r="YO27" s="236"/>
      <c r="YP27" s="237"/>
      <c r="YX27" s="236"/>
      <c r="YY27" s="236"/>
      <c r="YZ27" s="236"/>
      <c r="ZA27" s="236"/>
      <c r="ZB27" s="236"/>
      <c r="ZC27" s="236"/>
      <c r="ZD27" s="236"/>
      <c r="ZE27" s="236"/>
      <c r="ZF27" s="237"/>
      <c r="ZN27" s="236"/>
      <c r="ZO27" s="236"/>
      <c r="ZP27" s="236"/>
      <c r="ZQ27" s="236"/>
      <c r="ZR27" s="236"/>
      <c r="ZS27" s="236"/>
      <c r="ZT27" s="236"/>
      <c r="ZU27" s="236"/>
      <c r="ZV27" s="237"/>
      <c r="AAD27" s="236"/>
      <c r="AAE27" s="236"/>
      <c r="AAF27" s="236"/>
      <c r="AAG27" s="236"/>
      <c r="AAH27" s="236"/>
      <c r="AAI27" s="236"/>
      <c r="AAJ27" s="236"/>
      <c r="AAK27" s="236"/>
      <c r="AAL27" s="237"/>
      <c r="AAT27" s="236"/>
      <c r="AAU27" s="236"/>
      <c r="AAV27" s="236"/>
      <c r="AAW27" s="236"/>
      <c r="AAX27" s="236"/>
      <c r="AAY27" s="236"/>
      <c r="AAZ27" s="236"/>
      <c r="ABA27" s="236"/>
      <c r="ABB27" s="237"/>
      <c r="ABJ27" s="236"/>
      <c r="ABK27" s="236"/>
      <c r="ABL27" s="236"/>
      <c r="ABM27" s="236"/>
      <c r="ABN27" s="236"/>
      <c r="ABO27" s="236"/>
      <c r="ABP27" s="236"/>
      <c r="ABQ27" s="236"/>
      <c r="ABR27" s="237"/>
      <c r="ABZ27" s="236"/>
      <c r="ACA27" s="236"/>
      <c r="ACB27" s="236"/>
      <c r="ACC27" s="236"/>
      <c r="ACD27" s="236"/>
      <c r="ACE27" s="236"/>
      <c r="ACF27" s="236"/>
      <c r="ACG27" s="236"/>
      <c r="ACH27" s="237"/>
      <c r="ACP27" s="236"/>
      <c r="ACQ27" s="236"/>
      <c r="ACR27" s="236"/>
      <c r="ACS27" s="236"/>
      <c r="ACT27" s="236"/>
      <c r="ACU27" s="236"/>
      <c r="ACV27" s="236"/>
      <c r="ACW27" s="236"/>
      <c r="ACX27" s="237"/>
      <c r="ADF27" s="236"/>
      <c r="ADG27" s="236"/>
      <c r="ADH27" s="236"/>
      <c r="ADI27" s="236"/>
      <c r="ADJ27" s="236"/>
      <c r="ADK27" s="236"/>
      <c r="ADL27" s="236"/>
      <c r="ADM27" s="236"/>
      <c r="ADN27" s="237"/>
      <c r="ADV27" s="236"/>
      <c r="ADW27" s="236"/>
      <c r="ADX27" s="236"/>
      <c r="ADY27" s="236"/>
      <c r="ADZ27" s="236"/>
      <c r="AEA27" s="236"/>
      <c r="AEB27" s="236"/>
      <c r="AEC27" s="236"/>
      <c r="AED27" s="237"/>
      <c r="AEL27" s="236"/>
      <c r="AEM27" s="236"/>
      <c r="AEN27" s="236"/>
      <c r="AEO27" s="236"/>
      <c r="AEP27" s="236"/>
      <c r="AEQ27" s="236"/>
      <c r="AER27" s="236"/>
      <c r="AES27" s="236"/>
      <c r="AET27" s="237"/>
      <c r="AFB27" s="236"/>
      <c r="AFC27" s="236"/>
      <c r="AFD27" s="236"/>
      <c r="AFE27" s="236"/>
      <c r="AFF27" s="236"/>
      <c r="AFG27" s="236"/>
      <c r="AFH27" s="236"/>
      <c r="AFI27" s="236"/>
      <c r="AFJ27" s="237"/>
      <c r="AFR27" s="236"/>
      <c r="AFS27" s="236"/>
      <c r="AFT27" s="236"/>
      <c r="AFU27" s="236"/>
      <c r="AFV27" s="236"/>
      <c r="AFW27" s="236"/>
      <c r="AFX27" s="236"/>
      <c r="AFY27" s="236"/>
      <c r="AFZ27" s="237"/>
      <c r="AGH27" s="236"/>
      <c r="AGI27" s="236"/>
      <c r="AGJ27" s="236"/>
      <c r="AGK27" s="236"/>
      <c r="AGL27" s="236"/>
      <c r="AGM27" s="236"/>
      <c r="AGN27" s="236"/>
      <c r="AGO27" s="236"/>
      <c r="AGP27" s="237"/>
      <c r="AGX27" s="236"/>
      <c r="AGY27" s="236"/>
      <c r="AGZ27" s="236"/>
      <c r="AHA27" s="236"/>
      <c r="AHB27" s="236"/>
      <c r="AHC27" s="236"/>
      <c r="AHD27" s="236"/>
      <c r="AHE27" s="236"/>
      <c r="AHF27" s="237"/>
      <c r="AHN27" s="236"/>
      <c r="AHO27" s="236"/>
      <c r="AHP27" s="236"/>
      <c r="AHQ27" s="236"/>
      <c r="AHR27" s="236"/>
      <c r="AHS27" s="236"/>
      <c r="AHT27" s="236"/>
      <c r="AHU27" s="236"/>
      <c r="AHV27" s="237"/>
      <c r="AID27" s="236"/>
      <c r="AIE27" s="236"/>
      <c r="AIF27" s="236"/>
      <c r="AIG27" s="236"/>
      <c r="AIH27" s="236"/>
      <c r="AII27" s="236"/>
      <c r="AIJ27" s="236"/>
      <c r="AIK27" s="236"/>
      <c r="AIL27" s="237"/>
      <c r="AIT27" s="236"/>
      <c r="AIU27" s="236"/>
      <c r="AIV27" s="236"/>
      <c r="AIW27" s="236"/>
      <c r="AIX27" s="236"/>
      <c r="AIY27" s="236"/>
      <c r="AIZ27" s="236"/>
      <c r="AJA27" s="236"/>
      <c r="AJB27" s="237"/>
      <c r="AJJ27" s="236"/>
      <c r="AJK27" s="236"/>
      <c r="AJL27" s="236"/>
      <c r="AJM27" s="236"/>
      <c r="AJN27" s="236"/>
      <c r="AJO27" s="236"/>
      <c r="AJP27" s="236"/>
      <c r="AJQ27" s="236"/>
      <c r="AJR27" s="237"/>
      <c r="AJZ27" s="236"/>
      <c r="AKA27" s="236"/>
      <c r="AKB27" s="236"/>
      <c r="AKC27" s="236"/>
      <c r="AKD27" s="236"/>
      <c r="AKE27" s="236"/>
      <c r="AKF27" s="236"/>
      <c r="AKG27" s="236"/>
      <c r="AKH27" s="237"/>
      <c r="AKP27" s="236"/>
      <c r="AKQ27" s="236"/>
      <c r="AKR27" s="236"/>
      <c r="AKS27" s="236"/>
      <c r="AKT27" s="236"/>
      <c r="AKU27" s="236"/>
      <c r="AKV27" s="236"/>
      <c r="AKW27" s="236"/>
      <c r="AKX27" s="237"/>
      <c r="ALF27" s="236"/>
      <c r="ALG27" s="236"/>
      <c r="ALH27" s="236"/>
      <c r="ALI27" s="236"/>
      <c r="ALJ27" s="236"/>
      <c r="ALK27" s="236"/>
      <c r="ALL27" s="236"/>
      <c r="ALM27" s="236"/>
      <c r="ALN27" s="237"/>
      <c r="ALV27" s="236"/>
      <c r="ALW27" s="236"/>
      <c r="ALX27" s="236"/>
      <c r="ALY27" s="236"/>
      <c r="ALZ27" s="236"/>
      <c r="AMA27" s="236"/>
      <c r="AMB27" s="236"/>
      <c r="AMC27" s="236"/>
      <c r="AMD27" s="237"/>
      <c r="AML27" s="236"/>
      <c r="AMM27" s="236"/>
      <c r="AMN27" s="236"/>
      <c r="AMO27" s="236"/>
      <c r="AMP27" s="236"/>
      <c r="AMQ27" s="236"/>
      <c r="AMR27" s="236"/>
      <c r="AMS27" s="236"/>
      <c r="AMT27" s="237"/>
      <c r="ANB27" s="236"/>
      <c r="ANC27" s="236"/>
      <c r="AND27" s="236"/>
      <c r="ANE27" s="236"/>
      <c r="ANF27" s="236"/>
      <c r="ANG27" s="236"/>
      <c r="ANH27" s="236"/>
      <c r="ANI27" s="236"/>
      <c r="ANJ27" s="237"/>
      <c r="ANR27" s="236"/>
      <c r="ANS27" s="236"/>
      <c r="ANT27" s="236"/>
      <c r="ANU27" s="236"/>
      <c r="ANV27" s="236"/>
      <c r="ANW27" s="236"/>
      <c r="ANX27" s="236"/>
      <c r="ANY27" s="236"/>
      <c r="ANZ27" s="237"/>
      <c r="AOH27" s="236"/>
      <c r="AOI27" s="236"/>
      <c r="AOJ27" s="236"/>
      <c r="AOK27" s="236"/>
      <c r="AOL27" s="236"/>
      <c r="AOM27" s="236"/>
      <c r="AON27" s="236"/>
      <c r="AOO27" s="236"/>
      <c r="AOP27" s="237"/>
      <c r="AOX27" s="236"/>
      <c r="AOY27" s="236"/>
      <c r="AOZ27" s="236"/>
      <c r="APA27" s="236"/>
      <c r="APB27" s="236"/>
      <c r="APC27" s="236"/>
      <c r="APD27" s="236"/>
      <c r="APE27" s="236"/>
      <c r="APF27" s="237"/>
      <c r="APN27" s="236"/>
      <c r="APO27" s="236"/>
      <c r="APP27" s="236"/>
      <c r="APQ27" s="236"/>
      <c r="APR27" s="236"/>
      <c r="APS27" s="236"/>
      <c r="APT27" s="236"/>
      <c r="APU27" s="236"/>
      <c r="APV27" s="237"/>
      <c r="AQD27" s="236"/>
      <c r="AQE27" s="236"/>
      <c r="AQF27" s="236"/>
      <c r="AQG27" s="236"/>
      <c r="AQH27" s="236"/>
      <c r="AQI27" s="236"/>
      <c r="AQJ27" s="236"/>
      <c r="AQK27" s="236"/>
      <c r="AQL27" s="237"/>
      <c r="AQT27" s="236"/>
      <c r="AQU27" s="236"/>
      <c r="AQV27" s="236"/>
      <c r="AQW27" s="236"/>
      <c r="AQX27" s="236"/>
      <c r="AQY27" s="236"/>
      <c r="AQZ27" s="236"/>
      <c r="ARA27" s="236"/>
      <c r="ARB27" s="237"/>
      <c r="ARJ27" s="236"/>
      <c r="ARK27" s="236"/>
      <c r="ARL27" s="236"/>
      <c r="ARM27" s="236"/>
      <c r="ARN27" s="236"/>
      <c r="ARO27" s="236"/>
      <c r="ARP27" s="236"/>
      <c r="ARQ27" s="236"/>
      <c r="ARR27" s="237"/>
      <c r="ARZ27" s="236"/>
      <c r="ASA27" s="236"/>
      <c r="ASB27" s="236"/>
      <c r="ASC27" s="236"/>
      <c r="ASD27" s="236"/>
      <c r="ASE27" s="236"/>
      <c r="ASF27" s="236"/>
      <c r="ASG27" s="236"/>
      <c r="ASH27" s="237"/>
      <c r="ASP27" s="236"/>
      <c r="ASQ27" s="236"/>
      <c r="ASR27" s="236"/>
      <c r="ASS27" s="236"/>
      <c r="AST27" s="236"/>
      <c r="ASU27" s="236"/>
      <c r="ASV27" s="236"/>
      <c r="ASW27" s="236"/>
      <c r="ASX27" s="237"/>
      <c r="ATF27" s="236"/>
      <c r="ATG27" s="236"/>
      <c r="ATH27" s="236"/>
      <c r="ATI27" s="236"/>
      <c r="ATJ27" s="236"/>
      <c r="ATK27" s="236"/>
      <c r="ATL27" s="236"/>
      <c r="ATM27" s="236"/>
      <c r="ATN27" s="237"/>
      <c r="ATV27" s="236"/>
      <c r="ATW27" s="236"/>
      <c r="ATX27" s="236"/>
      <c r="ATY27" s="236"/>
      <c r="ATZ27" s="236"/>
      <c r="AUA27" s="236"/>
      <c r="AUB27" s="236"/>
      <c r="AUC27" s="236"/>
      <c r="AUD27" s="237"/>
      <c r="AUL27" s="236"/>
      <c r="AUM27" s="236"/>
      <c r="AUN27" s="236"/>
      <c r="AUO27" s="236"/>
      <c r="AUP27" s="236"/>
      <c r="AUQ27" s="236"/>
      <c r="AUR27" s="236"/>
      <c r="AUS27" s="236"/>
      <c r="AUT27" s="237"/>
      <c r="AVB27" s="236"/>
      <c r="AVC27" s="236"/>
      <c r="AVD27" s="236"/>
      <c r="AVE27" s="236"/>
      <c r="AVF27" s="236"/>
      <c r="AVG27" s="236"/>
      <c r="AVH27" s="236"/>
      <c r="AVI27" s="236"/>
      <c r="AVJ27" s="237"/>
      <c r="AVR27" s="236"/>
      <c r="AVS27" s="236"/>
      <c r="AVT27" s="236"/>
      <c r="AVU27" s="236"/>
      <c r="AVV27" s="236"/>
      <c r="AVW27" s="236"/>
      <c r="AVX27" s="236"/>
      <c r="AVY27" s="236"/>
      <c r="AVZ27" s="237"/>
      <c r="AWH27" s="236"/>
      <c r="AWI27" s="236"/>
      <c r="AWJ27" s="236"/>
      <c r="AWK27" s="236"/>
      <c r="AWL27" s="236"/>
      <c r="AWM27" s="236"/>
      <c r="AWN27" s="236"/>
      <c r="AWO27" s="236"/>
      <c r="AWP27" s="237"/>
      <c r="AWX27" s="236"/>
      <c r="AWY27" s="236"/>
      <c r="AWZ27" s="236"/>
      <c r="AXA27" s="236"/>
      <c r="AXB27" s="236"/>
      <c r="AXC27" s="236"/>
      <c r="AXD27" s="236"/>
      <c r="AXE27" s="236"/>
      <c r="AXF27" s="237"/>
      <c r="AXN27" s="236"/>
      <c r="AXO27" s="236"/>
      <c r="AXP27" s="236"/>
      <c r="AXQ27" s="236"/>
      <c r="AXR27" s="236"/>
      <c r="AXS27" s="236"/>
      <c r="AXT27" s="236"/>
      <c r="AXU27" s="236"/>
      <c r="AXV27" s="237"/>
      <c r="AYD27" s="236"/>
      <c r="AYE27" s="236"/>
      <c r="AYF27" s="236"/>
      <c r="AYG27" s="236"/>
      <c r="AYH27" s="236"/>
      <c r="AYI27" s="236"/>
      <c r="AYJ27" s="236"/>
      <c r="AYK27" s="236"/>
      <c r="AYL27" s="237"/>
      <c r="AYT27" s="236"/>
      <c r="AYU27" s="236"/>
      <c r="AYV27" s="236"/>
      <c r="AYW27" s="236"/>
      <c r="AYX27" s="236"/>
      <c r="AYY27" s="236"/>
      <c r="AYZ27" s="236"/>
      <c r="AZA27" s="236"/>
      <c r="AZB27" s="237"/>
      <c r="AZJ27" s="236"/>
      <c r="AZK27" s="236"/>
      <c r="AZL27" s="236"/>
      <c r="AZM27" s="236"/>
      <c r="AZN27" s="236"/>
      <c r="AZO27" s="236"/>
      <c r="AZP27" s="236"/>
      <c r="AZQ27" s="236"/>
      <c r="AZR27" s="237"/>
      <c r="AZZ27" s="236"/>
      <c r="BAA27" s="236"/>
      <c r="BAB27" s="236"/>
      <c r="BAC27" s="236"/>
      <c r="BAD27" s="236"/>
      <c r="BAE27" s="236"/>
      <c r="BAF27" s="236"/>
      <c r="BAG27" s="236"/>
      <c r="BAH27" s="237"/>
      <c r="BAP27" s="236"/>
      <c r="BAQ27" s="236"/>
      <c r="BAR27" s="236"/>
      <c r="BAS27" s="236"/>
      <c r="BAT27" s="236"/>
      <c r="BAU27" s="236"/>
      <c r="BAV27" s="236"/>
      <c r="BAW27" s="236"/>
      <c r="BAX27" s="237"/>
      <c r="BBF27" s="236"/>
      <c r="BBG27" s="236"/>
      <c r="BBH27" s="236"/>
      <c r="BBI27" s="236"/>
      <c r="BBJ27" s="236"/>
      <c r="BBK27" s="236"/>
      <c r="BBL27" s="236"/>
      <c r="BBM27" s="236"/>
      <c r="BBN27" s="237"/>
      <c r="BBV27" s="236"/>
      <c r="BBW27" s="236"/>
      <c r="BBX27" s="236"/>
      <c r="BBY27" s="236"/>
      <c r="BBZ27" s="236"/>
      <c r="BCA27" s="236"/>
      <c r="BCB27" s="236"/>
      <c r="BCC27" s="236"/>
      <c r="BCD27" s="237"/>
      <c r="BCL27" s="236"/>
      <c r="BCM27" s="236"/>
      <c r="BCN27" s="236"/>
      <c r="BCO27" s="236"/>
      <c r="BCP27" s="236"/>
      <c r="BCQ27" s="236"/>
      <c r="BCR27" s="236"/>
      <c r="BCS27" s="236"/>
      <c r="BCT27" s="237"/>
      <c r="BDB27" s="236"/>
      <c r="BDC27" s="236"/>
      <c r="BDD27" s="236"/>
      <c r="BDE27" s="236"/>
      <c r="BDF27" s="236"/>
      <c r="BDG27" s="236"/>
      <c r="BDH27" s="236"/>
      <c r="BDI27" s="236"/>
      <c r="BDJ27" s="237"/>
      <c r="BDR27" s="236"/>
      <c r="BDS27" s="236"/>
      <c r="BDT27" s="236"/>
      <c r="BDU27" s="236"/>
      <c r="BDV27" s="236"/>
      <c r="BDW27" s="236"/>
      <c r="BDX27" s="236"/>
      <c r="BDY27" s="236"/>
      <c r="BDZ27" s="237"/>
      <c r="BEH27" s="236"/>
      <c r="BEI27" s="236"/>
      <c r="BEJ27" s="236"/>
      <c r="BEK27" s="236"/>
      <c r="BEL27" s="236"/>
      <c r="BEM27" s="236"/>
      <c r="BEN27" s="236"/>
      <c r="BEO27" s="236"/>
      <c r="BEP27" s="237"/>
      <c r="BEX27" s="236"/>
      <c r="BEY27" s="236"/>
      <c r="BEZ27" s="236"/>
      <c r="BFA27" s="236"/>
      <c r="BFB27" s="236"/>
      <c r="BFC27" s="236"/>
      <c r="BFD27" s="236"/>
      <c r="BFE27" s="236"/>
      <c r="BFF27" s="237"/>
      <c r="BFN27" s="236"/>
      <c r="BFO27" s="236"/>
      <c r="BFP27" s="236"/>
      <c r="BFQ27" s="236"/>
      <c r="BFR27" s="236"/>
      <c r="BFS27" s="236"/>
      <c r="BFT27" s="236"/>
      <c r="BFU27" s="236"/>
      <c r="BFV27" s="237"/>
      <c r="BGD27" s="236"/>
      <c r="BGE27" s="236"/>
      <c r="BGF27" s="236"/>
      <c r="BGG27" s="236"/>
      <c r="BGH27" s="236"/>
      <c r="BGI27" s="236"/>
      <c r="BGJ27" s="236"/>
      <c r="BGK27" s="236"/>
      <c r="BGL27" s="237"/>
      <c r="BGT27" s="236"/>
      <c r="BGU27" s="236"/>
      <c r="BGV27" s="236"/>
      <c r="BGW27" s="236"/>
      <c r="BGX27" s="236"/>
      <c r="BGY27" s="236"/>
      <c r="BGZ27" s="236"/>
      <c r="BHA27" s="236"/>
      <c r="BHB27" s="237"/>
      <c r="BHJ27" s="236"/>
      <c r="BHK27" s="236"/>
      <c r="BHL27" s="236"/>
      <c r="BHM27" s="236"/>
      <c r="BHN27" s="236"/>
      <c r="BHO27" s="236"/>
      <c r="BHP27" s="236"/>
      <c r="BHQ27" s="236"/>
      <c r="BHR27" s="237"/>
      <c r="BHZ27" s="236"/>
      <c r="BIA27" s="236"/>
      <c r="BIB27" s="236"/>
      <c r="BIC27" s="236"/>
      <c r="BID27" s="236"/>
      <c r="BIE27" s="236"/>
      <c r="BIF27" s="236"/>
      <c r="BIG27" s="236"/>
      <c r="BIH27" s="237"/>
      <c r="BIP27" s="236"/>
      <c r="BIQ27" s="236"/>
      <c r="BIR27" s="236"/>
      <c r="BIS27" s="236"/>
      <c r="BIT27" s="236"/>
      <c r="BIU27" s="236"/>
      <c r="BIV27" s="236"/>
      <c r="BIW27" s="236"/>
      <c r="BIX27" s="237"/>
      <c r="BJF27" s="236"/>
      <c r="BJG27" s="236"/>
      <c r="BJH27" s="236"/>
      <c r="BJI27" s="236"/>
      <c r="BJJ27" s="236"/>
      <c r="BJK27" s="236"/>
      <c r="BJL27" s="236"/>
      <c r="BJM27" s="236"/>
      <c r="BJN27" s="237"/>
      <c r="BJV27" s="236"/>
      <c r="BJW27" s="236"/>
      <c r="BJX27" s="236"/>
      <c r="BJY27" s="236"/>
      <c r="BJZ27" s="236"/>
      <c r="BKA27" s="236"/>
      <c r="BKB27" s="236"/>
      <c r="BKC27" s="236"/>
      <c r="BKD27" s="237"/>
      <c r="BKL27" s="236"/>
      <c r="BKM27" s="236"/>
      <c r="BKN27" s="236"/>
      <c r="BKO27" s="236"/>
      <c r="BKP27" s="236"/>
      <c r="BKQ27" s="236"/>
      <c r="BKR27" s="236"/>
      <c r="BKS27" s="236"/>
      <c r="BKT27" s="237"/>
      <c r="BLB27" s="236"/>
      <c r="BLC27" s="236"/>
      <c r="BLD27" s="236"/>
      <c r="BLE27" s="236"/>
      <c r="BLF27" s="236"/>
      <c r="BLG27" s="236"/>
      <c r="BLH27" s="236"/>
      <c r="BLI27" s="236"/>
      <c r="BLJ27" s="237"/>
      <c r="BLR27" s="236"/>
      <c r="BLS27" s="236"/>
      <c r="BLT27" s="236"/>
      <c r="BLU27" s="236"/>
      <c r="BLV27" s="236"/>
      <c r="BLW27" s="236"/>
      <c r="BLX27" s="236"/>
      <c r="BLY27" s="236"/>
      <c r="BLZ27" s="237"/>
      <c r="BMH27" s="236"/>
      <c r="BMI27" s="236"/>
      <c r="BMJ27" s="236"/>
      <c r="BMK27" s="236"/>
      <c r="BML27" s="236"/>
      <c r="BMM27" s="236"/>
      <c r="BMN27" s="236"/>
      <c r="BMO27" s="236"/>
      <c r="BMP27" s="237"/>
      <c r="BMX27" s="236"/>
      <c r="BMY27" s="236"/>
      <c r="BMZ27" s="236"/>
      <c r="BNA27" s="236"/>
      <c r="BNB27" s="236"/>
      <c r="BNC27" s="236"/>
      <c r="BND27" s="236"/>
      <c r="BNE27" s="236"/>
      <c r="BNF27" s="237"/>
      <c r="BNN27" s="236"/>
      <c r="BNO27" s="236"/>
      <c r="BNP27" s="236"/>
      <c r="BNQ27" s="236"/>
      <c r="BNR27" s="236"/>
      <c r="BNS27" s="236"/>
      <c r="BNT27" s="236"/>
      <c r="BNU27" s="236"/>
      <c r="BNV27" s="237"/>
      <c r="BOD27" s="236"/>
      <c r="BOE27" s="236"/>
      <c r="BOF27" s="236"/>
      <c r="BOG27" s="236"/>
      <c r="BOH27" s="236"/>
      <c r="BOI27" s="236"/>
      <c r="BOJ27" s="236"/>
      <c r="BOK27" s="236"/>
      <c r="BOL27" s="237"/>
      <c r="BOT27" s="236"/>
      <c r="BOU27" s="236"/>
      <c r="BOV27" s="236"/>
      <c r="BOW27" s="236"/>
      <c r="BOX27" s="236"/>
      <c r="BOY27" s="236"/>
      <c r="BOZ27" s="236"/>
      <c r="BPA27" s="236"/>
      <c r="BPB27" s="237"/>
      <c r="BPJ27" s="236"/>
      <c r="BPK27" s="236"/>
      <c r="BPL27" s="236"/>
      <c r="BPM27" s="236"/>
      <c r="BPN27" s="236"/>
      <c r="BPO27" s="236"/>
      <c r="BPP27" s="236"/>
      <c r="BPQ27" s="236"/>
      <c r="BPR27" s="237"/>
      <c r="BPZ27" s="236"/>
      <c r="BQA27" s="236"/>
      <c r="BQB27" s="236"/>
      <c r="BQC27" s="236"/>
      <c r="BQD27" s="236"/>
      <c r="BQE27" s="236"/>
      <c r="BQF27" s="236"/>
      <c r="BQG27" s="236"/>
      <c r="BQH27" s="237"/>
      <c r="BQP27" s="236"/>
      <c r="BQQ27" s="236"/>
      <c r="BQR27" s="236"/>
      <c r="BQS27" s="236"/>
      <c r="BQT27" s="236"/>
      <c r="BQU27" s="236"/>
      <c r="BQV27" s="236"/>
      <c r="BQW27" s="236"/>
      <c r="BQX27" s="237"/>
      <c r="BRF27" s="236"/>
      <c r="BRG27" s="236"/>
      <c r="BRH27" s="236"/>
      <c r="BRI27" s="236"/>
      <c r="BRJ27" s="236"/>
      <c r="BRK27" s="236"/>
      <c r="BRL27" s="236"/>
      <c r="BRM27" s="236"/>
      <c r="BRN27" s="237"/>
      <c r="BRV27" s="236"/>
      <c r="BRW27" s="236"/>
      <c r="BRX27" s="236"/>
      <c r="BRY27" s="236"/>
      <c r="BRZ27" s="236"/>
      <c r="BSA27" s="236"/>
      <c r="BSB27" s="236"/>
      <c r="BSC27" s="236"/>
      <c r="BSD27" s="237"/>
      <c r="BSL27" s="236"/>
      <c r="BSM27" s="236"/>
      <c r="BSN27" s="236"/>
      <c r="BSO27" s="236"/>
      <c r="BSP27" s="236"/>
      <c r="BSQ27" s="236"/>
      <c r="BSR27" s="236"/>
      <c r="BSS27" s="236"/>
      <c r="BST27" s="237"/>
      <c r="BTB27" s="236"/>
      <c r="BTC27" s="236"/>
      <c r="BTD27" s="236"/>
      <c r="BTE27" s="236"/>
      <c r="BTF27" s="236"/>
      <c r="BTG27" s="236"/>
      <c r="BTH27" s="236"/>
      <c r="BTI27" s="236"/>
      <c r="BTJ27" s="237"/>
      <c r="BTR27" s="236"/>
      <c r="BTS27" s="236"/>
      <c r="BTT27" s="236"/>
      <c r="BTU27" s="236"/>
      <c r="BTV27" s="236"/>
      <c r="BTW27" s="236"/>
      <c r="BTX27" s="236"/>
      <c r="BTY27" s="236"/>
      <c r="BTZ27" s="237"/>
      <c r="BUH27" s="236"/>
      <c r="BUI27" s="236"/>
      <c r="BUJ27" s="236"/>
      <c r="BUK27" s="236"/>
      <c r="BUL27" s="236"/>
      <c r="BUM27" s="236"/>
      <c r="BUN27" s="236"/>
      <c r="BUO27" s="236"/>
      <c r="BUP27" s="237"/>
      <c r="BUX27" s="236"/>
      <c r="BUY27" s="236"/>
      <c r="BUZ27" s="236"/>
      <c r="BVA27" s="236"/>
      <c r="BVB27" s="236"/>
      <c r="BVC27" s="236"/>
      <c r="BVD27" s="236"/>
      <c r="BVE27" s="236"/>
      <c r="BVF27" s="237"/>
      <c r="BVN27" s="236"/>
      <c r="BVO27" s="236"/>
      <c r="BVP27" s="236"/>
      <c r="BVQ27" s="236"/>
      <c r="BVR27" s="236"/>
      <c r="BVS27" s="236"/>
      <c r="BVT27" s="236"/>
      <c r="BVU27" s="236"/>
      <c r="BVV27" s="237"/>
      <c r="BWD27" s="236"/>
      <c r="BWE27" s="236"/>
      <c r="BWF27" s="236"/>
      <c r="BWG27" s="236"/>
      <c r="BWH27" s="236"/>
      <c r="BWI27" s="236"/>
      <c r="BWJ27" s="236"/>
      <c r="BWK27" s="236"/>
      <c r="BWL27" s="237"/>
      <c r="BWT27" s="236"/>
      <c r="BWU27" s="236"/>
      <c r="BWV27" s="236"/>
      <c r="BWW27" s="236"/>
      <c r="BWX27" s="236"/>
      <c r="BWY27" s="236"/>
      <c r="BWZ27" s="236"/>
      <c r="BXA27" s="236"/>
      <c r="BXB27" s="237"/>
      <c r="BXJ27" s="236"/>
      <c r="BXK27" s="236"/>
      <c r="BXL27" s="236"/>
      <c r="BXM27" s="236"/>
      <c r="BXN27" s="236"/>
      <c r="BXO27" s="236"/>
      <c r="BXP27" s="236"/>
      <c r="BXQ27" s="236"/>
      <c r="BXR27" s="237"/>
      <c r="BXZ27" s="236"/>
      <c r="BYA27" s="236"/>
      <c r="BYB27" s="236"/>
      <c r="BYC27" s="236"/>
      <c r="BYD27" s="236"/>
      <c r="BYE27" s="236"/>
      <c r="BYF27" s="236"/>
      <c r="BYG27" s="236"/>
      <c r="BYH27" s="237"/>
      <c r="BYP27" s="236"/>
      <c r="BYQ27" s="236"/>
      <c r="BYR27" s="236"/>
      <c r="BYS27" s="236"/>
      <c r="BYT27" s="236"/>
      <c r="BYU27" s="236"/>
      <c r="BYV27" s="236"/>
      <c r="BYW27" s="236"/>
      <c r="BYX27" s="237"/>
      <c r="BZF27" s="236"/>
      <c r="BZG27" s="236"/>
      <c r="BZH27" s="236"/>
      <c r="BZI27" s="236"/>
      <c r="BZJ27" s="236"/>
      <c r="BZK27" s="236"/>
      <c r="BZL27" s="236"/>
      <c r="BZM27" s="236"/>
      <c r="BZN27" s="237"/>
      <c r="BZV27" s="236"/>
      <c r="BZW27" s="236"/>
      <c r="BZX27" s="236"/>
      <c r="BZY27" s="236"/>
      <c r="BZZ27" s="236"/>
      <c r="CAA27" s="236"/>
      <c r="CAB27" s="236"/>
      <c r="CAC27" s="236"/>
      <c r="CAD27" s="237"/>
      <c r="CAL27" s="236"/>
      <c r="CAM27" s="236"/>
      <c r="CAN27" s="236"/>
      <c r="CAO27" s="236"/>
      <c r="CAP27" s="236"/>
      <c r="CAQ27" s="236"/>
      <c r="CAR27" s="236"/>
      <c r="CAS27" s="236"/>
      <c r="CAT27" s="237"/>
      <c r="CBB27" s="236"/>
      <c r="CBC27" s="236"/>
      <c r="CBD27" s="236"/>
      <c r="CBE27" s="236"/>
      <c r="CBF27" s="236"/>
      <c r="CBG27" s="236"/>
      <c r="CBH27" s="236"/>
      <c r="CBI27" s="236"/>
      <c r="CBJ27" s="237"/>
      <c r="CBR27" s="236"/>
      <c r="CBS27" s="236"/>
      <c r="CBT27" s="236"/>
      <c r="CBU27" s="236"/>
      <c r="CBV27" s="236"/>
      <c r="CBW27" s="236"/>
      <c r="CBX27" s="236"/>
      <c r="CBY27" s="236"/>
      <c r="CBZ27" s="237"/>
      <c r="CCH27" s="236"/>
      <c r="CCI27" s="236"/>
      <c r="CCJ27" s="236"/>
      <c r="CCK27" s="236"/>
      <c r="CCL27" s="236"/>
      <c r="CCM27" s="236"/>
      <c r="CCN27" s="236"/>
      <c r="CCO27" s="236"/>
      <c r="CCP27" s="237"/>
      <c r="CCX27" s="236"/>
      <c r="CCY27" s="236"/>
      <c r="CCZ27" s="236"/>
      <c r="CDA27" s="236"/>
      <c r="CDB27" s="236"/>
      <c r="CDC27" s="236"/>
      <c r="CDD27" s="236"/>
      <c r="CDE27" s="236"/>
      <c r="CDF27" s="237"/>
      <c r="CDN27" s="236"/>
      <c r="CDO27" s="236"/>
      <c r="CDP27" s="236"/>
      <c r="CDQ27" s="236"/>
      <c r="CDR27" s="236"/>
      <c r="CDS27" s="236"/>
      <c r="CDT27" s="236"/>
      <c r="CDU27" s="236"/>
      <c r="CDV27" s="237"/>
      <c r="CED27" s="236"/>
      <c r="CEE27" s="236"/>
      <c r="CEF27" s="236"/>
      <c r="CEG27" s="236"/>
      <c r="CEH27" s="236"/>
      <c r="CEI27" s="236"/>
      <c r="CEJ27" s="236"/>
      <c r="CEK27" s="236"/>
      <c r="CEL27" s="237"/>
      <c r="CET27" s="236"/>
      <c r="CEU27" s="236"/>
      <c r="CEV27" s="236"/>
      <c r="CEW27" s="236"/>
      <c r="CEX27" s="236"/>
      <c r="CEY27" s="236"/>
      <c r="CEZ27" s="236"/>
      <c r="CFA27" s="236"/>
      <c r="CFB27" s="237"/>
      <c r="CFJ27" s="236"/>
      <c r="CFK27" s="236"/>
      <c r="CFL27" s="236"/>
      <c r="CFM27" s="236"/>
      <c r="CFN27" s="236"/>
      <c r="CFO27" s="236"/>
      <c r="CFP27" s="236"/>
      <c r="CFQ27" s="236"/>
      <c r="CFR27" s="237"/>
      <c r="CFZ27" s="236"/>
      <c r="CGA27" s="236"/>
      <c r="CGB27" s="236"/>
      <c r="CGC27" s="236"/>
      <c r="CGD27" s="236"/>
      <c r="CGE27" s="236"/>
      <c r="CGF27" s="236"/>
      <c r="CGG27" s="236"/>
      <c r="CGH27" s="237"/>
      <c r="CGP27" s="236"/>
      <c r="CGQ27" s="236"/>
      <c r="CGR27" s="236"/>
      <c r="CGS27" s="236"/>
      <c r="CGT27" s="236"/>
      <c r="CGU27" s="236"/>
      <c r="CGV27" s="236"/>
      <c r="CGW27" s="236"/>
      <c r="CGX27" s="237"/>
      <c r="CHF27" s="236"/>
      <c r="CHG27" s="236"/>
      <c r="CHH27" s="236"/>
      <c r="CHI27" s="236"/>
      <c r="CHJ27" s="236"/>
      <c r="CHK27" s="236"/>
      <c r="CHL27" s="236"/>
      <c r="CHM27" s="236"/>
      <c r="CHN27" s="237"/>
      <c r="CHV27" s="236"/>
      <c r="CHW27" s="236"/>
      <c r="CHX27" s="236"/>
      <c r="CHY27" s="236"/>
      <c r="CHZ27" s="236"/>
      <c r="CIA27" s="236"/>
      <c r="CIB27" s="236"/>
      <c r="CIC27" s="236"/>
      <c r="CID27" s="237"/>
      <c r="CIL27" s="236"/>
      <c r="CIM27" s="236"/>
      <c r="CIN27" s="236"/>
      <c r="CIO27" s="236"/>
      <c r="CIP27" s="236"/>
      <c r="CIQ27" s="236"/>
      <c r="CIR27" s="236"/>
      <c r="CIS27" s="236"/>
      <c r="CIT27" s="237"/>
      <c r="CJB27" s="236"/>
      <c r="CJC27" s="236"/>
      <c r="CJD27" s="236"/>
      <c r="CJE27" s="236"/>
      <c r="CJF27" s="236"/>
      <c r="CJG27" s="236"/>
      <c r="CJH27" s="236"/>
      <c r="CJI27" s="236"/>
      <c r="CJJ27" s="237"/>
      <c r="CJR27" s="236"/>
      <c r="CJS27" s="236"/>
      <c r="CJT27" s="236"/>
      <c r="CJU27" s="236"/>
      <c r="CJV27" s="236"/>
      <c r="CJW27" s="236"/>
      <c r="CJX27" s="236"/>
      <c r="CJY27" s="236"/>
      <c r="CJZ27" s="237"/>
      <c r="CKH27" s="236"/>
      <c r="CKI27" s="236"/>
      <c r="CKJ27" s="236"/>
      <c r="CKK27" s="236"/>
      <c r="CKL27" s="236"/>
      <c r="CKM27" s="236"/>
      <c r="CKN27" s="236"/>
      <c r="CKO27" s="236"/>
      <c r="CKP27" s="237"/>
      <c r="CKX27" s="236"/>
      <c r="CKY27" s="236"/>
      <c r="CKZ27" s="236"/>
      <c r="CLA27" s="236"/>
      <c r="CLB27" s="236"/>
      <c r="CLC27" s="236"/>
      <c r="CLD27" s="236"/>
      <c r="CLE27" s="236"/>
      <c r="CLF27" s="237"/>
      <c r="CLN27" s="236"/>
      <c r="CLO27" s="236"/>
      <c r="CLP27" s="236"/>
      <c r="CLQ27" s="236"/>
      <c r="CLR27" s="236"/>
      <c r="CLS27" s="236"/>
      <c r="CLT27" s="236"/>
      <c r="CLU27" s="236"/>
      <c r="CLV27" s="237"/>
      <c r="CMD27" s="236"/>
      <c r="CME27" s="236"/>
      <c r="CMF27" s="236"/>
      <c r="CMG27" s="236"/>
      <c r="CMH27" s="236"/>
      <c r="CMI27" s="236"/>
      <c r="CMJ27" s="236"/>
      <c r="CMK27" s="236"/>
      <c r="CML27" s="237"/>
      <c r="CMT27" s="236"/>
      <c r="CMU27" s="236"/>
      <c r="CMV27" s="236"/>
      <c r="CMW27" s="236"/>
      <c r="CMX27" s="236"/>
      <c r="CMY27" s="236"/>
      <c r="CMZ27" s="236"/>
      <c r="CNA27" s="236"/>
      <c r="CNB27" s="237"/>
      <c r="CNJ27" s="236"/>
      <c r="CNK27" s="236"/>
      <c r="CNL27" s="236"/>
      <c r="CNM27" s="236"/>
      <c r="CNN27" s="236"/>
      <c r="CNO27" s="236"/>
      <c r="CNP27" s="236"/>
      <c r="CNQ27" s="236"/>
      <c r="CNR27" s="237"/>
      <c r="CNZ27" s="236"/>
      <c r="COA27" s="236"/>
      <c r="COB27" s="236"/>
      <c r="COC27" s="236"/>
      <c r="COD27" s="236"/>
      <c r="COE27" s="236"/>
      <c r="COF27" s="236"/>
      <c r="COG27" s="236"/>
      <c r="COH27" s="237"/>
      <c r="COP27" s="236"/>
      <c r="COQ27" s="236"/>
      <c r="COR27" s="236"/>
      <c r="COS27" s="236"/>
      <c r="COT27" s="236"/>
      <c r="COU27" s="236"/>
      <c r="COV27" s="236"/>
      <c r="COW27" s="236"/>
      <c r="COX27" s="237"/>
      <c r="CPF27" s="236"/>
      <c r="CPG27" s="236"/>
      <c r="CPH27" s="236"/>
      <c r="CPI27" s="236"/>
      <c r="CPJ27" s="236"/>
      <c r="CPK27" s="236"/>
      <c r="CPL27" s="236"/>
      <c r="CPM27" s="236"/>
      <c r="CPN27" s="237"/>
      <c r="CPV27" s="236"/>
      <c r="CPW27" s="236"/>
      <c r="CPX27" s="236"/>
      <c r="CPY27" s="236"/>
      <c r="CPZ27" s="236"/>
      <c r="CQA27" s="236"/>
      <c r="CQB27" s="236"/>
      <c r="CQC27" s="236"/>
      <c r="CQD27" s="237"/>
      <c r="CQL27" s="236"/>
      <c r="CQM27" s="236"/>
      <c r="CQN27" s="236"/>
      <c r="CQO27" s="236"/>
      <c r="CQP27" s="236"/>
      <c r="CQQ27" s="236"/>
      <c r="CQR27" s="236"/>
      <c r="CQS27" s="236"/>
      <c r="CQT27" s="237"/>
      <c r="CRB27" s="236"/>
      <c r="CRC27" s="236"/>
      <c r="CRD27" s="236"/>
      <c r="CRE27" s="236"/>
      <c r="CRF27" s="236"/>
      <c r="CRG27" s="236"/>
      <c r="CRH27" s="236"/>
      <c r="CRI27" s="236"/>
      <c r="CRJ27" s="237"/>
      <c r="CRR27" s="236"/>
      <c r="CRS27" s="236"/>
      <c r="CRT27" s="236"/>
      <c r="CRU27" s="236"/>
      <c r="CRV27" s="236"/>
      <c r="CRW27" s="236"/>
      <c r="CRX27" s="236"/>
      <c r="CRY27" s="236"/>
      <c r="CRZ27" s="237"/>
      <c r="CSH27" s="236"/>
      <c r="CSI27" s="236"/>
      <c r="CSJ27" s="236"/>
      <c r="CSK27" s="236"/>
      <c r="CSL27" s="236"/>
      <c r="CSM27" s="236"/>
      <c r="CSN27" s="236"/>
      <c r="CSO27" s="236"/>
      <c r="CSP27" s="237"/>
      <c r="CSX27" s="236"/>
      <c r="CSY27" s="236"/>
      <c r="CSZ27" s="236"/>
      <c r="CTA27" s="236"/>
      <c r="CTB27" s="236"/>
      <c r="CTC27" s="236"/>
      <c r="CTD27" s="236"/>
      <c r="CTE27" s="236"/>
      <c r="CTF27" s="237"/>
      <c r="CTN27" s="236"/>
      <c r="CTO27" s="236"/>
      <c r="CTP27" s="236"/>
      <c r="CTQ27" s="236"/>
      <c r="CTR27" s="236"/>
      <c r="CTS27" s="236"/>
      <c r="CTT27" s="236"/>
      <c r="CTU27" s="236"/>
      <c r="CTV27" s="237"/>
      <c r="CUD27" s="236"/>
      <c r="CUE27" s="236"/>
      <c r="CUF27" s="236"/>
      <c r="CUG27" s="236"/>
      <c r="CUH27" s="236"/>
      <c r="CUI27" s="236"/>
      <c r="CUJ27" s="236"/>
      <c r="CUK27" s="236"/>
      <c r="CUL27" s="237"/>
      <c r="CUT27" s="236"/>
      <c r="CUU27" s="236"/>
      <c r="CUV27" s="236"/>
      <c r="CUW27" s="236"/>
      <c r="CUX27" s="236"/>
      <c r="CUY27" s="236"/>
      <c r="CUZ27" s="236"/>
      <c r="CVA27" s="236"/>
      <c r="CVB27" s="237"/>
      <c r="CVJ27" s="236"/>
      <c r="CVK27" s="236"/>
      <c r="CVL27" s="236"/>
      <c r="CVM27" s="236"/>
      <c r="CVN27" s="236"/>
      <c r="CVO27" s="236"/>
      <c r="CVP27" s="236"/>
      <c r="CVQ27" s="236"/>
      <c r="CVR27" s="237"/>
      <c r="CVZ27" s="236"/>
      <c r="CWA27" s="236"/>
      <c r="CWB27" s="236"/>
      <c r="CWC27" s="236"/>
      <c r="CWD27" s="236"/>
      <c r="CWE27" s="236"/>
      <c r="CWF27" s="236"/>
      <c r="CWG27" s="236"/>
      <c r="CWH27" s="237"/>
      <c r="CWP27" s="236"/>
      <c r="CWQ27" s="236"/>
      <c r="CWR27" s="236"/>
      <c r="CWS27" s="236"/>
      <c r="CWT27" s="236"/>
      <c r="CWU27" s="236"/>
      <c r="CWV27" s="236"/>
      <c r="CWW27" s="236"/>
      <c r="CWX27" s="237"/>
      <c r="CXF27" s="236"/>
      <c r="CXG27" s="236"/>
      <c r="CXH27" s="236"/>
      <c r="CXI27" s="236"/>
      <c r="CXJ27" s="236"/>
      <c r="CXK27" s="236"/>
      <c r="CXL27" s="236"/>
      <c r="CXM27" s="236"/>
      <c r="CXN27" s="237"/>
      <c r="CXV27" s="236"/>
      <c r="CXW27" s="236"/>
      <c r="CXX27" s="236"/>
      <c r="CXY27" s="236"/>
      <c r="CXZ27" s="236"/>
      <c r="CYA27" s="236"/>
      <c r="CYB27" s="236"/>
      <c r="CYC27" s="236"/>
      <c r="CYD27" s="237"/>
      <c r="CYL27" s="236"/>
      <c r="CYM27" s="236"/>
      <c r="CYN27" s="236"/>
      <c r="CYO27" s="236"/>
      <c r="CYP27" s="236"/>
      <c r="CYQ27" s="236"/>
      <c r="CYR27" s="236"/>
      <c r="CYS27" s="236"/>
      <c r="CYT27" s="237"/>
      <c r="CZB27" s="236"/>
      <c r="CZC27" s="236"/>
      <c r="CZD27" s="236"/>
      <c r="CZE27" s="236"/>
      <c r="CZF27" s="236"/>
      <c r="CZG27" s="236"/>
      <c r="CZH27" s="236"/>
      <c r="CZI27" s="236"/>
      <c r="CZJ27" s="237"/>
      <c r="CZR27" s="236"/>
      <c r="CZS27" s="236"/>
      <c r="CZT27" s="236"/>
      <c r="CZU27" s="236"/>
      <c r="CZV27" s="236"/>
      <c r="CZW27" s="236"/>
      <c r="CZX27" s="236"/>
      <c r="CZY27" s="236"/>
      <c r="CZZ27" s="237"/>
      <c r="DAH27" s="236"/>
      <c r="DAI27" s="236"/>
      <c r="DAJ27" s="236"/>
      <c r="DAK27" s="236"/>
      <c r="DAL27" s="236"/>
      <c r="DAM27" s="236"/>
      <c r="DAN27" s="236"/>
      <c r="DAO27" s="236"/>
      <c r="DAP27" s="237"/>
      <c r="DAX27" s="236"/>
      <c r="DAY27" s="236"/>
      <c r="DAZ27" s="236"/>
      <c r="DBA27" s="236"/>
      <c r="DBB27" s="236"/>
      <c r="DBC27" s="236"/>
      <c r="DBD27" s="236"/>
      <c r="DBE27" s="236"/>
      <c r="DBF27" s="237"/>
      <c r="DBN27" s="236"/>
      <c r="DBO27" s="236"/>
      <c r="DBP27" s="236"/>
      <c r="DBQ27" s="236"/>
      <c r="DBR27" s="236"/>
      <c r="DBS27" s="236"/>
      <c r="DBT27" s="236"/>
      <c r="DBU27" s="236"/>
      <c r="DBV27" s="237"/>
      <c r="DCD27" s="236"/>
      <c r="DCE27" s="236"/>
      <c r="DCF27" s="236"/>
      <c r="DCG27" s="236"/>
      <c r="DCH27" s="236"/>
      <c r="DCI27" s="236"/>
      <c r="DCJ27" s="236"/>
      <c r="DCK27" s="236"/>
      <c r="DCL27" s="237"/>
      <c r="DCT27" s="236"/>
      <c r="DCU27" s="236"/>
      <c r="DCV27" s="236"/>
      <c r="DCW27" s="236"/>
      <c r="DCX27" s="236"/>
      <c r="DCY27" s="236"/>
      <c r="DCZ27" s="236"/>
      <c r="DDA27" s="236"/>
      <c r="DDB27" s="237"/>
      <c r="DDJ27" s="236"/>
      <c r="DDK27" s="236"/>
      <c r="DDL27" s="236"/>
      <c r="DDM27" s="236"/>
      <c r="DDN27" s="236"/>
      <c r="DDO27" s="236"/>
      <c r="DDP27" s="236"/>
      <c r="DDQ27" s="236"/>
      <c r="DDR27" s="237"/>
      <c r="DDZ27" s="236"/>
      <c r="DEA27" s="236"/>
      <c r="DEB27" s="236"/>
      <c r="DEC27" s="236"/>
      <c r="DED27" s="236"/>
      <c r="DEE27" s="236"/>
      <c r="DEF27" s="236"/>
      <c r="DEG27" s="236"/>
      <c r="DEH27" s="237"/>
      <c r="DEP27" s="236"/>
      <c r="DEQ27" s="236"/>
      <c r="DER27" s="236"/>
      <c r="DES27" s="236"/>
      <c r="DET27" s="236"/>
      <c r="DEU27" s="236"/>
      <c r="DEV27" s="236"/>
      <c r="DEW27" s="236"/>
      <c r="DEX27" s="237"/>
      <c r="DFF27" s="236"/>
      <c r="DFG27" s="236"/>
      <c r="DFH27" s="236"/>
      <c r="DFI27" s="236"/>
      <c r="DFJ27" s="236"/>
      <c r="DFK27" s="236"/>
      <c r="DFL27" s="236"/>
      <c r="DFM27" s="236"/>
      <c r="DFN27" s="237"/>
      <c r="DFV27" s="236"/>
      <c r="DFW27" s="236"/>
      <c r="DFX27" s="236"/>
      <c r="DFY27" s="236"/>
      <c r="DFZ27" s="236"/>
      <c r="DGA27" s="236"/>
      <c r="DGB27" s="236"/>
      <c r="DGC27" s="236"/>
      <c r="DGD27" s="237"/>
      <c r="DGL27" s="236"/>
      <c r="DGM27" s="236"/>
      <c r="DGN27" s="236"/>
      <c r="DGO27" s="236"/>
      <c r="DGP27" s="236"/>
      <c r="DGQ27" s="236"/>
      <c r="DGR27" s="236"/>
      <c r="DGS27" s="236"/>
      <c r="DGT27" s="237"/>
      <c r="DHB27" s="236"/>
      <c r="DHC27" s="236"/>
      <c r="DHD27" s="236"/>
      <c r="DHE27" s="236"/>
      <c r="DHF27" s="236"/>
      <c r="DHG27" s="236"/>
      <c r="DHH27" s="236"/>
      <c r="DHI27" s="236"/>
      <c r="DHJ27" s="237"/>
      <c r="DHR27" s="236"/>
      <c r="DHS27" s="236"/>
      <c r="DHT27" s="236"/>
      <c r="DHU27" s="236"/>
      <c r="DHV27" s="236"/>
      <c r="DHW27" s="236"/>
      <c r="DHX27" s="236"/>
      <c r="DHY27" s="236"/>
      <c r="DHZ27" s="237"/>
      <c r="DIH27" s="236"/>
      <c r="DII27" s="236"/>
      <c r="DIJ27" s="236"/>
      <c r="DIK27" s="236"/>
      <c r="DIL27" s="236"/>
      <c r="DIM27" s="236"/>
      <c r="DIN27" s="236"/>
      <c r="DIO27" s="236"/>
      <c r="DIP27" s="237"/>
      <c r="DIX27" s="236"/>
      <c r="DIY27" s="236"/>
      <c r="DIZ27" s="236"/>
      <c r="DJA27" s="236"/>
      <c r="DJB27" s="236"/>
      <c r="DJC27" s="236"/>
      <c r="DJD27" s="236"/>
      <c r="DJE27" s="236"/>
      <c r="DJF27" s="237"/>
      <c r="DJN27" s="236"/>
      <c r="DJO27" s="236"/>
      <c r="DJP27" s="236"/>
      <c r="DJQ27" s="236"/>
      <c r="DJR27" s="236"/>
      <c r="DJS27" s="236"/>
      <c r="DJT27" s="236"/>
      <c r="DJU27" s="236"/>
      <c r="DJV27" s="237"/>
      <c r="DKD27" s="236"/>
      <c r="DKE27" s="236"/>
      <c r="DKF27" s="236"/>
      <c r="DKG27" s="236"/>
      <c r="DKH27" s="236"/>
      <c r="DKI27" s="236"/>
      <c r="DKJ27" s="236"/>
      <c r="DKK27" s="236"/>
      <c r="DKL27" s="237"/>
      <c r="DKT27" s="236"/>
      <c r="DKU27" s="236"/>
      <c r="DKV27" s="236"/>
      <c r="DKW27" s="236"/>
      <c r="DKX27" s="236"/>
      <c r="DKY27" s="236"/>
      <c r="DKZ27" s="236"/>
      <c r="DLA27" s="236"/>
      <c r="DLB27" s="237"/>
      <c r="DLJ27" s="236"/>
      <c r="DLK27" s="236"/>
      <c r="DLL27" s="236"/>
      <c r="DLM27" s="236"/>
      <c r="DLN27" s="236"/>
      <c r="DLO27" s="236"/>
      <c r="DLP27" s="236"/>
      <c r="DLQ27" s="236"/>
      <c r="DLR27" s="237"/>
      <c r="DLZ27" s="236"/>
      <c r="DMA27" s="236"/>
      <c r="DMB27" s="236"/>
      <c r="DMC27" s="236"/>
      <c r="DMD27" s="236"/>
      <c r="DME27" s="236"/>
      <c r="DMF27" s="236"/>
      <c r="DMG27" s="236"/>
      <c r="DMH27" s="237"/>
      <c r="DMP27" s="236"/>
      <c r="DMQ27" s="236"/>
      <c r="DMR27" s="236"/>
      <c r="DMS27" s="236"/>
      <c r="DMT27" s="236"/>
      <c r="DMU27" s="236"/>
      <c r="DMV27" s="236"/>
      <c r="DMW27" s="236"/>
      <c r="DMX27" s="237"/>
      <c r="DNF27" s="236"/>
      <c r="DNG27" s="236"/>
      <c r="DNH27" s="236"/>
      <c r="DNI27" s="236"/>
      <c r="DNJ27" s="236"/>
      <c r="DNK27" s="236"/>
      <c r="DNL27" s="236"/>
      <c r="DNM27" s="236"/>
      <c r="DNN27" s="237"/>
      <c r="DNV27" s="236"/>
      <c r="DNW27" s="236"/>
      <c r="DNX27" s="236"/>
      <c r="DNY27" s="236"/>
      <c r="DNZ27" s="236"/>
      <c r="DOA27" s="236"/>
      <c r="DOB27" s="236"/>
      <c r="DOC27" s="236"/>
      <c r="DOD27" s="237"/>
      <c r="DOL27" s="236"/>
      <c r="DOM27" s="236"/>
      <c r="DON27" s="236"/>
      <c r="DOO27" s="236"/>
      <c r="DOP27" s="236"/>
      <c r="DOQ27" s="236"/>
      <c r="DOR27" s="236"/>
      <c r="DOS27" s="236"/>
      <c r="DOT27" s="237"/>
      <c r="DPB27" s="236"/>
      <c r="DPC27" s="236"/>
      <c r="DPD27" s="236"/>
      <c r="DPE27" s="236"/>
      <c r="DPF27" s="236"/>
      <c r="DPG27" s="236"/>
      <c r="DPH27" s="236"/>
      <c r="DPI27" s="236"/>
      <c r="DPJ27" s="237"/>
      <c r="DPR27" s="236"/>
      <c r="DPS27" s="236"/>
      <c r="DPT27" s="236"/>
      <c r="DPU27" s="236"/>
      <c r="DPV27" s="236"/>
      <c r="DPW27" s="236"/>
      <c r="DPX27" s="236"/>
      <c r="DPY27" s="236"/>
      <c r="DPZ27" s="237"/>
      <c r="DQH27" s="236"/>
      <c r="DQI27" s="236"/>
      <c r="DQJ27" s="236"/>
      <c r="DQK27" s="236"/>
      <c r="DQL27" s="236"/>
      <c r="DQM27" s="236"/>
      <c r="DQN27" s="236"/>
      <c r="DQO27" s="236"/>
      <c r="DQP27" s="237"/>
      <c r="DQX27" s="236"/>
      <c r="DQY27" s="236"/>
      <c r="DQZ27" s="236"/>
      <c r="DRA27" s="236"/>
      <c r="DRB27" s="236"/>
      <c r="DRC27" s="236"/>
      <c r="DRD27" s="236"/>
      <c r="DRE27" s="236"/>
      <c r="DRF27" s="237"/>
      <c r="DRN27" s="236"/>
      <c r="DRO27" s="236"/>
      <c r="DRP27" s="236"/>
      <c r="DRQ27" s="236"/>
      <c r="DRR27" s="236"/>
      <c r="DRS27" s="236"/>
      <c r="DRT27" s="236"/>
      <c r="DRU27" s="236"/>
      <c r="DRV27" s="237"/>
      <c r="DSD27" s="236"/>
      <c r="DSE27" s="236"/>
      <c r="DSF27" s="236"/>
      <c r="DSG27" s="236"/>
      <c r="DSH27" s="236"/>
      <c r="DSI27" s="236"/>
      <c r="DSJ27" s="236"/>
      <c r="DSK27" s="236"/>
      <c r="DSL27" s="237"/>
      <c r="DST27" s="236"/>
      <c r="DSU27" s="236"/>
      <c r="DSV27" s="236"/>
      <c r="DSW27" s="236"/>
      <c r="DSX27" s="236"/>
      <c r="DSY27" s="236"/>
      <c r="DSZ27" s="236"/>
      <c r="DTA27" s="236"/>
      <c r="DTB27" s="237"/>
      <c r="DTJ27" s="236"/>
      <c r="DTK27" s="236"/>
      <c r="DTL27" s="236"/>
      <c r="DTM27" s="236"/>
      <c r="DTN27" s="236"/>
      <c r="DTO27" s="236"/>
      <c r="DTP27" s="236"/>
      <c r="DTQ27" s="236"/>
      <c r="DTR27" s="237"/>
      <c r="DTZ27" s="236"/>
      <c r="DUA27" s="236"/>
      <c r="DUB27" s="236"/>
      <c r="DUC27" s="236"/>
      <c r="DUD27" s="236"/>
      <c r="DUE27" s="236"/>
      <c r="DUF27" s="236"/>
      <c r="DUG27" s="236"/>
      <c r="DUH27" s="237"/>
      <c r="DUP27" s="236"/>
      <c r="DUQ27" s="236"/>
      <c r="DUR27" s="236"/>
      <c r="DUS27" s="236"/>
      <c r="DUT27" s="236"/>
      <c r="DUU27" s="236"/>
      <c r="DUV27" s="236"/>
      <c r="DUW27" s="236"/>
      <c r="DUX27" s="237"/>
      <c r="DVF27" s="236"/>
      <c r="DVG27" s="236"/>
      <c r="DVH27" s="236"/>
      <c r="DVI27" s="236"/>
      <c r="DVJ27" s="236"/>
      <c r="DVK27" s="236"/>
      <c r="DVL27" s="236"/>
      <c r="DVM27" s="236"/>
      <c r="DVN27" s="237"/>
      <c r="DVV27" s="236"/>
      <c r="DVW27" s="236"/>
      <c r="DVX27" s="236"/>
      <c r="DVY27" s="236"/>
      <c r="DVZ27" s="236"/>
      <c r="DWA27" s="236"/>
      <c r="DWB27" s="236"/>
      <c r="DWC27" s="236"/>
      <c r="DWD27" s="237"/>
      <c r="DWL27" s="236"/>
      <c r="DWM27" s="236"/>
      <c r="DWN27" s="236"/>
      <c r="DWO27" s="236"/>
      <c r="DWP27" s="236"/>
      <c r="DWQ27" s="236"/>
      <c r="DWR27" s="236"/>
      <c r="DWS27" s="236"/>
      <c r="DWT27" s="237"/>
      <c r="DXB27" s="236"/>
      <c r="DXC27" s="236"/>
      <c r="DXD27" s="236"/>
      <c r="DXE27" s="236"/>
      <c r="DXF27" s="236"/>
      <c r="DXG27" s="236"/>
      <c r="DXH27" s="236"/>
      <c r="DXI27" s="236"/>
      <c r="DXJ27" s="237"/>
      <c r="DXR27" s="236"/>
      <c r="DXS27" s="236"/>
      <c r="DXT27" s="236"/>
      <c r="DXU27" s="236"/>
      <c r="DXV27" s="236"/>
      <c r="DXW27" s="236"/>
      <c r="DXX27" s="236"/>
      <c r="DXY27" s="236"/>
      <c r="DXZ27" s="237"/>
      <c r="DYH27" s="236"/>
      <c r="DYI27" s="236"/>
      <c r="DYJ27" s="236"/>
      <c r="DYK27" s="236"/>
      <c r="DYL27" s="236"/>
      <c r="DYM27" s="236"/>
      <c r="DYN27" s="236"/>
      <c r="DYO27" s="236"/>
      <c r="DYP27" s="237"/>
      <c r="DYX27" s="236"/>
      <c r="DYY27" s="236"/>
      <c r="DYZ27" s="236"/>
      <c r="DZA27" s="236"/>
      <c r="DZB27" s="236"/>
      <c r="DZC27" s="236"/>
      <c r="DZD27" s="236"/>
      <c r="DZE27" s="236"/>
      <c r="DZF27" s="237"/>
      <c r="DZN27" s="236"/>
      <c r="DZO27" s="236"/>
      <c r="DZP27" s="236"/>
      <c r="DZQ27" s="236"/>
      <c r="DZR27" s="236"/>
      <c r="DZS27" s="236"/>
      <c r="DZT27" s="236"/>
      <c r="DZU27" s="236"/>
      <c r="DZV27" s="237"/>
      <c r="EAD27" s="236"/>
      <c r="EAE27" s="236"/>
      <c r="EAF27" s="236"/>
      <c r="EAG27" s="236"/>
      <c r="EAH27" s="236"/>
      <c r="EAI27" s="236"/>
      <c r="EAJ27" s="236"/>
      <c r="EAK27" s="236"/>
      <c r="EAL27" s="237"/>
      <c r="EAT27" s="236"/>
      <c r="EAU27" s="236"/>
      <c r="EAV27" s="236"/>
      <c r="EAW27" s="236"/>
      <c r="EAX27" s="236"/>
      <c r="EAY27" s="236"/>
      <c r="EAZ27" s="236"/>
      <c r="EBA27" s="236"/>
      <c r="EBB27" s="237"/>
      <c r="EBJ27" s="236"/>
      <c r="EBK27" s="236"/>
      <c r="EBL27" s="236"/>
      <c r="EBM27" s="236"/>
      <c r="EBN27" s="236"/>
      <c r="EBO27" s="236"/>
      <c r="EBP27" s="236"/>
      <c r="EBQ27" s="236"/>
      <c r="EBR27" s="237"/>
      <c r="EBZ27" s="236"/>
      <c r="ECA27" s="236"/>
      <c r="ECB27" s="236"/>
      <c r="ECC27" s="236"/>
      <c r="ECD27" s="236"/>
      <c r="ECE27" s="236"/>
      <c r="ECF27" s="236"/>
      <c r="ECG27" s="236"/>
      <c r="ECH27" s="237"/>
      <c r="ECP27" s="236"/>
      <c r="ECQ27" s="236"/>
      <c r="ECR27" s="236"/>
      <c r="ECS27" s="236"/>
      <c r="ECT27" s="236"/>
      <c r="ECU27" s="236"/>
      <c r="ECV27" s="236"/>
      <c r="ECW27" s="236"/>
      <c r="ECX27" s="237"/>
      <c r="EDF27" s="236"/>
      <c r="EDG27" s="236"/>
      <c r="EDH27" s="236"/>
      <c r="EDI27" s="236"/>
      <c r="EDJ27" s="236"/>
      <c r="EDK27" s="236"/>
      <c r="EDL27" s="236"/>
      <c r="EDM27" s="236"/>
      <c r="EDN27" s="237"/>
      <c r="EDV27" s="236"/>
      <c r="EDW27" s="236"/>
      <c r="EDX27" s="236"/>
      <c r="EDY27" s="236"/>
      <c r="EDZ27" s="236"/>
      <c r="EEA27" s="236"/>
      <c r="EEB27" s="236"/>
      <c r="EEC27" s="236"/>
      <c r="EED27" s="237"/>
      <c r="EEL27" s="236"/>
      <c r="EEM27" s="236"/>
      <c r="EEN27" s="236"/>
      <c r="EEO27" s="236"/>
      <c r="EEP27" s="236"/>
      <c r="EEQ27" s="236"/>
      <c r="EER27" s="236"/>
      <c r="EES27" s="236"/>
      <c r="EET27" s="237"/>
      <c r="EFB27" s="236"/>
      <c r="EFC27" s="236"/>
      <c r="EFD27" s="236"/>
      <c r="EFE27" s="236"/>
      <c r="EFF27" s="236"/>
      <c r="EFG27" s="236"/>
      <c r="EFH27" s="236"/>
      <c r="EFI27" s="236"/>
      <c r="EFJ27" s="237"/>
      <c r="EFR27" s="236"/>
      <c r="EFS27" s="236"/>
      <c r="EFT27" s="236"/>
      <c r="EFU27" s="236"/>
      <c r="EFV27" s="236"/>
      <c r="EFW27" s="236"/>
      <c r="EFX27" s="236"/>
      <c r="EFY27" s="236"/>
      <c r="EFZ27" s="237"/>
      <c r="EGH27" s="236"/>
      <c r="EGI27" s="236"/>
      <c r="EGJ27" s="236"/>
      <c r="EGK27" s="236"/>
      <c r="EGL27" s="236"/>
      <c r="EGM27" s="236"/>
      <c r="EGN27" s="236"/>
      <c r="EGO27" s="236"/>
      <c r="EGP27" s="237"/>
      <c r="EGX27" s="236"/>
      <c r="EGY27" s="236"/>
      <c r="EGZ27" s="236"/>
      <c r="EHA27" s="236"/>
      <c r="EHB27" s="236"/>
      <c r="EHC27" s="236"/>
      <c r="EHD27" s="236"/>
      <c r="EHE27" s="236"/>
      <c r="EHF27" s="237"/>
      <c r="EHN27" s="236"/>
      <c r="EHO27" s="236"/>
      <c r="EHP27" s="236"/>
      <c r="EHQ27" s="236"/>
      <c r="EHR27" s="236"/>
      <c r="EHS27" s="236"/>
      <c r="EHT27" s="236"/>
      <c r="EHU27" s="236"/>
      <c r="EHV27" s="237"/>
      <c r="EID27" s="236"/>
      <c r="EIE27" s="236"/>
      <c r="EIF27" s="236"/>
      <c r="EIG27" s="236"/>
      <c r="EIH27" s="236"/>
      <c r="EII27" s="236"/>
      <c r="EIJ27" s="236"/>
      <c r="EIK27" s="236"/>
      <c r="EIL27" s="237"/>
      <c r="EIT27" s="236"/>
      <c r="EIU27" s="236"/>
      <c r="EIV27" s="236"/>
      <c r="EIW27" s="236"/>
      <c r="EIX27" s="236"/>
      <c r="EIY27" s="236"/>
      <c r="EIZ27" s="236"/>
      <c r="EJA27" s="236"/>
      <c r="EJB27" s="237"/>
      <c r="EJJ27" s="236"/>
      <c r="EJK27" s="236"/>
      <c r="EJL27" s="236"/>
      <c r="EJM27" s="236"/>
      <c r="EJN27" s="236"/>
      <c r="EJO27" s="236"/>
      <c r="EJP27" s="236"/>
      <c r="EJQ27" s="236"/>
      <c r="EJR27" s="237"/>
      <c r="EJZ27" s="236"/>
      <c r="EKA27" s="236"/>
      <c r="EKB27" s="236"/>
      <c r="EKC27" s="236"/>
      <c r="EKD27" s="236"/>
      <c r="EKE27" s="236"/>
      <c r="EKF27" s="236"/>
      <c r="EKG27" s="236"/>
      <c r="EKH27" s="237"/>
      <c r="EKP27" s="236"/>
      <c r="EKQ27" s="236"/>
      <c r="EKR27" s="236"/>
      <c r="EKS27" s="236"/>
      <c r="EKT27" s="236"/>
      <c r="EKU27" s="236"/>
      <c r="EKV27" s="236"/>
      <c r="EKW27" s="236"/>
      <c r="EKX27" s="237"/>
      <c r="ELF27" s="236"/>
      <c r="ELG27" s="236"/>
      <c r="ELH27" s="236"/>
      <c r="ELI27" s="236"/>
      <c r="ELJ27" s="236"/>
      <c r="ELK27" s="236"/>
      <c r="ELL27" s="236"/>
      <c r="ELM27" s="236"/>
      <c r="ELN27" s="237"/>
      <c r="ELV27" s="236"/>
      <c r="ELW27" s="236"/>
      <c r="ELX27" s="236"/>
      <c r="ELY27" s="236"/>
      <c r="ELZ27" s="236"/>
      <c r="EMA27" s="236"/>
      <c r="EMB27" s="236"/>
      <c r="EMC27" s="236"/>
      <c r="EMD27" s="237"/>
      <c r="EML27" s="236"/>
      <c r="EMM27" s="236"/>
      <c r="EMN27" s="236"/>
      <c r="EMO27" s="236"/>
      <c r="EMP27" s="236"/>
      <c r="EMQ27" s="236"/>
      <c r="EMR27" s="236"/>
      <c r="EMS27" s="236"/>
      <c r="EMT27" s="237"/>
      <c r="ENB27" s="236"/>
      <c r="ENC27" s="236"/>
      <c r="END27" s="236"/>
      <c r="ENE27" s="236"/>
      <c r="ENF27" s="236"/>
      <c r="ENG27" s="236"/>
      <c r="ENH27" s="236"/>
      <c r="ENI27" s="236"/>
      <c r="ENJ27" s="237"/>
      <c r="ENR27" s="236"/>
      <c r="ENS27" s="236"/>
      <c r="ENT27" s="236"/>
      <c r="ENU27" s="236"/>
      <c r="ENV27" s="236"/>
      <c r="ENW27" s="236"/>
      <c r="ENX27" s="236"/>
      <c r="ENY27" s="236"/>
      <c r="ENZ27" s="237"/>
      <c r="EOH27" s="236"/>
      <c r="EOI27" s="236"/>
      <c r="EOJ27" s="236"/>
      <c r="EOK27" s="236"/>
      <c r="EOL27" s="236"/>
      <c r="EOM27" s="236"/>
      <c r="EON27" s="236"/>
      <c r="EOO27" s="236"/>
      <c r="EOP27" s="237"/>
      <c r="EOX27" s="236"/>
      <c r="EOY27" s="236"/>
      <c r="EOZ27" s="236"/>
      <c r="EPA27" s="236"/>
      <c r="EPB27" s="236"/>
      <c r="EPC27" s="236"/>
      <c r="EPD27" s="236"/>
      <c r="EPE27" s="236"/>
      <c r="EPF27" s="237"/>
      <c r="EPN27" s="236"/>
      <c r="EPO27" s="236"/>
      <c r="EPP27" s="236"/>
      <c r="EPQ27" s="236"/>
      <c r="EPR27" s="236"/>
      <c r="EPS27" s="236"/>
      <c r="EPT27" s="236"/>
      <c r="EPU27" s="236"/>
      <c r="EPV27" s="237"/>
      <c r="EQD27" s="236"/>
      <c r="EQE27" s="236"/>
      <c r="EQF27" s="236"/>
      <c r="EQG27" s="236"/>
      <c r="EQH27" s="236"/>
      <c r="EQI27" s="236"/>
      <c r="EQJ27" s="236"/>
      <c r="EQK27" s="236"/>
      <c r="EQL27" s="237"/>
      <c r="EQT27" s="236"/>
      <c r="EQU27" s="236"/>
      <c r="EQV27" s="236"/>
      <c r="EQW27" s="236"/>
      <c r="EQX27" s="236"/>
      <c r="EQY27" s="236"/>
      <c r="EQZ27" s="236"/>
      <c r="ERA27" s="236"/>
      <c r="ERB27" s="237"/>
      <c r="ERJ27" s="236"/>
      <c r="ERK27" s="236"/>
      <c r="ERL27" s="236"/>
      <c r="ERM27" s="236"/>
      <c r="ERN27" s="236"/>
      <c r="ERO27" s="236"/>
      <c r="ERP27" s="236"/>
      <c r="ERQ27" s="236"/>
      <c r="ERR27" s="237"/>
      <c r="ERZ27" s="236"/>
      <c r="ESA27" s="236"/>
      <c r="ESB27" s="236"/>
      <c r="ESC27" s="236"/>
      <c r="ESD27" s="236"/>
      <c r="ESE27" s="236"/>
      <c r="ESF27" s="236"/>
      <c r="ESG27" s="236"/>
      <c r="ESH27" s="237"/>
      <c r="ESP27" s="236"/>
      <c r="ESQ27" s="236"/>
      <c r="ESR27" s="236"/>
      <c r="ESS27" s="236"/>
      <c r="EST27" s="236"/>
      <c r="ESU27" s="236"/>
      <c r="ESV27" s="236"/>
      <c r="ESW27" s="236"/>
      <c r="ESX27" s="237"/>
      <c r="ETF27" s="236"/>
      <c r="ETG27" s="236"/>
      <c r="ETH27" s="236"/>
      <c r="ETI27" s="236"/>
      <c r="ETJ27" s="236"/>
      <c r="ETK27" s="236"/>
      <c r="ETL27" s="236"/>
      <c r="ETM27" s="236"/>
      <c r="ETN27" s="237"/>
      <c r="ETV27" s="236"/>
      <c r="ETW27" s="236"/>
      <c r="ETX27" s="236"/>
      <c r="ETY27" s="236"/>
      <c r="ETZ27" s="236"/>
      <c r="EUA27" s="236"/>
      <c r="EUB27" s="236"/>
      <c r="EUC27" s="236"/>
      <c r="EUD27" s="237"/>
      <c r="EUL27" s="236"/>
      <c r="EUM27" s="236"/>
      <c r="EUN27" s="236"/>
      <c r="EUO27" s="236"/>
      <c r="EUP27" s="236"/>
      <c r="EUQ27" s="236"/>
      <c r="EUR27" s="236"/>
      <c r="EUS27" s="236"/>
      <c r="EUT27" s="237"/>
      <c r="EVB27" s="236"/>
      <c r="EVC27" s="236"/>
      <c r="EVD27" s="236"/>
      <c r="EVE27" s="236"/>
      <c r="EVF27" s="236"/>
      <c r="EVG27" s="236"/>
      <c r="EVH27" s="236"/>
      <c r="EVI27" s="236"/>
      <c r="EVJ27" s="237"/>
      <c r="EVR27" s="236"/>
      <c r="EVS27" s="236"/>
      <c r="EVT27" s="236"/>
      <c r="EVU27" s="236"/>
      <c r="EVV27" s="236"/>
      <c r="EVW27" s="236"/>
      <c r="EVX27" s="236"/>
      <c r="EVY27" s="236"/>
      <c r="EVZ27" s="237"/>
      <c r="EWH27" s="236"/>
      <c r="EWI27" s="236"/>
      <c r="EWJ27" s="236"/>
      <c r="EWK27" s="236"/>
      <c r="EWL27" s="236"/>
      <c r="EWM27" s="236"/>
      <c r="EWN27" s="236"/>
      <c r="EWO27" s="236"/>
      <c r="EWP27" s="237"/>
      <c r="EWX27" s="236"/>
      <c r="EWY27" s="236"/>
      <c r="EWZ27" s="236"/>
      <c r="EXA27" s="236"/>
      <c r="EXB27" s="236"/>
      <c r="EXC27" s="236"/>
      <c r="EXD27" s="236"/>
      <c r="EXE27" s="236"/>
      <c r="EXF27" s="237"/>
      <c r="EXN27" s="236"/>
      <c r="EXO27" s="236"/>
      <c r="EXP27" s="236"/>
      <c r="EXQ27" s="236"/>
      <c r="EXR27" s="236"/>
      <c r="EXS27" s="236"/>
      <c r="EXT27" s="236"/>
      <c r="EXU27" s="236"/>
      <c r="EXV27" s="237"/>
      <c r="EYD27" s="236"/>
      <c r="EYE27" s="236"/>
      <c r="EYF27" s="236"/>
      <c r="EYG27" s="236"/>
      <c r="EYH27" s="236"/>
      <c r="EYI27" s="236"/>
      <c r="EYJ27" s="236"/>
      <c r="EYK27" s="236"/>
      <c r="EYL27" s="237"/>
      <c r="EYT27" s="236"/>
      <c r="EYU27" s="236"/>
      <c r="EYV27" s="236"/>
      <c r="EYW27" s="236"/>
      <c r="EYX27" s="236"/>
      <c r="EYY27" s="236"/>
      <c r="EYZ27" s="236"/>
      <c r="EZA27" s="236"/>
      <c r="EZB27" s="237"/>
      <c r="EZJ27" s="236"/>
      <c r="EZK27" s="236"/>
      <c r="EZL27" s="236"/>
      <c r="EZM27" s="236"/>
      <c r="EZN27" s="236"/>
      <c r="EZO27" s="236"/>
      <c r="EZP27" s="236"/>
      <c r="EZQ27" s="236"/>
      <c r="EZR27" s="237"/>
      <c r="EZZ27" s="236"/>
      <c r="FAA27" s="236"/>
      <c r="FAB27" s="236"/>
      <c r="FAC27" s="236"/>
      <c r="FAD27" s="236"/>
      <c r="FAE27" s="236"/>
      <c r="FAF27" s="236"/>
      <c r="FAG27" s="236"/>
      <c r="FAH27" s="237"/>
      <c r="FAP27" s="236"/>
      <c r="FAQ27" s="236"/>
      <c r="FAR27" s="236"/>
      <c r="FAS27" s="236"/>
      <c r="FAT27" s="236"/>
      <c r="FAU27" s="236"/>
      <c r="FAV27" s="236"/>
      <c r="FAW27" s="236"/>
      <c r="FAX27" s="237"/>
      <c r="FBF27" s="236"/>
      <c r="FBG27" s="236"/>
      <c r="FBH27" s="236"/>
      <c r="FBI27" s="236"/>
      <c r="FBJ27" s="236"/>
      <c r="FBK27" s="236"/>
      <c r="FBL27" s="236"/>
      <c r="FBM27" s="236"/>
      <c r="FBN27" s="237"/>
      <c r="FBV27" s="236"/>
      <c r="FBW27" s="236"/>
      <c r="FBX27" s="236"/>
      <c r="FBY27" s="236"/>
      <c r="FBZ27" s="236"/>
      <c r="FCA27" s="236"/>
      <c r="FCB27" s="236"/>
      <c r="FCC27" s="236"/>
      <c r="FCD27" s="237"/>
      <c r="FCL27" s="236"/>
      <c r="FCM27" s="236"/>
      <c r="FCN27" s="236"/>
      <c r="FCO27" s="236"/>
      <c r="FCP27" s="236"/>
      <c r="FCQ27" s="236"/>
      <c r="FCR27" s="236"/>
      <c r="FCS27" s="236"/>
      <c r="FCT27" s="237"/>
      <c r="FDB27" s="236"/>
      <c r="FDC27" s="236"/>
      <c r="FDD27" s="236"/>
      <c r="FDE27" s="236"/>
      <c r="FDF27" s="236"/>
      <c r="FDG27" s="236"/>
      <c r="FDH27" s="236"/>
      <c r="FDI27" s="236"/>
      <c r="FDJ27" s="237"/>
      <c r="FDR27" s="236"/>
      <c r="FDS27" s="236"/>
      <c r="FDT27" s="236"/>
      <c r="FDU27" s="236"/>
      <c r="FDV27" s="236"/>
      <c r="FDW27" s="236"/>
      <c r="FDX27" s="236"/>
      <c r="FDY27" s="236"/>
      <c r="FDZ27" s="237"/>
      <c r="FEH27" s="236"/>
      <c r="FEI27" s="236"/>
      <c r="FEJ27" s="236"/>
      <c r="FEK27" s="236"/>
      <c r="FEL27" s="236"/>
      <c r="FEM27" s="236"/>
      <c r="FEN27" s="236"/>
      <c r="FEO27" s="236"/>
      <c r="FEP27" s="237"/>
      <c r="FEX27" s="236"/>
      <c r="FEY27" s="236"/>
      <c r="FEZ27" s="236"/>
      <c r="FFA27" s="236"/>
      <c r="FFB27" s="236"/>
      <c r="FFC27" s="236"/>
      <c r="FFD27" s="236"/>
      <c r="FFE27" s="236"/>
      <c r="FFF27" s="237"/>
      <c r="FFN27" s="236"/>
      <c r="FFO27" s="236"/>
      <c r="FFP27" s="236"/>
      <c r="FFQ27" s="236"/>
      <c r="FFR27" s="236"/>
      <c r="FFS27" s="236"/>
      <c r="FFT27" s="236"/>
      <c r="FFU27" s="236"/>
      <c r="FFV27" s="237"/>
      <c r="FGD27" s="236"/>
      <c r="FGE27" s="236"/>
      <c r="FGF27" s="236"/>
      <c r="FGG27" s="236"/>
      <c r="FGH27" s="236"/>
      <c r="FGI27" s="236"/>
      <c r="FGJ27" s="236"/>
      <c r="FGK27" s="236"/>
      <c r="FGL27" s="237"/>
      <c r="FGT27" s="236"/>
      <c r="FGU27" s="236"/>
      <c r="FGV27" s="236"/>
      <c r="FGW27" s="236"/>
      <c r="FGX27" s="236"/>
      <c r="FGY27" s="236"/>
      <c r="FGZ27" s="236"/>
      <c r="FHA27" s="236"/>
      <c r="FHB27" s="237"/>
      <c r="FHJ27" s="236"/>
      <c r="FHK27" s="236"/>
      <c r="FHL27" s="236"/>
      <c r="FHM27" s="236"/>
      <c r="FHN27" s="236"/>
      <c r="FHO27" s="236"/>
      <c r="FHP27" s="236"/>
      <c r="FHQ27" s="236"/>
      <c r="FHR27" s="237"/>
      <c r="FHZ27" s="236"/>
      <c r="FIA27" s="236"/>
      <c r="FIB27" s="236"/>
      <c r="FIC27" s="236"/>
      <c r="FID27" s="236"/>
      <c r="FIE27" s="236"/>
      <c r="FIF27" s="236"/>
      <c r="FIG27" s="236"/>
      <c r="FIH27" s="237"/>
      <c r="FIP27" s="236"/>
      <c r="FIQ27" s="236"/>
      <c r="FIR27" s="236"/>
      <c r="FIS27" s="236"/>
      <c r="FIT27" s="236"/>
      <c r="FIU27" s="236"/>
      <c r="FIV27" s="236"/>
      <c r="FIW27" s="236"/>
      <c r="FIX27" s="237"/>
      <c r="FJF27" s="236"/>
      <c r="FJG27" s="236"/>
      <c r="FJH27" s="236"/>
      <c r="FJI27" s="236"/>
      <c r="FJJ27" s="236"/>
      <c r="FJK27" s="236"/>
      <c r="FJL27" s="236"/>
      <c r="FJM27" s="236"/>
      <c r="FJN27" s="237"/>
      <c r="FJV27" s="236"/>
      <c r="FJW27" s="236"/>
      <c r="FJX27" s="236"/>
      <c r="FJY27" s="236"/>
      <c r="FJZ27" s="236"/>
      <c r="FKA27" s="236"/>
      <c r="FKB27" s="236"/>
      <c r="FKC27" s="236"/>
      <c r="FKD27" s="237"/>
      <c r="FKL27" s="236"/>
      <c r="FKM27" s="236"/>
      <c r="FKN27" s="236"/>
      <c r="FKO27" s="236"/>
      <c r="FKP27" s="236"/>
      <c r="FKQ27" s="236"/>
      <c r="FKR27" s="236"/>
      <c r="FKS27" s="236"/>
      <c r="FKT27" s="237"/>
      <c r="FLB27" s="236"/>
      <c r="FLC27" s="236"/>
      <c r="FLD27" s="236"/>
      <c r="FLE27" s="236"/>
      <c r="FLF27" s="236"/>
      <c r="FLG27" s="236"/>
      <c r="FLH27" s="236"/>
      <c r="FLI27" s="236"/>
      <c r="FLJ27" s="237"/>
      <c r="FLR27" s="236"/>
      <c r="FLS27" s="236"/>
      <c r="FLT27" s="236"/>
      <c r="FLU27" s="236"/>
      <c r="FLV27" s="236"/>
      <c r="FLW27" s="236"/>
      <c r="FLX27" s="236"/>
      <c r="FLY27" s="236"/>
      <c r="FLZ27" s="237"/>
      <c r="FMH27" s="236"/>
      <c r="FMI27" s="236"/>
      <c r="FMJ27" s="236"/>
      <c r="FMK27" s="236"/>
      <c r="FML27" s="236"/>
      <c r="FMM27" s="236"/>
      <c r="FMN27" s="236"/>
      <c r="FMO27" s="236"/>
      <c r="FMP27" s="237"/>
      <c r="FMX27" s="236"/>
      <c r="FMY27" s="236"/>
      <c r="FMZ27" s="236"/>
      <c r="FNA27" s="236"/>
      <c r="FNB27" s="236"/>
      <c r="FNC27" s="236"/>
      <c r="FND27" s="236"/>
      <c r="FNE27" s="236"/>
      <c r="FNF27" s="237"/>
      <c r="FNN27" s="236"/>
      <c r="FNO27" s="236"/>
      <c r="FNP27" s="236"/>
      <c r="FNQ27" s="236"/>
      <c r="FNR27" s="236"/>
      <c r="FNS27" s="236"/>
      <c r="FNT27" s="236"/>
      <c r="FNU27" s="236"/>
      <c r="FNV27" s="237"/>
      <c r="FOD27" s="236"/>
      <c r="FOE27" s="236"/>
      <c r="FOF27" s="236"/>
      <c r="FOG27" s="236"/>
      <c r="FOH27" s="236"/>
      <c r="FOI27" s="236"/>
      <c r="FOJ27" s="236"/>
      <c r="FOK27" s="236"/>
      <c r="FOL27" s="237"/>
      <c r="FOT27" s="236"/>
      <c r="FOU27" s="236"/>
      <c r="FOV27" s="236"/>
      <c r="FOW27" s="236"/>
      <c r="FOX27" s="236"/>
      <c r="FOY27" s="236"/>
      <c r="FOZ27" s="236"/>
      <c r="FPA27" s="236"/>
      <c r="FPB27" s="237"/>
      <c r="FPJ27" s="236"/>
      <c r="FPK27" s="236"/>
      <c r="FPL27" s="236"/>
      <c r="FPM27" s="236"/>
      <c r="FPN27" s="236"/>
      <c r="FPO27" s="236"/>
      <c r="FPP27" s="236"/>
      <c r="FPQ27" s="236"/>
      <c r="FPR27" s="237"/>
      <c r="FPZ27" s="236"/>
      <c r="FQA27" s="236"/>
      <c r="FQB27" s="236"/>
      <c r="FQC27" s="236"/>
      <c r="FQD27" s="236"/>
      <c r="FQE27" s="236"/>
      <c r="FQF27" s="236"/>
      <c r="FQG27" s="236"/>
      <c r="FQH27" s="237"/>
      <c r="FQP27" s="236"/>
      <c r="FQQ27" s="236"/>
      <c r="FQR27" s="236"/>
      <c r="FQS27" s="236"/>
      <c r="FQT27" s="236"/>
      <c r="FQU27" s="236"/>
      <c r="FQV27" s="236"/>
      <c r="FQW27" s="236"/>
      <c r="FQX27" s="237"/>
      <c r="FRF27" s="236"/>
      <c r="FRG27" s="236"/>
      <c r="FRH27" s="236"/>
      <c r="FRI27" s="236"/>
      <c r="FRJ27" s="236"/>
      <c r="FRK27" s="236"/>
      <c r="FRL27" s="236"/>
      <c r="FRM27" s="236"/>
      <c r="FRN27" s="237"/>
      <c r="FRV27" s="236"/>
      <c r="FRW27" s="236"/>
      <c r="FRX27" s="236"/>
      <c r="FRY27" s="236"/>
      <c r="FRZ27" s="236"/>
      <c r="FSA27" s="236"/>
      <c r="FSB27" s="236"/>
      <c r="FSC27" s="236"/>
      <c r="FSD27" s="237"/>
      <c r="FSL27" s="236"/>
      <c r="FSM27" s="236"/>
      <c r="FSN27" s="236"/>
      <c r="FSO27" s="236"/>
      <c r="FSP27" s="236"/>
      <c r="FSQ27" s="236"/>
      <c r="FSR27" s="236"/>
      <c r="FSS27" s="236"/>
      <c r="FST27" s="237"/>
      <c r="FTB27" s="236"/>
      <c r="FTC27" s="236"/>
      <c r="FTD27" s="236"/>
      <c r="FTE27" s="236"/>
      <c r="FTF27" s="236"/>
      <c r="FTG27" s="236"/>
      <c r="FTH27" s="236"/>
      <c r="FTI27" s="236"/>
      <c r="FTJ27" s="237"/>
      <c r="FTR27" s="236"/>
      <c r="FTS27" s="236"/>
      <c r="FTT27" s="236"/>
      <c r="FTU27" s="236"/>
      <c r="FTV27" s="236"/>
      <c r="FTW27" s="236"/>
      <c r="FTX27" s="236"/>
      <c r="FTY27" s="236"/>
      <c r="FTZ27" s="237"/>
      <c r="FUH27" s="236"/>
      <c r="FUI27" s="236"/>
      <c r="FUJ27" s="236"/>
      <c r="FUK27" s="236"/>
      <c r="FUL27" s="236"/>
      <c r="FUM27" s="236"/>
      <c r="FUN27" s="236"/>
      <c r="FUO27" s="236"/>
      <c r="FUP27" s="237"/>
      <c r="FUX27" s="236"/>
      <c r="FUY27" s="236"/>
      <c r="FUZ27" s="236"/>
      <c r="FVA27" s="236"/>
      <c r="FVB27" s="236"/>
      <c r="FVC27" s="236"/>
      <c r="FVD27" s="236"/>
      <c r="FVE27" s="236"/>
      <c r="FVF27" s="237"/>
      <c r="FVN27" s="236"/>
      <c r="FVO27" s="236"/>
      <c r="FVP27" s="236"/>
      <c r="FVQ27" s="236"/>
      <c r="FVR27" s="236"/>
      <c r="FVS27" s="236"/>
      <c r="FVT27" s="236"/>
      <c r="FVU27" s="236"/>
      <c r="FVV27" s="237"/>
      <c r="FWD27" s="236"/>
      <c r="FWE27" s="236"/>
      <c r="FWF27" s="236"/>
      <c r="FWG27" s="236"/>
      <c r="FWH27" s="236"/>
      <c r="FWI27" s="236"/>
      <c r="FWJ27" s="236"/>
      <c r="FWK27" s="236"/>
      <c r="FWL27" s="237"/>
      <c r="FWT27" s="236"/>
      <c r="FWU27" s="236"/>
      <c r="FWV27" s="236"/>
      <c r="FWW27" s="236"/>
      <c r="FWX27" s="236"/>
      <c r="FWY27" s="236"/>
      <c r="FWZ27" s="236"/>
      <c r="FXA27" s="236"/>
      <c r="FXB27" s="237"/>
      <c r="FXJ27" s="236"/>
      <c r="FXK27" s="236"/>
      <c r="FXL27" s="236"/>
      <c r="FXM27" s="236"/>
      <c r="FXN27" s="236"/>
      <c r="FXO27" s="236"/>
      <c r="FXP27" s="236"/>
      <c r="FXQ27" s="236"/>
      <c r="FXR27" s="237"/>
      <c r="FXZ27" s="236"/>
      <c r="FYA27" s="236"/>
      <c r="FYB27" s="236"/>
      <c r="FYC27" s="236"/>
      <c r="FYD27" s="236"/>
      <c r="FYE27" s="236"/>
      <c r="FYF27" s="236"/>
      <c r="FYG27" s="236"/>
      <c r="FYH27" s="237"/>
      <c r="FYP27" s="236"/>
      <c r="FYQ27" s="236"/>
      <c r="FYR27" s="236"/>
      <c r="FYS27" s="236"/>
      <c r="FYT27" s="236"/>
      <c r="FYU27" s="236"/>
      <c r="FYV27" s="236"/>
      <c r="FYW27" s="236"/>
      <c r="FYX27" s="237"/>
      <c r="FZF27" s="236"/>
      <c r="FZG27" s="236"/>
      <c r="FZH27" s="236"/>
      <c r="FZI27" s="236"/>
      <c r="FZJ27" s="236"/>
      <c r="FZK27" s="236"/>
      <c r="FZL27" s="236"/>
      <c r="FZM27" s="236"/>
      <c r="FZN27" s="237"/>
      <c r="FZV27" s="236"/>
      <c r="FZW27" s="236"/>
      <c r="FZX27" s="236"/>
      <c r="FZY27" s="236"/>
      <c r="FZZ27" s="236"/>
      <c r="GAA27" s="236"/>
      <c r="GAB27" s="236"/>
      <c r="GAC27" s="236"/>
      <c r="GAD27" s="237"/>
      <c r="GAL27" s="236"/>
      <c r="GAM27" s="236"/>
      <c r="GAN27" s="236"/>
      <c r="GAO27" s="236"/>
      <c r="GAP27" s="236"/>
      <c r="GAQ27" s="236"/>
      <c r="GAR27" s="236"/>
      <c r="GAS27" s="236"/>
      <c r="GAT27" s="237"/>
      <c r="GBB27" s="236"/>
      <c r="GBC27" s="236"/>
      <c r="GBD27" s="236"/>
      <c r="GBE27" s="236"/>
      <c r="GBF27" s="236"/>
      <c r="GBG27" s="236"/>
      <c r="GBH27" s="236"/>
      <c r="GBI27" s="236"/>
      <c r="GBJ27" s="237"/>
      <c r="GBR27" s="236"/>
      <c r="GBS27" s="236"/>
      <c r="GBT27" s="236"/>
      <c r="GBU27" s="236"/>
      <c r="GBV27" s="236"/>
      <c r="GBW27" s="236"/>
      <c r="GBX27" s="236"/>
      <c r="GBY27" s="236"/>
      <c r="GBZ27" s="237"/>
      <c r="GCH27" s="236"/>
      <c r="GCI27" s="236"/>
      <c r="GCJ27" s="236"/>
      <c r="GCK27" s="236"/>
      <c r="GCL27" s="236"/>
      <c r="GCM27" s="236"/>
      <c r="GCN27" s="236"/>
      <c r="GCO27" s="236"/>
      <c r="GCP27" s="237"/>
      <c r="GCX27" s="236"/>
      <c r="GCY27" s="236"/>
      <c r="GCZ27" s="236"/>
      <c r="GDA27" s="236"/>
      <c r="GDB27" s="236"/>
      <c r="GDC27" s="236"/>
      <c r="GDD27" s="236"/>
      <c r="GDE27" s="236"/>
      <c r="GDF27" s="237"/>
      <c r="GDN27" s="236"/>
      <c r="GDO27" s="236"/>
      <c r="GDP27" s="236"/>
      <c r="GDQ27" s="236"/>
      <c r="GDR27" s="236"/>
      <c r="GDS27" s="236"/>
      <c r="GDT27" s="236"/>
      <c r="GDU27" s="236"/>
      <c r="GDV27" s="237"/>
      <c r="GED27" s="236"/>
      <c r="GEE27" s="236"/>
      <c r="GEF27" s="236"/>
      <c r="GEG27" s="236"/>
      <c r="GEH27" s="236"/>
      <c r="GEI27" s="236"/>
      <c r="GEJ27" s="236"/>
      <c r="GEK27" s="236"/>
      <c r="GEL27" s="237"/>
      <c r="GET27" s="236"/>
      <c r="GEU27" s="236"/>
      <c r="GEV27" s="236"/>
      <c r="GEW27" s="236"/>
      <c r="GEX27" s="236"/>
      <c r="GEY27" s="236"/>
      <c r="GEZ27" s="236"/>
      <c r="GFA27" s="236"/>
      <c r="GFB27" s="237"/>
      <c r="GFJ27" s="236"/>
      <c r="GFK27" s="236"/>
      <c r="GFL27" s="236"/>
      <c r="GFM27" s="236"/>
      <c r="GFN27" s="236"/>
      <c r="GFO27" s="236"/>
      <c r="GFP27" s="236"/>
      <c r="GFQ27" s="236"/>
      <c r="GFR27" s="237"/>
      <c r="GFZ27" s="236"/>
      <c r="GGA27" s="236"/>
      <c r="GGB27" s="236"/>
      <c r="GGC27" s="236"/>
      <c r="GGD27" s="236"/>
      <c r="GGE27" s="236"/>
      <c r="GGF27" s="236"/>
      <c r="GGG27" s="236"/>
      <c r="GGH27" s="237"/>
      <c r="GGP27" s="236"/>
      <c r="GGQ27" s="236"/>
      <c r="GGR27" s="236"/>
      <c r="GGS27" s="236"/>
      <c r="GGT27" s="236"/>
      <c r="GGU27" s="236"/>
      <c r="GGV27" s="236"/>
      <c r="GGW27" s="236"/>
      <c r="GGX27" s="237"/>
      <c r="GHF27" s="236"/>
      <c r="GHG27" s="236"/>
      <c r="GHH27" s="236"/>
      <c r="GHI27" s="236"/>
      <c r="GHJ27" s="236"/>
      <c r="GHK27" s="236"/>
      <c r="GHL27" s="236"/>
      <c r="GHM27" s="236"/>
      <c r="GHN27" s="237"/>
      <c r="GHV27" s="236"/>
      <c r="GHW27" s="236"/>
      <c r="GHX27" s="236"/>
      <c r="GHY27" s="236"/>
      <c r="GHZ27" s="236"/>
      <c r="GIA27" s="236"/>
      <c r="GIB27" s="236"/>
      <c r="GIC27" s="236"/>
      <c r="GID27" s="237"/>
      <c r="GIL27" s="236"/>
      <c r="GIM27" s="236"/>
      <c r="GIN27" s="236"/>
      <c r="GIO27" s="236"/>
      <c r="GIP27" s="236"/>
      <c r="GIQ27" s="236"/>
      <c r="GIR27" s="236"/>
      <c r="GIS27" s="236"/>
      <c r="GIT27" s="237"/>
      <c r="GJB27" s="236"/>
      <c r="GJC27" s="236"/>
      <c r="GJD27" s="236"/>
      <c r="GJE27" s="236"/>
      <c r="GJF27" s="236"/>
      <c r="GJG27" s="236"/>
      <c r="GJH27" s="236"/>
      <c r="GJI27" s="236"/>
      <c r="GJJ27" s="237"/>
      <c r="GJR27" s="236"/>
      <c r="GJS27" s="236"/>
      <c r="GJT27" s="236"/>
      <c r="GJU27" s="236"/>
      <c r="GJV27" s="236"/>
      <c r="GJW27" s="236"/>
      <c r="GJX27" s="236"/>
      <c r="GJY27" s="236"/>
      <c r="GJZ27" s="237"/>
      <c r="GKH27" s="236"/>
      <c r="GKI27" s="236"/>
      <c r="GKJ27" s="236"/>
      <c r="GKK27" s="236"/>
      <c r="GKL27" s="236"/>
      <c r="GKM27" s="236"/>
      <c r="GKN27" s="236"/>
      <c r="GKO27" s="236"/>
      <c r="GKP27" s="237"/>
      <c r="GKX27" s="236"/>
      <c r="GKY27" s="236"/>
      <c r="GKZ27" s="236"/>
      <c r="GLA27" s="236"/>
      <c r="GLB27" s="236"/>
      <c r="GLC27" s="236"/>
      <c r="GLD27" s="236"/>
      <c r="GLE27" s="236"/>
      <c r="GLF27" s="237"/>
      <c r="GLN27" s="236"/>
      <c r="GLO27" s="236"/>
      <c r="GLP27" s="236"/>
      <c r="GLQ27" s="236"/>
      <c r="GLR27" s="236"/>
      <c r="GLS27" s="236"/>
      <c r="GLT27" s="236"/>
      <c r="GLU27" s="236"/>
      <c r="GLV27" s="237"/>
      <c r="GMD27" s="236"/>
      <c r="GME27" s="236"/>
      <c r="GMF27" s="236"/>
      <c r="GMG27" s="236"/>
      <c r="GMH27" s="236"/>
      <c r="GMI27" s="236"/>
      <c r="GMJ27" s="236"/>
      <c r="GMK27" s="236"/>
      <c r="GML27" s="237"/>
      <c r="GMT27" s="236"/>
      <c r="GMU27" s="236"/>
      <c r="GMV27" s="236"/>
      <c r="GMW27" s="236"/>
      <c r="GMX27" s="236"/>
      <c r="GMY27" s="236"/>
      <c r="GMZ27" s="236"/>
      <c r="GNA27" s="236"/>
      <c r="GNB27" s="237"/>
      <c r="GNJ27" s="236"/>
      <c r="GNK27" s="236"/>
      <c r="GNL27" s="236"/>
      <c r="GNM27" s="236"/>
      <c r="GNN27" s="236"/>
      <c r="GNO27" s="236"/>
      <c r="GNP27" s="236"/>
      <c r="GNQ27" s="236"/>
      <c r="GNR27" s="237"/>
      <c r="GNZ27" s="236"/>
      <c r="GOA27" s="236"/>
      <c r="GOB27" s="236"/>
      <c r="GOC27" s="236"/>
      <c r="GOD27" s="236"/>
      <c r="GOE27" s="236"/>
      <c r="GOF27" s="236"/>
      <c r="GOG27" s="236"/>
      <c r="GOH27" s="237"/>
      <c r="GOP27" s="236"/>
      <c r="GOQ27" s="236"/>
      <c r="GOR27" s="236"/>
      <c r="GOS27" s="236"/>
      <c r="GOT27" s="236"/>
      <c r="GOU27" s="236"/>
      <c r="GOV27" s="236"/>
      <c r="GOW27" s="236"/>
      <c r="GOX27" s="237"/>
      <c r="GPF27" s="236"/>
      <c r="GPG27" s="236"/>
      <c r="GPH27" s="236"/>
      <c r="GPI27" s="236"/>
      <c r="GPJ27" s="236"/>
      <c r="GPK27" s="236"/>
      <c r="GPL27" s="236"/>
      <c r="GPM27" s="236"/>
      <c r="GPN27" s="237"/>
      <c r="GPV27" s="236"/>
      <c r="GPW27" s="236"/>
      <c r="GPX27" s="236"/>
      <c r="GPY27" s="236"/>
      <c r="GPZ27" s="236"/>
      <c r="GQA27" s="236"/>
      <c r="GQB27" s="236"/>
      <c r="GQC27" s="236"/>
      <c r="GQD27" s="237"/>
      <c r="GQL27" s="236"/>
      <c r="GQM27" s="236"/>
      <c r="GQN27" s="236"/>
      <c r="GQO27" s="236"/>
      <c r="GQP27" s="236"/>
      <c r="GQQ27" s="236"/>
      <c r="GQR27" s="236"/>
      <c r="GQS27" s="236"/>
      <c r="GQT27" s="237"/>
      <c r="GRB27" s="236"/>
      <c r="GRC27" s="236"/>
      <c r="GRD27" s="236"/>
      <c r="GRE27" s="236"/>
      <c r="GRF27" s="236"/>
      <c r="GRG27" s="236"/>
      <c r="GRH27" s="236"/>
      <c r="GRI27" s="236"/>
      <c r="GRJ27" s="237"/>
      <c r="GRR27" s="236"/>
      <c r="GRS27" s="236"/>
      <c r="GRT27" s="236"/>
      <c r="GRU27" s="236"/>
      <c r="GRV27" s="236"/>
      <c r="GRW27" s="236"/>
      <c r="GRX27" s="236"/>
      <c r="GRY27" s="236"/>
      <c r="GRZ27" s="237"/>
      <c r="GSH27" s="236"/>
      <c r="GSI27" s="236"/>
      <c r="GSJ27" s="236"/>
      <c r="GSK27" s="236"/>
      <c r="GSL27" s="236"/>
      <c r="GSM27" s="236"/>
      <c r="GSN27" s="236"/>
      <c r="GSO27" s="236"/>
      <c r="GSP27" s="237"/>
      <c r="GSX27" s="236"/>
      <c r="GSY27" s="236"/>
      <c r="GSZ27" s="236"/>
      <c r="GTA27" s="236"/>
      <c r="GTB27" s="236"/>
      <c r="GTC27" s="236"/>
      <c r="GTD27" s="236"/>
      <c r="GTE27" s="236"/>
      <c r="GTF27" s="237"/>
      <c r="GTN27" s="236"/>
      <c r="GTO27" s="236"/>
      <c r="GTP27" s="236"/>
      <c r="GTQ27" s="236"/>
      <c r="GTR27" s="236"/>
      <c r="GTS27" s="236"/>
      <c r="GTT27" s="236"/>
      <c r="GTU27" s="236"/>
      <c r="GTV27" s="237"/>
      <c r="GUD27" s="236"/>
      <c r="GUE27" s="236"/>
      <c r="GUF27" s="236"/>
      <c r="GUG27" s="236"/>
      <c r="GUH27" s="236"/>
      <c r="GUI27" s="236"/>
      <c r="GUJ27" s="236"/>
      <c r="GUK27" s="236"/>
      <c r="GUL27" s="237"/>
      <c r="GUT27" s="236"/>
      <c r="GUU27" s="236"/>
      <c r="GUV27" s="236"/>
      <c r="GUW27" s="236"/>
      <c r="GUX27" s="236"/>
      <c r="GUY27" s="236"/>
      <c r="GUZ27" s="236"/>
      <c r="GVA27" s="236"/>
      <c r="GVB27" s="237"/>
      <c r="GVJ27" s="236"/>
      <c r="GVK27" s="236"/>
      <c r="GVL27" s="236"/>
      <c r="GVM27" s="236"/>
      <c r="GVN27" s="236"/>
      <c r="GVO27" s="236"/>
      <c r="GVP27" s="236"/>
      <c r="GVQ27" s="236"/>
      <c r="GVR27" s="237"/>
      <c r="GVZ27" s="236"/>
      <c r="GWA27" s="236"/>
      <c r="GWB27" s="236"/>
      <c r="GWC27" s="236"/>
      <c r="GWD27" s="236"/>
      <c r="GWE27" s="236"/>
      <c r="GWF27" s="236"/>
      <c r="GWG27" s="236"/>
      <c r="GWH27" s="237"/>
      <c r="GWP27" s="236"/>
      <c r="GWQ27" s="236"/>
      <c r="GWR27" s="236"/>
      <c r="GWS27" s="236"/>
      <c r="GWT27" s="236"/>
      <c r="GWU27" s="236"/>
      <c r="GWV27" s="236"/>
      <c r="GWW27" s="236"/>
      <c r="GWX27" s="237"/>
      <c r="GXF27" s="236"/>
      <c r="GXG27" s="236"/>
      <c r="GXH27" s="236"/>
      <c r="GXI27" s="236"/>
      <c r="GXJ27" s="236"/>
      <c r="GXK27" s="236"/>
      <c r="GXL27" s="236"/>
      <c r="GXM27" s="236"/>
      <c r="GXN27" s="237"/>
      <c r="GXV27" s="236"/>
      <c r="GXW27" s="236"/>
      <c r="GXX27" s="236"/>
      <c r="GXY27" s="236"/>
      <c r="GXZ27" s="236"/>
      <c r="GYA27" s="236"/>
      <c r="GYB27" s="236"/>
      <c r="GYC27" s="236"/>
      <c r="GYD27" s="237"/>
      <c r="GYL27" s="236"/>
      <c r="GYM27" s="236"/>
      <c r="GYN27" s="236"/>
      <c r="GYO27" s="236"/>
      <c r="GYP27" s="236"/>
      <c r="GYQ27" s="236"/>
      <c r="GYR27" s="236"/>
      <c r="GYS27" s="236"/>
      <c r="GYT27" s="237"/>
      <c r="GZB27" s="236"/>
      <c r="GZC27" s="236"/>
      <c r="GZD27" s="236"/>
      <c r="GZE27" s="236"/>
      <c r="GZF27" s="236"/>
      <c r="GZG27" s="236"/>
      <c r="GZH27" s="236"/>
      <c r="GZI27" s="236"/>
      <c r="GZJ27" s="237"/>
      <c r="GZR27" s="236"/>
      <c r="GZS27" s="236"/>
      <c r="GZT27" s="236"/>
      <c r="GZU27" s="236"/>
      <c r="GZV27" s="236"/>
      <c r="GZW27" s="236"/>
      <c r="GZX27" s="236"/>
      <c r="GZY27" s="236"/>
      <c r="GZZ27" s="237"/>
      <c r="HAH27" s="236"/>
      <c r="HAI27" s="236"/>
      <c r="HAJ27" s="236"/>
      <c r="HAK27" s="236"/>
      <c r="HAL27" s="236"/>
      <c r="HAM27" s="236"/>
      <c r="HAN27" s="236"/>
      <c r="HAO27" s="236"/>
      <c r="HAP27" s="237"/>
      <c r="HAX27" s="236"/>
      <c r="HAY27" s="236"/>
      <c r="HAZ27" s="236"/>
      <c r="HBA27" s="236"/>
      <c r="HBB27" s="236"/>
      <c r="HBC27" s="236"/>
      <c r="HBD27" s="236"/>
      <c r="HBE27" s="236"/>
      <c r="HBF27" s="237"/>
      <c r="HBN27" s="236"/>
      <c r="HBO27" s="236"/>
      <c r="HBP27" s="236"/>
      <c r="HBQ27" s="236"/>
      <c r="HBR27" s="236"/>
      <c r="HBS27" s="236"/>
      <c r="HBT27" s="236"/>
      <c r="HBU27" s="236"/>
      <c r="HBV27" s="237"/>
      <c r="HCD27" s="236"/>
      <c r="HCE27" s="236"/>
      <c r="HCF27" s="236"/>
      <c r="HCG27" s="236"/>
      <c r="HCH27" s="236"/>
      <c r="HCI27" s="236"/>
      <c r="HCJ27" s="236"/>
      <c r="HCK27" s="236"/>
      <c r="HCL27" s="237"/>
      <c r="HCT27" s="236"/>
      <c r="HCU27" s="236"/>
      <c r="HCV27" s="236"/>
      <c r="HCW27" s="236"/>
      <c r="HCX27" s="236"/>
      <c r="HCY27" s="236"/>
      <c r="HCZ27" s="236"/>
      <c r="HDA27" s="236"/>
      <c r="HDB27" s="237"/>
      <c r="HDJ27" s="236"/>
      <c r="HDK27" s="236"/>
      <c r="HDL27" s="236"/>
      <c r="HDM27" s="236"/>
      <c r="HDN27" s="236"/>
      <c r="HDO27" s="236"/>
      <c r="HDP27" s="236"/>
      <c r="HDQ27" s="236"/>
      <c r="HDR27" s="237"/>
      <c r="HDZ27" s="236"/>
      <c r="HEA27" s="236"/>
      <c r="HEB27" s="236"/>
      <c r="HEC27" s="236"/>
      <c r="HED27" s="236"/>
      <c r="HEE27" s="236"/>
      <c r="HEF27" s="236"/>
      <c r="HEG27" s="236"/>
      <c r="HEH27" s="237"/>
      <c r="HEP27" s="236"/>
      <c r="HEQ27" s="236"/>
      <c r="HER27" s="236"/>
      <c r="HES27" s="236"/>
      <c r="HET27" s="236"/>
      <c r="HEU27" s="236"/>
      <c r="HEV27" s="236"/>
      <c r="HEW27" s="236"/>
      <c r="HEX27" s="237"/>
      <c r="HFF27" s="236"/>
      <c r="HFG27" s="236"/>
      <c r="HFH27" s="236"/>
      <c r="HFI27" s="236"/>
      <c r="HFJ27" s="236"/>
      <c r="HFK27" s="236"/>
      <c r="HFL27" s="236"/>
      <c r="HFM27" s="236"/>
      <c r="HFN27" s="237"/>
      <c r="HFV27" s="236"/>
      <c r="HFW27" s="236"/>
      <c r="HFX27" s="236"/>
      <c r="HFY27" s="236"/>
      <c r="HFZ27" s="236"/>
      <c r="HGA27" s="236"/>
      <c r="HGB27" s="236"/>
      <c r="HGC27" s="236"/>
      <c r="HGD27" s="237"/>
      <c r="HGL27" s="236"/>
      <c r="HGM27" s="236"/>
      <c r="HGN27" s="236"/>
      <c r="HGO27" s="236"/>
      <c r="HGP27" s="236"/>
      <c r="HGQ27" s="236"/>
      <c r="HGR27" s="236"/>
      <c r="HGS27" s="236"/>
      <c r="HGT27" s="237"/>
      <c r="HHB27" s="236"/>
      <c r="HHC27" s="236"/>
      <c r="HHD27" s="236"/>
      <c r="HHE27" s="236"/>
      <c r="HHF27" s="236"/>
      <c r="HHG27" s="236"/>
      <c r="HHH27" s="236"/>
      <c r="HHI27" s="236"/>
      <c r="HHJ27" s="237"/>
      <c r="HHR27" s="236"/>
      <c r="HHS27" s="236"/>
      <c r="HHT27" s="236"/>
      <c r="HHU27" s="236"/>
      <c r="HHV27" s="236"/>
      <c r="HHW27" s="236"/>
      <c r="HHX27" s="236"/>
      <c r="HHY27" s="236"/>
      <c r="HHZ27" s="237"/>
      <c r="HIH27" s="236"/>
      <c r="HII27" s="236"/>
      <c r="HIJ27" s="236"/>
      <c r="HIK27" s="236"/>
      <c r="HIL27" s="236"/>
      <c r="HIM27" s="236"/>
      <c r="HIN27" s="236"/>
      <c r="HIO27" s="236"/>
      <c r="HIP27" s="237"/>
      <c r="HIX27" s="236"/>
      <c r="HIY27" s="236"/>
      <c r="HIZ27" s="236"/>
      <c r="HJA27" s="236"/>
      <c r="HJB27" s="236"/>
      <c r="HJC27" s="236"/>
      <c r="HJD27" s="236"/>
      <c r="HJE27" s="236"/>
      <c r="HJF27" s="237"/>
      <c r="HJN27" s="236"/>
      <c r="HJO27" s="236"/>
      <c r="HJP27" s="236"/>
      <c r="HJQ27" s="236"/>
      <c r="HJR27" s="236"/>
      <c r="HJS27" s="236"/>
      <c r="HJT27" s="236"/>
      <c r="HJU27" s="236"/>
      <c r="HJV27" s="237"/>
      <c r="HKD27" s="236"/>
      <c r="HKE27" s="236"/>
      <c r="HKF27" s="236"/>
      <c r="HKG27" s="236"/>
      <c r="HKH27" s="236"/>
      <c r="HKI27" s="236"/>
      <c r="HKJ27" s="236"/>
      <c r="HKK27" s="236"/>
      <c r="HKL27" s="237"/>
      <c r="HKT27" s="236"/>
      <c r="HKU27" s="236"/>
      <c r="HKV27" s="236"/>
      <c r="HKW27" s="236"/>
      <c r="HKX27" s="236"/>
      <c r="HKY27" s="236"/>
      <c r="HKZ27" s="236"/>
      <c r="HLA27" s="236"/>
      <c r="HLB27" s="237"/>
      <c r="HLJ27" s="236"/>
      <c r="HLK27" s="236"/>
      <c r="HLL27" s="236"/>
      <c r="HLM27" s="236"/>
      <c r="HLN27" s="236"/>
      <c r="HLO27" s="236"/>
      <c r="HLP27" s="236"/>
      <c r="HLQ27" s="236"/>
      <c r="HLR27" s="237"/>
      <c r="HLZ27" s="236"/>
      <c r="HMA27" s="236"/>
      <c r="HMB27" s="236"/>
      <c r="HMC27" s="236"/>
      <c r="HMD27" s="236"/>
      <c r="HME27" s="236"/>
      <c r="HMF27" s="236"/>
      <c r="HMG27" s="236"/>
      <c r="HMH27" s="237"/>
      <c r="HMP27" s="236"/>
      <c r="HMQ27" s="236"/>
      <c r="HMR27" s="236"/>
      <c r="HMS27" s="236"/>
      <c r="HMT27" s="236"/>
      <c r="HMU27" s="236"/>
      <c r="HMV27" s="236"/>
      <c r="HMW27" s="236"/>
      <c r="HMX27" s="237"/>
      <c r="HNF27" s="236"/>
      <c r="HNG27" s="236"/>
      <c r="HNH27" s="236"/>
      <c r="HNI27" s="236"/>
      <c r="HNJ27" s="236"/>
      <c r="HNK27" s="236"/>
      <c r="HNL27" s="236"/>
      <c r="HNM27" s="236"/>
      <c r="HNN27" s="237"/>
      <c r="HNV27" s="236"/>
      <c r="HNW27" s="236"/>
      <c r="HNX27" s="236"/>
      <c r="HNY27" s="236"/>
      <c r="HNZ27" s="236"/>
      <c r="HOA27" s="236"/>
      <c r="HOB27" s="236"/>
      <c r="HOC27" s="236"/>
      <c r="HOD27" s="237"/>
      <c r="HOL27" s="236"/>
      <c r="HOM27" s="236"/>
      <c r="HON27" s="236"/>
      <c r="HOO27" s="236"/>
      <c r="HOP27" s="236"/>
      <c r="HOQ27" s="236"/>
      <c r="HOR27" s="236"/>
      <c r="HOS27" s="236"/>
      <c r="HOT27" s="237"/>
      <c r="HPB27" s="236"/>
      <c r="HPC27" s="236"/>
      <c r="HPD27" s="236"/>
      <c r="HPE27" s="236"/>
      <c r="HPF27" s="236"/>
      <c r="HPG27" s="236"/>
      <c r="HPH27" s="236"/>
      <c r="HPI27" s="236"/>
      <c r="HPJ27" s="237"/>
      <c r="HPR27" s="236"/>
      <c r="HPS27" s="236"/>
      <c r="HPT27" s="236"/>
      <c r="HPU27" s="236"/>
      <c r="HPV27" s="236"/>
      <c r="HPW27" s="236"/>
      <c r="HPX27" s="236"/>
      <c r="HPY27" s="236"/>
      <c r="HPZ27" s="237"/>
      <c r="HQH27" s="236"/>
      <c r="HQI27" s="236"/>
      <c r="HQJ27" s="236"/>
      <c r="HQK27" s="236"/>
      <c r="HQL27" s="236"/>
      <c r="HQM27" s="236"/>
      <c r="HQN27" s="236"/>
      <c r="HQO27" s="236"/>
      <c r="HQP27" s="237"/>
      <c r="HQX27" s="236"/>
      <c r="HQY27" s="236"/>
      <c r="HQZ27" s="236"/>
      <c r="HRA27" s="236"/>
      <c r="HRB27" s="236"/>
      <c r="HRC27" s="236"/>
      <c r="HRD27" s="236"/>
      <c r="HRE27" s="236"/>
      <c r="HRF27" s="237"/>
      <c r="HRN27" s="236"/>
      <c r="HRO27" s="236"/>
      <c r="HRP27" s="236"/>
      <c r="HRQ27" s="236"/>
      <c r="HRR27" s="236"/>
      <c r="HRS27" s="236"/>
      <c r="HRT27" s="236"/>
      <c r="HRU27" s="236"/>
      <c r="HRV27" s="237"/>
      <c r="HSD27" s="236"/>
      <c r="HSE27" s="236"/>
      <c r="HSF27" s="236"/>
      <c r="HSG27" s="236"/>
      <c r="HSH27" s="236"/>
      <c r="HSI27" s="236"/>
      <c r="HSJ27" s="236"/>
      <c r="HSK27" s="236"/>
      <c r="HSL27" s="237"/>
      <c r="HST27" s="236"/>
      <c r="HSU27" s="236"/>
      <c r="HSV27" s="236"/>
      <c r="HSW27" s="236"/>
      <c r="HSX27" s="236"/>
      <c r="HSY27" s="236"/>
      <c r="HSZ27" s="236"/>
      <c r="HTA27" s="236"/>
      <c r="HTB27" s="237"/>
      <c r="HTJ27" s="236"/>
      <c r="HTK27" s="236"/>
      <c r="HTL27" s="236"/>
      <c r="HTM27" s="236"/>
      <c r="HTN27" s="236"/>
      <c r="HTO27" s="236"/>
      <c r="HTP27" s="236"/>
      <c r="HTQ27" s="236"/>
      <c r="HTR27" s="237"/>
      <c r="HTZ27" s="236"/>
      <c r="HUA27" s="236"/>
      <c r="HUB27" s="236"/>
      <c r="HUC27" s="236"/>
      <c r="HUD27" s="236"/>
      <c r="HUE27" s="236"/>
      <c r="HUF27" s="236"/>
      <c r="HUG27" s="236"/>
      <c r="HUH27" s="237"/>
      <c r="HUP27" s="236"/>
      <c r="HUQ27" s="236"/>
      <c r="HUR27" s="236"/>
      <c r="HUS27" s="236"/>
      <c r="HUT27" s="236"/>
      <c r="HUU27" s="236"/>
      <c r="HUV27" s="236"/>
      <c r="HUW27" s="236"/>
      <c r="HUX27" s="237"/>
      <c r="HVF27" s="236"/>
      <c r="HVG27" s="236"/>
      <c r="HVH27" s="236"/>
      <c r="HVI27" s="236"/>
      <c r="HVJ27" s="236"/>
      <c r="HVK27" s="236"/>
      <c r="HVL27" s="236"/>
      <c r="HVM27" s="236"/>
      <c r="HVN27" s="237"/>
      <c r="HVV27" s="236"/>
      <c r="HVW27" s="236"/>
      <c r="HVX27" s="236"/>
      <c r="HVY27" s="236"/>
      <c r="HVZ27" s="236"/>
      <c r="HWA27" s="236"/>
      <c r="HWB27" s="236"/>
      <c r="HWC27" s="236"/>
      <c r="HWD27" s="237"/>
      <c r="HWL27" s="236"/>
      <c r="HWM27" s="236"/>
      <c r="HWN27" s="236"/>
      <c r="HWO27" s="236"/>
      <c r="HWP27" s="236"/>
      <c r="HWQ27" s="236"/>
      <c r="HWR27" s="236"/>
      <c r="HWS27" s="236"/>
      <c r="HWT27" s="237"/>
      <c r="HXB27" s="236"/>
      <c r="HXC27" s="236"/>
      <c r="HXD27" s="236"/>
      <c r="HXE27" s="236"/>
      <c r="HXF27" s="236"/>
      <c r="HXG27" s="236"/>
      <c r="HXH27" s="236"/>
      <c r="HXI27" s="236"/>
      <c r="HXJ27" s="237"/>
      <c r="HXR27" s="236"/>
      <c r="HXS27" s="236"/>
      <c r="HXT27" s="236"/>
      <c r="HXU27" s="236"/>
      <c r="HXV27" s="236"/>
      <c r="HXW27" s="236"/>
      <c r="HXX27" s="236"/>
      <c r="HXY27" s="236"/>
      <c r="HXZ27" s="237"/>
      <c r="HYH27" s="236"/>
      <c r="HYI27" s="236"/>
      <c r="HYJ27" s="236"/>
      <c r="HYK27" s="236"/>
      <c r="HYL27" s="236"/>
      <c r="HYM27" s="236"/>
      <c r="HYN27" s="236"/>
      <c r="HYO27" s="236"/>
      <c r="HYP27" s="237"/>
      <c r="HYX27" s="236"/>
      <c r="HYY27" s="236"/>
      <c r="HYZ27" s="236"/>
      <c r="HZA27" s="236"/>
      <c r="HZB27" s="236"/>
      <c r="HZC27" s="236"/>
      <c r="HZD27" s="236"/>
      <c r="HZE27" s="236"/>
      <c r="HZF27" s="237"/>
      <c r="HZN27" s="236"/>
      <c r="HZO27" s="236"/>
      <c r="HZP27" s="236"/>
      <c r="HZQ27" s="236"/>
      <c r="HZR27" s="236"/>
      <c r="HZS27" s="236"/>
      <c r="HZT27" s="236"/>
      <c r="HZU27" s="236"/>
      <c r="HZV27" s="237"/>
      <c r="IAD27" s="236"/>
      <c r="IAE27" s="236"/>
      <c r="IAF27" s="236"/>
      <c r="IAG27" s="236"/>
      <c r="IAH27" s="236"/>
      <c r="IAI27" s="236"/>
      <c r="IAJ27" s="236"/>
      <c r="IAK27" s="236"/>
      <c r="IAL27" s="237"/>
      <c r="IAT27" s="236"/>
      <c r="IAU27" s="236"/>
      <c r="IAV27" s="236"/>
      <c r="IAW27" s="236"/>
      <c r="IAX27" s="236"/>
      <c r="IAY27" s="236"/>
      <c r="IAZ27" s="236"/>
      <c r="IBA27" s="236"/>
      <c r="IBB27" s="237"/>
      <c r="IBJ27" s="236"/>
      <c r="IBK27" s="236"/>
      <c r="IBL27" s="236"/>
      <c r="IBM27" s="236"/>
      <c r="IBN27" s="236"/>
      <c r="IBO27" s="236"/>
      <c r="IBP27" s="236"/>
      <c r="IBQ27" s="236"/>
      <c r="IBR27" s="237"/>
      <c r="IBZ27" s="236"/>
      <c r="ICA27" s="236"/>
      <c r="ICB27" s="236"/>
      <c r="ICC27" s="236"/>
      <c r="ICD27" s="236"/>
      <c r="ICE27" s="236"/>
      <c r="ICF27" s="236"/>
      <c r="ICG27" s="236"/>
      <c r="ICH27" s="237"/>
      <c r="ICP27" s="236"/>
      <c r="ICQ27" s="236"/>
      <c r="ICR27" s="236"/>
      <c r="ICS27" s="236"/>
      <c r="ICT27" s="236"/>
      <c r="ICU27" s="236"/>
      <c r="ICV27" s="236"/>
      <c r="ICW27" s="236"/>
      <c r="ICX27" s="237"/>
      <c r="IDF27" s="236"/>
      <c r="IDG27" s="236"/>
      <c r="IDH27" s="236"/>
      <c r="IDI27" s="236"/>
      <c r="IDJ27" s="236"/>
      <c r="IDK27" s="236"/>
      <c r="IDL27" s="236"/>
      <c r="IDM27" s="236"/>
      <c r="IDN27" s="237"/>
      <c r="IDV27" s="236"/>
      <c r="IDW27" s="236"/>
      <c r="IDX27" s="236"/>
      <c r="IDY27" s="236"/>
      <c r="IDZ27" s="236"/>
      <c r="IEA27" s="236"/>
      <c r="IEB27" s="236"/>
      <c r="IEC27" s="236"/>
      <c r="IED27" s="237"/>
      <c r="IEL27" s="236"/>
      <c r="IEM27" s="236"/>
      <c r="IEN27" s="236"/>
      <c r="IEO27" s="236"/>
      <c r="IEP27" s="236"/>
      <c r="IEQ27" s="236"/>
      <c r="IER27" s="236"/>
      <c r="IES27" s="236"/>
      <c r="IET27" s="237"/>
      <c r="IFB27" s="236"/>
      <c r="IFC27" s="236"/>
      <c r="IFD27" s="236"/>
      <c r="IFE27" s="236"/>
      <c r="IFF27" s="236"/>
      <c r="IFG27" s="236"/>
      <c r="IFH27" s="236"/>
      <c r="IFI27" s="236"/>
      <c r="IFJ27" s="237"/>
      <c r="IFR27" s="236"/>
      <c r="IFS27" s="236"/>
      <c r="IFT27" s="236"/>
      <c r="IFU27" s="236"/>
      <c r="IFV27" s="236"/>
      <c r="IFW27" s="236"/>
      <c r="IFX27" s="236"/>
      <c r="IFY27" s="236"/>
      <c r="IFZ27" s="237"/>
      <c r="IGH27" s="236"/>
      <c r="IGI27" s="236"/>
      <c r="IGJ27" s="236"/>
      <c r="IGK27" s="236"/>
      <c r="IGL27" s="236"/>
      <c r="IGM27" s="236"/>
      <c r="IGN27" s="236"/>
      <c r="IGO27" s="236"/>
      <c r="IGP27" s="237"/>
      <c r="IGX27" s="236"/>
      <c r="IGY27" s="236"/>
      <c r="IGZ27" s="236"/>
      <c r="IHA27" s="236"/>
      <c r="IHB27" s="236"/>
      <c r="IHC27" s="236"/>
      <c r="IHD27" s="236"/>
      <c r="IHE27" s="236"/>
      <c r="IHF27" s="237"/>
      <c r="IHN27" s="236"/>
      <c r="IHO27" s="236"/>
      <c r="IHP27" s="236"/>
      <c r="IHQ27" s="236"/>
      <c r="IHR27" s="236"/>
      <c r="IHS27" s="236"/>
      <c r="IHT27" s="236"/>
      <c r="IHU27" s="236"/>
      <c r="IHV27" s="237"/>
      <c r="IID27" s="236"/>
      <c r="IIE27" s="236"/>
      <c r="IIF27" s="236"/>
      <c r="IIG27" s="236"/>
      <c r="IIH27" s="236"/>
      <c r="III27" s="236"/>
      <c r="IIJ27" s="236"/>
      <c r="IIK27" s="236"/>
      <c r="IIL27" s="237"/>
      <c r="IIT27" s="236"/>
      <c r="IIU27" s="236"/>
      <c r="IIV27" s="236"/>
      <c r="IIW27" s="236"/>
      <c r="IIX27" s="236"/>
      <c r="IIY27" s="236"/>
      <c r="IIZ27" s="236"/>
      <c r="IJA27" s="236"/>
      <c r="IJB27" s="237"/>
      <c r="IJJ27" s="236"/>
      <c r="IJK27" s="236"/>
      <c r="IJL27" s="236"/>
      <c r="IJM27" s="236"/>
      <c r="IJN27" s="236"/>
      <c r="IJO27" s="236"/>
      <c r="IJP27" s="236"/>
      <c r="IJQ27" s="236"/>
      <c r="IJR27" s="237"/>
      <c r="IJZ27" s="236"/>
      <c r="IKA27" s="236"/>
      <c r="IKB27" s="236"/>
      <c r="IKC27" s="236"/>
      <c r="IKD27" s="236"/>
      <c r="IKE27" s="236"/>
      <c r="IKF27" s="236"/>
      <c r="IKG27" s="236"/>
      <c r="IKH27" s="237"/>
      <c r="IKP27" s="236"/>
      <c r="IKQ27" s="236"/>
      <c r="IKR27" s="236"/>
      <c r="IKS27" s="236"/>
      <c r="IKT27" s="236"/>
      <c r="IKU27" s="236"/>
      <c r="IKV27" s="236"/>
      <c r="IKW27" s="236"/>
      <c r="IKX27" s="237"/>
      <c r="ILF27" s="236"/>
      <c r="ILG27" s="236"/>
      <c r="ILH27" s="236"/>
      <c r="ILI27" s="236"/>
      <c r="ILJ27" s="236"/>
      <c r="ILK27" s="236"/>
      <c r="ILL27" s="236"/>
      <c r="ILM27" s="236"/>
      <c r="ILN27" s="237"/>
      <c r="ILV27" s="236"/>
      <c r="ILW27" s="236"/>
      <c r="ILX27" s="236"/>
      <c r="ILY27" s="236"/>
      <c r="ILZ27" s="236"/>
      <c r="IMA27" s="236"/>
      <c r="IMB27" s="236"/>
      <c r="IMC27" s="236"/>
      <c r="IMD27" s="237"/>
      <c r="IML27" s="236"/>
      <c r="IMM27" s="236"/>
      <c r="IMN27" s="236"/>
      <c r="IMO27" s="236"/>
      <c r="IMP27" s="236"/>
      <c r="IMQ27" s="236"/>
      <c r="IMR27" s="236"/>
      <c r="IMS27" s="236"/>
      <c r="IMT27" s="237"/>
      <c r="INB27" s="236"/>
      <c r="INC27" s="236"/>
      <c r="IND27" s="236"/>
      <c r="INE27" s="236"/>
      <c r="INF27" s="236"/>
      <c r="ING27" s="236"/>
      <c r="INH27" s="236"/>
      <c r="INI27" s="236"/>
      <c r="INJ27" s="237"/>
      <c r="INR27" s="236"/>
      <c r="INS27" s="236"/>
      <c r="INT27" s="236"/>
      <c r="INU27" s="236"/>
      <c r="INV27" s="236"/>
      <c r="INW27" s="236"/>
      <c r="INX27" s="236"/>
      <c r="INY27" s="236"/>
      <c r="INZ27" s="237"/>
      <c r="IOH27" s="236"/>
      <c r="IOI27" s="236"/>
      <c r="IOJ27" s="236"/>
      <c r="IOK27" s="236"/>
      <c r="IOL27" s="236"/>
      <c r="IOM27" s="236"/>
      <c r="ION27" s="236"/>
      <c r="IOO27" s="236"/>
      <c r="IOP27" s="237"/>
      <c r="IOX27" s="236"/>
      <c r="IOY27" s="236"/>
      <c r="IOZ27" s="236"/>
      <c r="IPA27" s="236"/>
      <c r="IPB27" s="236"/>
      <c r="IPC27" s="236"/>
      <c r="IPD27" s="236"/>
      <c r="IPE27" s="236"/>
      <c r="IPF27" s="237"/>
      <c r="IPN27" s="236"/>
      <c r="IPO27" s="236"/>
      <c r="IPP27" s="236"/>
      <c r="IPQ27" s="236"/>
      <c r="IPR27" s="236"/>
      <c r="IPS27" s="236"/>
      <c r="IPT27" s="236"/>
      <c r="IPU27" s="236"/>
      <c r="IPV27" s="237"/>
      <c r="IQD27" s="236"/>
      <c r="IQE27" s="236"/>
      <c r="IQF27" s="236"/>
      <c r="IQG27" s="236"/>
      <c r="IQH27" s="236"/>
      <c r="IQI27" s="236"/>
      <c r="IQJ27" s="236"/>
      <c r="IQK27" s="236"/>
      <c r="IQL27" s="237"/>
      <c r="IQT27" s="236"/>
      <c r="IQU27" s="236"/>
      <c r="IQV27" s="236"/>
      <c r="IQW27" s="236"/>
      <c r="IQX27" s="236"/>
      <c r="IQY27" s="236"/>
      <c r="IQZ27" s="236"/>
      <c r="IRA27" s="236"/>
      <c r="IRB27" s="237"/>
      <c r="IRJ27" s="236"/>
      <c r="IRK27" s="236"/>
      <c r="IRL27" s="236"/>
      <c r="IRM27" s="236"/>
      <c r="IRN27" s="236"/>
      <c r="IRO27" s="236"/>
      <c r="IRP27" s="236"/>
      <c r="IRQ27" s="236"/>
      <c r="IRR27" s="237"/>
      <c r="IRZ27" s="236"/>
      <c r="ISA27" s="236"/>
      <c r="ISB27" s="236"/>
      <c r="ISC27" s="236"/>
      <c r="ISD27" s="236"/>
      <c r="ISE27" s="236"/>
      <c r="ISF27" s="236"/>
      <c r="ISG27" s="236"/>
      <c r="ISH27" s="237"/>
      <c r="ISP27" s="236"/>
      <c r="ISQ27" s="236"/>
      <c r="ISR27" s="236"/>
      <c r="ISS27" s="236"/>
      <c r="IST27" s="236"/>
      <c r="ISU27" s="236"/>
      <c r="ISV27" s="236"/>
      <c r="ISW27" s="236"/>
      <c r="ISX27" s="237"/>
      <c r="ITF27" s="236"/>
      <c r="ITG27" s="236"/>
      <c r="ITH27" s="236"/>
      <c r="ITI27" s="236"/>
      <c r="ITJ27" s="236"/>
      <c r="ITK27" s="236"/>
      <c r="ITL27" s="236"/>
      <c r="ITM27" s="236"/>
      <c r="ITN27" s="237"/>
      <c r="ITV27" s="236"/>
      <c r="ITW27" s="236"/>
      <c r="ITX27" s="236"/>
      <c r="ITY27" s="236"/>
      <c r="ITZ27" s="236"/>
      <c r="IUA27" s="236"/>
      <c r="IUB27" s="236"/>
      <c r="IUC27" s="236"/>
      <c r="IUD27" s="237"/>
      <c r="IUL27" s="236"/>
      <c r="IUM27" s="236"/>
      <c r="IUN27" s="236"/>
      <c r="IUO27" s="236"/>
      <c r="IUP27" s="236"/>
      <c r="IUQ27" s="236"/>
      <c r="IUR27" s="236"/>
      <c r="IUS27" s="236"/>
      <c r="IUT27" s="237"/>
      <c r="IVB27" s="236"/>
      <c r="IVC27" s="236"/>
      <c r="IVD27" s="236"/>
      <c r="IVE27" s="236"/>
      <c r="IVF27" s="236"/>
      <c r="IVG27" s="236"/>
      <c r="IVH27" s="236"/>
      <c r="IVI27" s="236"/>
      <c r="IVJ27" s="237"/>
      <c r="IVR27" s="236"/>
      <c r="IVS27" s="236"/>
      <c r="IVT27" s="236"/>
      <c r="IVU27" s="236"/>
      <c r="IVV27" s="236"/>
      <c r="IVW27" s="236"/>
      <c r="IVX27" s="236"/>
      <c r="IVY27" s="236"/>
      <c r="IVZ27" s="237"/>
      <c r="IWH27" s="236"/>
      <c r="IWI27" s="236"/>
      <c r="IWJ27" s="236"/>
      <c r="IWK27" s="236"/>
      <c r="IWL27" s="236"/>
      <c r="IWM27" s="236"/>
      <c r="IWN27" s="236"/>
      <c r="IWO27" s="236"/>
      <c r="IWP27" s="237"/>
      <c r="IWX27" s="236"/>
      <c r="IWY27" s="236"/>
      <c r="IWZ27" s="236"/>
      <c r="IXA27" s="236"/>
      <c r="IXB27" s="236"/>
      <c r="IXC27" s="236"/>
      <c r="IXD27" s="236"/>
      <c r="IXE27" s="236"/>
      <c r="IXF27" s="237"/>
      <c r="IXN27" s="236"/>
      <c r="IXO27" s="236"/>
      <c r="IXP27" s="236"/>
      <c r="IXQ27" s="236"/>
      <c r="IXR27" s="236"/>
      <c r="IXS27" s="236"/>
      <c r="IXT27" s="236"/>
      <c r="IXU27" s="236"/>
      <c r="IXV27" s="237"/>
      <c r="IYD27" s="236"/>
      <c r="IYE27" s="236"/>
      <c r="IYF27" s="236"/>
      <c r="IYG27" s="236"/>
      <c r="IYH27" s="236"/>
      <c r="IYI27" s="236"/>
      <c r="IYJ27" s="236"/>
      <c r="IYK27" s="236"/>
      <c r="IYL27" s="237"/>
      <c r="IYT27" s="236"/>
      <c r="IYU27" s="236"/>
      <c r="IYV27" s="236"/>
      <c r="IYW27" s="236"/>
      <c r="IYX27" s="236"/>
      <c r="IYY27" s="236"/>
      <c r="IYZ27" s="236"/>
      <c r="IZA27" s="236"/>
      <c r="IZB27" s="237"/>
      <c r="IZJ27" s="236"/>
      <c r="IZK27" s="236"/>
      <c r="IZL27" s="236"/>
      <c r="IZM27" s="236"/>
      <c r="IZN27" s="236"/>
      <c r="IZO27" s="236"/>
      <c r="IZP27" s="236"/>
      <c r="IZQ27" s="236"/>
      <c r="IZR27" s="237"/>
      <c r="IZZ27" s="236"/>
      <c r="JAA27" s="236"/>
      <c r="JAB27" s="236"/>
      <c r="JAC27" s="236"/>
      <c r="JAD27" s="236"/>
      <c r="JAE27" s="236"/>
      <c r="JAF27" s="236"/>
      <c r="JAG27" s="236"/>
      <c r="JAH27" s="237"/>
      <c r="JAP27" s="236"/>
      <c r="JAQ27" s="236"/>
      <c r="JAR27" s="236"/>
      <c r="JAS27" s="236"/>
      <c r="JAT27" s="236"/>
      <c r="JAU27" s="236"/>
      <c r="JAV27" s="236"/>
      <c r="JAW27" s="236"/>
      <c r="JAX27" s="237"/>
      <c r="JBF27" s="236"/>
      <c r="JBG27" s="236"/>
      <c r="JBH27" s="236"/>
      <c r="JBI27" s="236"/>
      <c r="JBJ27" s="236"/>
      <c r="JBK27" s="236"/>
      <c r="JBL27" s="236"/>
      <c r="JBM27" s="236"/>
      <c r="JBN27" s="237"/>
      <c r="JBV27" s="236"/>
      <c r="JBW27" s="236"/>
      <c r="JBX27" s="236"/>
      <c r="JBY27" s="236"/>
      <c r="JBZ27" s="236"/>
      <c r="JCA27" s="236"/>
      <c r="JCB27" s="236"/>
      <c r="JCC27" s="236"/>
      <c r="JCD27" s="237"/>
      <c r="JCL27" s="236"/>
      <c r="JCM27" s="236"/>
      <c r="JCN27" s="236"/>
      <c r="JCO27" s="236"/>
      <c r="JCP27" s="236"/>
      <c r="JCQ27" s="236"/>
      <c r="JCR27" s="236"/>
      <c r="JCS27" s="236"/>
      <c r="JCT27" s="237"/>
      <c r="JDB27" s="236"/>
      <c r="JDC27" s="236"/>
      <c r="JDD27" s="236"/>
      <c r="JDE27" s="236"/>
      <c r="JDF27" s="236"/>
      <c r="JDG27" s="236"/>
      <c r="JDH27" s="236"/>
      <c r="JDI27" s="236"/>
      <c r="JDJ27" s="237"/>
      <c r="JDR27" s="236"/>
      <c r="JDS27" s="236"/>
      <c r="JDT27" s="236"/>
      <c r="JDU27" s="236"/>
      <c r="JDV27" s="236"/>
      <c r="JDW27" s="236"/>
      <c r="JDX27" s="236"/>
      <c r="JDY27" s="236"/>
      <c r="JDZ27" s="237"/>
      <c r="JEH27" s="236"/>
      <c r="JEI27" s="236"/>
      <c r="JEJ27" s="236"/>
      <c r="JEK27" s="236"/>
      <c r="JEL27" s="236"/>
      <c r="JEM27" s="236"/>
      <c r="JEN27" s="236"/>
      <c r="JEO27" s="236"/>
      <c r="JEP27" s="237"/>
      <c r="JEX27" s="236"/>
      <c r="JEY27" s="236"/>
      <c r="JEZ27" s="236"/>
      <c r="JFA27" s="236"/>
      <c r="JFB27" s="236"/>
      <c r="JFC27" s="236"/>
      <c r="JFD27" s="236"/>
      <c r="JFE27" s="236"/>
      <c r="JFF27" s="237"/>
      <c r="JFN27" s="236"/>
      <c r="JFO27" s="236"/>
      <c r="JFP27" s="236"/>
      <c r="JFQ27" s="236"/>
      <c r="JFR27" s="236"/>
      <c r="JFS27" s="236"/>
      <c r="JFT27" s="236"/>
      <c r="JFU27" s="236"/>
      <c r="JFV27" s="237"/>
      <c r="JGD27" s="236"/>
      <c r="JGE27" s="236"/>
      <c r="JGF27" s="236"/>
      <c r="JGG27" s="236"/>
      <c r="JGH27" s="236"/>
      <c r="JGI27" s="236"/>
      <c r="JGJ27" s="236"/>
      <c r="JGK27" s="236"/>
      <c r="JGL27" s="237"/>
      <c r="JGT27" s="236"/>
      <c r="JGU27" s="236"/>
      <c r="JGV27" s="236"/>
      <c r="JGW27" s="236"/>
      <c r="JGX27" s="236"/>
      <c r="JGY27" s="236"/>
      <c r="JGZ27" s="236"/>
      <c r="JHA27" s="236"/>
      <c r="JHB27" s="237"/>
      <c r="JHJ27" s="236"/>
      <c r="JHK27" s="236"/>
      <c r="JHL27" s="236"/>
      <c r="JHM27" s="236"/>
      <c r="JHN27" s="236"/>
      <c r="JHO27" s="236"/>
      <c r="JHP27" s="236"/>
      <c r="JHQ27" s="236"/>
      <c r="JHR27" s="237"/>
      <c r="JHZ27" s="236"/>
      <c r="JIA27" s="236"/>
      <c r="JIB27" s="236"/>
      <c r="JIC27" s="236"/>
      <c r="JID27" s="236"/>
      <c r="JIE27" s="236"/>
      <c r="JIF27" s="236"/>
      <c r="JIG27" s="236"/>
      <c r="JIH27" s="237"/>
      <c r="JIP27" s="236"/>
      <c r="JIQ27" s="236"/>
      <c r="JIR27" s="236"/>
      <c r="JIS27" s="236"/>
      <c r="JIT27" s="236"/>
      <c r="JIU27" s="236"/>
      <c r="JIV27" s="236"/>
      <c r="JIW27" s="236"/>
      <c r="JIX27" s="237"/>
      <c r="JJF27" s="236"/>
      <c r="JJG27" s="236"/>
      <c r="JJH27" s="236"/>
      <c r="JJI27" s="236"/>
      <c r="JJJ27" s="236"/>
      <c r="JJK27" s="236"/>
      <c r="JJL27" s="236"/>
      <c r="JJM27" s="236"/>
      <c r="JJN27" s="237"/>
      <c r="JJV27" s="236"/>
      <c r="JJW27" s="236"/>
      <c r="JJX27" s="236"/>
      <c r="JJY27" s="236"/>
      <c r="JJZ27" s="236"/>
      <c r="JKA27" s="236"/>
      <c r="JKB27" s="236"/>
      <c r="JKC27" s="236"/>
      <c r="JKD27" s="237"/>
      <c r="JKL27" s="236"/>
      <c r="JKM27" s="236"/>
      <c r="JKN27" s="236"/>
      <c r="JKO27" s="236"/>
      <c r="JKP27" s="236"/>
      <c r="JKQ27" s="236"/>
      <c r="JKR27" s="236"/>
      <c r="JKS27" s="236"/>
      <c r="JKT27" s="237"/>
      <c r="JLB27" s="236"/>
      <c r="JLC27" s="236"/>
      <c r="JLD27" s="236"/>
      <c r="JLE27" s="236"/>
      <c r="JLF27" s="236"/>
      <c r="JLG27" s="236"/>
      <c r="JLH27" s="236"/>
      <c r="JLI27" s="236"/>
      <c r="JLJ27" s="237"/>
      <c r="JLR27" s="236"/>
      <c r="JLS27" s="236"/>
      <c r="JLT27" s="236"/>
      <c r="JLU27" s="236"/>
      <c r="JLV27" s="236"/>
      <c r="JLW27" s="236"/>
      <c r="JLX27" s="236"/>
      <c r="JLY27" s="236"/>
      <c r="JLZ27" s="237"/>
      <c r="JMH27" s="236"/>
      <c r="JMI27" s="236"/>
      <c r="JMJ27" s="236"/>
      <c r="JMK27" s="236"/>
      <c r="JML27" s="236"/>
      <c r="JMM27" s="236"/>
      <c r="JMN27" s="236"/>
      <c r="JMO27" s="236"/>
      <c r="JMP27" s="237"/>
      <c r="JMX27" s="236"/>
      <c r="JMY27" s="236"/>
      <c r="JMZ27" s="236"/>
      <c r="JNA27" s="236"/>
      <c r="JNB27" s="236"/>
      <c r="JNC27" s="236"/>
      <c r="JND27" s="236"/>
      <c r="JNE27" s="236"/>
      <c r="JNF27" s="237"/>
      <c r="JNN27" s="236"/>
      <c r="JNO27" s="236"/>
      <c r="JNP27" s="236"/>
      <c r="JNQ27" s="236"/>
      <c r="JNR27" s="236"/>
      <c r="JNS27" s="236"/>
      <c r="JNT27" s="236"/>
      <c r="JNU27" s="236"/>
      <c r="JNV27" s="237"/>
      <c r="JOD27" s="236"/>
      <c r="JOE27" s="236"/>
      <c r="JOF27" s="236"/>
      <c r="JOG27" s="236"/>
      <c r="JOH27" s="236"/>
      <c r="JOI27" s="236"/>
      <c r="JOJ27" s="236"/>
      <c r="JOK27" s="236"/>
      <c r="JOL27" s="237"/>
      <c r="JOT27" s="236"/>
      <c r="JOU27" s="236"/>
      <c r="JOV27" s="236"/>
      <c r="JOW27" s="236"/>
      <c r="JOX27" s="236"/>
      <c r="JOY27" s="236"/>
      <c r="JOZ27" s="236"/>
      <c r="JPA27" s="236"/>
      <c r="JPB27" s="237"/>
      <c r="JPJ27" s="236"/>
      <c r="JPK27" s="236"/>
      <c r="JPL27" s="236"/>
      <c r="JPM27" s="236"/>
      <c r="JPN27" s="236"/>
      <c r="JPO27" s="236"/>
      <c r="JPP27" s="236"/>
      <c r="JPQ27" s="236"/>
      <c r="JPR27" s="237"/>
      <c r="JPZ27" s="236"/>
      <c r="JQA27" s="236"/>
      <c r="JQB27" s="236"/>
      <c r="JQC27" s="236"/>
      <c r="JQD27" s="236"/>
      <c r="JQE27" s="236"/>
      <c r="JQF27" s="236"/>
      <c r="JQG27" s="236"/>
      <c r="JQH27" s="237"/>
      <c r="JQP27" s="236"/>
      <c r="JQQ27" s="236"/>
      <c r="JQR27" s="236"/>
      <c r="JQS27" s="236"/>
      <c r="JQT27" s="236"/>
      <c r="JQU27" s="236"/>
      <c r="JQV27" s="236"/>
      <c r="JQW27" s="236"/>
      <c r="JQX27" s="237"/>
      <c r="JRF27" s="236"/>
      <c r="JRG27" s="236"/>
      <c r="JRH27" s="236"/>
      <c r="JRI27" s="236"/>
      <c r="JRJ27" s="236"/>
      <c r="JRK27" s="236"/>
      <c r="JRL27" s="236"/>
      <c r="JRM27" s="236"/>
      <c r="JRN27" s="237"/>
      <c r="JRV27" s="236"/>
      <c r="JRW27" s="236"/>
      <c r="JRX27" s="236"/>
      <c r="JRY27" s="236"/>
      <c r="JRZ27" s="236"/>
      <c r="JSA27" s="236"/>
      <c r="JSB27" s="236"/>
      <c r="JSC27" s="236"/>
      <c r="JSD27" s="237"/>
      <c r="JSL27" s="236"/>
      <c r="JSM27" s="236"/>
      <c r="JSN27" s="236"/>
      <c r="JSO27" s="236"/>
      <c r="JSP27" s="236"/>
      <c r="JSQ27" s="236"/>
      <c r="JSR27" s="236"/>
      <c r="JSS27" s="236"/>
      <c r="JST27" s="237"/>
      <c r="JTB27" s="236"/>
      <c r="JTC27" s="236"/>
      <c r="JTD27" s="236"/>
      <c r="JTE27" s="236"/>
      <c r="JTF27" s="236"/>
      <c r="JTG27" s="236"/>
      <c r="JTH27" s="236"/>
      <c r="JTI27" s="236"/>
      <c r="JTJ27" s="237"/>
      <c r="JTR27" s="236"/>
      <c r="JTS27" s="236"/>
      <c r="JTT27" s="236"/>
      <c r="JTU27" s="236"/>
      <c r="JTV27" s="236"/>
      <c r="JTW27" s="236"/>
      <c r="JTX27" s="236"/>
      <c r="JTY27" s="236"/>
      <c r="JTZ27" s="237"/>
      <c r="JUH27" s="236"/>
      <c r="JUI27" s="236"/>
      <c r="JUJ27" s="236"/>
      <c r="JUK27" s="236"/>
      <c r="JUL27" s="236"/>
      <c r="JUM27" s="236"/>
      <c r="JUN27" s="236"/>
      <c r="JUO27" s="236"/>
      <c r="JUP27" s="237"/>
      <c r="JUX27" s="236"/>
      <c r="JUY27" s="236"/>
      <c r="JUZ27" s="236"/>
      <c r="JVA27" s="236"/>
      <c r="JVB27" s="236"/>
      <c r="JVC27" s="236"/>
      <c r="JVD27" s="236"/>
      <c r="JVE27" s="236"/>
      <c r="JVF27" s="237"/>
      <c r="JVN27" s="236"/>
      <c r="JVO27" s="236"/>
      <c r="JVP27" s="236"/>
      <c r="JVQ27" s="236"/>
      <c r="JVR27" s="236"/>
      <c r="JVS27" s="236"/>
      <c r="JVT27" s="236"/>
      <c r="JVU27" s="236"/>
      <c r="JVV27" s="237"/>
      <c r="JWD27" s="236"/>
      <c r="JWE27" s="236"/>
      <c r="JWF27" s="236"/>
      <c r="JWG27" s="236"/>
      <c r="JWH27" s="236"/>
      <c r="JWI27" s="236"/>
      <c r="JWJ27" s="236"/>
      <c r="JWK27" s="236"/>
      <c r="JWL27" s="237"/>
      <c r="JWT27" s="236"/>
      <c r="JWU27" s="236"/>
      <c r="JWV27" s="236"/>
      <c r="JWW27" s="236"/>
      <c r="JWX27" s="236"/>
      <c r="JWY27" s="236"/>
      <c r="JWZ27" s="236"/>
      <c r="JXA27" s="236"/>
      <c r="JXB27" s="237"/>
      <c r="JXJ27" s="236"/>
      <c r="JXK27" s="236"/>
      <c r="JXL27" s="236"/>
      <c r="JXM27" s="236"/>
      <c r="JXN27" s="236"/>
      <c r="JXO27" s="236"/>
      <c r="JXP27" s="236"/>
      <c r="JXQ27" s="236"/>
      <c r="JXR27" s="237"/>
      <c r="JXZ27" s="236"/>
      <c r="JYA27" s="236"/>
      <c r="JYB27" s="236"/>
      <c r="JYC27" s="236"/>
      <c r="JYD27" s="236"/>
      <c r="JYE27" s="236"/>
      <c r="JYF27" s="236"/>
      <c r="JYG27" s="236"/>
      <c r="JYH27" s="237"/>
      <c r="JYP27" s="236"/>
      <c r="JYQ27" s="236"/>
      <c r="JYR27" s="236"/>
      <c r="JYS27" s="236"/>
      <c r="JYT27" s="236"/>
      <c r="JYU27" s="236"/>
      <c r="JYV27" s="236"/>
      <c r="JYW27" s="236"/>
      <c r="JYX27" s="237"/>
      <c r="JZF27" s="236"/>
      <c r="JZG27" s="236"/>
      <c r="JZH27" s="236"/>
      <c r="JZI27" s="236"/>
      <c r="JZJ27" s="236"/>
      <c r="JZK27" s="236"/>
      <c r="JZL27" s="236"/>
      <c r="JZM27" s="236"/>
      <c r="JZN27" s="237"/>
      <c r="JZV27" s="236"/>
      <c r="JZW27" s="236"/>
      <c r="JZX27" s="236"/>
      <c r="JZY27" s="236"/>
      <c r="JZZ27" s="236"/>
      <c r="KAA27" s="236"/>
      <c r="KAB27" s="236"/>
      <c r="KAC27" s="236"/>
      <c r="KAD27" s="237"/>
      <c r="KAL27" s="236"/>
      <c r="KAM27" s="236"/>
      <c r="KAN27" s="236"/>
      <c r="KAO27" s="236"/>
      <c r="KAP27" s="236"/>
      <c r="KAQ27" s="236"/>
      <c r="KAR27" s="236"/>
      <c r="KAS27" s="236"/>
      <c r="KAT27" s="237"/>
      <c r="KBB27" s="236"/>
      <c r="KBC27" s="236"/>
      <c r="KBD27" s="236"/>
      <c r="KBE27" s="236"/>
      <c r="KBF27" s="236"/>
      <c r="KBG27" s="236"/>
      <c r="KBH27" s="236"/>
      <c r="KBI27" s="236"/>
      <c r="KBJ27" s="237"/>
      <c r="KBR27" s="236"/>
      <c r="KBS27" s="236"/>
      <c r="KBT27" s="236"/>
      <c r="KBU27" s="236"/>
      <c r="KBV27" s="236"/>
      <c r="KBW27" s="236"/>
      <c r="KBX27" s="236"/>
      <c r="KBY27" s="236"/>
      <c r="KBZ27" s="237"/>
      <c r="KCH27" s="236"/>
      <c r="KCI27" s="236"/>
      <c r="KCJ27" s="236"/>
      <c r="KCK27" s="236"/>
      <c r="KCL27" s="236"/>
      <c r="KCM27" s="236"/>
      <c r="KCN27" s="236"/>
      <c r="KCO27" s="236"/>
      <c r="KCP27" s="237"/>
      <c r="KCX27" s="236"/>
      <c r="KCY27" s="236"/>
      <c r="KCZ27" s="236"/>
      <c r="KDA27" s="236"/>
      <c r="KDB27" s="236"/>
      <c r="KDC27" s="236"/>
      <c r="KDD27" s="236"/>
      <c r="KDE27" s="236"/>
      <c r="KDF27" s="237"/>
      <c r="KDN27" s="236"/>
      <c r="KDO27" s="236"/>
      <c r="KDP27" s="236"/>
      <c r="KDQ27" s="236"/>
      <c r="KDR27" s="236"/>
      <c r="KDS27" s="236"/>
      <c r="KDT27" s="236"/>
      <c r="KDU27" s="236"/>
      <c r="KDV27" s="237"/>
      <c r="KED27" s="236"/>
      <c r="KEE27" s="236"/>
      <c r="KEF27" s="236"/>
      <c r="KEG27" s="236"/>
      <c r="KEH27" s="236"/>
      <c r="KEI27" s="236"/>
      <c r="KEJ27" s="236"/>
      <c r="KEK27" s="236"/>
      <c r="KEL27" s="237"/>
      <c r="KET27" s="236"/>
      <c r="KEU27" s="236"/>
      <c r="KEV27" s="236"/>
      <c r="KEW27" s="236"/>
      <c r="KEX27" s="236"/>
      <c r="KEY27" s="236"/>
      <c r="KEZ27" s="236"/>
      <c r="KFA27" s="236"/>
      <c r="KFB27" s="237"/>
      <c r="KFJ27" s="236"/>
      <c r="KFK27" s="236"/>
      <c r="KFL27" s="236"/>
      <c r="KFM27" s="236"/>
      <c r="KFN27" s="236"/>
      <c r="KFO27" s="236"/>
      <c r="KFP27" s="236"/>
      <c r="KFQ27" s="236"/>
      <c r="KFR27" s="237"/>
      <c r="KFZ27" s="236"/>
      <c r="KGA27" s="236"/>
      <c r="KGB27" s="236"/>
      <c r="KGC27" s="236"/>
      <c r="KGD27" s="236"/>
      <c r="KGE27" s="236"/>
      <c r="KGF27" s="236"/>
      <c r="KGG27" s="236"/>
      <c r="KGH27" s="237"/>
      <c r="KGP27" s="236"/>
      <c r="KGQ27" s="236"/>
      <c r="KGR27" s="236"/>
      <c r="KGS27" s="236"/>
      <c r="KGT27" s="236"/>
      <c r="KGU27" s="236"/>
      <c r="KGV27" s="236"/>
      <c r="KGW27" s="236"/>
      <c r="KGX27" s="237"/>
      <c r="KHF27" s="236"/>
      <c r="KHG27" s="236"/>
      <c r="KHH27" s="236"/>
      <c r="KHI27" s="236"/>
      <c r="KHJ27" s="236"/>
      <c r="KHK27" s="236"/>
      <c r="KHL27" s="236"/>
      <c r="KHM27" s="236"/>
      <c r="KHN27" s="237"/>
      <c r="KHV27" s="236"/>
      <c r="KHW27" s="236"/>
      <c r="KHX27" s="236"/>
      <c r="KHY27" s="236"/>
      <c r="KHZ27" s="236"/>
      <c r="KIA27" s="236"/>
      <c r="KIB27" s="236"/>
      <c r="KIC27" s="236"/>
      <c r="KID27" s="237"/>
      <c r="KIL27" s="236"/>
      <c r="KIM27" s="236"/>
      <c r="KIN27" s="236"/>
      <c r="KIO27" s="236"/>
      <c r="KIP27" s="236"/>
      <c r="KIQ27" s="236"/>
      <c r="KIR27" s="236"/>
      <c r="KIS27" s="236"/>
      <c r="KIT27" s="237"/>
      <c r="KJB27" s="236"/>
      <c r="KJC27" s="236"/>
      <c r="KJD27" s="236"/>
      <c r="KJE27" s="236"/>
      <c r="KJF27" s="236"/>
      <c r="KJG27" s="236"/>
      <c r="KJH27" s="236"/>
      <c r="KJI27" s="236"/>
      <c r="KJJ27" s="237"/>
      <c r="KJR27" s="236"/>
      <c r="KJS27" s="236"/>
      <c r="KJT27" s="236"/>
      <c r="KJU27" s="236"/>
      <c r="KJV27" s="236"/>
      <c r="KJW27" s="236"/>
      <c r="KJX27" s="236"/>
      <c r="KJY27" s="236"/>
      <c r="KJZ27" s="237"/>
      <c r="KKH27" s="236"/>
      <c r="KKI27" s="236"/>
      <c r="KKJ27" s="236"/>
      <c r="KKK27" s="236"/>
      <c r="KKL27" s="236"/>
      <c r="KKM27" s="236"/>
      <c r="KKN27" s="236"/>
      <c r="KKO27" s="236"/>
      <c r="KKP27" s="237"/>
      <c r="KKX27" s="236"/>
      <c r="KKY27" s="236"/>
      <c r="KKZ27" s="236"/>
      <c r="KLA27" s="236"/>
      <c r="KLB27" s="236"/>
      <c r="KLC27" s="236"/>
      <c r="KLD27" s="236"/>
      <c r="KLE27" s="236"/>
      <c r="KLF27" s="237"/>
      <c r="KLN27" s="236"/>
      <c r="KLO27" s="236"/>
      <c r="KLP27" s="236"/>
      <c r="KLQ27" s="236"/>
      <c r="KLR27" s="236"/>
      <c r="KLS27" s="236"/>
      <c r="KLT27" s="236"/>
      <c r="KLU27" s="236"/>
      <c r="KLV27" s="237"/>
      <c r="KMD27" s="236"/>
      <c r="KME27" s="236"/>
      <c r="KMF27" s="236"/>
      <c r="KMG27" s="236"/>
      <c r="KMH27" s="236"/>
      <c r="KMI27" s="236"/>
      <c r="KMJ27" s="236"/>
      <c r="KMK27" s="236"/>
      <c r="KML27" s="237"/>
      <c r="KMT27" s="236"/>
      <c r="KMU27" s="236"/>
      <c r="KMV27" s="236"/>
      <c r="KMW27" s="236"/>
      <c r="KMX27" s="236"/>
      <c r="KMY27" s="236"/>
      <c r="KMZ27" s="236"/>
      <c r="KNA27" s="236"/>
      <c r="KNB27" s="237"/>
      <c r="KNJ27" s="236"/>
      <c r="KNK27" s="236"/>
      <c r="KNL27" s="236"/>
      <c r="KNM27" s="236"/>
      <c r="KNN27" s="236"/>
      <c r="KNO27" s="236"/>
      <c r="KNP27" s="236"/>
      <c r="KNQ27" s="236"/>
      <c r="KNR27" s="237"/>
      <c r="KNZ27" s="236"/>
      <c r="KOA27" s="236"/>
      <c r="KOB27" s="236"/>
      <c r="KOC27" s="236"/>
      <c r="KOD27" s="236"/>
      <c r="KOE27" s="236"/>
      <c r="KOF27" s="236"/>
      <c r="KOG27" s="236"/>
      <c r="KOH27" s="237"/>
      <c r="KOP27" s="236"/>
      <c r="KOQ27" s="236"/>
      <c r="KOR27" s="236"/>
      <c r="KOS27" s="236"/>
      <c r="KOT27" s="236"/>
      <c r="KOU27" s="236"/>
      <c r="KOV27" s="236"/>
      <c r="KOW27" s="236"/>
      <c r="KOX27" s="237"/>
      <c r="KPF27" s="236"/>
      <c r="KPG27" s="236"/>
      <c r="KPH27" s="236"/>
      <c r="KPI27" s="236"/>
      <c r="KPJ27" s="236"/>
      <c r="KPK27" s="236"/>
      <c r="KPL27" s="236"/>
      <c r="KPM27" s="236"/>
      <c r="KPN27" s="237"/>
      <c r="KPV27" s="236"/>
      <c r="KPW27" s="236"/>
      <c r="KPX27" s="236"/>
      <c r="KPY27" s="236"/>
      <c r="KPZ27" s="236"/>
      <c r="KQA27" s="236"/>
      <c r="KQB27" s="236"/>
      <c r="KQC27" s="236"/>
      <c r="KQD27" s="237"/>
      <c r="KQL27" s="236"/>
      <c r="KQM27" s="236"/>
      <c r="KQN27" s="236"/>
      <c r="KQO27" s="236"/>
      <c r="KQP27" s="236"/>
      <c r="KQQ27" s="236"/>
      <c r="KQR27" s="236"/>
      <c r="KQS27" s="236"/>
      <c r="KQT27" s="237"/>
      <c r="KRB27" s="236"/>
      <c r="KRC27" s="236"/>
      <c r="KRD27" s="236"/>
      <c r="KRE27" s="236"/>
      <c r="KRF27" s="236"/>
      <c r="KRG27" s="236"/>
      <c r="KRH27" s="236"/>
      <c r="KRI27" s="236"/>
      <c r="KRJ27" s="237"/>
      <c r="KRR27" s="236"/>
      <c r="KRS27" s="236"/>
      <c r="KRT27" s="236"/>
      <c r="KRU27" s="236"/>
      <c r="KRV27" s="236"/>
      <c r="KRW27" s="236"/>
      <c r="KRX27" s="236"/>
      <c r="KRY27" s="236"/>
      <c r="KRZ27" s="237"/>
      <c r="KSH27" s="236"/>
      <c r="KSI27" s="236"/>
      <c r="KSJ27" s="236"/>
      <c r="KSK27" s="236"/>
      <c r="KSL27" s="236"/>
      <c r="KSM27" s="236"/>
      <c r="KSN27" s="236"/>
      <c r="KSO27" s="236"/>
      <c r="KSP27" s="237"/>
      <c r="KSX27" s="236"/>
      <c r="KSY27" s="236"/>
      <c r="KSZ27" s="236"/>
      <c r="KTA27" s="236"/>
      <c r="KTB27" s="236"/>
      <c r="KTC27" s="236"/>
      <c r="KTD27" s="236"/>
      <c r="KTE27" s="236"/>
      <c r="KTF27" s="237"/>
      <c r="KTN27" s="236"/>
      <c r="KTO27" s="236"/>
      <c r="KTP27" s="236"/>
      <c r="KTQ27" s="236"/>
      <c r="KTR27" s="236"/>
      <c r="KTS27" s="236"/>
      <c r="KTT27" s="236"/>
      <c r="KTU27" s="236"/>
      <c r="KTV27" s="237"/>
      <c r="KUD27" s="236"/>
      <c r="KUE27" s="236"/>
      <c r="KUF27" s="236"/>
      <c r="KUG27" s="236"/>
      <c r="KUH27" s="236"/>
      <c r="KUI27" s="236"/>
      <c r="KUJ27" s="236"/>
      <c r="KUK27" s="236"/>
      <c r="KUL27" s="237"/>
      <c r="KUT27" s="236"/>
      <c r="KUU27" s="236"/>
      <c r="KUV27" s="236"/>
      <c r="KUW27" s="236"/>
      <c r="KUX27" s="236"/>
      <c r="KUY27" s="236"/>
      <c r="KUZ27" s="236"/>
      <c r="KVA27" s="236"/>
      <c r="KVB27" s="237"/>
      <c r="KVJ27" s="236"/>
      <c r="KVK27" s="236"/>
      <c r="KVL27" s="236"/>
      <c r="KVM27" s="236"/>
      <c r="KVN27" s="236"/>
      <c r="KVO27" s="236"/>
      <c r="KVP27" s="236"/>
      <c r="KVQ27" s="236"/>
      <c r="KVR27" s="237"/>
      <c r="KVZ27" s="236"/>
      <c r="KWA27" s="236"/>
      <c r="KWB27" s="236"/>
      <c r="KWC27" s="236"/>
      <c r="KWD27" s="236"/>
      <c r="KWE27" s="236"/>
      <c r="KWF27" s="236"/>
      <c r="KWG27" s="236"/>
      <c r="KWH27" s="237"/>
      <c r="KWP27" s="236"/>
      <c r="KWQ27" s="236"/>
      <c r="KWR27" s="236"/>
      <c r="KWS27" s="236"/>
      <c r="KWT27" s="236"/>
      <c r="KWU27" s="236"/>
      <c r="KWV27" s="236"/>
      <c r="KWW27" s="236"/>
      <c r="KWX27" s="237"/>
      <c r="KXF27" s="236"/>
      <c r="KXG27" s="236"/>
      <c r="KXH27" s="236"/>
      <c r="KXI27" s="236"/>
      <c r="KXJ27" s="236"/>
      <c r="KXK27" s="236"/>
      <c r="KXL27" s="236"/>
      <c r="KXM27" s="236"/>
      <c r="KXN27" s="237"/>
      <c r="KXV27" s="236"/>
      <c r="KXW27" s="236"/>
      <c r="KXX27" s="236"/>
      <c r="KXY27" s="236"/>
      <c r="KXZ27" s="236"/>
      <c r="KYA27" s="236"/>
      <c r="KYB27" s="236"/>
      <c r="KYC27" s="236"/>
      <c r="KYD27" s="237"/>
      <c r="KYL27" s="236"/>
      <c r="KYM27" s="236"/>
      <c r="KYN27" s="236"/>
      <c r="KYO27" s="236"/>
      <c r="KYP27" s="236"/>
      <c r="KYQ27" s="236"/>
      <c r="KYR27" s="236"/>
      <c r="KYS27" s="236"/>
      <c r="KYT27" s="237"/>
      <c r="KZB27" s="236"/>
      <c r="KZC27" s="236"/>
      <c r="KZD27" s="236"/>
      <c r="KZE27" s="236"/>
      <c r="KZF27" s="236"/>
      <c r="KZG27" s="236"/>
      <c r="KZH27" s="236"/>
      <c r="KZI27" s="236"/>
      <c r="KZJ27" s="237"/>
      <c r="KZR27" s="236"/>
      <c r="KZS27" s="236"/>
      <c r="KZT27" s="236"/>
      <c r="KZU27" s="236"/>
      <c r="KZV27" s="236"/>
      <c r="KZW27" s="236"/>
      <c r="KZX27" s="236"/>
      <c r="KZY27" s="236"/>
      <c r="KZZ27" s="237"/>
      <c r="LAH27" s="236"/>
      <c r="LAI27" s="236"/>
      <c r="LAJ27" s="236"/>
      <c r="LAK27" s="236"/>
      <c r="LAL27" s="236"/>
      <c r="LAM27" s="236"/>
      <c r="LAN27" s="236"/>
      <c r="LAO27" s="236"/>
      <c r="LAP27" s="237"/>
      <c r="LAX27" s="236"/>
      <c r="LAY27" s="236"/>
      <c r="LAZ27" s="236"/>
      <c r="LBA27" s="236"/>
      <c r="LBB27" s="236"/>
      <c r="LBC27" s="236"/>
      <c r="LBD27" s="236"/>
      <c r="LBE27" s="236"/>
      <c r="LBF27" s="237"/>
      <c r="LBN27" s="236"/>
      <c r="LBO27" s="236"/>
      <c r="LBP27" s="236"/>
      <c r="LBQ27" s="236"/>
      <c r="LBR27" s="236"/>
      <c r="LBS27" s="236"/>
      <c r="LBT27" s="236"/>
      <c r="LBU27" s="236"/>
      <c r="LBV27" s="237"/>
      <c r="LCD27" s="236"/>
      <c r="LCE27" s="236"/>
      <c r="LCF27" s="236"/>
      <c r="LCG27" s="236"/>
      <c r="LCH27" s="236"/>
      <c r="LCI27" s="236"/>
      <c r="LCJ27" s="236"/>
      <c r="LCK27" s="236"/>
      <c r="LCL27" s="237"/>
      <c r="LCT27" s="236"/>
      <c r="LCU27" s="236"/>
      <c r="LCV27" s="236"/>
      <c r="LCW27" s="236"/>
      <c r="LCX27" s="236"/>
      <c r="LCY27" s="236"/>
      <c r="LCZ27" s="236"/>
      <c r="LDA27" s="236"/>
      <c r="LDB27" s="237"/>
      <c r="LDJ27" s="236"/>
      <c r="LDK27" s="236"/>
      <c r="LDL27" s="236"/>
      <c r="LDM27" s="236"/>
      <c r="LDN27" s="236"/>
      <c r="LDO27" s="236"/>
      <c r="LDP27" s="236"/>
      <c r="LDQ27" s="236"/>
      <c r="LDR27" s="237"/>
      <c r="LDZ27" s="236"/>
      <c r="LEA27" s="236"/>
      <c r="LEB27" s="236"/>
      <c r="LEC27" s="236"/>
      <c r="LED27" s="236"/>
      <c r="LEE27" s="236"/>
      <c r="LEF27" s="236"/>
      <c r="LEG27" s="236"/>
      <c r="LEH27" s="237"/>
      <c r="LEP27" s="236"/>
      <c r="LEQ27" s="236"/>
      <c r="LER27" s="236"/>
      <c r="LES27" s="236"/>
      <c r="LET27" s="236"/>
      <c r="LEU27" s="236"/>
      <c r="LEV27" s="236"/>
      <c r="LEW27" s="236"/>
      <c r="LEX27" s="237"/>
      <c r="LFF27" s="236"/>
      <c r="LFG27" s="236"/>
      <c r="LFH27" s="236"/>
      <c r="LFI27" s="236"/>
      <c r="LFJ27" s="236"/>
      <c r="LFK27" s="236"/>
      <c r="LFL27" s="236"/>
      <c r="LFM27" s="236"/>
      <c r="LFN27" s="237"/>
      <c r="LFV27" s="236"/>
      <c r="LFW27" s="236"/>
      <c r="LFX27" s="236"/>
      <c r="LFY27" s="236"/>
      <c r="LFZ27" s="236"/>
      <c r="LGA27" s="236"/>
      <c r="LGB27" s="236"/>
      <c r="LGC27" s="236"/>
      <c r="LGD27" s="237"/>
      <c r="LGL27" s="236"/>
      <c r="LGM27" s="236"/>
      <c r="LGN27" s="236"/>
      <c r="LGO27" s="236"/>
      <c r="LGP27" s="236"/>
      <c r="LGQ27" s="236"/>
      <c r="LGR27" s="236"/>
      <c r="LGS27" s="236"/>
      <c r="LGT27" s="237"/>
      <c r="LHB27" s="236"/>
      <c r="LHC27" s="236"/>
      <c r="LHD27" s="236"/>
      <c r="LHE27" s="236"/>
      <c r="LHF27" s="236"/>
      <c r="LHG27" s="236"/>
      <c r="LHH27" s="236"/>
      <c r="LHI27" s="236"/>
      <c r="LHJ27" s="237"/>
      <c r="LHR27" s="236"/>
      <c r="LHS27" s="236"/>
      <c r="LHT27" s="236"/>
      <c r="LHU27" s="236"/>
      <c r="LHV27" s="236"/>
      <c r="LHW27" s="236"/>
      <c r="LHX27" s="236"/>
      <c r="LHY27" s="236"/>
      <c r="LHZ27" s="237"/>
      <c r="LIH27" s="236"/>
      <c r="LII27" s="236"/>
      <c r="LIJ27" s="236"/>
      <c r="LIK27" s="236"/>
      <c r="LIL27" s="236"/>
      <c r="LIM27" s="236"/>
      <c r="LIN27" s="236"/>
      <c r="LIO27" s="236"/>
      <c r="LIP27" s="237"/>
      <c r="LIX27" s="236"/>
      <c r="LIY27" s="236"/>
      <c r="LIZ27" s="236"/>
      <c r="LJA27" s="236"/>
      <c r="LJB27" s="236"/>
      <c r="LJC27" s="236"/>
      <c r="LJD27" s="236"/>
      <c r="LJE27" s="236"/>
      <c r="LJF27" s="237"/>
      <c r="LJN27" s="236"/>
      <c r="LJO27" s="236"/>
      <c r="LJP27" s="236"/>
      <c r="LJQ27" s="236"/>
      <c r="LJR27" s="236"/>
      <c r="LJS27" s="236"/>
      <c r="LJT27" s="236"/>
      <c r="LJU27" s="236"/>
      <c r="LJV27" s="237"/>
      <c r="LKD27" s="236"/>
      <c r="LKE27" s="236"/>
      <c r="LKF27" s="236"/>
      <c r="LKG27" s="236"/>
      <c r="LKH27" s="236"/>
      <c r="LKI27" s="236"/>
      <c r="LKJ27" s="236"/>
      <c r="LKK27" s="236"/>
      <c r="LKL27" s="237"/>
      <c r="LKT27" s="236"/>
      <c r="LKU27" s="236"/>
      <c r="LKV27" s="236"/>
      <c r="LKW27" s="236"/>
      <c r="LKX27" s="236"/>
      <c r="LKY27" s="236"/>
      <c r="LKZ27" s="236"/>
      <c r="LLA27" s="236"/>
      <c r="LLB27" s="237"/>
      <c r="LLJ27" s="236"/>
      <c r="LLK27" s="236"/>
      <c r="LLL27" s="236"/>
      <c r="LLM27" s="236"/>
      <c r="LLN27" s="236"/>
      <c r="LLO27" s="236"/>
      <c r="LLP27" s="236"/>
      <c r="LLQ27" s="236"/>
      <c r="LLR27" s="237"/>
      <c r="LLZ27" s="236"/>
      <c r="LMA27" s="236"/>
      <c r="LMB27" s="236"/>
      <c r="LMC27" s="236"/>
      <c r="LMD27" s="236"/>
      <c r="LME27" s="236"/>
      <c r="LMF27" s="236"/>
      <c r="LMG27" s="236"/>
      <c r="LMH27" s="237"/>
      <c r="LMP27" s="236"/>
      <c r="LMQ27" s="236"/>
      <c r="LMR27" s="236"/>
      <c r="LMS27" s="236"/>
      <c r="LMT27" s="236"/>
      <c r="LMU27" s="236"/>
      <c r="LMV27" s="236"/>
      <c r="LMW27" s="236"/>
      <c r="LMX27" s="237"/>
      <c r="LNF27" s="236"/>
      <c r="LNG27" s="236"/>
      <c r="LNH27" s="236"/>
      <c r="LNI27" s="236"/>
      <c r="LNJ27" s="236"/>
      <c r="LNK27" s="236"/>
      <c r="LNL27" s="236"/>
      <c r="LNM27" s="236"/>
      <c r="LNN27" s="237"/>
      <c r="LNV27" s="236"/>
      <c r="LNW27" s="236"/>
      <c r="LNX27" s="236"/>
      <c r="LNY27" s="236"/>
      <c r="LNZ27" s="236"/>
      <c r="LOA27" s="236"/>
      <c r="LOB27" s="236"/>
      <c r="LOC27" s="236"/>
      <c r="LOD27" s="237"/>
      <c r="LOL27" s="236"/>
      <c r="LOM27" s="236"/>
      <c r="LON27" s="236"/>
      <c r="LOO27" s="236"/>
      <c r="LOP27" s="236"/>
      <c r="LOQ27" s="236"/>
      <c r="LOR27" s="236"/>
      <c r="LOS27" s="236"/>
      <c r="LOT27" s="237"/>
      <c r="LPB27" s="236"/>
      <c r="LPC27" s="236"/>
      <c r="LPD27" s="236"/>
      <c r="LPE27" s="236"/>
      <c r="LPF27" s="236"/>
      <c r="LPG27" s="236"/>
      <c r="LPH27" s="236"/>
      <c r="LPI27" s="236"/>
      <c r="LPJ27" s="237"/>
      <c r="LPR27" s="236"/>
      <c r="LPS27" s="236"/>
      <c r="LPT27" s="236"/>
      <c r="LPU27" s="236"/>
      <c r="LPV27" s="236"/>
      <c r="LPW27" s="236"/>
      <c r="LPX27" s="236"/>
      <c r="LPY27" s="236"/>
      <c r="LPZ27" s="237"/>
      <c r="LQH27" s="236"/>
      <c r="LQI27" s="236"/>
      <c r="LQJ27" s="236"/>
      <c r="LQK27" s="236"/>
      <c r="LQL27" s="236"/>
      <c r="LQM27" s="236"/>
      <c r="LQN27" s="236"/>
      <c r="LQO27" s="236"/>
      <c r="LQP27" s="237"/>
      <c r="LQX27" s="236"/>
      <c r="LQY27" s="236"/>
      <c r="LQZ27" s="236"/>
      <c r="LRA27" s="236"/>
      <c r="LRB27" s="236"/>
      <c r="LRC27" s="236"/>
      <c r="LRD27" s="236"/>
      <c r="LRE27" s="236"/>
      <c r="LRF27" s="237"/>
      <c r="LRN27" s="236"/>
      <c r="LRO27" s="236"/>
      <c r="LRP27" s="236"/>
      <c r="LRQ27" s="236"/>
      <c r="LRR27" s="236"/>
      <c r="LRS27" s="236"/>
      <c r="LRT27" s="236"/>
      <c r="LRU27" s="236"/>
      <c r="LRV27" s="237"/>
      <c r="LSD27" s="236"/>
      <c r="LSE27" s="236"/>
      <c r="LSF27" s="236"/>
      <c r="LSG27" s="236"/>
      <c r="LSH27" s="236"/>
      <c r="LSI27" s="236"/>
      <c r="LSJ27" s="236"/>
      <c r="LSK27" s="236"/>
      <c r="LSL27" s="237"/>
      <c r="LST27" s="236"/>
      <c r="LSU27" s="236"/>
      <c r="LSV27" s="236"/>
      <c r="LSW27" s="236"/>
      <c r="LSX27" s="236"/>
      <c r="LSY27" s="236"/>
      <c r="LSZ27" s="236"/>
      <c r="LTA27" s="236"/>
      <c r="LTB27" s="237"/>
      <c r="LTJ27" s="236"/>
      <c r="LTK27" s="236"/>
      <c r="LTL27" s="236"/>
      <c r="LTM27" s="236"/>
      <c r="LTN27" s="236"/>
      <c r="LTO27" s="236"/>
      <c r="LTP27" s="236"/>
      <c r="LTQ27" s="236"/>
      <c r="LTR27" s="237"/>
      <c r="LTZ27" s="236"/>
      <c r="LUA27" s="236"/>
      <c r="LUB27" s="236"/>
      <c r="LUC27" s="236"/>
      <c r="LUD27" s="236"/>
      <c r="LUE27" s="236"/>
      <c r="LUF27" s="236"/>
      <c r="LUG27" s="236"/>
      <c r="LUH27" s="237"/>
      <c r="LUP27" s="236"/>
      <c r="LUQ27" s="236"/>
      <c r="LUR27" s="236"/>
      <c r="LUS27" s="236"/>
      <c r="LUT27" s="236"/>
      <c r="LUU27" s="236"/>
      <c r="LUV27" s="236"/>
      <c r="LUW27" s="236"/>
      <c r="LUX27" s="237"/>
      <c r="LVF27" s="236"/>
      <c r="LVG27" s="236"/>
      <c r="LVH27" s="236"/>
      <c r="LVI27" s="236"/>
      <c r="LVJ27" s="236"/>
      <c r="LVK27" s="236"/>
      <c r="LVL27" s="236"/>
      <c r="LVM27" s="236"/>
      <c r="LVN27" s="237"/>
      <c r="LVV27" s="236"/>
      <c r="LVW27" s="236"/>
      <c r="LVX27" s="236"/>
      <c r="LVY27" s="236"/>
      <c r="LVZ27" s="236"/>
      <c r="LWA27" s="236"/>
      <c r="LWB27" s="236"/>
      <c r="LWC27" s="236"/>
      <c r="LWD27" s="237"/>
      <c r="LWL27" s="236"/>
      <c r="LWM27" s="236"/>
      <c r="LWN27" s="236"/>
      <c r="LWO27" s="236"/>
      <c r="LWP27" s="236"/>
      <c r="LWQ27" s="236"/>
      <c r="LWR27" s="236"/>
      <c r="LWS27" s="236"/>
      <c r="LWT27" s="237"/>
      <c r="LXB27" s="236"/>
      <c r="LXC27" s="236"/>
      <c r="LXD27" s="236"/>
      <c r="LXE27" s="236"/>
      <c r="LXF27" s="236"/>
      <c r="LXG27" s="236"/>
      <c r="LXH27" s="236"/>
      <c r="LXI27" s="236"/>
      <c r="LXJ27" s="237"/>
      <c r="LXR27" s="236"/>
      <c r="LXS27" s="236"/>
      <c r="LXT27" s="236"/>
      <c r="LXU27" s="236"/>
      <c r="LXV27" s="236"/>
      <c r="LXW27" s="236"/>
      <c r="LXX27" s="236"/>
      <c r="LXY27" s="236"/>
      <c r="LXZ27" s="237"/>
      <c r="LYH27" s="236"/>
      <c r="LYI27" s="236"/>
      <c r="LYJ27" s="236"/>
      <c r="LYK27" s="236"/>
      <c r="LYL27" s="236"/>
      <c r="LYM27" s="236"/>
      <c r="LYN27" s="236"/>
      <c r="LYO27" s="236"/>
      <c r="LYP27" s="237"/>
      <c r="LYX27" s="236"/>
      <c r="LYY27" s="236"/>
      <c r="LYZ27" s="236"/>
      <c r="LZA27" s="236"/>
      <c r="LZB27" s="236"/>
      <c r="LZC27" s="236"/>
      <c r="LZD27" s="236"/>
      <c r="LZE27" s="236"/>
      <c r="LZF27" s="237"/>
      <c r="LZN27" s="236"/>
      <c r="LZO27" s="236"/>
      <c r="LZP27" s="236"/>
      <c r="LZQ27" s="236"/>
      <c r="LZR27" s="236"/>
      <c r="LZS27" s="236"/>
      <c r="LZT27" s="236"/>
      <c r="LZU27" s="236"/>
      <c r="LZV27" s="237"/>
      <c r="MAD27" s="236"/>
      <c r="MAE27" s="236"/>
      <c r="MAF27" s="236"/>
      <c r="MAG27" s="236"/>
      <c r="MAH27" s="236"/>
      <c r="MAI27" s="236"/>
      <c r="MAJ27" s="236"/>
      <c r="MAK27" s="236"/>
      <c r="MAL27" s="237"/>
      <c r="MAT27" s="236"/>
      <c r="MAU27" s="236"/>
      <c r="MAV27" s="236"/>
      <c r="MAW27" s="236"/>
      <c r="MAX27" s="236"/>
      <c r="MAY27" s="236"/>
      <c r="MAZ27" s="236"/>
      <c r="MBA27" s="236"/>
      <c r="MBB27" s="237"/>
      <c r="MBJ27" s="236"/>
      <c r="MBK27" s="236"/>
      <c r="MBL27" s="236"/>
      <c r="MBM27" s="236"/>
      <c r="MBN27" s="236"/>
      <c r="MBO27" s="236"/>
      <c r="MBP27" s="236"/>
      <c r="MBQ27" s="236"/>
      <c r="MBR27" s="237"/>
      <c r="MBZ27" s="236"/>
      <c r="MCA27" s="236"/>
      <c r="MCB27" s="236"/>
      <c r="MCC27" s="236"/>
      <c r="MCD27" s="236"/>
      <c r="MCE27" s="236"/>
      <c r="MCF27" s="236"/>
      <c r="MCG27" s="236"/>
      <c r="MCH27" s="237"/>
      <c r="MCP27" s="236"/>
      <c r="MCQ27" s="236"/>
      <c r="MCR27" s="236"/>
      <c r="MCS27" s="236"/>
      <c r="MCT27" s="236"/>
      <c r="MCU27" s="236"/>
      <c r="MCV27" s="236"/>
      <c r="MCW27" s="236"/>
      <c r="MCX27" s="237"/>
      <c r="MDF27" s="236"/>
      <c r="MDG27" s="236"/>
      <c r="MDH27" s="236"/>
      <c r="MDI27" s="236"/>
      <c r="MDJ27" s="236"/>
      <c r="MDK27" s="236"/>
      <c r="MDL27" s="236"/>
      <c r="MDM27" s="236"/>
      <c r="MDN27" s="237"/>
      <c r="MDV27" s="236"/>
      <c r="MDW27" s="236"/>
      <c r="MDX27" s="236"/>
      <c r="MDY27" s="236"/>
      <c r="MDZ27" s="236"/>
      <c r="MEA27" s="236"/>
      <c r="MEB27" s="236"/>
      <c r="MEC27" s="236"/>
      <c r="MED27" s="237"/>
      <c r="MEL27" s="236"/>
      <c r="MEM27" s="236"/>
      <c r="MEN27" s="236"/>
      <c r="MEO27" s="236"/>
      <c r="MEP27" s="236"/>
      <c r="MEQ27" s="236"/>
      <c r="MER27" s="236"/>
      <c r="MES27" s="236"/>
      <c r="MET27" s="237"/>
      <c r="MFB27" s="236"/>
      <c r="MFC27" s="236"/>
      <c r="MFD27" s="236"/>
      <c r="MFE27" s="236"/>
      <c r="MFF27" s="236"/>
      <c r="MFG27" s="236"/>
      <c r="MFH27" s="236"/>
      <c r="MFI27" s="236"/>
      <c r="MFJ27" s="237"/>
      <c r="MFR27" s="236"/>
      <c r="MFS27" s="236"/>
      <c r="MFT27" s="236"/>
      <c r="MFU27" s="236"/>
      <c r="MFV27" s="236"/>
      <c r="MFW27" s="236"/>
      <c r="MFX27" s="236"/>
      <c r="MFY27" s="236"/>
      <c r="MFZ27" s="237"/>
      <c r="MGH27" s="236"/>
      <c r="MGI27" s="236"/>
      <c r="MGJ27" s="236"/>
      <c r="MGK27" s="236"/>
      <c r="MGL27" s="236"/>
      <c r="MGM27" s="236"/>
      <c r="MGN27" s="236"/>
      <c r="MGO27" s="236"/>
      <c r="MGP27" s="237"/>
      <c r="MGX27" s="236"/>
      <c r="MGY27" s="236"/>
      <c r="MGZ27" s="236"/>
      <c r="MHA27" s="236"/>
      <c r="MHB27" s="236"/>
      <c r="MHC27" s="236"/>
      <c r="MHD27" s="236"/>
      <c r="MHE27" s="236"/>
      <c r="MHF27" s="237"/>
      <c r="MHN27" s="236"/>
      <c r="MHO27" s="236"/>
      <c r="MHP27" s="236"/>
      <c r="MHQ27" s="236"/>
      <c r="MHR27" s="236"/>
      <c r="MHS27" s="236"/>
      <c r="MHT27" s="236"/>
      <c r="MHU27" s="236"/>
      <c r="MHV27" s="237"/>
      <c r="MID27" s="236"/>
      <c r="MIE27" s="236"/>
      <c r="MIF27" s="236"/>
      <c r="MIG27" s="236"/>
      <c r="MIH27" s="236"/>
      <c r="MII27" s="236"/>
      <c r="MIJ27" s="236"/>
      <c r="MIK27" s="236"/>
      <c r="MIL27" s="237"/>
      <c r="MIT27" s="236"/>
      <c r="MIU27" s="236"/>
      <c r="MIV27" s="236"/>
      <c r="MIW27" s="236"/>
      <c r="MIX27" s="236"/>
      <c r="MIY27" s="236"/>
      <c r="MIZ27" s="236"/>
      <c r="MJA27" s="236"/>
      <c r="MJB27" s="237"/>
      <c r="MJJ27" s="236"/>
      <c r="MJK27" s="236"/>
      <c r="MJL27" s="236"/>
      <c r="MJM27" s="236"/>
      <c r="MJN27" s="236"/>
      <c r="MJO27" s="236"/>
      <c r="MJP27" s="236"/>
      <c r="MJQ27" s="236"/>
      <c r="MJR27" s="237"/>
      <c r="MJZ27" s="236"/>
      <c r="MKA27" s="236"/>
      <c r="MKB27" s="236"/>
      <c r="MKC27" s="236"/>
      <c r="MKD27" s="236"/>
      <c r="MKE27" s="236"/>
      <c r="MKF27" s="236"/>
      <c r="MKG27" s="236"/>
      <c r="MKH27" s="237"/>
      <c r="MKP27" s="236"/>
      <c r="MKQ27" s="236"/>
      <c r="MKR27" s="236"/>
      <c r="MKS27" s="236"/>
      <c r="MKT27" s="236"/>
      <c r="MKU27" s="236"/>
      <c r="MKV27" s="236"/>
      <c r="MKW27" s="236"/>
      <c r="MKX27" s="237"/>
      <c r="MLF27" s="236"/>
      <c r="MLG27" s="236"/>
      <c r="MLH27" s="236"/>
      <c r="MLI27" s="236"/>
      <c r="MLJ27" s="236"/>
      <c r="MLK27" s="236"/>
      <c r="MLL27" s="236"/>
      <c r="MLM27" s="236"/>
      <c r="MLN27" s="237"/>
      <c r="MLV27" s="236"/>
      <c r="MLW27" s="236"/>
      <c r="MLX27" s="236"/>
      <c r="MLY27" s="236"/>
      <c r="MLZ27" s="236"/>
      <c r="MMA27" s="236"/>
      <c r="MMB27" s="236"/>
      <c r="MMC27" s="236"/>
      <c r="MMD27" s="237"/>
      <c r="MML27" s="236"/>
      <c r="MMM27" s="236"/>
      <c r="MMN27" s="236"/>
      <c r="MMO27" s="236"/>
      <c r="MMP27" s="236"/>
      <c r="MMQ27" s="236"/>
      <c r="MMR27" s="236"/>
      <c r="MMS27" s="236"/>
      <c r="MMT27" s="237"/>
      <c r="MNB27" s="236"/>
      <c r="MNC27" s="236"/>
      <c r="MND27" s="236"/>
      <c r="MNE27" s="236"/>
      <c r="MNF27" s="236"/>
      <c r="MNG27" s="236"/>
      <c r="MNH27" s="236"/>
      <c r="MNI27" s="236"/>
      <c r="MNJ27" s="237"/>
      <c r="MNR27" s="236"/>
      <c r="MNS27" s="236"/>
      <c r="MNT27" s="236"/>
      <c r="MNU27" s="236"/>
      <c r="MNV27" s="236"/>
      <c r="MNW27" s="236"/>
      <c r="MNX27" s="236"/>
      <c r="MNY27" s="236"/>
      <c r="MNZ27" s="237"/>
      <c r="MOH27" s="236"/>
      <c r="MOI27" s="236"/>
      <c r="MOJ27" s="236"/>
      <c r="MOK27" s="236"/>
      <c r="MOL27" s="236"/>
      <c r="MOM27" s="236"/>
      <c r="MON27" s="236"/>
      <c r="MOO27" s="236"/>
      <c r="MOP27" s="237"/>
      <c r="MOX27" s="236"/>
      <c r="MOY27" s="236"/>
      <c r="MOZ27" s="236"/>
      <c r="MPA27" s="236"/>
      <c r="MPB27" s="236"/>
      <c r="MPC27" s="236"/>
      <c r="MPD27" s="236"/>
      <c r="MPE27" s="236"/>
      <c r="MPF27" s="237"/>
      <c r="MPN27" s="236"/>
      <c r="MPO27" s="236"/>
      <c r="MPP27" s="236"/>
      <c r="MPQ27" s="236"/>
      <c r="MPR27" s="236"/>
      <c r="MPS27" s="236"/>
      <c r="MPT27" s="236"/>
      <c r="MPU27" s="236"/>
      <c r="MPV27" s="237"/>
      <c r="MQD27" s="236"/>
      <c r="MQE27" s="236"/>
      <c r="MQF27" s="236"/>
      <c r="MQG27" s="236"/>
      <c r="MQH27" s="236"/>
      <c r="MQI27" s="236"/>
      <c r="MQJ27" s="236"/>
      <c r="MQK27" s="236"/>
      <c r="MQL27" s="237"/>
      <c r="MQT27" s="236"/>
      <c r="MQU27" s="236"/>
      <c r="MQV27" s="236"/>
      <c r="MQW27" s="236"/>
      <c r="MQX27" s="236"/>
      <c r="MQY27" s="236"/>
      <c r="MQZ27" s="236"/>
      <c r="MRA27" s="236"/>
      <c r="MRB27" s="237"/>
      <c r="MRJ27" s="236"/>
      <c r="MRK27" s="236"/>
      <c r="MRL27" s="236"/>
      <c r="MRM27" s="236"/>
      <c r="MRN27" s="236"/>
      <c r="MRO27" s="236"/>
      <c r="MRP27" s="236"/>
      <c r="MRQ27" s="236"/>
      <c r="MRR27" s="237"/>
      <c r="MRZ27" s="236"/>
      <c r="MSA27" s="236"/>
      <c r="MSB27" s="236"/>
      <c r="MSC27" s="236"/>
      <c r="MSD27" s="236"/>
      <c r="MSE27" s="236"/>
      <c r="MSF27" s="236"/>
      <c r="MSG27" s="236"/>
      <c r="MSH27" s="237"/>
      <c r="MSP27" s="236"/>
      <c r="MSQ27" s="236"/>
      <c r="MSR27" s="236"/>
      <c r="MSS27" s="236"/>
      <c r="MST27" s="236"/>
      <c r="MSU27" s="236"/>
      <c r="MSV27" s="236"/>
      <c r="MSW27" s="236"/>
      <c r="MSX27" s="237"/>
      <c r="MTF27" s="236"/>
      <c r="MTG27" s="236"/>
      <c r="MTH27" s="236"/>
      <c r="MTI27" s="236"/>
      <c r="MTJ27" s="236"/>
      <c r="MTK27" s="236"/>
      <c r="MTL27" s="236"/>
      <c r="MTM27" s="236"/>
      <c r="MTN27" s="237"/>
      <c r="MTV27" s="236"/>
      <c r="MTW27" s="236"/>
      <c r="MTX27" s="236"/>
      <c r="MTY27" s="236"/>
      <c r="MTZ27" s="236"/>
      <c r="MUA27" s="236"/>
      <c r="MUB27" s="236"/>
      <c r="MUC27" s="236"/>
      <c r="MUD27" s="237"/>
      <c r="MUL27" s="236"/>
      <c r="MUM27" s="236"/>
      <c r="MUN27" s="236"/>
      <c r="MUO27" s="236"/>
      <c r="MUP27" s="236"/>
      <c r="MUQ27" s="236"/>
      <c r="MUR27" s="236"/>
      <c r="MUS27" s="236"/>
      <c r="MUT27" s="237"/>
      <c r="MVB27" s="236"/>
      <c r="MVC27" s="236"/>
      <c r="MVD27" s="236"/>
      <c r="MVE27" s="236"/>
      <c r="MVF27" s="236"/>
      <c r="MVG27" s="236"/>
      <c r="MVH27" s="236"/>
      <c r="MVI27" s="236"/>
      <c r="MVJ27" s="237"/>
      <c r="MVR27" s="236"/>
      <c r="MVS27" s="236"/>
      <c r="MVT27" s="236"/>
      <c r="MVU27" s="236"/>
      <c r="MVV27" s="236"/>
      <c r="MVW27" s="236"/>
      <c r="MVX27" s="236"/>
      <c r="MVY27" s="236"/>
      <c r="MVZ27" s="237"/>
      <c r="MWH27" s="236"/>
      <c r="MWI27" s="236"/>
      <c r="MWJ27" s="236"/>
      <c r="MWK27" s="236"/>
      <c r="MWL27" s="236"/>
      <c r="MWM27" s="236"/>
      <c r="MWN27" s="236"/>
      <c r="MWO27" s="236"/>
      <c r="MWP27" s="237"/>
      <c r="MWX27" s="236"/>
      <c r="MWY27" s="236"/>
      <c r="MWZ27" s="236"/>
      <c r="MXA27" s="236"/>
      <c r="MXB27" s="236"/>
      <c r="MXC27" s="236"/>
      <c r="MXD27" s="236"/>
      <c r="MXE27" s="236"/>
      <c r="MXF27" s="237"/>
      <c r="MXN27" s="236"/>
      <c r="MXO27" s="236"/>
      <c r="MXP27" s="236"/>
      <c r="MXQ27" s="236"/>
      <c r="MXR27" s="236"/>
      <c r="MXS27" s="236"/>
      <c r="MXT27" s="236"/>
      <c r="MXU27" s="236"/>
      <c r="MXV27" s="237"/>
      <c r="MYD27" s="236"/>
      <c r="MYE27" s="236"/>
      <c r="MYF27" s="236"/>
      <c r="MYG27" s="236"/>
      <c r="MYH27" s="236"/>
      <c r="MYI27" s="236"/>
      <c r="MYJ27" s="236"/>
      <c r="MYK27" s="236"/>
      <c r="MYL27" s="237"/>
      <c r="MYT27" s="236"/>
      <c r="MYU27" s="236"/>
      <c r="MYV27" s="236"/>
      <c r="MYW27" s="236"/>
      <c r="MYX27" s="236"/>
      <c r="MYY27" s="236"/>
      <c r="MYZ27" s="236"/>
      <c r="MZA27" s="236"/>
      <c r="MZB27" s="237"/>
      <c r="MZJ27" s="236"/>
      <c r="MZK27" s="236"/>
      <c r="MZL27" s="236"/>
      <c r="MZM27" s="236"/>
      <c r="MZN27" s="236"/>
      <c r="MZO27" s="236"/>
      <c r="MZP27" s="236"/>
      <c r="MZQ27" s="236"/>
      <c r="MZR27" s="237"/>
      <c r="MZZ27" s="236"/>
      <c r="NAA27" s="236"/>
      <c r="NAB27" s="236"/>
      <c r="NAC27" s="236"/>
      <c r="NAD27" s="236"/>
      <c r="NAE27" s="236"/>
      <c r="NAF27" s="236"/>
      <c r="NAG27" s="236"/>
      <c r="NAH27" s="237"/>
      <c r="NAP27" s="236"/>
      <c r="NAQ27" s="236"/>
      <c r="NAR27" s="236"/>
      <c r="NAS27" s="236"/>
      <c r="NAT27" s="236"/>
      <c r="NAU27" s="236"/>
      <c r="NAV27" s="236"/>
      <c r="NAW27" s="236"/>
      <c r="NAX27" s="237"/>
      <c r="NBF27" s="236"/>
      <c r="NBG27" s="236"/>
      <c r="NBH27" s="236"/>
      <c r="NBI27" s="236"/>
      <c r="NBJ27" s="236"/>
      <c r="NBK27" s="236"/>
      <c r="NBL27" s="236"/>
      <c r="NBM27" s="236"/>
      <c r="NBN27" s="237"/>
      <c r="NBV27" s="236"/>
      <c r="NBW27" s="236"/>
      <c r="NBX27" s="236"/>
      <c r="NBY27" s="236"/>
      <c r="NBZ27" s="236"/>
      <c r="NCA27" s="236"/>
      <c r="NCB27" s="236"/>
      <c r="NCC27" s="236"/>
      <c r="NCD27" s="237"/>
      <c r="NCL27" s="236"/>
      <c r="NCM27" s="236"/>
      <c r="NCN27" s="236"/>
      <c r="NCO27" s="236"/>
      <c r="NCP27" s="236"/>
      <c r="NCQ27" s="236"/>
      <c r="NCR27" s="236"/>
      <c r="NCS27" s="236"/>
      <c r="NCT27" s="237"/>
      <c r="NDB27" s="236"/>
      <c r="NDC27" s="236"/>
      <c r="NDD27" s="236"/>
      <c r="NDE27" s="236"/>
      <c r="NDF27" s="236"/>
      <c r="NDG27" s="236"/>
      <c r="NDH27" s="236"/>
      <c r="NDI27" s="236"/>
      <c r="NDJ27" s="237"/>
      <c r="NDR27" s="236"/>
      <c r="NDS27" s="236"/>
      <c r="NDT27" s="236"/>
      <c r="NDU27" s="236"/>
      <c r="NDV27" s="236"/>
      <c r="NDW27" s="236"/>
      <c r="NDX27" s="236"/>
      <c r="NDY27" s="236"/>
      <c r="NDZ27" s="237"/>
      <c r="NEH27" s="236"/>
      <c r="NEI27" s="236"/>
      <c r="NEJ27" s="236"/>
      <c r="NEK27" s="236"/>
      <c r="NEL27" s="236"/>
      <c r="NEM27" s="236"/>
      <c r="NEN27" s="236"/>
      <c r="NEO27" s="236"/>
      <c r="NEP27" s="237"/>
      <c r="NEX27" s="236"/>
      <c r="NEY27" s="236"/>
      <c r="NEZ27" s="236"/>
      <c r="NFA27" s="236"/>
      <c r="NFB27" s="236"/>
      <c r="NFC27" s="236"/>
      <c r="NFD27" s="236"/>
      <c r="NFE27" s="236"/>
      <c r="NFF27" s="237"/>
      <c r="NFN27" s="236"/>
      <c r="NFO27" s="236"/>
      <c r="NFP27" s="236"/>
      <c r="NFQ27" s="236"/>
      <c r="NFR27" s="236"/>
      <c r="NFS27" s="236"/>
      <c r="NFT27" s="236"/>
      <c r="NFU27" s="236"/>
      <c r="NFV27" s="237"/>
      <c r="NGD27" s="236"/>
      <c r="NGE27" s="236"/>
      <c r="NGF27" s="236"/>
      <c r="NGG27" s="236"/>
      <c r="NGH27" s="236"/>
      <c r="NGI27" s="236"/>
      <c r="NGJ27" s="236"/>
      <c r="NGK27" s="236"/>
      <c r="NGL27" s="237"/>
      <c r="NGT27" s="236"/>
      <c r="NGU27" s="236"/>
      <c r="NGV27" s="236"/>
      <c r="NGW27" s="236"/>
      <c r="NGX27" s="236"/>
      <c r="NGY27" s="236"/>
      <c r="NGZ27" s="236"/>
      <c r="NHA27" s="236"/>
      <c r="NHB27" s="237"/>
      <c r="NHJ27" s="236"/>
      <c r="NHK27" s="236"/>
      <c r="NHL27" s="236"/>
      <c r="NHM27" s="236"/>
      <c r="NHN27" s="236"/>
      <c r="NHO27" s="236"/>
      <c r="NHP27" s="236"/>
      <c r="NHQ27" s="236"/>
      <c r="NHR27" s="237"/>
      <c r="NHZ27" s="236"/>
      <c r="NIA27" s="236"/>
      <c r="NIB27" s="236"/>
      <c r="NIC27" s="236"/>
      <c r="NID27" s="236"/>
      <c r="NIE27" s="236"/>
      <c r="NIF27" s="236"/>
      <c r="NIG27" s="236"/>
      <c r="NIH27" s="237"/>
      <c r="NIP27" s="236"/>
      <c r="NIQ27" s="236"/>
      <c r="NIR27" s="236"/>
      <c r="NIS27" s="236"/>
      <c r="NIT27" s="236"/>
      <c r="NIU27" s="236"/>
      <c r="NIV27" s="236"/>
      <c r="NIW27" s="236"/>
      <c r="NIX27" s="237"/>
      <c r="NJF27" s="236"/>
      <c r="NJG27" s="236"/>
      <c r="NJH27" s="236"/>
      <c r="NJI27" s="236"/>
      <c r="NJJ27" s="236"/>
      <c r="NJK27" s="236"/>
      <c r="NJL27" s="236"/>
      <c r="NJM27" s="236"/>
      <c r="NJN27" s="237"/>
      <c r="NJV27" s="236"/>
      <c r="NJW27" s="236"/>
      <c r="NJX27" s="236"/>
      <c r="NJY27" s="236"/>
      <c r="NJZ27" s="236"/>
      <c r="NKA27" s="236"/>
      <c r="NKB27" s="236"/>
      <c r="NKC27" s="236"/>
      <c r="NKD27" s="237"/>
      <c r="NKL27" s="236"/>
      <c r="NKM27" s="236"/>
      <c r="NKN27" s="236"/>
      <c r="NKO27" s="236"/>
      <c r="NKP27" s="236"/>
      <c r="NKQ27" s="236"/>
      <c r="NKR27" s="236"/>
      <c r="NKS27" s="236"/>
      <c r="NKT27" s="237"/>
      <c r="NLB27" s="236"/>
      <c r="NLC27" s="236"/>
      <c r="NLD27" s="236"/>
      <c r="NLE27" s="236"/>
      <c r="NLF27" s="236"/>
      <c r="NLG27" s="236"/>
      <c r="NLH27" s="236"/>
      <c r="NLI27" s="236"/>
      <c r="NLJ27" s="237"/>
      <c r="NLR27" s="236"/>
      <c r="NLS27" s="236"/>
      <c r="NLT27" s="236"/>
      <c r="NLU27" s="236"/>
      <c r="NLV27" s="236"/>
      <c r="NLW27" s="236"/>
      <c r="NLX27" s="236"/>
      <c r="NLY27" s="236"/>
      <c r="NLZ27" s="237"/>
      <c r="NMH27" s="236"/>
      <c r="NMI27" s="236"/>
      <c r="NMJ27" s="236"/>
      <c r="NMK27" s="236"/>
      <c r="NML27" s="236"/>
      <c r="NMM27" s="236"/>
      <c r="NMN27" s="236"/>
      <c r="NMO27" s="236"/>
      <c r="NMP27" s="237"/>
      <c r="NMX27" s="236"/>
      <c r="NMY27" s="236"/>
      <c r="NMZ27" s="236"/>
      <c r="NNA27" s="236"/>
      <c r="NNB27" s="236"/>
      <c r="NNC27" s="236"/>
      <c r="NND27" s="236"/>
      <c r="NNE27" s="236"/>
      <c r="NNF27" s="237"/>
      <c r="NNN27" s="236"/>
      <c r="NNO27" s="236"/>
      <c r="NNP27" s="236"/>
      <c r="NNQ27" s="236"/>
      <c r="NNR27" s="236"/>
      <c r="NNS27" s="236"/>
      <c r="NNT27" s="236"/>
      <c r="NNU27" s="236"/>
      <c r="NNV27" s="237"/>
      <c r="NOD27" s="236"/>
      <c r="NOE27" s="236"/>
      <c r="NOF27" s="236"/>
      <c r="NOG27" s="236"/>
      <c r="NOH27" s="236"/>
      <c r="NOI27" s="236"/>
      <c r="NOJ27" s="236"/>
      <c r="NOK27" s="236"/>
      <c r="NOL27" s="237"/>
      <c r="NOT27" s="236"/>
      <c r="NOU27" s="236"/>
      <c r="NOV27" s="236"/>
      <c r="NOW27" s="236"/>
      <c r="NOX27" s="236"/>
      <c r="NOY27" s="236"/>
      <c r="NOZ27" s="236"/>
      <c r="NPA27" s="236"/>
      <c r="NPB27" s="237"/>
      <c r="NPJ27" s="236"/>
      <c r="NPK27" s="236"/>
      <c r="NPL27" s="236"/>
      <c r="NPM27" s="236"/>
      <c r="NPN27" s="236"/>
      <c r="NPO27" s="236"/>
      <c r="NPP27" s="236"/>
      <c r="NPQ27" s="236"/>
      <c r="NPR27" s="237"/>
      <c r="NPZ27" s="236"/>
      <c r="NQA27" s="236"/>
      <c r="NQB27" s="236"/>
      <c r="NQC27" s="236"/>
      <c r="NQD27" s="236"/>
      <c r="NQE27" s="236"/>
      <c r="NQF27" s="236"/>
      <c r="NQG27" s="236"/>
      <c r="NQH27" s="237"/>
      <c r="NQP27" s="236"/>
      <c r="NQQ27" s="236"/>
      <c r="NQR27" s="236"/>
      <c r="NQS27" s="236"/>
      <c r="NQT27" s="236"/>
      <c r="NQU27" s="236"/>
      <c r="NQV27" s="236"/>
      <c r="NQW27" s="236"/>
      <c r="NQX27" s="237"/>
      <c r="NRF27" s="236"/>
      <c r="NRG27" s="236"/>
      <c r="NRH27" s="236"/>
      <c r="NRI27" s="236"/>
      <c r="NRJ27" s="236"/>
      <c r="NRK27" s="236"/>
      <c r="NRL27" s="236"/>
      <c r="NRM27" s="236"/>
      <c r="NRN27" s="237"/>
      <c r="NRV27" s="236"/>
      <c r="NRW27" s="236"/>
      <c r="NRX27" s="236"/>
      <c r="NRY27" s="236"/>
      <c r="NRZ27" s="236"/>
      <c r="NSA27" s="236"/>
      <c r="NSB27" s="236"/>
      <c r="NSC27" s="236"/>
      <c r="NSD27" s="237"/>
      <c r="NSL27" s="236"/>
      <c r="NSM27" s="236"/>
      <c r="NSN27" s="236"/>
      <c r="NSO27" s="236"/>
      <c r="NSP27" s="236"/>
      <c r="NSQ27" s="236"/>
      <c r="NSR27" s="236"/>
      <c r="NSS27" s="236"/>
      <c r="NST27" s="237"/>
      <c r="NTB27" s="236"/>
      <c r="NTC27" s="236"/>
      <c r="NTD27" s="236"/>
      <c r="NTE27" s="236"/>
      <c r="NTF27" s="236"/>
      <c r="NTG27" s="236"/>
      <c r="NTH27" s="236"/>
      <c r="NTI27" s="236"/>
      <c r="NTJ27" s="237"/>
      <c r="NTR27" s="236"/>
      <c r="NTS27" s="236"/>
      <c r="NTT27" s="236"/>
      <c r="NTU27" s="236"/>
      <c r="NTV27" s="236"/>
      <c r="NTW27" s="236"/>
      <c r="NTX27" s="236"/>
      <c r="NTY27" s="236"/>
      <c r="NTZ27" s="237"/>
      <c r="NUH27" s="236"/>
      <c r="NUI27" s="236"/>
      <c r="NUJ27" s="236"/>
      <c r="NUK27" s="236"/>
      <c r="NUL27" s="236"/>
      <c r="NUM27" s="236"/>
      <c r="NUN27" s="236"/>
      <c r="NUO27" s="236"/>
      <c r="NUP27" s="237"/>
      <c r="NUX27" s="236"/>
      <c r="NUY27" s="236"/>
      <c r="NUZ27" s="236"/>
      <c r="NVA27" s="236"/>
      <c r="NVB27" s="236"/>
      <c r="NVC27" s="236"/>
      <c r="NVD27" s="236"/>
      <c r="NVE27" s="236"/>
      <c r="NVF27" s="237"/>
      <c r="NVN27" s="236"/>
      <c r="NVO27" s="236"/>
      <c r="NVP27" s="236"/>
      <c r="NVQ27" s="236"/>
      <c r="NVR27" s="236"/>
      <c r="NVS27" s="236"/>
      <c r="NVT27" s="236"/>
      <c r="NVU27" s="236"/>
      <c r="NVV27" s="237"/>
      <c r="NWD27" s="236"/>
      <c r="NWE27" s="236"/>
      <c r="NWF27" s="236"/>
      <c r="NWG27" s="236"/>
      <c r="NWH27" s="236"/>
      <c r="NWI27" s="236"/>
      <c r="NWJ27" s="236"/>
      <c r="NWK27" s="236"/>
      <c r="NWL27" s="237"/>
      <c r="NWT27" s="236"/>
      <c r="NWU27" s="236"/>
      <c r="NWV27" s="236"/>
      <c r="NWW27" s="236"/>
      <c r="NWX27" s="236"/>
      <c r="NWY27" s="236"/>
      <c r="NWZ27" s="236"/>
      <c r="NXA27" s="236"/>
      <c r="NXB27" s="237"/>
      <c r="NXJ27" s="236"/>
      <c r="NXK27" s="236"/>
      <c r="NXL27" s="236"/>
      <c r="NXM27" s="236"/>
      <c r="NXN27" s="236"/>
      <c r="NXO27" s="236"/>
      <c r="NXP27" s="236"/>
      <c r="NXQ27" s="236"/>
      <c r="NXR27" s="237"/>
      <c r="NXZ27" s="236"/>
      <c r="NYA27" s="236"/>
      <c r="NYB27" s="236"/>
      <c r="NYC27" s="236"/>
      <c r="NYD27" s="236"/>
      <c r="NYE27" s="236"/>
      <c r="NYF27" s="236"/>
      <c r="NYG27" s="236"/>
      <c r="NYH27" s="237"/>
      <c r="NYP27" s="236"/>
      <c r="NYQ27" s="236"/>
      <c r="NYR27" s="236"/>
      <c r="NYS27" s="236"/>
      <c r="NYT27" s="236"/>
      <c r="NYU27" s="236"/>
      <c r="NYV27" s="236"/>
      <c r="NYW27" s="236"/>
      <c r="NYX27" s="237"/>
      <c r="NZF27" s="236"/>
      <c r="NZG27" s="236"/>
      <c r="NZH27" s="236"/>
      <c r="NZI27" s="236"/>
      <c r="NZJ27" s="236"/>
      <c r="NZK27" s="236"/>
      <c r="NZL27" s="236"/>
      <c r="NZM27" s="236"/>
      <c r="NZN27" s="237"/>
      <c r="NZV27" s="236"/>
      <c r="NZW27" s="236"/>
      <c r="NZX27" s="236"/>
      <c r="NZY27" s="236"/>
      <c r="NZZ27" s="236"/>
      <c r="OAA27" s="236"/>
      <c r="OAB27" s="236"/>
      <c r="OAC27" s="236"/>
      <c r="OAD27" s="237"/>
      <c r="OAL27" s="236"/>
      <c r="OAM27" s="236"/>
      <c r="OAN27" s="236"/>
      <c r="OAO27" s="236"/>
      <c r="OAP27" s="236"/>
      <c r="OAQ27" s="236"/>
      <c r="OAR27" s="236"/>
      <c r="OAS27" s="236"/>
      <c r="OAT27" s="237"/>
      <c r="OBB27" s="236"/>
      <c r="OBC27" s="236"/>
      <c r="OBD27" s="236"/>
      <c r="OBE27" s="236"/>
      <c r="OBF27" s="236"/>
      <c r="OBG27" s="236"/>
      <c r="OBH27" s="236"/>
      <c r="OBI27" s="236"/>
      <c r="OBJ27" s="237"/>
      <c r="OBR27" s="236"/>
      <c r="OBS27" s="236"/>
      <c r="OBT27" s="236"/>
      <c r="OBU27" s="236"/>
      <c r="OBV27" s="236"/>
      <c r="OBW27" s="236"/>
      <c r="OBX27" s="236"/>
      <c r="OBY27" s="236"/>
      <c r="OBZ27" s="237"/>
      <c r="OCH27" s="236"/>
      <c r="OCI27" s="236"/>
      <c r="OCJ27" s="236"/>
      <c r="OCK27" s="236"/>
      <c r="OCL27" s="236"/>
      <c r="OCM27" s="236"/>
      <c r="OCN27" s="236"/>
      <c r="OCO27" s="236"/>
      <c r="OCP27" s="237"/>
      <c r="OCX27" s="236"/>
      <c r="OCY27" s="236"/>
      <c r="OCZ27" s="236"/>
      <c r="ODA27" s="236"/>
      <c r="ODB27" s="236"/>
      <c r="ODC27" s="236"/>
      <c r="ODD27" s="236"/>
      <c r="ODE27" s="236"/>
      <c r="ODF27" s="237"/>
      <c r="ODN27" s="236"/>
      <c r="ODO27" s="236"/>
      <c r="ODP27" s="236"/>
      <c r="ODQ27" s="236"/>
      <c r="ODR27" s="236"/>
      <c r="ODS27" s="236"/>
      <c r="ODT27" s="236"/>
      <c r="ODU27" s="236"/>
      <c r="ODV27" s="237"/>
      <c r="OED27" s="236"/>
      <c r="OEE27" s="236"/>
      <c r="OEF27" s="236"/>
      <c r="OEG27" s="236"/>
      <c r="OEH27" s="236"/>
      <c r="OEI27" s="236"/>
      <c r="OEJ27" s="236"/>
      <c r="OEK27" s="236"/>
      <c r="OEL27" s="237"/>
      <c r="OET27" s="236"/>
      <c r="OEU27" s="236"/>
      <c r="OEV27" s="236"/>
      <c r="OEW27" s="236"/>
      <c r="OEX27" s="236"/>
      <c r="OEY27" s="236"/>
      <c r="OEZ27" s="236"/>
      <c r="OFA27" s="236"/>
      <c r="OFB27" s="237"/>
      <c r="OFJ27" s="236"/>
      <c r="OFK27" s="236"/>
      <c r="OFL27" s="236"/>
      <c r="OFM27" s="236"/>
      <c r="OFN27" s="236"/>
      <c r="OFO27" s="236"/>
      <c r="OFP27" s="236"/>
      <c r="OFQ27" s="236"/>
      <c r="OFR27" s="237"/>
      <c r="OFZ27" s="236"/>
      <c r="OGA27" s="236"/>
      <c r="OGB27" s="236"/>
      <c r="OGC27" s="236"/>
      <c r="OGD27" s="236"/>
      <c r="OGE27" s="236"/>
      <c r="OGF27" s="236"/>
      <c r="OGG27" s="236"/>
      <c r="OGH27" s="237"/>
      <c r="OGP27" s="236"/>
      <c r="OGQ27" s="236"/>
      <c r="OGR27" s="236"/>
      <c r="OGS27" s="236"/>
      <c r="OGT27" s="236"/>
      <c r="OGU27" s="236"/>
      <c r="OGV27" s="236"/>
      <c r="OGW27" s="236"/>
      <c r="OGX27" s="237"/>
      <c r="OHF27" s="236"/>
      <c r="OHG27" s="236"/>
      <c r="OHH27" s="236"/>
      <c r="OHI27" s="236"/>
      <c r="OHJ27" s="236"/>
      <c r="OHK27" s="236"/>
      <c r="OHL27" s="236"/>
      <c r="OHM27" s="236"/>
      <c r="OHN27" s="237"/>
      <c r="OHV27" s="236"/>
      <c r="OHW27" s="236"/>
      <c r="OHX27" s="236"/>
      <c r="OHY27" s="236"/>
      <c r="OHZ27" s="236"/>
      <c r="OIA27" s="236"/>
      <c r="OIB27" s="236"/>
      <c r="OIC27" s="236"/>
      <c r="OID27" s="237"/>
      <c r="OIL27" s="236"/>
      <c r="OIM27" s="236"/>
      <c r="OIN27" s="236"/>
      <c r="OIO27" s="236"/>
      <c r="OIP27" s="236"/>
      <c r="OIQ27" s="236"/>
      <c r="OIR27" s="236"/>
      <c r="OIS27" s="236"/>
      <c r="OIT27" s="237"/>
      <c r="OJB27" s="236"/>
      <c r="OJC27" s="236"/>
      <c r="OJD27" s="236"/>
      <c r="OJE27" s="236"/>
      <c r="OJF27" s="236"/>
      <c r="OJG27" s="236"/>
      <c r="OJH27" s="236"/>
      <c r="OJI27" s="236"/>
      <c r="OJJ27" s="237"/>
      <c r="OJR27" s="236"/>
      <c r="OJS27" s="236"/>
      <c r="OJT27" s="236"/>
      <c r="OJU27" s="236"/>
      <c r="OJV27" s="236"/>
      <c r="OJW27" s="236"/>
      <c r="OJX27" s="236"/>
      <c r="OJY27" s="236"/>
      <c r="OJZ27" s="237"/>
      <c r="OKH27" s="236"/>
      <c r="OKI27" s="236"/>
      <c r="OKJ27" s="236"/>
      <c r="OKK27" s="236"/>
      <c r="OKL27" s="236"/>
      <c r="OKM27" s="236"/>
      <c r="OKN27" s="236"/>
      <c r="OKO27" s="236"/>
      <c r="OKP27" s="237"/>
      <c r="OKX27" s="236"/>
      <c r="OKY27" s="236"/>
      <c r="OKZ27" s="236"/>
      <c r="OLA27" s="236"/>
      <c r="OLB27" s="236"/>
      <c r="OLC27" s="236"/>
      <c r="OLD27" s="236"/>
      <c r="OLE27" s="236"/>
      <c r="OLF27" s="237"/>
      <c r="OLN27" s="236"/>
      <c r="OLO27" s="236"/>
      <c r="OLP27" s="236"/>
      <c r="OLQ27" s="236"/>
      <c r="OLR27" s="236"/>
      <c r="OLS27" s="236"/>
      <c r="OLT27" s="236"/>
      <c r="OLU27" s="236"/>
      <c r="OLV27" s="237"/>
      <c r="OMD27" s="236"/>
      <c r="OME27" s="236"/>
      <c r="OMF27" s="236"/>
      <c r="OMG27" s="236"/>
      <c r="OMH27" s="236"/>
      <c r="OMI27" s="236"/>
      <c r="OMJ27" s="236"/>
      <c r="OMK27" s="236"/>
      <c r="OML27" s="237"/>
      <c r="OMT27" s="236"/>
      <c r="OMU27" s="236"/>
      <c r="OMV27" s="236"/>
      <c r="OMW27" s="236"/>
      <c r="OMX27" s="236"/>
      <c r="OMY27" s="236"/>
      <c r="OMZ27" s="236"/>
      <c r="ONA27" s="236"/>
      <c r="ONB27" s="237"/>
      <c r="ONJ27" s="236"/>
      <c r="ONK27" s="236"/>
      <c r="ONL27" s="236"/>
      <c r="ONM27" s="236"/>
      <c r="ONN27" s="236"/>
      <c r="ONO27" s="236"/>
      <c r="ONP27" s="236"/>
      <c r="ONQ27" s="236"/>
      <c r="ONR27" s="237"/>
      <c r="ONZ27" s="236"/>
      <c r="OOA27" s="236"/>
      <c r="OOB27" s="236"/>
      <c r="OOC27" s="236"/>
      <c r="OOD27" s="236"/>
      <c r="OOE27" s="236"/>
      <c r="OOF27" s="236"/>
      <c r="OOG27" s="236"/>
      <c r="OOH27" s="237"/>
      <c r="OOP27" s="236"/>
      <c r="OOQ27" s="236"/>
      <c r="OOR27" s="236"/>
      <c r="OOS27" s="236"/>
      <c r="OOT27" s="236"/>
      <c r="OOU27" s="236"/>
      <c r="OOV27" s="236"/>
      <c r="OOW27" s="236"/>
      <c r="OOX27" s="237"/>
      <c r="OPF27" s="236"/>
      <c r="OPG27" s="236"/>
      <c r="OPH27" s="236"/>
      <c r="OPI27" s="236"/>
      <c r="OPJ27" s="236"/>
      <c r="OPK27" s="236"/>
      <c r="OPL27" s="236"/>
      <c r="OPM27" s="236"/>
      <c r="OPN27" s="237"/>
      <c r="OPV27" s="236"/>
      <c r="OPW27" s="236"/>
      <c r="OPX27" s="236"/>
      <c r="OPY27" s="236"/>
      <c r="OPZ27" s="236"/>
      <c r="OQA27" s="236"/>
      <c r="OQB27" s="236"/>
      <c r="OQC27" s="236"/>
      <c r="OQD27" s="237"/>
      <c r="OQL27" s="236"/>
      <c r="OQM27" s="236"/>
      <c r="OQN27" s="236"/>
      <c r="OQO27" s="236"/>
      <c r="OQP27" s="236"/>
      <c r="OQQ27" s="236"/>
      <c r="OQR27" s="236"/>
      <c r="OQS27" s="236"/>
      <c r="OQT27" s="237"/>
      <c r="ORB27" s="236"/>
      <c r="ORC27" s="236"/>
      <c r="ORD27" s="236"/>
      <c r="ORE27" s="236"/>
      <c r="ORF27" s="236"/>
      <c r="ORG27" s="236"/>
      <c r="ORH27" s="236"/>
      <c r="ORI27" s="236"/>
      <c r="ORJ27" s="237"/>
      <c r="ORR27" s="236"/>
      <c r="ORS27" s="236"/>
      <c r="ORT27" s="236"/>
      <c r="ORU27" s="236"/>
      <c r="ORV27" s="236"/>
      <c r="ORW27" s="236"/>
      <c r="ORX27" s="236"/>
      <c r="ORY27" s="236"/>
      <c r="ORZ27" s="237"/>
      <c r="OSH27" s="236"/>
      <c r="OSI27" s="236"/>
      <c r="OSJ27" s="236"/>
      <c r="OSK27" s="236"/>
      <c r="OSL27" s="236"/>
      <c r="OSM27" s="236"/>
      <c r="OSN27" s="236"/>
      <c r="OSO27" s="236"/>
      <c r="OSP27" s="237"/>
      <c r="OSX27" s="236"/>
      <c r="OSY27" s="236"/>
      <c r="OSZ27" s="236"/>
      <c r="OTA27" s="236"/>
      <c r="OTB27" s="236"/>
      <c r="OTC27" s="236"/>
      <c r="OTD27" s="236"/>
      <c r="OTE27" s="236"/>
      <c r="OTF27" s="237"/>
      <c r="OTN27" s="236"/>
      <c r="OTO27" s="236"/>
      <c r="OTP27" s="236"/>
      <c r="OTQ27" s="236"/>
      <c r="OTR27" s="236"/>
      <c r="OTS27" s="236"/>
      <c r="OTT27" s="236"/>
      <c r="OTU27" s="236"/>
      <c r="OTV27" s="237"/>
      <c r="OUD27" s="236"/>
      <c r="OUE27" s="236"/>
      <c r="OUF27" s="236"/>
      <c r="OUG27" s="236"/>
      <c r="OUH27" s="236"/>
      <c r="OUI27" s="236"/>
      <c r="OUJ27" s="236"/>
      <c r="OUK27" s="236"/>
      <c r="OUL27" s="237"/>
      <c r="OUT27" s="236"/>
      <c r="OUU27" s="236"/>
      <c r="OUV27" s="236"/>
      <c r="OUW27" s="236"/>
      <c r="OUX27" s="236"/>
      <c r="OUY27" s="236"/>
      <c r="OUZ27" s="236"/>
      <c r="OVA27" s="236"/>
      <c r="OVB27" s="237"/>
      <c r="OVJ27" s="236"/>
      <c r="OVK27" s="236"/>
      <c r="OVL27" s="236"/>
      <c r="OVM27" s="236"/>
      <c r="OVN27" s="236"/>
      <c r="OVO27" s="236"/>
      <c r="OVP27" s="236"/>
      <c r="OVQ27" s="236"/>
      <c r="OVR27" s="237"/>
      <c r="OVZ27" s="236"/>
      <c r="OWA27" s="236"/>
      <c r="OWB27" s="236"/>
      <c r="OWC27" s="236"/>
      <c r="OWD27" s="236"/>
      <c r="OWE27" s="236"/>
      <c r="OWF27" s="236"/>
      <c r="OWG27" s="236"/>
      <c r="OWH27" s="237"/>
      <c r="OWP27" s="236"/>
      <c r="OWQ27" s="236"/>
      <c r="OWR27" s="236"/>
      <c r="OWS27" s="236"/>
      <c r="OWT27" s="236"/>
      <c r="OWU27" s="236"/>
      <c r="OWV27" s="236"/>
      <c r="OWW27" s="236"/>
      <c r="OWX27" s="237"/>
      <c r="OXF27" s="236"/>
      <c r="OXG27" s="236"/>
      <c r="OXH27" s="236"/>
      <c r="OXI27" s="236"/>
      <c r="OXJ27" s="236"/>
      <c r="OXK27" s="236"/>
      <c r="OXL27" s="236"/>
      <c r="OXM27" s="236"/>
      <c r="OXN27" s="237"/>
      <c r="OXV27" s="236"/>
      <c r="OXW27" s="236"/>
      <c r="OXX27" s="236"/>
      <c r="OXY27" s="236"/>
      <c r="OXZ27" s="236"/>
      <c r="OYA27" s="236"/>
      <c r="OYB27" s="236"/>
      <c r="OYC27" s="236"/>
      <c r="OYD27" s="237"/>
      <c r="OYL27" s="236"/>
      <c r="OYM27" s="236"/>
      <c r="OYN27" s="236"/>
      <c r="OYO27" s="236"/>
      <c r="OYP27" s="236"/>
      <c r="OYQ27" s="236"/>
      <c r="OYR27" s="236"/>
      <c r="OYS27" s="236"/>
      <c r="OYT27" s="237"/>
      <c r="OZB27" s="236"/>
      <c r="OZC27" s="236"/>
      <c r="OZD27" s="236"/>
      <c r="OZE27" s="236"/>
      <c r="OZF27" s="236"/>
      <c r="OZG27" s="236"/>
      <c r="OZH27" s="236"/>
      <c r="OZI27" s="236"/>
      <c r="OZJ27" s="237"/>
      <c r="OZR27" s="236"/>
      <c r="OZS27" s="236"/>
      <c r="OZT27" s="236"/>
      <c r="OZU27" s="236"/>
      <c r="OZV27" s="236"/>
      <c r="OZW27" s="236"/>
      <c r="OZX27" s="236"/>
      <c r="OZY27" s="236"/>
      <c r="OZZ27" s="237"/>
      <c r="PAH27" s="236"/>
      <c r="PAI27" s="236"/>
      <c r="PAJ27" s="236"/>
      <c r="PAK27" s="236"/>
      <c r="PAL27" s="236"/>
      <c r="PAM27" s="236"/>
      <c r="PAN27" s="236"/>
      <c r="PAO27" s="236"/>
      <c r="PAP27" s="237"/>
      <c r="PAX27" s="236"/>
      <c r="PAY27" s="236"/>
      <c r="PAZ27" s="236"/>
      <c r="PBA27" s="236"/>
      <c r="PBB27" s="236"/>
      <c r="PBC27" s="236"/>
      <c r="PBD27" s="236"/>
      <c r="PBE27" s="236"/>
      <c r="PBF27" s="237"/>
      <c r="PBN27" s="236"/>
      <c r="PBO27" s="236"/>
      <c r="PBP27" s="236"/>
      <c r="PBQ27" s="236"/>
      <c r="PBR27" s="236"/>
      <c r="PBS27" s="236"/>
      <c r="PBT27" s="236"/>
      <c r="PBU27" s="236"/>
      <c r="PBV27" s="237"/>
      <c r="PCD27" s="236"/>
      <c r="PCE27" s="236"/>
      <c r="PCF27" s="236"/>
      <c r="PCG27" s="236"/>
      <c r="PCH27" s="236"/>
      <c r="PCI27" s="236"/>
      <c r="PCJ27" s="236"/>
      <c r="PCK27" s="236"/>
      <c r="PCL27" s="237"/>
      <c r="PCT27" s="236"/>
      <c r="PCU27" s="236"/>
      <c r="PCV27" s="236"/>
      <c r="PCW27" s="236"/>
      <c r="PCX27" s="236"/>
      <c r="PCY27" s="236"/>
      <c r="PCZ27" s="236"/>
      <c r="PDA27" s="236"/>
      <c r="PDB27" s="237"/>
      <c r="PDJ27" s="236"/>
      <c r="PDK27" s="236"/>
      <c r="PDL27" s="236"/>
      <c r="PDM27" s="236"/>
      <c r="PDN27" s="236"/>
      <c r="PDO27" s="236"/>
      <c r="PDP27" s="236"/>
      <c r="PDQ27" s="236"/>
      <c r="PDR27" s="237"/>
      <c r="PDZ27" s="236"/>
      <c r="PEA27" s="236"/>
      <c r="PEB27" s="236"/>
      <c r="PEC27" s="236"/>
      <c r="PED27" s="236"/>
      <c r="PEE27" s="236"/>
      <c r="PEF27" s="236"/>
      <c r="PEG27" s="236"/>
      <c r="PEH27" s="237"/>
      <c r="PEP27" s="236"/>
      <c r="PEQ27" s="236"/>
      <c r="PER27" s="236"/>
      <c r="PES27" s="236"/>
      <c r="PET27" s="236"/>
      <c r="PEU27" s="236"/>
      <c r="PEV27" s="236"/>
      <c r="PEW27" s="236"/>
      <c r="PEX27" s="237"/>
      <c r="PFF27" s="236"/>
      <c r="PFG27" s="236"/>
      <c r="PFH27" s="236"/>
      <c r="PFI27" s="236"/>
      <c r="PFJ27" s="236"/>
      <c r="PFK27" s="236"/>
      <c r="PFL27" s="236"/>
      <c r="PFM27" s="236"/>
      <c r="PFN27" s="237"/>
      <c r="PFV27" s="236"/>
      <c r="PFW27" s="236"/>
      <c r="PFX27" s="236"/>
      <c r="PFY27" s="236"/>
      <c r="PFZ27" s="236"/>
      <c r="PGA27" s="236"/>
      <c r="PGB27" s="236"/>
      <c r="PGC27" s="236"/>
      <c r="PGD27" s="237"/>
      <c r="PGL27" s="236"/>
      <c r="PGM27" s="236"/>
      <c r="PGN27" s="236"/>
      <c r="PGO27" s="236"/>
      <c r="PGP27" s="236"/>
      <c r="PGQ27" s="236"/>
      <c r="PGR27" s="236"/>
      <c r="PGS27" s="236"/>
      <c r="PGT27" s="237"/>
      <c r="PHB27" s="236"/>
      <c r="PHC27" s="236"/>
      <c r="PHD27" s="236"/>
      <c r="PHE27" s="236"/>
      <c r="PHF27" s="236"/>
      <c r="PHG27" s="236"/>
      <c r="PHH27" s="236"/>
      <c r="PHI27" s="236"/>
      <c r="PHJ27" s="237"/>
      <c r="PHR27" s="236"/>
      <c r="PHS27" s="236"/>
      <c r="PHT27" s="236"/>
      <c r="PHU27" s="236"/>
      <c r="PHV27" s="236"/>
      <c r="PHW27" s="236"/>
      <c r="PHX27" s="236"/>
      <c r="PHY27" s="236"/>
      <c r="PHZ27" s="237"/>
      <c r="PIH27" s="236"/>
      <c r="PII27" s="236"/>
      <c r="PIJ27" s="236"/>
      <c r="PIK27" s="236"/>
      <c r="PIL27" s="236"/>
      <c r="PIM27" s="236"/>
      <c r="PIN27" s="236"/>
      <c r="PIO27" s="236"/>
      <c r="PIP27" s="237"/>
      <c r="PIX27" s="236"/>
      <c r="PIY27" s="236"/>
      <c r="PIZ27" s="236"/>
      <c r="PJA27" s="236"/>
      <c r="PJB27" s="236"/>
      <c r="PJC27" s="236"/>
      <c r="PJD27" s="236"/>
      <c r="PJE27" s="236"/>
      <c r="PJF27" s="237"/>
      <c r="PJN27" s="236"/>
      <c r="PJO27" s="236"/>
      <c r="PJP27" s="236"/>
      <c r="PJQ27" s="236"/>
      <c r="PJR27" s="236"/>
      <c r="PJS27" s="236"/>
      <c r="PJT27" s="236"/>
      <c r="PJU27" s="236"/>
      <c r="PJV27" s="237"/>
      <c r="PKD27" s="236"/>
      <c r="PKE27" s="236"/>
      <c r="PKF27" s="236"/>
      <c r="PKG27" s="236"/>
      <c r="PKH27" s="236"/>
      <c r="PKI27" s="236"/>
      <c r="PKJ27" s="236"/>
      <c r="PKK27" s="236"/>
      <c r="PKL27" s="237"/>
      <c r="PKT27" s="236"/>
      <c r="PKU27" s="236"/>
      <c r="PKV27" s="236"/>
      <c r="PKW27" s="236"/>
      <c r="PKX27" s="236"/>
      <c r="PKY27" s="236"/>
      <c r="PKZ27" s="236"/>
      <c r="PLA27" s="236"/>
      <c r="PLB27" s="237"/>
      <c r="PLJ27" s="236"/>
      <c r="PLK27" s="236"/>
      <c r="PLL27" s="236"/>
      <c r="PLM27" s="236"/>
      <c r="PLN27" s="236"/>
      <c r="PLO27" s="236"/>
      <c r="PLP27" s="236"/>
      <c r="PLQ27" s="236"/>
      <c r="PLR27" s="237"/>
      <c r="PLZ27" s="236"/>
      <c r="PMA27" s="236"/>
      <c r="PMB27" s="236"/>
      <c r="PMC27" s="236"/>
      <c r="PMD27" s="236"/>
      <c r="PME27" s="236"/>
      <c r="PMF27" s="236"/>
      <c r="PMG27" s="236"/>
      <c r="PMH27" s="237"/>
      <c r="PMP27" s="236"/>
      <c r="PMQ27" s="236"/>
      <c r="PMR27" s="236"/>
      <c r="PMS27" s="236"/>
      <c r="PMT27" s="236"/>
      <c r="PMU27" s="236"/>
      <c r="PMV27" s="236"/>
      <c r="PMW27" s="236"/>
      <c r="PMX27" s="237"/>
      <c r="PNF27" s="236"/>
      <c r="PNG27" s="236"/>
      <c r="PNH27" s="236"/>
      <c r="PNI27" s="236"/>
      <c r="PNJ27" s="236"/>
      <c r="PNK27" s="236"/>
      <c r="PNL27" s="236"/>
      <c r="PNM27" s="236"/>
      <c r="PNN27" s="237"/>
      <c r="PNV27" s="236"/>
      <c r="PNW27" s="236"/>
      <c r="PNX27" s="236"/>
      <c r="PNY27" s="236"/>
      <c r="PNZ27" s="236"/>
      <c r="POA27" s="236"/>
      <c r="POB27" s="236"/>
      <c r="POC27" s="236"/>
      <c r="POD27" s="237"/>
      <c r="POL27" s="236"/>
      <c r="POM27" s="236"/>
      <c r="PON27" s="236"/>
      <c r="POO27" s="236"/>
      <c r="POP27" s="236"/>
      <c r="POQ27" s="236"/>
      <c r="POR27" s="236"/>
      <c r="POS27" s="236"/>
      <c r="POT27" s="237"/>
      <c r="PPB27" s="236"/>
      <c r="PPC27" s="236"/>
      <c r="PPD27" s="236"/>
      <c r="PPE27" s="236"/>
      <c r="PPF27" s="236"/>
      <c r="PPG27" s="236"/>
      <c r="PPH27" s="236"/>
      <c r="PPI27" s="236"/>
      <c r="PPJ27" s="237"/>
      <c r="PPR27" s="236"/>
      <c r="PPS27" s="236"/>
      <c r="PPT27" s="236"/>
      <c r="PPU27" s="236"/>
      <c r="PPV27" s="236"/>
      <c r="PPW27" s="236"/>
      <c r="PPX27" s="236"/>
      <c r="PPY27" s="236"/>
      <c r="PPZ27" s="237"/>
      <c r="PQH27" s="236"/>
      <c r="PQI27" s="236"/>
      <c r="PQJ27" s="236"/>
      <c r="PQK27" s="236"/>
      <c r="PQL27" s="236"/>
      <c r="PQM27" s="236"/>
      <c r="PQN27" s="236"/>
      <c r="PQO27" s="236"/>
      <c r="PQP27" s="237"/>
      <c r="PQX27" s="236"/>
      <c r="PQY27" s="236"/>
      <c r="PQZ27" s="236"/>
      <c r="PRA27" s="236"/>
      <c r="PRB27" s="236"/>
      <c r="PRC27" s="236"/>
      <c r="PRD27" s="236"/>
      <c r="PRE27" s="236"/>
      <c r="PRF27" s="237"/>
      <c r="PRN27" s="236"/>
      <c r="PRO27" s="236"/>
      <c r="PRP27" s="236"/>
      <c r="PRQ27" s="236"/>
      <c r="PRR27" s="236"/>
      <c r="PRS27" s="236"/>
      <c r="PRT27" s="236"/>
      <c r="PRU27" s="236"/>
      <c r="PRV27" s="237"/>
      <c r="PSD27" s="236"/>
      <c r="PSE27" s="236"/>
      <c r="PSF27" s="236"/>
      <c r="PSG27" s="236"/>
      <c r="PSH27" s="236"/>
      <c r="PSI27" s="236"/>
      <c r="PSJ27" s="236"/>
      <c r="PSK27" s="236"/>
      <c r="PSL27" s="237"/>
      <c r="PST27" s="236"/>
      <c r="PSU27" s="236"/>
      <c r="PSV27" s="236"/>
      <c r="PSW27" s="236"/>
      <c r="PSX27" s="236"/>
      <c r="PSY27" s="236"/>
      <c r="PSZ27" s="236"/>
      <c r="PTA27" s="236"/>
      <c r="PTB27" s="237"/>
      <c r="PTJ27" s="236"/>
      <c r="PTK27" s="236"/>
      <c r="PTL27" s="236"/>
      <c r="PTM27" s="236"/>
      <c r="PTN27" s="236"/>
      <c r="PTO27" s="236"/>
      <c r="PTP27" s="236"/>
      <c r="PTQ27" s="236"/>
      <c r="PTR27" s="237"/>
      <c r="PTZ27" s="236"/>
      <c r="PUA27" s="236"/>
      <c r="PUB27" s="236"/>
      <c r="PUC27" s="236"/>
      <c r="PUD27" s="236"/>
      <c r="PUE27" s="236"/>
      <c r="PUF27" s="236"/>
      <c r="PUG27" s="236"/>
      <c r="PUH27" s="237"/>
      <c r="PUP27" s="236"/>
      <c r="PUQ27" s="236"/>
      <c r="PUR27" s="236"/>
      <c r="PUS27" s="236"/>
      <c r="PUT27" s="236"/>
      <c r="PUU27" s="236"/>
      <c r="PUV27" s="236"/>
      <c r="PUW27" s="236"/>
      <c r="PUX27" s="237"/>
      <c r="PVF27" s="236"/>
      <c r="PVG27" s="236"/>
      <c r="PVH27" s="236"/>
      <c r="PVI27" s="236"/>
      <c r="PVJ27" s="236"/>
      <c r="PVK27" s="236"/>
      <c r="PVL27" s="236"/>
      <c r="PVM27" s="236"/>
      <c r="PVN27" s="237"/>
      <c r="PVV27" s="236"/>
      <c r="PVW27" s="236"/>
      <c r="PVX27" s="236"/>
      <c r="PVY27" s="236"/>
      <c r="PVZ27" s="236"/>
      <c r="PWA27" s="236"/>
      <c r="PWB27" s="236"/>
      <c r="PWC27" s="236"/>
      <c r="PWD27" s="237"/>
      <c r="PWL27" s="236"/>
      <c r="PWM27" s="236"/>
      <c r="PWN27" s="236"/>
      <c r="PWO27" s="236"/>
      <c r="PWP27" s="236"/>
      <c r="PWQ27" s="236"/>
      <c r="PWR27" s="236"/>
      <c r="PWS27" s="236"/>
      <c r="PWT27" s="237"/>
      <c r="PXB27" s="236"/>
      <c r="PXC27" s="236"/>
      <c r="PXD27" s="236"/>
      <c r="PXE27" s="236"/>
      <c r="PXF27" s="236"/>
      <c r="PXG27" s="236"/>
      <c r="PXH27" s="236"/>
      <c r="PXI27" s="236"/>
      <c r="PXJ27" s="237"/>
      <c r="PXR27" s="236"/>
      <c r="PXS27" s="236"/>
      <c r="PXT27" s="236"/>
      <c r="PXU27" s="236"/>
      <c r="PXV27" s="236"/>
      <c r="PXW27" s="236"/>
      <c r="PXX27" s="236"/>
      <c r="PXY27" s="236"/>
      <c r="PXZ27" s="237"/>
      <c r="PYH27" s="236"/>
      <c r="PYI27" s="236"/>
      <c r="PYJ27" s="236"/>
      <c r="PYK27" s="236"/>
      <c r="PYL27" s="236"/>
      <c r="PYM27" s="236"/>
      <c r="PYN27" s="236"/>
      <c r="PYO27" s="236"/>
      <c r="PYP27" s="237"/>
      <c r="PYX27" s="236"/>
      <c r="PYY27" s="236"/>
      <c r="PYZ27" s="236"/>
      <c r="PZA27" s="236"/>
      <c r="PZB27" s="236"/>
      <c r="PZC27" s="236"/>
      <c r="PZD27" s="236"/>
      <c r="PZE27" s="236"/>
      <c r="PZF27" s="237"/>
      <c r="PZN27" s="236"/>
      <c r="PZO27" s="236"/>
      <c r="PZP27" s="236"/>
      <c r="PZQ27" s="236"/>
      <c r="PZR27" s="236"/>
      <c r="PZS27" s="236"/>
      <c r="PZT27" s="236"/>
      <c r="PZU27" s="236"/>
      <c r="PZV27" s="237"/>
      <c r="QAD27" s="236"/>
      <c r="QAE27" s="236"/>
      <c r="QAF27" s="236"/>
      <c r="QAG27" s="236"/>
      <c r="QAH27" s="236"/>
      <c r="QAI27" s="236"/>
      <c r="QAJ27" s="236"/>
      <c r="QAK27" s="236"/>
      <c r="QAL27" s="237"/>
      <c r="QAT27" s="236"/>
      <c r="QAU27" s="236"/>
      <c r="QAV27" s="236"/>
      <c r="QAW27" s="236"/>
      <c r="QAX27" s="236"/>
      <c r="QAY27" s="236"/>
      <c r="QAZ27" s="236"/>
      <c r="QBA27" s="236"/>
      <c r="QBB27" s="237"/>
      <c r="QBJ27" s="236"/>
      <c r="QBK27" s="236"/>
      <c r="QBL27" s="236"/>
      <c r="QBM27" s="236"/>
      <c r="QBN27" s="236"/>
      <c r="QBO27" s="236"/>
      <c r="QBP27" s="236"/>
      <c r="QBQ27" s="236"/>
      <c r="QBR27" s="237"/>
      <c r="QBZ27" s="236"/>
      <c r="QCA27" s="236"/>
      <c r="QCB27" s="236"/>
      <c r="QCC27" s="236"/>
      <c r="QCD27" s="236"/>
      <c r="QCE27" s="236"/>
      <c r="QCF27" s="236"/>
      <c r="QCG27" s="236"/>
      <c r="QCH27" s="237"/>
      <c r="QCP27" s="236"/>
      <c r="QCQ27" s="236"/>
      <c r="QCR27" s="236"/>
      <c r="QCS27" s="236"/>
      <c r="QCT27" s="236"/>
      <c r="QCU27" s="236"/>
      <c r="QCV27" s="236"/>
      <c r="QCW27" s="236"/>
      <c r="QCX27" s="237"/>
      <c r="QDF27" s="236"/>
      <c r="QDG27" s="236"/>
      <c r="QDH27" s="236"/>
      <c r="QDI27" s="236"/>
      <c r="QDJ27" s="236"/>
      <c r="QDK27" s="236"/>
      <c r="QDL27" s="236"/>
      <c r="QDM27" s="236"/>
      <c r="QDN27" s="237"/>
      <c r="QDV27" s="236"/>
      <c r="QDW27" s="236"/>
      <c r="QDX27" s="236"/>
      <c r="QDY27" s="236"/>
      <c r="QDZ27" s="236"/>
      <c r="QEA27" s="236"/>
      <c r="QEB27" s="236"/>
      <c r="QEC27" s="236"/>
      <c r="QED27" s="237"/>
      <c r="QEL27" s="236"/>
      <c r="QEM27" s="236"/>
      <c r="QEN27" s="236"/>
      <c r="QEO27" s="236"/>
      <c r="QEP27" s="236"/>
      <c r="QEQ27" s="236"/>
      <c r="QER27" s="236"/>
      <c r="QES27" s="236"/>
      <c r="QET27" s="237"/>
      <c r="QFB27" s="236"/>
      <c r="QFC27" s="236"/>
      <c r="QFD27" s="236"/>
      <c r="QFE27" s="236"/>
      <c r="QFF27" s="236"/>
      <c r="QFG27" s="236"/>
      <c r="QFH27" s="236"/>
      <c r="QFI27" s="236"/>
      <c r="QFJ27" s="237"/>
      <c r="QFR27" s="236"/>
      <c r="QFS27" s="236"/>
      <c r="QFT27" s="236"/>
      <c r="QFU27" s="236"/>
      <c r="QFV27" s="236"/>
      <c r="QFW27" s="236"/>
      <c r="QFX27" s="236"/>
      <c r="QFY27" s="236"/>
      <c r="QFZ27" s="237"/>
      <c r="QGH27" s="236"/>
      <c r="QGI27" s="236"/>
      <c r="QGJ27" s="236"/>
      <c r="QGK27" s="236"/>
      <c r="QGL27" s="236"/>
      <c r="QGM27" s="236"/>
      <c r="QGN27" s="236"/>
      <c r="QGO27" s="236"/>
      <c r="QGP27" s="237"/>
      <c r="QGX27" s="236"/>
      <c r="QGY27" s="236"/>
      <c r="QGZ27" s="236"/>
      <c r="QHA27" s="236"/>
      <c r="QHB27" s="236"/>
      <c r="QHC27" s="236"/>
      <c r="QHD27" s="236"/>
      <c r="QHE27" s="236"/>
      <c r="QHF27" s="237"/>
      <c r="QHN27" s="236"/>
      <c r="QHO27" s="236"/>
      <c r="QHP27" s="236"/>
      <c r="QHQ27" s="236"/>
      <c r="QHR27" s="236"/>
      <c r="QHS27" s="236"/>
      <c r="QHT27" s="236"/>
      <c r="QHU27" s="236"/>
      <c r="QHV27" s="237"/>
      <c r="QID27" s="236"/>
      <c r="QIE27" s="236"/>
      <c r="QIF27" s="236"/>
      <c r="QIG27" s="236"/>
      <c r="QIH27" s="236"/>
      <c r="QII27" s="236"/>
      <c r="QIJ27" s="236"/>
      <c r="QIK27" s="236"/>
      <c r="QIL27" s="237"/>
      <c r="QIT27" s="236"/>
      <c r="QIU27" s="236"/>
      <c r="QIV27" s="236"/>
      <c r="QIW27" s="236"/>
      <c r="QIX27" s="236"/>
      <c r="QIY27" s="236"/>
      <c r="QIZ27" s="236"/>
      <c r="QJA27" s="236"/>
      <c r="QJB27" s="237"/>
      <c r="QJJ27" s="236"/>
      <c r="QJK27" s="236"/>
      <c r="QJL27" s="236"/>
      <c r="QJM27" s="236"/>
      <c r="QJN27" s="236"/>
      <c r="QJO27" s="236"/>
      <c r="QJP27" s="236"/>
      <c r="QJQ27" s="236"/>
      <c r="QJR27" s="237"/>
      <c r="QJZ27" s="236"/>
      <c r="QKA27" s="236"/>
      <c r="QKB27" s="236"/>
      <c r="QKC27" s="236"/>
      <c r="QKD27" s="236"/>
      <c r="QKE27" s="236"/>
      <c r="QKF27" s="236"/>
      <c r="QKG27" s="236"/>
      <c r="QKH27" s="237"/>
      <c r="QKP27" s="236"/>
      <c r="QKQ27" s="236"/>
      <c r="QKR27" s="236"/>
      <c r="QKS27" s="236"/>
      <c r="QKT27" s="236"/>
      <c r="QKU27" s="236"/>
      <c r="QKV27" s="236"/>
      <c r="QKW27" s="236"/>
      <c r="QKX27" s="237"/>
      <c r="QLF27" s="236"/>
      <c r="QLG27" s="236"/>
      <c r="QLH27" s="236"/>
      <c r="QLI27" s="236"/>
      <c r="QLJ27" s="236"/>
      <c r="QLK27" s="236"/>
      <c r="QLL27" s="236"/>
      <c r="QLM27" s="236"/>
      <c r="QLN27" s="237"/>
      <c r="QLV27" s="236"/>
      <c r="QLW27" s="236"/>
      <c r="QLX27" s="236"/>
      <c r="QLY27" s="236"/>
      <c r="QLZ27" s="236"/>
      <c r="QMA27" s="236"/>
      <c r="QMB27" s="236"/>
      <c r="QMC27" s="236"/>
      <c r="QMD27" s="237"/>
      <c r="QML27" s="236"/>
      <c r="QMM27" s="236"/>
      <c r="QMN27" s="236"/>
      <c r="QMO27" s="236"/>
      <c r="QMP27" s="236"/>
      <c r="QMQ27" s="236"/>
      <c r="QMR27" s="236"/>
      <c r="QMS27" s="236"/>
      <c r="QMT27" s="237"/>
      <c r="QNB27" s="236"/>
      <c r="QNC27" s="236"/>
      <c r="QND27" s="236"/>
      <c r="QNE27" s="236"/>
      <c r="QNF27" s="236"/>
      <c r="QNG27" s="236"/>
      <c r="QNH27" s="236"/>
      <c r="QNI27" s="236"/>
      <c r="QNJ27" s="237"/>
      <c r="QNR27" s="236"/>
      <c r="QNS27" s="236"/>
      <c r="QNT27" s="236"/>
      <c r="QNU27" s="236"/>
      <c r="QNV27" s="236"/>
      <c r="QNW27" s="236"/>
      <c r="QNX27" s="236"/>
      <c r="QNY27" s="236"/>
      <c r="QNZ27" s="237"/>
      <c r="QOH27" s="236"/>
      <c r="QOI27" s="236"/>
      <c r="QOJ27" s="236"/>
      <c r="QOK27" s="236"/>
      <c r="QOL27" s="236"/>
      <c r="QOM27" s="236"/>
      <c r="QON27" s="236"/>
      <c r="QOO27" s="236"/>
      <c r="QOP27" s="237"/>
      <c r="QOX27" s="236"/>
      <c r="QOY27" s="236"/>
      <c r="QOZ27" s="236"/>
      <c r="QPA27" s="236"/>
      <c r="QPB27" s="236"/>
      <c r="QPC27" s="236"/>
      <c r="QPD27" s="236"/>
      <c r="QPE27" s="236"/>
      <c r="QPF27" s="237"/>
      <c r="QPN27" s="236"/>
      <c r="QPO27" s="236"/>
      <c r="QPP27" s="236"/>
      <c r="QPQ27" s="236"/>
      <c r="QPR27" s="236"/>
      <c r="QPS27" s="236"/>
      <c r="QPT27" s="236"/>
      <c r="QPU27" s="236"/>
      <c r="QPV27" s="237"/>
      <c r="QQD27" s="236"/>
      <c r="QQE27" s="236"/>
      <c r="QQF27" s="236"/>
      <c r="QQG27" s="236"/>
      <c r="QQH27" s="236"/>
      <c r="QQI27" s="236"/>
      <c r="QQJ27" s="236"/>
      <c r="QQK27" s="236"/>
      <c r="QQL27" s="237"/>
      <c r="QQT27" s="236"/>
      <c r="QQU27" s="236"/>
      <c r="QQV27" s="236"/>
      <c r="QQW27" s="236"/>
      <c r="QQX27" s="236"/>
      <c r="QQY27" s="236"/>
      <c r="QQZ27" s="236"/>
      <c r="QRA27" s="236"/>
      <c r="QRB27" s="237"/>
      <c r="QRJ27" s="236"/>
      <c r="QRK27" s="236"/>
      <c r="QRL27" s="236"/>
      <c r="QRM27" s="236"/>
      <c r="QRN27" s="236"/>
      <c r="QRO27" s="236"/>
      <c r="QRP27" s="236"/>
      <c r="QRQ27" s="236"/>
      <c r="QRR27" s="237"/>
      <c r="QRZ27" s="236"/>
      <c r="QSA27" s="236"/>
      <c r="QSB27" s="236"/>
      <c r="QSC27" s="236"/>
      <c r="QSD27" s="236"/>
      <c r="QSE27" s="236"/>
      <c r="QSF27" s="236"/>
      <c r="QSG27" s="236"/>
      <c r="QSH27" s="237"/>
      <c r="QSP27" s="236"/>
      <c r="QSQ27" s="236"/>
      <c r="QSR27" s="236"/>
      <c r="QSS27" s="236"/>
      <c r="QST27" s="236"/>
      <c r="QSU27" s="236"/>
      <c r="QSV27" s="236"/>
      <c r="QSW27" s="236"/>
      <c r="QSX27" s="237"/>
      <c r="QTF27" s="236"/>
      <c r="QTG27" s="236"/>
      <c r="QTH27" s="236"/>
      <c r="QTI27" s="236"/>
      <c r="QTJ27" s="236"/>
      <c r="QTK27" s="236"/>
      <c r="QTL27" s="236"/>
      <c r="QTM27" s="236"/>
      <c r="QTN27" s="237"/>
      <c r="QTV27" s="236"/>
      <c r="QTW27" s="236"/>
      <c r="QTX27" s="236"/>
      <c r="QTY27" s="236"/>
      <c r="QTZ27" s="236"/>
      <c r="QUA27" s="236"/>
      <c r="QUB27" s="236"/>
      <c r="QUC27" s="236"/>
      <c r="QUD27" s="237"/>
      <c r="QUL27" s="236"/>
      <c r="QUM27" s="236"/>
      <c r="QUN27" s="236"/>
      <c r="QUO27" s="236"/>
      <c r="QUP27" s="236"/>
      <c r="QUQ27" s="236"/>
      <c r="QUR27" s="236"/>
      <c r="QUS27" s="236"/>
      <c r="QUT27" s="237"/>
      <c r="QVB27" s="236"/>
      <c r="QVC27" s="236"/>
      <c r="QVD27" s="236"/>
      <c r="QVE27" s="236"/>
      <c r="QVF27" s="236"/>
      <c r="QVG27" s="236"/>
      <c r="QVH27" s="236"/>
      <c r="QVI27" s="236"/>
      <c r="QVJ27" s="237"/>
      <c r="QVR27" s="236"/>
      <c r="QVS27" s="236"/>
      <c r="QVT27" s="236"/>
      <c r="QVU27" s="236"/>
      <c r="QVV27" s="236"/>
      <c r="QVW27" s="236"/>
      <c r="QVX27" s="236"/>
      <c r="QVY27" s="236"/>
      <c r="QVZ27" s="237"/>
      <c r="QWH27" s="236"/>
      <c r="QWI27" s="236"/>
      <c r="QWJ27" s="236"/>
      <c r="QWK27" s="236"/>
      <c r="QWL27" s="236"/>
      <c r="QWM27" s="236"/>
      <c r="QWN27" s="236"/>
      <c r="QWO27" s="236"/>
      <c r="QWP27" s="237"/>
      <c r="QWX27" s="236"/>
      <c r="QWY27" s="236"/>
      <c r="QWZ27" s="236"/>
      <c r="QXA27" s="236"/>
      <c r="QXB27" s="236"/>
      <c r="QXC27" s="236"/>
      <c r="QXD27" s="236"/>
      <c r="QXE27" s="236"/>
      <c r="QXF27" s="237"/>
      <c r="QXN27" s="236"/>
      <c r="QXO27" s="236"/>
      <c r="QXP27" s="236"/>
      <c r="QXQ27" s="236"/>
      <c r="QXR27" s="236"/>
      <c r="QXS27" s="236"/>
      <c r="QXT27" s="236"/>
      <c r="QXU27" s="236"/>
      <c r="QXV27" s="237"/>
      <c r="QYD27" s="236"/>
      <c r="QYE27" s="236"/>
      <c r="QYF27" s="236"/>
      <c r="QYG27" s="236"/>
      <c r="QYH27" s="236"/>
      <c r="QYI27" s="236"/>
      <c r="QYJ27" s="236"/>
      <c r="QYK27" s="236"/>
      <c r="QYL27" s="237"/>
      <c r="QYT27" s="236"/>
      <c r="QYU27" s="236"/>
      <c r="QYV27" s="236"/>
      <c r="QYW27" s="236"/>
      <c r="QYX27" s="236"/>
      <c r="QYY27" s="236"/>
      <c r="QYZ27" s="236"/>
      <c r="QZA27" s="236"/>
      <c r="QZB27" s="237"/>
      <c r="QZJ27" s="236"/>
      <c r="QZK27" s="236"/>
      <c r="QZL27" s="236"/>
      <c r="QZM27" s="236"/>
      <c r="QZN27" s="236"/>
      <c r="QZO27" s="236"/>
      <c r="QZP27" s="236"/>
      <c r="QZQ27" s="236"/>
      <c r="QZR27" s="237"/>
      <c r="QZZ27" s="236"/>
      <c r="RAA27" s="236"/>
      <c r="RAB27" s="236"/>
      <c r="RAC27" s="236"/>
      <c r="RAD27" s="236"/>
      <c r="RAE27" s="236"/>
      <c r="RAF27" s="236"/>
      <c r="RAG27" s="236"/>
      <c r="RAH27" s="237"/>
      <c r="RAP27" s="236"/>
      <c r="RAQ27" s="236"/>
      <c r="RAR27" s="236"/>
      <c r="RAS27" s="236"/>
      <c r="RAT27" s="236"/>
      <c r="RAU27" s="236"/>
      <c r="RAV27" s="236"/>
      <c r="RAW27" s="236"/>
      <c r="RAX27" s="237"/>
      <c r="RBF27" s="236"/>
      <c r="RBG27" s="236"/>
      <c r="RBH27" s="236"/>
      <c r="RBI27" s="236"/>
      <c r="RBJ27" s="236"/>
      <c r="RBK27" s="236"/>
      <c r="RBL27" s="236"/>
      <c r="RBM27" s="236"/>
      <c r="RBN27" s="237"/>
      <c r="RBV27" s="236"/>
      <c r="RBW27" s="236"/>
      <c r="RBX27" s="236"/>
      <c r="RBY27" s="236"/>
      <c r="RBZ27" s="236"/>
      <c r="RCA27" s="236"/>
      <c r="RCB27" s="236"/>
      <c r="RCC27" s="236"/>
      <c r="RCD27" s="237"/>
      <c r="RCL27" s="236"/>
      <c r="RCM27" s="236"/>
      <c r="RCN27" s="236"/>
      <c r="RCO27" s="236"/>
      <c r="RCP27" s="236"/>
      <c r="RCQ27" s="236"/>
      <c r="RCR27" s="236"/>
      <c r="RCS27" s="236"/>
      <c r="RCT27" s="237"/>
      <c r="RDB27" s="236"/>
      <c r="RDC27" s="236"/>
      <c r="RDD27" s="236"/>
      <c r="RDE27" s="236"/>
      <c r="RDF27" s="236"/>
      <c r="RDG27" s="236"/>
      <c r="RDH27" s="236"/>
      <c r="RDI27" s="236"/>
      <c r="RDJ27" s="237"/>
      <c r="RDR27" s="236"/>
      <c r="RDS27" s="236"/>
      <c r="RDT27" s="236"/>
      <c r="RDU27" s="236"/>
      <c r="RDV27" s="236"/>
      <c r="RDW27" s="236"/>
      <c r="RDX27" s="236"/>
      <c r="RDY27" s="236"/>
      <c r="RDZ27" s="237"/>
      <c r="REH27" s="236"/>
      <c r="REI27" s="236"/>
      <c r="REJ27" s="236"/>
      <c r="REK27" s="236"/>
      <c r="REL27" s="236"/>
      <c r="REM27" s="236"/>
      <c r="REN27" s="236"/>
      <c r="REO27" s="236"/>
      <c r="REP27" s="237"/>
      <c r="REX27" s="236"/>
      <c r="REY27" s="236"/>
      <c r="REZ27" s="236"/>
      <c r="RFA27" s="236"/>
      <c r="RFB27" s="236"/>
      <c r="RFC27" s="236"/>
      <c r="RFD27" s="236"/>
      <c r="RFE27" s="236"/>
      <c r="RFF27" s="237"/>
      <c r="RFN27" s="236"/>
      <c r="RFO27" s="236"/>
      <c r="RFP27" s="236"/>
      <c r="RFQ27" s="236"/>
      <c r="RFR27" s="236"/>
      <c r="RFS27" s="236"/>
      <c r="RFT27" s="236"/>
      <c r="RFU27" s="236"/>
      <c r="RFV27" s="237"/>
      <c r="RGD27" s="236"/>
      <c r="RGE27" s="236"/>
      <c r="RGF27" s="236"/>
      <c r="RGG27" s="236"/>
      <c r="RGH27" s="236"/>
      <c r="RGI27" s="236"/>
      <c r="RGJ27" s="236"/>
      <c r="RGK27" s="236"/>
      <c r="RGL27" s="237"/>
      <c r="RGT27" s="236"/>
      <c r="RGU27" s="236"/>
      <c r="RGV27" s="236"/>
      <c r="RGW27" s="236"/>
      <c r="RGX27" s="236"/>
      <c r="RGY27" s="236"/>
      <c r="RGZ27" s="236"/>
      <c r="RHA27" s="236"/>
      <c r="RHB27" s="237"/>
      <c r="RHJ27" s="236"/>
      <c r="RHK27" s="236"/>
      <c r="RHL27" s="236"/>
      <c r="RHM27" s="236"/>
      <c r="RHN27" s="236"/>
      <c r="RHO27" s="236"/>
      <c r="RHP27" s="236"/>
      <c r="RHQ27" s="236"/>
      <c r="RHR27" s="237"/>
      <c r="RHZ27" s="236"/>
      <c r="RIA27" s="236"/>
      <c r="RIB27" s="236"/>
      <c r="RIC27" s="236"/>
      <c r="RID27" s="236"/>
      <c r="RIE27" s="236"/>
      <c r="RIF27" s="236"/>
      <c r="RIG27" s="236"/>
      <c r="RIH27" s="237"/>
      <c r="RIP27" s="236"/>
      <c r="RIQ27" s="236"/>
      <c r="RIR27" s="236"/>
      <c r="RIS27" s="236"/>
      <c r="RIT27" s="236"/>
      <c r="RIU27" s="236"/>
      <c r="RIV27" s="236"/>
      <c r="RIW27" s="236"/>
      <c r="RIX27" s="237"/>
      <c r="RJF27" s="236"/>
      <c r="RJG27" s="236"/>
      <c r="RJH27" s="236"/>
      <c r="RJI27" s="236"/>
      <c r="RJJ27" s="236"/>
      <c r="RJK27" s="236"/>
      <c r="RJL27" s="236"/>
      <c r="RJM27" s="236"/>
      <c r="RJN27" s="237"/>
      <c r="RJV27" s="236"/>
      <c r="RJW27" s="236"/>
      <c r="RJX27" s="236"/>
      <c r="RJY27" s="236"/>
      <c r="RJZ27" s="236"/>
      <c r="RKA27" s="236"/>
      <c r="RKB27" s="236"/>
      <c r="RKC27" s="236"/>
      <c r="RKD27" s="237"/>
      <c r="RKL27" s="236"/>
      <c r="RKM27" s="236"/>
      <c r="RKN27" s="236"/>
      <c r="RKO27" s="236"/>
      <c r="RKP27" s="236"/>
      <c r="RKQ27" s="236"/>
      <c r="RKR27" s="236"/>
      <c r="RKS27" s="236"/>
      <c r="RKT27" s="237"/>
      <c r="RLB27" s="236"/>
      <c r="RLC27" s="236"/>
      <c r="RLD27" s="236"/>
      <c r="RLE27" s="236"/>
      <c r="RLF27" s="236"/>
      <c r="RLG27" s="236"/>
      <c r="RLH27" s="236"/>
      <c r="RLI27" s="236"/>
      <c r="RLJ27" s="237"/>
      <c r="RLR27" s="236"/>
      <c r="RLS27" s="236"/>
      <c r="RLT27" s="236"/>
      <c r="RLU27" s="236"/>
      <c r="RLV27" s="236"/>
      <c r="RLW27" s="236"/>
      <c r="RLX27" s="236"/>
      <c r="RLY27" s="236"/>
      <c r="RLZ27" s="237"/>
      <c r="RMH27" s="236"/>
      <c r="RMI27" s="236"/>
      <c r="RMJ27" s="236"/>
      <c r="RMK27" s="236"/>
      <c r="RML27" s="236"/>
      <c r="RMM27" s="236"/>
      <c r="RMN27" s="236"/>
      <c r="RMO27" s="236"/>
      <c r="RMP27" s="237"/>
      <c r="RMX27" s="236"/>
      <c r="RMY27" s="236"/>
      <c r="RMZ27" s="236"/>
      <c r="RNA27" s="236"/>
      <c r="RNB27" s="236"/>
      <c r="RNC27" s="236"/>
      <c r="RND27" s="236"/>
      <c r="RNE27" s="236"/>
      <c r="RNF27" s="237"/>
      <c r="RNN27" s="236"/>
      <c r="RNO27" s="236"/>
      <c r="RNP27" s="236"/>
      <c r="RNQ27" s="236"/>
      <c r="RNR27" s="236"/>
      <c r="RNS27" s="236"/>
      <c r="RNT27" s="236"/>
      <c r="RNU27" s="236"/>
      <c r="RNV27" s="237"/>
      <c r="ROD27" s="236"/>
      <c r="ROE27" s="236"/>
      <c r="ROF27" s="236"/>
      <c r="ROG27" s="236"/>
      <c r="ROH27" s="236"/>
      <c r="ROI27" s="236"/>
      <c r="ROJ27" s="236"/>
      <c r="ROK27" s="236"/>
      <c r="ROL27" s="237"/>
      <c r="ROT27" s="236"/>
      <c r="ROU27" s="236"/>
      <c r="ROV27" s="236"/>
      <c r="ROW27" s="236"/>
      <c r="ROX27" s="236"/>
      <c r="ROY27" s="236"/>
      <c r="ROZ27" s="236"/>
      <c r="RPA27" s="236"/>
      <c r="RPB27" s="237"/>
      <c r="RPJ27" s="236"/>
      <c r="RPK27" s="236"/>
      <c r="RPL27" s="236"/>
      <c r="RPM27" s="236"/>
      <c r="RPN27" s="236"/>
      <c r="RPO27" s="236"/>
      <c r="RPP27" s="236"/>
      <c r="RPQ27" s="236"/>
      <c r="RPR27" s="237"/>
      <c r="RPZ27" s="236"/>
      <c r="RQA27" s="236"/>
      <c r="RQB27" s="236"/>
      <c r="RQC27" s="236"/>
      <c r="RQD27" s="236"/>
      <c r="RQE27" s="236"/>
      <c r="RQF27" s="236"/>
      <c r="RQG27" s="236"/>
      <c r="RQH27" s="237"/>
      <c r="RQP27" s="236"/>
      <c r="RQQ27" s="236"/>
      <c r="RQR27" s="236"/>
      <c r="RQS27" s="236"/>
      <c r="RQT27" s="236"/>
      <c r="RQU27" s="236"/>
      <c r="RQV27" s="236"/>
      <c r="RQW27" s="236"/>
      <c r="RQX27" s="237"/>
      <c r="RRF27" s="236"/>
      <c r="RRG27" s="236"/>
      <c r="RRH27" s="236"/>
      <c r="RRI27" s="236"/>
      <c r="RRJ27" s="236"/>
      <c r="RRK27" s="236"/>
      <c r="RRL27" s="236"/>
      <c r="RRM27" s="236"/>
      <c r="RRN27" s="237"/>
      <c r="RRV27" s="236"/>
      <c r="RRW27" s="236"/>
      <c r="RRX27" s="236"/>
      <c r="RRY27" s="236"/>
      <c r="RRZ27" s="236"/>
      <c r="RSA27" s="236"/>
      <c r="RSB27" s="236"/>
      <c r="RSC27" s="236"/>
      <c r="RSD27" s="237"/>
      <c r="RSL27" s="236"/>
      <c r="RSM27" s="236"/>
      <c r="RSN27" s="236"/>
      <c r="RSO27" s="236"/>
      <c r="RSP27" s="236"/>
      <c r="RSQ27" s="236"/>
      <c r="RSR27" s="236"/>
      <c r="RSS27" s="236"/>
      <c r="RST27" s="237"/>
      <c r="RTB27" s="236"/>
      <c r="RTC27" s="236"/>
      <c r="RTD27" s="236"/>
      <c r="RTE27" s="236"/>
      <c r="RTF27" s="236"/>
      <c r="RTG27" s="236"/>
      <c r="RTH27" s="236"/>
      <c r="RTI27" s="236"/>
      <c r="RTJ27" s="237"/>
      <c r="RTR27" s="236"/>
      <c r="RTS27" s="236"/>
      <c r="RTT27" s="236"/>
      <c r="RTU27" s="236"/>
      <c r="RTV27" s="236"/>
      <c r="RTW27" s="236"/>
      <c r="RTX27" s="236"/>
      <c r="RTY27" s="236"/>
      <c r="RTZ27" s="237"/>
      <c r="RUH27" s="236"/>
      <c r="RUI27" s="236"/>
      <c r="RUJ27" s="236"/>
      <c r="RUK27" s="236"/>
      <c r="RUL27" s="236"/>
      <c r="RUM27" s="236"/>
      <c r="RUN27" s="236"/>
      <c r="RUO27" s="236"/>
      <c r="RUP27" s="237"/>
      <c r="RUX27" s="236"/>
      <c r="RUY27" s="236"/>
      <c r="RUZ27" s="236"/>
      <c r="RVA27" s="236"/>
      <c r="RVB27" s="236"/>
      <c r="RVC27" s="236"/>
      <c r="RVD27" s="236"/>
      <c r="RVE27" s="236"/>
      <c r="RVF27" s="237"/>
      <c r="RVN27" s="236"/>
      <c r="RVO27" s="236"/>
      <c r="RVP27" s="236"/>
      <c r="RVQ27" s="236"/>
      <c r="RVR27" s="236"/>
      <c r="RVS27" s="236"/>
      <c r="RVT27" s="236"/>
      <c r="RVU27" s="236"/>
      <c r="RVV27" s="237"/>
      <c r="RWD27" s="236"/>
      <c r="RWE27" s="236"/>
      <c r="RWF27" s="236"/>
      <c r="RWG27" s="236"/>
      <c r="RWH27" s="236"/>
      <c r="RWI27" s="236"/>
      <c r="RWJ27" s="236"/>
      <c r="RWK27" s="236"/>
      <c r="RWL27" s="237"/>
      <c r="RWT27" s="236"/>
      <c r="RWU27" s="236"/>
      <c r="RWV27" s="236"/>
      <c r="RWW27" s="236"/>
      <c r="RWX27" s="236"/>
      <c r="RWY27" s="236"/>
      <c r="RWZ27" s="236"/>
      <c r="RXA27" s="236"/>
      <c r="RXB27" s="237"/>
      <c r="RXJ27" s="236"/>
      <c r="RXK27" s="236"/>
      <c r="RXL27" s="236"/>
      <c r="RXM27" s="236"/>
      <c r="RXN27" s="236"/>
      <c r="RXO27" s="236"/>
      <c r="RXP27" s="236"/>
      <c r="RXQ27" s="236"/>
      <c r="RXR27" s="237"/>
      <c r="RXZ27" s="236"/>
      <c r="RYA27" s="236"/>
      <c r="RYB27" s="236"/>
      <c r="RYC27" s="236"/>
      <c r="RYD27" s="236"/>
      <c r="RYE27" s="236"/>
      <c r="RYF27" s="236"/>
      <c r="RYG27" s="236"/>
      <c r="RYH27" s="237"/>
      <c r="RYP27" s="236"/>
      <c r="RYQ27" s="236"/>
      <c r="RYR27" s="236"/>
      <c r="RYS27" s="236"/>
      <c r="RYT27" s="236"/>
      <c r="RYU27" s="236"/>
      <c r="RYV27" s="236"/>
      <c r="RYW27" s="236"/>
      <c r="RYX27" s="237"/>
      <c r="RZF27" s="236"/>
      <c r="RZG27" s="236"/>
      <c r="RZH27" s="236"/>
      <c r="RZI27" s="236"/>
      <c r="RZJ27" s="236"/>
      <c r="RZK27" s="236"/>
      <c r="RZL27" s="236"/>
      <c r="RZM27" s="236"/>
      <c r="RZN27" s="237"/>
      <c r="RZV27" s="236"/>
      <c r="RZW27" s="236"/>
      <c r="RZX27" s="236"/>
      <c r="RZY27" s="236"/>
      <c r="RZZ27" s="236"/>
      <c r="SAA27" s="236"/>
      <c r="SAB27" s="236"/>
      <c r="SAC27" s="236"/>
      <c r="SAD27" s="237"/>
      <c r="SAL27" s="236"/>
      <c r="SAM27" s="236"/>
      <c r="SAN27" s="236"/>
      <c r="SAO27" s="236"/>
      <c r="SAP27" s="236"/>
      <c r="SAQ27" s="236"/>
      <c r="SAR27" s="236"/>
      <c r="SAS27" s="236"/>
      <c r="SAT27" s="237"/>
      <c r="SBB27" s="236"/>
      <c r="SBC27" s="236"/>
      <c r="SBD27" s="236"/>
      <c r="SBE27" s="236"/>
      <c r="SBF27" s="236"/>
      <c r="SBG27" s="236"/>
      <c r="SBH27" s="236"/>
      <c r="SBI27" s="236"/>
      <c r="SBJ27" s="237"/>
      <c r="SBR27" s="236"/>
      <c r="SBS27" s="236"/>
      <c r="SBT27" s="236"/>
      <c r="SBU27" s="236"/>
      <c r="SBV27" s="236"/>
      <c r="SBW27" s="236"/>
      <c r="SBX27" s="236"/>
      <c r="SBY27" s="236"/>
      <c r="SBZ27" s="237"/>
      <c r="SCH27" s="236"/>
      <c r="SCI27" s="236"/>
      <c r="SCJ27" s="236"/>
      <c r="SCK27" s="236"/>
      <c r="SCL27" s="236"/>
      <c r="SCM27" s="236"/>
      <c r="SCN27" s="236"/>
      <c r="SCO27" s="236"/>
      <c r="SCP27" s="237"/>
      <c r="SCX27" s="236"/>
      <c r="SCY27" s="236"/>
      <c r="SCZ27" s="236"/>
      <c r="SDA27" s="236"/>
      <c r="SDB27" s="236"/>
      <c r="SDC27" s="236"/>
      <c r="SDD27" s="236"/>
      <c r="SDE27" s="236"/>
      <c r="SDF27" s="237"/>
      <c r="SDN27" s="236"/>
      <c r="SDO27" s="236"/>
      <c r="SDP27" s="236"/>
      <c r="SDQ27" s="236"/>
      <c r="SDR27" s="236"/>
      <c r="SDS27" s="236"/>
      <c r="SDT27" s="236"/>
      <c r="SDU27" s="236"/>
      <c r="SDV27" s="237"/>
      <c r="SED27" s="236"/>
      <c r="SEE27" s="236"/>
      <c r="SEF27" s="236"/>
      <c r="SEG27" s="236"/>
      <c r="SEH27" s="236"/>
      <c r="SEI27" s="236"/>
      <c r="SEJ27" s="236"/>
      <c r="SEK27" s="236"/>
      <c r="SEL27" s="237"/>
      <c r="SET27" s="236"/>
      <c r="SEU27" s="236"/>
      <c r="SEV27" s="236"/>
      <c r="SEW27" s="236"/>
      <c r="SEX27" s="236"/>
      <c r="SEY27" s="236"/>
      <c r="SEZ27" s="236"/>
      <c r="SFA27" s="236"/>
      <c r="SFB27" s="237"/>
      <c r="SFJ27" s="236"/>
      <c r="SFK27" s="236"/>
      <c r="SFL27" s="236"/>
      <c r="SFM27" s="236"/>
      <c r="SFN27" s="236"/>
      <c r="SFO27" s="236"/>
      <c r="SFP27" s="236"/>
      <c r="SFQ27" s="236"/>
      <c r="SFR27" s="237"/>
      <c r="SFZ27" s="236"/>
      <c r="SGA27" s="236"/>
      <c r="SGB27" s="236"/>
      <c r="SGC27" s="236"/>
      <c r="SGD27" s="236"/>
      <c r="SGE27" s="236"/>
      <c r="SGF27" s="236"/>
      <c r="SGG27" s="236"/>
      <c r="SGH27" s="237"/>
      <c r="SGP27" s="236"/>
      <c r="SGQ27" s="236"/>
      <c r="SGR27" s="236"/>
      <c r="SGS27" s="236"/>
      <c r="SGT27" s="236"/>
      <c r="SGU27" s="236"/>
      <c r="SGV27" s="236"/>
      <c r="SGW27" s="236"/>
      <c r="SGX27" s="237"/>
      <c r="SHF27" s="236"/>
      <c r="SHG27" s="236"/>
      <c r="SHH27" s="236"/>
      <c r="SHI27" s="236"/>
      <c r="SHJ27" s="236"/>
      <c r="SHK27" s="236"/>
      <c r="SHL27" s="236"/>
      <c r="SHM27" s="236"/>
      <c r="SHN27" s="237"/>
      <c r="SHV27" s="236"/>
      <c r="SHW27" s="236"/>
      <c r="SHX27" s="236"/>
      <c r="SHY27" s="236"/>
      <c r="SHZ27" s="236"/>
      <c r="SIA27" s="236"/>
      <c r="SIB27" s="236"/>
      <c r="SIC27" s="236"/>
      <c r="SID27" s="237"/>
      <c r="SIL27" s="236"/>
      <c r="SIM27" s="236"/>
      <c r="SIN27" s="236"/>
      <c r="SIO27" s="236"/>
      <c r="SIP27" s="236"/>
      <c r="SIQ27" s="236"/>
      <c r="SIR27" s="236"/>
      <c r="SIS27" s="236"/>
      <c r="SIT27" s="237"/>
      <c r="SJB27" s="236"/>
      <c r="SJC27" s="236"/>
      <c r="SJD27" s="236"/>
      <c r="SJE27" s="236"/>
      <c r="SJF27" s="236"/>
      <c r="SJG27" s="236"/>
      <c r="SJH27" s="236"/>
      <c r="SJI27" s="236"/>
      <c r="SJJ27" s="237"/>
      <c r="SJR27" s="236"/>
      <c r="SJS27" s="236"/>
      <c r="SJT27" s="236"/>
      <c r="SJU27" s="236"/>
      <c r="SJV27" s="236"/>
      <c r="SJW27" s="236"/>
      <c r="SJX27" s="236"/>
      <c r="SJY27" s="236"/>
      <c r="SJZ27" s="237"/>
      <c r="SKH27" s="236"/>
      <c r="SKI27" s="236"/>
      <c r="SKJ27" s="236"/>
      <c r="SKK27" s="236"/>
      <c r="SKL27" s="236"/>
      <c r="SKM27" s="236"/>
      <c r="SKN27" s="236"/>
      <c r="SKO27" s="236"/>
      <c r="SKP27" s="237"/>
      <c r="SKX27" s="236"/>
      <c r="SKY27" s="236"/>
      <c r="SKZ27" s="236"/>
      <c r="SLA27" s="236"/>
      <c r="SLB27" s="236"/>
      <c r="SLC27" s="236"/>
      <c r="SLD27" s="236"/>
      <c r="SLE27" s="236"/>
      <c r="SLF27" s="237"/>
      <c r="SLN27" s="236"/>
      <c r="SLO27" s="236"/>
      <c r="SLP27" s="236"/>
      <c r="SLQ27" s="236"/>
      <c r="SLR27" s="236"/>
      <c r="SLS27" s="236"/>
      <c r="SLT27" s="236"/>
      <c r="SLU27" s="236"/>
      <c r="SLV27" s="237"/>
      <c r="SMD27" s="236"/>
      <c r="SME27" s="236"/>
      <c r="SMF27" s="236"/>
      <c r="SMG27" s="236"/>
      <c r="SMH27" s="236"/>
      <c r="SMI27" s="236"/>
      <c r="SMJ27" s="236"/>
      <c r="SMK27" s="236"/>
      <c r="SML27" s="237"/>
      <c r="SMT27" s="236"/>
      <c r="SMU27" s="236"/>
      <c r="SMV27" s="236"/>
      <c r="SMW27" s="236"/>
      <c r="SMX27" s="236"/>
      <c r="SMY27" s="236"/>
      <c r="SMZ27" s="236"/>
      <c r="SNA27" s="236"/>
      <c r="SNB27" s="237"/>
      <c r="SNJ27" s="236"/>
      <c r="SNK27" s="236"/>
      <c r="SNL27" s="236"/>
      <c r="SNM27" s="236"/>
      <c r="SNN27" s="236"/>
      <c r="SNO27" s="236"/>
      <c r="SNP27" s="236"/>
      <c r="SNQ27" s="236"/>
      <c r="SNR27" s="237"/>
      <c r="SNZ27" s="236"/>
      <c r="SOA27" s="236"/>
      <c r="SOB27" s="236"/>
      <c r="SOC27" s="236"/>
      <c r="SOD27" s="236"/>
      <c r="SOE27" s="236"/>
      <c r="SOF27" s="236"/>
      <c r="SOG27" s="236"/>
      <c r="SOH27" s="237"/>
      <c r="SOP27" s="236"/>
      <c r="SOQ27" s="236"/>
      <c r="SOR27" s="236"/>
      <c r="SOS27" s="236"/>
      <c r="SOT27" s="236"/>
      <c r="SOU27" s="236"/>
      <c r="SOV27" s="236"/>
      <c r="SOW27" s="236"/>
      <c r="SOX27" s="237"/>
      <c r="SPF27" s="236"/>
      <c r="SPG27" s="236"/>
      <c r="SPH27" s="236"/>
      <c r="SPI27" s="236"/>
      <c r="SPJ27" s="236"/>
      <c r="SPK27" s="236"/>
      <c r="SPL27" s="236"/>
      <c r="SPM27" s="236"/>
      <c r="SPN27" s="237"/>
      <c r="SPV27" s="236"/>
      <c r="SPW27" s="236"/>
      <c r="SPX27" s="236"/>
      <c r="SPY27" s="236"/>
      <c r="SPZ27" s="236"/>
      <c r="SQA27" s="236"/>
      <c r="SQB27" s="236"/>
      <c r="SQC27" s="236"/>
      <c r="SQD27" s="237"/>
      <c r="SQL27" s="236"/>
      <c r="SQM27" s="236"/>
      <c r="SQN27" s="236"/>
      <c r="SQO27" s="236"/>
      <c r="SQP27" s="236"/>
      <c r="SQQ27" s="236"/>
      <c r="SQR27" s="236"/>
      <c r="SQS27" s="236"/>
      <c r="SQT27" s="237"/>
      <c r="SRB27" s="236"/>
      <c r="SRC27" s="236"/>
      <c r="SRD27" s="236"/>
      <c r="SRE27" s="236"/>
      <c r="SRF27" s="236"/>
      <c r="SRG27" s="236"/>
      <c r="SRH27" s="236"/>
      <c r="SRI27" s="236"/>
      <c r="SRJ27" s="237"/>
      <c r="SRR27" s="236"/>
      <c r="SRS27" s="236"/>
      <c r="SRT27" s="236"/>
      <c r="SRU27" s="236"/>
      <c r="SRV27" s="236"/>
      <c r="SRW27" s="236"/>
      <c r="SRX27" s="236"/>
      <c r="SRY27" s="236"/>
      <c r="SRZ27" s="237"/>
      <c r="SSH27" s="236"/>
      <c r="SSI27" s="236"/>
      <c r="SSJ27" s="236"/>
      <c r="SSK27" s="236"/>
      <c r="SSL27" s="236"/>
      <c r="SSM27" s="236"/>
      <c r="SSN27" s="236"/>
      <c r="SSO27" s="236"/>
      <c r="SSP27" s="237"/>
      <c r="SSX27" s="236"/>
      <c r="SSY27" s="236"/>
      <c r="SSZ27" s="236"/>
      <c r="STA27" s="236"/>
      <c r="STB27" s="236"/>
      <c r="STC27" s="236"/>
      <c r="STD27" s="236"/>
      <c r="STE27" s="236"/>
      <c r="STF27" s="237"/>
      <c r="STN27" s="236"/>
      <c r="STO27" s="236"/>
      <c r="STP27" s="236"/>
      <c r="STQ27" s="236"/>
      <c r="STR27" s="236"/>
      <c r="STS27" s="236"/>
      <c r="STT27" s="236"/>
      <c r="STU27" s="236"/>
      <c r="STV27" s="237"/>
      <c r="SUD27" s="236"/>
      <c r="SUE27" s="236"/>
      <c r="SUF27" s="236"/>
      <c r="SUG27" s="236"/>
      <c r="SUH27" s="236"/>
      <c r="SUI27" s="236"/>
      <c r="SUJ27" s="236"/>
      <c r="SUK27" s="236"/>
      <c r="SUL27" s="237"/>
      <c r="SUT27" s="236"/>
      <c r="SUU27" s="236"/>
      <c r="SUV27" s="236"/>
      <c r="SUW27" s="236"/>
      <c r="SUX27" s="236"/>
      <c r="SUY27" s="236"/>
      <c r="SUZ27" s="236"/>
      <c r="SVA27" s="236"/>
      <c r="SVB27" s="237"/>
      <c r="SVJ27" s="236"/>
      <c r="SVK27" s="236"/>
      <c r="SVL27" s="236"/>
      <c r="SVM27" s="236"/>
      <c r="SVN27" s="236"/>
      <c r="SVO27" s="236"/>
      <c r="SVP27" s="236"/>
      <c r="SVQ27" s="236"/>
      <c r="SVR27" s="237"/>
      <c r="SVZ27" s="236"/>
      <c r="SWA27" s="236"/>
      <c r="SWB27" s="236"/>
      <c r="SWC27" s="236"/>
      <c r="SWD27" s="236"/>
      <c r="SWE27" s="236"/>
      <c r="SWF27" s="236"/>
      <c r="SWG27" s="236"/>
      <c r="SWH27" s="237"/>
      <c r="SWP27" s="236"/>
      <c r="SWQ27" s="236"/>
      <c r="SWR27" s="236"/>
      <c r="SWS27" s="236"/>
      <c r="SWT27" s="236"/>
      <c r="SWU27" s="236"/>
      <c r="SWV27" s="236"/>
      <c r="SWW27" s="236"/>
      <c r="SWX27" s="237"/>
      <c r="SXF27" s="236"/>
      <c r="SXG27" s="236"/>
      <c r="SXH27" s="236"/>
      <c r="SXI27" s="236"/>
      <c r="SXJ27" s="236"/>
      <c r="SXK27" s="236"/>
      <c r="SXL27" s="236"/>
      <c r="SXM27" s="236"/>
      <c r="SXN27" s="237"/>
      <c r="SXV27" s="236"/>
      <c r="SXW27" s="236"/>
      <c r="SXX27" s="236"/>
      <c r="SXY27" s="236"/>
      <c r="SXZ27" s="236"/>
      <c r="SYA27" s="236"/>
      <c r="SYB27" s="236"/>
      <c r="SYC27" s="236"/>
      <c r="SYD27" s="237"/>
      <c r="SYL27" s="236"/>
      <c r="SYM27" s="236"/>
      <c r="SYN27" s="236"/>
      <c r="SYO27" s="236"/>
      <c r="SYP27" s="236"/>
      <c r="SYQ27" s="236"/>
      <c r="SYR27" s="236"/>
      <c r="SYS27" s="236"/>
      <c r="SYT27" s="237"/>
      <c r="SZB27" s="236"/>
      <c r="SZC27" s="236"/>
      <c r="SZD27" s="236"/>
      <c r="SZE27" s="236"/>
      <c r="SZF27" s="236"/>
      <c r="SZG27" s="236"/>
      <c r="SZH27" s="236"/>
      <c r="SZI27" s="236"/>
      <c r="SZJ27" s="237"/>
      <c r="SZR27" s="236"/>
      <c r="SZS27" s="236"/>
      <c r="SZT27" s="236"/>
      <c r="SZU27" s="236"/>
      <c r="SZV27" s="236"/>
      <c r="SZW27" s="236"/>
      <c r="SZX27" s="236"/>
      <c r="SZY27" s="236"/>
      <c r="SZZ27" s="237"/>
      <c r="TAH27" s="236"/>
      <c r="TAI27" s="236"/>
      <c r="TAJ27" s="236"/>
      <c r="TAK27" s="236"/>
      <c r="TAL27" s="236"/>
      <c r="TAM27" s="236"/>
      <c r="TAN27" s="236"/>
      <c r="TAO27" s="236"/>
      <c r="TAP27" s="237"/>
      <c r="TAX27" s="236"/>
      <c r="TAY27" s="236"/>
      <c r="TAZ27" s="236"/>
      <c r="TBA27" s="236"/>
      <c r="TBB27" s="236"/>
      <c r="TBC27" s="236"/>
      <c r="TBD27" s="236"/>
      <c r="TBE27" s="236"/>
      <c r="TBF27" s="237"/>
      <c r="TBN27" s="236"/>
      <c r="TBO27" s="236"/>
      <c r="TBP27" s="236"/>
      <c r="TBQ27" s="236"/>
      <c r="TBR27" s="236"/>
      <c r="TBS27" s="236"/>
      <c r="TBT27" s="236"/>
      <c r="TBU27" s="236"/>
      <c r="TBV27" s="237"/>
      <c r="TCD27" s="236"/>
      <c r="TCE27" s="236"/>
      <c r="TCF27" s="236"/>
      <c r="TCG27" s="236"/>
      <c r="TCH27" s="236"/>
      <c r="TCI27" s="236"/>
      <c r="TCJ27" s="236"/>
      <c r="TCK27" s="236"/>
      <c r="TCL27" s="237"/>
      <c r="TCT27" s="236"/>
      <c r="TCU27" s="236"/>
      <c r="TCV27" s="236"/>
      <c r="TCW27" s="236"/>
      <c r="TCX27" s="236"/>
      <c r="TCY27" s="236"/>
      <c r="TCZ27" s="236"/>
      <c r="TDA27" s="236"/>
      <c r="TDB27" s="237"/>
      <c r="TDJ27" s="236"/>
      <c r="TDK27" s="236"/>
      <c r="TDL27" s="236"/>
      <c r="TDM27" s="236"/>
      <c r="TDN27" s="236"/>
      <c r="TDO27" s="236"/>
      <c r="TDP27" s="236"/>
      <c r="TDQ27" s="236"/>
      <c r="TDR27" s="237"/>
      <c r="TDZ27" s="236"/>
      <c r="TEA27" s="236"/>
      <c r="TEB27" s="236"/>
      <c r="TEC27" s="236"/>
      <c r="TED27" s="236"/>
      <c r="TEE27" s="236"/>
      <c r="TEF27" s="236"/>
      <c r="TEG27" s="236"/>
      <c r="TEH27" s="237"/>
      <c r="TEP27" s="236"/>
      <c r="TEQ27" s="236"/>
      <c r="TER27" s="236"/>
      <c r="TES27" s="236"/>
      <c r="TET27" s="236"/>
      <c r="TEU27" s="236"/>
      <c r="TEV27" s="236"/>
      <c r="TEW27" s="236"/>
      <c r="TEX27" s="237"/>
      <c r="TFF27" s="236"/>
      <c r="TFG27" s="236"/>
      <c r="TFH27" s="236"/>
      <c r="TFI27" s="236"/>
      <c r="TFJ27" s="236"/>
      <c r="TFK27" s="236"/>
      <c r="TFL27" s="236"/>
      <c r="TFM27" s="236"/>
      <c r="TFN27" s="237"/>
      <c r="TFV27" s="236"/>
      <c r="TFW27" s="236"/>
      <c r="TFX27" s="236"/>
      <c r="TFY27" s="236"/>
      <c r="TFZ27" s="236"/>
      <c r="TGA27" s="236"/>
      <c r="TGB27" s="236"/>
      <c r="TGC27" s="236"/>
      <c r="TGD27" s="237"/>
      <c r="TGL27" s="236"/>
      <c r="TGM27" s="236"/>
      <c r="TGN27" s="236"/>
      <c r="TGO27" s="236"/>
      <c r="TGP27" s="236"/>
      <c r="TGQ27" s="236"/>
      <c r="TGR27" s="236"/>
      <c r="TGS27" s="236"/>
      <c r="TGT27" s="237"/>
      <c r="THB27" s="236"/>
      <c r="THC27" s="236"/>
      <c r="THD27" s="236"/>
      <c r="THE27" s="236"/>
      <c r="THF27" s="236"/>
      <c r="THG27" s="236"/>
      <c r="THH27" s="236"/>
      <c r="THI27" s="236"/>
      <c r="THJ27" s="237"/>
      <c r="THR27" s="236"/>
      <c r="THS27" s="236"/>
      <c r="THT27" s="236"/>
      <c r="THU27" s="236"/>
      <c r="THV27" s="236"/>
      <c r="THW27" s="236"/>
      <c r="THX27" s="236"/>
      <c r="THY27" s="236"/>
      <c r="THZ27" s="237"/>
      <c r="TIH27" s="236"/>
      <c r="TII27" s="236"/>
      <c r="TIJ27" s="236"/>
      <c r="TIK27" s="236"/>
      <c r="TIL27" s="236"/>
      <c r="TIM27" s="236"/>
      <c r="TIN27" s="236"/>
      <c r="TIO27" s="236"/>
      <c r="TIP27" s="237"/>
      <c r="TIX27" s="236"/>
      <c r="TIY27" s="236"/>
      <c r="TIZ27" s="236"/>
      <c r="TJA27" s="236"/>
      <c r="TJB27" s="236"/>
      <c r="TJC27" s="236"/>
      <c r="TJD27" s="236"/>
      <c r="TJE27" s="236"/>
      <c r="TJF27" s="237"/>
      <c r="TJN27" s="236"/>
      <c r="TJO27" s="236"/>
      <c r="TJP27" s="236"/>
      <c r="TJQ27" s="236"/>
      <c r="TJR27" s="236"/>
      <c r="TJS27" s="236"/>
      <c r="TJT27" s="236"/>
      <c r="TJU27" s="236"/>
      <c r="TJV27" s="237"/>
      <c r="TKD27" s="236"/>
      <c r="TKE27" s="236"/>
      <c r="TKF27" s="236"/>
      <c r="TKG27" s="236"/>
      <c r="TKH27" s="236"/>
      <c r="TKI27" s="236"/>
      <c r="TKJ27" s="236"/>
      <c r="TKK27" s="236"/>
      <c r="TKL27" s="237"/>
      <c r="TKT27" s="236"/>
      <c r="TKU27" s="236"/>
      <c r="TKV27" s="236"/>
      <c r="TKW27" s="236"/>
      <c r="TKX27" s="236"/>
      <c r="TKY27" s="236"/>
      <c r="TKZ27" s="236"/>
      <c r="TLA27" s="236"/>
      <c r="TLB27" s="237"/>
      <c r="TLJ27" s="236"/>
      <c r="TLK27" s="236"/>
      <c r="TLL27" s="236"/>
      <c r="TLM27" s="236"/>
      <c r="TLN27" s="236"/>
      <c r="TLO27" s="236"/>
      <c r="TLP27" s="236"/>
      <c r="TLQ27" s="236"/>
      <c r="TLR27" s="237"/>
      <c r="TLZ27" s="236"/>
      <c r="TMA27" s="236"/>
      <c r="TMB27" s="236"/>
      <c r="TMC27" s="236"/>
      <c r="TMD27" s="236"/>
      <c r="TME27" s="236"/>
      <c r="TMF27" s="236"/>
      <c r="TMG27" s="236"/>
      <c r="TMH27" s="237"/>
      <c r="TMP27" s="236"/>
      <c r="TMQ27" s="236"/>
      <c r="TMR27" s="236"/>
      <c r="TMS27" s="236"/>
      <c r="TMT27" s="236"/>
      <c r="TMU27" s="236"/>
      <c r="TMV27" s="236"/>
      <c r="TMW27" s="236"/>
      <c r="TMX27" s="237"/>
      <c r="TNF27" s="236"/>
      <c r="TNG27" s="236"/>
      <c r="TNH27" s="236"/>
      <c r="TNI27" s="236"/>
      <c r="TNJ27" s="236"/>
      <c r="TNK27" s="236"/>
      <c r="TNL27" s="236"/>
      <c r="TNM27" s="236"/>
      <c r="TNN27" s="237"/>
      <c r="TNV27" s="236"/>
      <c r="TNW27" s="236"/>
      <c r="TNX27" s="236"/>
      <c r="TNY27" s="236"/>
      <c r="TNZ27" s="236"/>
      <c r="TOA27" s="236"/>
      <c r="TOB27" s="236"/>
      <c r="TOC27" s="236"/>
      <c r="TOD27" s="237"/>
      <c r="TOL27" s="236"/>
      <c r="TOM27" s="236"/>
      <c r="TON27" s="236"/>
      <c r="TOO27" s="236"/>
      <c r="TOP27" s="236"/>
      <c r="TOQ27" s="236"/>
      <c r="TOR27" s="236"/>
      <c r="TOS27" s="236"/>
      <c r="TOT27" s="237"/>
      <c r="TPB27" s="236"/>
      <c r="TPC27" s="236"/>
      <c r="TPD27" s="236"/>
      <c r="TPE27" s="236"/>
      <c r="TPF27" s="236"/>
      <c r="TPG27" s="236"/>
      <c r="TPH27" s="236"/>
      <c r="TPI27" s="236"/>
      <c r="TPJ27" s="237"/>
      <c r="TPR27" s="236"/>
      <c r="TPS27" s="236"/>
      <c r="TPT27" s="236"/>
      <c r="TPU27" s="236"/>
      <c r="TPV27" s="236"/>
      <c r="TPW27" s="236"/>
      <c r="TPX27" s="236"/>
      <c r="TPY27" s="236"/>
      <c r="TPZ27" s="237"/>
      <c r="TQH27" s="236"/>
      <c r="TQI27" s="236"/>
      <c r="TQJ27" s="236"/>
      <c r="TQK27" s="236"/>
      <c r="TQL27" s="236"/>
      <c r="TQM27" s="236"/>
      <c r="TQN27" s="236"/>
      <c r="TQO27" s="236"/>
      <c r="TQP27" s="237"/>
      <c r="TQX27" s="236"/>
      <c r="TQY27" s="236"/>
      <c r="TQZ27" s="236"/>
      <c r="TRA27" s="236"/>
      <c r="TRB27" s="236"/>
      <c r="TRC27" s="236"/>
      <c r="TRD27" s="236"/>
      <c r="TRE27" s="236"/>
      <c r="TRF27" s="237"/>
      <c r="TRN27" s="236"/>
      <c r="TRO27" s="236"/>
      <c r="TRP27" s="236"/>
      <c r="TRQ27" s="236"/>
      <c r="TRR27" s="236"/>
      <c r="TRS27" s="236"/>
      <c r="TRT27" s="236"/>
      <c r="TRU27" s="236"/>
      <c r="TRV27" s="237"/>
      <c r="TSD27" s="236"/>
      <c r="TSE27" s="236"/>
      <c r="TSF27" s="236"/>
      <c r="TSG27" s="236"/>
      <c r="TSH27" s="236"/>
      <c r="TSI27" s="236"/>
      <c r="TSJ27" s="236"/>
      <c r="TSK27" s="236"/>
      <c r="TSL27" s="237"/>
      <c r="TST27" s="236"/>
      <c r="TSU27" s="236"/>
      <c r="TSV27" s="236"/>
      <c r="TSW27" s="236"/>
      <c r="TSX27" s="236"/>
      <c r="TSY27" s="236"/>
      <c r="TSZ27" s="236"/>
      <c r="TTA27" s="236"/>
      <c r="TTB27" s="237"/>
      <c r="TTJ27" s="236"/>
      <c r="TTK27" s="236"/>
      <c r="TTL27" s="236"/>
      <c r="TTM27" s="236"/>
      <c r="TTN27" s="236"/>
      <c r="TTO27" s="236"/>
      <c r="TTP27" s="236"/>
      <c r="TTQ27" s="236"/>
      <c r="TTR27" s="237"/>
      <c r="TTZ27" s="236"/>
      <c r="TUA27" s="236"/>
      <c r="TUB27" s="236"/>
      <c r="TUC27" s="236"/>
      <c r="TUD27" s="236"/>
      <c r="TUE27" s="236"/>
      <c r="TUF27" s="236"/>
      <c r="TUG27" s="236"/>
      <c r="TUH27" s="237"/>
      <c r="TUP27" s="236"/>
      <c r="TUQ27" s="236"/>
      <c r="TUR27" s="236"/>
      <c r="TUS27" s="236"/>
      <c r="TUT27" s="236"/>
      <c r="TUU27" s="236"/>
      <c r="TUV27" s="236"/>
      <c r="TUW27" s="236"/>
      <c r="TUX27" s="237"/>
      <c r="TVF27" s="236"/>
      <c r="TVG27" s="236"/>
      <c r="TVH27" s="236"/>
      <c r="TVI27" s="236"/>
      <c r="TVJ27" s="236"/>
      <c r="TVK27" s="236"/>
      <c r="TVL27" s="236"/>
      <c r="TVM27" s="236"/>
      <c r="TVN27" s="237"/>
      <c r="TVV27" s="236"/>
      <c r="TVW27" s="236"/>
      <c r="TVX27" s="236"/>
      <c r="TVY27" s="236"/>
      <c r="TVZ27" s="236"/>
      <c r="TWA27" s="236"/>
      <c r="TWB27" s="236"/>
      <c r="TWC27" s="236"/>
      <c r="TWD27" s="237"/>
      <c r="TWL27" s="236"/>
      <c r="TWM27" s="236"/>
      <c r="TWN27" s="236"/>
      <c r="TWO27" s="236"/>
      <c r="TWP27" s="236"/>
      <c r="TWQ27" s="236"/>
      <c r="TWR27" s="236"/>
      <c r="TWS27" s="236"/>
      <c r="TWT27" s="237"/>
      <c r="TXB27" s="236"/>
      <c r="TXC27" s="236"/>
      <c r="TXD27" s="236"/>
      <c r="TXE27" s="236"/>
      <c r="TXF27" s="236"/>
      <c r="TXG27" s="236"/>
      <c r="TXH27" s="236"/>
      <c r="TXI27" s="236"/>
      <c r="TXJ27" s="237"/>
      <c r="TXR27" s="236"/>
      <c r="TXS27" s="236"/>
      <c r="TXT27" s="236"/>
      <c r="TXU27" s="236"/>
      <c r="TXV27" s="236"/>
      <c r="TXW27" s="236"/>
      <c r="TXX27" s="236"/>
      <c r="TXY27" s="236"/>
      <c r="TXZ27" s="237"/>
      <c r="TYH27" s="236"/>
      <c r="TYI27" s="236"/>
      <c r="TYJ27" s="236"/>
      <c r="TYK27" s="236"/>
      <c r="TYL27" s="236"/>
      <c r="TYM27" s="236"/>
      <c r="TYN27" s="236"/>
      <c r="TYO27" s="236"/>
      <c r="TYP27" s="237"/>
      <c r="TYX27" s="236"/>
      <c r="TYY27" s="236"/>
      <c r="TYZ27" s="236"/>
      <c r="TZA27" s="236"/>
      <c r="TZB27" s="236"/>
      <c r="TZC27" s="236"/>
      <c r="TZD27" s="236"/>
      <c r="TZE27" s="236"/>
      <c r="TZF27" s="237"/>
      <c r="TZN27" s="236"/>
      <c r="TZO27" s="236"/>
      <c r="TZP27" s="236"/>
      <c r="TZQ27" s="236"/>
      <c r="TZR27" s="236"/>
      <c r="TZS27" s="236"/>
      <c r="TZT27" s="236"/>
      <c r="TZU27" s="236"/>
      <c r="TZV27" s="237"/>
      <c r="UAD27" s="236"/>
      <c r="UAE27" s="236"/>
      <c r="UAF27" s="236"/>
      <c r="UAG27" s="236"/>
      <c r="UAH27" s="236"/>
      <c r="UAI27" s="236"/>
      <c r="UAJ27" s="236"/>
      <c r="UAK27" s="236"/>
      <c r="UAL27" s="237"/>
      <c r="UAT27" s="236"/>
      <c r="UAU27" s="236"/>
      <c r="UAV27" s="236"/>
      <c r="UAW27" s="236"/>
      <c r="UAX27" s="236"/>
      <c r="UAY27" s="236"/>
      <c r="UAZ27" s="236"/>
      <c r="UBA27" s="236"/>
      <c r="UBB27" s="237"/>
      <c r="UBJ27" s="236"/>
      <c r="UBK27" s="236"/>
      <c r="UBL27" s="236"/>
      <c r="UBM27" s="236"/>
      <c r="UBN27" s="236"/>
      <c r="UBO27" s="236"/>
      <c r="UBP27" s="236"/>
      <c r="UBQ27" s="236"/>
      <c r="UBR27" s="237"/>
      <c r="UBZ27" s="236"/>
      <c r="UCA27" s="236"/>
      <c r="UCB27" s="236"/>
      <c r="UCC27" s="236"/>
      <c r="UCD27" s="236"/>
      <c r="UCE27" s="236"/>
      <c r="UCF27" s="236"/>
      <c r="UCG27" s="236"/>
      <c r="UCH27" s="237"/>
      <c r="UCP27" s="236"/>
      <c r="UCQ27" s="236"/>
      <c r="UCR27" s="236"/>
      <c r="UCS27" s="236"/>
      <c r="UCT27" s="236"/>
      <c r="UCU27" s="236"/>
      <c r="UCV27" s="236"/>
      <c r="UCW27" s="236"/>
      <c r="UCX27" s="237"/>
      <c r="UDF27" s="236"/>
      <c r="UDG27" s="236"/>
      <c r="UDH27" s="236"/>
      <c r="UDI27" s="236"/>
      <c r="UDJ27" s="236"/>
      <c r="UDK27" s="236"/>
      <c r="UDL27" s="236"/>
      <c r="UDM27" s="236"/>
      <c r="UDN27" s="237"/>
      <c r="UDV27" s="236"/>
      <c r="UDW27" s="236"/>
      <c r="UDX27" s="236"/>
      <c r="UDY27" s="236"/>
      <c r="UDZ27" s="236"/>
      <c r="UEA27" s="236"/>
      <c r="UEB27" s="236"/>
      <c r="UEC27" s="236"/>
      <c r="UED27" s="237"/>
      <c r="UEL27" s="236"/>
      <c r="UEM27" s="236"/>
      <c r="UEN27" s="236"/>
      <c r="UEO27" s="236"/>
      <c r="UEP27" s="236"/>
      <c r="UEQ27" s="236"/>
      <c r="UER27" s="236"/>
      <c r="UES27" s="236"/>
      <c r="UET27" s="237"/>
      <c r="UFB27" s="236"/>
      <c r="UFC27" s="236"/>
      <c r="UFD27" s="236"/>
      <c r="UFE27" s="236"/>
      <c r="UFF27" s="236"/>
      <c r="UFG27" s="236"/>
      <c r="UFH27" s="236"/>
      <c r="UFI27" s="236"/>
      <c r="UFJ27" s="237"/>
      <c r="UFR27" s="236"/>
      <c r="UFS27" s="236"/>
      <c r="UFT27" s="236"/>
      <c r="UFU27" s="236"/>
      <c r="UFV27" s="236"/>
      <c r="UFW27" s="236"/>
      <c r="UFX27" s="236"/>
      <c r="UFY27" s="236"/>
      <c r="UFZ27" s="237"/>
      <c r="UGH27" s="236"/>
      <c r="UGI27" s="236"/>
      <c r="UGJ27" s="236"/>
      <c r="UGK27" s="236"/>
      <c r="UGL27" s="236"/>
      <c r="UGM27" s="236"/>
      <c r="UGN27" s="236"/>
      <c r="UGO27" s="236"/>
      <c r="UGP27" s="237"/>
      <c r="UGX27" s="236"/>
      <c r="UGY27" s="236"/>
      <c r="UGZ27" s="236"/>
      <c r="UHA27" s="236"/>
      <c r="UHB27" s="236"/>
      <c r="UHC27" s="236"/>
      <c r="UHD27" s="236"/>
      <c r="UHE27" s="236"/>
      <c r="UHF27" s="237"/>
      <c r="UHN27" s="236"/>
      <c r="UHO27" s="236"/>
      <c r="UHP27" s="236"/>
      <c r="UHQ27" s="236"/>
      <c r="UHR27" s="236"/>
      <c r="UHS27" s="236"/>
      <c r="UHT27" s="236"/>
      <c r="UHU27" s="236"/>
      <c r="UHV27" s="237"/>
      <c r="UID27" s="236"/>
      <c r="UIE27" s="236"/>
      <c r="UIF27" s="236"/>
      <c r="UIG27" s="236"/>
      <c r="UIH27" s="236"/>
      <c r="UII27" s="236"/>
      <c r="UIJ27" s="236"/>
      <c r="UIK27" s="236"/>
      <c r="UIL27" s="237"/>
      <c r="UIT27" s="236"/>
      <c r="UIU27" s="236"/>
      <c r="UIV27" s="236"/>
      <c r="UIW27" s="236"/>
      <c r="UIX27" s="236"/>
      <c r="UIY27" s="236"/>
      <c r="UIZ27" s="236"/>
      <c r="UJA27" s="236"/>
      <c r="UJB27" s="237"/>
      <c r="UJJ27" s="236"/>
      <c r="UJK27" s="236"/>
      <c r="UJL27" s="236"/>
      <c r="UJM27" s="236"/>
      <c r="UJN27" s="236"/>
      <c r="UJO27" s="236"/>
      <c r="UJP27" s="236"/>
      <c r="UJQ27" s="236"/>
      <c r="UJR27" s="237"/>
      <c r="UJZ27" s="236"/>
      <c r="UKA27" s="236"/>
      <c r="UKB27" s="236"/>
      <c r="UKC27" s="236"/>
      <c r="UKD27" s="236"/>
      <c r="UKE27" s="236"/>
      <c r="UKF27" s="236"/>
      <c r="UKG27" s="236"/>
      <c r="UKH27" s="237"/>
      <c r="UKP27" s="236"/>
      <c r="UKQ27" s="236"/>
      <c r="UKR27" s="236"/>
      <c r="UKS27" s="236"/>
      <c r="UKT27" s="236"/>
      <c r="UKU27" s="236"/>
      <c r="UKV27" s="236"/>
      <c r="UKW27" s="236"/>
      <c r="UKX27" s="237"/>
      <c r="ULF27" s="236"/>
      <c r="ULG27" s="236"/>
      <c r="ULH27" s="236"/>
      <c r="ULI27" s="236"/>
      <c r="ULJ27" s="236"/>
      <c r="ULK27" s="236"/>
      <c r="ULL27" s="236"/>
      <c r="ULM27" s="236"/>
      <c r="ULN27" s="237"/>
      <c r="ULV27" s="236"/>
      <c r="ULW27" s="236"/>
      <c r="ULX27" s="236"/>
      <c r="ULY27" s="236"/>
      <c r="ULZ27" s="236"/>
      <c r="UMA27" s="236"/>
      <c r="UMB27" s="236"/>
      <c r="UMC27" s="236"/>
      <c r="UMD27" s="237"/>
      <c r="UML27" s="236"/>
      <c r="UMM27" s="236"/>
      <c r="UMN27" s="236"/>
      <c r="UMO27" s="236"/>
      <c r="UMP27" s="236"/>
      <c r="UMQ27" s="236"/>
      <c r="UMR27" s="236"/>
      <c r="UMS27" s="236"/>
      <c r="UMT27" s="237"/>
      <c r="UNB27" s="236"/>
      <c r="UNC27" s="236"/>
      <c r="UND27" s="236"/>
      <c r="UNE27" s="236"/>
      <c r="UNF27" s="236"/>
      <c r="UNG27" s="236"/>
      <c r="UNH27" s="236"/>
      <c r="UNI27" s="236"/>
      <c r="UNJ27" s="237"/>
      <c r="UNR27" s="236"/>
      <c r="UNS27" s="236"/>
      <c r="UNT27" s="236"/>
      <c r="UNU27" s="236"/>
      <c r="UNV27" s="236"/>
      <c r="UNW27" s="236"/>
      <c r="UNX27" s="236"/>
      <c r="UNY27" s="236"/>
      <c r="UNZ27" s="237"/>
      <c r="UOH27" s="236"/>
      <c r="UOI27" s="236"/>
      <c r="UOJ27" s="236"/>
      <c r="UOK27" s="236"/>
      <c r="UOL27" s="236"/>
      <c r="UOM27" s="236"/>
      <c r="UON27" s="236"/>
      <c r="UOO27" s="236"/>
      <c r="UOP27" s="237"/>
      <c r="UOX27" s="236"/>
      <c r="UOY27" s="236"/>
      <c r="UOZ27" s="236"/>
      <c r="UPA27" s="236"/>
      <c r="UPB27" s="236"/>
      <c r="UPC27" s="236"/>
      <c r="UPD27" s="236"/>
      <c r="UPE27" s="236"/>
      <c r="UPF27" s="237"/>
      <c r="UPN27" s="236"/>
      <c r="UPO27" s="236"/>
      <c r="UPP27" s="236"/>
      <c r="UPQ27" s="236"/>
      <c r="UPR27" s="236"/>
      <c r="UPS27" s="236"/>
      <c r="UPT27" s="236"/>
      <c r="UPU27" s="236"/>
      <c r="UPV27" s="237"/>
      <c r="UQD27" s="236"/>
      <c r="UQE27" s="236"/>
      <c r="UQF27" s="236"/>
      <c r="UQG27" s="236"/>
      <c r="UQH27" s="236"/>
      <c r="UQI27" s="236"/>
      <c r="UQJ27" s="236"/>
      <c r="UQK27" s="236"/>
      <c r="UQL27" s="237"/>
      <c r="UQT27" s="236"/>
      <c r="UQU27" s="236"/>
      <c r="UQV27" s="236"/>
      <c r="UQW27" s="236"/>
      <c r="UQX27" s="236"/>
      <c r="UQY27" s="236"/>
      <c r="UQZ27" s="236"/>
      <c r="URA27" s="236"/>
      <c r="URB27" s="237"/>
      <c r="URJ27" s="236"/>
      <c r="URK27" s="236"/>
      <c r="URL27" s="236"/>
      <c r="URM27" s="236"/>
      <c r="URN27" s="236"/>
      <c r="URO27" s="236"/>
      <c r="URP27" s="236"/>
      <c r="URQ27" s="236"/>
      <c r="URR27" s="237"/>
      <c r="URZ27" s="236"/>
      <c r="USA27" s="236"/>
      <c r="USB27" s="236"/>
      <c r="USC27" s="236"/>
      <c r="USD27" s="236"/>
      <c r="USE27" s="236"/>
      <c r="USF27" s="236"/>
      <c r="USG27" s="236"/>
      <c r="USH27" s="237"/>
      <c r="USP27" s="236"/>
      <c r="USQ27" s="236"/>
      <c r="USR27" s="236"/>
      <c r="USS27" s="236"/>
      <c r="UST27" s="236"/>
      <c r="USU27" s="236"/>
      <c r="USV27" s="236"/>
      <c r="USW27" s="236"/>
      <c r="USX27" s="237"/>
      <c r="UTF27" s="236"/>
      <c r="UTG27" s="236"/>
      <c r="UTH27" s="236"/>
      <c r="UTI27" s="236"/>
      <c r="UTJ27" s="236"/>
      <c r="UTK27" s="236"/>
      <c r="UTL27" s="236"/>
      <c r="UTM27" s="236"/>
      <c r="UTN27" s="237"/>
      <c r="UTV27" s="236"/>
      <c r="UTW27" s="236"/>
      <c r="UTX27" s="236"/>
      <c r="UTY27" s="236"/>
      <c r="UTZ27" s="236"/>
      <c r="UUA27" s="236"/>
      <c r="UUB27" s="236"/>
      <c r="UUC27" s="236"/>
      <c r="UUD27" s="237"/>
      <c r="UUL27" s="236"/>
      <c r="UUM27" s="236"/>
      <c r="UUN27" s="236"/>
      <c r="UUO27" s="236"/>
      <c r="UUP27" s="236"/>
      <c r="UUQ27" s="236"/>
      <c r="UUR27" s="236"/>
      <c r="UUS27" s="236"/>
      <c r="UUT27" s="237"/>
      <c r="UVB27" s="236"/>
      <c r="UVC27" s="236"/>
      <c r="UVD27" s="236"/>
      <c r="UVE27" s="236"/>
      <c r="UVF27" s="236"/>
      <c r="UVG27" s="236"/>
      <c r="UVH27" s="236"/>
      <c r="UVI27" s="236"/>
      <c r="UVJ27" s="237"/>
      <c r="UVR27" s="236"/>
      <c r="UVS27" s="236"/>
      <c r="UVT27" s="236"/>
      <c r="UVU27" s="236"/>
      <c r="UVV27" s="236"/>
      <c r="UVW27" s="236"/>
      <c r="UVX27" s="236"/>
      <c r="UVY27" s="236"/>
      <c r="UVZ27" s="237"/>
      <c r="UWH27" s="236"/>
      <c r="UWI27" s="236"/>
      <c r="UWJ27" s="236"/>
      <c r="UWK27" s="236"/>
      <c r="UWL27" s="236"/>
      <c r="UWM27" s="236"/>
      <c r="UWN27" s="236"/>
      <c r="UWO27" s="236"/>
      <c r="UWP27" s="237"/>
      <c r="UWX27" s="236"/>
      <c r="UWY27" s="236"/>
      <c r="UWZ27" s="236"/>
      <c r="UXA27" s="236"/>
      <c r="UXB27" s="236"/>
      <c r="UXC27" s="236"/>
      <c r="UXD27" s="236"/>
      <c r="UXE27" s="236"/>
      <c r="UXF27" s="237"/>
      <c r="UXN27" s="236"/>
      <c r="UXO27" s="236"/>
      <c r="UXP27" s="236"/>
      <c r="UXQ27" s="236"/>
      <c r="UXR27" s="236"/>
      <c r="UXS27" s="236"/>
      <c r="UXT27" s="236"/>
      <c r="UXU27" s="236"/>
      <c r="UXV27" s="237"/>
      <c r="UYD27" s="236"/>
      <c r="UYE27" s="236"/>
      <c r="UYF27" s="236"/>
      <c r="UYG27" s="236"/>
      <c r="UYH27" s="236"/>
      <c r="UYI27" s="236"/>
      <c r="UYJ27" s="236"/>
      <c r="UYK27" s="236"/>
      <c r="UYL27" s="237"/>
      <c r="UYT27" s="236"/>
      <c r="UYU27" s="236"/>
      <c r="UYV27" s="236"/>
      <c r="UYW27" s="236"/>
      <c r="UYX27" s="236"/>
      <c r="UYY27" s="236"/>
      <c r="UYZ27" s="236"/>
      <c r="UZA27" s="236"/>
      <c r="UZB27" s="237"/>
      <c r="UZJ27" s="236"/>
      <c r="UZK27" s="236"/>
      <c r="UZL27" s="236"/>
      <c r="UZM27" s="236"/>
      <c r="UZN27" s="236"/>
      <c r="UZO27" s="236"/>
      <c r="UZP27" s="236"/>
      <c r="UZQ27" s="236"/>
      <c r="UZR27" s="237"/>
      <c r="UZZ27" s="236"/>
      <c r="VAA27" s="236"/>
      <c r="VAB27" s="236"/>
      <c r="VAC27" s="236"/>
      <c r="VAD27" s="236"/>
      <c r="VAE27" s="236"/>
      <c r="VAF27" s="236"/>
      <c r="VAG27" s="236"/>
      <c r="VAH27" s="237"/>
      <c r="VAP27" s="236"/>
      <c r="VAQ27" s="236"/>
      <c r="VAR27" s="236"/>
      <c r="VAS27" s="236"/>
      <c r="VAT27" s="236"/>
      <c r="VAU27" s="236"/>
      <c r="VAV27" s="236"/>
      <c r="VAW27" s="236"/>
      <c r="VAX27" s="237"/>
      <c r="VBF27" s="236"/>
      <c r="VBG27" s="236"/>
      <c r="VBH27" s="236"/>
      <c r="VBI27" s="236"/>
      <c r="VBJ27" s="236"/>
      <c r="VBK27" s="236"/>
      <c r="VBL27" s="236"/>
      <c r="VBM27" s="236"/>
      <c r="VBN27" s="237"/>
      <c r="VBV27" s="236"/>
      <c r="VBW27" s="236"/>
      <c r="VBX27" s="236"/>
      <c r="VBY27" s="236"/>
      <c r="VBZ27" s="236"/>
      <c r="VCA27" s="236"/>
      <c r="VCB27" s="236"/>
      <c r="VCC27" s="236"/>
      <c r="VCD27" s="237"/>
      <c r="VCL27" s="236"/>
      <c r="VCM27" s="236"/>
      <c r="VCN27" s="236"/>
      <c r="VCO27" s="236"/>
      <c r="VCP27" s="236"/>
      <c r="VCQ27" s="236"/>
      <c r="VCR27" s="236"/>
      <c r="VCS27" s="236"/>
      <c r="VCT27" s="237"/>
      <c r="VDB27" s="236"/>
      <c r="VDC27" s="236"/>
      <c r="VDD27" s="236"/>
      <c r="VDE27" s="236"/>
      <c r="VDF27" s="236"/>
      <c r="VDG27" s="236"/>
      <c r="VDH27" s="236"/>
      <c r="VDI27" s="236"/>
      <c r="VDJ27" s="237"/>
      <c r="VDR27" s="236"/>
      <c r="VDS27" s="236"/>
      <c r="VDT27" s="236"/>
      <c r="VDU27" s="236"/>
      <c r="VDV27" s="236"/>
      <c r="VDW27" s="236"/>
      <c r="VDX27" s="236"/>
      <c r="VDY27" s="236"/>
      <c r="VDZ27" s="237"/>
      <c r="VEH27" s="236"/>
      <c r="VEI27" s="236"/>
      <c r="VEJ27" s="236"/>
      <c r="VEK27" s="236"/>
      <c r="VEL27" s="236"/>
      <c r="VEM27" s="236"/>
      <c r="VEN27" s="236"/>
      <c r="VEO27" s="236"/>
      <c r="VEP27" s="237"/>
      <c r="VEX27" s="236"/>
      <c r="VEY27" s="236"/>
      <c r="VEZ27" s="236"/>
      <c r="VFA27" s="236"/>
      <c r="VFB27" s="236"/>
      <c r="VFC27" s="236"/>
      <c r="VFD27" s="236"/>
      <c r="VFE27" s="236"/>
      <c r="VFF27" s="237"/>
      <c r="VFN27" s="236"/>
      <c r="VFO27" s="236"/>
      <c r="VFP27" s="236"/>
      <c r="VFQ27" s="236"/>
      <c r="VFR27" s="236"/>
      <c r="VFS27" s="236"/>
      <c r="VFT27" s="236"/>
      <c r="VFU27" s="236"/>
      <c r="VFV27" s="237"/>
      <c r="VGD27" s="236"/>
      <c r="VGE27" s="236"/>
      <c r="VGF27" s="236"/>
      <c r="VGG27" s="236"/>
      <c r="VGH27" s="236"/>
      <c r="VGI27" s="236"/>
      <c r="VGJ27" s="236"/>
      <c r="VGK27" s="236"/>
      <c r="VGL27" s="237"/>
      <c r="VGT27" s="236"/>
      <c r="VGU27" s="236"/>
      <c r="VGV27" s="236"/>
      <c r="VGW27" s="236"/>
      <c r="VGX27" s="236"/>
      <c r="VGY27" s="236"/>
      <c r="VGZ27" s="236"/>
      <c r="VHA27" s="236"/>
      <c r="VHB27" s="237"/>
      <c r="VHJ27" s="236"/>
      <c r="VHK27" s="236"/>
      <c r="VHL27" s="236"/>
      <c r="VHM27" s="236"/>
      <c r="VHN27" s="236"/>
      <c r="VHO27" s="236"/>
      <c r="VHP27" s="236"/>
      <c r="VHQ27" s="236"/>
      <c r="VHR27" s="237"/>
      <c r="VHZ27" s="236"/>
      <c r="VIA27" s="236"/>
      <c r="VIB27" s="236"/>
      <c r="VIC27" s="236"/>
      <c r="VID27" s="236"/>
      <c r="VIE27" s="236"/>
      <c r="VIF27" s="236"/>
      <c r="VIG27" s="236"/>
      <c r="VIH27" s="237"/>
      <c r="VIP27" s="236"/>
      <c r="VIQ27" s="236"/>
      <c r="VIR27" s="236"/>
      <c r="VIS27" s="236"/>
      <c r="VIT27" s="236"/>
      <c r="VIU27" s="236"/>
      <c r="VIV27" s="236"/>
      <c r="VIW27" s="236"/>
      <c r="VIX27" s="237"/>
      <c r="VJF27" s="236"/>
      <c r="VJG27" s="236"/>
      <c r="VJH27" s="236"/>
      <c r="VJI27" s="236"/>
      <c r="VJJ27" s="236"/>
      <c r="VJK27" s="236"/>
      <c r="VJL27" s="236"/>
      <c r="VJM27" s="236"/>
      <c r="VJN27" s="237"/>
      <c r="VJV27" s="236"/>
      <c r="VJW27" s="236"/>
      <c r="VJX27" s="236"/>
      <c r="VJY27" s="236"/>
      <c r="VJZ27" s="236"/>
      <c r="VKA27" s="236"/>
      <c r="VKB27" s="236"/>
      <c r="VKC27" s="236"/>
      <c r="VKD27" s="237"/>
      <c r="VKL27" s="236"/>
      <c r="VKM27" s="236"/>
      <c r="VKN27" s="236"/>
      <c r="VKO27" s="236"/>
      <c r="VKP27" s="236"/>
      <c r="VKQ27" s="236"/>
      <c r="VKR27" s="236"/>
      <c r="VKS27" s="236"/>
      <c r="VKT27" s="237"/>
      <c r="VLB27" s="236"/>
      <c r="VLC27" s="236"/>
      <c r="VLD27" s="236"/>
      <c r="VLE27" s="236"/>
      <c r="VLF27" s="236"/>
      <c r="VLG27" s="236"/>
      <c r="VLH27" s="236"/>
      <c r="VLI27" s="236"/>
      <c r="VLJ27" s="237"/>
      <c r="VLR27" s="236"/>
      <c r="VLS27" s="236"/>
      <c r="VLT27" s="236"/>
      <c r="VLU27" s="236"/>
      <c r="VLV27" s="236"/>
      <c r="VLW27" s="236"/>
      <c r="VLX27" s="236"/>
      <c r="VLY27" s="236"/>
      <c r="VLZ27" s="237"/>
      <c r="VMH27" s="236"/>
      <c r="VMI27" s="236"/>
      <c r="VMJ27" s="236"/>
      <c r="VMK27" s="236"/>
      <c r="VML27" s="236"/>
      <c r="VMM27" s="236"/>
      <c r="VMN27" s="236"/>
      <c r="VMO27" s="236"/>
      <c r="VMP27" s="237"/>
      <c r="VMX27" s="236"/>
      <c r="VMY27" s="236"/>
      <c r="VMZ27" s="236"/>
      <c r="VNA27" s="236"/>
      <c r="VNB27" s="236"/>
      <c r="VNC27" s="236"/>
      <c r="VND27" s="236"/>
      <c r="VNE27" s="236"/>
      <c r="VNF27" s="237"/>
      <c r="VNN27" s="236"/>
      <c r="VNO27" s="236"/>
      <c r="VNP27" s="236"/>
      <c r="VNQ27" s="236"/>
      <c r="VNR27" s="236"/>
      <c r="VNS27" s="236"/>
      <c r="VNT27" s="236"/>
      <c r="VNU27" s="236"/>
      <c r="VNV27" s="237"/>
      <c r="VOD27" s="236"/>
      <c r="VOE27" s="236"/>
      <c r="VOF27" s="236"/>
      <c r="VOG27" s="236"/>
      <c r="VOH27" s="236"/>
      <c r="VOI27" s="236"/>
      <c r="VOJ27" s="236"/>
      <c r="VOK27" s="236"/>
      <c r="VOL27" s="237"/>
      <c r="VOT27" s="236"/>
      <c r="VOU27" s="236"/>
      <c r="VOV27" s="236"/>
      <c r="VOW27" s="236"/>
      <c r="VOX27" s="236"/>
      <c r="VOY27" s="236"/>
      <c r="VOZ27" s="236"/>
      <c r="VPA27" s="236"/>
      <c r="VPB27" s="237"/>
      <c r="VPJ27" s="236"/>
      <c r="VPK27" s="236"/>
      <c r="VPL27" s="236"/>
      <c r="VPM27" s="236"/>
      <c r="VPN27" s="236"/>
      <c r="VPO27" s="236"/>
      <c r="VPP27" s="236"/>
      <c r="VPQ27" s="236"/>
      <c r="VPR27" s="237"/>
      <c r="VPZ27" s="236"/>
      <c r="VQA27" s="236"/>
      <c r="VQB27" s="236"/>
      <c r="VQC27" s="236"/>
      <c r="VQD27" s="236"/>
      <c r="VQE27" s="236"/>
      <c r="VQF27" s="236"/>
      <c r="VQG27" s="236"/>
      <c r="VQH27" s="237"/>
      <c r="VQP27" s="236"/>
      <c r="VQQ27" s="236"/>
      <c r="VQR27" s="236"/>
      <c r="VQS27" s="236"/>
      <c r="VQT27" s="236"/>
      <c r="VQU27" s="236"/>
      <c r="VQV27" s="236"/>
      <c r="VQW27" s="236"/>
      <c r="VQX27" s="237"/>
      <c r="VRF27" s="236"/>
      <c r="VRG27" s="236"/>
      <c r="VRH27" s="236"/>
      <c r="VRI27" s="236"/>
      <c r="VRJ27" s="236"/>
      <c r="VRK27" s="236"/>
      <c r="VRL27" s="236"/>
      <c r="VRM27" s="236"/>
      <c r="VRN27" s="237"/>
      <c r="VRV27" s="236"/>
      <c r="VRW27" s="236"/>
      <c r="VRX27" s="236"/>
      <c r="VRY27" s="236"/>
      <c r="VRZ27" s="236"/>
      <c r="VSA27" s="236"/>
      <c r="VSB27" s="236"/>
      <c r="VSC27" s="236"/>
      <c r="VSD27" s="237"/>
      <c r="VSL27" s="236"/>
      <c r="VSM27" s="236"/>
      <c r="VSN27" s="236"/>
      <c r="VSO27" s="236"/>
      <c r="VSP27" s="236"/>
      <c r="VSQ27" s="236"/>
      <c r="VSR27" s="236"/>
      <c r="VSS27" s="236"/>
      <c r="VST27" s="237"/>
      <c r="VTB27" s="236"/>
      <c r="VTC27" s="236"/>
      <c r="VTD27" s="236"/>
      <c r="VTE27" s="236"/>
      <c r="VTF27" s="236"/>
      <c r="VTG27" s="236"/>
      <c r="VTH27" s="236"/>
      <c r="VTI27" s="236"/>
      <c r="VTJ27" s="237"/>
      <c r="VTR27" s="236"/>
      <c r="VTS27" s="236"/>
      <c r="VTT27" s="236"/>
      <c r="VTU27" s="236"/>
      <c r="VTV27" s="236"/>
      <c r="VTW27" s="236"/>
      <c r="VTX27" s="236"/>
      <c r="VTY27" s="236"/>
      <c r="VTZ27" s="237"/>
      <c r="VUH27" s="236"/>
      <c r="VUI27" s="236"/>
      <c r="VUJ27" s="236"/>
      <c r="VUK27" s="236"/>
      <c r="VUL27" s="236"/>
      <c r="VUM27" s="236"/>
      <c r="VUN27" s="236"/>
      <c r="VUO27" s="236"/>
      <c r="VUP27" s="237"/>
      <c r="VUX27" s="236"/>
      <c r="VUY27" s="236"/>
      <c r="VUZ27" s="236"/>
      <c r="VVA27" s="236"/>
      <c r="VVB27" s="236"/>
      <c r="VVC27" s="236"/>
      <c r="VVD27" s="236"/>
      <c r="VVE27" s="236"/>
      <c r="VVF27" s="237"/>
      <c r="VVN27" s="236"/>
      <c r="VVO27" s="236"/>
      <c r="VVP27" s="236"/>
      <c r="VVQ27" s="236"/>
      <c r="VVR27" s="236"/>
      <c r="VVS27" s="236"/>
      <c r="VVT27" s="236"/>
      <c r="VVU27" s="236"/>
      <c r="VVV27" s="237"/>
      <c r="VWD27" s="236"/>
      <c r="VWE27" s="236"/>
      <c r="VWF27" s="236"/>
      <c r="VWG27" s="236"/>
      <c r="VWH27" s="236"/>
      <c r="VWI27" s="236"/>
      <c r="VWJ27" s="236"/>
      <c r="VWK27" s="236"/>
      <c r="VWL27" s="237"/>
      <c r="VWT27" s="236"/>
      <c r="VWU27" s="236"/>
      <c r="VWV27" s="236"/>
      <c r="VWW27" s="236"/>
      <c r="VWX27" s="236"/>
      <c r="VWY27" s="236"/>
      <c r="VWZ27" s="236"/>
      <c r="VXA27" s="236"/>
      <c r="VXB27" s="237"/>
      <c r="VXJ27" s="236"/>
      <c r="VXK27" s="236"/>
      <c r="VXL27" s="236"/>
      <c r="VXM27" s="236"/>
      <c r="VXN27" s="236"/>
      <c r="VXO27" s="236"/>
      <c r="VXP27" s="236"/>
      <c r="VXQ27" s="236"/>
      <c r="VXR27" s="237"/>
      <c r="VXZ27" s="236"/>
      <c r="VYA27" s="236"/>
      <c r="VYB27" s="236"/>
      <c r="VYC27" s="236"/>
      <c r="VYD27" s="236"/>
      <c r="VYE27" s="236"/>
      <c r="VYF27" s="236"/>
      <c r="VYG27" s="236"/>
      <c r="VYH27" s="237"/>
      <c r="VYP27" s="236"/>
      <c r="VYQ27" s="236"/>
      <c r="VYR27" s="236"/>
      <c r="VYS27" s="236"/>
      <c r="VYT27" s="236"/>
      <c r="VYU27" s="236"/>
      <c r="VYV27" s="236"/>
      <c r="VYW27" s="236"/>
      <c r="VYX27" s="237"/>
      <c r="VZF27" s="236"/>
      <c r="VZG27" s="236"/>
      <c r="VZH27" s="236"/>
      <c r="VZI27" s="236"/>
      <c r="VZJ27" s="236"/>
      <c r="VZK27" s="236"/>
      <c r="VZL27" s="236"/>
      <c r="VZM27" s="236"/>
      <c r="VZN27" s="237"/>
      <c r="VZV27" s="236"/>
      <c r="VZW27" s="236"/>
      <c r="VZX27" s="236"/>
      <c r="VZY27" s="236"/>
      <c r="VZZ27" s="236"/>
      <c r="WAA27" s="236"/>
      <c r="WAB27" s="236"/>
      <c r="WAC27" s="236"/>
      <c r="WAD27" s="237"/>
      <c r="WAL27" s="236"/>
      <c r="WAM27" s="236"/>
      <c r="WAN27" s="236"/>
      <c r="WAO27" s="236"/>
      <c r="WAP27" s="236"/>
      <c r="WAQ27" s="236"/>
      <c r="WAR27" s="236"/>
      <c r="WAS27" s="236"/>
      <c r="WAT27" s="237"/>
      <c r="WBB27" s="236"/>
      <c r="WBC27" s="236"/>
      <c r="WBD27" s="236"/>
      <c r="WBE27" s="236"/>
      <c r="WBF27" s="236"/>
      <c r="WBG27" s="236"/>
      <c r="WBH27" s="236"/>
      <c r="WBI27" s="236"/>
      <c r="WBJ27" s="237"/>
      <c r="WBR27" s="236"/>
      <c r="WBS27" s="236"/>
      <c r="WBT27" s="236"/>
      <c r="WBU27" s="236"/>
      <c r="WBV27" s="236"/>
      <c r="WBW27" s="236"/>
      <c r="WBX27" s="236"/>
      <c r="WBY27" s="236"/>
      <c r="WBZ27" s="237"/>
      <c r="WCH27" s="236"/>
      <c r="WCI27" s="236"/>
      <c r="WCJ27" s="236"/>
      <c r="WCK27" s="236"/>
      <c r="WCL27" s="236"/>
      <c r="WCM27" s="236"/>
      <c r="WCN27" s="236"/>
      <c r="WCO27" s="236"/>
      <c r="WCP27" s="237"/>
      <c r="WCX27" s="236"/>
      <c r="WCY27" s="236"/>
      <c r="WCZ27" s="236"/>
      <c r="WDA27" s="236"/>
      <c r="WDB27" s="236"/>
      <c r="WDC27" s="236"/>
      <c r="WDD27" s="236"/>
      <c r="WDE27" s="236"/>
      <c r="WDF27" s="237"/>
      <c r="WDN27" s="236"/>
      <c r="WDO27" s="236"/>
      <c r="WDP27" s="236"/>
      <c r="WDQ27" s="236"/>
      <c r="WDR27" s="236"/>
      <c r="WDS27" s="236"/>
      <c r="WDT27" s="236"/>
      <c r="WDU27" s="236"/>
      <c r="WDV27" s="237"/>
      <c r="WED27" s="236"/>
      <c r="WEE27" s="236"/>
      <c r="WEF27" s="236"/>
      <c r="WEG27" s="236"/>
      <c r="WEH27" s="236"/>
      <c r="WEI27" s="236"/>
      <c r="WEJ27" s="236"/>
      <c r="WEK27" s="236"/>
      <c r="WEL27" s="237"/>
      <c r="WET27" s="236"/>
      <c r="WEU27" s="236"/>
      <c r="WEV27" s="236"/>
      <c r="WEW27" s="236"/>
      <c r="WEX27" s="236"/>
      <c r="WEY27" s="236"/>
      <c r="WEZ27" s="236"/>
      <c r="WFA27" s="236"/>
      <c r="WFB27" s="237"/>
      <c r="WFJ27" s="236"/>
      <c r="WFK27" s="236"/>
      <c r="WFL27" s="236"/>
      <c r="WFM27" s="236"/>
      <c r="WFN27" s="236"/>
      <c r="WFO27" s="236"/>
      <c r="WFP27" s="236"/>
      <c r="WFQ27" s="236"/>
      <c r="WFR27" s="237"/>
      <c r="WFZ27" s="236"/>
      <c r="WGA27" s="236"/>
      <c r="WGB27" s="236"/>
      <c r="WGC27" s="236"/>
      <c r="WGD27" s="236"/>
      <c r="WGE27" s="236"/>
      <c r="WGF27" s="236"/>
      <c r="WGG27" s="236"/>
      <c r="WGH27" s="237"/>
      <c r="WGP27" s="236"/>
      <c r="WGQ27" s="236"/>
      <c r="WGR27" s="236"/>
      <c r="WGS27" s="236"/>
      <c r="WGT27" s="236"/>
      <c r="WGU27" s="236"/>
      <c r="WGV27" s="236"/>
      <c r="WGW27" s="236"/>
      <c r="WGX27" s="237"/>
      <c r="WHF27" s="236"/>
      <c r="WHG27" s="236"/>
      <c r="WHH27" s="236"/>
      <c r="WHI27" s="236"/>
      <c r="WHJ27" s="236"/>
      <c r="WHK27" s="236"/>
      <c r="WHL27" s="236"/>
      <c r="WHM27" s="236"/>
      <c r="WHN27" s="237"/>
      <c r="WHV27" s="236"/>
      <c r="WHW27" s="236"/>
      <c r="WHX27" s="236"/>
      <c r="WHY27" s="236"/>
      <c r="WHZ27" s="236"/>
      <c r="WIA27" s="236"/>
      <c r="WIB27" s="236"/>
      <c r="WIC27" s="236"/>
      <c r="WID27" s="237"/>
      <c r="WIL27" s="236"/>
      <c r="WIM27" s="236"/>
      <c r="WIN27" s="236"/>
      <c r="WIO27" s="236"/>
      <c r="WIP27" s="236"/>
      <c r="WIQ27" s="236"/>
      <c r="WIR27" s="236"/>
      <c r="WIS27" s="236"/>
      <c r="WIT27" s="237"/>
      <c r="WJB27" s="236"/>
      <c r="WJC27" s="236"/>
      <c r="WJD27" s="236"/>
      <c r="WJE27" s="236"/>
      <c r="WJF27" s="236"/>
      <c r="WJG27" s="236"/>
      <c r="WJH27" s="236"/>
      <c r="WJI27" s="236"/>
      <c r="WJJ27" s="237"/>
      <c r="WJR27" s="236"/>
      <c r="WJS27" s="236"/>
      <c r="WJT27" s="236"/>
      <c r="WJU27" s="236"/>
      <c r="WJV27" s="236"/>
      <c r="WJW27" s="236"/>
      <c r="WJX27" s="236"/>
      <c r="WJY27" s="236"/>
      <c r="WJZ27" s="237"/>
      <c r="WKH27" s="236"/>
      <c r="WKI27" s="236"/>
      <c r="WKJ27" s="236"/>
      <c r="WKK27" s="236"/>
      <c r="WKL27" s="236"/>
      <c r="WKM27" s="236"/>
      <c r="WKN27" s="236"/>
      <c r="WKO27" s="236"/>
      <c r="WKP27" s="237"/>
      <c r="WKX27" s="236"/>
      <c r="WKY27" s="236"/>
      <c r="WKZ27" s="236"/>
      <c r="WLA27" s="236"/>
      <c r="WLB27" s="236"/>
      <c r="WLC27" s="236"/>
      <c r="WLD27" s="236"/>
      <c r="WLE27" s="236"/>
      <c r="WLF27" s="237"/>
      <c r="WLN27" s="236"/>
      <c r="WLO27" s="236"/>
      <c r="WLP27" s="236"/>
      <c r="WLQ27" s="236"/>
      <c r="WLR27" s="236"/>
      <c r="WLS27" s="236"/>
      <c r="WLT27" s="236"/>
      <c r="WLU27" s="236"/>
      <c r="WLV27" s="237"/>
      <c r="WMD27" s="236"/>
      <c r="WME27" s="236"/>
      <c r="WMF27" s="236"/>
      <c r="WMG27" s="236"/>
      <c r="WMH27" s="236"/>
      <c r="WMI27" s="236"/>
      <c r="WMJ27" s="236"/>
      <c r="WMK27" s="236"/>
      <c r="WML27" s="237"/>
      <c r="WMT27" s="236"/>
      <c r="WMU27" s="236"/>
      <c r="WMV27" s="236"/>
      <c r="WMW27" s="236"/>
      <c r="WMX27" s="236"/>
      <c r="WMY27" s="236"/>
      <c r="WMZ27" s="236"/>
      <c r="WNA27" s="236"/>
      <c r="WNB27" s="237"/>
      <c r="WNJ27" s="236"/>
      <c r="WNK27" s="236"/>
      <c r="WNL27" s="236"/>
      <c r="WNM27" s="236"/>
      <c r="WNN27" s="236"/>
      <c r="WNO27" s="236"/>
      <c r="WNP27" s="236"/>
      <c r="WNQ27" s="236"/>
      <c r="WNR27" s="237"/>
      <c r="WNZ27" s="236"/>
      <c r="WOA27" s="236"/>
      <c r="WOB27" s="236"/>
      <c r="WOC27" s="236"/>
      <c r="WOD27" s="236"/>
      <c r="WOE27" s="236"/>
      <c r="WOF27" s="236"/>
      <c r="WOG27" s="236"/>
      <c r="WOH27" s="237"/>
      <c r="WOP27" s="236"/>
      <c r="WOQ27" s="236"/>
      <c r="WOR27" s="236"/>
      <c r="WOS27" s="236"/>
      <c r="WOT27" s="236"/>
      <c r="WOU27" s="236"/>
      <c r="WOV27" s="236"/>
      <c r="WOW27" s="236"/>
      <c r="WOX27" s="237"/>
      <c r="WPF27" s="236"/>
      <c r="WPG27" s="236"/>
      <c r="WPH27" s="236"/>
      <c r="WPI27" s="236"/>
      <c r="WPJ27" s="236"/>
      <c r="WPK27" s="236"/>
      <c r="WPL27" s="236"/>
      <c r="WPM27" s="236"/>
      <c r="WPN27" s="237"/>
      <c r="WPV27" s="236"/>
      <c r="WPW27" s="236"/>
      <c r="WPX27" s="236"/>
      <c r="WPY27" s="236"/>
      <c r="WPZ27" s="236"/>
      <c r="WQA27" s="236"/>
      <c r="WQB27" s="236"/>
      <c r="WQC27" s="236"/>
      <c r="WQD27" s="237"/>
      <c r="WQL27" s="236"/>
      <c r="WQM27" s="236"/>
      <c r="WQN27" s="236"/>
      <c r="WQO27" s="236"/>
      <c r="WQP27" s="236"/>
      <c r="WQQ27" s="236"/>
      <c r="WQR27" s="236"/>
      <c r="WQS27" s="236"/>
      <c r="WQT27" s="237"/>
      <c r="WRB27" s="236"/>
      <c r="WRC27" s="236"/>
      <c r="WRD27" s="236"/>
      <c r="WRE27" s="236"/>
      <c r="WRF27" s="236"/>
      <c r="WRG27" s="236"/>
      <c r="WRH27" s="236"/>
      <c r="WRI27" s="236"/>
      <c r="WRJ27" s="237"/>
      <c r="WRR27" s="236"/>
      <c r="WRS27" s="236"/>
      <c r="WRT27" s="236"/>
      <c r="WRU27" s="236"/>
      <c r="WRV27" s="236"/>
      <c r="WRW27" s="236"/>
      <c r="WRX27" s="236"/>
      <c r="WRY27" s="236"/>
      <c r="WRZ27" s="237"/>
      <c r="WSH27" s="236"/>
      <c r="WSI27" s="236"/>
      <c r="WSJ27" s="236"/>
      <c r="WSK27" s="236"/>
      <c r="WSL27" s="236"/>
      <c r="WSM27" s="236"/>
      <c r="WSN27" s="236"/>
      <c r="WSO27" s="236"/>
      <c r="WSP27" s="237"/>
      <c r="WSX27" s="236"/>
      <c r="WSY27" s="236"/>
      <c r="WSZ27" s="236"/>
      <c r="WTA27" s="236"/>
      <c r="WTB27" s="236"/>
      <c r="WTC27" s="236"/>
      <c r="WTD27" s="236"/>
      <c r="WTE27" s="236"/>
      <c r="WTF27" s="237"/>
      <c r="WTN27" s="236"/>
      <c r="WTO27" s="236"/>
      <c r="WTP27" s="236"/>
      <c r="WTQ27" s="236"/>
      <c r="WTR27" s="236"/>
      <c r="WTS27" s="236"/>
      <c r="WTT27" s="236"/>
      <c r="WTU27" s="236"/>
      <c r="WTV27" s="237"/>
      <c r="WUD27" s="236"/>
      <c r="WUE27" s="236"/>
      <c r="WUF27" s="236"/>
      <c r="WUG27" s="236"/>
      <c r="WUH27" s="236"/>
      <c r="WUI27" s="236"/>
      <c r="WUJ27" s="236"/>
      <c r="WUK27" s="236"/>
      <c r="WUL27" s="237"/>
      <c r="WUT27" s="236"/>
      <c r="WUU27" s="236"/>
      <c r="WUV27" s="236"/>
      <c r="WUW27" s="236"/>
      <c r="WUX27" s="236"/>
      <c r="WUY27" s="236"/>
      <c r="WUZ27" s="236"/>
      <c r="WVA27" s="236"/>
      <c r="WVB27" s="237"/>
      <c r="WVJ27" s="236"/>
      <c r="WVK27" s="236"/>
      <c r="WVL27" s="236"/>
      <c r="WVM27" s="236"/>
      <c r="WVN27" s="236"/>
      <c r="WVO27" s="236"/>
      <c r="WVP27" s="236"/>
      <c r="WVQ27" s="236"/>
      <c r="WVR27" s="237"/>
      <c r="WVZ27" s="236"/>
      <c r="WWA27" s="236"/>
      <c r="WWB27" s="236"/>
      <c r="WWC27" s="236"/>
      <c r="WWD27" s="236"/>
      <c r="WWE27" s="236"/>
      <c r="WWF27" s="236"/>
      <c r="WWG27" s="236"/>
      <c r="WWH27" s="237"/>
      <c r="WWP27" s="236"/>
      <c r="WWQ27" s="236"/>
      <c r="WWR27" s="236"/>
      <c r="WWS27" s="236"/>
      <c r="WWT27" s="236"/>
      <c r="WWU27" s="236"/>
      <c r="WWV27" s="236"/>
      <c r="WWW27" s="236"/>
      <c r="WWX27" s="237"/>
      <c r="WXF27" s="236"/>
      <c r="WXG27" s="236"/>
      <c r="WXH27" s="236"/>
      <c r="WXI27" s="236"/>
      <c r="WXJ27" s="236"/>
      <c r="WXK27" s="236"/>
      <c r="WXL27" s="236"/>
      <c r="WXM27" s="236"/>
      <c r="WXN27" s="237"/>
      <c r="WXV27" s="236"/>
      <c r="WXW27" s="236"/>
      <c r="WXX27" s="236"/>
      <c r="WXY27" s="236"/>
      <c r="WXZ27" s="236"/>
      <c r="WYA27" s="236"/>
      <c r="WYB27" s="236"/>
      <c r="WYC27" s="236"/>
      <c r="WYD27" s="237"/>
      <c r="WYL27" s="236"/>
      <c r="WYM27" s="236"/>
      <c r="WYN27" s="236"/>
      <c r="WYO27" s="236"/>
      <c r="WYP27" s="236"/>
      <c r="WYQ27" s="236"/>
      <c r="WYR27" s="236"/>
      <c r="WYS27" s="236"/>
      <c r="WYT27" s="237"/>
      <c r="WZB27" s="236"/>
      <c r="WZC27" s="236"/>
      <c r="WZD27" s="236"/>
      <c r="WZE27" s="236"/>
      <c r="WZF27" s="236"/>
      <c r="WZG27" s="236"/>
      <c r="WZH27" s="236"/>
      <c r="WZI27" s="236"/>
      <c r="WZJ27" s="237"/>
      <c r="WZR27" s="236"/>
      <c r="WZS27" s="236"/>
      <c r="WZT27" s="236"/>
      <c r="WZU27" s="236"/>
      <c r="WZV27" s="236"/>
      <c r="WZW27" s="236"/>
      <c r="WZX27" s="236"/>
      <c r="WZY27" s="236"/>
      <c r="WZZ27" s="237"/>
      <c r="XAH27" s="236"/>
      <c r="XAI27" s="236"/>
      <c r="XAJ27" s="236"/>
      <c r="XAK27" s="236"/>
      <c r="XAL27" s="236"/>
      <c r="XAM27" s="236"/>
      <c r="XAN27" s="236"/>
      <c r="XAO27" s="236"/>
      <c r="XAP27" s="237"/>
      <c r="XAX27" s="236"/>
      <c r="XAY27" s="236"/>
      <c r="XAZ27" s="236"/>
      <c r="XBA27" s="236"/>
      <c r="XBB27" s="236"/>
      <c r="XBC27" s="236"/>
      <c r="XBD27" s="236"/>
      <c r="XBE27" s="236"/>
      <c r="XBF27" s="237"/>
      <c r="XBN27" s="236"/>
      <c r="XBO27" s="236"/>
      <c r="XBP27" s="236"/>
      <c r="XBQ27" s="236"/>
      <c r="XBR27" s="236"/>
      <c r="XBS27" s="236"/>
      <c r="XBT27" s="236"/>
      <c r="XBU27" s="236"/>
      <c r="XBV27" s="237"/>
      <c r="XCD27" s="236"/>
      <c r="XCE27" s="236"/>
      <c r="XCF27" s="236"/>
      <c r="XCG27" s="236"/>
      <c r="XCH27" s="236"/>
      <c r="XCI27" s="236"/>
      <c r="XCJ27" s="236"/>
      <c r="XCK27" s="236"/>
      <c r="XCL27" s="237"/>
      <c r="XCT27" s="236"/>
      <c r="XCU27" s="236"/>
      <c r="XCV27" s="236"/>
      <c r="XCW27" s="236"/>
      <c r="XCX27" s="236"/>
      <c r="XCY27" s="236"/>
      <c r="XCZ27" s="236"/>
      <c r="XDA27" s="236"/>
      <c r="XDB27" s="237"/>
      <c r="XDJ27" s="236"/>
      <c r="XDK27" s="236"/>
      <c r="XDL27" s="236"/>
      <c r="XDM27" s="236"/>
      <c r="XDN27" s="236"/>
      <c r="XDO27" s="236"/>
      <c r="XDP27" s="236"/>
      <c r="XDQ27" s="236"/>
      <c r="XDR27" s="237"/>
      <c r="XDZ27" s="236"/>
      <c r="XEA27" s="236"/>
      <c r="XEB27" s="236"/>
      <c r="XEC27" s="236"/>
      <c r="XED27" s="236"/>
      <c r="XEE27" s="236"/>
      <c r="XEF27" s="236"/>
      <c r="XEG27" s="236"/>
      <c r="XEH27" s="237"/>
      <c r="XEP27" s="236"/>
      <c r="XEQ27" s="236"/>
      <c r="XER27" s="236"/>
      <c r="XES27" s="236"/>
      <c r="XET27" s="236"/>
      <c r="XEU27" s="236"/>
      <c r="XEV27" s="236"/>
      <c r="XEW27" s="236"/>
      <c r="XEX27" s="237"/>
    </row>
    <row r="28" spans="2:1024 1026:2048 2050:3072 3074:4096 4098:5120 5122:6144 6146:7168 7170:8192 8194:9216 9218:10240 10242:11264 11266:12288 12290:13312 13314:14336 14338:15360 15362:16384" ht="6.75" customHeight="1">
      <c r="B28" s="511"/>
      <c r="C28" s="511"/>
      <c r="D28" s="511"/>
      <c r="E28" s="511"/>
      <c r="F28" s="511"/>
      <c r="G28" s="511"/>
      <c r="H28" s="511"/>
      <c r="I28" s="270"/>
      <c r="R28" s="236"/>
      <c r="S28" s="236"/>
      <c r="T28" s="236"/>
      <c r="U28" s="236"/>
      <c r="V28" s="383"/>
      <c r="Z28" s="380"/>
      <c r="AH28" s="406"/>
      <c r="AI28" s="406"/>
      <c r="AJ28" s="406"/>
      <c r="AK28" s="406"/>
      <c r="AL28" s="406"/>
      <c r="AM28" s="406"/>
      <c r="AN28" s="406"/>
      <c r="AO28" s="40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R28" s="236"/>
      <c r="PS28" s="236"/>
      <c r="PT28" s="236"/>
      <c r="PU28" s="236"/>
      <c r="PV28" s="236"/>
      <c r="PW28" s="236"/>
      <c r="PX28" s="236"/>
      <c r="PY28" s="236"/>
      <c r="QH28" s="236"/>
      <c r="QI28" s="236"/>
      <c r="QJ28" s="236"/>
      <c r="QK28" s="236"/>
      <c r="QL28" s="236"/>
      <c r="QM28" s="236"/>
      <c r="QN28" s="236"/>
      <c r="QO28" s="236"/>
      <c r="QX28" s="236"/>
      <c r="QY28" s="236"/>
      <c r="QZ28" s="236"/>
      <c r="RA28" s="236"/>
      <c r="RB28" s="236"/>
      <c r="RC28" s="236"/>
      <c r="RD28" s="236"/>
      <c r="RE28" s="236"/>
      <c r="RN28" s="236"/>
      <c r="RO28" s="236"/>
      <c r="RP28" s="236"/>
      <c r="RQ28" s="236"/>
      <c r="RR28" s="236"/>
      <c r="RS28" s="236"/>
      <c r="RT28" s="236"/>
      <c r="RU28" s="236"/>
      <c r="SD28" s="236"/>
      <c r="SE28" s="236"/>
      <c r="SF28" s="236"/>
      <c r="SG28" s="236"/>
      <c r="SH28" s="236"/>
      <c r="SI28" s="236"/>
      <c r="SJ28" s="236"/>
      <c r="SK28" s="236"/>
      <c r="ST28" s="236"/>
      <c r="SU28" s="236"/>
      <c r="SV28" s="236"/>
      <c r="SW28" s="236"/>
      <c r="SX28" s="236"/>
      <c r="SY28" s="236"/>
      <c r="SZ28" s="236"/>
      <c r="TA28" s="236"/>
      <c r="TJ28" s="236"/>
      <c r="TK28" s="236"/>
      <c r="TL28" s="236"/>
      <c r="TM28" s="236"/>
      <c r="TN28" s="236"/>
      <c r="TO28" s="236"/>
      <c r="TP28" s="236"/>
      <c r="TQ28" s="236"/>
      <c r="TZ28" s="236"/>
      <c r="UA28" s="236"/>
      <c r="UB28" s="236"/>
      <c r="UC28" s="236"/>
      <c r="UD28" s="236"/>
      <c r="UE28" s="236"/>
      <c r="UF28" s="236"/>
      <c r="UG28" s="236"/>
      <c r="UP28" s="236"/>
      <c r="UQ28" s="236"/>
      <c r="UR28" s="236"/>
      <c r="US28" s="236"/>
      <c r="UT28" s="236"/>
      <c r="UU28" s="236"/>
      <c r="UV28" s="236"/>
      <c r="UW28" s="236"/>
      <c r="VF28" s="236"/>
      <c r="VG28" s="236"/>
      <c r="VH28" s="236"/>
      <c r="VI28" s="236"/>
      <c r="VJ28" s="236"/>
      <c r="VK28" s="236"/>
      <c r="VL28" s="236"/>
      <c r="VM28" s="236"/>
      <c r="VV28" s="236"/>
      <c r="VW28" s="236"/>
      <c r="VX28" s="236"/>
      <c r="VY28" s="236"/>
      <c r="VZ28" s="236"/>
      <c r="WA28" s="236"/>
      <c r="WB28" s="236"/>
      <c r="WC28" s="236"/>
      <c r="WL28" s="236"/>
      <c r="WM28" s="236"/>
      <c r="WN28" s="236"/>
      <c r="WO28" s="236"/>
      <c r="WP28" s="236"/>
      <c r="WQ28" s="236"/>
      <c r="WR28" s="236"/>
      <c r="WS28" s="236"/>
      <c r="XB28" s="236"/>
      <c r="XC28" s="236"/>
      <c r="XD28" s="236"/>
      <c r="XE28" s="236"/>
      <c r="XF28" s="236"/>
      <c r="XG28" s="236"/>
      <c r="XH28" s="236"/>
      <c r="XI28" s="236"/>
      <c r="XR28" s="236"/>
      <c r="XS28" s="236"/>
      <c r="XT28" s="236"/>
      <c r="XU28" s="236"/>
      <c r="XV28" s="236"/>
      <c r="XW28" s="236"/>
      <c r="XX28" s="236"/>
      <c r="XY28" s="236"/>
      <c r="YH28" s="236"/>
      <c r="YI28" s="236"/>
      <c r="YJ28" s="236"/>
      <c r="YK28" s="236"/>
      <c r="YL28" s="236"/>
      <c r="YM28" s="236"/>
      <c r="YN28" s="236"/>
      <c r="YO28" s="236"/>
      <c r="YX28" s="236"/>
      <c r="YY28" s="236"/>
      <c r="YZ28" s="236"/>
      <c r="ZA28" s="236"/>
      <c r="ZB28" s="236"/>
      <c r="ZC28" s="236"/>
      <c r="ZD28" s="236"/>
      <c r="ZE28" s="236"/>
      <c r="ZN28" s="236"/>
      <c r="ZO28" s="236"/>
      <c r="ZP28" s="236"/>
      <c r="ZQ28" s="236"/>
      <c r="ZR28" s="236"/>
      <c r="ZS28" s="236"/>
      <c r="ZT28" s="236"/>
      <c r="ZU28" s="236"/>
      <c r="AAD28" s="236"/>
      <c r="AAE28" s="236"/>
      <c r="AAF28" s="236"/>
      <c r="AAG28" s="236"/>
      <c r="AAH28" s="236"/>
      <c r="AAI28" s="236"/>
      <c r="AAJ28" s="236"/>
      <c r="AAK28" s="236"/>
      <c r="AAT28" s="236"/>
      <c r="AAU28" s="236"/>
      <c r="AAV28" s="236"/>
      <c r="AAW28" s="236"/>
      <c r="AAX28" s="236"/>
      <c r="AAY28" s="236"/>
      <c r="AAZ28" s="236"/>
      <c r="ABA28" s="236"/>
      <c r="ABJ28" s="236"/>
      <c r="ABK28" s="236"/>
      <c r="ABL28" s="236"/>
      <c r="ABM28" s="236"/>
      <c r="ABN28" s="236"/>
      <c r="ABO28" s="236"/>
      <c r="ABP28" s="236"/>
      <c r="ABQ28" s="236"/>
      <c r="ABZ28" s="236"/>
      <c r="ACA28" s="236"/>
      <c r="ACB28" s="236"/>
      <c r="ACC28" s="236"/>
      <c r="ACD28" s="236"/>
      <c r="ACE28" s="236"/>
      <c r="ACF28" s="236"/>
      <c r="ACG28" s="236"/>
      <c r="ACP28" s="236"/>
      <c r="ACQ28" s="236"/>
      <c r="ACR28" s="236"/>
      <c r="ACS28" s="236"/>
      <c r="ACT28" s="236"/>
      <c r="ACU28" s="236"/>
      <c r="ACV28" s="236"/>
      <c r="ACW28" s="236"/>
      <c r="ADF28" s="236"/>
      <c r="ADG28" s="236"/>
      <c r="ADH28" s="236"/>
      <c r="ADI28" s="236"/>
      <c r="ADJ28" s="236"/>
      <c r="ADK28" s="236"/>
      <c r="ADL28" s="236"/>
      <c r="ADM28" s="236"/>
      <c r="ADV28" s="236"/>
      <c r="ADW28" s="236"/>
      <c r="ADX28" s="236"/>
      <c r="ADY28" s="236"/>
      <c r="ADZ28" s="236"/>
      <c r="AEA28" s="236"/>
      <c r="AEB28" s="236"/>
      <c r="AEC28" s="236"/>
      <c r="AEL28" s="236"/>
      <c r="AEM28" s="236"/>
      <c r="AEN28" s="236"/>
      <c r="AEO28" s="236"/>
      <c r="AEP28" s="236"/>
      <c r="AEQ28" s="236"/>
      <c r="AER28" s="236"/>
      <c r="AES28" s="236"/>
      <c r="AFB28" s="236"/>
      <c r="AFC28" s="236"/>
      <c r="AFD28" s="236"/>
      <c r="AFE28" s="236"/>
      <c r="AFF28" s="236"/>
      <c r="AFG28" s="236"/>
      <c r="AFH28" s="236"/>
      <c r="AFI28" s="236"/>
      <c r="AFR28" s="236"/>
      <c r="AFS28" s="236"/>
      <c r="AFT28" s="236"/>
      <c r="AFU28" s="236"/>
      <c r="AFV28" s="236"/>
      <c r="AFW28" s="236"/>
      <c r="AFX28" s="236"/>
      <c r="AFY28" s="236"/>
      <c r="AGH28" s="236"/>
      <c r="AGI28" s="236"/>
      <c r="AGJ28" s="236"/>
      <c r="AGK28" s="236"/>
      <c r="AGL28" s="236"/>
      <c r="AGM28" s="236"/>
      <c r="AGN28" s="236"/>
      <c r="AGO28" s="236"/>
      <c r="AGX28" s="236"/>
      <c r="AGY28" s="236"/>
      <c r="AGZ28" s="236"/>
      <c r="AHA28" s="236"/>
      <c r="AHB28" s="236"/>
      <c r="AHC28" s="236"/>
      <c r="AHD28" s="236"/>
      <c r="AHE28" s="236"/>
      <c r="AHN28" s="236"/>
      <c r="AHO28" s="236"/>
      <c r="AHP28" s="236"/>
      <c r="AHQ28" s="236"/>
      <c r="AHR28" s="236"/>
      <c r="AHS28" s="236"/>
      <c r="AHT28" s="236"/>
      <c r="AHU28" s="236"/>
      <c r="AID28" s="236"/>
      <c r="AIE28" s="236"/>
      <c r="AIF28" s="236"/>
      <c r="AIG28" s="236"/>
      <c r="AIH28" s="236"/>
      <c r="AII28" s="236"/>
      <c r="AIJ28" s="236"/>
      <c r="AIK28" s="236"/>
      <c r="AIT28" s="236"/>
      <c r="AIU28" s="236"/>
      <c r="AIV28" s="236"/>
      <c r="AIW28" s="236"/>
      <c r="AIX28" s="236"/>
      <c r="AIY28" s="236"/>
      <c r="AIZ28" s="236"/>
      <c r="AJA28" s="236"/>
      <c r="AJJ28" s="236"/>
      <c r="AJK28" s="236"/>
      <c r="AJL28" s="236"/>
      <c r="AJM28" s="236"/>
      <c r="AJN28" s="236"/>
      <c r="AJO28" s="236"/>
      <c r="AJP28" s="236"/>
      <c r="AJQ28" s="236"/>
      <c r="AJZ28" s="236"/>
      <c r="AKA28" s="236"/>
      <c r="AKB28" s="236"/>
      <c r="AKC28" s="236"/>
      <c r="AKD28" s="236"/>
      <c r="AKE28" s="236"/>
      <c r="AKF28" s="236"/>
      <c r="AKG28" s="236"/>
      <c r="AKP28" s="236"/>
      <c r="AKQ28" s="236"/>
      <c r="AKR28" s="236"/>
      <c r="AKS28" s="236"/>
      <c r="AKT28" s="236"/>
      <c r="AKU28" s="236"/>
      <c r="AKV28" s="236"/>
      <c r="AKW28" s="236"/>
      <c r="ALF28" s="236"/>
      <c r="ALG28" s="236"/>
      <c r="ALH28" s="236"/>
      <c r="ALI28" s="236"/>
      <c r="ALJ28" s="236"/>
      <c r="ALK28" s="236"/>
      <c r="ALL28" s="236"/>
      <c r="ALM28" s="236"/>
      <c r="ALV28" s="236"/>
      <c r="ALW28" s="236"/>
      <c r="ALX28" s="236"/>
      <c r="ALY28" s="236"/>
      <c r="ALZ28" s="236"/>
      <c r="AMA28" s="236"/>
      <c r="AMB28" s="236"/>
      <c r="AMC28" s="236"/>
      <c r="AML28" s="236"/>
      <c r="AMM28" s="236"/>
      <c r="AMN28" s="236"/>
      <c r="AMO28" s="236"/>
      <c r="AMP28" s="236"/>
      <c r="AMQ28" s="236"/>
      <c r="AMR28" s="236"/>
      <c r="AMS28" s="236"/>
      <c r="ANB28" s="236"/>
      <c r="ANC28" s="236"/>
      <c r="AND28" s="236"/>
      <c r="ANE28" s="236"/>
      <c r="ANF28" s="236"/>
      <c r="ANG28" s="236"/>
      <c r="ANH28" s="236"/>
      <c r="ANI28" s="236"/>
      <c r="ANR28" s="236"/>
      <c r="ANS28" s="236"/>
      <c r="ANT28" s="236"/>
      <c r="ANU28" s="236"/>
      <c r="ANV28" s="236"/>
      <c r="ANW28" s="236"/>
      <c r="ANX28" s="236"/>
      <c r="ANY28" s="236"/>
      <c r="AOH28" s="236"/>
      <c r="AOI28" s="236"/>
      <c r="AOJ28" s="236"/>
      <c r="AOK28" s="236"/>
      <c r="AOL28" s="236"/>
      <c r="AOM28" s="236"/>
      <c r="AON28" s="236"/>
      <c r="AOO28" s="236"/>
      <c r="AOX28" s="236"/>
      <c r="AOY28" s="236"/>
      <c r="AOZ28" s="236"/>
      <c r="APA28" s="236"/>
      <c r="APB28" s="236"/>
      <c r="APC28" s="236"/>
      <c r="APD28" s="236"/>
      <c r="APE28" s="236"/>
      <c r="APN28" s="236"/>
      <c r="APO28" s="236"/>
      <c r="APP28" s="236"/>
      <c r="APQ28" s="236"/>
      <c r="APR28" s="236"/>
      <c r="APS28" s="236"/>
      <c r="APT28" s="236"/>
      <c r="APU28" s="236"/>
      <c r="AQD28" s="236"/>
      <c r="AQE28" s="236"/>
      <c r="AQF28" s="236"/>
      <c r="AQG28" s="236"/>
      <c r="AQH28" s="236"/>
      <c r="AQI28" s="236"/>
      <c r="AQJ28" s="236"/>
      <c r="AQK28" s="236"/>
      <c r="AQT28" s="236"/>
      <c r="AQU28" s="236"/>
      <c r="AQV28" s="236"/>
      <c r="AQW28" s="236"/>
      <c r="AQX28" s="236"/>
      <c r="AQY28" s="236"/>
      <c r="AQZ28" s="236"/>
      <c r="ARA28" s="236"/>
      <c r="ARJ28" s="236"/>
      <c r="ARK28" s="236"/>
      <c r="ARL28" s="236"/>
      <c r="ARM28" s="236"/>
      <c r="ARN28" s="236"/>
      <c r="ARO28" s="236"/>
      <c r="ARP28" s="236"/>
      <c r="ARQ28" s="236"/>
      <c r="ARZ28" s="236"/>
      <c r="ASA28" s="236"/>
      <c r="ASB28" s="236"/>
      <c r="ASC28" s="236"/>
      <c r="ASD28" s="236"/>
      <c r="ASE28" s="236"/>
      <c r="ASF28" s="236"/>
      <c r="ASG28" s="236"/>
      <c r="ASP28" s="236"/>
      <c r="ASQ28" s="236"/>
      <c r="ASR28" s="236"/>
      <c r="ASS28" s="236"/>
      <c r="AST28" s="236"/>
      <c r="ASU28" s="236"/>
      <c r="ASV28" s="236"/>
      <c r="ASW28" s="236"/>
      <c r="ATF28" s="236"/>
      <c r="ATG28" s="236"/>
      <c r="ATH28" s="236"/>
      <c r="ATI28" s="236"/>
      <c r="ATJ28" s="236"/>
      <c r="ATK28" s="236"/>
      <c r="ATL28" s="236"/>
      <c r="ATM28" s="236"/>
      <c r="ATV28" s="236"/>
      <c r="ATW28" s="236"/>
      <c r="ATX28" s="236"/>
      <c r="ATY28" s="236"/>
      <c r="ATZ28" s="236"/>
      <c r="AUA28" s="236"/>
      <c r="AUB28" s="236"/>
      <c r="AUC28" s="236"/>
      <c r="AUL28" s="236"/>
      <c r="AUM28" s="236"/>
      <c r="AUN28" s="236"/>
      <c r="AUO28" s="236"/>
      <c r="AUP28" s="236"/>
      <c r="AUQ28" s="236"/>
      <c r="AUR28" s="236"/>
      <c r="AUS28" s="236"/>
      <c r="AVB28" s="236"/>
      <c r="AVC28" s="236"/>
      <c r="AVD28" s="236"/>
      <c r="AVE28" s="236"/>
      <c r="AVF28" s="236"/>
      <c r="AVG28" s="236"/>
      <c r="AVH28" s="236"/>
      <c r="AVI28" s="236"/>
      <c r="AVR28" s="236"/>
      <c r="AVS28" s="236"/>
      <c r="AVT28" s="236"/>
      <c r="AVU28" s="236"/>
      <c r="AVV28" s="236"/>
      <c r="AVW28" s="236"/>
      <c r="AVX28" s="236"/>
      <c r="AVY28" s="236"/>
      <c r="AWH28" s="236"/>
      <c r="AWI28" s="236"/>
      <c r="AWJ28" s="236"/>
      <c r="AWK28" s="236"/>
      <c r="AWL28" s="236"/>
      <c r="AWM28" s="236"/>
      <c r="AWN28" s="236"/>
      <c r="AWO28" s="236"/>
      <c r="AWX28" s="236"/>
      <c r="AWY28" s="236"/>
      <c r="AWZ28" s="236"/>
      <c r="AXA28" s="236"/>
      <c r="AXB28" s="236"/>
      <c r="AXC28" s="236"/>
      <c r="AXD28" s="236"/>
      <c r="AXE28" s="236"/>
      <c r="AXN28" s="236"/>
      <c r="AXO28" s="236"/>
      <c r="AXP28" s="236"/>
      <c r="AXQ28" s="236"/>
      <c r="AXR28" s="236"/>
      <c r="AXS28" s="236"/>
      <c r="AXT28" s="236"/>
      <c r="AXU28" s="236"/>
      <c r="AYD28" s="236"/>
      <c r="AYE28" s="236"/>
      <c r="AYF28" s="236"/>
      <c r="AYG28" s="236"/>
      <c r="AYH28" s="236"/>
      <c r="AYI28" s="236"/>
      <c r="AYJ28" s="236"/>
      <c r="AYK28" s="236"/>
      <c r="AYT28" s="236"/>
      <c r="AYU28" s="236"/>
      <c r="AYV28" s="236"/>
      <c r="AYW28" s="236"/>
      <c r="AYX28" s="236"/>
      <c r="AYY28" s="236"/>
      <c r="AYZ28" s="236"/>
      <c r="AZA28" s="236"/>
      <c r="AZJ28" s="236"/>
      <c r="AZK28" s="236"/>
      <c r="AZL28" s="236"/>
      <c r="AZM28" s="236"/>
      <c r="AZN28" s="236"/>
      <c r="AZO28" s="236"/>
      <c r="AZP28" s="236"/>
      <c r="AZQ28" s="236"/>
      <c r="AZZ28" s="236"/>
      <c r="BAA28" s="236"/>
      <c r="BAB28" s="236"/>
      <c r="BAC28" s="236"/>
      <c r="BAD28" s="236"/>
      <c r="BAE28" s="236"/>
      <c r="BAF28" s="236"/>
      <c r="BAG28" s="236"/>
      <c r="BAP28" s="236"/>
      <c r="BAQ28" s="236"/>
      <c r="BAR28" s="236"/>
      <c r="BAS28" s="236"/>
      <c r="BAT28" s="236"/>
      <c r="BAU28" s="236"/>
      <c r="BAV28" s="236"/>
      <c r="BAW28" s="236"/>
      <c r="BBF28" s="236"/>
      <c r="BBG28" s="236"/>
      <c r="BBH28" s="236"/>
      <c r="BBI28" s="236"/>
      <c r="BBJ28" s="236"/>
      <c r="BBK28" s="236"/>
      <c r="BBL28" s="236"/>
      <c r="BBM28" s="236"/>
      <c r="BBV28" s="236"/>
      <c r="BBW28" s="236"/>
      <c r="BBX28" s="236"/>
      <c r="BBY28" s="236"/>
      <c r="BBZ28" s="236"/>
      <c r="BCA28" s="236"/>
      <c r="BCB28" s="236"/>
      <c r="BCC28" s="236"/>
      <c r="BCL28" s="236"/>
      <c r="BCM28" s="236"/>
      <c r="BCN28" s="236"/>
      <c r="BCO28" s="236"/>
      <c r="BCP28" s="236"/>
      <c r="BCQ28" s="236"/>
      <c r="BCR28" s="236"/>
      <c r="BCS28" s="236"/>
      <c r="BDB28" s="236"/>
      <c r="BDC28" s="236"/>
      <c r="BDD28" s="236"/>
      <c r="BDE28" s="236"/>
      <c r="BDF28" s="236"/>
      <c r="BDG28" s="236"/>
      <c r="BDH28" s="236"/>
      <c r="BDI28" s="236"/>
      <c r="BDR28" s="236"/>
      <c r="BDS28" s="236"/>
      <c r="BDT28" s="236"/>
      <c r="BDU28" s="236"/>
      <c r="BDV28" s="236"/>
      <c r="BDW28" s="236"/>
      <c r="BDX28" s="236"/>
      <c r="BDY28" s="236"/>
      <c r="BEH28" s="236"/>
      <c r="BEI28" s="236"/>
      <c r="BEJ28" s="236"/>
      <c r="BEK28" s="236"/>
      <c r="BEL28" s="236"/>
      <c r="BEM28" s="236"/>
      <c r="BEN28" s="236"/>
      <c r="BEO28" s="236"/>
      <c r="BEX28" s="236"/>
      <c r="BEY28" s="236"/>
      <c r="BEZ28" s="236"/>
      <c r="BFA28" s="236"/>
      <c r="BFB28" s="236"/>
      <c r="BFC28" s="236"/>
      <c r="BFD28" s="236"/>
      <c r="BFE28" s="236"/>
      <c r="BFN28" s="236"/>
      <c r="BFO28" s="236"/>
      <c r="BFP28" s="236"/>
      <c r="BFQ28" s="236"/>
      <c r="BFR28" s="236"/>
      <c r="BFS28" s="236"/>
      <c r="BFT28" s="236"/>
      <c r="BFU28" s="236"/>
      <c r="BGD28" s="236"/>
      <c r="BGE28" s="236"/>
      <c r="BGF28" s="236"/>
      <c r="BGG28" s="236"/>
      <c r="BGH28" s="236"/>
      <c r="BGI28" s="236"/>
      <c r="BGJ28" s="236"/>
      <c r="BGK28" s="236"/>
      <c r="BGT28" s="236"/>
      <c r="BGU28" s="236"/>
      <c r="BGV28" s="236"/>
      <c r="BGW28" s="236"/>
      <c r="BGX28" s="236"/>
      <c r="BGY28" s="236"/>
      <c r="BGZ28" s="236"/>
      <c r="BHA28" s="236"/>
      <c r="BHJ28" s="236"/>
      <c r="BHK28" s="236"/>
      <c r="BHL28" s="236"/>
      <c r="BHM28" s="236"/>
      <c r="BHN28" s="236"/>
      <c r="BHO28" s="236"/>
      <c r="BHP28" s="236"/>
      <c r="BHQ28" s="236"/>
      <c r="BHZ28" s="236"/>
      <c r="BIA28" s="236"/>
      <c r="BIB28" s="236"/>
      <c r="BIC28" s="236"/>
      <c r="BID28" s="236"/>
      <c r="BIE28" s="236"/>
      <c r="BIF28" s="236"/>
      <c r="BIG28" s="236"/>
      <c r="BIP28" s="236"/>
      <c r="BIQ28" s="236"/>
      <c r="BIR28" s="236"/>
      <c r="BIS28" s="236"/>
      <c r="BIT28" s="236"/>
      <c r="BIU28" s="236"/>
      <c r="BIV28" s="236"/>
      <c r="BIW28" s="236"/>
      <c r="BJF28" s="236"/>
      <c r="BJG28" s="236"/>
      <c r="BJH28" s="236"/>
      <c r="BJI28" s="236"/>
      <c r="BJJ28" s="236"/>
      <c r="BJK28" s="236"/>
      <c r="BJL28" s="236"/>
      <c r="BJM28" s="236"/>
      <c r="BJV28" s="236"/>
      <c r="BJW28" s="236"/>
      <c r="BJX28" s="236"/>
      <c r="BJY28" s="236"/>
      <c r="BJZ28" s="236"/>
      <c r="BKA28" s="236"/>
      <c r="BKB28" s="236"/>
      <c r="BKC28" s="236"/>
      <c r="BKL28" s="236"/>
      <c r="BKM28" s="236"/>
      <c r="BKN28" s="236"/>
      <c r="BKO28" s="236"/>
      <c r="BKP28" s="236"/>
      <c r="BKQ28" s="236"/>
      <c r="BKR28" s="236"/>
      <c r="BKS28" s="236"/>
      <c r="BLB28" s="236"/>
      <c r="BLC28" s="236"/>
      <c r="BLD28" s="236"/>
      <c r="BLE28" s="236"/>
      <c r="BLF28" s="236"/>
      <c r="BLG28" s="236"/>
      <c r="BLH28" s="236"/>
      <c r="BLI28" s="236"/>
      <c r="BLR28" s="236"/>
      <c r="BLS28" s="236"/>
      <c r="BLT28" s="236"/>
      <c r="BLU28" s="236"/>
      <c r="BLV28" s="236"/>
      <c r="BLW28" s="236"/>
      <c r="BLX28" s="236"/>
      <c r="BLY28" s="236"/>
      <c r="BMH28" s="236"/>
      <c r="BMI28" s="236"/>
      <c r="BMJ28" s="236"/>
      <c r="BMK28" s="236"/>
      <c r="BML28" s="236"/>
      <c r="BMM28" s="236"/>
      <c r="BMN28" s="236"/>
      <c r="BMO28" s="236"/>
      <c r="BMX28" s="236"/>
      <c r="BMY28" s="236"/>
      <c r="BMZ28" s="236"/>
      <c r="BNA28" s="236"/>
      <c r="BNB28" s="236"/>
      <c r="BNC28" s="236"/>
      <c r="BND28" s="236"/>
      <c r="BNE28" s="236"/>
      <c r="BNN28" s="236"/>
      <c r="BNO28" s="236"/>
      <c r="BNP28" s="236"/>
      <c r="BNQ28" s="236"/>
      <c r="BNR28" s="236"/>
      <c r="BNS28" s="236"/>
      <c r="BNT28" s="236"/>
      <c r="BNU28" s="236"/>
      <c r="BOD28" s="236"/>
      <c r="BOE28" s="236"/>
      <c r="BOF28" s="236"/>
      <c r="BOG28" s="236"/>
      <c r="BOH28" s="236"/>
      <c r="BOI28" s="236"/>
      <c r="BOJ28" s="236"/>
      <c r="BOK28" s="236"/>
      <c r="BOT28" s="236"/>
      <c r="BOU28" s="236"/>
      <c r="BOV28" s="236"/>
      <c r="BOW28" s="236"/>
      <c r="BOX28" s="236"/>
      <c r="BOY28" s="236"/>
      <c r="BOZ28" s="236"/>
      <c r="BPA28" s="236"/>
      <c r="BPJ28" s="236"/>
      <c r="BPK28" s="236"/>
      <c r="BPL28" s="236"/>
      <c r="BPM28" s="236"/>
      <c r="BPN28" s="236"/>
      <c r="BPO28" s="236"/>
      <c r="BPP28" s="236"/>
      <c r="BPQ28" s="236"/>
      <c r="BPZ28" s="236"/>
      <c r="BQA28" s="236"/>
      <c r="BQB28" s="236"/>
      <c r="BQC28" s="236"/>
      <c r="BQD28" s="236"/>
      <c r="BQE28" s="236"/>
      <c r="BQF28" s="236"/>
      <c r="BQG28" s="236"/>
      <c r="BQP28" s="236"/>
      <c r="BQQ28" s="236"/>
      <c r="BQR28" s="236"/>
      <c r="BQS28" s="236"/>
      <c r="BQT28" s="236"/>
      <c r="BQU28" s="236"/>
      <c r="BQV28" s="236"/>
      <c r="BQW28" s="236"/>
      <c r="BRF28" s="236"/>
      <c r="BRG28" s="236"/>
      <c r="BRH28" s="236"/>
      <c r="BRI28" s="236"/>
      <c r="BRJ28" s="236"/>
      <c r="BRK28" s="236"/>
      <c r="BRL28" s="236"/>
      <c r="BRM28" s="236"/>
      <c r="BRV28" s="236"/>
      <c r="BRW28" s="236"/>
      <c r="BRX28" s="236"/>
      <c r="BRY28" s="236"/>
      <c r="BRZ28" s="236"/>
      <c r="BSA28" s="236"/>
      <c r="BSB28" s="236"/>
      <c r="BSC28" s="236"/>
      <c r="BSL28" s="236"/>
      <c r="BSM28" s="236"/>
      <c r="BSN28" s="236"/>
      <c r="BSO28" s="236"/>
      <c r="BSP28" s="236"/>
      <c r="BSQ28" s="236"/>
      <c r="BSR28" s="236"/>
      <c r="BSS28" s="236"/>
      <c r="BTB28" s="236"/>
      <c r="BTC28" s="236"/>
      <c r="BTD28" s="236"/>
      <c r="BTE28" s="236"/>
      <c r="BTF28" s="236"/>
      <c r="BTG28" s="236"/>
      <c r="BTH28" s="236"/>
      <c r="BTI28" s="236"/>
      <c r="BTR28" s="236"/>
      <c r="BTS28" s="236"/>
      <c r="BTT28" s="236"/>
      <c r="BTU28" s="236"/>
      <c r="BTV28" s="236"/>
      <c r="BTW28" s="236"/>
      <c r="BTX28" s="236"/>
      <c r="BTY28" s="236"/>
      <c r="BUH28" s="236"/>
      <c r="BUI28" s="236"/>
      <c r="BUJ28" s="236"/>
      <c r="BUK28" s="236"/>
      <c r="BUL28" s="236"/>
      <c r="BUM28" s="236"/>
      <c r="BUN28" s="236"/>
      <c r="BUO28" s="236"/>
      <c r="BUX28" s="236"/>
      <c r="BUY28" s="236"/>
      <c r="BUZ28" s="236"/>
      <c r="BVA28" s="236"/>
      <c r="BVB28" s="236"/>
      <c r="BVC28" s="236"/>
      <c r="BVD28" s="236"/>
      <c r="BVE28" s="236"/>
      <c r="BVN28" s="236"/>
      <c r="BVO28" s="236"/>
      <c r="BVP28" s="236"/>
      <c r="BVQ28" s="236"/>
      <c r="BVR28" s="236"/>
      <c r="BVS28" s="236"/>
      <c r="BVT28" s="236"/>
      <c r="BVU28" s="236"/>
      <c r="BWD28" s="236"/>
      <c r="BWE28" s="236"/>
      <c r="BWF28" s="236"/>
      <c r="BWG28" s="236"/>
      <c r="BWH28" s="236"/>
      <c r="BWI28" s="236"/>
      <c r="BWJ28" s="236"/>
      <c r="BWK28" s="236"/>
      <c r="BWT28" s="236"/>
      <c r="BWU28" s="236"/>
      <c r="BWV28" s="236"/>
      <c r="BWW28" s="236"/>
      <c r="BWX28" s="236"/>
      <c r="BWY28" s="236"/>
      <c r="BWZ28" s="236"/>
      <c r="BXA28" s="236"/>
      <c r="BXJ28" s="236"/>
      <c r="BXK28" s="236"/>
      <c r="BXL28" s="236"/>
      <c r="BXM28" s="236"/>
      <c r="BXN28" s="236"/>
      <c r="BXO28" s="236"/>
      <c r="BXP28" s="236"/>
      <c r="BXQ28" s="236"/>
      <c r="BXZ28" s="236"/>
      <c r="BYA28" s="236"/>
      <c r="BYB28" s="236"/>
      <c r="BYC28" s="236"/>
      <c r="BYD28" s="236"/>
      <c r="BYE28" s="236"/>
      <c r="BYF28" s="236"/>
      <c r="BYG28" s="236"/>
      <c r="BYP28" s="236"/>
      <c r="BYQ28" s="236"/>
      <c r="BYR28" s="236"/>
      <c r="BYS28" s="236"/>
      <c r="BYT28" s="236"/>
      <c r="BYU28" s="236"/>
      <c r="BYV28" s="236"/>
      <c r="BYW28" s="236"/>
      <c r="BZF28" s="236"/>
      <c r="BZG28" s="236"/>
      <c r="BZH28" s="236"/>
      <c r="BZI28" s="236"/>
      <c r="BZJ28" s="236"/>
      <c r="BZK28" s="236"/>
      <c r="BZL28" s="236"/>
      <c r="BZM28" s="236"/>
      <c r="BZV28" s="236"/>
      <c r="BZW28" s="236"/>
      <c r="BZX28" s="236"/>
      <c r="BZY28" s="236"/>
      <c r="BZZ28" s="236"/>
      <c r="CAA28" s="236"/>
      <c r="CAB28" s="236"/>
      <c r="CAC28" s="236"/>
      <c r="CAL28" s="236"/>
      <c r="CAM28" s="236"/>
      <c r="CAN28" s="236"/>
      <c r="CAO28" s="236"/>
      <c r="CAP28" s="236"/>
      <c r="CAQ28" s="236"/>
      <c r="CAR28" s="236"/>
      <c r="CAS28" s="236"/>
      <c r="CBB28" s="236"/>
      <c r="CBC28" s="236"/>
      <c r="CBD28" s="236"/>
      <c r="CBE28" s="236"/>
      <c r="CBF28" s="236"/>
      <c r="CBG28" s="236"/>
      <c r="CBH28" s="236"/>
      <c r="CBI28" s="236"/>
      <c r="CBR28" s="236"/>
      <c r="CBS28" s="236"/>
      <c r="CBT28" s="236"/>
      <c r="CBU28" s="236"/>
      <c r="CBV28" s="236"/>
      <c r="CBW28" s="236"/>
      <c r="CBX28" s="236"/>
      <c r="CBY28" s="236"/>
      <c r="CCH28" s="236"/>
      <c r="CCI28" s="236"/>
      <c r="CCJ28" s="236"/>
      <c r="CCK28" s="236"/>
      <c r="CCL28" s="236"/>
      <c r="CCM28" s="236"/>
      <c r="CCN28" s="236"/>
      <c r="CCO28" s="236"/>
      <c r="CCX28" s="236"/>
      <c r="CCY28" s="236"/>
      <c r="CCZ28" s="236"/>
      <c r="CDA28" s="236"/>
      <c r="CDB28" s="236"/>
      <c r="CDC28" s="236"/>
      <c r="CDD28" s="236"/>
      <c r="CDE28" s="236"/>
      <c r="CDN28" s="236"/>
      <c r="CDO28" s="236"/>
      <c r="CDP28" s="236"/>
      <c r="CDQ28" s="236"/>
      <c r="CDR28" s="236"/>
      <c r="CDS28" s="236"/>
      <c r="CDT28" s="236"/>
      <c r="CDU28" s="236"/>
      <c r="CED28" s="236"/>
      <c r="CEE28" s="236"/>
      <c r="CEF28" s="236"/>
      <c r="CEG28" s="236"/>
      <c r="CEH28" s="236"/>
      <c r="CEI28" s="236"/>
      <c r="CEJ28" s="236"/>
      <c r="CEK28" s="236"/>
      <c r="CET28" s="236"/>
      <c r="CEU28" s="236"/>
      <c r="CEV28" s="236"/>
      <c r="CEW28" s="236"/>
      <c r="CEX28" s="236"/>
      <c r="CEY28" s="236"/>
      <c r="CEZ28" s="236"/>
      <c r="CFA28" s="236"/>
      <c r="CFJ28" s="236"/>
      <c r="CFK28" s="236"/>
      <c r="CFL28" s="236"/>
      <c r="CFM28" s="236"/>
      <c r="CFN28" s="236"/>
      <c r="CFO28" s="236"/>
      <c r="CFP28" s="236"/>
      <c r="CFQ28" s="236"/>
      <c r="CFZ28" s="236"/>
      <c r="CGA28" s="236"/>
      <c r="CGB28" s="236"/>
      <c r="CGC28" s="236"/>
      <c r="CGD28" s="236"/>
      <c r="CGE28" s="236"/>
      <c r="CGF28" s="236"/>
      <c r="CGG28" s="236"/>
      <c r="CGP28" s="236"/>
      <c r="CGQ28" s="236"/>
      <c r="CGR28" s="236"/>
      <c r="CGS28" s="236"/>
      <c r="CGT28" s="236"/>
      <c r="CGU28" s="236"/>
      <c r="CGV28" s="236"/>
      <c r="CGW28" s="236"/>
      <c r="CHF28" s="236"/>
      <c r="CHG28" s="236"/>
      <c r="CHH28" s="236"/>
      <c r="CHI28" s="236"/>
      <c r="CHJ28" s="236"/>
      <c r="CHK28" s="236"/>
      <c r="CHL28" s="236"/>
      <c r="CHM28" s="236"/>
      <c r="CHV28" s="236"/>
      <c r="CHW28" s="236"/>
      <c r="CHX28" s="236"/>
      <c r="CHY28" s="236"/>
      <c r="CHZ28" s="236"/>
      <c r="CIA28" s="236"/>
      <c r="CIB28" s="236"/>
      <c r="CIC28" s="236"/>
      <c r="CIL28" s="236"/>
      <c r="CIM28" s="236"/>
      <c r="CIN28" s="236"/>
      <c r="CIO28" s="236"/>
      <c r="CIP28" s="236"/>
      <c r="CIQ28" s="236"/>
      <c r="CIR28" s="236"/>
      <c r="CIS28" s="236"/>
      <c r="CJB28" s="236"/>
      <c r="CJC28" s="236"/>
      <c r="CJD28" s="236"/>
      <c r="CJE28" s="236"/>
      <c r="CJF28" s="236"/>
      <c r="CJG28" s="236"/>
      <c r="CJH28" s="236"/>
      <c r="CJI28" s="236"/>
      <c r="CJR28" s="236"/>
      <c r="CJS28" s="236"/>
      <c r="CJT28" s="236"/>
      <c r="CJU28" s="236"/>
      <c r="CJV28" s="236"/>
      <c r="CJW28" s="236"/>
      <c r="CJX28" s="236"/>
      <c r="CJY28" s="236"/>
      <c r="CKH28" s="236"/>
      <c r="CKI28" s="236"/>
      <c r="CKJ28" s="236"/>
      <c r="CKK28" s="236"/>
      <c r="CKL28" s="236"/>
      <c r="CKM28" s="236"/>
      <c r="CKN28" s="236"/>
      <c r="CKO28" s="236"/>
      <c r="CKX28" s="236"/>
      <c r="CKY28" s="236"/>
      <c r="CKZ28" s="236"/>
      <c r="CLA28" s="236"/>
      <c r="CLB28" s="236"/>
      <c r="CLC28" s="236"/>
      <c r="CLD28" s="236"/>
      <c r="CLE28" s="236"/>
      <c r="CLN28" s="236"/>
      <c r="CLO28" s="236"/>
      <c r="CLP28" s="236"/>
      <c r="CLQ28" s="236"/>
      <c r="CLR28" s="236"/>
      <c r="CLS28" s="236"/>
      <c r="CLT28" s="236"/>
      <c r="CLU28" s="236"/>
      <c r="CMD28" s="236"/>
      <c r="CME28" s="236"/>
      <c r="CMF28" s="236"/>
      <c r="CMG28" s="236"/>
      <c r="CMH28" s="236"/>
      <c r="CMI28" s="236"/>
      <c r="CMJ28" s="236"/>
      <c r="CMK28" s="236"/>
      <c r="CMT28" s="236"/>
      <c r="CMU28" s="236"/>
      <c r="CMV28" s="236"/>
      <c r="CMW28" s="236"/>
      <c r="CMX28" s="236"/>
      <c r="CMY28" s="236"/>
      <c r="CMZ28" s="236"/>
      <c r="CNA28" s="236"/>
      <c r="CNJ28" s="236"/>
      <c r="CNK28" s="236"/>
      <c r="CNL28" s="236"/>
      <c r="CNM28" s="236"/>
      <c r="CNN28" s="236"/>
      <c r="CNO28" s="236"/>
      <c r="CNP28" s="236"/>
      <c r="CNQ28" s="236"/>
      <c r="CNZ28" s="236"/>
      <c r="COA28" s="236"/>
      <c r="COB28" s="236"/>
      <c r="COC28" s="236"/>
      <c r="COD28" s="236"/>
      <c r="COE28" s="236"/>
      <c r="COF28" s="236"/>
      <c r="COG28" s="236"/>
      <c r="COP28" s="236"/>
      <c r="COQ28" s="236"/>
      <c r="COR28" s="236"/>
      <c r="COS28" s="236"/>
      <c r="COT28" s="236"/>
      <c r="COU28" s="236"/>
      <c r="COV28" s="236"/>
      <c r="COW28" s="236"/>
      <c r="CPF28" s="236"/>
      <c r="CPG28" s="236"/>
      <c r="CPH28" s="236"/>
      <c r="CPI28" s="236"/>
      <c r="CPJ28" s="236"/>
      <c r="CPK28" s="236"/>
      <c r="CPL28" s="236"/>
      <c r="CPM28" s="236"/>
      <c r="CPV28" s="236"/>
      <c r="CPW28" s="236"/>
      <c r="CPX28" s="236"/>
      <c r="CPY28" s="236"/>
      <c r="CPZ28" s="236"/>
      <c r="CQA28" s="236"/>
      <c r="CQB28" s="236"/>
      <c r="CQC28" s="236"/>
      <c r="CQL28" s="236"/>
      <c r="CQM28" s="236"/>
      <c r="CQN28" s="236"/>
      <c r="CQO28" s="236"/>
      <c r="CQP28" s="236"/>
      <c r="CQQ28" s="236"/>
      <c r="CQR28" s="236"/>
      <c r="CQS28" s="236"/>
      <c r="CRB28" s="236"/>
      <c r="CRC28" s="236"/>
      <c r="CRD28" s="236"/>
      <c r="CRE28" s="236"/>
      <c r="CRF28" s="236"/>
      <c r="CRG28" s="236"/>
      <c r="CRH28" s="236"/>
      <c r="CRI28" s="236"/>
      <c r="CRR28" s="236"/>
      <c r="CRS28" s="236"/>
      <c r="CRT28" s="236"/>
      <c r="CRU28" s="236"/>
      <c r="CRV28" s="236"/>
      <c r="CRW28" s="236"/>
      <c r="CRX28" s="236"/>
      <c r="CRY28" s="236"/>
      <c r="CSH28" s="236"/>
      <c r="CSI28" s="236"/>
      <c r="CSJ28" s="236"/>
      <c r="CSK28" s="236"/>
      <c r="CSL28" s="236"/>
      <c r="CSM28" s="236"/>
      <c r="CSN28" s="236"/>
      <c r="CSO28" s="236"/>
      <c r="CSX28" s="236"/>
      <c r="CSY28" s="236"/>
      <c r="CSZ28" s="236"/>
      <c r="CTA28" s="236"/>
      <c r="CTB28" s="236"/>
      <c r="CTC28" s="236"/>
      <c r="CTD28" s="236"/>
      <c r="CTE28" s="236"/>
      <c r="CTN28" s="236"/>
      <c r="CTO28" s="236"/>
      <c r="CTP28" s="236"/>
      <c r="CTQ28" s="236"/>
      <c r="CTR28" s="236"/>
      <c r="CTS28" s="236"/>
      <c r="CTT28" s="236"/>
      <c r="CTU28" s="236"/>
      <c r="CUD28" s="236"/>
      <c r="CUE28" s="236"/>
      <c r="CUF28" s="236"/>
      <c r="CUG28" s="236"/>
      <c r="CUH28" s="236"/>
      <c r="CUI28" s="236"/>
      <c r="CUJ28" s="236"/>
      <c r="CUK28" s="236"/>
      <c r="CUT28" s="236"/>
      <c r="CUU28" s="236"/>
      <c r="CUV28" s="236"/>
      <c r="CUW28" s="236"/>
      <c r="CUX28" s="236"/>
      <c r="CUY28" s="236"/>
      <c r="CUZ28" s="236"/>
      <c r="CVA28" s="236"/>
      <c r="CVJ28" s="236"/>
      <c r="CVK28" s="236"/>
      <c r="CVL28" s="236"/>
      <c r="CVM28" s="236"/>
      <c r="CVN28" s="236"/>
      <c r="CVO28" s="236"/>
      <c r="CVP28" s="236"/>
      <c r="CVQ28" s="236"/>
      <c r="CVZ28" s="236"/>
      <c r="CWA28" s="236"/>
      <c r="CWB28" s="236"/>
      <c r="CWC28" s="236"/>
      <c r="CWD28" s="236"/>
      <c r="CWE28" s="236"/>
      <c r="CWF28" s="236"/>
      <c r="CWG28" s="236"/>
      <c r="CWP28" s="236"/>
      <c r="CWQ28" s="236"/>
      <c r="CWR28" s="236"/>
      <c r="CWS28" s="236"/>
      <c r="CWT28" s="236"/>
      <c r="CWU28" s="236"/>
      <c r="CWV28" s="236"/>
      <c r="CWW28" s="236"/>
      <c r="CXF28" s="236"/>
      <c r="CXG28" s="236"/>
      <c r="CXH28" s="236"/>
      <c r="CXI28" s="236"/>
      <c r="CXJ28" s="236"/>
      <c r="CXK28" s="236"/>
      <c r="CXL28" s="236"/>
      <c r="CXM28" s="236"/>
      <c r="CXV28" s="236"/>
      <c r="CXW28" s="236"/>
      <c r="CXX28" s="236"/>
      <c r="CXY28" s="236"/>
      <c r="CXZ28" s="236"/>
      <c r="CYA28" s="236"/>
      <c r="CYB28" s="236"/>
      <c r="CYC28" s="236"/>
      <c r="CYL28" s="236"/>
      <c r="CYM28" s="236"/>
      <c r="CYN28" s="236"/>
      <c r="CYO28" s="236"/>
      <c r="CYP28" s="236"/>
      <c r="CYQ28" s="236"/>
      <c r="CYR28" s="236"/>
      <c r="CYS28" s="236"/>
      <c r="CZB28" s="236"/>
      <c r="CZC28" s="236"/>
      <c r="CZD28" s="236"/>
      <c r="CZE28" s="236"/>
      <c r="CZF28" s="236"/>
      <c r="CZG28" s="236"/>
      <c r="CZH28" s="236"/>
      <c r="CZI28" s="236"/>
      <c r="CZR28" s="236"/>
      <c r="CZS28" s="236"/>
      <c r="CZT28" s="236"/>
      <c r="CZU28" s="236"/>
      <c r="CZV28" s="236"/>
      <c r="CZW28" s="236"/>
      <c r="CZX28" s="236"/>
      <c r="CZY28" s="236"/>
      <c r="DAH28" s="236"/>
      <c r="DAI28" s="236"/>
      <c r="DAJ28" s="236"/>
      <c r="DAK28" s="236"/>
      <c r="DAL28" s="236"/>
      <c r="DAM28" s="236"/>
      <c r="DAN28" s="236"/>
      <c r="DAO28" s="236"/>
      <c r="DAX28" s="236"/>
      <c r="DAY28" s="236"/>
      <c r="DAZ28" s="236"/>
      <c r="DBA28" s="236"/>
      <c r="DBB28" s="236"/>
      <c r="DBC28" s="236"/>
      <c r="DBD28" s="236"/>
      <c r="DBE28" s="236"/>
      <c r="DBN28" s="236"/>
      <c r="DBO28" s="236"/>
      <c r="DBP28" s="236"/>
      <c r="DBQ28" s="236"/>
      <c r="DBR28" s="236"/>
      <c r="DBS28" s="236"/>
      <c r="DBT28" s="236"/>
      <c r="DBU28" s="236"/>
      <c r="DCD28" s="236"/>
      <c r="DCE28" s="236"/>
      <c r="DCF28" s="236"/>
      <c r="DCG28" s="236"/>
      <c r="DCH28" s="236"/>
      <c r="DCI28" s="236"/>
      <c r="DCJ28" s="236"/>
      <c r="DCK28" s="236"/>
      <c r="DCT28" s="236"/>
      <c r="DCU28" s="236"/>
      <c r="DCV28" s="236"/>
      <c r="DCW28" s="236"/>
      <c r="DCX28" s="236"/>
      <c r="DCY28" s="236"/>
      <c r="DCZ28" s="236"/>
      <c r="DDA28" s="236"/>
      <c r="DDJ28" s="236"/>
      <c r="DDK28" s="236"/>
      <c r="DDL28" s="236"/>
      <c r="DDM28" s="236"/>
      <c r="DDN28" s="236"/>
      <c r="DDO28" s="236"/>
      <c r="DDP28" s="236"/>
      <c r="DDQ28" s="236"/>
      <c r="DDZ28" s="236"/>
      <c r="DEA28" s="236"/>
      <c r="DEB28" s="236"/>
      <c r="DEC28" s="236"/>
      <c r="DED28" s="236"/>
      <c r="DEE28" s="236"/>
      <c r="DEF28" s="236"/>
      <c r="DEG28" s="236"/>
      <c r="DEP28" s="236"/>
      <c r="DEQ28" s="236"/>
      <c r="DER28" s="236"/>
      <c r="DES28" s="236"/>
      <c r="DET28" s="236"/>
      <c r="DEU28" s="236"/>
      <c r="DEV28" s="236"/>
      <c r="DEW28" s="236"/>
      <c r="DFF28" s="236"/>
      <c r="DFG28" s="236"/>
      <c r="DFH28" s="236"/>
      <c r="DFI28" s="236"/>
      <c r="DFJ28" s="236"/>
      <c r="DFK28" s="236"/>
      <c r="DFL28" s="236"/>
      <c r="DFM28" s="236"/>
      <c r="DFV28" s="236"/>
      <c r="DFW28" s="236"/>
      <c r="DFX28" s="236"/>
      <c r="DFY28" s="236"/>
      <c r="DFZ28" s="236"/>
      <c r="DGA28" s="236"/>
      <c r="DGB28" s="236"/>
      <c r="DGC28" s="236"/>
      <c r="DGL28" s="236"/>
      <c r="DGM28" s="236"/>
      <c r="DGN28" s="236"/>
      <c r="DGO28" s="236"/>
      <c r="DGP28" s="236"/>
      <c r="DGQ28" s="236"/>
      <c r="DGR28" s="236"/>
      <c r="DGS28" s="236"/>
      <c r="DHB28" s="236"/>
      <c r="DHC28" s="236"/>
      <c r="DHD28" s="236"/>
      <c r="DHE28" s="236"/>
      <c r="DHF28" s="236"/>
      <c r="DHG28" s="236"/>
      <c r="DHH28" s="236"/>
      <c r="DHI28" s="236"/>
      <c r="DHR28" s="236"/>
      <c r="DHS28" s="236"/>
      <c r="DHT28" s="236"/>
      <c r="DHU28" s="236"/>
      <c r="DHV28" s="236"/>
      <c r="DHW28" s="236"/>
      <c r="DHX28" s="236"/>
      <c r="DHY28" s="236"/>
      <c r="DIH28" s="236"/>
      <c r="DII28" s="236"/>
      <c r="DIJ28" s="236"/>
      <c r="DIK28" s="236"/>
      <c r="DIL28" s="236"/>
      <c r="DIM28" s="236"/>
      <c r="DIN28" s="236"/>
      <c r="DIO28" s="236"/>
      <c r="DIX28" s="236"/>
      <c r="DIY28" s="236"/>
      <c r="DIZ28" s="236"/>
      <c r="DJA28" s="236"/>
      <c r="DJB28" s="236"/>
      <c r="DJC28" s="236"/>
      <c r="DJD28" s="236"/>
      <c r="DJE28" s="236"/>
      <c r="DJN28" s="236"/>
      <c r="DJO28" s="236"/>
      <c r="DJP28" s="236"/>
      <c r="DJQ28" s="236"/>
      <c r="DJR28" s="236"/>
      <c r="DJS28" s="236"/>
      <c r="DJT28" s="236"/>
      <c r="DJU28" s="236"/>
      <c r="DKD28" s="236"/>
      <c r="DKE28" s="236"/>
      <c r="DKF28" s="236"/>
      <c r="DKG28" s="236"/>
      <c r="DKH28" s="236"/>
      <c r="DKI28" s="236"/>
      <c r="DKJ28" s="236"/>
      <c r="DKK28" s="236"/>
      <c r="DKT28" s="236"/>
      <c r="DKU28" s="236"/>
      <c r="DKV28" s="236"/>
      <c r="DKW28" s="236"/>
      <c r="DKX28" s="236"/>
      <c r="DKY28" s="236"/>
      <c r="DKZ28" s="236"/>
      <c r="DLA28" s="236"/>
      <c r="DLJ28" s="236"/>
      <c r="DLK28" s="236"/>
      <c r="DLL28" s="236"/>
      <c r="DLM28" s="236"/>
      <c r="DLN28" s="236"/>
      <c r="DLO28" s="236"/>
      <c r="DLP28" s="236"/>
      <c r="DLQ28" s="236"/>
      <c r="DLZ28" s="236"/>
      <c r="DMA28" s="236"/>
      <c r="DMB28" s="236"/>
      <c r="DMC28" s="236"/>
      <c r="DMD28" s="236"/>
      <c r="DME28" s="236"/>
      <c r="DMF28" s="236"/>
      <c r="DMG28" s="236"/>
      <c r="DMP28" s="236"/>
      <c r="DMQ28" s="236"/>
      <c r="DMR28" s="236"/>
      <c r="DMS28" s="236"/>
      <c r="DMT28" s="236"/>
      <c r="DMU28" s="236"/>
      <c r="DMV28" s="236"/>
      <c r="DMW28" s="236"/>
      <c r="DNF28" s="236"/>
      <c r="DNG28" s="236"/>
      <c r="DNH28" s="236"/>
      <c r="DNI28" s="236"/>
      <c r="DNJ28" s="236"/>
      <c r="DNK28" s="236"/>
      <c r="DNL28" s="236"/>
      <c r="DNM28" s="236"/>
      <c r="DNV28" s="236"/>
      <c r="DNW28" s="236"/>
      <c r="DNX28" s="236"/>
      <c r="DNY28" s="236"/>
      <c r="DNZ28" s="236"/>
      <c r="DOA28" s="236"/>
      <c r="DOB28" s="236"/>
      <c r="DOC28" s="236"/>
      <c r="DOL28" s="236"/>
      <c r="DOM28" s="236"/>
      <c r="DON28" s="236"/>
      <c r="DOO28" s="236"/>
      <c r="DOP28" s="236"/>
      <c r="DOQ28" s="236"/>
      <c r="DOR28" s="236"/>
      <c r="DOS28" s="236"/>
      <c r="DPB28" s="236"/>
      <c r="DPC28" s="236"/>
      <c r="DPD28" s="236"/>
      <c r="DPE28" s="236"/>
      <c r="DPF28" s="236"/>
      <c r="DPG28" s="236"/>
      <c r="DPH28" s="236"/>
      <c r="DPI28" s="236"/>
      <c r="DPR28" s="236"/>
      <c r="DPS28" s="236"/>
      <c r="DPT28" s="236"/>
      <c r="DPU28" s="236"/>
      <c r="DPV28" s="236"/>
      <c r="DPW28" s="236"/>
      <c r="DPX28" s="236"/>
      <c r="DPY28" s="236"/>
      <c r="DQH28" s="236"/>
      <c r="DQI28" s="236"/>
      <c r="DQJ28" s="236"/>
      <c r="DQK28" s="236"/>
      <c r="DQL28" s="236"/>
      <c r="DQM28" s="236"/>
      <c r="DQN28" s="236"/>
      <c r="DQO28" s="236"/>
      <c r="DQX28" s="236"/>
      <c r="DQY28" s="236"/>
      <c r="DQZ28" s="236"/>
      <c r="DRA28" s="236"/>
      <c r="DRB28" s="236"/>
      <c r="DRC28" s="236"/>
      <c r="DRD28" s="236"/>
      <c r="DRE28" s="236"/>
      <c r="DRN28" s="236"/>
      <c r="DRO28" s="236"/>
      <c r="DRP28" s="236"/>
      <c r="DRQ28" s="236"/>
      <c r="DRR28" s="236"/>
      <c r="DRS28" s="236"/>
      <c r="DRT28" s="236"/>
      <c r="DRU28" s="236"/>
      <c r="DSD28" s="236"/>
      <c r="DSE28" s="236"/>
      <c r="DSF28" s="236"/>
      <c r="DSG28" s="236"/>
      <c r="DSH28" s="236"/>
      <c r="DSI28" s="236"/>
      <c r="DSJ28" s="236"/>
      <c r="DSK28" s="236"/>
      <c r="DST28" s="236"/>
      <c r="DSU28" s="236"/>
      <c r="DSV28" s="236"/>
      <c r="DSW28" s="236"/>
      <c r="DSX28" s="236"/>
      <c r="DSY28" s="236"/>
      <c r="DSZ28" s="236"/>
      <c r="DTA28" s="236"/>
      <c r="DTJ28" s="236"/>
      <c r="DTK28" s="236"/>
      <c r="DTL28" s="236"/>
      <c r="DTM28" s="236"/>
      <c r="DTN28" s="236"/>
      <c r="DTO28" s="236"/>
      <c r="DTP28" s="236"/>
      <c r="DTQ28" s="236"/>
      <c r="DTZ28" s="236"/>
      <c r="DUA28" s="236"/>
      <c r="DUB28" s="236"/>
      <c r="DUC28" s="236"/>
      <c r="DUD28" s="236"/>
      <c r="DUE28" s="236"/>
      <c r="DUF28" s="236"/>
      <c r="DUG28" s="236"/>
      <c r="DUP28" s="236"/>
      <c r="DUQ28" s="236"/>
      <c r="DUR28" s="236"/>
      <c r="DUS28" s="236"/>
      <c r="DUT28" s="236"/>
      <c r="DUU28" s="236"/>
      <c r="DUV28" s="236"/>
      <c r="DUW28" s="236"/>
      <c r="DVF28" s="236"/>
      <c r="DVG28" s="236"/>
      <c r="DVH28" s="236"/>
      <c r="DVI28" s="236"/>
      <c r="DVJ28" s="236"/>
      <c r="DVK28" s="236"/>
      <c r="DVL28" s="236"/>
      <c r="DVM28" s="236"/>
      <c r="DVV28" s="236"/>
      <c r="DVW28" s="236"/>
      <c r="DVX28" s="236"/>
      <c r="DVY28" s="236"/>
      <c r="DVZ28" s="236"/>
      <c r="DWA28" s="236"/>
      <c r="DWB28" s="236"/>
      <c r="DWC28" s="236"/>
      <c r="DWL28" s="236"/>
      <c r="DWM28" s="236"/>
      <c r="DWN28" s="236"/>
      <c r="DWO28" s="236"/>
      <c r="DWP28" s="236"/>
      <c r="DWQ28" s="236"/>
      <c r="DWR28" s="236"/>
      <c r="DWS28" s="236"/>
      <c r="DXB28" s="236"/>
      <c r="DXC28" s="236"/>
      <c r="DXD28" s="236"/>
      <c r="DXE28" s="236"/>
      <c r="DXF28" s="236"/>
      <c r="DXG28" s="236"/>
      <c r="DXH28" s="236"/>
      <c r="DXI28" s="236"/>
      <c r="DXR28" s="236"/>
      <c r="DXS28" s="236"/>
      <c r="DXT28" s="236"/>
      <c r="DXU28" s="236"/>
      <c r="DXV28" s="236"/>
      <c r="DXW28" s="236"/>
      <c r="DXX28" s="236"/>
      <c r="DXY28" s="236"/>
      <c r="DYH28" s="236"/>
      <c r="DYI28" s="236"/>
      <c r="DYJ28" s="236"/>
      <c r="DYK28" s="236"/>
      <c r="DYL28" s="236"/>
      <c r="DYM28" s="236"/>
      <c r="DYN28" s="236"/>
      <c r="DYO28" s="236"/>
      <c r="DYX28" s="236"/>
      <c r="DYY28" s="236"/>
      <c r="DYZ28" s="236"/>
      <c r="DZA28" s="236"/>
      <c r="DZB28" s="236"/>
      <c r="DZC28" s="236"/>
      <c r="DZD28" s="236"/>
      <c r="DZE28" s="236"/>
      <c r="DZN28" s="236"/>
      <c r="DZO28" s="236"/>
      <c r="DZP28" s="236"/>
      <c r="DZQ28" s="236"/>
      <c r="DZR28" s="236"/>
      <c r="DZS28" s="236"/>
      <c r="DZT28" s="236"/>
      <c r="DZU28" s="236"/>
      <c r="EAD28" s="236"/>
      <c r="EAE28" s="236"/>
      <c r="EAF28" s="236"/>
      <c r="EAG28" s="236"/>
      <c r="EAH28" s="236"/>
      <c r="EAI28" s="236"/>
      <c r="EAJ28" s="236"/>
      <c r="EAK28" s="236"/>
      <c r="EAT28" s="236"/>
      <c r="EAU28" s="236"/>
      <c r="EAV28" s="236"/>
      <c r="EAW28" s="236"/>
      <c r="EAX28" s="236"/>
      <c r="EAY28" s="236"/>
      <c r="EAZ28" s="236"/>
      <c r="EBA28" s="236"/>
      <c r="EBJ28" s="236"/>
      <c r="EBK28" s="236"/>
      <c r="EBL28" s="236"/>
      <c r="EBM28" s="236"/>
      <c r="EBN28" s="236"/>
      <c r="EBO28" s="236"/>
      <c r="EBP28" s="236"/>
      <c r="EBQ28" s="236"/>
      <c r="EBZ28" s="236"/>
      <c r="ECA28" s="236"/>
      <c r="ECB28" s="236"/>
      <c r="ECC28" s="236"/>
      <c r="ECD28" s="236"/>
      <c r="ECE28" s="236"/>
      <c r="ECF28" s="236"/>
      <c r="ECG28" s="236"/>
      <c r="ECP28" s="236"/>
      <c r="ECQ28" s="236"/>
      <c r="ECR28" s="236"/>
      <c r="ECS28" s="236"/>
      <c r="ECT28" s="236"/>
      <c r="ECU28" s="236"/>
      <c r="ECV28" s="236"/>
      <c r="ECW28" s="236"/>
      <c r="EDF28" s="236"/>
      <c r="EDG28" s="236"/>
      <c r="EDH28" s="236"/>
      <c r="EDI28" s="236"/>
      <c r="EDJ28" s="236"/>
      <c r="EDK28" s="236"/>
      <c r="EDL28" s="236"/>
      <c r="EDM28" s="236"/>
      <c r="EDV28" s="236"/>
      <c r="EDW28" s="236"/>
      <c r="EDX28" s="236"/>
      <c r="EDY28" s="236"/>
      <c r="EDZ28" s="236"/>
      <c r="EEA28" s="236"/>
      <c r="EEB28" s="236"/>
      <c r="EEC28" s="236"/>
      <c r="EEL28" s="236"/>
      <c r="EEM28" s="236"/>
      <c r="EEN28" s="236"/>
      <c r="EEO28" s="236"/>
      <c r="EEP28" s="236"/>
      <c r="EEQ28" s="236"/>
      <c r="EER28" s="236"/>
      <c r="EES28" s="236"/>
      <c r="EFB28" s="236"/>
      <c r="EFC28" s="236"/>
      <c r="EFD28" s="236"/>
      <c r="EFE28" s="236"/>
      <c r="EFF28" s="236"/>
      <c r="EFG28" s="236"/>
      <c r="EFH28" s="236"/>
      <c r="EFI28" s="236"/>
      <c r="EFR28" s="236"/>
      <c r="EFS28" s="236"/>
      <c r="EFT28" s="236"/>
      <c r="EFU28" s="236"/>
      <c r="EFV28" s="236"/>
      <c r="EFW28" s="236"/>
      <c r="EFX28" s="236"/>
      <c r="EFY28" s="236"/>
      <c r="EGH28" s="236"/>
      <c r="EGI28" s="236"/>
      <c r="EGJ28" s="236"/>
      <c r="EGK28" s="236"/>
      <c r="EGL28" s="236"/>
      <c r="EGM28" s="236"/>
      <c r="EGN28" s="236"/>
      <c r="EGO28" s="236"/>
      <c r="EGX28" s="236"/>
      <c r="EGY28" s="236"/>
      <c r="EGZ28" s="236"/>
      <c r="EHA28" s="236"/>
      <c r="EHB28" s="236"/>
      <c r="EHC28" s="236"/>
      <c r="EHD28" s="236"/>
      <c r="EHE28" s="236"/>
      <c r="EHN28" s="236"/>
      <c r="EHO28" s="236"/>
      <c r="EHP28" s="236"/>
      <c r="EHQ28" s="236"/>
      <c r="EHR28" s="236"/>
      <c r="EHS28" s="236"/>
      <c r="EHT28" s="236"/>
      <c r="EHU28" s="236"/>
      <c r="EID28" s="236"/>
      <c r="EIE28" s="236"/>
      <c r="EIF28" s="236"/>
      <c r="EIG28" s="236"/>
      <c r="EIH28" s="236"/>
      <c r="EII28" s="236"/>
      <c r="EIJ28" s="236"/>
      <c r="EIK28" s="236"/>
      <c r="EIT28" s="236"/>
      <c r="EIU28" s="236"/>
      <c r="EIV28" s="236"/>
      <c r="EIW28" s="236"/>
      <c r="EIX28" s="236"/>
      <c r="EIY28" s="236"/>
      <c r="EIZ28" s="236"/>
      <c r="EJA28" s="236"/>
      <c r="EJJ28" s="236"/>
      <c r="EJK28" s="236"/>
      <c r="EJL28" s="236"/>
      <c r="EJM28" s="236"/>
      <c r="EJN28" s="236"/>
      <c r="EJO28" s="236"/>
      <c r="EJP28" s="236"/>
      <c r="EJQ28" s="236"/>
      <c r="EJZ28" s="236"/>
      <c r="EKA28" s="236"/>
      <c r="EKB28" s="236"/>
      <c r="EKC28" s="236"/>
      <c r="EKD28" s="236"/>
      <c r="EKE28" s="236"/>
      <c r="EKF28" s="236"/>
      <c r="EKG28" s="236"/>
      <c r="EKP28" s="236"/>
      <c r="EKQ28" s="236"/>
      <c r="EKR28" s="236"/>
      <c r="EKS28" s="236"/>
      <c r="EKT28" s="236"/>
      <c r="EKU28" s="236"/>
      <c r="EKV28" s="236"/>
      <c r="EKW28" s="236"/>
      <c r="ELF28" s="236"/>
      <c r="ELG28" s="236"/>
      <c r="ELH28" s="236"/>
      <c r="ELI28" s="236"/>
      <c r="ELJ28" s="236"/>
      <c r="ELK28" s="236"/>
      <c r="ELL28" s="236"/>
      <c r="ELM28" s="236"/>
      <c r="ELV28" s="236"/>
      <c r="ELW28" s="236"/>
      <c r="ELX28" s="236"/>
      <c r="ELY28" s="236"/>
      <c r="ELZ28" s="236"/>
      <c r="EMA28" s="236"/>
      <c r="EMB28" s="236"/>
      <c r="EMC28" s="236"/>
      <c r="EML28" s="236"/>
      <c r="EMM28" s="236"/>
      <c r="EMN28" s="236"/>
      <c r="EMO28" s="236"/>
      <c r="EMP28" s="236"/>
      <c r="EMQ28" s="236"/>
      <c r="EMR28" s="236"/>
      <c r="EMS28" s="236"/>
      <c r="ENB28" s="236"/>
      <c r="ENC28" s="236"/>
      <c r="END28" s="236"/>
      <c r="ENE28" s="236"/>
      <c r="ENF28" s="236"/>
      <c r="ENG28" s="236"/>
      <c r="ENH28" s="236"/>
      <c r="ENI28" s="236"/>
      <c r="ENR28" s="236"/>
      <c r="ENS28" s="236"/>
      <c r="ENT28" s="236"/>
      <c r="ENU28" s="236"/>
      <c r="ENV28" s="236"/>
      <c r="ENW28" s="236"/>
      <c r="ENX28" s="236"/>
      <c r="ENY28" s="236"/>
      <c r="EOH28" s="236"/>
      <c r="EOI28" s="236"/>
      <c r="EOJ28" s="236"/>
      <c r="EOK28" s="236"/>
      <c r="EOL28" s="236"/>
      <c r="EOM28" s="236"/>
      <c r="EON28" s="236"/>
      <c r="EOO28" s="236"/>
      <c r="EOX28" s="236"/>
      <c r="EOY28" s="236"/>
      <c r="EOZ28" s="236"/>
      <c r="EPA28" s="236"/>
      <c r="EPB28" s="236"/>
      <c r="EPC28" s="236"/>
      <c r="EPD28" s="236"/>
      <c r="EPE28" s="236"/>
      <c r="EPN28" s="236"/>
      <c r="EPO28" s="236"/>
      <c r="EPP28" s="236"/>
      <c r="EPQ28" s="236"/>
      <c r="EPR28" s="236"/>
      <c r="EPS28" s="236"/>
      <c r="EPT28" s="236"/>
      <c r="EPU28" s="236"/>
      <c r="EQD28" s="236"/>
      <c r="EQE28" s="236"/>
      <c r="EQF28" s="236"/>
      <c r="EQG28" s="236"/>
      <c r="EQH28" s="236"/>
      <c r="EQI28" s="236"/>
      <c r="EQJ28" s="236"/>
      <c r="EQK28" s="236"/>
      <c r="EQT28" s="236"/>
      <c r="EQU28" s="236"/>
      <c r="EQV28" s="236"/>
      <c r="EQW28" s="236"/>
      <c r="EQX28" s="236"/>
      <c r="EQY28" s="236"/>
      <c r="EQZ28" s="236"/>
      <c r="ERA28" s="236"/>
      <c r="ERJ28" s="236"/>
      <c r="ERK28" s="236"/>
      <c r="ERL28" s="236"/>
      <c r="ERM28" s="236"/>
      <c r="ERN28" s="236"/>
      <c r="ERO28" s="236"/>
      <c r="ERP28" s="236"/>
      <c r="ERQ28" s="236"/>
      <c r="ERZ28" s="236"/>
      <c r="ESA28" s="236"/>
      <c r="ESB28" s="236"/>
      <c r="ESC28" s="236"/>
      <c r="ESD28" s="236"/>
      <c r="ESE28" s="236"/>
      <c r="ESF28" s="236"/>
      <c r="ESG28" s="236"/>
      <c r="ESP28" s="236"/>
      <c r="ESQ28" s="236"/>
      <c r="ESR28" s="236"/>
      <c r="ESS28" s="236"/>
      <c r="EST28" s="236"/>
      <c r="ESU28" s="236"/>
      <c r="ESV28" s="236"/>
      <c r="ESW28" s="236"/>
      <c r="ETF28" s="236"/>
      <c r="ETG28" s="236"/>
      <c r="ETH28" s="236"/>
      <c r="ETI28" s="236"/>
      <c r="ETJ28" s="236"/>
      <c r="ETK28" s="236"/>
      <c r="ETL28" s="236"/>
      <c r="ETM28" s="236"/>
      <c r="ETV28" s="236"/>
      <c r="ETW28" s="236"/>
      <c r="ETX28" s="236"/>
      <c r="ETY28" s="236"/>
      <c r="ETZ28" s="236"/>
      <c r="EUA28" s="236"/>
      <c r="EUB28" s="236"/>
      <c r="EUC28" s="236"/>
      <c r="EUL28" s="236"/>
      <c r="EUM28" s="236"/>
      <c r="EUN28" s="236"/>
      <c r="EUO28" s="236"/>
      <c r="EUP28" s="236"/>
      <c r="EUQ28" s="236"/>
      <c r="EUR28" s="236"/>
      <c r="EUS28" s="236"/>
      <c r="EVB28" s="236"/>
      <c r="EVC28" s="236"/>
      <c r="EVD28" s="236"/>
      <c r="EVE28" s="236"/>
      <c r="EVF28" s="236"/>
      <c r="EVG28" s="236"/>
      <c r="EVH28" s="236"/>
      <c r="EVI28" s="236"/>
      <c r="EVR28" s="236"/>
      <c r="EVS28" s="236"/>
      <c r="EVT28" s="236"/>
      <c r="EVU28" s="236"/>
      <c r="EVV28" s="236"/>
      <c r="EVW28" s="236"/>
      <c r="EVX28" s="236"/>
      <c r="EVY28" s="236"/>
      <c r="EWH28" s="236"/>
      <c r="EWI28" s="236"/>
      <c r="EWJ28" s="236"/>
      <c r="EWK28" s="236"/>
      <c r="EWL28" s="236"/>
      <c r="EWM28" s="236"/>
      <c r="EWN28" s="236"/>
      <c r="EWO28" s="236"/>
      <c r="EWX28" s="236"/>
      <c r="EWY28" s="236"/>
      <c r="EWZ28" s="236"/>
      <c r="EXA28" s="236"/>
      <c r="EXB28" s="236"/>
      <c r="EXC28" s="236"/>
      <c r="EXD28" s="236"/>
      <c r="EXE28" s="236"/>
      <c r="EXN28" s="236"/>
      <c r="EXO28" s="236"/>
      <c r="EXP28" s="236"/>
      <c r="EXQ28" s="236"/>
      <c r="EXR28" s="236"/>
      <c r="EXS28" s="236"/>
      <c r="EXT28" s="236"/>
      <c r="EXU28" s="236"/>
      <c r="EYD28" s="236"/>
      <c r="EYE28" s="236"/>
      <c r="EYF28" s="236"/>
      <c r="EYG28" s="236"/>
      <c r="EYH28" s="236"/>
      <c r="EYI28" s="236"/>
      <c r="EYJ28" s="236"/>
      <c r="EYK28" s="236"/>
      <c r="EYT28" s="236"/>
      <c r="EYU28" s="236"/>
      <c r="EYV28" s="236"/>
      <c r="EYW28" s="236"/>
      <c r="EYX28" s="236"/>
      <c r="EYY28" s="236"/>
      <c r="EYZ28" s="236"/>
      <c r="EZA28" s="236"/>
      <c r="EZJ28" s="236"/>
      <c r="EZK28" s="236"/>
      <c r="EZL28" s="236"/>
      <c r="EZM28" s="236"/>
      <c r="EZN28" s="236"/>
      <c r="EZO28" s="236"/>
      <c r="EZP28" s="236"/>
      <c r="EZQ28" s="236"/>
      <c r="EZZ28" s="236"/>
      <c r="FAA28" s="236"/>
      <c r="FAB28" s="236"/>
      <c r="FAC28" s="236"/>
      <c r="FAD28" s="236"/>
      <c r="FAE28" s="236"/>
      <c r="FAF28" s="236"/>
      <c r="FAG28" s="236"/>
      <c r="FAP28" s="236"/>
      <c r="FAQ28" s="236"/>
      <c r="FAR28" s="236"/>
      <c r="FAS28" s="236"/>
      <c r="FAT28" s="236"/>
      <c r="FAU28" s="236"/>
      <c r="FAV28" s="236"/>
      <c r="FAW28" s="236"/>
      <c r="FBF28" s="236"/>
      <c r="FBG28" s="236"/>
      <c r="FBH28" s="236"/>
      <c r="FBI28" s="236"/>
      <c r="FBJ28" s="236"/>
      <c r="FBK28" s="236"/>
      <c r="FBL28" s="236"/>
      <c r="FBM28" s="236"/>
      <c r="FBV28" s="236"/>
      <c r="FBW28" s="236"/>
      <c r="FBX28" s="236"/>
      <c r="FBY28" s="236"/>
      <c r="FBZ28" s="236"/>
      <c r="FCA28" s="236"/>
      <c r="FCB28" s="236"/>
      <c r="FCC28" s="236"/>
      <c r="FCL28" s="236"/>
      <c r="FCM28" s="236"/>
      <c r="FCN28" s="236"/>
      <c r="FCO28" s="236"/>
      <c r="FCP28" s="236"/>
      <c r="FCQ28" s="236"/>
      <c r="FCR28" s="236"/>
      <c r="FCS28" s="236"/>
      <c r="FDB28" s="236"/>
      <c r="FDC28" s="236"/>
      <c r="FDD28" s="236"/>
      <c r="FDE28" s="236"/>
      <c r="FDF28" s="236"/>
      <c r="FDG28" s="236"/>
      <c r="FDH28" s="236"/>
      <c r="FDI28" s="236"/>
      <c r="FDR28" s="236"/>
      <c r="FDS28" s="236"/>
      <c r="FDT28" s="236"/>
      <c r="FDU28" s="236"/>
      <c r="FDV28" s="236"/>
      <c r="FDW28" s="236"/>
      <c r="FDX28" s="236"/>
      <c r="FDY28" s="236"/>
      <c r="FEH28" s="236"/>
      <c r="FEI28" s="236"/>
      <c r="FEJ28" s="236"/>
      <c r="FEK28" s="236"/>
      <c r="FEL28" s="236"/>
      <c r="FEM28" s="236"/>
      <c r="FEN28" s="236"/>
      <c r="FEO28" s="236"/>
      <c r="FEX28" s="236"/>
      <c r="FEY28" s="236"/>
      <c r="FEZ28" s="236"/>
      <c r="FFA28" s="236"/>
      <c r="FFB28" s="236"/>
      <c r="FFC28" s="236"/>
      <c r="FFD28" s="236"/>
      <c r="FFE28" s="236"/>
      <c r="FFN28" s="236"/>
      <c r="FFO28" s="236"/>
      <c r="FFP28" s="236"/>
      <c r="FFQ28" s="236"/>
      <c r="FFR28" s="236"/>
      <c r="FFS28" s="236"/>
      <c r="FFT28" s="236"/>
      <c r="FFU28" s="236"/>
      <c r="FGD28" s="236"/>
      <c r="FGE28" s="236"/>
      <c r="FGF28" s="236"/>
      <c r="FGG28" s="236"/>
      <c r="FGH28" s="236"/>
      <c r="FGI28" s="236"/>
      <c r="FGJ28" s="236"/>
      <c r="FGK28" s="236"/>
      <c r="FGT28" s="236"/>
      <c r="FGU28" s="236"/>
      <c r="FGV28" s="236"/>
      <c r="FGW28" s="236"/>
      <c r="FGX28" s="236"/>
      <c r="FGY28" s="236"/>
      <c r="FGZ28" s="236"/>
      <c r="FHA28" s="236"/>
      <c r="FHJ28" s="236"/>
      <c r="FHK28" s="236"/>
      <c r="FHL28" s="236"/>
      <c r="FHM28" s="236"/>
      <c r="FHN28" s="236"/>
      <c r="FHO28" s="236"/>
      <c r="FHP28" s="236"/>
      <c r="FHQ28" s="236"/>
      <c r="FHZ28" s="236"/>
      <c r="FIA28" s="236"/>
      <c r="FIB28" s="236"/>
      <c r="FIC28" s="236"/>
      <c r="FID28" s="236"/>
      <c r="FIE28" s="236"/>
      <c r="FIF28" s="236"/>
      <c r="FIG28" s="236"/>
      <c r="FIP28" s="236"/>
      <c r="FIQ28" s="236"/>
      <c r="FIR28" s="236"/>
      <c r="FIS28" s="236"/>
      <c r="FIT28" s="236"/>
      <c r="FIU28" s="236"/>
      <c r="FIV28" s="236"/>
      <c r="FIW28" s="236"/>
      <c r="FJF28" s="236"/>
      <c r="FJG28" s="236"/>
      <c r="FJH28" s="236"/>
      <c r="FJI28" s="236"/>
      <c r="FJJ28" s="236"/>
      <c r="FJK28" s="236"/>
      <c r="FJL28" s="236"/>
      <c r="FJM28" s="236"/>
      <c r="FJV28" s="236"/>
      <c r="FJW28" s="236"/>
      <c r="FJX28" s="236"/>
      <c r="FJY28" s="236"/>
      <c r="FJZ28" s="236"/>
      <c r="FKA28" s="236"/>
      <c r="FKB28" s="236"/>
      <c r="FKC28" s="236"/>
      <c r="FKL28" s="236"/>
      <c r="FKM28" s="236"/>
      <c r="FKN28" s="236"/>
      <c r="FKO28" s="236"/>
      <c r="FKP28" s="236"/>
      <c r="FKQ28" s="236"/>
      <c r="FKR28" s="236"/>
      <c r="FKS28" s="236"/>
      <c r="FLB28" s="236"/>
      <c r="FLC28" s="236"/>
      <c r="FLD28" s="236"/>
      <c r="FLE28" s="236"/>
      <c r="FLF28" s="236"/>
      <c r="FLG28" s="236"/>
      <c r="FLH28" s="236"/>
      <c r="FLI28" s="236"/>
      <c r="FLR28" s="236"/>
      <c r="FLS28" s="236"/>
      <c r="FLT28" s="236"/>
      <c r="FLU28" s="236"/>
      <c r="FLV28" s="236"/>
      <c r="FLW28" s="236"/>
      <c r="FLX28" s="236"/>
      <c r="FLY28" s="236"/>
      <c r="FMH28" s="236"/>
      <c r="FMI28" s="236"/>
      <c r="FMJ28" s="236"/>
      <c r="FMK28" s="236"/>
      <c r="FML28" s="236"/>
      <c r="FMM28" s="236"/>
      <c r="FMN28" s="236"/>
      <c r="FMO28" s="236"/>
      <c r="FMX28" s="236"/>
      <c r="FMY28" s="236"/>
      <c r="FMZ28" s="236"/>
      <c r="FNA28" s="236"/>
      <c r="FNB28" s="236"/>
      <c r="FNC28" s="236"/>
      <c r="FND28" s="236"/>
      <c r="FNE28" s="236"/>
      <c r="FNN28" s="236"/>
      <c r="FNO28" s="236"/>
      <c r="FNP28" s="236"/>
      <c r="FNQ28" s="236"/>
      <c r="FNR28" s="236"/>
      <c r="FNS28" s="236"/>
      <c r="FNT28" s="236"/>
      <c r="FNU28" s="236"/>
      <c r="FOD28" s="236"/>
      <c r="FOE28" s="236"/>
      <c r="FOF28" s="236"/>
      <c r="FOG28" s="236"/>
      <c r="FOH28" s="236"/>
      <c r="FOI28" s="236"/>
      <c r="FOJ28" s="236"/>
      <c r="FOK28" s="236"/>
      <c r="FOT28" s="236"/>
      <c r="FOU28" s="236"/>
      <c r="FOV28" s="236"/>
      <c r="FOW28" s="236"/>
      <c r="FOX28" s="236"/>
      <c r="FOY28" s="236"/>
      <c r="FOZ28" s="236"/>
      <c r="FPA28" s="236"/>
      <c r="FPJ28" s="236"/>
      <c r="FPK28" s="236"/>
      <c r="FPL28" s="236"/>
      <c r="FPM28" s="236"/>
      <c r="FPN28" s="236"/>
      <c r="FPO28" s="236"/>
      <c r="FPP28" s="236"/>
      <c r="FPQ28" s="236"/>
      <c r="FPZ28" s="236"/>
      <c r="FQA28" s="236"/>
      <c r="FQB28" s="236"/>
      <c r="FQC28" s="236"/>
      <c r="FQD28" s="236"/>
      <c r="FQE28" s="236"/>
      <c r="FQF28" s="236"/>
      <c r="FQG28" s="236"/>
      <c r="FQP28" s="236"/>
      <c r="FQQ28" s="236"/>
      <c r="FQR28" s="236"/>
      <c r="FQS28" s="236"/>
      <c r="FQT28" s="236"/>
      <c r="FQU28" s="236"/>
      <c r="FQV28" s="236"/>
      <c r="FQW28" s="236"/>
      <c r="FRF28" s="236"/>
      <c r="FRG28" s="236"/>
      <c r="FRH28" s="236"/>
      <c r="FRI28" s="236"/>
      <c r="FRJ28" s="236"/>
      <c r="FRK28" s="236"/>
      <c r="FRL28" s="236"/>
      <c r="FRM28" s="236"/>
      <c r="FRV28" s="236"/>
      <c r="FRW28" s="236"/>
      <c r="FRX28" s="236"/>
      <c r="FRY28" s="236"/>
      <c r="FRZ28" s="236"/>
      <c r="FSA28" s="236"/>
      <c r="FSB28" s="236"/>
      <c r="FSC28" s="236"/>
      <c r="FSL28" s="236"/>
      <c r="FSM28" s="236"/>
      <c r="FSN28" s="236"/>
      <c r="FSO28" s="236"/>
      <c r="FSP28" s="236"/>
      <c r="FSQ28" s="236"/>
      <c r="FSR28" s="236"/>
      <c r="FSS28" s="236"/>
      <c r="FTB28" s="236"/>
      <c r="FTC28" s="236"/>
      <c r="FTD28" s="236"/>
      <c r="FTE28" s="236"/>
      <c r="FTF28" s="236"/>
      <c r="FTG28" s="236"/>
      <c r="FTH28" s="236"/>
      <c r="FTI28" s="236"/>
      <c r="FTR28" s="236"/>
      <c r="FTS28" s="236"/>
      <c r="FTT28" s="236"/>
      <c r="FTU28" s="236"/>
      <c r="FTV28" s="236"/>
      <c r="FTW28" s="236"/>
      <c r="FTX28" s="236"/>
      <c r="FTY28" s="236"/>
      <c r="FUH28" s="236"/>
      <c r="FUI28" s="236"/>
      <c r="FUJ28" s="236"/>
      <c r="FUK28" s="236"/>
      <c r="FUL28" s="236"/>
      <c r="FUM28" s="236"/>
      <c r="FUN28" s="236"/>
      <c r="FUO28" s="236"/>
      <c r="FUX28" s="236"/>
      <c r="FUY28" s="236"/>
      <c r="FUZ28" s="236"/>
      <c r="FVA28" s="236"/>
      <c r="FVB28" s="236"/>
      <c r="FVC28" s="236"/>
      <c r="FVD28" s="236"/>
      <c r="FVE28" s="236"/>
      <c r="FVN28" s="236"/>
      <c r="FVO28" s="236"/>
      <c r="FVP28" s="236"/>
      <c r="FVQ28" s="236"/>
      <c r="FVR28" s="236"/>
      <c r="FVS28" s="236"/>
      <c r="FVT28" s="236"/>
      <c r="FVU28" s="236"/>
      <c r="FWD28" s="236"/>
      <c r="FWE28" s="236"/>
      <c r="FWF28" s="236"/>
      <c r="FWG28" s="236"/>
      <c r="FWH28" s="236"/>
      <c r="FWI28" s="236"/>
      <c r="FWJ28" s="236"/>
      <c r="FWK28" s="236"/>
      <c r="FWT28" s="236"/>
      <c r="FWU28" s="236"/>
      <c r="FWV28" s="236"/>
      <c r="FWW28" s="236"/>
      <c r="FWX28" s="236"/>
      <c r="FWY28" s="236"/>
      <c r="FWZ28" s="236"/>
      <c r="FXA28" s="236"/>
      <c r="FXJ28" s="236"/>
      <c r="FXK28" s="236"/>
      <c r="FXL28" s="236"/>
      <c r="FXM28" s="236"/>
      <c r="FXN28" s="236"/>
      <c r="FXO28" s="236"/>
      <c r="FXP28" s="236"/>
      <c r="FXQ28" s="236"/>
      <c r="FXZ28" s="236"/>
      <c r="FYA28" s="236"/>
      <c r="FYB28" s="236"/>
      <c r="FYC28" s="236"/>
      <c r="FYD28" s="236"/>
      <c r="FYE28" s="236"/>
      <c r="FYF28" s="236"/>
      <c r="FYG28" s="236"/>
      <c r="FYP28" s="236"/>
      <c r="FYQ28" s="236"/>
      <c r="FYR28" s="236"/>
      <c r="FYS28" s="236"/>
      <c r="FYT28" s="236"/>
      <c r="FYU28" s="236"/>
      <c r="FYV28" s="236"/>
      <c r="FYW28" s="236"/>
      <c r="FZF28" s="236"/>
      <c r="FZG28" s="236"/>
      <c r="FZH28" s="236"/>
      <c r="FZI28" s="236"/>
      <c r="FZJ28" s="236"/>
      <c r="FZK28" s="236"/>
      <c r="FZL28" s="236"/>
      <c r="FZM28" s="236"/>
      <c r="FZV28" s="236"/>
      <c r="FZW28" s="236"/>
      <c r="FZX28" s="236"/>
      <c r="FZY28" s="236"/>
      <c r="FZZ28" s="236"/>
      <c r="GAA28" s="236"/>
      <c r="GAB28" s="236"/>
      <c r="GAC28" s="236"/>
      <c r="GAL28" s="236"/>
      <c r="GAM28" s="236"/>
      <c r="GAN28" s="236"/>
      <c r="GAO28" s="236"/>
      <c r="GAP28" s="236"/>
      <c r="GAQ28" s="236"/>
      <c r="GAR28" s="236"/>
      <c r="GAS28" s="236"/>
      <c r="GBB28" s="236"/>
      <c r="GBC28" s="236"/>
      <c r="GBD28" s="236"/>
      <c r="GBE28" s="236"/>
      <c r="GBF28" s="236"/>
      <c r="GBG28" s="236"/>
      <c r="GBH28" s="236"/>
      <c r="GBI28" s="236"/>
      <c r="GBR28" s="236"/>
      <c r="GBS28" s="236"/>
      <c r="GBT28" s="236"/>
      <c r="GBU28" s="236"/>
      <c r="GBV28" s="236"/>
      <c r="GBW28" s="236"/>
      <c r="GBX28" s="236"/>
      <c r="GBY28" s="236"/>
      <c r="GCH28" s="236"/>
      <c r="GCI28" s="236"/>
      <c r="GCJ28" s="236"/>
      <c r="GCK28" s="236"/>
      <c r="GCL28" s="236"/>
      <c r="GCM28" s="236"/>
      <c r="GCN28" s="236"/>
      <c r="GCO28" s="236"/>
      <c r="GCX28" s="236"/>
      <c r="GCY28" s="236"/>
      <c r="GCZ28" s="236"/>
      <c r="GDA28" s="236"/>
      <c r="GDB28" s="236"/>
      <c r="GDC28" s="236"/>
      <c r="GDD28" s="236"/>
      <c r="GDE28" s="236"/>
      <c r="GDN28" s="236"/>
      <c r="GDO28" s="236"/>
      <c r="GDP28" s="236"/>
      <c r="GDQ28" s="236"/>
      <c r="GDR28" s="236"/>
      <c r="GDS28" s="236"/>
      <c r="GDT28" s="236"/>
      <c r="GDU28" s="236"/>
      <c r="GED28" s="236"/>
      <c r="GEE28" s="236"/>
      <c r="GEF28" s="236"/>
      <c r="GEG28" s="236"/>
      <c r="GEH28" s="236"/>
      <c r="GEI28" s="236"/>
      <c r="GEJ28" s="236"/>
      <c r="GEK28" s="236"/>
      <c r="GET28" s="236"/>
      <c r="GEU28" s="236"/>
      <c r="GEV28" s="236"/>
      <c r="GEW28" s="236"/>
      <c r="GEX28" s="236"/>
      <c r="GEY28" s="236"/>
      <c r="GEZ28" s="236"/>
      <c r="GFA28" s="236"/>
      <c r="GFJ28" s="236"/>
      <c r="GFK28" s="236"/>
      <c r="GFL28" s="236"/>
      <c r="GFM28" s="236"/>
      <c r="GFN28" s="236"/>
      <c r="GFO28" s="236"/>
      <c r="GFP28" s="236"/>
      <c r="GFQ28" s="236"/>
      <c r="GFZ28" s="236"/>
      <c r="GGA28" s="236"/>
      <c r="GGB28" s="236"/>
      <c r="GGC28" s="236"/>
      <c r="GGD28" s="236"/>
      <c r="GGE28" s="236"/>
      <c r="GGF28" s="236"/>
      <c r="GGG28" s="236"/>
      <c r="GGP28" s="236"/>
      <c r="GGQ28" s="236"/>
      <c r="GGR28" s="236"/>
      <c r="GGS28" s="236"/>
      <c r="GGT28" s="236"/>
      <c r="GGU28" s="236"/>
      <c r="GGV28" s="236"/>
      <c r="GGW28" s="236"/>
      <c r="GHF28" s="236"/>
      <c r="GHG28" s="236"/>
      <c r="GHH28" s="236"/>
      <c r="GHI28" s="236"/>
      <c r="GHJ28" s="236"/>
      <c r="GHK28" s="236"/>
      <c r="GHL28" s="236"/>
      <c r="GHM28" s="236"/>
      <c r="GHV28" s="236"/>
      <c r="GHW28" s="236"/>
      <c r="GHX28" s="236"/>
      <c r="GHY28" s="236"/>
      <c r="GHZ28" s="236"/>
      <c r="GIA28" s="236"/>
      <c r="GIB28" s="236"/>
      <c r="GIC28" s="236"/>
      <c r="GIL28" s="236"/>
      <c r="GIM28" s="236"/>
      <c r="GIN28" s="236"/>
      <c r="GIO28" s="236"/>
      <c r="GIP28" s="236"/>
      <c r="GIQ28" s="236"/>
      <c r="GIR28" s="236"/>
      <c r="GIS28" s="236"/>
      <c r="GJB28" s="236"/>
      <c r="GJC28" s="236"/>
      <c r="GJD28" s="236"/>
      <c r="GJE28" s="236"/>
      <c r="GJF28" s="236"/>
      <c r="GJG28" s="236"/>
      <c r="GJH28" s="236"/>
      <c r="GJI28" s="236"/>
      <c r="GJR28" s="236"/>
      <c r="GJS28" s="236"/>
      <c r="GJT28" s="236"/>
      <c r="GJU28" s="236"/>
      <c r="GJV28" s="236"/>
      <c r="GJW28" s="236"/>
      <c r="GJX28" s="236"/>
      <c r="GJY28" s="236"/>
      <c r="GKH28" s="236"/>
      <c r="GKI28" s="236"/>
      <c r="GKJ28" s="236"/>
      <c r="GKK28" s="236"/>
      <c r="GKL28" s="236"/>
      <c r="GKM28" s="236"/>
      <c r="GKN28" s="236"/>
      <c r="GKO28" s="236"/>
      <c r="GKX28" s="236"/>
      <c r="GKY28" s="236"/>
      <c r="GKZ28" s="236"/>
      <c r="GLA28" s="236"/>
      <c r="GLB28" s="236"/>
      <c r="GLC28" s="236"/>
      <c r="GLD28" s="236"/>
      <c r="GLE28" s="236"/>
      <c r="GLN28" s="236"/>
      <c r="GLO28" s="236"/>
      <c r="GLP28" s="236"/>
      <c r="GLQ28" s="236"/>
      <c r="GLR28" s="236"/>
      <c r="GLS28" s="236"/>
      <c r="GLT28" s="236"/>
      <c r="GLU28" s="236"/>
      <c r="GMD28" s="236"/>
      <c r="GME28" s="236"/>
      <c r="GMF28" s="236"/>
      <c r="GMG28" s="236"/>
      <c r="GMH28" s="236"/>
      <c r="GMI28" s="236"/>
      <c r="GMJ28" s="236"/>
      <c r="GMK28" s="236"/>
      <c r="GMT28" s="236"/>
      <c r="GMU28" s="236"/>
      <c r="GMV28" s="236"/>
      <c r="GMW28" s="236"/>
      <c r="GMX28" s="236"/>
      <c r="GMY28" s="236"/>
      <c r="GMZ28" s="236"/>
      <c r="GNA28" s="236"/>
      <c r="GNJ28" s="236"/>
      <c r="GNK28" s="236"/>
      <c r="GNL28" s="236"/>
      <c r="GNM28" s="236"/>
      <c r="GNN28" s="236"/>
      <c r="GNO28" s="236"/>
      <c r="GNP28" s="236"/>
      <c r="GNQ28" s="236"/>
      <c r="GNZ28" s="236"/>
      <c r="GOA28" s="236"/>
      <c r="GOB28" s="236"/>
      <c r="GOC28" s="236"/>
      <c r="GOD28" s="236"/>
      <c r="GOE28" s="236"/>
      <c r="GOF28" s="236"/>
      <c r="GOG28" s="236"/>
      <c r="GOP28" s="236"/>
      <c r="GOQ28" s="236"/>
      <c r="GOR28" s="236"/>
      <c r="GOS28" s="236"/>
      <c r="GOT28" s="236"/>
      <c r="GOU28" s="236"/>
      <c r="GOV28" s="236"/>
      <c r="GOW28" s="236"/>
      <c r="GPF28" s="236"/>
      <c r="GPG28" s="236"/>
      <c r="GPH28" s="236"/>
      <c r="GPI28" s="236"/>
      <c r="GPJ28" s="236"/>
      <c r="GPK28" s="236"/>
      <c r="GPL28" s="236"/>
      <c r="GPM28" s="236"/>
      <c r="GPV28" s="236"/>
      <c r="GPW28" s="236"/>
      <c r="GPX28" s="236"/>
      <c r="GPY28" s="236"/>
      <c r="GPZ28" s="236"/>
      <c r="GQA28" s="236"/>
      <c r="GQB28" s="236"/>
      <c r="GQC28" s="236"/>
      <c r="GQL28" s="236"/>
      <c r="GQM28" s="236"/>
      <c r="GQN28" s="236"/>
      <c r="GQO28" s="236"/>
      <c r="GQP28" s="236"/>
      <c r="GQQ28" s="236"/>
      <c r="GQR28" s="236"/>
      <c r="GQS28" s="236"/>
      <c r="GRB28" s="236"/>
      <c r="GRC28" s="236"/>
      <c r="GRD28" s="236"/>
      <c r="GRE28" s="236"/>
      <c r="GRF28" s="236"/>
      <c r="GRG28" s="236"/>
      <c r="GRH28" s="236"/>
      <c r="GRI28" s="236"/>
      <c r="GRR28" s="236"/>
      <c r="GRS28" s="236"/>
      <c r="GRT28" s="236"/>
      <c r="GRU28" s="236"/>
      <c r="GRV28" s="236"/>
      <c r="GRW28" s="236"/>
      <c r="GRX28" s="236"/>
      <c r="GRY28" s="236"/>
      <c r="GSH28" s="236"/>
      <c r="GSI28" s="236"/>
      <c r="GSJ28" s="236"/>
      <c r="GSK28" s="236"/>
      <c r="GSL28" s="236"/>
      <c r="GSM28" s="236"/>
      <c r="GSN28" s="236"/>
      <c r="GSO28" s="236"/>
      <c r="GSX28" s="236"/>
      <c r="GSY28" s="236"/>
      <c r="GSZ28" s="236"/>
      <c r="GTA28" s="236"/>
      <c r="GTB28" s="236"/>
      <c r="GTC28" s="236"/>
      <c r="GTD28" s="236"/>
      <c r="GTE28" s="236"/>
      <c r="GTN28" s="236"/>
      <c r="GTO28" s="236"/>
      <c r="GTP28" s="236"/>
      <c r="GTQ28" s="236"/>
      <c r="GTR28" s="236"/>
      <c r="GTS28" s="236"/>
      <c r="GTT28" s="236"/>
      <c r="GTU28" s="236"/>
      <c r="GUD28" s="236"/>
      <c r="GUE28" s="236"/>
      <c r="GUF28" s="236"/>
      <c r="GUG28" s="236"/>
      <c r="GUH28" s="236"/>
      <c r="GUI28" s="236"/>
      <c r="GUJ28" s="236"/>
      <c r="GUK28" s="236"/>
      <c r="GUT28" s="236"/>
      <c r="GUU28" s="236"/>
      <c r="GUV28" s="236"/>
      <c r="GUW28" s="236"/>
      <c r="GUX28" s="236"/>
      <c r="GUY28" s="236"/>
      <c r="GUZ28" s="236"/>
      <c r="GVA28" s="236"/>
      <c r="GVJ28" s="236"/>
      <c r="GVK28" s="236"/>
      <c r="GVL28" s="236"/>
      <c r="GVM28" s="236"/>
      <c r="GVN28" s="236"/>
      <c r="GVO28" s="236"/>
      <c r="GVP28" s="236"/>
      <c r="GVQ28" s="236"/>
      <c r="GVZ28" s="236"/>
      <c r="GWA28" s="236"/>
      <c r="GWB28" s="236"/>
      <c r="GWC28" s="236"/>
      <c r="GWD28" s="236"/>
      <c r="GWE28" s="236"/>
      <c r="GWF28" s="236"/>
      <c r="GWG28" s="236"/>
      <c r="GWP28" s="236"/>
      <c r="GWQ28" s="236"/>
      <c r="GWR28" s="236"/>
      <c r="GWS28" s="236"/>
      <c r="GWT28" s="236"/>
      <c r="GWU28" s="236"/>
      <c r="GWV28" s="236"/>
      <c r="GWW28" s="236"/>
      <c r="GXF28" s="236"/>
      <c r="GXG28" s="236"/>
      <c r="GXH28" s="236"/>
      <c r="GXI28" s="236"/>
      <c r="GXJ28" s="236"/>
      <c r="GXK28" s="236"/>
      <c r="GXL28" s="236"/>
      <c r="GXM28" s="236"/>
      <c r="GXV28" s="236"/>
      <c r="GXW28" s="236"/>
      <c r="GXX28" s="236"/>
      <c r="GXY28" s="236"/>
      <c r="GXZ28" s="236"/>
      <c r="GYA28" s="236"/>
      <c r="GYB28" s="236"/>
      <c r="GYC28" s="236"/>
      <c r="GYL28" s="236"/>
      <c r="GYM28" s="236"/>
      <c r="GYN28" s="236"/>
      <c r="GYO28" s="236"/>
      <c r="GYP28" s="236"/>
      <c r="GYQ28" s="236"/>
      <c r="GYR28" s="236"/>
      <c r="GYS28" s="236"/>
      <c r="GZB28" s="236"/>
      <c r="GZC28" s="236"/>
      <c r="GZD28" s="236"/>
      <c r="GZE28" s="236"/>
      <c r="GZF28" s="236"/>
      <c r="GZG28" s="236"/>
      <c r="GZH28" s="236"/>
      <c r="GZI28" s="236"/>
      <c r="GZR28" s="236"/>
      <c r="GZS28" s="236"/>
      <c r="GZT28" s="236"/>
      <c r="GZU28" s="236"/>
      <c r="GZV28" s="236"/>
      <c r="GZW28" s="236"/>
      <c r="GZX28" s="236"/>
      <c r="GZY28" s="236"/>
      <c r="HAH28" s="236"/>
      <c r="HAI28" s="236"/>
      <c r="HAJ28" s="236"/>
      <c r="HAK28" s="236"/>
      <c r="HAL28" s="236"/>
      <c r="HAM28" s="236"/>
      <c r="HAN28" s="236"/>
      <c r="HAO28" s="236"/>
      <c r="HAX28" s="236"/>
      <c r="HAY28" s="236"/>
      <c r="HAZ28" s="236"/>
      <c r="HBA28" s="236"/>
      <c r="HBB28" s="236"/>
      <c r="HBC28" s="236"/>
      <c r="HBD28" s="236"/>
      <c r="HBE28" s="236"/>
      <c r="HBN28" s="236"/>
      <c r="HBO28" s="236"/>
      <c r="HBP28" s="236"/>
      <c r="HBQ28" s="236"/>
      <c r="HBR28" s="236"/>
      <c r="HBS28" s="236"/>
      <c r="HBT28" s="236"/>
      <c r="HBU28" s="236"/>
      <c r="HCD28" s="236"/>
      <c r="HCE28" s="236"/>
      <c r="HCF28" s="236"/>
      <c r="HCG28" s="236"/>
      <c r="HCH28" s="236"/>
      <c r="HCI28" s="236"/>
      <c r="HCJ28" s="236"/>
      <c r="HCK28" s="236"/>
      <c r="HCT28" s="236"/>
      <c r="HCU28" s="236"/>
      <c r="HCV28" s="236"/>
      <c r="HCW28" s="236"/>
      <c r="HCX28" s="236"/>
      <c r="HCY28" s="236"/>
      <c r="HCZ28" s="236"/>
      <c r="HDA28" s="236"/>
      <c r="HDJ28" s="236"/>
      <c r="HDK28" s="236"/>
      <c r="HDL28" s="236"/>
      <c r="HDM28" s="236"/>
      <c r="HDN28" s="236"/>
      <c r="HDO28" s="236"/>
      <c r="HDP28" s="236"/>
      <c r="HDQ28" s="236"/>
      <c r="HDZ28" s="236"/>
      <c r="HEA28" s="236"/>
      <c r="HEB28" s="236"/>
      <c r="HEC28" s="236"/>
      <c r="HED28" s="236"/>
      <c r="HEE28" s="236"/>
      <c r="HEF28" s="236"/>
      <c r="HEG28" s="236"/>
      <c r="HEP28" s="236"/>
      <c r="HEQ28" s="236"/>
      <c r="HER28" s="236"/>
      <c r="HES28" s="236"/>
      <c r="HET28" s="236"/>
      <c r="HEU28" s="236"/>
      <c r="HEV28" s="236"/>
      <c r="HEW28" s="236"/>
      <c r="HFF28" s="236"/>
      <c r="HFG28" s="236"/>
      <c r="HFH28" s="236"/>
      <c r="HFI28" s="236"/>
      <c r="HFJ28" s="236"/>
      <c r="HFK28" s="236"/>
      <c r="HFL28" s="236"/>
      <c r="HFM28" s="236"/>
      <c r="HFV28" s="236"/>
      <c r="HFW28" s="236"/>
      <c r="HFX28" s="236"/>
      <c r="HFY28" s="236"/>
      <c r="HFZ28" s="236"/>
      <c r="HGA28" s="236"/>
      <c r="HGB28" s="236"/>
      <c r="HGC28" s="236"/>
      <c r="HGL28" s="236"/>
      <c r="HGM28" s="236"/>
      <c r="HGN28" s="236"/>
      <c r="HGO28" s="236"/>
      <c r="HGP28" s="236"/>
      <c r="HGQ28" s="236"/>
      <c r="HGR28" s="236"/>
      <c r="HGS28" s="236"/>
      <c r="HHB28" s="236"/>
      <c r="HHC28" s="236"/>
      <c r="HHD28" s="236"/>
      <c r="HHE28" s="236"/>
      <c r="HHF28" s="236"/>
      <c r="HHG28" s="236"/>
      <c r="HHH28" s="236"/>
      <c r="HHI28" s="236"/>
      <c r="HHR28" s="236"/>
      <c r="HHS28" s="236"/>
      <c r="HHT28" s="236"/>
      <c r="HHU28" s="236"/>
      <c r="HHV28" s="236"/>
      <c r="HHW28" s="236"/>
      <c r="HHX28" s="236"/>
      <c r="HHY28" s="236"/>
      <c r="HIH28" s="236"/>
      <c r="HII28" s="236"/>
      <c r="HIJ28" s="236"/>
      <c r="HIK28" s="236"/>
      <c r="HIL28" s="236"/>
      <c r="HIM28" s="236"/>
      <c r="HIN28" s="236"/>
      <c r="HIO28" s="236"/>
      <c r="HIX28" s="236"/>
      <c r="HIY28" s="236"/>
      <c r="HIZ28" s="236"/>
      <c r="HJA28" s="236"/>
      <c r="HJB28" s="236"/>
      <c r="HJC28" s="236"/>
      <c r="HJD28" s="236"/>
      <c r="HJE28" s="236"/>
      <c r="HJN28" s="236"/>
      <c r="HJO28" s="236"/>
      <c r="HJP28" s="236"/>
      <c r="HJQ28" s="236"/>
      <c r="HJR28" s="236"/>
      <c r="HJS28" s="236"/>
      <c r="HJT28" s="236"/>
      <c r="HJU28" s="236"/>
      <c r="HKD28" s="236"/>
      <c r="HKE28" s="236"/>
      <c r="HKF28" s="236"/>
      <c r="HKG28" s="236"/>
      <c r="HKH28" s="236"/>
      <c r="HKI28" s="236"/>
      <c r="HKJ28" s="236"/>
      <c r="HKK28" s="236"/>
      <c r="HKT28" s="236"/>
      <c r="HKU28" s="236"/>
      <c r="HKV28" s="236"/>
      <c r="HKW28" s="236"/>
      <c r="HKX28" s="236"/>
      <c r="HKY28" s="236"/>
      <c r="HKZ28" s="236"/>
      <c r="HLA28" s="236"/>
      <c r="HLJ28" s="236"/>
      <c r="HLK28" s="236"/>
      <c r="HLL28" s="236"/>
      <c r="HLM28" s="236"/>
      <c r="HLN28" s="236"/>
      <c r="HLO28" s="236"/>
      <c r="HLP28" s="236"/>
      <c r="HLQ28" s="236"/>
      <c r="HLZ28" s="236"/>
      <c r="HMA28" s="236"/>
      <c r="HMB28" s="236"/>
      <c r="HMC28" s="236"/>
      <c r="HMD28" s="236"/>
      <c r="HME28" s="236"/>
      <c r="HMF28" s="236"/>
      <c r="HMG28" s="236"/>
      <c r="HMP28" s="236"/>
      <c r="HMQ28" s="236"/>
      <c r="HMR28" s="236"/>
      <c r="HMS28" s="236"/>
      <c r="HMT28" s="236"/>
      <c r="HMU28" s="236"/>
      <c r="HMV28" s="236"/>
      <c r="HMW28" s="236"/>
      <c r="HNF28" s="236"/>
      <c r="HNG28" s="236"/>
      <c r="HNH28" s="236"/>
      <c r="HNI28" s="236"/>
      <c r="HNJ28" s="236"/>
      <c r="HNK28" s="236"/>
      <c r="HNL28" s="236"/>
      <c r="HNM28" s="236"/>
      <c r="HNV28" s="236"/>
      <c r="HNW28" s="236"/>
      <c r="HNX28" s="236"/>
      <c r="HNY28" s="236"/>
      <c r="HNZ28" s="236"/>
      <c r="HOA28" s="236"/>
      <c r="HOB28" s="236"/>
      <c r="HOC28" s="236"/>
      <c r="HOL28" s="236"/>
      <c r="HOM28" s="236"/>
      <c r="HON28" s="236"/>
      <c r="HOO28" s="236"/>
      <c r="HOP28" s="236"/>
      <c r="HOQ28" s="236"/>
      <c r="HOR28" s="236"/>
      <c r="HOS28" s="236"/>
      <c r="HPB28" s="236"/>
      <c r="HPC28" s="236"/>
      <c r="HPD28" s="236"/>
      <c r="HPE28" s="236"/>
      <c r="HPF28" s="236"/>
      <c r="HPG28" s="236"/>
      <c r="HPH28" s="236"/>
      <c r="HPI28" s="236"/>
      <c r="HPR28" s="236"/>
      <c r="HPS28" s="236"/>
      <c r="HPT28" s="236"/>
      <c r="HPU28" s="236"/>
      <c r="HPV28" s="236"/>
      <c r="HPW28" s="236"/>
      <c r="HPX28" s="236"/>
      <c r="HPY28" s="236"/>
      <c r="HQH28" s="236"/>
      <c r="HQI28" s="236"/>
      <c r="HQJ28" s="236"/>
      <c r="HQK28" s="236"/>
      <c r="HQL28" s="236"/>
      <c r="HQM28" s="236"/>
      <c r="HQN28" s="236"/>
      <c r="HQO28" s="236"/>
      <c r="HQX28" s="236"/>
      <c r="HQY28" s="236"/>
      <c r="HQZ28" s="236"/>
      <c r="HRA28" s="236"/>
      <c r="HRB28" s="236"/>
      <c r="HRC28" s="236"/>
      <c r="HRD28" s="236"/>
      <c r="HRE28" s="236"/>
      <c r="HRN28" s="236"/>
      <c r="HRO28" s="236"/>
      <c r="HRP28" s="236"/>
      <c r="HRQ28" s="236"/>
      <c r="HRR28" s="236"/>
      <c r="HRS28" s="236"/>
      <c r="HRT28" s="236"/>
      <c r="HRU28" s="236"/>
      <c r="HSD28" s="236"/>
      <c r="HSE28" s="236"/>
      <c r="HSF28" s="236"/>
      <c r="HSG28" s="236"/>
      <c r="HSH28" s="236"/>
      <c r="HSI28" s="236"/>
      <c r="HSJ28" s="236"/>
      <c r="HSK28" s="236"/>
      <c r="HST28" s="236"/>
      <c r="HSU28" s="236"/>
      <c r="HSV28" s="236"/>
      <c r="HSW28" s="236"/>
      <c r="HSX28" s="236"/>
      <c r="HSY28" s="236"/>
      <c r="HSZ28" s="236"/>
      <c r="HTA28" s="236"/>
      <c r="HTJ28" s="236"/>
      <c r="HTK28" s="236"/>
      <c r="HTL28" s="236"/>
      <c r="HTM28" s="236"/>
      <c r="HTN28" s="236"/>
      <c r="HTO28" s="236"/>
      <c r="HTP28" s="236"/>
      <c r="HTQ28" s="236"/>
      <c r="HTZ28" s="236"/>
      <c r="HUA28" s="236"/>
      <c r="HUB28" s="236"/>
      <c r="HUC28" s="236"/>
      <c r="HUD28" s="236"/>
      <c r="HUE28" s="236"/>
      <c r="HUF28" s="236"/>
      <c r="HUG28" s="236"/>
      <c r="HUP28" s="236"/>
      <c r="HUQ28" s="236"/>
      <c r="HUR28" s="236"/>
      <c r="HUS28" s="236"/>
      <c r="HUT28" s="236"/>
      <c r="HUU28" s="236"/>
      <c r="HUV28" s="236"/>
      <c r="HUW28" s="236"/>
      <c r="HVF28" s="236"/>
      <c r="HVG28" s="236"/>
      <c r="HVH28" s="236"/>
      <c r="HVI28" s="236"/>
      <c r="HVJ28" s="236"/>
      <c r="HVK28" s="236"/>
      <c r="HVL28" s="236"/>
      <c r="HVM28" s="236"/>
      <c r="HVV28" s="236"/>
      <c r="HVW28" s="236"/>
      <c r="HVX28" s="236"/>
      <c r="HVY28" s="236"/>
      <c r="HVZ28" s="236"/>
      <c r="HWA28" s="236"/>
      <c r="HWB28" s="236"/>
      <c r="HWC28" s="236"/>
      <c r="HWL28" s="236"/>
      <c r="HWM28" s="236"/>
      <c r="HWN28" s="236"/>
      <c r="HWO28" s="236"/>
      <c r="HWP28" s="236"/>
      <c r="HWQ28" s="236"/>
      <c r="HWR28" s="236"/>
      <c r="HWS28" s="236"/>
      <c r="HXB28" s="236"/>
      <c r="HXC28" s="236"/>
      <c r="HXD28" s="236"/>
      <c r="HXE28" s="236"/>
      <c r="HXF28" s="236"/>
      <c r="HXG28" s="236"/>
      <c r="HXH28" s="236"/>
      <c r="HXI28" s="236"/>
      <c r="HXR28" s="236"/>
      <c r="HXS28" s="236"/>
      <c r="HXT28" s="236"/>
      <c r="HXU28" s="236"/>
      <c r="HXV28" s="236"/>
      <c r="HXW28" s="236"/>
      <c r="HXX28" s="236"/>
      <c r="HXY28" s="236"/>
      <c r="HYH28" s="236"/>
      <c r="HYI28" s="236"/>
      <c r="HYJ28" s="236"/>
      <c r="HYK28" s="236"/>
      <c r="HYL28" s="236"/>
      <c r="HYM28" s="236"/>
      <c r="HYN28" s="236"/>
      <c r="HYO28" s="236"/>
      <c r="HYX28" s="236"/>
      <c r="HYY28" s="236"/>
      <c r="HYZ28" s="236"/>
      <c r="HZA28" s="236"/>
      <c r="HZB28" s="236"/>
      <c r="HZC28" s="236"/>
      <c r="HZD28" s="236"/>
      <c r="HZE28" s="236"/>
      <c r="HZN28" s="236"/>
      <c r="HZO28" s="236"/>
      <c r="HZP28" s="236"/>
      <c r="HZQ28" s="236"/>
      <c r="HZR28" s="236"/>
      <c r="HZS28" s="236"/>
      <c r="HZT28" s="236"/>
      <c r="HZU28" s="236"/>
      <c r="IAD28" s="236"/>
      <c r="IAE28" s="236"/>
      <c r="IAF28" s="236"/>
      <c r="IAG28" s="236"/>
      <c r="IAH28" s="236"/>
      <c r="IAI28" s="236"/>
      <c r="IAJ28" s="236"/>
      <c r="IAK28" s="236"/>
      <c r="IAT28" s="236"/>
      <c r="IAU28" s="236"/>
      <c r="IAV28" s="236"/>
      <c r="IAW28" s="236"/>
      <c r="IAX28" s="236"/>
      <c r="IAY28" s="236"/>
      <c r="IAZ28" s="236"/>
      <c r="IBA28" s="236"/>
      <c r="IBJ28" s="236"/>
      <c r="IBK28" s="236"/>
      <c r="IBL28" s="236"/>
      <c r="IBM28" s="236"/>
      <c r="IBN28" s="236"/>
      <c r="IBO28" s="236"/>
      <c r="IBP28" s="236"/>
      <c r="IBQ28" s="236"/>
      <c r="IBZ28" s="236"/>
      <c r="ICA28" s="236"/>
      <c r="ICB28" s="236"/>
      <c r="ICC28" s="236"/>
      <c r="ICD28" s="236"/>
      <c r="ICE28" s="236"/>
      <c r="ICF28" s="236"/>
      <c r="ICG28" s="236"/>
      <c r="ICP28" s="236"/>
      <c r="ICQ28" s="236"/>
      <c r="ICR28" s="236"/>
      <c r="ICS28" s="236"/>
      <c r="ICT28" s="236"/>
      <c r="ICU28" s="236"/>
      <c r="ICV28" s="236"/>
      <c r="ICW28" s="236"/>
      <c r="IDF28" s="236"/>
      <c r="IDG28" s="236"/>
      <c r="IDH28" s="236"/>
      <c r="IDI28" s="236"/>
      <c r="IDJ28" s="236"/>
      <c r="IDK28" s="236"/>
      <c r="IDL28" s="236"/>
      <c r="IDM28" s="236"/>
      <c r="IDV28" s="236"/>
      <c r="IDW28" s="236"/>
      <c r="IDX28" s="236"/>
      <c r="IDY28" s="236"/>
      <c r="IDZ28" s="236"/>
      <c r="IEA28" s="236"/>
      <c r="IEB28" s="236"/>
      <c r="IEC28" s="236"/>
      <c r="IEL28" s="236"/>
      <c r="IEM28" s="236"/>
      <c r="IEN28" s="236"/>
      <c r="IEO28" s="236"/>
      <c r="IEP28" s="236"/>
      <c r="IEQ28" s="236"/>
      <c r="IER28" s="236"/>
      <c r="IES28" s="236"/>
      <c r="IFB28" s="236"/>
      <c r="IFC28" s="236"/>
      <c r="IFD28" s="236"/>
      <c r="IFE28" s="236"/>
      <c r="IFF28" s="236"/>
      <c r="IFG28" s="236"/>
      <c r="IFH28" s="236"/>
      <c r="IFI28" s="236"/>
      <c r="IFR28" s="236"/>
      <c r="IFS28" s="236"/>
      <c r="IFT28" s="236"/>
      <c r="IFU28" s="236"/>
      <c r="IFV28" s="236"/>
      <c r="IFW28" s="236"/>
      <c r="IFX28" s="236"/>
      <c r="IFY28" s="236"/>
      <c r="IGH28" s="236"/>
      <c r="IGI28" s="236"/>
      <c r="IGJ28" s="236"/>
      <c r="IGK28" s="236"/>
      <c r="IGL28" s="236"/>
      <c r="IGM28" s="236"/>
      <c r="IGN28" s="236"/>
      <c r="IGO28" s="236"/>
      <c r="IGX28" s="236"/>
      <c r="IGY28" s="236"/>
      <c r="IGZ28" s="236"/>
      <c r="IHA28" s="236"/>
      <c r="IHB28" s="236"/>
      <c r="IHC28" s="236"/>
      <c r="IHD28" s="236"/>
      <c r="IHE28" s="236"/>
      <c r="IHN28" s="236"/>
      <c r="IHO28" s="236"/>
      <c r="IHP28" s="236"/>
      <c r="IHQ28" s="236"/>
      <c r="IHR28" s="236"/>
      <c r="IHS28" s="236"/>
      <c r="IHT28" s="236"/>
      <c r="IHU28" s="236"/>
      <c r="IID28" s="236"/>
      <c r="IIE28" s="236"/>
      <c r="IIF28" s="236"/>
      <c r="IIG28" s="236"/>
      <c r="IIH28" s="236"/>
      <c r="III28" s="236"/>
      <c r="IIJ28" s="236"/>
      <c r="IIK28" s="236"/>
      <c r="IIT28" s="236"/>
      <c r="IIU28" s="236"/>
      <c r="IIV28" s="236"/>
      <c r="IIW28" s="236"/>
      <c r="IIX28" s="236"/>
      <c r="IIY28" s="236"/>
      <c r="IIZ28" s="236"/>
      <c r="IJA28" s="236"/>
      <c r="IJJ28" s="236"/>
      <c r="IJK28" s="236"/>
      <c r="IJL28" s="236"/>
      <c r="IJM28" s="236"/>
      <c r="IJN28" s="236"/>
      <c r="IJO28" s="236"/>
      <c r="IJP28" s="236"/>
      <c r="IJQ28" s="236"/>
      <c r="IJZ28" s="236"/>
      <c r="IKA28" s="236"/>
      <c r="IKB28" s="236"/>
      <c r="IKC28" s="236"/>
      <c r="IKD28" s="236"/>
      <c r="IKE28" s="236"/>
      <c r="IKF28" s="236"/>
      <c r="IKG28" s="236"/>
      <c r="IKP28" s="236"/>
      <c r="IKQ28" s="236"/>
      <c r="IKR28" s="236"/>
      <c r="IKS28" s="236"/>
      <c r="IKT28" s="236"/>
      <c r="IKU28" s="236"/>
      <c r="IKV28" s="236"/>
      <c r="IKW28" s="236"/>
      <c r="ILF28" s="236"/>
      <c r="ILG28" s="236"/>
      <c r="ILH28" s="236"/>
      <c r="ILI28" s="236"/>
      <c r="ILJ28" s="236"/>
      <c r="ILK28" s="236"/>
      <c r="ILL28" s="236"/>
      <c r="ILM28" s="236"/>
      <c r="ILV28" s="236"/>
      <c r="ILW28" s="236"/>
      <c r="ILX28" s="236"/>
      <c r="ILY28" s="236"/>
      <c r="ILZ28" s="236"/>
      <c r="IMA28" s="236"/>
      <c r="IMB28" s="236"/>
      <c r="IMC28" s="236"/>
      <c r="IML28" s="236"/>
      <c r="IMM28" s="236"/>
      <c r="IMN28" s="236"/>
      <c r="IMO28" s="236"/>
      <c r="IMP28" s="236"/>
      <c r="IMQ28" s="236"/>
      <c r="IMR28" s="236"/>
      <c r="IMS28" s="236"/>
      <c r="INB28" s="236"/>
      <c r="INC28" s="236"/>
      <c r="IND28" s="236"/>
      <c r="INE28" s="236"/>
      <c r="INF28" s="236"/>
      <c r="ING28" s="236"/>
      <c r="INH28" s="236"/>
      <c r="INI28" s="236"/>
      <c r="INR28" s="236"/>
      <c r="INS28" s="236"/>
      <c r="INT28" s="236"/>
      <c r="INU28" s="236"/>
      <c r="INV28" s="236"/>
      <c r="INW28" s="236"/>
      <c r="INX28" s="236"/>
      <c r="INY28" s="236"/>
      <c r="IOH28" s="236"/>
      <c r="IOI28" s="236"/>
      <c r="IOJ28" s="236"/>
      <c r="IOK28" s="236"/>
      <c r="IOL28" s="236"/>
      <c r="IOM28" s="236"/>
      <c r="ION28" s="236"/>
      <c r="IOO28" s="236"/>
      <c r="IOX28" s="236"/>
      <c r="IOY28" s="236"/>
      <c r="IOZ28" s="236"/>
      <c r="IPA28" s="236"/>
      <c r="IPB28" s="236"/>
      <c r="IPC28" s="236"/>
      <c r="IPD28" s="236"/>
      <c r="IPE28" s="236"/>
      <c r="IPN28" s="236"/>
      <c r="IPO28" s="236"/>
      <c r="IPP28" s="236"/>
      <c r="IPQ28" s="236"/>
      <c r="IPR28" s="236"/>
      <c r="IPS28" s="236"/>
      <c r="IPT28" s="236"/>
      <c r="IPU28" s="236"/>
      <c r="IQD28" s="236"/>
      <c r="IQE28" s="236"/>
      <c r="IQF28" s="236"/>
      <c r="IQG28" s="236"/>
      <c r="IQH28" s="236"/>
      <c r="IQI28" s="236"/>
      <c r="IQJ28" s="236"/>
      <c r="IQK28" s="236"/>
      <c r="IQT28" s="236"/>
      <c r="IQU28" s="236"/>
      <c r="IQV28" s="236"/>
      <c r="IQW28" s="236"/>
      <c r="IQX28" s="236"/>
      <c r="IQY28" s="236"/>
      <c r="IQZ28" s="236"/>
      <c r="IRA28" s="236"/>
      <c r="IRJ28" s="236"/>
      <c r="IRK28" s="236"/>
      <c r="IRL28" s="236"/>
      <c r="IRM28" s="236"/>
      <c r="IRN28" s="236"/>
      <c r="IRO28" s="236"/>
      <c r="IRP28" s="236"/>
      <c r="IRQ28" s="236"/>
      <c r="IRZ28" s="236"/>
      <c r="ISA28" s="236"/>
      <c r="ISB28" s="236"/>
      <c r="ISC28" s="236"/>
      <c r="ISD28" s="236"/>
      <c r="ISE28" s="236"/>
      <c r="ISF28" s="236"/>
      <c r="ISG28" s="236"/>
      <c r="ISP28" s="236"/>
      <c r="ISQ28" s="236"/>
      <c r="ISR28" s="236"/>
      <c r="ISS28" s="236"/>
      <c r="IST28" s="236"/>
      <c r="ISU28" s="236"/>
      <c r="ISV28" s="236"/>
      <c r="ISW28" s="236"/>
      <c r="ITF28" s="236"/>
      <c r="ITG28" s="236"/>
      <c r="ITH28" s="236"/>
      <c r="ITI28" s="236"/>
      <c r="ITJ28" s="236"/>
      <c r="ITK28" s="236"/>
      <c r="ITL28" s="236"/>
      <c r="ITM28" s="236"/>
      <c r="ITV28" s="236"/>
      <c r="ITW28" s="236"/>
      <c r="ITX28" s="236"/>
      <c r="ITY28" s="236"/>
      <c r="ITZ28" s="236"/>
      <c r="IUA28" s="236"/>
      <c r="IUB28" s="236"/>
      <c r="IUC28" s="236"/>
      <c r="IUL28" s="236"/>
      <c r="IUM28" s="236"/>
      <c r="IUN28" s="236"/>
      <c r="IUO28" s="236"/>
      <c r="IUP28" s="236"/>
      <c r="IUQ28" s="236"/>
      <c r="IUR28" s="236"/>
      <c r="IUS28" s="236"/>
      <c r="IVB28" s="236"/>
      <c r="IVC28" s="236"/>
      <c r="IVD28" s="236"/>
      <c r="IVE28" s="236"/>
      <c r="IVF28" s="236"/>
      <c r="IVG28" s="236"/>
      <c r="IVH28" s="236"/>
      <c r="IVI28" s="236"/>
      <c r="IVR28" s="236"/>
      <c r="IVS28" s="236"/>
      <c r="IVT28" s="236"/>
      <c r="IVU28" s="236"/>
      <c r="IVV28" s="236"/>
      <c r="IVW28" s="236"/>
      <c r="IVX28" s="236"/>
      <c r="IVY28" s="236"/>
      <c r="IWH28" s="236"/>
      <c r="IWI28" s="236"/>
      <c r="IWJ28" s="236"/>
      <c r="IWK28" s="236"/>
      <c r="IWL28" s="236"/>
      <c r="IWM28" s="236"/>
      <c r="IWN28" s="236"/>
      <c r="IWO28" s="236"/>
      <c r="IWX28" s="236"/>
      <c r="IWY28" s="236"/>
      <c r="IWZ28" s="236"/>
      <c r="IXA28" s="236"/>
      <c r="IXB28" s="236"/>
      <c r="IXC28" s="236"/>
      <c r="IXD28" s="236"/>
      <c r="IXE28" s="236"/>
      <c r="IXN28" s="236"/>
      <c r="IXO28" s="236"/>
      <c r="IXP28" s="236"/>
      <c r="IXQ28" s="236"/>
      <c r="IXR28" s="236"/>
      <c r="IXS28" s="236"/>
      <c r="IXT28" s="236"/>
      <c r="IXU28" s="236"/>
      <c r="IYD28" s="236"/>
      <c r="IYE28" s="236"/>
      <c r="IYF28" s="236"/>
      <c r="IYG28" s="236"/>
      <c r="IYH28" s="236"/>
      <c r="IYI28" s="236"/>
      <c r="IYJ28" s="236"/>
      <c r="IYK28" s="236"/>
      <c r="IYT28" s="236"/>
      <c r="IYU28" s="236"/>
      <c r="IYV28" s="236"/>
      <c r="IYW28" s="236"/>
      <c r="IYX28" s="236"/>
      <c r="IYY28" s="236"/>
      <c r="IYZ28" s="236"/>
      <c r="IZA28" s="236"/>
      <c r="IZJ28" s="236"/>
      <c r="IZK28" s="236"/>
      <c r="IZL28" s="236"/>
      <c r="IZM28" s="236"/>
      <c r="IZN28" s="236"/>
      <c r="IZO28" s="236"/>
      <c r="IZP28" s="236"/>
      <c r="IZQ28" s="236"/>
      <c r="IZZ28" s="236"/>
      <c r="JAA28" s="236"/>
      <c r="JAB28" s="236"/>
      <c r="JAC28" s="236"/>
      <c r="JAD28" s="236"/>
      <c r="JAE28" s="236"/>
      <c r="JAF28" s="236"/>
      <c r="JAG28" s="236"/>
      <c r="JAP28" s="236"/>
      <c r="JAQ28" s="236"/>
      <c r="JAR28" s="236"/>
      <c r="JAS28" s="236"/>
      <c r="JAT28" s="236"/>
      <c r="JAU28" s="236"/>
      <c r="JAV28" s="236"/>
      <c r="JAW28" s="236"/>
      <c r="JBF28" s="236"/>
      <c r="JBG28" s="236"/>
      <c r="JBH28" s="236"/>
      <c r="JBI28" s="236"/>
      <c r="JBJ28" s="236"/>
      <c r="JBK28" s="236"/>
      <c r="JBL28" s="236"/>
      <c r="JBM28" s="236"/>
      <c r="JBV28" s="236"/>
      <c r="JBW28" s="236"/>
      <c r="JBX28" s="236"/>
      <c r="JBY28" s="236"/>
      <c r="JBZ28" s="236"/>
      <c r="JCA28" s="236"/>
      <c r="JCB28" s="236"/>
      <c r="JCC28" s="236"/>
      <c r="JCL28" s="236"/>
      <c r="JCM28" s="236"/>
      <c r="JCN28" s="236"/>
      <c r="JCO28" s="236"/>
      <c r="JCP28" s="236"/>
      <c r="JCQ28" s="236"/>
      <c r="JCR28" s="236"/>
      <c r="JCS28" s="236"/>
      <c r="JDB28" s="236"/>
      <c r="JDC28" s="236"/>
      <c r="JDD28" s="236"/>
      <c r="JDE28" s="236"/>
      <c r="JDF28" s="236"/>
      <c r="JDG28" s="236"/>
      <c r="JDH28" s="236"/>
      <c r="JDI28" s="236"/>
      <c r="JDR28" s="236"/>
      <c r="JDS28" s="236"/>
      <c r="JDT28" s="236"/>
      <c r="JDU28" s="236"/>
      <c r="JDV28" s="236"/>
      <c r="JDW28" s="236"/>
      <c r="JDX28" s="236"/>
      <c r="JDY28" s="236"/>
      <c r="JEH28" s="236"/>
      <c r="JEI28" s="236"/>
      <c r="JEJ28" s="236"/>
      <c r="JEK28" s="236"/>
      <c r="JEL28" s="236"/>
      <c r="JEM28" s="236"/>
      <c r="JEN28" s="236"/>
      <c r="JEO28" s="236"/>
      <c r="JEX28" s="236"/>
      <c r="JEY28" s="236"/>
      <c r="JEZ28" s="236"/>
      <c r="JFA28" s="236"/>
      <c r="JFB28" s="236"/>
      <c r="JFC28" s="236"/>
      <c r="JFD28" s="236"/>
      <c r="JFE28" s="236"/>
      <c r="JFN28" s="236"/>
      <c r="JFO28" s="236"/>
      <c r="JFP28" s="236"/>
      <c r="JFQ28" s="236"/>
      <c r="JFR28" s="236"/>
      <c r="JFS28" s="236"/>
      <c r="JFT28" s="236"/>
      <c r="JFU28" s="236"/>
      <c r="JGD28" s="236"/>
      <c r="JGE28" s="236"/>
      <c r="JGF28" s="236"/>
      <c r="JGG28" s="236"/>
      <c r="JGH28" s="236"/>
      <c r="JGI28" s="236"/>
      <c r="JGJ28" s="236"/>
      <c r="JGK28" s="236"/>
      <c r="JGT28" s="236"/>
      <c r="JGU28" s="236"/>
      <c r="JGV28" s="236"/>
      <c r="JGW28" s="236"/>
      <c r="JGX28" s="236"/>
      <c r="JGY28" s="236"/>
      <c r="JGZ28" s="236"/>
      <c r="JHA28" s="236"/>
      <c r="JHJ28" s="236"/>
      <c r="JHK28" s="236"/>
      <c r="JHL28" s="236"/>
      <c r="JHM28" s="236"/>
      <c r="JHN28" s="236"/>
      <c r="JHO28" s="236"/>
      <c r="JHP28" s="236"/>
      <c r="JHQ28" s="236"/>
      <c r="JHZ28" s="236"/>
      <c r="JIA28" s="236"/>
      <c r="JIB28" s="236"/>
      <c r="JIC28" s="236"/>
      <c r="JID28" s="236"/>
      <c r="JIE28" s="236"/>
      <c r="JIF28" s="236"/>
      <c r="JIG28" s="236"/>
      <c r="JIP28" s="236"/>
      <c r="JIQ28" s="236"/>
      <c r="JIR28" s="236"/>
      <c r="JIS28" s="236"/>
      <c r="JIT28" s="236"/>
      <c r="JIU28" s="236"/>
      <c r="JIV28" s="236"/>
      <c r="JIW28" s="236"/>
      <c r="JJF28" s="236"/>
      <c r="JJG28" s="236"/>
      <c r="JJH28" s="236"/>
      <c r="JJI28" s="236"/>
      <c r="JJJ28" s="236"/>
      <c r="JJK28" s="236"/>
      <c r="JJL28" s="236"/>
      <c r="JJM28" s="236"/>
      <c r="JJV28" s="236"/>
      <c r="JJW28" s="236"/>
      <c r="JJX28" s="236"/>
      <c r="JJY28" s="236"/>
      <c r="JJZ28" s="236"/>
      <c r="JKA28" s="236"/>
      <c r="JKB28" s="236"/>
      <c r="JKC28" s="236"/>
      <c r="JKL28" s="236"/>
      <c r="JKM28" s="236"/>
      <c r="JKN28" s="236"/>
      <c r="JKO28" s="236"/>
      <c r="JKP28" s="236"/>
      <c r="JKQ28" s="236"/>
      <c r="JKR28" s="236"/>
      <c r="JKS28" s="236"/>
      <c r="JLB28" s="236"/>
      <c r="JLC28" s="236"/>
      <c r="JLD28" s="236"/>
      <c r="JLE28" s="236"/>
      <c r="JLF28" s="236"/>
      <c r="JLG28" s="236"/>
      <c r="JLH28" s="236"/>
      <c r="JLI28" s="236"/>
      <c r="JLR28" s="236"/>
      <c r="JLS28" s="236"/>
      <c r="JLT28" s="236"/>
      <c r="JLU28" s="236"/>
      <c r="JLV28" s="236"/>
      <c r="JLW28" s="236"/>
      <c r="JLX28" s="236"/>
      <c r="JLY28" s="236"/>
      <c r="JMH28" s="236"/>
      <c r="JMI28" s="236"/>
      <c r="JMJ28" s="236"/>
      <c r="JMK28" s="236"/>
      <c r="JML28" s="236"/>
      <c r="JMM28" s="236"/>
      <c r="JMN28" s="236"/>
      <c r="JMO28" s="236"/>
      <c r="JMX28" s="236"/>
      <c r="JMY28" s="236"/>
      <c r="JMZ28" s="236"/>
      <c r="JNA28" s="236"/>
      <c r="JNB28" s="236"/>
      <c r="JNC28" s="236"/>
      <c r="JND28" s="236"/>
      <c r="JNE28" s="236"/>
      <c r="JNN28" s="236"/>
      <c r="JNO28" s="236"/>
      <c r="JNP28" s="236"/>
      <c r="JNQ28" s="236"/>
      <c r="JNR28" s="236"/>
      <c r="JNS28" s="236"/>
      <c r="JNT28" s="236"/>
      <c r="JNU28" s="236"/>
      <c r="JOD28" s="236"/>
      <c r="JOE28" s="236"/>
      <c r="JOF28" s="236"/>
      <c r="JOG28" s="236"/>
      <c r="JOH28" s="236"/>
      <c r="JOI28" s="236"/>
      <c r="JOJ28" s="236"/>
      <c r="JOK28" s="236"/>
      <c r="JOT28" s="236"/>
      <c r="JOU28" s="236"/>
      <c r="JOV28" s="236"/>
      <c r="JOW28" s="236"/>
      <c r="JOX28" s="236"/>
      <c r="JOY28" s="236"/>
      <c r="JOZ28" s="236"/>
      <c r="JPA28" s="236"/>
      <c r="JPJ28" s="236"/>
      <c r="JPK28" s="236"/>
      <c r="JPL28" s="236"/>
      <c r="JPM28" s="236"/>
      <c r="JPN28" s="236"/>
      <c r="JPO28" s="236"/>
      <c r="JPP28" s="236"/>
      <c r="JPQ28" s="236"/>
      <c r="JPZ28" s="236"/>
      <c r="JQA28" s="236"/>
      <c r="JQB28" s="236"/>
      <c r="JQC28" s="236"/>
      <c r="JQD28" s="236"/>
      <c r="JQE28" s="236"/>
      <c r="JQF28" s="236"/>
      <c r="JQG28" s="236"/>
      <c r="JQP28" s="236"/>
      <c r="JQQ28" s="236"/>
      <c r="JQR28" s="236"/>
      <c r="JQS28" s="236"/>
      <c r="JQT28" s="236"/>
      <c r="JQU28" s="236"/>
      <c r="JQV28" s="236"/>
      <c r="JQW28" s="236"/>
      <c r="JRF28" s="236"/>
      <c r="JRG28" s="236"/>
      <c r="JRH28" s="236"/>
      <c r="JRI28" s="236"/>
      <c r="JRJ28" s="236"/>
      <c r="JRK28" s="236"/>
      <c r="JRL28" s="236"/>
      <c r="JRM28" s="236"/>
      <c r="JRV28" s="236"/>
      <c r="JRW28" s="236"/>
      <c r="JRX28" s="236"/>
      <c r="JRY28" s="236"/>
      <c r="JRZ28" s="236"/>
      <c r="JSA28" s="236"/>
      <c r="JSB28" s="236"/>
      <c r="JSC28" s="236"/>
      <c r="JSL28" s="236"/>
      <c r="JSM28" s="236"/>
      <c r="JSN28" s="236"/>
      <c r="JSO28" s="236"/>
      <c r="JSP28" s="236"/>
      <c r="JSQ28" s="236"/>
      <c r="JSR28" s="236"/>
      <c r="JSS28" s="236"/>
      <c r="JTB28" s="236"/>
      <c r="JTC28" s="236"/>
      <c r="JTD28" s="236"/>
      <c r="JTE28" s="236"/>
      <c r="JTF28" s="236"/>
      <c r="JTG28" s="236"/>
      <c r="JTH28" s="236"/>
      <c r="JTI28" s="236"/>
      <c r="JTR28" s="236"/>
      <c r="JTS28" s="236"/>
      <c r="JTT28" s="236"/>
      <c r="JTU28" s="236"/>
      <c r="JTV28" s="236"/>
      <c r="JTW28" s="236"/>
      <c r="JTX28" s="236"/>
      <c r="JTY28" s="236"/>
      <c r="JUH28" s="236"/>
      <c r="JUI28" s="236"/>
      <c r="JUJ28" s="236"/>
      <c r="JUK28" s="236"/>
      <c r="JUL28" s="236"/>
      <c r="JUM28" s="236"/>
      <c r="JUN28" s="236"/>
      <c r="JUO28" s="236"/>
      <c r="JUX28" s="236"/>
      <c r="JUY28" s="236"/>
      <c r="JUZ28" s="236"/>
      <c r="JVA28" s="236"/>
      <c r="JVB28" s="236"/>
      <c r="JVC28" s="236"/>
      <c r="JVD28" s="236"/>
      <c r="JVE28" s="236"/>
      <c r="JVN28" s="236"/>
      <c r="JVO28" s="236"/>
      <c r="JVP28" s="236"/>
      <c r="JVQ28" s="236"/>
      <c r="JVR28" s="236"/>
      <c r="JVS28" s="236"/>
      <c r="JVT28" s="236"/>
      <c r="JVU28" s="236"/>
      <c r="JWD28" s="236"/>
      <c r="JWE28" s="236"/>
      <c r="JWF28" s="236"/>
      <c r="JWG28" s="236"/>
      <c r="JWH28" s="236"/>
      <c r="JWI28" s="236"/>
      <c r="JWJ28" s="236"/>
      <c r="JWK28" s="236"/>
      <c r="JWT28" s="236"/>
      <c r="JWU28" s="236"/>
      <c r="JWV28" s="236"/>
      <c r="JWW28" s="236"/>
      <c r="JWX28" s="236"/>
      <c r="JWY28" s="236"/>
      <c r="JWZ28" s="236"/>
      <c r="JXA28" s="236"/>
      <c r="JXJ28" s="236"/>
      <c r="JXK28" s="236"/>
      <c r="JXL28" s="236"/>
      <c r="JXM28" s="236"/>
      <c r="JXN28" s="236"/>
      <c r="JXO28" s="236"/>
      <c r="JXP28" s="236"/>
      <c r="JXQ28" s="236"/>
      <c r="JXZ28" s="236"/>
      <c r="JYA28" s="236"/>
      <c r="JYB28" s="236"/>
      <c r="JYC28" s="236"/>
      <c r="JYD28" s="236"/>
      <c r="JYE28" s="236"/>
      <c r="JYF28" s="236"/>
      <c r="JYG28" s="236"/>
      <c r="JYP28" s="236"/>
      <c r="JYQ28" s="236"/>
      <c r="JYR28" s="236"/>
      <c r="JYS28" s="236"/>
      <c r="JYT28" s="236"/>
      <c r="JYU28" s="236"/>
      <c r="JYV28" s="236"/>
      <c r="JYW28" s="236"/>
      <c r="JZF28" s="236"/>
      <c r="JZG28" s="236"/>
      <c r="JZH28" s="236"/>
      <c r="JZI28" s="236"/>
      <c r="JZJ28" s="236"/>
      <c r="JZK28" s="236"/>
      <c r="JZL28" s="236"/>
      <c r="JZM28" s="236"/>
      <c r="JZV28" s="236"/>
      <c r="JZW28" s="236"/>
      <c r="JZX28" s="236"/>
      <c r="JZY28" s="236"/>
      <c r="JZZ28" s="236"/>
      <c r="KAA28" s="236"/>
      <c r="KAB28" s="236"/>
      <c r="KAC28" s="236"/>
      <c r="KAL28" s="236"/>
      <c r="KAM28" s="236"/>
      <c r="KAN28" s="236"/>
      <c r="KAO28" s="236"/>
      <c r="KAP28" s="236"/>
      <c r="KAQ28" s="236"/>
      <c r="KAR28" s="236"/>
      <c r="KAS28" s="236"/>
      <c r="KBB28" s="236"/>
      <c r="KBC28" s="236"/>
      <c r="KBD28" s="236"/>
      <c r="KBE28" s="236"/>
      <c r="KBF28" s="236"/>
      <c r="KBG28" s="236"/>
      <c r="KBH28" s="236"/>
      <c r="KBI28" s="236"/>
      <c r="KBR28" s="236"/>
      <c r="KBS28" s="236"/>
      <c r="KBT28" s="236"/>
      <c r="KBU28" s="236"/>
      <c r="KBV28" s="236"/>
      <c r="KBW28" s="236"/>
      <c r="KBX28" s="236"/>
      <c r="KBY28" s="236"/>
      <c r="KCH28" s="236"/>
      <c r="KCI28" s="236"/>
      <c r="KCJ28" s="236"/>
      <c r="KCK28" s="236"/>
      <c r="KCL28" s="236"/>
      <c r="KCM28" s="236"/>
      <c r="KCN28" s="236"/>
      <c r="KCO28" s="236"/>
      <c r="KCX28" s="236"/>
      <c r="KCY28" s="236"/>
      <c r="KCZ28" s="236"/>
      <c r="KDA28" s="236"/>
      <c r="KDB28" s="236"/>
      <c r="KDC28" s="236"/>
      <c r="KDD28" s="236"/>
      <c r="KDE28" s="236"/>
      <c r="KDN28" s="236"/>
      <c r="KDO28" s="236"/>
      <c r="KDP28" s="236"/>
      <c r="KDQ28" s="236"/>
      <c r="KDR28" s="236"/>
      <c r="KDS28" s="236"/>
      <c r="KDT28" s="236"/>
      <c r="KDU28" s="236"/>
      <c r="KED28" s="236"/>
      <c r="KEE28" s="236"/>
      <c r="KEF28" s="236"/>
      <c r="KEG28" s="236"/>
      <c r="KEH28" s="236"/>
      <c r="KEI28" s="236"/>
      <c r="KEJ28" s="236"/>
      <c r="KEK28" s="236"/>
      <c r="KET28" s="236"/>
      <c r="KEU28" s="236"/>
      <c r="KEV28" s="236"/>
      <c r="KEW28" s="236"/>
      <c r="KEX28" s="236"/>
      <c r="KEY28" s="236"/>
      <c r="KEZ28" s="236"/>
      <c r="KFA28" s="236"/>
      <c r="KFJ28" s="236"/>
      <c r="KFK28" s="236"/>
      <c r="KFL28" s="236"/>
      <c r="KFM28" s="236"/>
      <c r="KFN28" s="236"/>
      <c r="KFO28" s="236"/>
      <c r="KFP28" s="236"/>
      <c r="KFQ28" s="236"/>
      <c r="KFZ28" s="236"/>
      <c r="KGA28" s="236"/>
      <c r="KGB28" s="236"/>
      <c r="KGC28" s="236"/>
      <c r="KGD28" s="236"/>
      <c r="KGE28" s="236"/>
      <c r="KGF28" s="236"/>
      <c r="KGG28" s="236"/>
      <c r="KGP28" s="236"/>
      <c r="KGQ28" s="236"/>
      <c r="KGR28" s="236"/>
      <c r="KGS28" s="236"/>
      <c r="KGT28" s="236"/>
      <c r="KGU28" s="236"/>
      <c r="KGV28" s="236"/>
      <c r="KGW28" s="236"/>
      <c r="KHF28" s="236"/>
      <c r="KHG28" s="236"/>
      <c r="KHH28" s="236"/>
      <c r="KHI28" s="236"/>
      <c r="KHJ28" s="236"/>
      <c r="KHK28" s="236"/>
      <c r="KHL28" s="236"/>
      <c r="KHM28" s="236"/>
      <c r="KHV28" s="236"/>
      <c r="KHW28" s="236"/>
      <c r="KHX28" s="236"/>
      <c r="KHY28" s="236"/>
      <c r="KHZ28" s="236"/>
      <c r="KIA28" s="236"/>
      <c r="KIB28" s="236"/>
      <c r="KIC28" s="236"/>
      <c r="KIL28" s="236"/>
      <c r="KIM28" s="236"/>
      <c r="KIN28" s="236"/>
      <c r="KIO28" s="236"/>
      <c r="KIP28" s="236"/>
      <c r="KIQ28" s="236"/>
      <c r="KIR28" s="236"/>
      <c r="KIS28" s="236"/>
      <c r="KJB28" s="236"/>
      <c r="KJC28" s="236"/>
      <c r="KJD28" s="236"/>
      <c r="KJE28" s="236"/>
      <c r="KJF28" s="236"/>
      <c r="KJG28" s="236"/>
      <c r="KJH28" s="236"/>
      <c r="KJI28" s="236"/>
      <c r="KJR28" s="236"/>
      <c r="KJS28" s="236"/>
      <c r="KJT28" s="236"/>
      <c r="KJU28" s="236"/>
      <c r="KJV28" s="236"/>
      <c r="KJW28" s="236"/>
      <c r="KJX28" s="236"/>
      <c r="KJY28" s="236"/>
      <c r="KKH28" s="236"/>
      <c r="KKI28" s="236"/>
      <c r="KKJ28" s="236"/>
      <c r="KKK28" s="236"/>
      <c r="KKL28" s="236"/>
      <c r="KKM28" s="236"/>
      <c r="KKN28" s="236"/>
      <c r="KKO28" s="236"/>
      <c r="KKX28" s="236"/>
      <c r="KKY28" s="236"/>
      <c r="KKZ28" s="236"/>
      <c r="KLA28" s="236"/>
      <c r="KLB28" s="236"/>
      <c r="KLC28" s="236"/>
      <c r="KLD28" s="236"/>
      <c r="KLE28" s="236"/>
      <c r="KLN28" s="236"/>
      <c r="KLO28" s="236"/>
      <c r="KLP28" s="236"/>
      <c r="KLQ28" s="236"/>
      <c r="KLR28" s="236"/>
      <c r="KLS28" s="236"/>
      <c r="KLT28" s="236"/>
      <c r="KLU28" s="236"/>
      <c r="KMD28" s="236"/>
      <c r="KME28" s="236"/>
      <c r="KMF28" s="236"/>
      <c r="KMG28" s="236"/>
      <c r="KMH28" s="236"/>
      <c r="KMI28" s="236"/>
      <c r="KMJ28" s="236"/>
      <c r="KMK28" s="236"/>
      <c r="KMT28" s="236"/>
      <c r="KMU28" s="236"/>
      <c r="KMV28" s="236"/>
      <c r="KMW28" s="236"/>
      <c r="KMX28" s="236"/>
      <c r="KMY28" s="236"/>
      <c r="KMZ28" s="236"/>
      <c r="KNA28" s="236"/>
      <c r="KNJ28" s="236"/>
      <c r="KNK28" s="236"/>
      <c r="KNL28" s="236"/>
      <c r="KNM28" s="236"/>
      <c r="KNN28" s="236"/>
      <c r="KNO28" s="236"/>
      <c r="KNP28" s="236"/>
      <c r="KNQ28" s="236"/>
      <c r="KNZ28" s="236"/>
      <c r="KOA28" s="236"/>
      <c r="KOB28" s="236"/>
      <c r="KOC28" s="236"/>
      <c r="KOD28" s="236"/>
      <c r="KOE28" s="236"/>
      <c r="KOF28" s="236"/>
      <c r="KOG28" s="236"/>
      <c r="KOP28" s="236"/>
      <c r="KOQ28" s="236"/>
      <c r="KOR28" s="236"/>
      <c r="KOS28" s="236"/>
      <c r="KOT28" s="236"/>
      <c r="KOU28" s="236"/>
      <c r="KOV28" s="236"/>
      <c r="KOW28" s="236"/>
      <c r="KPF28" s="236"/>
      <c r="KPG28" s="236"/>
      <c r="KPH28" s="236"/>
      <c r="KPI28" s="236"/>
      <c r="KPJ28" s="236"/>
      <c r="KPK28" s="236"/>
      <c r="KPL28" s="236"/>
      <c r="KPM28" s="236"/>
      <c r="KPV28" s="236"/>
      <c r="KPW28" s="236"/>
      <c r="KPX28" s="236"/>
      <c r="KPY28" s="236"/>
      <c r="KPZ28" s="236"/>
      <c r="KQA28" s="236"/>
      <c r="KQB28" s="236"/>
      <c r="KQC28" s="236"/>
      <c r="KQL28" s="236"/>
      <c r="KQM28" s="236"/>
      <c r="KQN28" s="236"/>
      <c r="KQO28" s="236"/>
      <c r="KQP28" s="236"/>
      <c r="KQQ28" s="236"/>
      <c r="KQR28" s="236"/>
      <c r="KQS28" s="236"/>
      <c r="KRB28" s="236"/>
      <c r="KRC28" s="236"/>
      <c r="KRD28" s="236"/>
      <c r="KRE28" s="236"/>
      <c r="KRF28" s="236"/>
      <c r="KRG28" s="236"/>
      <c r="KRH28" s="236"/>
      <c r="KRI28" s="236"/>
      <c r="KRR28" s="236"/>
      <c r="KRS28" s="236"/>
      <c r="KRT28" s="236"/>
      <c r="KRU28" s="236"/>
      <c r="KRV28" s="236"/>
      <c r="KRW28" s="236"/>
      <c r="KRX28" s="236"/>
      <c r="KRY28" s="236"/>
      <c r="KSH28" s="236"/>
      <c r="KSI28" s="236"/>
      <c r="KSJ28" s="236"/>
      <c r="KSK28" s="236"/>
      <c r="KSL28" s="236"/>
      <c r="KSM28" s="236"/>
      <c r="KSN28" s="236"/>
      <c r="KSO28" s="236"/>
      <c r="KSX28" s="236"/>
      <c r="KSY28" s="236"/>
      <c r="KSZ28" s="236"/>
      <c r="KTA28" s="236"/>
      <c r="KTB28" s="236"/>
      <c r="KTC28" s="236"/>
      <c r="KTD28" s="236"/>
      <c r="KTE28" s="236"/>
      <c r="KTN28" s="236"/>
      <c r="KTO28" s="236"/>
      <c r="KTP28" s="236"/>
      <c r="KTQ28" s="236"/>
      <c r="KTR28" s="236"/>
      <c r="KTS28" s="236"/>
      <c r="KTT28" s="236"/>
      <c r="KTU28" s="236"/>
      <c r="KUD28" s="236"/>
      <c r="KUE28" s="236"/>
      <c r="KUF28" s="236"/>
      <c r="KUG28" s="236"/>
      <c r="KUH28" s="236"/>
      <c r="KUI28" s="236"/>
      <c r="KUJ28" s="236"/>
      <c r="KUK28" s="236"/>
      <c r="KUT28" s="236"/>
      <c r="KUU28" s="236"/>
      <c r="KUV28" s="236"/>
      <c r="KUW28" s="236"/>
      <c r="KUX28" s="236"/>
      <c r="KUY28" s="236"/>
      <c r="KUZ28" s="236"/>
      <c r="KVA28" s="236"/>
      <c r="KVJ28" s="236"/>
      <c r="KVK28" s="236"/>
      <c r="KVL28" s="236"/>
      <c r="KVM28" s="236"/>
      <c r="KVN28" s="236"/>
      <c r="KVO28" s="236"/>
      <c r="KVP28" s="236"/>
      <c r="KVQ28" s="236"/>
      <c r="KVZ28" s="236"/>
      <c r="KWA28" s="236"/>
      <c r="KWB28" s="236"/>
      <c r="KWC28" s="236"/>
      <c r="KWD28" s="236"/>
      <c r="KWE28" s="236"/>
      <c r="KWF28" s="236"/>
      <c r="KWG28" s="236"/>
      <c r="KWP28" s="236"/>
      <c r="KWQ28" s="236"/>
      <c r="KWR28" s="236"/>
      <c r="KWS28" s="236"/>
      <c r="KWT28" s="236"/>
      <c r="KWU28" s="236"/>
      <c r="KWV28" s="236"/>
      <c r="KWW28" s="236"/>
      <c r="KXF28" s="236"/>
      <c r="KXG28" s="236"/>
      <c r="KXH28" s="236"/>
      <c r="KXI28" s="236"/>
      <c r="KXJ28" s="236"/>
      <c r="KXK28" s="236"/>
      <c r="KXL28" s="236"/>
      <c r="KXM28" s="236"/>
      <c r="KXV28" s="236"/>
      <c r="KXW28" s="236"/>
      <c r="KXX28" s="236"/>
      <c r="KXY28" s="236"/>
      <c r="KXZ28" s="236"/>
      <c r="KYA28" s="236"/>
      <c r="KYB28" s="236"/>
      <c r="KYC28" s="236"/>
      <c r="KYL28" s="236"/>
      <c r="KYM28" s="236"/>
      <c r="KYN28" s="236"/>
      <c r="KYO28" s="236"/>
      <c r="KYP28" s="236"/>
      <c r="KYQ28" s="236"/>
      <c r="KYR28" s="236"/>
      <c r="KYS28" s="236"/>
      <c r="KZB28" s="236"/>
      <c r="KZC28" s="236"/>
      <c r="KZD28" s="236"/>
      <c r="KZE28" s="236"/>
      <c r="KZF28" s="236"/>
      <c r="KZG28" s="236"/>
      <c r="KZH28" s="236"/>
      <c r="KZI28" s="236"/>
      <c r="KZR28" s="236"/>
      <c r="KZS28" s="236"/>
      <c r="KZT28" s="236"/>
      <c r="KZU28" s="236"/>
      <c r="KZV28" s="236"/>
      <c r="KZW28" s="236"/>
      <c r="KZX28" s="236"/>
      <c r="KZY28" s="236"/>
      <c r="LAH28" s="236"/>
      <c r="LAI28" s="236"/>
      <c r="LAJ28" s="236"/>
      <c r="LAK28" s="236"/>
      <c r="LAL28" s="236"/>
      <c r="LAM28" s="236"/>
      <c r="LAN28" s="236"/>
      <c r="LAO28" s="236"/>
      <c r="LAX28" s="236"/>
      <c r="LAY28" s="236"/>
      <c r="LAZ28" s="236"/>
      <c r="LBA28" s="236"/>
      <c r="LBB28" s="236"/>
      <c r="LBC28" s="236"/>
      <c r="LBD28" s="236"/>
      <c r="LBE28" s="236"/>
      <c r="LBN28" s="236"/>
      <c r="LBO28" s="236"/>
      <c r="LBP28" s="236"/>
      <c r="LBQ28" s="236"/>
      <c r="LBR28" s="236"/>
      <c r="LBS28" s="236"/>
      <c r="LBT28" s="236"/>
      <c r="LBU28" s="236"/>
      <c r="LCD28" s="236"/>
      <c r="LCE28" s="236"/>
      <c r="LCF28" s="236"/>
      <c r="LCG28" s="236"/>
      <c r="LCH28" s="236"/>
      <c r="LCI28" s="236"/>
      <c r="LCJ28" s="236"/>
      <c r="LCK28" s="236"/>
      <c r="LCT28" s="236"/>
      <c r="LCU28" s="236"/>
      <c r="LCV28" s="236"/>
      <c r="LCW28" s="236"/>
      <c r="LCX28" s="236"/>
      <c r="LCY28" s="236"/>
      <c r="LCZ28" s="236"/>
      <c r="LDA28" s="236"/>
      <c r="LDJ28" s="236"/>
      <c r="LDK28" s="236"/>
      <c r="LDL28" s="236"/>
      <c r="LDM28" s="236"/>
      <c r="LDN28" s="236"/>
      <c r="LDO28" s="236"/>
      <c r="LDP28" s="236"/>
      <c r="LDQ28" s="236"/>
      <c r="LDZ28" s="236"/>
      <c r="LEA28" s="236"/>
      <c r="LEB28" s="236"/>
      <c r="LEC28" s="236"/>
      <c r="LED28" s="236"/>
      <c r="LEE28" s="236"/>
      <c r="LEF28" s="236"/>
      <c r="LEG28" s="236"/>
      <c r="LEP28" s="236"/>
      <c r="LEQ28" s="236"/>
      <c r="LER28" s="236"/>
      <c r="LES28" s="236"/>
      <c r="LET28" s="236"/>
      <c r="LEU28" s="236"/>
      <c r="LEV28" s="236"/>
      <c r="LEW28" s="236"/>
      <c r="LFF28" s="236"/>
      <c r="LFG28" s="236"/>
      <c r="LFH28" s="236"/>
      <c r="LFI28" s="236"/>
      <c r="LFJ28" s="236"/>
      <c r="LFK28" s="236"/>
      <c r="LFL28" s="236"/>
      <c r="LFM28" s="236"/>
      <c r="LFV28" s="236"/>
      <c r="LFW28" s="236"/>
      <c r="LFX28" s="236"/>
      <c r="LFY28" s="236"/>
      <c r="LFZ28" s="236"/>
      <c r="LGA28" s="236"/>
      <c r="LGB28" s="236"/>
      <c r="LGC28" s="236"/>
      <c r="LGL28" s="236"/>
      <c r="LGM28" s="236"/>
      <c r="LGN28" s="236"/>
      <c r="LGO28" s="236"/>
      <c r="LGP28" s="236"/>
      <c r="LGQ28" s="236"/>
      <c r="LGR28" s="236"/>
      <c r="LGS28" s="236"/>
      <c r="LHB28" s="236"/>
      <c r="LHC28" s="236"/>
      <c r="LHD28" s="236"/>
      <c r="LHE28" s="236"/>
      <c r="LHF28" s="236"/>
      <c r="LHG28" s="236"/>
      <c r="LHH28" s="236"/>
      <c r="LHI28" s="236"/>
      <c r="LHR28" s="236"/>
      <c r="LHS28" s="236"/>
      <c r="LHT28" s="236"/>
      <c r="LHU28" s="236"/>
      <c r="LHV28" s="236"/>
      <c r="LHW28" s="236"/>
      <c r="LHX28" s="236"/>
      <c r="LHY28" s="236"/>
      <c r="LIH28" s="236"/>
      <c r="LII28" s="236"/>
      <c r="LIJ28" s="236"/>
      <c r="LIK28" s="236"/>
      <c r="LIL28" s="236"/>
      <c r="LIM28" s="236"/>
      <c r="LIN28" s="236"/>
      <c r="LIO28" s="236"/>
      <c r="LIX28" s="236"/>
      <c r="LIY28" s="236"/>
      <c r="LIZ28" s="236"/>
      <c r="LJA28" s="236"/>
      <c r="LJB28" s="236"/>
      <c r="LJC28" s="236"/>
      <c r="LJD28" s="236"/>
      <c r="LJE28" s="236"/>
      <c r="LJN28" s="236"/>
      <c r="LJO28" s="236"/>
      <c r="LJP28" s="236"/>
      <c r="LJQ28" s="236"/>
      <c r="LJR28" s="236"/>
      <c r="LJS28" s="236"/>
      <c r="LJT28" s="236"/>
      <c r="LJU28" s="236"/>
      <c r="LKD28" s="236"/>
      <c r="LKE28" s="236"/>
      <c r="LKF28" s="236"/>
      <c r="LKG28" s="236"/>
      <c r="LKH28" s="236"/>
      <c r="LKI28" s="236"/>
      <c r="LKJ28" s="236"/>
      <c r="LKK28" s="236"/>
      <c r="LKT28" s="236"/>
      <c r="LKU28" s="236"/>
      <c r="LKV28" s="236"/>
      <c r="LKW28" s="236"/>
      <c r="LKX28" s="236"/>
      <c r="LKY28" s="236"/>
      <c r="LKZ28" s="236"/>
      <c r="LLA28" s="236"/>
      <c r="LLJ28" s="236"/>
      <c r="LLK28" s="236"/>
      <c r="LLL28" s="236"/>
      <c r="LLM28" s="236"/>
      <c r="LLN28" s="236"/>
      <c r="LLO28" s="236"/>
      <c r="LLP28" s="236"/>
      <c r="LLQ28" s="236"/>
      <c r="LLZ28" s="236"/>
      <c r="LMA28" s="236"/>
      <c r="LMB28" s="236"/>
      <c r="LMC28" s="236"/>
      <c r="LMD28" s="236"/>
      <c r="LME28" s="236"/>
      <c r="LMF28" s="236"/>
      <c r="LMG28" s="236"/>
      <c r="LMP28" s="236"/>
      <c r="LMQ28" s="236"/>
      <c r="LMR28" s="236"/>
      <c r="LMS28" s="236"/>
      <c r="LMT28" s="236"/>
      <c r="LMU28" s="236"/>
      <c r="LMV28" s="236"/>
      <c r="LMW28" s="236"/>
      <c r="LNF28" s="236"/>
      <c r="LNG28" s="236"/>
      <c r="LNH28" s="236"/>
      <c r="LNI28" s="236"/>
      <c r="LNJ28" s="236"/>
      <c r="LNK28" s="236"/>
      <c r="LNL28" s="236"/>
      <c r="LNM28" s="236"/>
      <c r="LNV28" s="236"/>
      <c r="LNW28" s="236"/>
      <c r="LNX28" s="236"/>
      <c r="LNY28" s="236"/>
      <c r="LNZ28" s="236"/>
      <c r="LOA28" s="236"/>
      <c r="LOB28" s="236"/>
      <c r="LOC28" s="236"/>
      <c r="LOL28" s="236"/>
      <c r="LOM28" s="236"/>
      <c r="LON28" s="236"/>
      <c r="LOO28" s="236"/>
      <c r="LOP28" s="236"/>
      <c r="LOQ28" s="236"/>
      <c r="LOR28" s="236"/>
      <c r="LOS28" s="236"/>
      <c r="LPB28" s="236"/>
      <c r="LPC28" s="236"/>
      <c r="LPD28" s="236"/>
      <c r="LPE28" s="236"/>
      <c r="LPF28" s="236"/>
      <c r="LPG28" s="236"/>
      <c r="LPH28" s="236"/>
      <c r="LPI28" s="236"/>
      <c r="LPR28" s="236"/>
      <c r="LPS28" s="236"/>
      <c r="LPT28" s="236"/>
      <c r="LPU28" s="236"/>
      <c r="LPV28" s="236"/>
      <c r="LPW28" s="236"/>
      <c r="LPX28" s="236"/>
      <c r="LPY28" s="236"/>
      <c r="LQH28" s="236"/>
      <c r="LQI28" s="236"/>
      <c r="LQJ28" s="236"/>
      <c r="LQK28" s="236"/>
      <c r="LQL28" s="236"/>
      <c r="LQM28" s="236"/>
      <c r="LQN28" s="236"/>
      <c r="LQO28" s="236"/>
      <c r="LQX28" s="236"/>
      <c r="LQY28" s="236"/>
      <c r="LQZ28" s="236"/>
      <c r="LRA28" s="236"/>
      <c r="LRB28" s="236"/>
      <c r="LRC28" s="236"/>
      <c r="LRD28" s="236"/>
      <c r="LRE28" s="236"/>
      <c r="LRN28" s="236"/>
      <c r="LRO28" s="236"/>
      <c r="LRP28" s="236"/>
      <c r="LRQ28" s="236"/>
      <c r="LRR28" s="236"/>
      <c r="LRS28" s="236"/>
      <c r="LRT28" s="236"/>
      <c r="LRU28" s="236"/>
      <c r="LSD28" s="236"/>
      <c r="LSE28" s="236"/>
      <c r="LSF28" s="236"/>
      <c r="LSG28" s="236"/>
      <c r="LSH28" s="236"/>
      <c r="LSI28" s="236"/>
      <c r="LSJ28" s="236"/>
      <c r="LSK28" s="236"/>
      <c r="LST28" s="236"/>
      <c r="LSU28" s="236"/>
      <c r="LSV28" s="236"/>
      <c r="LSW28" s="236"/>
      <c r="LSX28" s="236"/>
      <c r="LSY28" s="236"/>
      <c r="LSZ28" s="236"/>
      <c r="LTA28" s="236"/>
      <c r="LTJ28" s="236"/>
      <c r="LTK28" s="236"/>
      <c r="LTL28" s="236"/>
      <c r="LTM28" s="236"/>
      <c r="LTN28" s="236"/>
      <c r="LTO28" s="236"/>
      <c r="LTP28" s="236"/>
      <c r="LTQ28" s="236"/>
      <c r="LTZ28" s="236"/>
      <c r="LUA28" s="236"/>
      <c r="LUB28" s="236"/>
      <c r="LUC28" s="236"/>
      <c r="LUD28" s="236"/>
      <c r="LUE28" s="236"/>
      <c r="LUF28" s="236"/>
      <c r="LUG28" s="236"/>
      <c r="LUP28" s="236"/>
      <c r="LUQ28" s="236"/>
      <c r="LUR28" s="236"/>
      <c r="LUS28" s="236"/>
      <c r="LUT28" s="236"/>
      <c r="LUU28" s="236"/>
      <c r="LUV28" s="236"/>
      <c r="LUW28" s="236"/>
      <c r="LVF28" s="236"/>
      <c r="LVG28" s="236"/>
      <c r="LVH28" s="236"/>
      <c r="LVI28" s="236"/>
      <c r="LVJ28" s="236"/>
      <c r="LVK28" s="236"/>
      <c r="LVL28" s="236"/>
      <c r="LVM28" s="236"/>
      <c r="LVV28" s="236"/>
      <c r="LVW28" s="236"/>
      <c r="LVX28" s="236"/>
      <c r="LVY28" s="236"/>
      <c r="LVZ28" s="236"/>
      <c r="LWA28" s="236"/>
      <c r="LWB28" s="236"/>
      <c r="LWC28" s="236"/>
      <c r="LWL28" s="236"/>
      <c r="LWM28" s="236"/>
      <c r="LWN28" s="236"/>
      <c r="LWO28" s="236"/>
      <c r="LWP28" s="236"/>
      <c r="LWQ28" s="236"/>
      <c r="LWR28" s="236"/>
      <c r="LWS28" s="236"/>
      <c r="LXB28" s="236"/>
      <c r="LXC28" s="236"/>
      <c r="LXD28" s="236"/>
      <c r="LXE28" s="236"/>
      <c r="LXF28" s="236"/>
      <c r="LXG28" s="236"/>
      <c r="LXH28" s="236"/>
      <c r="LXI28" s="236"/>
      <c r="LXR28" s="236"/>
      <c r="LXS28" s="236"/>
      <c r="LXT28" s="236"/>
      <c r="LXU28" s="236"/>
      <c r="LXV28" s="236"/>
      <c r="LXW28" s="236"/>
      <c r="LXX28" s="236"/>
      <c r="LXY28" s="236"/>
      <c r="LYH28" s="236"/>
      <c r="LYI28" s="236"/>
      <c r="LYJ28" s="236"/>
      <c r="LYK28" s="236"/>
      <c r="LYL28" s="236"/>
      <c r="LYM28" s="236"/>
      <c r="LYN28" s="236"/>
      <c r="LYO28" s="236"/>
      <c r="LYX28" s="236"/>
      <c r="LYY28" s="236"/>
      <c r="LYZ28" s="236"/>
      <c r="LZA28" s="236"/>
      <c r="LZB28" s="236"/>
      <c r="LZC28" s="236"/>
      <c r="LZD28" s="236"/>
      <c r="LZE28" s="236"/>
      <c r="LZN28" s="236"/>
      <c r="LZO28" s="236"/>
      <c r="LZP28" s="236"/>
      <c r="LZQ28" s="236"/>
      <c r="LZR28" s="236"/>
      <c r="LZS28" s="236"/>
      <c r="LZT28" s="236"/>
      <c r="LZU28" s="236"/>
      <c r="MAD28" s="236"/>
      <c r="MAE28" s="236"/>
      <c r="MAF28" s="236"/>
      <c r="MAG28" s="236"/>
      <c r="MAH28" s="236"/>
      <c r="MAI28" s="236"/>
      <c r="MAJ28" s="236"/>
      <c r="MAK28" s="236"/>
      <c r="MAT28" s="236"/>
      <c r="MAU28" s="236"/>
      <c r="MAV28" s="236"/>
      <c r="MAW28" s="236"/>
      <c r="MAX28" s="236"/>
      <c r="MAY28" s="236"/>
      <c r="MAZ28" s="236"/>
      <c r="MBA28" s="236"/>
      <c r="MBJ28" s="236"/>
      <c r="MBK28" s="236"/>
      <c r="MBL28" s="236"/>
      <c r="MBM28" s="236"/>
      <c r="MBN28" s="236"/>
      <c r="MBO28" s="236"/>
      <c r="MBP28" s="236"/>
      <c r="MBQ28" s="236"/>
      <c r="MBZ28" s="236"/>
      <c r="MCA28" s="236"/>
      <c r="MCB28" s="236"/>
      <c r="MCC28" s="236"/>
      <c r="MCD28" s="236"/>
      <c r="MCE28" s="236"/>
      <c r="MCF28" s="236"/>
      <c r="MCG28" s="236"/>
      <c r="MCP28" s="236"/>
      <c r="MCQ28" s="236"/>
      <c r="MCR28" s="236"/>
      <c r="MCS28" s="236"/>
      <c r="MCT28" s="236"/>
      <c r="MCU28" s="236"/>
      <c r="MCV28" s="236"/>
      <c r="MCW28" s="236"/>
      <c r="MDF28" s="236"/>
      <c r="MDG28" s="236"/>
      <c r="MDH28" s="236"/>
      <c r="MDI28" s="236"/>
      <c r="MDJ28" s="236"/>
      <c r="MDK28" s="236"/>
      <c r="MDL28" s="236"/>
      <c r="MDM28" s="236"/>
      <c r="MDV28" s="236"/>
      <c r="MDW28" s="236"/>
      <c r="MDX28" s="236"/>
      <c r="MDY28" s="236"/>
      <c r="MDZ28" s="236"/>
      <c r="MEA28" s="236"/>
      <c r="MEB28" s="236"/>
      <c r="MEC28" s="236"/>
      <c r="MEL28" s="236"/>
      <c r="MEM28" s="236"/>
      <c r="MEN28" s="236"/>
      <c r="MEO28" s="236"/>
      <c r="MEP28" s="236"/>
      <c r="MEQ28" s="236"/>
      <c r="MER28" s="236"/>
      <c r="MES28" s="236"/>
      <c r="MFB28" s="236"/>
      <c r="MFC28" s="236"/>
      <c r="MFD28" s="236"/>
      <c r="MFE28" s="236"/>
      <c r="MFF28" s="236"/>
      <c r="MFG28" s="236"/>
      <c r="MFH28" s="236"/>
      <c r="MFI28" s="236"/>
      <c r="MFR28" s="236"/>
      <c r="MFS28" s="236"/>
      <c r="MFT28" s="236"/>
      <c r="MFU28" s="236"/>
      <c r="MFV28" s="236"/>
      <c r="MFW28" s="236"/>
      <c r="MFX28" s="236"/>
      <c r="MFY28" s="236"/>
      <c r="MGH28" s="236"/>
      <c r="MGI28" s="236"/>
      <c r="MGJ28" s="236"/>
      <c r="MGK28" s="236"/>
      <c r="MGL28" s="236"/>
      <c r="MGM28" s="236"/>
      <c r="MGN28" s="236"/>
      <c r="MGO28" s="236"/>
      <c r="MGX28" s="236"/>
      <c r="MGY28" s="236"/>
      <c r="MGZ28" s="236"/>
      <c r="MHA28" s="236"/>
      <c r="MHB28" s="236"/>
      <c r="MHC28" s="236"/>
      <c r="MHD28" s="236"/>
      <c r="MHE28" s="236"/>
      <c r="MHN28" s="236"/>
      <c r="MHO28" s="236"/>
      <c r="MHP28" s="236"/>
      <c r="MHQ28" s="236"/>
      <c r="MHR28" s="236"/>
      <c r="MHS28" s="236"/>
      <c r="MHT28" s="236"/>
      <c r="MHU28" s="236"/>
      <c r="MID28" s="236"/>
      <c r="MIE28" s="236"/>
      <c r="MIF28" s="236"/>
      <c r="MIG28" s="236"/>
      <c r="MIH28" s="236"/>
      <c r="MII28" s="236"/>
      <c r="MIJ28" s="236"/>
      <c r="MIK28" s="236"/>
      <c r="MIT28" s="236"/>
      <c r="MIU28" s="236"/>
      <c r="MIV28" s="236"/>
      <c r="MIW28" s="236"/>
      <c r="MIX28" s="236"/>
      <c r="MIY28" s="236"/>
      <c r="MIZ28" s="236"/>
      <c r="MJA28" s="236"/>
      <c r="MJJ28" s="236"/>
      <c r="MJK28" s="236"/>
      <c r="MJL28" s="236"/>
      <c r="MJM28" s="236"/>
      <c r="MJN28" s="236"/>
      <c r="MJO28" s="236"/>
      <c r="MJP28" s="236"/>
      <c r="MJQ28" s="236"/>
      <c r="MJZ28" s="236"/>
      <c r="MKA28" s="236"/>
      <c r="MKB28" s="236"/>
      <c r="MKC28" s="236"/>
      <c r="MKD28" s="236"/>
      <c r="MKE28" s="236"/>
      <c r="MKF28" s="236"/>
      <c r="MKG28" s="236"/>
      <c r="MKP28" s="236"/>
      <c r="MKQ28" s="236"/>
      <c r="MKR28" s="236"/>
      <c r="MKS28" s="236"/>
      <c r="MKT28" s="236"/>
      <c r="MKU28" s="236"/>
      <c r="MKV28" s="236"/>
      <c r="MKW28" s="236"/>
      <c r="MLF28" s="236"/>
      <c r="MLG28" s="236"/>
      <c r="MLH28" s="236"/>
      <c r="MLI28" s="236"/>
      <c r="MLJ28" s="236"/>
      <c r="MLK28" s="236"/>
      <c r="MLL28" s="236"/>
      <c r="MLM28" s="236"/>
      <c r="MLV28" s="236"/>
      <c r="MLW28" s="236"/>
      <c r="MLX28" s="236"/>
      <c r="MLY28" s="236"/>
      <c r="MLZ28" s="236"/>
      <c r="MMA28" s="236"/>
      <c r="MMB28" s="236"/>
      <c r="MMC28" s="236"/>
      <c r="MML28" s="236"/>
      <c r="MMM28" s="236"/>
      <c r="MMN28" s="236"/>
      <c r="MMO28" s="236"/>
      <c r="MMP28" s="236"/>
      <c r="MMQ28" s="236"/>
      <c r="MMR28" s="236"/>
      <c r="MMS28" s="236"/>
      <c r="MNB28" s="236"/>
      <c r="MNC28" s="236"/>
      <c r="MND28" s="236"/>
      <c r="MNE28" s="236"/>
      <c r="MNF28" s="236"/>
      <c r="MNG28" s="236"/>
      <c r="MNH28" s="236"/>
      <c r="MNI28" s="236"/>
      <c r="MNR28" s="236"/>
      <c r="MNS28" s="236"/>
      <c r="MNT28" s="236"/>
      <c r="MNU28" s="236"/>
      <c r="MNV28" s="236"/>
      <c r="MNW28" s="236"/>
      <c r="MNX28" s="236"/>
      <c r="MNY28" s="236"/>
      <c r="MOH28" s="236"/>
      <c r="MOI28" s="236"/>
      <c r="MOJ28" s="236"/>
      <c r="MOK28" s="236"/>
      <c r="MOL28" s="236"/>
      <c r="MOM28" s="236"/>
      <c r="MON28" s="236"/>
      <c r="MOO28" s="236"/>
      <c r="MOX28" s="236"/>
      <c r="MOY28" s="236"/>
      <c r="MOZ28" s="236"/>
      <c r="MPA28" s="236"/>
      <c r="MPB28" s="236"/>
      <c r="MPC28" s="236"/>
      <c r="MPD28" s="236"/>
      <c r="MPE28" s="236"/>
      <c r="MPN28" s="236"/>
      <c r="MPO28" s="236"/>
      <c r="MPP28" s="236"/>
      <c r="MPQ28" s="236"/>
      <c r="MPR28" s="236"/>
      <c r="MPS28" s="236"/>
      <c r="MPT28" s="236"/>
      <c r="MPU28" s="236"/>
      <c r="MQD28" s="236"/>
      <c r="MQE28" s="236"/>
      <c r="MQF28" s="236"/>
      <c r="MQG28" s="236"/>
      <c r="MQH28" s="236"/>
      <c r="MQI28" s="236"/>
      <c r="MQJ28" s="236"/>
      <c r="MQK28" s="236"/>
      <c r="MQT28" s="236"/>
      <c r="MQU28" s="236"/>
      <c r="MQV28" s="236"/>
      <c r="MQW28" s="236"/>
      <c r="MQX28" s="236"/>
      <c r="MQY28" s="236"/>
      <c r="MQZ28" s="236"/>
      <c r="MRA28" s="236"/>
      <c r="MRJ28" s="236"/>
      <c r="MRK28" s="236"/>
      <c r="MRL28" s="236"/>
      <c r="MRM28" s="236"/>
      <c r="MRN28" s="236"/>
      <c r="MRO28" s="236"/>
      <c r="MRP28" s="236"/>
      <c r="MRQ28" s="236"/>
      <c r="MRZ28" s="236"/>
      <c r="MSA28" s="236"/>
      <c r="MSB28" s="236"/>
      <c r="MSC28" s="236"/>
      <c r="MSD28" s="236"/>
      <c r="MSE28" s="236"/>
      <c r="MSF28" s="236"/>
      <c r="MSG28" s="236"/>
      <c r="MSP28" s="236"/>
      <c r="MSQ28" s="236"/>
      <c r="MSR28" s="236"/>
      <c r="MSS28" s="236"/>
      <c r="MST28" s="236"/>
      <c r="MSU28" s="236"/>
      <c r="MSV28" s="236"/>
      <c r="MSW28" s="236"/>
      <c r="MTF28" s="236"/>
      <c r="MTG28" s="236"/>
      <c r="MTH28" s="236"/>
      <c r="MTI28" s="236"/>
      <c r="MTJ28" s="236"/>
      <c r="MTK28" s="236"/>
      <c r="MTL28" s="236"/>
      <c r="MTM28" s="236"/>
      <c r="MTV28" s="236"/>
      <c r="MTW28" s="236"/>
      <c r="MTX28" s="236"/>
      <c r="MTY28" s="236"/>
      <c r="MTZ28" s="236"/>
      <c r="MUA28" s="236"/>
      <c r="MUB28" s="236"/>
      <c r="MUC28" s="236"/>
      <c r="MUL28" s="236"/>
      <c r="MUM28" s="236"/>
      <c r="MUN28" s="236"/>
      <c r="MUO28" s="236"/>
      <c r="MUP28" s="236"/>
      <c r="MUQ28" s="236"/>
      <c r="MUR28" s="236"/>
      <c r="MUS28" s="236"/>
      <c r="MVB28" s="236"/>
      <c r="MVC28" s="236"/>
      <c r="MVD28" s="236"/>
      <c r="MVE28" s="236"/>
      <c r="MVF28" s="236"/>
      <c r="MVG28" s="236"/>
      <c r="MVH28" s="236"/>
      <c r="MVI28" s="236"/>
      <c r="MVR28" s="236"/>
      <c r="MVS28" s="236"/>
      <c r="MVT28" s="236"/>
      <c r="MVU28" s="236"/>
      <c r="MVV28" s="236"/>
      <c r="MVW28" s="236"/>
      <c r="MVX28" s="236"/>
      <c r="MVY28" s="236"/>
      <c r="MWH28" s="236"/>
      <c r="MWI28" s="236"/>
      <c r="MWJ28" s="236"/>
      <c r="MWK28" s="236"/>
      <c r="MWL28" s="236"/>
      <c r="MWM28" s="236"/>
      <c r="MWN28" s="236"/>
      <c r="MWO28" s="236"/>
      <c r="MWX28" s="236"/>
      <c r="MWY28" s="236"/>
      <c r="MWZ28" s="236"/>
      <c r="MXA28" s="236"/>
      <c r="MXB28" s="236"/>
      <c r="MXC28" s="236"/>
      <c r="MXD28" s="236"/>
      <c r="MXE28" s="236"/>
      <c r="MXN28" s="236"/>
      <c r="MXO28" s="236"/>
      <c r="MXP28" s="236"/>
      <c r="MXQ28" s="236"/>
      <c r="MXR28" s="236"/>
      <c r="MXS28" s="236"/>
      <c r="MXT28" s="236"/>
      <c r="MXU28" s="236"/>
      <c r="MYD28" s="236"/>
      <c r="MYE28" s="236"/>
      <c r="MYF28" s="236"/>
      <c r="MYG28" s="236"/>
      <c r="MYH28" s="236"/>
      <c r="MYI28" s="236"/>
      <c r="MYJ28" s="236"/>
      <c r="MYK28" s="236"/>
      <c r="MYT28" s="236"/>
      <c r="MYU28" s="236"/>
      <c r="MYV28" s="236"/>
      <c r="MYW28" s="236"/>
      <c r="MYX28" s="236"/>
      <c r="MYY28" s="236"/>
      <c r="MYZ28" s="236"/>
      <c r="MZA28" s="236"/>
      <c r="MZJ28" s="236"/>
      <c r="MZK28" s="236"/>
      <c r="MZL28" s="236"/>
      <c r="MZM28" s="236"/>
      <c r="MZN28" s="236"/>
      <c r="MZO28" s="236"/>
      <c r="MZP28" s="236"/>
      <c r="MZQ28" s="236"/>
      <c r="MZZ28" s="236"/>
      <c r="NAA28" s="236"/>
      <c r="NAB28" s="236"/>
      <c r="NAC28" s="236"/>
      <c r="NAD28" s="236"/>
      <c r="NAE28" s="236"/>
      <c r="NAF28" s="236"/>
      <c r="NAG28" s="236"/>
      <c r="NAP28" s="236"/>
      <c r="NAQ28" s="236"/>
      <c r="NAR28" s="236"/>
      <c r="NAS28" s="236"/>
      <c r="NAT28" s="236"/>
      <c r="NAU28" s="236"/>
      <c r="NAV28" s="236"/>
      <c r="NAW28" s="236"/>
      <c r="NBF28" s="236"/>
      <c r="NBG28" s="236"/>
      <c r="NBH28" s="236"/>
      <c r="NBI28" s="236"/>
      <c r="NBJ28" s="236"/>
      <c r="NBK28" s="236"/>
      <c r="NBL28" s="236"/>
      <c r="NBM28" s="236"/>
      <c r="NBV28" s="236"/>
      <c r="NBW28" s="236"/>
      <c r="NBX28" s="236"/>
      <c r="NBY28" s="236"/>
      <c r="NBZ28" s="236"/>
      <c r="NCA28" s="236"/>
      <c r="NCB28" s="236"/>
      <c r="NCC28" s="236"/>
      <c r="NCL28" s="236"/>
      <c r="NCM28" s="236"/>
      <c r="NCN28" s="236"/>
      <c r="NCO28" s="236"/>
      <c r="NCP28" s="236"/>
      <c r="NCQ28" s="236"/>
      <c r="NCR28" s="236"/>
      <c r="NCS28" s="236"/>
      <c r="NDB28" s="236"/>
      <c r="NDC28" s="236"/>
      <c r="NDD28" s="236"/>
      <c r="NDE28" s="236"/>
      <c r="NDF28" s="236"/>
      <c r="NDG28" s="236"/>
      <c r="NDH28" s="236"/>
      <c r="NDI28" s="236"/>
      <c r="NDR28" s="236"/>
      <c r="NDS28" s="236"/>
      <c r="NDT28" s="236"/>
      <c r="NDU28" s="236"/>
      <c r="NDV28" s="236"/>
      <c r="NDW28" s="236"/>
      <c r="NDX28" s="236"/>
      <c r="NDY28" s="236"/>
      <c r="NEH28" s="236"/>
      <c r="NEI28" s="236"/>
      <c r="NEJ28" s="236"/>
      <c r="NEK28" s="236"/>
      <c r="NEL28" s="236"/>
      <c r="NEM28" s="236"/>
      <c r="NEN28" s="236"/>
      <c r="NEO28" s="236"/>
      <c r="NEX28" s="236"/>
      <c r="NEY28" s="236"/>
      <c r="NEZ28" s="236"/>
      <c r="NFA28" s="236"/>
      <c r="NFB28" s="236"/>
      <c r="NFC28" s="236"/>
      <c r="NFD28" s="236"/>
      <c r="NFE28" s="236"/>
      <c r="NFN28" s="236"/>
      <c r="NFO28" s="236"/>
      <c r="NFP28" s="236"/>
      <c r="NFQ28" s="236"/>
      <c r="NFR28" s="236"/>
      <c r="NFS28" s="236"/>
      <c r="NFT28" s="236"/>
      <c r="NFU28" s="236"/>
      <c r="NGD28" s="236"/>
      <c r="NGE28" s="236"/>
      <c r="NGF28" s="236"/>
      <c r="NGG28" s="236"/>
      <c r="NGH28" s="236"/>
      <c r="NGI28" s="236"/>
      <c r="NGJ28" s="236"/>
      <c r="NGK28" s="236"/>
      <c r="NGT28" s="236"/>
      <c r="NGU28" s="236"/>
      <c r="NGV28" s="236"/>
      <c r="NGW28" s="236"/>
      <c r="NGX28" s="236"/>
      <c r="NGY28" s="236"/>
      <c r="NGZ28" s="236"/>
      <c r="NHA28" s="236"/>
      <c r="NHJ28" s="236"/>
      <c r="NHK28" s="236"/>
      <c r="NHL28" s="236"/>
      <c r="NHM28" s="236"/>
      <c r="NHN28" s="236"/>
      <c r="NHO28" s="236"/>
      <c r="NHP28" s="236"/>
      <c r="NHQ28" s="236"/>
      <c r="NHZ28" s="236"/>
      <c r="NIA28" s="236"/>
      <c r="NIB28" s="236"/>
      <c r="NIC28" s="236"/>
      <c r="NID28" s="236"/>
      <c r="NIE28" s="236"/>
      <c r="NIF28" s="236"/>
      <c r="NIG28" s="236"/>
      <c r="NIP28" s="236"/>
      <c r="NIQ28" s="236"/>
      <c r="NIR28" s="236"/>
      <c r="NIS28" s="236"/>
      <c r="NIT28" s="236"/>
      <c r="NIU28" s="236"/>
      <c r="NIV28" s="236"/>
      <c r="NIW28" s="236"/>
      <c r="NJF28" s="236"/>
      <c r="NJG28" s="236"/>
      <c r="NJH28" s="236"/>
      <c r="NJI28" s="236"/>
      <c r="NJJ28" s="236"/>
      <c r="NJK28" s="236"/>
      <c r="NJL28" s="236"/>
      <c r="NJM28" s="236"/>
      <c r="NJV28" s="236"/>
      <c r="NJW28" s="236"/>
      <c r="NJX28" s="236"/>
      <c r="NJY28" s="236"/>
      <c r="NJZ28" s="236"/>
      <c r="NKA28" s="236"/>
      <c r="NKB28" s="236"/>
      <c r="NKC28" s="236"/>
      <c r="NKL28" s="236"/>
      <c r="NKM28" s="236"/>
      <c r="NKN28" s="236"/>
      <c r="NKO28" s="236"/>
      <c r="NKP28" s="236"/>
      <c r="NKQ28" s="236"/>
      <c r="NKR28" s="236"/>
      <c r="NKS28" s="236"/>
      <c r="NLB28" s="236"/>
      <c r="NLC28" s="236"/>
      <c r="NLD28" s="236"/>
      <c r="NLE28" s="236"/>
      <c r="NLF28" s="236"/>
      <c r="NLG28" s="236"/>
      <c r="NLH28" s="236"/>
      <c r="NLI28" s="236"/>
      <c r="NLR28" s="236"/>
      <c r="NLS28" s="236"/>
      <c r="NLT28" s="236"/>
      <c r="NLU28" s="236"/>
      <c r="NLV28" s="236"/>
      <c r="NLW28" s="236"/>
      <c r="NLX28" s="236"/>
      <c r="NLY28" s="236"/>
      <c r="NMH28" s="236"/>
      <c r="NMI28" s="236"/>
      <c r="NMJ28" s="236"/>
      <c r="NMK28" s="236"/>
      <c r="NML28" s="236"/>
      <c r="NMM28" s="236"/>
      <c r="NMN28" s="236"/>
      <c r="NMO28" s="236"/>
      <c r="NMX28" s="236"/>
      <c r="NMY28" s="236"/>
      <c r="NMZ28" s="236"/>
      <c r="NNA28" s="236"/>
      <c r="NNB28" s="236"/>
      <c r="NNC28" s="236"/>
      <c r="NND28" s="236"/>
      <c r="NNE28" s="236"/>
      <c r="NNN28" s="236"/>
      <c r="NNO28" s="236"/>
      <c r="NNP28" s="236"/>
      <c r="NNQ28" s="236"/>
      <c r="NNR28" s="236"/>
      <c r="NNS28" s="236"/>
      <c r="NNT28" s="236"/>
      <c r="NNU28" s="236"/>
      <c r="NOD28" s="236"/>
      <c r="NOE28" s="236"/>
      <c r="NOF28" s="236"/>
      <c r="NOG28" s="236"/>
      <c r="NOH28" s="236"/>
      <c r="NOI28" s="236"/>
      <c r="NOJ28" s="236"/>
      <c r="NOK28" s="236"/>
      <c r="NOT28" s="236"/>
      <c r="NOU28" s="236"/>
      <c r="NOV28" s="236"/>
      <c r="NOW28" s="236"/>
      <c r="NOX28" s="236"/>
      <c r="NOY28" s="236"/>
      <c r="NOZ28" s="236"/>
      <c r="NPA28" s="236"/>
      <c r="NPJ28" s="236"/>
      <c r="NPK28" s="236"/>
      <c r="NPL28" s="236"/>
      <c r="NPM28" s="236"/>
      <c r="NPN28" s="236"/>
      <c r="NPO28" s="236"/>
      <c r="NPP28" s="236"/>
      <c r="NPQ28" s="236"/>
      <c r="NPZ28" s="236"/>
      <c r="NQA28" s="236"/>
      <c r="NQB28" s="236"/>
      <c r="NQC28" s="236"/>
      <c r="NQD28" s="236"/>
      <c r="NQE28" s="236"/>
      <c r="NQF28" s="236"/>
      <c r="NQG28" s="236"/>
      <c r="NQP28" s="236"/>
      <c r="NQQ28" s="236"/>
      <c r="NQR28" s="236"/>
      <c r="NQS28" s="236"/>
      <c r="NQT28" s="236"/>
      <c r="NQU28" s="236"/>
      <c r="NQV28" s="236"/>
      <c r="NQW28" s="236"/>
      <c r="NRF28" s="236"/>
      <c r="NRG28" s="236"/>
      <c r="NRH28" s="236"/>
      <c r="NRI28" s="236"/>
      <c r="NRJ28" s="236"/>
      <c r="NRK28" s="236"/>
      <c r="NRL28" s="236"/>
      <c r="NRM28" s="236"/>
      <c r="NRV28" s="236"/>
      <c r="NRW28" s="236"/>
      <c r="NRX28" s="236"/>
      <c r="NRY28" s="236"/>
      <c r="NRZ28" s="236"/>
      <c r="NSA28" s="236"/>
      <c r="NSB28" s="236"/>
      <c r="NSC28" s="236"/>
      <c r="NSL28" s="236"/>
      <c r="NSM28" s="236"/>
      <c r="NSN28" s="236"/>
      <c r="NSO28" s="236"/>
      <c r="NSP28" s="236"/>
      <c r="NSQ28" s="236"/>
      <c r="NSR28" s="236"/>
      <c r="NSS28" s="236"/>
      <c r="NTB28" s="236"/>
      <c r="NTC28" s="236"/>
      <c r="NTD28" s="236"/>
      <c r="NTE28" s="236"/>
      <c r="NTF28" s="236"/>
      <c r="NTG28" s="236"/>
      <c r="NTH28" s="236"/>
      <c r="NTI28" s="236"/>
      <c r="NTR28" s="236"/>
      <c r="NTS28" s="236"/>
      <c r="NTT28" s="236"/>
      <c r="NTU28" s="236"/>
      <c r="NTV28" s="236"/>
      <c r="NTW28" s="236"/>
      <c r="NTX28" s="236"/>
      <c r="NTY28" s="236"/>
      <c r="NUH28" s="236"/>
      <c r="NUI28" s="236"/>
      <c r="NUJ28" s="236"/>
      <c r="NUK28" s="236"/>
      <c r="NUL28" s="236"/>
      <c r="NUM28" s="236"/>
      <c r="NUN28" s="236"/>
      <c r="NUO28" s="236"/>
      <c r="NUX28" s="236"/>
      <c r="NUY28" s="236"/>
      <c r="NUZ28" s="236"/>
      <c r="NVA28" s="236"/>
      <c r="NVB28" s="236"/>
      <c r="NVC28" s="236"/>
      <c r="NVD28" s="236"/>
      <c r="NVE28" s="236"/>
      <c r="NVN28" s="236"/>
      <c r="NVO28" s="236"/>
      <c r="NVP28" s="236"/>
      <c r="NVQ28" s="236"/>
      <c r="NVR28" s="236"/>
      <c r="NVS28" s="236"/>
      <c r="NVT28" s="236"/>
      <c r="NVU28" s="236"/>
      <c r="NWD28" s="236"/>
      <c r="NWE28" s="236"/>
      <c r="NWF28" s="236"/>
      <c r="NWG28" s="236"/>
      <c r="NWH28" s="236"/>
      <c r="NWI28" s="236"/>
      <c r="NWJ28" s="236"/>
      <c r="NWK28" s="236"/>
      <c r="NWT28" s="236"/>
      <c r="NWU28" s="236"/>
      <c r="NWV28" s="236"/>
      <c r="NWW28" s="236"/>
      <c r="NWX28" s="236"/>
      <c r="NWY28" s="236"/>
      <c r="NWZ28" s="236"/>
      <c r="NXA28" s="236"/>
      <c r="NXJ28" s="236"/>
      <c r="NXK28" s="236"/>
      <c r="NXL28" s="236"/>
      <c r="NXM28" s="236"/>
      <c r="NXN28" s="236"/>
      <c r="NXO28" s="236"/>
      <c r="NXP28" s="236"/>
      <c r="NXQ28" s="236"/>
      <c r="NXZ28" s="236"/>
      <c r="NYA28" s="236"/>
      <c r="NYB28" s="236"/>
      <c r="NYC28" s="236"/>
      <c r="NYD28" s="236"/>
      <c r="NYE28" s="236"/>
      <c r="NYF28" s="236"/>
      <c r="NYG28" s="236"/>
      <c r="NYP28" s="236"/>
      <c r="NYQ28" s="236"/>
      <c r="NYR28" s="236"/>
      <c r="NYS28" s="236"/>
      <c r="NYT28" s="236"/>
      <c r="NYU28" s="236"/>
      <c r="NYV28" s="236"/>
      <c r="NYW28" s="236"/>
      <c r="NZF28" s="236"/>
      <c r="NZG28" s="236"/>
      <c r="NZH28" s="236"/>
      <c r="NZI28" s="236"/>
      <c r="NZJ28" s="236"/>
      <c r="NZK28" s="236"/>
      <c r="NZL28" s="236"/>
      <c r="NZM28" s="236"/>
      <c r="NZV28" s="236"/>
      <c r="NZW28" s="236"/>
      <c r="NZX28" s="236"/>
      <c r="NZY28" s="236"/>
      <c r="NZZ28" s="236"/>
      <c r="OAA28" s="236"/>
      <c r="OAB28" s="236"/>
      <c r="OAC28" s="236"/>
      <c r="OAL28" s="236"/>
      <c r="OAM28" s="236"/>
      <c r="OAN28" s="236"/>
      <c r="OAO28" s="236"/>
      <c r="OAP28" s="236"/>
      <c r="OAQ28" s="236"/>
      <c r="OAR28" s="236"/>
      <c r="OAS28" s="236"/>
      <c r="OBB28" s="236"/>
      <c r="OBC28" s="236"/>
      <c r="OBD28" s="236"/>
      <c r="OBE28" s="236"/>
      <c r="OBF28" s="236"/>
      <c r="OBG28" s="236"/>
      <c r="OBH28" s="236"/>
      <c r="OBI28" s="236"/>
      <c r="OBR28" s="236"/>
      <c r="OBS28" s="236"/>
      <c r="OBT28" s="236"/>
      <c r="OBU28" s="236"/>
      <c r="OBV28" s="236"/>
      <c r="OBW28" s="236"/>
      <c r="OBX28" s="236"/>
      <c r="OBY28" s="236"/>
      <c r="OCH28" s="236"/>
      <c r="OCI28" s="236"/>
      <c r="OCJ28" s="236"/>
      <c r="OCK28" s="236"/>
      <c r="OCL28" s="236"/>
      <c r="OCM28" s="236"/>
      <c r="OCN28" s="236"/>
      <c r="OCO28" s="236"/>
      <c r="OCX28" s="236"/>
      <c r="OCY28" s="236"/>
      <c r="OCZ28" s="236"/>
      <c r="ODA28" s="236"/>
      <c r="ODB28" s="236"/>
      <c r="ODC28" s="236"/>
      <c r="ODD28" s="236"/>
      <c r="ODE28" s="236"/>
      <c r="ODN28" s="236"/>
      <c r="ODO28" s="236"/>
      <c r="ODP28" s="236"/>
      <c r="ODQ28" s="236"/>
      <c r="ODR28" s="236"/>
      <c r="ODS28" s="236"/>
      <c r="ODT28" s="236"/>
      <c r="ODU28" s="236"/>
      <c r="OED28" s="236"/>
      <c r="OEE28" s="236"/>
      <c r="OEF28" s="236"/>
      <c r="OEG28" s="236"/>
      <c r="OEH28" s="236"/>
      <c r="OEI28" s="236"/>
      <c r="OEJ28" s="236"/>
      <c r="OEK28" s="236"/>
      <c r="OET28" s="236"/>
      <c r="OEU28" s="236"/>
      <c r="OEV28" s="236"/>
      <c r="OEW28" s="236"/>
      <c r="OEX28" s="236"/>
      <c r="OEY28" s="236"/>
      <c r="OEZ28" s="236"/>
      <c r="OFA28" s="236"/>
      <c r="OFJ28" s="236"/>
      <c r="OFK28" s="236"/>
      <c r="OFL28" s="236"/>
      <c r="OFM28" s="236"/>
      <c r="OFN28" s="236"/>
      <c r="OFO28" s="236"/>
      <c r="OFP28" s="236"/>
      <c r="OFQ28" s="236"/>
      <c r="OFZ28" s="236"/>
      <c r="OGA28" s="236"/>
      <c r="OGB28" s="236"/>
      <c r="OGC28" s="236"/>
      <c r="OGD28" s="236"/>
      <c r="OGE28" s="236"/>
      <c r="OGF28" s="236"/>
      <c r="OGG28" s="236"/>
      <c r="OGP28" s="236"/>
      <c r="OGQ28" s="236"/>
      <c r="OGR28" s="236"/>
      <c r="OGS28" s="236"/>
      <c r="OGT28" s="236"/>
      <c r="OGU28" s="236"/>
      <c r="OGV28" s="236"/>
      <c r="OGW28" s="236"/>
      <c r="OHF28" s="236"/>
      <c r="OHG28" s="236"/>
      <c r="OHH28" s="236"/>
      <c r="OHI28" s="236"/>
      <c r="OHJ28" s="236"/>
      <c r="OHK28" s="236"/>
      <c r="OHL28" s="236"/>
      <c r="OHM28" s="236"/>
      <c r="OHV28" s="236"/>
      <c r="OHW28" s="236"/>
      <c r="OHX28" s="236"/>
      <c r="OHY28" s="236"/>
      <c r="OHZ28" s="236"/>
      <c r="OIA28" s="236"/>
      <c r="OIB28" s="236"/>
      <c r="OIC28" s="236"/>
      <c r="OIL28" s="236"/>
      <c r="OIM28" s="236"/>
      <c r="OIN28" s="236"/>
      <c r="OIO28" s="236"/>
      <c r="OIP28" s="236"/>
      <c r="OIQ28" s="236"/>
      <c r="OIR28" s="236"/>
      <c r="OIS28" s="236"/>
      <c r="OJB28" s="236"/>
      <c r="OJC28" s="236"/>
      <c r="OJD28" s="236"/>
      <c r="OJE28" s="236"/>
      <c r="OJF28" s="236"/>
      <c r="OJG28" s="236"/>
      <c r="OJH28" s="236"/>
      <c r="OJI28" s="236"/>
      <c r="OJR28" s="236"/>
      <c r="OJS28" s="236"/>
      <c r="OJT28" s="236"/>
      <c r="OJU28" s="236"/>
      <c r="OJV28" s="236"/>
      <c r="OJW28" s="236"/>
      <c r="OJX28" s="236"/>
      <c r="OJY28" s="236"/>
      <c r="OKH28" s="236"/>
      <c r="OKI28" s="236"/>
      <c r="OKJ28" s="236"/>
      <c r="OKK28" s="236"/>
      <c r="OKL28" s="236"/>
      <c r="OKM28" s="236"/>
      <c r="OKN28" s="236"/>
      <c r="OKO28" s="236"/>
      <c r="OKX28" s="236"/>
      <c r="OKY28" s="236"/>
      <c r="OKZ28" s="236"/>
      <c r="OLA28" s="236"/>
      <c r="OLB28" s="236"/>
      <c r="OLC28" s="236"/>
      <c r="OLD28" s="236"/>
      <c r="OLE28" s="236"/>
      <c r="OLN28" s="236"/>
      <c r="OLO28" s="236"/>
      <c r="OLP28" s="236"/>
      <c r="OLQ28" s="236"/>
      <c r="OLR28" s="236"/>
      <c r="OLS28" s="236"/>
      <c r="OLT28" s="236"/>
      <c r="OLU28" s="236"/>
      <c r="OMD28" s="236"/>
      <c r="OME28" s="236"/>
      <c r="OMF28" s="236"/>
      <c r="OMG28" s="236"/>
      <c r="OMH28" s="236"/>
      <c r="OMI28" s="236"/>
      <c r="OMJ28" s="236"/>
      <c r="OMK28" s="236"/>
      <c r="OMT28" s="236"/>
      <c r="OMU28" s="236"/>
      <c r="OMV28" s="236"/>
      <c r="OMW28" s="236"/>
      <c r="OMX28" s="236"/>
      <c r="OMY28" s="236"/>
      <c r="OMZ28" s="236"/>
      <c r="ONA28" s="236"/>
      <c r="ONJ28" s="236"/>
      <c r="ONK28" s="236"/>
      <c r="ONL28" s="236"/>
      <c r="ONM28" s="236"/>
      <c r="ONN28" s="236"/>
      <c r="ONO28" s="236"/>
      <c r="ONP28" s="236"/>
      <c r="ONQ28" s="236"/>
      <c r="ONZ28" s="236"/>
      <c r="OOA28" s="236"/>
      <c r="OOB28" s="236"/>
      <c r="OOC28" s="236"/>
      <c r="OOD28" s="236"/>
      <c r="OOE28" s="236"/>
      <c r="OOF28" s="236"/>
      <c r="OOG28" s="236"/>
      <c r="OOP28" s="236"/>
      <c r="OOQ28" s="236"/>
      <c r="OOR28" s="236"/>
      <c r="OOS28" s="236"/>
      <c r="OOT28" s="236"/>
      <c r="OOU28" s="236"/>
      <c r="OOV28" s="236"/>
      <c r="OOW28" s="236"/>
      <c r="OPF28" s="236"/>
      <c r="OPG28" s="236"/>
      <c r="OPH28" s="236"/>
      <c r="OPI28" s="236"/>
      <c r="OPJ28" s="236"/>
      <c r="OPK28" s="236"/>
      <c r="OPL28" s="236"/>
      <c r="OPM28" s="236"/>
      <c r="OPV28" s="236"/>
      <c r="OPW28" s="236"/>
      <c r="OPX28" s="236"/>
      <c r="OPY28" s="236"/>
      <c r="OPZ28" s="236"/>
      <c r="OQA28" s="236"/>
      <c r="OQB28" s="236"/>
      <c r="OQC28" s="236"/>
      <c r="OQL28" s="236"/>
      <c r="OQM28" s="236"/>
      <c r="OQN28" s="236"/>
      <c r="OQO28" s="236"/>
      <c r="OQP28" s="236"/>
      <c r="OQQ28" s="236"/>
      <c r="OQR28" s="236"/>
      <c r="OQS28" s="236"/>
      <c r="ORB28" s="236"/>
      <c r="ORC28" s="236"/>
      <c r="ORD28" s="236"/>
      <c r="ORE28" s="236"/>
      <c r="ORF28" s="236"/>
      <c r="ORG28" s="236"/>
      <c r="ORH28" s="236"/>
      <c r="ORI28" s="236"/>
      <c r="ORR28" s="236"/>
      <c r="ORS28" s="236"/>
      <c r="ORT28" s="236"/>
      <c r="ORU28" s="236"/>
      <c r="ORV28" s="236"/>
      <c r="ORW28" s="236"/>
      <c r="ORX28" s="236"/>
      <c r="ORY28" s="236"/>
      <c r="OSH28" s="236"/>
      <c r="OSI28" s="236"/>
      <c r="OSJ28" s="236"/>
      <c r="OSK28" s="236"/>
      <c r="OSL28" s="236"/>
      <c r="OSM28" s="236"/>
      <c r="OSN28" s="236"/>
      <c r="OSO28" s="236"/>
      <c r="OSX28" s="236"/>
      <c r="OSY28" s="236"/>
      <c r="OSZ28" s="236"/>
      <c r="OTA28" s="236"/>
      <c r="OTB28" s="236"/>
      <c r="OTC28" s="236"/>
      <c r="OTD28" s="236"/>
      <c r="OTE28" s="236"/>
      <c r="OTN28" s="236"/>
      <c r="OTO28" s="236"/>
      <c r="OTP28" s="236"/>
      <c r="OTQ28" s="236"/>
      <c r="OTR28" s="236"/>
      <c r="OTS28" s="236"/>
      <c r="OTT28" s="236"/>
      <c r="OTU28" s="236"/>
      <c r="OUD28" s="236"/>
      <c r="OUE28" s="236"/>
      <c r="OUF28" s="236"/>
      <c r="OUG28" s="236"/>
      <c r="OUH28" s="236"/>
      <c r="OUI28" s="236"/>
      <c r="OUJ28" s="236"/>
      <c r="OUK28" s="236"/>
      <c r="OUT28" s="236"/>
      <c r="OUU28" s="236"/>
      <c r="OUV28" s="236"/>
      <c r="OUW28" s="236"/>
      <c r="OUX28" s="236"/>
      <c r="OUY28" s="236"/>
      <c r="OUZ28" s="236"/>
      <c r="OVA28" s="236"/>
      <c r="OVJ28" s="236"/>
      <c r="OVK28" s="236"/>
      <c r="OVL28" s="236"/>
      <c r="OVM28" s="236"/>
      <c r="OVN28" s="236"/>
      <c r="OVO28" s="236"/>
      <c r="OVP28" s="236"/>
      <c r="OVQ28" s="236"/>
      <c r="OVZ28" s="236"/>
      <c r="OWA28" s="236"/>
      <c r="OWB28" s="236"/>
      <c r="OWC28" s="236"/>
      <c r="OWD28" s="236"/>
      <c r="OWE28" s="236"/>
      <c r="OWF28" s="236"/>
      <c r="OWG28" s="236"/>
      <c r="OWP28" s="236"/>
      <c r="OWQ28" s="236"/>
      <c r="OWR28" s="236"/>
      <c r="OWS28" s="236"/>
      <c r="OWT28" s="236"/>
      <c r="OWU28" s="236"/>
      <c r="OWV28" s="236"/>
      <c r="OWW28" s="236"/>
      <c r="OXF28" s="236"/>
      <c r="OXG28" s="236"/>
      <c r="OXH28" s="236"/>
      <c r="OXI28" s="236"/>
      <c r="OXJ28" s="236"/>
      <c r="OXK28" s="236"/>
      <c r="OXL28" s="236"/>
      <c r="OXM28" s="236"/>
      <c r="OXV28" s="236"/>
      <c r="OXW28" s="236"/>
      <c r="OXX28" s="236"/>
      <c r="OXY28" s="236"/>
      <c r="OXZ28" s="236"/>
      <c r="OYA28" s="236"/>
      <c r="OYB28" s="236"/>
      <c r="OYC28" s="236"/>
      <c r="OYL28" s="236"/>
      <c r="OYM28" s="236"/>
      <c r="OYN28" s="236"/>
      <c r="OYO28" s="236"/>
      <c r="OYP28" s="236"/>
      <c r="OYQ28" s="236"/>
      <c r="OYR28" s="236"/>
      <c r="OYS28" s="236"/>
      <c r="OZB28" s="236"/>
      <c r="OZC28" s="236"/>
      <c r="OZD28" s="236"/>
      <c r="OZE28" s="236"/>
      <c r="OZF28" s="236"/>
      <c r="OZG28" s="236"/>
      <c r="OZH28" s="236"/>
      <c r="OZI28" s="236"/>
      <c r="OZR28" s="236"/>
      <c r="OZS28" s="236"/>
      <c r="OZT28" s="236"/>
      <c r="OZU28" s="236"/>
      <c r="OZV28" s="236"/>
      <c r="OZW28" s="236"/>
      <c r="OZX28" s="236"/>
      <c r="OZY28" s="236"/>
      <c r="PAH28" s="236"/>
      <c r="PAI28" s="236"/>
      <c r="PAJ28" s="236"/>
      <c r="PAK28" s="236"/>
      <c r="PAL28" s="236"/>
      <c r="PAM28" s="236"/>
      <c r="PAN28" s="236"/>
      <c r="PAO28" s="236"/>
      <c r="PAX28" s="236"/>
      <c r="PAY28" s="236"/>
      <c r="PAZ28" s="236"/>
      <c r="PBA28" s="236"/>
      <c r="PBB28" s="236"/>
      <c r="PBC28" s="236"/>
      <c r="PBD28" s="236"/>
      <c r="PBE28" s="236"/>
      <c r="PBN28" s="236"/>
      <c r="PBO28" s="236"/>
      <c r="PBP28" s="236"/>
      <c r="PBQ28" s="236"/>
      <c r="PBR28" s="236"/>
      <c r="PBS28" s="236"/>
      <c r="PBT28" s="236"/>
      <c r="PBU28" s="236"/>
      <c r="PCD28" s="236"/>
      <c r="PCE28" s="236"/>
      <c r="PCF28" s="236"/>
      <c r="PCG28" s="236"/>
      <c r="PCH28" s="236"/>
      <c r="PCI28" s="236"/>
      <c r="PCJ28" s="236"/>
      <c r="PCK28" s="236"/>
      <c r="PCT28" s="236"/>
      <c r="PCU28" s="236"/>
      <c r="PCV28" s="236"/>
      <c r="PCW28" s="236"/>
      <c r="PCX28" s="236"/>
      <c r="PCY28" s="236"/>
      <c r="PCZ28" s="236"/>
      <c r="PDA28" s="236"/>
      <c r="PDJ28" s="236"/>
      <c r="PDK28" s="236"/>
      <c r="PDL28" s="236"/>
      <c r="PDM28" s="236"/>
      <c r="PDN28" s="236"/>
      <c r="PDO28" s="236"/>
      <c r="PDP28" s="236"/>
      <c r="PDQ28" s="236"/>
      <c r="PDZ28" s="236"/>
      <c r="PEA28" s="236"/>
      <c r="PEB28" s="236"/>
      <c r="PEC28" s="236"/>
      <c r="PED28" s="236"/>
      <c r="PEE28" s="236"/>
      <c r="PEF28" s="236"/>
      <c r="PEG28" s="236"/>
      <c r="PEP28" s="236"/>
      <c r="PEQ28" s="236"/>
      <c r="PER28" s="236"/>
      <c r="PES28" s="236"/>
      <c r="PET28" s="236"/>
      <c r="PEU28" s="236"/>
      <c r="PEV28" s="236"/>
      <c r="PEW28" s="236"/>
      <c r="PFF28" s="236"/>
      <c r="PFG28" s="236"/>
      <c r="PFH28" s="236"/>
      <c r="PFI28" s="236"/>
      <c r="PFJ28" s="236"/>
      <c r="PFK28" s="236"/>
      <c r="PFL28" s="236"/>
      <c r="PFM28" s="236"/>
      <c r="PFV28" s="236"/>
      <c r="PFW28" s="236"/>
      <c r="PFX28" s="236"/>
      <c r="PFY28" s="236"/>
      <c r="PFZ28" s="236"/>
      <c r="PGA28" s="236"/>
      <c r="PGB28" s="236"/>
      <c r="PGC28" s="236"/>
      <c r="PGL28" s="236"/>
      <c r="PGM28" s="236"/>
      <c r="PGN28" s="236"/>
      <c r="PGO28" s="236"/>
      <c r="PGP28" s="236"/>
      <c r="PGQ28" s="236"/>
      <c r="PGR28" s="236"/>
      <c r="PGS28" s="236"/>
      <c r="PHB28" s="236"/>
      <c r="PHC28" s="236"/>
      <c r="PHD28" s="236"/>
      <c r="PHE28" s="236"/>
      <c r="PHF28" s="236"/>
      <c r="PHG28" s="236"/>
      <c r="PHH28" s="236"/>
      <c r="PHI28" s="236"/>
      <c r="PHR28" s="236"/>
      <c r="PHS28" s="236"/>
      <c r="PHT28" s="236"/>
      <c r="PHU28" s="236"/>
      <c r="PHV28" s="236"/>
      <c r="PHW28" s="236"/>
      <c r="PHX28" s="236"/>
      <c r="PHY28" s="236"/>
      <c r="PIH28" s="236"/>
      <c r="PII28" s="236"/>
      <c r="PIJ28" s="236"/>
      <c r="PIK28" s="236"/>
      <c r="PIL28" s="236"/>
      <c r="PIM28" s="236"/>
      <c r="PIN28" s="236"/>
      <c r="PIO28" s="236"/>
      <c r="PIX28" s="236"/>
      <c r="PIY28" s="236"/>
      <c r="PIZ28" s="236"/>
      <c r="PJA28" s="236"/>
      <c r="PJB28" s="236"/>
      <c r="PJC28" s="236"/>
      <c r="PJD28" s="236"/>
      <c r="PJE28" s="236"/>
      <c r="PJN28" s="236"/>
      <c r="PJO28" s="236"/>
      <c r="PJP28" s="236"/>
      <c r="PJQ28" s="236"/>
      <c r="PJR28" s="236"/>
      <c r="PJS28" s="236"/>
      <c r="PJT28" s="236"/>
      <c r="PJU28" s="236"/>
      <c r="PKD28" s="236"/>
      <c r="PKE28" s="236"/>
      <c r="PKF28" s="236"/>
      <c r="PKG28" s="236"/>
      <c r="PKH28" s="236"/>
      <c r="PKI28" s="236"/>
      <c r="PKJ28" s="236"/>
      <c r="PKK28" s="236"/>
      <c r="PKT28" s="236"/>
      <c r="PKU28" s="236"/>
      <c r="PKV28" s="236"/>
      <c r="PKW28" s="236"/>
      <c r="PKX28" s="236"/>
      <c r="PKY28" s="236"/>
      <c r="PKZ28" s="236"/>
      <c r="PLA28" s="236"/>
      <c r="PLJ28" s="236"/>
      <c r="PLK28" s="236"/>
      <c r="PLL28" s="236"/>
      <c r="PLM28" s="236"/>
      <c r="PLN28" s="236"/>
      <c r="PLO28" s="236"/>
      <c r="PLP28" s="236"/>
      <c r="PLQ28" s="236"/>
      <c r="PLZ28" s="236"/>
      <c r="PMA28" s="236"/>
      <c r="PMB28" s="236"/>
      <c r="PMC28" s="236"/>
      <c r="PMD28" s="236"/>
      <c r="PME28" s="236"/>
      <c r="PMF28" s="236"/>
      <c r="PMG28" s="236"/>
      <c r="PMP28" s="236"/>
      <c r="PMQ28" s="236"/>
      <c r="PMR28" s="236"/>
      <c r="PMS28" s="236"/>
      <c r="PMT28" s="236"/>
      <c r="PMU28" s="236"/>
      <c r="PMV28" s="236"/>
      <c r="PMW28" s="236"/>
      <c r="PNF28" s="236"/>
      <c r="PNG28" s="236"/>
      <c r="PNH28" s="236"/>
      <c r="PNI28" s="236"/>
      <c r="PNJ28" s="236"/>
      <c r="PNK28" s="236"/>
      <c r="PNL28" s="236"/>
      <c r="PNM28" s="236"/>
      <c r="PNV28" s="236"/>
      <c r="PNW28" s="236"/>
      <c r="PNX28" s="236"/>
      <c r="PNY28" s="236"/>
      <c r="PNZ28" s="236"/>
      <c r="POA28" s="236"/>
      <c r="POB28" s="236"/>
      <c r="POC28" s="236"/>
      <c r="POL28" s="236"/>
      <c r="POM28" s="236"/>
      <c r="PON28" s="236"/>
      <c r="POO28" s="236"/>
      <c r="POP28" s="236"/>
      <c r="POQ28" s="236"/>
      <c r="POR28" s="236"/>
      <c r="POS28" s="236"/>
      <c r="PPB28" s="236"/>
      <c r="PPC28" s="236"/>
      <c r="PPD28" s="236"/>
      <c r="PPE28" s="236"/>
      <c r="PPF28" s="236"/>
      <c r="PPG28" s="236"/>
      <c r="PPH28" s="236"/>
      <c r="PPI28" s="236"/>
      <c r="PPR28" s="236"/>
      <c r="PPS28" s="236"/>
      <c r="PPT28" s="236"/>
      <c r="PPU28" s="236"/>
      <c r="PPV28" s="236"/>
      <c r="PPW28" s="236"/>
      <c r="PPX28" s="236"/>
      <c r="PPY28" s="236"/>
      <c r="PQH28" s="236"/>
      <c r="PQI28" s="236"/>
      <c r="PQJ28" s="236"/>
      <c r="PQK28" s="236"/>
      <c r="PQL28" s="236"/>
      <c r="PQM28" s="236"/>
      <c r="PQN28" s="236"/>
      <c r="PQO28" s="236"/>
      <c r="PQX28" s="236"/>
      <c r="PQY28" s="236"/>
      <c r="PQZ28" s="236"/>
      <c r="PRA28" s="236"/>
      <c r="PRB28" s="236"/>
      <c r="PRC28" s="236"/>
      <c r="PRD28" s="236"/>
      <c r="PRE28" s="236"/>
      <c r="PRN28" s="236"/>
      <c r="PRO28" s="236"/>
      <c r="PRP28" s="236"/>
      <c r="PRQ28" s="236"/>
      <c r="PRR28" s="236"/>
      <c r="PRS28" s="236"/>
      <c r="PRT28" s="236"/>
      <c r="PRU28" s="236"/>
      <c r="PSD28" s="236"/>
      <c r="PSE28" s="236"/>
      <c r="PSF28" s="236"/>
      <c r="PSG28" s="236"/>
      <c r="PSH28" s="236"/>
      <c r="PSI28" s="236"/>
      <c r="PSJ28" s="236"/>
      <c r="PSK28" s="236"/>
      <c r="PST28" s="236"/>
      <c r="PSU28" s="236"/>
      <c r="PSV28" s="236"/>
      <c r="PSW28" s="236"/>
      <c r="PSX28" s="236"/>
      <c r="PSY28" s="236"/>
      <c r="PSZ28" s="236"/>
      <c r="PTA28" s="236"/>
      <c r="PTJ28" s="236"/>
      <c r="PTK28" s="236"/>
      <c r="PTL28" s="236"/>
      <c r="PTM28" s="236"/>
      <c r="PTN28" s="236"/>
      <c r="PTO28" s="236"/>
      <c r="PTP28" s="236"/>
      <c r="PTQ28" s="236"/>
      <c r="PTZ28" s="236"/>
      <c r="PUA28" s="236"/>
      <c r="PUB28" s="236"/>
      <c r="PUC28" s="236"/>
      <c r="PUD28" s="236"/>
      <c r="PUE28" s="236"/>
      <c r="PUF28" s="236"/>
      <c r="PUG28" s="236"/>
      <c r="PUP28" s="236"/>
      <c r="PUQ28" s="236"/>
      <c r="PUR28" s="236"/>
      <c r="PUS28" s="236"/>
      <c r="PUT28" s="236"/>
      <c r="PUU28" s="236"/>
      <c r="PUV28" s="236"/>
      <c r="PUW28" s="236"/>
      <c r="PVF28" s="236"/>
      <c r="PVG28" s="236"/>
      <c r="PVH28" s="236"/>
      <c r="PVI28" s="236"/>
      <c r="PVJ28" s="236"/>
      <c r="PVK28" s="236"/>
      <c r="PVL28" s="236"/>
      <c r="PVM28" s="236"/>
      <c r="PVV28" s="236"/>
      <c r="PVW28" s="236"/>
      <c r="PVX28" s="236"/>
      <c r="PVY28" s="236"/>
      <c r="PVZ28" s="236"/>
      <c r="PWA28" s="236"/>
      <c r="PWB28" s="236"/>
      <c r="PWC28" s="236"/>
      <c r="PWL28" s="236"/>
      <c r="PWM28" s="236"/>
      <c r="PWN28" s="236"/>
      <c r="PWO28" s="236"/>
      <c r="PWP28" s="236"/>
      <c r="PWQ28" s="236"/>
      <c r="PWR28" s="236"/>
      <c r="PWS28" s="236"/>
      <c r="PXB28" s="236"/>
      <c r="PXC28" s="236"/>
      <c r="PXD28" s="236"/>
      <c r="PXE28" s="236"/>
      <c r="PXF28" s="236"/>
      <c r="PXG28" s="236"/>
      <c r="PXH28" s="236"/>
      <c r="PXI28" s="236"/>
      <c r="PXR28" s="236"/>
      <c r="PXS28" s="236"/>
      <c r="PXT28" s="236"/>
      <c r="PXU28" s="236"/>
      <c r="PXV28" s="236"/>
      <c r="PXW28" s="236"/>
      <c r="PXX28" s="236"/>
      <c r="PXY28" s="236"/>
      <c r="PYH28" s="236"/>
      <c r="PYI28" s="236"/>
      <c r="PYJ28" s="236"/>
      <c r="PYK28" s="236"/>
      <c r="PYL28" s="236"/>
      <c r="PYM28" s="236"/>
      <c r="PYN28" s="236"/>
      <c r="PYO28" s="236"/>
      <c r="PYX28" s="236"/>
      <c r="PYY28" s="236"/>
      <c r="PYZ28" s="236"/>
      <c r="PZA28" s="236"/>
      <c r="PZB28" s="236"/>
      <c r="PZC28" s="236"/>
      <c r="PZD28" s="236"/>
      <c r="PZE28" s="236"/>
      <c r="PZN28" s="236"/>
      <c r="PZO28" s="236"/>
      <c r="PZP28" s="236"/>
      <c r="PZQ28" s="236"/>
      <c r="PZR28" s="236"/>
      <c r="PZS28" s="236"/>
      <c r="PZT28" s="236"/>
      <c r="PZU28" s="236"/>
      <c r="QAD28" s="236"/>
      <c r="QAE28" s="236"/>
      <c r="QAF28" s="236"/>
      <c r="QAG28" s="236"/>
      <c r="QAH28" s="236"/>
      <c r="QAI28" s="236"/>
      <c r="QAJ28" s="236"/>
      <c r="QAK28" s="236"/>
      <c r="QAT28" s="236"/>
      <c r="QAU28" s="236"/>
      <c r="QAV28" s="236"/>
      <c r="QAW28" s="236"/>
      <c r="QAX28" s="236"/>
      <c r="QAY28" s="236"/>
      <c r="QAZ28" s="236"/>
      <c r="QBA28" s="236"/>
      <c r="QBJ28" s="236"/>
      <c r="QBK28" s="236"/>
      <c r="QBL28" s="236"/>
      <c r="QBM28" s="236"/>
      <c r="QBN28" s="236"/>
      <c r="QBO28" s="236"/>
      <c r="QBP28" s="236"/>
      <c r="QBQ28" s="236"/>
      <c r="QBZ28" s="236"/>
      <c r="QCA28" s="236"/>
      <c r="QCB28" s="236"/>
      <c r="QCC28" s="236"/>
      <c r="QCD28" s="236"/>
      <c r="QCE28" s="236"/>
      <c r="QCF28" s="236"/>
      <c r="QCG28" s="236"/>
      <c r="QCP28" s="236"/>
      <c r="QCQ28" s="236"/>
      <c r="QCR28" s="236"/>
      <c r="QCS28" s="236"/>
      <c r="QCT28" s="236"/>
      <c r="QCU28" s="236"/>
      <c r="QCV28" s="236"/>
      <c r="QCW28" s="236"/>
      <c r="QDF28" s="236"/>
      <c r="QDG28" s="236"/>
      <c r="QDH28" s="236"/>
      <c r="QDI28" s="236"/>
      <c r="QDJ28" s="236"/>
      <c r="QDK28" s="236"/>
      <c r="QDL28" s="236"/>
      <c r="QDM28" s="236"/>
      <c r="QDV28" s="236"/>
      <c r="QDW28" s="236"/>
      <c r="QDX28" s="236"/>
      <c r="QDY28" s="236"/>
      <c r="QDZ28" s="236"/>
      <c r="QEA28" s="236"/>
      <c r="QEB28" s="236"/>
      <c r="QEC28" s="236"/>
      <c r="QEL28" s="236"/>
      <c r="QEM28" s="236"/>
      <c r="QEN28" s="236"/>
      <c r="QEO28" s="236"/>
      <c r="QEP28" s="236"/>
      <c r="QEQ28" s="236"/>
      <c r="QER28" s="236"/>
      <c r="QES28" s="236"/>
      <c r="QFB28" s="236"/>
      <c r="QFC28" s="236"/>
      <c r="QFD28" s="236"/>
      <c r="QFE28" s="236"/>
      <c r="QFF28" s="236"/>
      <c r="QFG28" s="236"/>
      <c r="QFH28" s="236"/>
      <c r="QFI28" s="236"/>
      <c r="QFR28" s="236"/>
      <c r="QFS28" s="236"/>
      <c r="QFT28" s="236"/>
      <c r="QFU28" s="236"/>
      <c r="QFV28" s="236"/>
      <c r="QFW28" s="236"/>
      <c r="QFX28" s="236"/>
      <c r="QFY28" s="236"/>
      <c r="QGH28" s="236"/>
      <c r="QGI28" s="236"/>
      <c r="QGJ28" s="236"/>
      <c r="QGK28" s="236"/>
      <c r="QGL28" s="236"/>
      <c r="QGM28" s="236"/>
      <c r="QGN28" s="236"/>
      <c r="QGO28" s="236"/>
      <c r="QGX28" s="236"/>
      <c r="QGY28" s="236"/>
      <c r="QGZ28" s="236"/>
      <c r="QHA28" s="236"/>
      <c r="QHB28" s="236"/>
      <c r="QHC28" s="236"/>
      <c r="QHD28" s="236"/>
      <c r="QHE28" s="236"/>
      <c r="QHN28" s="236"/>
      <c r="QHO28" s="236"/>
      <c r="QHP28" s="236"/>
      <c r="QHQ28" s="236"/>
      <c r="QHR28" s="236"/>
      <c r="QHS28" s="236"/>
      <c r="QHT28" s="236"/>
      <c r="QHU28" s="236"/>
      <c r="QID28" s="236"/>
      <c r="QIE28" s="236"/>
      <c r="QIF28" s="236"/>
      <c r="QIG28" s="236"/>
      <c r="QIH28" s="236"/>
      <c r="QII28" s="236"/>
      <c r="QIJ28" s="236"/>
      <c r="QIK28" s="236"/>
      <c r="QIT28" s="236"/>
      <c r="QIU28" s="236"/>
      <c r="QIV28" s="236"/>
      <c r="QIW28" s="236"/>
      <c r="QIX28" s="236"/>
      <c r="QIY28" s="236"/>
      <c r="QIZ28" s="236"/>
      <c r="QJA28" s="236"/>
      <c r="QJJ28" s="236"/>
      <c r="QJK28" s="236"/>
      <c r="QJL28" s="236"/>
      <c r="QJM28" s="236"/>
      <c r="QJN28" s="236"/>
      <c r="QJO28" s="236"/>
      <c r="QJP28" s="236"/>
      <c r="QJQ28" s="236"/>
      <c r="QJZ28" s="236"/>
      <c r="QKA28" s="236"/>
      <c r="QKB28" s="236"/>
      <c r="QKC28" s="236"/>
      <c r="QKD28" s="236"/>
      <c r="QKE28" s="236"/>
      <c r="QKF28" s="236"/>
      <c r="QKG28" s="236"/>
      <c r="QKP28" s="236"/>
      <c r="QKQ28" s="236"/>
      <c r="QKR28" s="236"/>
      <c r="QKS28" s="236"/>
      <c r="QKT28" s="236"/>
      <c r="QKU28" s="236"/>
      <c r="QKV28" s="236"/>
      <c r="QKW28" s="236"/>
      <c r="QLF28" s="236"/>
      <c r="QLG28" s="236"/>
      <c r="QLH28" s="236"/>
      <c r="QLI28" s="236"/>
      <c r="QLJ28" s="236"/>
      <c r="QLK28" s="236"/>
      <c r="QLL28" s="236"/>
      <c r="QLM28" s="236"/>
      <c r="QLV28" s="236"/>
      <c r="QLW28" s="236"/>
      <c r="QLX28" s="236"/>
      <c r="QLY28" s="236"/>
      <c r="QLZ28" s="236"/>
      <c r="QMA28" s="236"/>
      <c r="QMB28" s="236"/>
      <c r="QMC28" s="236"/>
      <c r="QML28" s="236"/>
      <c r="QMM28" s="236"/>
      <c r="QMN28" s="236"/>
      <c r="QMO28" s="236"/>
      <c r="QMP28" s="236"/>
      <c r="QMQ28" s="236"/>
      <c r="QMR28" s="236"/>
      <c r="QMS28" s="236"/>
      <c r="QNB28" s="236"/>
      <c r="QNC28" s="236"/>
      <c r="QND28" s="236"/>
      <c r="QNE28" s="236"/>
      <c r="QNF28" s="236"/>
      <c r="QNG28" s="236"/>
      <c r="QNH28" s="236"/>
      <c r="QNI28" s="236"/>
      <c r="QNR28" s="236"/>
      <c r="QNS28" s="236"/>
      <c r="QNT28" s="236"/>
      <c r="QNU28" s="236"/>
      <c r="QNV28" s="236"/>
      <c r="QNW28" s="236"/>
      <c r="QNX28" s="236"/>
      <c r="QNY28" s="236"/>
      <c r="QOH28" s="236"/>
      <c r="QOI28" s="236"/>
      <c r="QOJ28" s="236"/>
      <c r="QOK28" s="236"/>
      <c r="QOL28" s="236"/>
      <c r="QOM28" s="236"/>
      <c r="QON28" s="236"/>
      <c r="QOO28" s="236"/>
      <c r="QOX28" s="236"/>
      <c r="QOY28" s="236"/>
      <c r="QOZ28" s="236"/>
      <c r="QPA28" s="236"/>
      <c r="QPB28" s="236"/>
      <c r="QPC28" s="236"/>
      <c r="QPD28" s="236"/>
      <c r="QPE28" s="236"/>
      <c r="QPN28" s="236"/>
      <c r="QPO28" s="236"/>
      <c r="QPP28" s="236"/>
      <c r="QPQ28" s="236"/>
      <c r="QPR28" s="236"/>
      <c r="QPS28" s="236"/>
      <c r="QPT28" s="236"/>
      <c r="QPU28" s="236"/>
      <c r="QQD28" s="236"/>
      <c r="QQE28" s="236"/>
      <c r="QQF28" s="236"/>
      <c r="QQG28" s="236"/>
      <c r="QQH28" s="236"/>
      <c r="QQI28" s="236"/>
      <c r="QQJ28" s="236"/>
      <c r="QQK28" s="236"/>
      <c r="QQT28" s="236"/>
      <c r="QQU28" s="236"/>
      <c r="QQV28" s="236"/>
      <c r="QQW28" s="236"/>
      <c r="QQX28" s="236"/>
      <c r="QQY28" s="236"/>
      <c r="QQZ28" s="236"/>
      <c r="QRA28" s="236"/>
      <c r="QRJ28" s="236"/>
      <c r="QRK28" s="236"/>
      <c r="QRL28" s="236"/>
      <c r="QRM28" s="236"/>
      <c r="QRN28" s="236"/>
      <c r="QRO28" s="236"/>
      <c r="QRP28" s="236"/>
      <c r="QRQ28" s="236"/>
      <c r="QRZ28" s="236"/>
      <c r="QSA28" s="236"/>
      <c r="QSB28" s="236"/>
      <c r="QSC28" s="236"/>
      <c r="QSD28" s="236"/>
      <c r="QSE28" s="236"/>
      <c r="QSF28" s="236"/>
      <c r="QSG28" s="236"/>
      <c r="QSP28" s="236"/>
      <c r="QSQ28" s="236"/>
      <c r="QSR28" s="236"/>
      <c r="QSS28" s="236"/>
      <c r="QST28" s="236"/>
      <c r="QSU28" s="236"/>
      <c r="QSV28" s="236"/>
      <c r="QSW28" s="236"/>
      <c r="QTF28" s="236"/>
      <c r="QTG28" s="236"/>
      <c r="QTH28" s="236"/>
      <c r="QTI28" s="236"/>
      <c r="QTJ28" s="236"/>
      <c r="QTK28" s="236"/>
      <c r="QTL28" s="236"/>
      <c r="QTM28" s="236"/>
      <c r="QTV28" s="236"/>
      <c r="QTW28" s="236"/>
      <c r="QTX28" s="236"/>
      <c r="QTY28" s="236"/>
      <c r="QTZ28" s="236"/>
      <c r="QUA28" s="236"/>
      <c r="QUB28" s="236"/>
      <c r="QUC28" s="236"/>
      <c r="QUL28" s="236"/>
      <c r="QUM28" s="236"/>
      <c r="QUN28" s="236"/>
      <c r="QUO28" s="236"/>
      <c r="QUP28" s="236"/>
      <c r="QUQ28" s="236"/>
      <c r="QUR28" s="236"/>
      <c r="QUS28" s="236"/>
      <c r="QVB28" s="236"/>
      <c r="QVC28" s="236"/>
      <c r="QVD28" s="236"/>
      <c r="QVE28" s="236"/>
      <c r="QVF28" s="236"/>
      <c r="QVG28" s="236"/>
      <c r="QVH28" s="236"/>
      <c r="QVI28" s="236"/>
      <c r="QVR28" s="236"/>
      <c r="QVS28" s="236"/>
      <c r="QVT28" s="236"/>
      <c r="QVU28" s="236"/>
      <c r="QVV28" s="236"/>
      <c r="QVW28" s="236"/>
      <c r="QVX28" s="236"/>
      <c r="QVY28" s="236"/>
      <c r="QWH28" s="236"/>
      <c r="QWI28" s="236"/>
      <c r="QWJ28" s="236"/>
      <c r="QWK28" s="236"/>
      <c r="QWL28" s="236"/>
      <c r="QWM28" s="236"/>
      <c r="QWN28" s="236"/>
      <c r="QWO28" s="236"/>
      <c r="QWX28" s="236"/>
      <c r="QWY28" s="236"/>
      <c r="QWZ28" s="236"/>
      <c r="QXA28" s="236"/>
      <c r="QXB28" s="236"/>
      <c r="QXC28" s="236"/>
      <c r="QXD28" s="236"/>
      <c r="QXE28" s="236"/>
      <c r="QXN28" s="236"/>
      <c r="QXO28" s="236"/>
      <c r="QXP28" s="236"/>
      <c r="QXQ28" s="236"/>
      <c r="QXR28" s="236"/>
      <c r="QXS28" s="236"/>
      <c r="QXT28" s="236"/>
      <c r="QXU28" s="236"/>
      <c r="QYD28" s="236"/>
      <c r="QYE28" s="236"/>
      <c r="QYF28" s="236"/>
      <c r="QYG28" s="236"/>
      <c r="QYH28" s="236"/>
      <c r="QYI28" s="236"/>
      <c r="QYJ28" s="236"/>
      <c r="QYK28" s="236"/>
      <c r="QYT28" s="236"/>
      <c r="QYU28" s="236"/>
      <c r="QYV28" s="236"/>
      <c r="QYW28" s="236"/>
      <c r="QYX28" s="236"/>
      <c r="QYY28" s="236"/>
      <c r="QYZ28" s="236"/>
      <c r="QZA28" s="236"/>
      <c r="QZJ28" s="236"/>
      <c r="QZK28" s="236"/>
      <c r="QZL28" s="236"/>
      <c r="QZM28" s="236"/>
      <c r="QZN28" s="236"/>
      <c r="QZO28" s="236"/>
      <c r="QZP28" s="236"/>
      <c r="QZQ28" s="236"/>
      <c r="QZZ28" s="236"/>
      <c r="RAA28" s="236"/>
      <c r="RAB28" s="236"/>
      <c r="RAC28" s="236"/>
      <c r="RAD28" s="236"/>
      <c r="RAE28" s="236"/>
      <c r="RAF28" s="236"/>
      <c r="RAG28" s="236"/>
      <c r="RAP28" s="236"/>
      <c r="RAQ28" s="236"/>
      <c r="RAR28" s="236"/>
      <c r="RAS28" s="236"/>
      <c r="RAT28" s="236"/>
      <c r="RAU28" s="236"/>
      <c r="RAV28" s="236"/>
      <c r="RAW28" s="236"/>
      <c r="RBF28" s="236"/>
      <c r="RBG28" s="236"/>
      <c r="RBH28" s="236"/>
      <c r="RBI28" s="236"/>
      <c r="RBJ28" s="236"/>
      <c r="RBK28" s="236"/>
      <c r="RBL28" s="236"/>
      <c r="RBM28" s="236"/>
      <c r="RBV28" s="236"/>
      <c r="RBW28" s="236"/>
      <c r="RBX28" s="236"/>
      <c r="RBY28" s="236"/>
      <c r="RBZ28" s="236"/>
      <c r="RCA28" s="236"/>
      <c r="RCB28" s="236"/>
      <c r="RCC28" s="236"/>
      <c r="RCL28" s="236"/>
      <c r="RCM28" s="236"/>
      <c r="RCN28" s="236"/>
      <c r="RCO28" s="236"/>
      <c r="RCP28" s="236"/>
      <c r="RCQ28" s="236"/>
      <c r="RCR28" s="236"/>
      <c r="RCS28" s="236"/>
      <c r="RDB28" s="236"/>
      <c r="RDC28" s="236"/>
      <c r="RDD28" s="236"/>
      <c r="RDE28" s="236"/>
      <c r="RDF28" s="236"/>
      <c r="RDG28" s="236"/>
      <c r="RDH28" s="236"/>
      <c r="RDI28" s="236"/>
      <c r="RDR28" s="236"/>
      <c r="RDS28" s="236"/>
      <c r="RDT28" s="236"/>
      <c r="RDU28" s="236"/>
      <c r="RDV28" s="236"/>
      <c r="RDW28" s="236"/>
      <c r="RDX28" s="236"/>
      <c r="RDY28" s="236"/>
      <c r="REH28" s="236"/>
      <c r="REI28" s="236"/>
      <c r="REJ28" s="236"/>
      <c r="REK28" s="236"/>
      <c r="REL28" s="236"/>
      <c r="REM28" s="236"/>
      <c r="REN28" s="236"/>
      <c r="REO28" s="236"/>
      <c r="REX28" s="236"/>
      <c r="REY28" s="236"/>
      <c r="REZ28" s="236"/>
      <c r="RFA28" s="236"/>
      <c r="RFB28" s="236"/>
      <c r="RFC28" s="236"/>
      <c r="RFD28" s="236"/>
      <c r="RFE28" s="236"/>
      <c r="RFN28" s="236"/>
      <c r="RFO28" s="236"/>
      <c r="RFP28" s="236"/>
      <c r="RFQ28" s="236"/>
      <c r="RFR28" s="236"/>
      <c r="RFS28" s="236"/>
      <c r="RFT28" s="236"/>
      <c r="RFU28" s="236"/>
      <c r="RGD28" s="236"/>
      <c r="RGE28" s="236"/>
      <c r="RGF28" s="236"/>
      <c r="RGG28" s="236"/>
      <c r="RGH28" s="236"/>
      <c r="RGI28" s="236"/>
      <c r="RGJ28" s="236"/>
      <c r="RGK28" s="236"/>
      <c r="RGT28" s="236"/>
      <c r="RGU28" s="236"/>
      <c r="RGV28" s="236"/>
      <c r="RGW28" s="236"/>
      <c r="RGX28" s="236"/>
      <c r="RGY28" s="236"/>
      <c r="RGZ28" s="236"/>
      <c r="RHA28" s="236"/>
      <c r="RHJ28" s="236"/>
      <c r="RHK28" s="236"/>
      <c r="RHL28" s="236"/>
      <c r="RHM28" s="236"/>
      <c r="RHN28" s="236"/>
      <c r="RHO28" s="236"/>
      <c r="RHP28" s="236"/>
      <c r="RHQ28" s="236"/>
      <c r="RHZ28" s="236"/>
      <c r="RIA28" s="236"/>
      <c r="RIB28" s="236"/>
      <c r="RIC28" s="236"/>
      <c r="RID28" s="236"/>
      <c r="RIE28" s="236"/>
      <c r="RIF28" s="236"/>
      <c r="RIG28" s="236"/>
      <c r="RIP28" s="236"/>
      <c r="RIQ28" s="236"/>
      <c r="RIR28" s="236"/>
      <c r="RIS28" s="236"/>
      <c r="RIT28" s="236"/>
      <c r="RIU28" s="236"/>
      <c r="RIV28" s="236"/>
      <c r="RIW28" s="236"/>
      <c r="RJF28" s="236"/>
      <c r="RJG28" s="236"/>
      <c r="RJH28" s="236"/>
      <c r="RJI28" s="236"/>
      <c r="RJJ28" s="236"/>
      <c r="RJK28" s="236"/>
      <c r="RJL28" s="236"/>
      <c r="RJM28" s="236"/>
      <c r="RJV28" s="236"/>
      <c r="RJW28" s="236"/>
      <c r="RJX28" s="236"/>
      <c r="RJY28" s="236"/>
      <c r="RJZ28" s="236"/>
      <c r="RKA28" s="236"/>
      <c r="RKB28" s="236"/>
      <c r="RKC28" s="236"/>
      <c r="RKL28" s="236"/>
      <c r="RKM28" s="236"/>
      <c r="RKN28" s="236"/>
      <c r="RKO28" s="236"/>
      <c r="RKP28" s="236"/>
      <c r="RKQ28" s="236"/>
      <c r="RKR28" s="236"/>
      <c r="RKS28" s="236"/>
      <c r="RLB28" s="236"/>
      <c r="RLC28" s="236"/>
      <c r="RLD28" s="236"/>
      <c r="RLE28" s="236"/>
      <c r="RLF28" s="236"/>
      <c r="RLG28" s="236"/>
      <c r="RLH28" s="236"/>
      <c r="RLI28" s="236"/>
      <c r="RLR28" s="236"/>
      <c r="RLS28" s="236"/>
      <c r="RLT28" s="236"/>
      <c r="RLU28" s="236"/>
      <c r="RLV28" s="236"/>
      <c r="RLW28" s="236"/>
      <c r="RLX28" s="236"/>
      <c r="RLY28" s="236"/>
      <c r="RMH28" s="236"/>
      <c r="RMI28" s="236"/>
      <c r="RMJ28" s="236"/>
      <c r="RMK28" s="236"/>
      <c r="RML28" s="236"/>
      <c r="RMM28" s="236"/>
      <c r="RMN28" s="236"/>
      <c r="RMO28" s="236"/>
      <c r="RMX28" s="236"/>
      <c r="RMY28" s="236"/>
      <c r="RMZ28" s="236"/>
      <c r="RNA28" s="236"/>
      <c r="RNB28" s="236"/>
      <c r="RNC28" s="236"/>
      <c r="RND28" s="236"/>
      <c r="RNE28" s="236"/>
      <c r="RNN28" s="236"/>
      <c r="RNO28" s="236"/>
      <c r="RNP28" s="236"/>
      <c r="RNQ28" s="236"/>
      <c r="RNR28" s="236"/>
      <c r="RNS28" s="236"/>
      <c r="RNT28" s="236"/>
      <c r="RNU28" s="236"/>
      <c r="ROD28" s="236"/>
      <c r="ROE28" s="236"/>
      <c r="ROF28" s="236"/>
      <c r="ROG28" s="236"/>
      <c r="ROH28" s="236"/>
      <c r="ROI28" s="236"/>
      <c r="ROJ28" s="236"/>
      <c r="ROK28" s="236"/>
      <c r="ROT28" s="236"/>
      <c r="ROU28" s="236"/>
      <c r="ROV28" s="236"/>
      <c r="ROW28" s="236"/>
      <c r="ROX28" s="236"/>
      <c r="ROY28" s="236"/>
      <c r="ROZ28" s="236"/>
      <c r="RPA28" s="236"/>
      <c r="RPJ28" s="236"/>
      <c r="RPK28" s="236"/>
      <c r="RPL28" s="236"/>
      <c r="RPM28" s="236"/>
      <c r="RPN28" s="236"/>
      <c r="RPO28" s="236"/>
      <c r="RPP28" s="236"/>
      <c r="RPQ28" s="236"/>
      <c r="RPZ28" s="236"/>
      <c r="RQA28" s="236"/>
      <c r="RQB28" s="236"/>
      <c r="RQC28" s="236"/>
      <c r="RQD28" s="236"/>
      <c r="RQE28" s="236"/>
      <c r="RQF28" s="236"/>
      <c r="RQG28" s="236"/>
      <c r="RQP28" s="236"/>
      <c r="RQQ28" s="236"/>
      <c r="RQR28" s="236"/>
      <c r="RQS28" s="236"/>
      <c r="RQT28" s="236"/>
      <c r="RQU28" s="236"/>
      <c r="RQV28" s="236"/>
      <c r="RQW28" s="236"/>
      <c r="RRF28" s="236"/>
      <c r="RRG28" s="236"/>
      <c r="RRH28" s="236"/>
      <c r="RRI28" s="236"/>
      <c r="RRJ28" s="236"/>
      <c r="RRK28" s="236"/>
      <c r="RRL28" s="236"/>
      <c r="RRM28" s="236"/>
      <c r="RRV28" s="236"/>
      <c r="RRW28" s="236"/>
      <c r="RRX28" s="236"/>
      <c r="RRY28" s="236"/>
      <c r="RRZ28" s="236"/>
      <c r="RSA28" s="236"/>
      <c r="RSB28" s="236"/>
      <c r="RSC28" s="236"/>
      <c r="RSL28" s="236"/>
      <c r="RSM28" s="236"/>
      <c r="RSN28" s="236"/>
      <c r="RSO28" s="236"/>
      <c r="RSP28" s="236"/>
      <c r="RSQ28" s="236"/>
      <c r="RSR28" s="236"/>
      <c r="RSS28" s="236"/>
      <c r="RTB28" s="236"/>
      <c r="RTC28" s="236"/>
      <c r="RTD28" s="236"/>
      <c r="RTE28" s="236"/>
      <c r="RTF28" s="236"/>
      <c r="RTG28" s="236"/>
      <c r="RTH28" s="236"/>
      <c r="RTI28" s="236"/>
      <c r="RTR28" s="236"/>
      <c r="RTS28" s="236"/>
      <c r="RTT28" s="236"/>
      <c r="RTU28" s="236"/>
      <c r="RTV28" s="236"/>
      <c r="RTW28" s="236"/>
      <c r="RTX28" s="236"/>
      <c r="RTY28" s="236"/>
      <c r="RUH28" s="236"/>
      <c r="RUI28" s="236"/>
      <c r="RUJ28" s="236"/>
      <c r="RUK28" s="236"/>
      <c r="RUL28" s="236"/>
      <c r="RUM28" s="236"/>
      <c r="RUN28" s="236"/>
      <c r="RUO28" s="236"/>
      <c r="RUX28" s="236"/>
      <c r="RUY28" s="236"/>
      <c r="RUZ28" s="236"/>
      <c r="RVA28" s="236"/>
      <c r="RVB28" s="236"/>
      <c r="RVC28" s="236"/>
      <c r="RVD28" s="236"/>
      <c r="RVE28" s="236"/>
      <c r="RVN28" s="236"/>
      <c r="RVO28" s="236"/>
      <c r="RVP28" s="236"/>
      <c r="RVQ28" s="236"/>
      <c r="RVR28" s="236"/>
      <c r="RVS28" s="236"/>
      <c r="RVT28" s="236"/>
      <c r="RVU28" s="236"/>
      <c r="RWD28" s="236"/>
      <c r="RWE28" s="236"/>
      <c r="RWF28" s="236"/>
      <c r="RWG28" s="236"/>
      <c r="RWH28" s="236"/>
      <c r="RWI28" s="236"/>
      <c r="RWJ28" s="236"/>
      <c r="RWK28" s="236"/>
      <c r="RWT28" s="236"/>
      <c r="RWU28" s="236"/>
      <c r="RWV28" s="236"/>
      <c r="RWW28" s="236"/>
      <c r="RWX28" s="236"/>
      <c r="RWY28" s="236"/>
      <c r="RWZ28" s="236"/>
      <c r="RXA28" s="236"/>
      <c r="RXJ28" s="236"/>
      <c r="RXK28" s="236"/>
      <c r="RXL28" s="236"/>
      <c r="RXM28" s="236"/>
      <c r="RXN28" s="236"/>
      <c r="RXO28" s="236"/>
      <c r="RXP28" s="236"/>
      <c r="RXQ28" s="236"/>
      <c r="RXZ28" s="236"/>
      <c r="RYA28" s="236"/>
      <c r="RYB28" s="236"/>
      <c r="RYC28" s="236"/>
      <c r="RYD28" s="236"/>
      <c r="RYE28" s="236"/>
      <c r="RYF28" s="236"/>
      <c r="RYG28" s="236"/>
      <c r="RYP28" s="236"/>
      <c r="RYQ28" s="236"/>
      <c r="RYR28" s="236"/>
      <c r="RYS28" s="236"/>
      <c r="RYT28" s="236"/>
      <c r="RYU28" s="236"/>
      <c r="RYV28" s="236"/>
      <c r="RYW28" s="236"/>
      <c r="RZF28" s="236"/>
      <c r="RZG28" s="236"/>
      <c r="RZH28" s="236"/>
      <c r="RZI28" s="236"/>
      <c r="RZJ28" s="236"/>
      <c r="RZK28" s="236"/>
      <c r="RZL28" s="236"/>
      <c r="RZM28" s="236"/>
      <c r="RZV28" s="236"/>
      <c r="RZW28" s="236"/>
      <c r="RZX28" s="236"/>
      <c r="RZY28" s="236"/>
      <c r="RZZ28" s="236"/>
      <c r="SAA28" s="236"/>
      <c r="SAB28" s="236"/>
      <c r="SAC28" s="236"/>
      <c r="SAL28" s="236"/>
      <c r="SAM28" s="236"/>
      <c r="SAN28" s="236"/>
      <c r="SAO28" s="236"/>
      <c r="SAP28" s="236"/>
      <c r="SAQ28" s="236"/>
      <c r="SAR28" s="236"/>
      <c r="SAS28" s="236"/>
      <c r="SBB28" s="236"/>
      <c r="SBC28" s="236"/>
      <c r="SBD28" s="236"/>
      <c r="SBE28" s="236"/>
      <c r="SBF28" s="236"/>
      <c r="SBG28" s="236"/>
      <c r="SBH28" s="236"/>
      <c r="SBI28" s="236"/>
      <c r="SBR28" s="236"/>
      <c r="SBS28" s="236"/>
      <c r="SBT28" s="236"/>
      <c r="SBU28" s="236"/>
      <c r="SBV28" s="236"/>
      <c r="SBW28" s="236"/>
      <c r="SBX28" s="236"/>
      <c r="SBY28" s="236"/>
      <c r="SCH28" s="236"/>
      <c r="SCI28" s="236"/>
      <c r="SCJ28" s="236"/>
      <c r="SCK28" s="236"/>
      <c r="SCL28" s="236"/>
      <c r="SCM28" s="236"/>
      <c r="SCN28" s="236"/>
      <c r="SCO28" s="236"/>
      <c r="SCX28" s="236"/>
      <c r="SCY28" s="236"/>
      <c r="SCZ28" s="236"/>
      <c r="SDA28" s="236"/>
      <c r="SDB28" s="236"/>
      <c r="SDC28" s="236"/>
      <c r="SDD28" s="236"/>
      <c r="SDE28" s="236"/>
      <c r="SDN28" s="236"/>
      <c r="SDO28" s="236"/>
      <c r="SDP28" s="236"/>
      <c r="SDQ28" s="236"/>
      <c r="SDR28" s="236"/>
      <c r="SDS28" s="236"/>
      <c r="SDT28" s="236"/>
      <c r="SDU28" s="236"/>
      <c r="SED28" s="236"/>
      <c r="SEE28" s="236"/>
      <c r="SEF28" s="236"/>
      <c r="SEG28" s="236"/>
      <c r="SEH28" s="236"/>
      <c r="SEI28" s="236"/>
      <c r="SEJ28" s="236"/>
      <c r="SEK28" s="236"/>
      <c r="SET28" s="236"/>
      <c r="SEU28" s="236"/>
      <c r="SEV28" s="236"/>
      <c r="SEW28" s="236"/>
      <c r="SEX28" s="236"/>
      <c r="SEY28" s="236"/>
      <c r="SEZ28" s="236"/>
      <c r="SFA28" s="236"/>
      <c r="SFJ28" s="236"/>
      <c r="SFK28" s="236"/>
      <c r="SFL28" s="236"/>
      <c r="SFM28" s="236"/>
      <c r="SFN28" s="236"/>
      <c r="SFO28" s="236"/>
      <c r="SFP28" s="236"/>
      <c r="SFQ28" s="236"/>
      <c r="SFZ28" s="236"/>
      <c r="SGA28" s="236"/>
      <c r="SGB28" s="236"/>
      <c r="SGC28" s="236"/>
      <c r="SGD28" s="236"/>
      <c r="SGE28" s="236"/>
      <c r="SGF28" s="236"/>
      <c r="SGG28" s="236"/>
      <c r="SGP28" s="236"/>
      <c r="SGQ28" s="236"/>
      <c r="SGR28" s="236"/>
      <c r="SGS28" s="236"/>
      <c r="SGT28" s="236"/>
      <c r="SGU28" s="236"/>
      <c r="SGV28" s="236"/>
      <c r="SGW28" s="236"/>
      <c r="SHF28" s="236"/>
      <c r="SHG28" s="236"/>
      <c r="SHH28" s="236"/>
      <c r="SHI28" s="236"/>
      <c r="SHJ28" s="236"/>
      <c r="SHK28" s="236"/>
      <c r="SHL28" s="236"/>
      <c r="SHM28" s="236"/>
      <c r="SHV28" s="236"/>
      <c r="SHW28" s="236"/>
      <c r="SHX28" s="236"/>
      <c r="SHY28" s="236"/>
      <c r="SHZ28" s="236"/>
      <c r="SIA28" s="236"/>
      <c r="SIB28" s="236"/>
      <c r="SIC28" s="236"/>
      <c r="SIL28" s="236"/>
      <c r="SIM28" s="236"/>
      <c r="SIN28" s="236"/>
      <c r="SIO28" s="236"/>
      <c r="SIP28" s="236"/>
      <c r="SIQ28" s="236"/>
      <c r="SIR28" s="236"/>
      <c r="SIS28" s="236"/>
      <c r="SJB28" s="236"/>
      <c r="SJC28" s="236"/>
      <c r="SJD28" s="236"/>
      <c r="SJE28" s="236"/>
      <c r="SJF28" s="236"/>
      <c r="SJG28" s="236"/>
      <c r="SJH28" s="236"/>
      <c r="SJI28" s="236"/>
      <c r="SJR28" s="236"/>
      <c r="SJS28" s="236"/>
      <c r="SJT28" s="236"/>
      <c r="SJU28" s="236"/>
      <c r="SJV28" s="236"/>
      <c r="SJW28" s="236"/>
      <c r="SJX28" s="236"/>
      <c r="SJY28" s="236"/>
      <c r="SKH28" s="236"/>
      <c r="SKI28" s="236"/>
      <c r="SKJ28" s="236"/>
      <c r="SKK28" s="236"/>
      <c r="SKL28" s="236"/>
      <c r="SKM28" s="236"/>
      <c r="SKN28" s="236"/>
      <c r="SKO28" s="236"/>
      <c r="SKX28" s="236"/>
      <c r="SKY28" s="236"/>
      <c r="SKZ28" s="236"/>
      <c r="SLA28" s="236"/>
      <c r="SLB28" s="236"/>
      <c r="SLC28" s="236"/>
      <c r="SLD28" s="236"/>
      <c r="SLE28" s="236"/>
      <c r="SLN28" s="236"/>
      <c r="SLO28" s="236"/>
      <c r="SLP28" s="236"/>
      <c r="SLQ28" s="236"/>
      <c r="SLR28" s="236"/>
      <c r="SLS28" s="236"/>
      <c r="SLT28" s="236"/>
      <c r="SLU28" s="236"/>
      <c r="SMD28" s="236"/>
      <c r="SME28" s="236"/>
      <c r="SMF28" s="236"/>
      <c r="SMG28" s="236"/>
      <c r="SMH28" s="236"/>
      <c r="SMI28" s="236"/>
      <c r="SMJ28" s="236"/>
      <c r="SMK28" s="236"/>
      <c r="SMT28" s="236"/>
      <c r="SMU28" s="236"/>
      <c r="SMV28" s="236"/>
      <c r="SMW28" s="236"/>
      <c r="SMX28" s="236"/>
      <c r="SMY28" s="236"/>
      <c r="SMZ28" s="236"/>
      <c r="SNA28" s="236"/>
      <c r="SNJ28" s="236"/>
      <c r="SNK28" s="236"/>
      <c r="SNL28" s="236"/>
      <c r="SNM28" s="236"/>
      <c r="SNN28" s="236"/>
      <c r="SNO28" s="236"/>
      <c r="SNP28" s="236"/>
      <c r="SNQ28" s="236"/>
      <c r="SNZ28" s="236"/>
      <c r="SOA28" s="236"/>
      <c r="SOB28" s="236"/>
      <c r="SOC28" s="236"/>
      <c r="SOD28" s="236"/>
      <c r="SOE28" s="236"/>
      <c r="SOF28" s="236"/>
      <c r="SOG28" s="236"/>
      <c r="SOP28" s="236"/>
      <c r="SOQ28" s="236"/>
      <c r="SOR28" s="236"/>
      <c r="SOS28" s="236"/>
      <c r="SOT28" s="236"/>
      <c r="SOU28" s="236"/>
      <c r="SOV28" s="236"/>
      <c r="SOW28" s="236"/>
      <c r="SPF28" s="236"/>
      <c r="SPG28" s="236"/>
      <c r="SPH28" s="236"/>
      <c r="SPI28" s="236"/>
      <c r="SPJ28" s="236"/>
      <c r="SPK28" s="236"/>
      <c r="SPL28" s="236"/>
      <c r="SPM28" s="236"/>
      <c r="SPV28" s="236"/>
      <c r="SPW28" s="236"/>
      <c r="SPX28" s="236"/>
      <c r="SPY28" s="236"/>
      <c r="SPZ28" s="236"/>
      <c r="SQA28" s="236"/>
      <c r="SQB28" s="236"/>
      <c r="SQC28" s="236"/>
      <c r="SQL28" s="236"/>
      <c r="SQM28" s="236"/>
      <c r="SQN28" s="236"/>
      <c r="SQO28" s="236"/>
      <c r="SQP28" s="236"/>
      <c r="SQQ28" s="236"/>
      <c r="SQR28" s="236"/>
      <c r="SQS28" s="236"/>
      <c r="SRB28" s="236"/>
      <c r="SRC28" s="236"/>
      <c r="SRD28" s="236"/>
      <c r="SRE28" s="236"/>
      <c r="SRF28" s="236"/>
      <c r="SRG28" s="236"/>
      <c r="SRH28" s="236"/>
      <c r="SRI28" s="236"/>
      <c r="SRR28" s="236"/>
      <c r="SRS28" s="236"/>
      <c r="SRT28" s="236"/>
      <c r="SRU28" s="236"/>
      <c r="SRV28" s="236"/>
      <c r="SRW28" s="236"/>
      <c r="SRX28" s="236"/>
      <c r="SRY28" s="236"/>
      <c r="SSH28" s="236"/>
      <c r="SSI28" s="236"/>
      <c r="SSJ28" s="236"/>
      <c r="SSK28" s="236"/>
      <c r="SSL28" s="236"/>
      <c r="SSM28" s="236"/>
      <c r="SSN28" s="236"/>
      <c r="SSO28" s="236"/>
      <c r="SSX28" s="236"/>
      <c r="SSY28" s="236"/>
      <c r="SSZ28" s="236"/>
      <c r="STA28" s="236"/>
      <c r="STB28" s="236"/>
      <c r="STC28" s="236"/>
      <c r="STD28" s="236"/>
      <c r="STE28" s="236"/>
      <c r="STN28" s="236"/>
      <c r="STO28" s="236"/>
      <c r="STP28" s="236"/>
      <c r="STQ28" s="236"/>
      <c r="STR28" s="236"/>
      <c r="STS28" s="236"/>
      <c r="STT28" s="236"/>
      <c r="STU28" s="236"/>
      <c r="SUD28" s="236"/>
      <c r="SUE28" s="236"/>
      <c r="SUF28" s="236"/>
      <c r="SUG28" s="236"/>
      <c r="SUH28" s="236"/>
      <c r="SUI28" s="236"/>
      <c r="SUJ28" s="236"/>
      <c r="SUK28" s="236"/>
      <c r="SUT28" s="236"/>
      <c r="SUU28" s="236"/>
      <c r="SUV28" s="236"/>
      <c r="SUW28" s="236"/>
      <c r="SUX28" s="236"/>
      <c r="SUY28" s="236"/>
      <c r="SUZ28" s="236"/>
      <c r="SVA28" s="236"/>
      <c r="SVJ28" s="236"/>
      <c r="SVK28" s="236"/>
      <c r="SVL28" s="236"/>
      <c r="SVM28" s="236"/>
      <c r="SVN28" s="236"/>
      <c r="SVO28" s="236"/>
      <c r="SVP28" s="236"/>
      <c r="SVQ28" s="236"/>
      <c r="SVZ28" s="236"/>
      <c r="SWA28" s="236"/>
      <c r="SWB28" s="236"/>
      <c r="SWC28" s="236"/>
      <c r="SWD28" s="236"/>
      <c r="SWE28" s="236"/>
      <c r="SWF28" s="236"/>
      <c r="SWG28" s="236"/>
      <c r="SWP28" s="236"/>
      <c r="SWQ28" s="236"/>
      <c r="SWR28" s="236"/>
      <c r="SWS28" s="236"/>
      <c r="SWT28" s="236"/>
      <c r="SWU28" s="236"/>
      <c r="SWV28" s="236"/>
      <c r="SWW28" s="236"/>
      <c r="SXF28" s="236"/>
      <c r="SXG28" s="236"/>
      <c r="SXH28" s="236"/>
      <c r="SXI28" s="236"/>
      <c r="SXJ28" s="236"/>
      <c r="SXK28" s="236"/>
      <c r="SXL28" s="236"/>
      <c r="SXM28" s="236"/>
      <c r="SXV28" s="236"/>
      <c r="SXW28" s="236"/>
      <c r="SXX28" s="236"/>
      <c r="SXY28" s="236"/>
      <c r="SXZ28" s="236"/>
      <c r="SYA28" s="236"/>
      <c r="SYB28" s="236"/>
      <c r="SYC28" s="236"/>
      <c r="SYL28" s="236"/>
      <c r="SYM28" s="236"/>
      <c r="SYN28" s="236"/>
      <c r="SYO28" s="236"/>
      <c r="SYP28" s="236"/>
      <c r="SYQ28" s="236"/>
      <c r="SYR28" s="236"/>
      <c r="SYS28" s="236"/>
      <c r="SZB28" s="236"/>
      <c r="SZC28" s="236"/>
      <c r="SZD28" s="236"/>
      <c r="SZE28" s="236"/>
      <c r="SZF28" s="236"/>
      <c r="SZG28" s="236"/>
      <c r="SZH28" s="236"/>
      <c r="SZI28" s="236"/>
      <c r="SZR28" s="236"/>
      <c r="SZS28" s="236"/>
      <c r="SZT28" s="236"/>
      <c r="SZU28" s="236"/>
      <c r="SZV28" s="236"/>
      <c r="SZW28" s="236"/>
      <c r="SZX28" s="236"/>
      <c r="SZY28" s="236"/>
      <c r="TAH28" s="236"/>
      <c r="TAI28" s="236"/>
      <c r="TAJ28" s="236"/>
      <c r="TAK28" s="236"/>
      <c r="TAL28" s="236"/>
      <c r="TAM28" s="236"/>
      <c r="TAN28" s="236"/>
      <c r="TAO28" s="236"/>
      <c r="TAX28" s="236"/>
      <c r="TAY28" s="236"/>
      <c r="TAZ28" s="236"/>
      <c r="TBA28" s="236"/>
      <c r="TBB28" s="236"/>
      <c r="TBC28" s="236"/>
      <c r="TBD28" s="236"/>
      <c r="TBE28" s="236"/>
      <c r="TBN28" s="236"/>
      <c r="TBO28" s="236"/>
      <c r="TBP28" s="236"/>
      <c r="TBQ28" s="236"/>
      <c r="TBR28" s="236"/>
      <c r="TBS28" s="236"/>
      <c r="TBT28" s="236"/>
      <c r="TBU28" s="236"/>
      <c r="TCD28" s="236"/>
      <c r="TCE28" s="236"/>
      <c r="TCF28" s="236"/>
      <c r="TCG28" s="236"/>
      <c r="TCH28" s="236"/>
      <c r="TCI28" s="236"/>
      <c r="TCJ28" s="236"/>
      <c r="TCK28" s="236"/>
      <c r="TCT28" s="236"/>
      <c r="TCU28" s="236"/>
      <c r="TCV28" s="236"/>
      <c r="TCW28" s="236"/>
      <c r="TCX28" s="236"/>
      <c r="TCY28" s="236"/>
      <c r="TCZ28" s="236"/>
      <c r="TDA28" s="236"/>
      <c r="TDJ28" s="236"/>
      <c r="TDK28" s="236"/>
      <c r="TDL28" s="236"/>
      <c r="TDM28" s="236"/>
      <c r="TDN28" s="236"/>
      <c r="TDO28" s="236"/>
      <c r="TDP28" s="236"/>
      <c r="TDQ28" s="236"/>
      <c r="TDZ28" s="236"/>
      <c r="TEA28" s="236"/>
      <c r="TEB28" s="236"/>
      <c r="TEC28" s="236"/>
      <c r="TED28" s="236"/>
      <c r="TEE28" s="236"/>
      <c r="TEF28" s="236"/>
      <c r="TEG28" s="236"/>
      <c r="TEP28" s="236"/>
      <c r="TEQ28" s="236"/>
      <c r="TER28" s="236"/>
      <c r="TES28" s="236"/>
      <c r="TET28" s="236"/>
      <c r="TEU28" s="236"/>
      <c r="TEV28" s="236"/>
      <c r="TEW28" s="236"/>
      <c r="TFF28" s="236"/>
      <c r="TFG28" s="236"/>
      <c r="TFH28" s="236"/>
      <c r="TFI28" s="236"/>
      <c r="TFJ28" s="236"/>
      <c r="TFK28" s="236"/>
      <c r="TFL28" s="236"/>
      <c r="TFM28" s="236"/>
      <c r="TFV28" s="236"/>
      <c r="TFW28" s="236"/>
      <c r="TFX28" s="236"/>
      <c r="TFY28" s="236"/>
      <c r="TFZ28" s="236"/>
      <c r="TGA28" s="236"/>
      <c r="TGB28" s="236"/>
      <c r="TGC28" s="236"/>
      <c r="TGL28" s="236"/>
      <c r="TGM28" s="236"/>
      <c r="TGN28" s="236"/>
      <c r="TGO28" s="236"/>
      <c r="TGP28" s="236"/>
      <c r="TGQ28" s="236"/>
      <c r="TGR28" s="236"/>
      <c r="TGS28" s="236"/>
      <c r="THB28" s="236"/>
      <c r="THC28" s="236"/>
      <c r="THD28" s="236"/>
      <c r="THE28" s="236"/>
      <c r="THF28" s="236"/>
      <c r="THG28" s="236"/>
      <c r="THH28" s="236"/>
      <c r="THI28" s="236"/>
      <c r="THR28" s="236"/>
      <c r="THS28" s="236"/>
      <c r="THT28" s="236"/>
      <c r="THU28" s="236"/>
      <c r="THV28" s="236"/>
      <c r="THW28" s="236"/>
      <c r="THX28" s="236"/>
      <c r="THY28" s="236"/>
      <c r="TIH28" s="236"/>
      <c r="TII28" s="236"/>
      <c r="TIJ28" s="236"/>
      <c r="TIK28" s="236"/>
      <c r="TIL28" s="236"/>
      <c r="TIM28" s="236"/>
      <c r="TIN28" s="236"/>
      <c r="TIO28" s="236"/>
      <c r="TIX28" s="236"/>
      <c r="TIY28" s="236"/>
      <c r="TIZ28" s="236"/>
      <c r="TJA28" s="236"/>
      <c r="TJB28" s="236"/>
      <c r="TJC28" s="236"/>
      <c r="TJD28" s="236"/>
      <c r="TJE28" s="236"/>
      <c r="TJN28" s="236"/>
      <c r="TJO28" s="236"/>
      <c r="TJP28" s="236"/>
      <c r="TJQ28" s="236"/>
      <c r="TJR28" s="236"/>
      <c r="TJS28" s="236"/>
      <c r="TJT28" s="236"/>
      <c r="TJU28" s="236"/>
      <c r="TKD28" s="236"/>
      <c r="TKE28" s="236"/>
      <c r="TKF28" s="236"/>
      <c r="TKG28" s="236"/>
      <c r="TKH28" s="236"/>
      <c r="TKI28" s="236"/>
      <c r="TKJ28" s="236"/>
      <c r="TKK28" s="236"/>
      <c r="TKT28" s="236"/>
      <c r="TKU28" s="236"/>
      <c r="TKV28" s="236"/>
      <c r="TKW28" s="236"/>
      <c r="TKX28" s="236"/>
      <c r="TKY28" s="236"/>
      <c r="TKZ28" s="236"/>
      <c r="TLA28" s="236"/>
      <c r="TLJ28" s="236"/>
      <c r="TLK28" s="236"/>
      <c r="TLL28" s="236"/>
      <c r="TLM28" s="236"/>
      <c r="TLN28" s="236"/>
      <c r="TLO28" s="236"/>
      <c r="TLP28" s="236"/>
      <c r="TLQ28" s="236"/>
      <c r="TLZ28" s="236"/>
      <c r="TMA28" s="236"/>
      <c r="TMB28" s="236"/>
      <c r="TMC28" s="236"/>
      <c r="TMD28" s="236"/>
      <c r="TME28" s="236"/>
      <c r="TMF28" s="236"/>
      <c r="TMG28" s="236"/>
      <c r="TMP28" s="236"/>
      <c r="TMQ28" s="236"/>
      <c r="TMR28" s="236"/>
      <c r="TMS28" s="236"/>
      <c r="TMT28" s="236"/>
      <c r="TMU28" s="236"/>
      <c r="TMV28" s="236"/>
      <c r="TMW28" s="236"/>
      <c r="TNF28" s="236"/>
      <c r="TNG28" s="236"/>
      <c r="TNH28" s="236"/>
      <c r="TNI28" s="236"/>
      <c r="TNJ28" s="236"/>
      <c r="TNK28" s="236"/>
      <c r="TNL28" s="236"/>
      <c r="TNM28" s="236"/>
      <c r="TNV28" s="236"/>
      <c r="TNW28" s="236"/>
      <c r="TNX28" s="236"/>
      <c r="TNY28" s="236"/>
      <c r="TNZ28" s="236"/>
      <c r="TOA28" s="236"/>
      <c r="TOB28" s="236"/>
      <c r="TOC28" s="236"/>
      <c r="TOL28" s="236"/>
      <c r="TOM28" s="236"/>
      <c r="TON28" s="236"/>
      <c r="TOO28" s="236"/>
      <c r="TOP28" s="236"/>
      <c r="TOQ28" s="236"/>
      <c r="TOR28" s="236"/>
      <c r="TOS28" s="236"/>
      <c r="TPB28" s="236"/>
      <c r="TPC28" s="236"/>
      <c r="TPD28" s="236"/>
      <c r="TPE28" s="236"/>
      <c r="TPF28" s="236"/>
      <c r="TPG28" s="236"/>
      <c r="TPH28" s="236"/>
      <c r="TPI28" s="236"/>
      <c r="TPR28" s="236"/>
      <c r="TPS28" s="236"/>
      <c r="TPT28" s="236"/>
      <c r="TPU28" s="236"/>
      <c r="TPV28" s="236"/>
      <c r="TPW28" s="236"/>
      <c r="TPX28" s="236"/>
      <c r="TPY28" s="236"/>
      <c r="TQH28" s="236"/>
      <c r="TQI28" s="236"/>
      <c r="TQJ28" s="236"/>
      <c r="TQK28" s="236"/>
      <c r="TQL28" s="236"/>
      <c r="TQM28" s="236"/>
      <c r="TQN28" s="236"/>
      <c r="TQO28" s="236"/>
      <c r="TQX28" s="236"/>
      <c r="TQY28" s="236"/>
      <c r="TQZ28" s="236"/>
      <c r="TRA28" s="236"/>
      <c r="TRB28" s="236"/>
      <c r="TRC28" s="236"/>
      <c r="TRD28" s="236"/>
      <c r="TRE28" s="236"/>
      <c r="TRN28" s="236"/>
      <c r="TRO28" s="236"/>
      <c r="TRP28" s="236"/>
      <c r="TRQ28" s="236"/>
      <c r="TRR28" s="236"/>
      <c r="TRS28" s="236"/>
      <c r="TRT28" s="236"/>
      <c r="TRU28" s="236"/>
      <c r="TSD28" s="236"/>
      <c r="TSE28" s="236"/>
      <c r="TSF28" s="236"/>
      <c r="TSG28" s="236"/>
      <c r="TSH28" s="236"/>
      <c r="TSI28" s="236"/>
      <c r="TSJ28" s="236"/>
      <c r="TSK28" s="236"/>
      <c r="TST28" s="236"/>
      <c r="TSU28" s="236"/>
      <c r="TSV28" s="236"/>
      <c r="TSW28" s="236"/>
      <c r="TSX28" s="236"/>
      <c r="TSY28" s="236"/>
      <c r="TSZ28" s="236"/>
      <c r="TTA28" s="236"/>
      <c r="TTJ28" s="236"/>
      <c r="TTK28" s="236"/>
      <c r="TTL28" s="236"/>
      <c r="TTM28" s="236"/>
      <c r="TTN28" s="236"/>
      <c r="TTO28" s="236"/>
      <c r="TTP28" s="236"/>
      <c r="TTQ28" s="236"/>
      <c r="TTZ28" s="236"/>
      <c r="TUA28" s="236"/>
      <c r="TUB28" s="236"/>
      <c r="TUC28" s="236"/>
      <c r="TUD28" s="236"/>
      <c r="TUE28" s="236"/>
      <c r="TUF28" s="236"/>
      <c r="TUG28" s="236"/>
      <c r="TUP28" s="236"/>
      <c r="TUQ28" s="236"/>
      <c r="TUR28" s="236"/>
      <c r="TUS28" s="236"/>
      <c r="TUT28" s="236"/>
      <c r="TUU28" s="236"/>
      <c r="TUV28" s="236"/>
      <c r="TUW28" s="236"/>
      <c r="TVF28" s="236"/>
      <c r="TVG28" s="236"/>
      <c r="TVH28" s="236"/>
      <c r="TVI28" s="236"/>
      <c r="TVJ28" s="236"/>
      <c r="TVK28" s="236"/>
      <c r="TVL28" s="236"/>
      <c r="TVM28" s="236"/>
      <c r="TVV28" s="236"/>
      <c r="TVW28" s="236"/>
      <c r="TVX28" s="236"/>
      <c r="TVY28" s="236"/>
      <c r="TVZ28" s="236"/>
      <c r="TWA28" s="236"/>
      <c r="TWB28" s="236"/>
      <c r="TWC28" s="236"/>
      <c r="TWL28" s="236"/>
      <c r="TWM28" s="236"/>
      <c r="TWN28" s="236"/>
      <c r="TWO28" s="236"/>
      <c r="TWP28" s="236"/>
      <c r="TWQ28" s="236"/>
      <c r="TWR28" s="236"/>
      <c r="TWS28" s="236"/>
      <c r="TXB28" s="236"/>
      <c r="TXC28" s="236"/>
      <c r="TXD28" s="236"/>
      <c r="TXE28" s="236"/>
      <c r="TXF28" s="236"/>
      <c r="TXG28" s="236"/>
      <c r="TXH28" s="236"/>
      <c r="TXI28" s="236"/>
      <c r="TXR28" s="236"/>
      <c r="TXS28" s="236"/>
      <c r="TXT28" s="236"/>
      <c r="TXU28" s="236"/>
      <c r="TXV28" s="236"/>
      <c r="TXW28" s="236"/>
      <c r="TXX28" s="236"/>
      <c r="TXY28" s="236"/>
      <c r="TYH28" s="236"/>
      <c r="TYI28" s="236"/>
      <c r="TYJ28" s="236"/>
      <c r="TYK28" s="236"/>
      <c r="TYL28" s="236"/>
      <c r="TYM28" s="236"/>
      <c r="TYN28" s="236"/>
      <c r="TYO28" s="236"/>
      <c r="TYX28" s="236"/>
      <c r="TYY28" s="236"/>
      <c r="TYZ28" s="236"/>
      <c r="TZA28" s="236"/>
      <c r="TZB28" s="236"/>
      <c r="TZC28" s="236"/>
      <c r="TZD28" s="236"/>
      <c r="TZE28" s="236"/>
      <c r="TZN28" s="236"/>
      <c r="TZO28" s="236"/>
      <c r="TZP28" s="236"/>
      <c r="TZQ28" s="236"/>
      <c r="TZR28" s="236"/>
      <c r="TZS28" s="236"/>
      <c r="TZT28" s="236"/>
      <c r="TZU28" s="236"/>
      <c r="UAD28" s="236"/>
      <c r="UAE28" s="236"/>
      <c r="UAF28" s="236"/>
      <c r="UAG28" s="236"/>
      <c r="UAH28" s="236"/>
      <c r="UAI28" s="236"/>
      <c r="UAJ28" s="236"/>
      <c r="UAK28" s="236"/>
      <c r="UAT28" s="236"/>
      <c r="UAU28" s="236"/>
      <c r="UAV28" s="236"/>
      <c r="UAW28" s="236"/>
      <c r="UAX28" s="236"/>
      <c r="UAY28" s="236"/>
      <c r="UAZ28" s="236"/>
      <c r="UBA28" s="236"/>
      <c r="UBJ28" s="236"/>
      <c r="UBK28" s="236"/>
      <c r="UBL28" s="236"/>
      <c r="UBM28" s="236"/>
      <c r="UBN28" s="236"/>
      <c r="UBO28" s="236"/>
      <c r="UBP28" s="236"/>
      <c r="UBQ28" s="236"/>
      <c r="UBZ28" s="236"/>
      <c r="UCA28" s="236"/>
      <c r="UCB28" s="236"/>
      <c r="UCC28" s="236"/>
      <c r="UCD28" s="236"/>
      <c r="UCE28" s="236"/>
      <c r="UCF28" s="236"/>
      <c r="UCG28" s="236"/>
      <c r="UCP28" s="236"/>
      <c r="UCQ28" s="236"/>
      <c r="UCR28" s="236"/>
      <c r="UCS28" s="236"/>
      <c r="UCT28" s="236"/>
      <c r="UCU28" s="236"/>
      <c r="UCV28" s="236"/>
      <c r="UCW28" s="236"/>
      <c r="UDF28" s="236"/>
      <c r="UDG28" s="236"/>
      <c r="UDH28" s="236"/>
      <c r="UDI28" s="236"/>
      <c r="UDJ28" s="236"/>
      <c r="UDK28" s="236"/>
      <c r="UDL28" s="236"/>
      <c r="UDM28" s="236"/>
      <c r="UDV28" s="236"/>
      <c r="UDW28" s="236"/>
      <c r="UDX28" s="236"/>
      <c r="UDY28" s="236"/>
      <c r="UDZ28" s="236"/>
      <c r="UEA28" s="236"/>
      <c r="UEB28" s="236"/>
      <c r="UEC28" s="236"/>
      <c r="UEL28" s="236"/>
      <c r="UEM28" s="236"/>
      <c r="UEN28" s="236"/>
      <c r="UEO28" s="236"/>
      <c r="UEP28" s="236"/>
      <c r="UEQ28" s="236"/>
      <c r="UER28" s="236"/>
      <c r="UES28" s="236"/>
      <c r="UFB28" s="236"/>
      <c r="UFC28" s="236"/>
      <c r="UFD28" s="236"/>
      <c r="UFE28" s="236"/>
      <c r="UFF28" s="236"/>
      <c r="UFG28" s="236"/>
      <c r="UFH28" s="236"/>
      <c r="UFI28" s="236"/>
      <c r="UFR28" s="236"/>
      <c r="UFS28" s="236"/>
      <c r="UFT28" s="236"/>
      <c r="UFU28" s="236"/>
      <c r="UFV28" s="236"/>
      <c r="UFW28" s="236"/>
      <c r="UFX28" s="236"/>
      <c r="UFY28" s="236"/>
      <c r="UGH28" s="236"/>
      <c r="UGI28" s="236"/>
      <c r="UGJ28" s="236"/>
      <c r="UGK28" s="236"/>
      <c r="UGL28" s="236"/>
      <c r="UGM28" s="236"/>
      <c r="UGN28" s="236"/>
      <c r="UGO28" s="236"/>
      <c r="UGX28" s="236"/>
      <c r="UGY28" s="236"/>
      <c r="UGZ28" s="236"/>
      <c r="UHA28" s="236"/>
      <c r="UHB28" s="236"/>
      <c r="UHC28" s="236"/>
      <c r="UHD28" s="236"/>
      <c r="UHE28" s="236"/>
      <c r="UHN28" s="236"/>
      <c r="UHO28" s="236"/>
      <c r="UHP28" s="236"/>
      <c r="UHQ28" s="236"/>
      <c r="UHR28" s="236"/>
      <c r="UHS28" s="236"/>
      <c r="UHT28" s="236"/>
      <c r="UHU28" s="236"/>
      <c r="UID28" s="236"/>
      <c r="UIE28" s="236"/>
      <c r="UIF28" s="236"/>
      <c r="UIG28" s="236"/>
      <c r="UIH28" s="236"/>
      <c r="UII28" s="236"/>
      <c r="UIJ28" s="236"/>
      <c r="UIK28" s="236"/>
      <c r="UIT28" s="236"/>
      <c r="UIU28" s="236"/>
      <c r="UIV28" s="236"/>
      <c r="UIW28" s="236"/>
      <c r="UIX28" s="236"/>
      <c r="UIY28" s="236"/>
      <c r="UIZ28" s="236"/>
      <c r="UJA28" s="236"/>
      <c r="UJJ28" s="236"/>
      <c r="UJK28" s="236"/>
      <c r="UJL28" s="236"/>
      <c r="UJM28" s="236"/>
      <c r="UJN28" s="236"/>
      <c r="UJO28" s="236"/>
      <c r="UJP28" s="236"/>
      <c r="UJQ28" s="236"/>
      <c r="UJZ28" s="236"/>
      <c r="UKA28" s="236"/>
      <c r="UKB28" s="236"/>
      <c r="UKC28" s="236"/>
      <c r="UKD28" s="236"/>
      <c r="UKE28" s="236"/>
      <c r="UKF28" s="236"/>
      <c r="UKG28" s="236"/>
      <c r="UKP28" s="236"/>
      <c r="UKQ28" s="236"/>
      <c r="UKR28" s="236"/>
      <c r="UKS28" s="236"/>
      <c r="UKT28" s="236"/>
      <c r="UKU28" s="236"/>
      <c r="UKV28" s="236"/>
      <c r="UKW28" s="236"/>
      <c r="ULF28" s="236"/>
      <c r="ULG28" s="236"/>
      <c r="ULH28" s="236"/>
      <c r="ULI28" s="236"/>
      <c r="ULJ28" s="236"/>
      <c r="ULK28" s="236"/>
      <c r="ULL28" s="236"/>
      <c r="ULM28" s="236"/>
      <c r="ULV28" s="236"/>
      <c r="ULW28" s="236"/>
      <c r="ULX28" s="236"/>
      <c r="ULY28" s="236"/>
      <c r="ULZ28" s="236"/>
      <c r="UMA28" s="236"/>
      <c r="UMB28" s="236"/>
      <c r="UMC28" s="236"/>
      <c r="UML28" s="236"/>
      <c r="UMM28" s="236"/>
      <c r="UMN28" s="236"/>
      <c r="UMO28" s="236"/>
      <c r="UMP28" s="236"/>
      <c r="UMQ28" s="236"/>
      <c r="UMR28" s="236"/>
      <c r="UMS28" s="236"/>
      <c r="UNB28" s="236"/>
      <c r="UNC28" s="236"/>
      <c r="UND28" s="236"/>
      <c r="UNE28" s="236"/>
      <c r="UNF28" s="236"/>
      <c r="UNG28" s="236"/>
      <c r="UNH28" s="236"/>
      <c r="UNI28" s="236"/>
      <c r="UNR28" s="236"/>
      <c r="UNS28" s="236"/>
      <c r="UNT28" s="236"/>
      <c r="UNU28" s="236"/>
      <c r="UNV28" s="236"/>
      <c r="UNW28" s="236"/>
      <c r="UNX28" s="236"/>
      <c r="UNY28" s="236"/>
      <c r="UOH28" s="236"/>
      <c r="UOI28" s="236"/>
      <c r="UOJ28" s="236"/>
      <c r="UOK28" s="236"/>
      <c r="UOL28" s="236"/>
      <c r="UOM28" s="236"/>
      <c r="UON28" s="236"/>
      <c r="UOO28" s="236"/>
      <c r="UOX28" s="236"/>
      <c r="UOY28" s="236"/>
      <c r="UOZ28" s="236"/>
      <c r="UPA28" s="236"/>
      <c r="UPB28" s="236"/>
      <c r="UPC28" s="236"/>
      <c r="UPD28" s="236"/>
      <c r="UPE28" s="236"/>
      <c r="UPN28" s="236"/>
      <c r="UPO28" s="236"/>
      <c r="UPP28" s="236"/>
      <c r="UPQ28" s="236"/>
      <c r="UPR28" s="236"/>
      <c r="UPS28" s="236"/>
      <c r="UPT28" s="236"/>
      <c r="UPU28" s="236"/>
      <c r="UQD28" s="236"/>
      <c r="UQE28" s="236"/>
      <c r="UQF28" s="236"/>
      <c r="UQG28" s="236"/>
      <c r="UQH28" s="236"/>
      <c r="UQI28" s="236"/>
      <c r="UQJ28" s="236"/>
      <c r="UQK28" s="236"/>
      <c r="UQT28" s="236"/>
      <c r="UQU28" s="236"/>
      <c r="UQV28" s="236"/>
      <c r="UQW28" s="236"/>
      <c r="UQX28" s="236"/>
      <c r="UQY28" s="236"/>
      <c r="UQZ28" s="236"/>
      <c r="URA28" s="236"/>
      <c r="URJ28" s="236"/>
      <c r="URK28" s="236"/>
      <c r="URL28" s="236"/>
      <c r="URM28" s="236"/>
      <c r="URN28" s="236"/>
      <c r="URO28" s="236"/>
      <c r="URP28" s="236"/>
      <c r="URQ28" s="236"/>
      <c r="URZ28" s="236"/>
      <c r="USA28" s="236"/>
      <c r="USB28" s="236"/>
      <c r="USC28" s="236"/>
      <c r="USD28" s="236"/>
      <c r="USE28" s="236"/>
      <c r="USF28" s="236"/>
      <c r="USG28" s="236"/>
      <c r="USP28" s="236"/>
      <c r="USQ28" s="236"/>
      <c r="USR28" s="236"/>
      <c r="USS28" s="236"/>
      <c r="UST28" s="236"/>
      <c r="USU28" s="236"/>
      <c r="USV28" s="236"/>
      <c r="USW28" s="236"/>
      <c r="UTF28" s="236"/>
      <c r="UTG28" s="236"/>
      <c r="UTH28" s="236"/>
      <c r="UTI28" s="236"/>
      <c r="UTJ28" s="236"/>
      <c r="UTK28" s="236"/>
      <c r="UTL28" s="236"/>
      <c r="UTM28" s="236"/>
      <c r="UTV28" s="236"/>
      <c r="UTW28" s="236"/>
      <c r="UTX28" s="236"/>
      <c r="UTY28" s="236"/>
      <c r="UTZ28" s="236"/>
      <c r="UUA28" s="236"/>
      <c r="UUB28" s="236"/>
      <c r="UUC28" s="236"/>
      <c r="UUL28" s="236"/>
      <c r="UUM28" s="236"/>
      <c r="UUN28" s="236"/>
      <c r="UUO28" s="236"/>
      <c r="UUP28" s="236"/>
      <c r="UUQ28" s="236"/>
      <c r="UUR28" s="236"/>
      <c r="UUS28" s="236"/>
      <c r="UVB28" s="236"/>
      <c r="UVC28" s="236"/>
      <c r="UVD28" s="236"/>
      <c r="UVE28" s="236"/>
      <c r="UVF28" s="236"/>
      <c r="UVG28" s="236"/>
      <c r="UVH28" s="236"/>
      <c r="UVI28" s="236"/>
      <c r="UVR28" s="236"/>
      <c r="UVS28" s="236"/>
      <c r="UVT28" s="236"/>
      <c r="UVU28" s="236"/>
      <c r="UVV28" s="236"/>
      <c r="UVW28" s="236"/>
      <c r="UVX28" s="236"/>
      <c r="UVY28" s="236"/>
      <c r="UWH28" s="236"/>
      <c r="UWI28" s="236"/>
      <c r="UWJ28" s="236"/>
      <c r="UWK28" s="236"/>
      <c r="UWL28" s="236"/>
      <c r="UWM28" s="236"/>
      <c r="UWN28" s="236"/>
      <c r="UWO28" s="236"/>
      <c r="UWX28" s="236"/>
      <c r="UWY28" s="236"/>
      <c r="UWZ28" s="236"/>
      <c r="UXA28" s="236"/>
      <c r="UXB28" s="236"/>
      <c r="UXC28" s="236"/>
      <c r="UXD28" s="236"/>
      <c r="UXE28" s="236"/>
      <c r="UXN28" s="236"/>
      <c r="UXO28" s="236"/>
      <c r="UXP28" s="236"/>
      <c r="UXQ28" s="236"/>
      <c r="UXR28" s="236"/>
      <c r="UXS28" s="236"/>
      <c r="UXT28" s="236"/>
      <c r="UXU28" s="236"/>
      <c r="UYD28" s="236"/>
      <c r="UYE28" s="236"/>
      <c r="UYF28" s="236"/>
      <c r="UYG28" s="236"/>
      <c r="UYH28" s="236"/>
      <c r="UYI28" s="236"/>
      <c r="UYJ28" s="236"/>
      <c r="UYK28" s="236"/>
      <c r="UYT28" s="236"/>
      <c r="UYU28" s="236"/>
      <c r="UYV28" s="236"/>
      <c r="UYW28" s="236"/>
      <c r="UYX28" s="236"/>
      <c r="UYY28" s="236"/>
      <c r="UYZ28" s="236"/>
      <c r="UZA28" s="236"/>
      <c r="UZJ28" s="236"/>
      <c r="UZK28" s="236"/>
      <c r="UZL28" s="236"/>
      <c r="UZM28" s="236"/>
      <c r="UZN28" s="236"/>
      <c r="UZO28" s="236"/>
      <c r="UZP28" s="236"/>
      <c r="UZQ28" s="236"/>
      <c r="UZZ28" s="236"/>
      <c r="VAA28" s="236"/>
      <c r="VAB28" s="236"/>
      <c r="VAC28" s="236"/>
      <c r="VAD28" s="236"/>
      <c r="VAE28" s="236"/>
      <c r="VAF28" s="236"/>
      <c r="VAG28" s="236"/>
      <c r="VAP28" s="236"/>
      <c r="VAQ28" s="236"/>
      <c r="VAR28" s="236"/>
      <c r="VAS28" s="236"/>
      <c r="VAT28" s="236"/>
      <c r="VAU28" s="236"/>
      <c r="VAV28" s="236"/>
      <c r="VAW28" s="236"/>
      <c r="VBF28" s="236"/>
      <c r="VBG28" s="236"/>
      <c r="VBH28" s="236"/>
      <c r="VBI28" s="236"/>
      <c r="VBJ28" s="236"/>
      <c r="VBK28" s="236"/>
      <c r="VBL28" s="236"/>
      <c r="VBM28" s="236"/>
      <c r="VBV28" s="236"/>
      <c r="VBW28" s="236"/>
      <c r="VBX28" s="236"/>
      <c r="VBY28" s="236"/>
      <c r="VBZ28" s="236"/>
      <c r="VCA28" s="236"/>
      <c r="VCB28" s="236"/>
      <c r="VCC28" s="236"/>
      <c r="VCL28" s="236"/>
      <c r="VCM28" s="236"/>
      <c r="VCN28" s="236"/>
      <c r="VCO28" s="236"/>
      <c r="VCP28" s="236"/>
      <c r="VCQ28" s="236"/>
      <c r="VCR28" s="236"/>
      <c r="VCS28" s="236"/>
      <c r="VDB28" s="236"/>
      <c r="VDC28" s="236"/>
      <c r="VDD28" s="236"/>
      <c r="VDE28" s="236"/>
      <c r="VDF28" s="236"/>
      <c r="VDG28" s="236"/>
      <c r="VDH28" s="236"/>
      <c r="VDI28" s="236"/>
      <c r="VDR28" s="236"/>
      <c r="VDS28" s="236"/>
      <c r="VDT28" s="236"/>
      <c r="VDU28" s="236"/>
      <c r="VDV28" s="236"/>
      <c r="VDW28" s="236"/>
      <c r="VDX28" s="236"/>
      <c r="VDY28" s="236"/>
      <c r="VEH28" s="236"/>
      <c r="VEI28" s="236"/>
      <c r="VEJ28" s="236"/>
      <c r="VEK28" s="236"/>
      <c r="VEL28" s="236"/>
      <c r="VEM28" s="236"/>
      <c r="VEN28" s="236"/>
      <c r="VEO28" s="236"/>
      <c r="VEX28" s="236"/>
      <c r="VEY28" s="236"/>
      <c r="VEZ28" s="236"/>
      <c r="VFA28" s="236"/>
      <c r="VFB28" s="236"/>
      <c r="VFC28" s="236"/>
      <c r="VFD28" s="236"/>
      <c r="VFE28" s="236"/>
      <c r="VFN28" s="236"/>
      <c r="VFO28" s="236"/>
      <c r="VFP28" s="236"/>
      <c r="VFQ28" s="236"/>
      <c r="VFR28" s="236"/>
      <c r="VFS28" s="236"/>
      <c r="VFT28" s="236"/>
      <c r="VFU28" s="236"/>
      <c r="VGD28" s="236"/>
      <c r="VGE28" s="236"/>
      <c r="VGF28" s="236"/>
      <c r="VGG28" s="236"/>
      <c r="VGH28" s="236"/>
      <c r="VGI28" s="236"/>
      <c r="VGJ28" s="236"/>
      <c r="VGK28" s="236"/>
      <c r="VGT28" s="236"/>
      <c r="VGU28" s="236"/>
      <c r="VGV28" s="236"/>
      <c r="VGW28" s="236"/>
      <c r="VGX28" s="236"/>
      <c r="VGY28" s="236"/>
      <c r="VGZ28" s="236"/>
      <c r="VHA28" s="236"/>
      <c r="VHJ28" s="236"/>
      <c r="VHK28" s="236"/>
      <c r="VHL28" s="236"/>
      <c r="VHM28" s="236"/>
      <c r="VHN28" s="236"/>
      <c r="VHO28" s="236"/>
      <c r="VHP28" s="236"/>
      <c r="VHQ28" s="236"/>
      <c r="VHZ28" s="236"/>
      <c r="VIA28" s="236"/>
      <c r="VIB28" s="236"/>
      <c r="VIC28" s="236"/>
      <c r="VID28" s="236"/>
      <c r="VIE28" s="236"/>
      <c r="VIF28" s="236"/>
      <c r="VIG28" s="236"/>
      <c r="VIP28" s="236"/>
      <c r="VIQ28" s="236"/>
      <c r="VIR28" s="236"/>
      <c r="VIS28" s="236"/>
      <c r="VIT28" s="236"/>
      <c r="VIU28" s="236"/>
      <c r="VIV28" s="236"/>
      <c r="VIW28" s="236"/>
      <c r="VJF28" s="236"/>
      <c r="VJG28" s="236"/>
      <c r="VJH28" s="236"/>
      <c r="VJI28" s="236"/>
      <c r="VJJ28" s="236"/>
      <c r="VJK28" s="236"/>
      <c r="VJL28" s="236"/>
      <c r="VJM28" s="236"/>
      <c r="VJV28" s="236"/>
      <c r="VJW28" s="236"/>
      <c r="VJX28" s="236"/>
      <c r="VJY28" s="236"/>
      <c r="VJZ28" s="236"/>
      <c r="VKA28" s="236"/>
      <c r="VKB28" s="236"/>
      <c r="VKC28" s="236"/>
      <c r="VKL28" s="236"/>
      <c r="VKM28" s="236"/>
      <c r="VKN28" s="236"/>
      <c r="VKO28" s="236"/>
      <c r="VKP28" s="236"/>
      <c r="VKQ28" s="236"/>
      <c r="VKR28" s="236"/>
      <c r="VKS28" s="236"/>
      <c r="VLB28" s="236"/>
      <c r="VLC28" s="236"/>
      <c r="VLD28" s="236"/>
      <c r="VLE28" s="236"/>
      <c r="VLF28" s="236"/>
      <c r="VLG28" s="236"/>
      <c r="VLH28" s="236"/>
      <c r="VLI28" s="236"/>
      <c r="VLR28" s="236"/>
      <c r="VLS28" s="236"/>
      <c r="VLT28" s="236"/>
      <c r="VLU28" s="236"/>
      <c r="VLV28" s="236"/>
      <c r="VLW28" s="236"/>
      <c r="VLX28" s="236"/>
      <c r="VLY28" s="236"/>
      <c r="VMH28" s="236"/>
      <c r="VMI28" s="236"/>
      <c r="VMJ28" s="236"/>
      <c r="VMK28" s="236"/>
      <c r="VML28" s="236"/>
      <c r="VMM28" s="236"/>
      <c r="VMN28" s="236"/>
      <c r="VMO28" s="236"/>
      <c r="VMX28" s="236"/>
      <c r="VMY28" s="236"/>
      <c r="VMZ28" s="236"/>
      <c r="VNA28" s="236"/>
      <c r="VNB28" s="236"/>
      <c r="VNC28" s="236"/>
      <c r="VND28" s="236"/>
      <c r="VNE28" s="236"/>
      <c r="VNN28" s="236"/>
      <c r="VNO28" s="236"/>
      <c r="VNP28" s="236"/>
      <c r="VNQ28" s="236"/>
      <c r="VNR28" s="236"/>
      <c r="VNS28" s="236"/>
      <c r="VNT28" s="236"/>
      <c r="VNU28" s="236"/>
      <c r="VOD28" s="236"/>
      <c r="VOE28" s="236"/>
      <c r="VOF28" s="236"/>
      <c r="VOG28" s="236"/>
      <c r="VOH28" s="236"/>
      <c r="VOI28" s="236"/>
      <c r="VOJ28" s="236"/>
      <c r="VOK28" s="236"/>
      <c r="VOT28" s="236"/>
      <c r="VOU28" s="236"/>
      <c r="VOV28" s="236"/>
      <c r="VOW28" s="236"/>
      <c r="VOX28" s="236"/>
      <c r="VOY28" s="236"/>
      <c r="VOZ28" s="236"/>
      <c r="VPA28" s="236"/>
      <c r="VPJ28" s="236"/>
      <c r="VPK28" s="236"/>
      <c r="VPL28" s="236"/>
      <c r="VPM28" s="236"/>
      <c r="VPN28" s="236"/>
      <c r="VPO28" s="236"/>
      <c r="VPP28" s="236"/>
      <c r="VPQ28" s="236"/>
      <c r="VPZ28" s="236"/>
      <c r="VQA28" s="236"/>
      <c r="VQB28" s="236"/>
      <c r="VQC28" s="236"/>
      <c r="VQD28" s="236"/>
      <c r="VQE28" s="236"/>
      <c r="VQF28" s="236"/>
      <c r="VQG28" s="236"/>
      <c r="VQP28" s="236"/>
      <c r="VQQ28" s="236"/>
      <c r="VQR28" s="236"/>
      <c r="VQS28" s="236"/>
      <c r="VQT28" s="236"/>
      <c r="VQU28" s="236"/>
      <c r="VQV28" s="236"/>
      <c r="VQW28" s="236"/>
      <c r="VRF28" s="236"/>
      <c r="VRG28" s="236"/>
      <c r="VRH28" s="236"/>
      <c r="VRI28" s="236"/>
      <c r="VRJ28" s="236"/>
      <c r="VRK28" s="236"/>
      <c r="VRL28" s="236"/>
      <c r="VRM28" s="236"/>
      <c r="VRV28" s="236"/>
      <c r="VRW28" s="236"/>
      <c r="VRX28" s="236"/>
      <c r="VRY28" s="236"/>
      <c r="VRZ28" s="236"/>
      <c r="VSA28" s="236"/>
      <c r="VSB28" s="236"/>
      <c r="VSC28" s="236"/>
      <c r="VSL28" s="236"/>
      <c r="VSM28" s="236"/>
      <c r="VSN28" s="236"/>
      <c r="VSO28" s="236"/>
      <c r="VSP28" s="236"/>
      <c r="VSQ28" s="236"/>
      <c r="VSR28" s="236"/>
      <c r="VSS28" s="236"/>
      <c r="VTB28" s="236"/>
      <c r="VTC28" s="236"/>
      <c r="VTD28" s="236"/>
      <c r="VTE28" s="236"/>
      <c r="VTF28" s="236"/>
      <c r="VTG28" s="236"/>
      <c r="VTH28" s="236"/>
      <c r="VTI28" s="236"/>
      <c r="VTR28" s="236"/>
      <c r="VTS28" s="236"/>
      <c r="VTT28" s="236"/>
      <c r="VTU28" s="236"/>
      <c r="VTV28" s="236"/>
      <c r="VTW28" s="236"/>
      <c r="VTX28" s="236"/>
      <c r="VTY28" s="236"/>
      <c r="VUH28" s="236"/>
      <c r="VUI28" s="236"/>
      <c r="VUJ28" s="236"/>
      <c r="VUK28" s="236"/>
      <c r="VUL28" s="236"/>
      <c r="VUM28" s="236"/>
      <c r="VUN28" s="236"/>
      <c r="VUO28" s="236"/>
      <c r="VUX28" s="236"/>
      <c r="VUY28" s="236"/>
      <c r="VUZ28" s="236"/>
      <c r="VVA28" s="236"/>
      <c r="VVB28" s="236"/>
      <c r="VVC28" s="236"/>
      <c r="VVD28" s="236"/>
      <c r="VVE28" s="236"/>
      <c r="VVN28" s="236"/>
      <c r="VVO28" s="236"/>
      <c r="VVP28" s="236"/>
      <c r="VVQ28" s="236"/>
      <c r="VVR28" s="236"/>
      <c r="VVS28" s="236"/>
      <c r="VVT28" s="236"/>
      <c r="VVU28" s="236"/>
      <c r="VWD28" s="236"/>
      <c r="VWE28" s="236"/>
      <c r="VWF28" s="236"/>
      <c r="VWG28" s="236"/>
      <c r="VWH28" s="236"/>
      <c r="VWI28" s="236"/>
      <c r="VWJ28" s="236"/>
      <c r="VWK28" s="236"/>
      <c r="VWT28" s="236"/>
      <c r="VWU28" s="236"/>
      <c r="VWV28" s="236"/>
      <c r="VWW28" s="236"/>
      <c r="VWX28" s="236"/>
      <c r="VWY28" s="236"/>
      <c r="VWZ28" s="236"/>
      <c r="VXA28" s="236"/>
      <c r="VXJ28" s="236"/>
      <c r="VXK28" s="236"/>
      <c r="VXL28" s="236"/>
      <c r="VXM28" s="236"/>
      <c r="VXN28" s="236"/>
      <c r="VXO28" s="236"/>
      <c r="VXP28" s="236"/>
      <c r="VXQ28" s="236"/>
      <c r="VXZ28" s="236"/>
      <c r="VYA28" s="236"/>
      <c r="VYB28" s="236"/>
      <c r="VYC28" s="236"/>
      <c r="VYD28" s="236"/>
      <c r="VYE28" s="236"/>
      <c r="VYF28" s="236"/>
      <c r="VYG28" s="236"/>
      <c r="VYP28" s="236"/>
      <c r="VYQ28" s="236"/>
      <c r="VYR28" s="236"/>
      <c r="VYS28" s="236"/>
      <c r="VYT28" s="236"/>
      <c r="VYU28" s="236"/>
      <c r="VYV28" s="236"/>
      <c r="VYW28" s="236"/>
      <c r="VZF28" s="236"/>
      <c r="VZG28" s="236"/>
      <c r="VZH28" s="236"/>
      <c r="VZI28" s="236"/>
      <c r="VZJ28" s="236"/>
      <c r="VZK28" s="236"/>
      <c r="VZL28" s="236"/>
      <c r="VZM28" s="236"/>
      <c r="VZV28" s="236"/>
      <c r="VZW28" s="236"/>
      <c r="VZX28" s="236"/>
      <c r="VZY28" s="236"/>
      <c r="VZZ28" s="236"/>
      <c r="WAA28" s="236"/>
      <c r="WAB28" s="236"/>
      <c r="WAC28" s="236"/>
      <c r="WAL28" s="236"/>
      <c r="WAM28" s="236"/>
      <c r="WAN28" s="236"/>
      <c r="WAO28" s="236"/>
      <c r="WAP28" s="236"/>
      <c r="WAQ28" s="236"/>
      <c r="WAR28" s="236"/>
      <c r="WAS28" s="236"/>
      <c r="WBB28" s="236"/>
      <c r="WBC28" s="236"/>
      <c r="WBD28" s="236"/>
      <c r="WBE28" s="236"/>
      <c r="WBF28" s="236"/>
      <c r="WBG28" s="236"/>
      <c r="WBH28" s="236"/>
      <c r="WBI28" s="236"/>
      <c r="WBR28" s="236"/>
      <c r="WBS28" s="236"/>
      <c r="WBT28" s="236"/>
      <c r="WBU28" s="236"/>
      <c r="WBV28" s="236"/>
      <c r="WBW28" s="236"/>
      <c r="WBX28" s="236"/>
      <c r="WBY28" s="236"/>
      <c r="WCH28" s="236"/>
      <c r="WCI28" s="236"/>
      <c r="WCJ28" s="236"/>
      <c r="WCK28" s="236"/>
      <c r="WCL28" s="236"/>
      <c r="WCM28" s="236"/>
      <c r="WCN28" s="236"/>
      <c r="WCO28" s="236"/>
      <c r="WCX28" s="236"/>
      <c r="WCY28" s="236"/>
      <c r="WCZ28" s="236"/>
      <c r="WDA28" s="236"/>
      <c r="WDB28" s="236"/>
      <c r="WDC28" s="236"/>
      <c r="WDD28" s="236"/>
      <c r="WDE28" s="236"/>
      <c r="WDN28" s="236"/>
      <c r="WDO28" s="236"/>
      <c r="WDP28" s="236"/>
      <c r="WDQ28" s="236"/>
      <c r="WDR28" s="236"/>
      <c r="WDS28" s="236"/>
      <c r="WDT28" s="236"/>
      <c r="WDU28" s="236"/>
      <c r="WED28" s="236"/>
      <c r="WEE28" s="236"/>
      <c r="WEF28" s="236"/>
      <c r="WEG28" s="236"/>
      <c r="WEH28" s="236"/>
      <c r="WEI28" s="236"/>
      <c r="WEJ28" s="236"/>
      <c r="WEK28" s="236"/>
      <c r="WET28" s="236"/>
      <c r="WEU28" s="236"/>
      <c r="WEV28" s="236"/>
      <c r="WEW28" s="236"/>
      <c r="WEX28" s="236"/>
      <c r="WEY28" s="236"/>
      <c r="WEZ28" s="236"/>
      <c r="WFA28" s="236"/>
      <c r="WFJ28" s="236"/>
      <c r="WFK28" s="236"/>
      <c r="WFL28" s="236"/>
      <c r="WFM28" s="236"/>
      <c r="WFN28" s="236"/>
      <c r="WFO28" s="236"/>
      <c r="WFP28" s="236"/>
      <c r="WFQ28" s="236"/>
      <c r="WFZ28" s="236"/>
      <c r="WGA28" s="236"/>
      <c r="WGB28" s="236"/>
      <c r="WGC28" s="236"/>
      <c r="WGD28" s="236"/>
      <c r="WGE28" s="236"/>
      <c r="WGF28" s="236"/>
      <c r="WGG28" s="236"/>
      <c r="WGP28" s="236"/>
      <c r="WGQ28" s="236"/>
      <c r="WGR28" s="236"/>
      <c r="WGS28" s="236"/>
      <c r="WGT28" s="236"/>
      <c r="WGU28" s="236"/>
      <c r="WGV28" s="236"/>
      <c r="WGW28" s="236"/>
      <c r="WHF28" s="236"/>
      <c r="WHG28" s="236"/>
      <c r="WHH28" s="236"/>
      <c r="WHI28" s="236"/>
      <c r="WHJ28" s="236"/>
      <c r="WHK28" s="236"/>
      <c r="WHL28" s="236"/>
      <c r="WHM28" s="236"/>
      <c r="WHV28" s="236"/>
      <c r="WHW28" s="236"/>
      <c r="WHX28" s="236"/>
      <c r="WHY28" s="236"/>
      <c r="WHZ28" s="236"/>
      <c r="WIA28" s="236"/>
      <c r="WIB28" s="236"/>
      <c r="WIC28" s="236"/>
      <c r="WIL28" s="236"/>
      <c r="WIM28" s="236"/>
      <c r="WIN28" s="236"/>
      <c r="WIO28" s="236"/>
      <c r="WIP28" s="236"/>
      <c r="WIQ28" s="236"/>
      <c r="WIR28" s="236"/>
      <c r="WIS28" s="236"/>
      <c r="WJB28" s="236"/>
      <c r="WJC28" s="236"/>
      <c r="WJD28" s="236"/>
      <c r="WJE28" s="236"/>
      <c r="WJF28" s="236"/>
      <c r="WJG28" s="236"/>
      <c r="WJH28" s="236"/>
      <c r="WJI28" s="236"/>
      <c r="WJR28" s="236"/>
      <c r="WJS28" s="236"/>
      <c r="WJT28" s="236"/>
      <c r="WJU28" s="236"/>
      <c r="WJV28" s="236"/>
      <c r="WJW28" s="236"/>
      <c r="WJX28" s="236"/>
      <c r="WJY28" s="236"/>
      <c r="WKH28" s="236"/>
      <c r="WKI28" s="236"/>
      <c r="WKJ28" s="236"/>
      <c r="WKK28" s="236"/>
      <c r="WKL28" s="236"/>
      <c r="WKM28" s="236"/>
      <c r="WKN28" s="236"/>
      <c r="WKO28" s="236"/>
      <c r="WKX28" s="236"/>
      <c r="WKY28" s="236"/>
      <c r="WKZ28" s="236"/>
      <c r="WLA28" s="236"/>
      <c r="WLB28" s="236"/>
      <c r="WLC28" s="236"/>
      <c r="WLD28" s="236"/>
      <c r="WLE28" s="236"/>
      <c r="WLN28" s="236"/>
      <c r="WLO28" s="236"/>
      <c r="WLP28" s="236"/>
      <c r="WLQ28" s="236"/>
      <c r="WLR28" s="236"/>
      <c r="WLS28" s="236"/>
      <c r="WLT28" s="236"/>
      <c r="WLU28" s="236"/>
      <c r="WMD28" s="236"/>
      <c r="WME28" s="236"/>
      <c r="WMF28" s="236"/>
      <c r="WMG28" s="236"/>
      <c r="WMH28" s="236"/>
      <c r="WMI28" s="236"/>
      <c r="WMJ28" s="236"/>
      <c r="WMK28" s="236"/>
      <c r="WMT28" s="236"/>
      <c r="WMU28" s="236"/>
      <c r="WMV28" s="236"/>
      <c r="WMW28" s="236"/>
      <c r="WMX28" s="236"/>
      <c r="WMY28" s="236"/>
      <c r="WMZ28" s="236"/>
      <c r="WNA28" s="236"/>
      <c r="WNJ28" s="236"/>
      <c r="WNK28" s="236"/>
      <c r="WNL28" s="236"/>
      <c r="WNM28" s="236"/>
      <c r="WNN28" s="236"/>
      <c r="WNO28" s="236"/>
      <c r="WNP28" s="236"/>
      <c r="WNQ28" s="236"/>
      <c r="WNZ28" s="236"/>
      <c r="WOA28" s="236"/>
      <c r="WOB28" s="236"/>
      <c r="WOC28" s="236"/>
      <c r="WOD28" s="236"/>
      <c r="WOE28" s="236"/>
      <c r="WOF28" s="236"/>
      <c r="WOG28" s="236"/>
      <c r="WOP28" s="236"/>
      <c r="WOQ28" s="236"/>
      <c r="WOR28" s="236"/>
      <c r="WOS28" s="236"/>
      <c r="WOT28" s="236"/>
      <c r="WOU28" s="236"/>
      <c r="WOV28" s="236"/>
      <c r="WOW28" s="236"/>
      <c r="WPF28" s="236"/>
      <c r="WPG28" s="236"/>
      <c r="WPH28" s="236"/>
      <c r="WPI28" s="236"/>
      <c r="WPJ28" s="236"/>
      <c r="WPK28" s="236"/>
      <c r="WPL28" s="236"/>
      <c r="WPM28" s="236"/>
      <c r="WPV28" s="236"/>
      <c r="WPW28" s="236"/>
      <c r="WPX28" s="236"/>
      <c r="WPY28" s="236"/>
      <c r="WPZ28" s="236"/>
      <c r="WQA28" s="236"/>
      <c r="WQB28" s="236"/>
      <c r="WQC28" s="236"/>
      <c r="WQL28" s="236"/>
      <c r="WQM28" s="236"/>
      <c r="WQN28" s="236"/>
      <c r="WQO28" s="236"/>
      <c r="WQP28" s="236"/>
      <c r="WQQ28" s="236"/>
      <c r="WQR28" s="236"/>
      <c r="WQS28" s="236"/>
      <c r="WRB28" s="236"/>
      <c r="WRC28" s="236"/>
      <c r="WRD28" s="236"/>
      <c r="WRE28" s="236"/>
      <c r="WRF28" s="236"/>
      <c r="WRG28" s="236"/>
      <c r="WRH28" s="236"/>
      <c r="WRI28" s="236"/>
      <c r="WRR28" s="236"/>
      <c r="WRS28" s="236"/>
      <c r="WRT28" s="236"/>
      <c r="WRU28" s="236"/>
      <c r="WRV28" s="236"/>
      <c r="WRW28" s="236"/>
      <c r="WRX28" s="236"/>
      <c r="WRY28" s="236"/>
      <c r="WSH28" s="236"/>
      <c r="WSI28" s="236"/>
      <c r="WSJ28" s="236"/>
      <c r="WSK28" s="236"/>
      <c r="WSL28" s="236"/>
      <c r="WSM28" s="236"/>
      <c r="WSN28" s="236"/>
      <c r="WSO28" s="236"/>
      <c r="WSX28" s="236"/>
      <c r="WSY28" s="236"/>
      <c r="WSZ28" s="236"/>
      <c r="WTA28" s="236"/>
      <c r="WTB28" s="236"/>
      <c r="WTC28" s="236"/>
      <c r="WTD28" s="236"/>
      <c r="WTE28" s="236"/>
      <c r="WTN28" s="236"/>
      <c r="WTO28" s="236"/>
      <c r="WTP28" s="236"/>
      <c r="WTQ28" s="236"/>
      <c r="WTR28" s="236"/>
      <c r="WTS28" s="236"/>
      <c r="WTT28" s="236"/>
      <c r="WTU28" s="236"/>
      <c r="WUD28" s="236"/>
      <c r="WUE28" s="236"/>
      <c r="WUF28" s="236"/>
      <c r="WUG28" s="236"/>
      <c r="WUH28" s="236"/>
      <c r="WUI28" s="236"/>
      <c r="WUJ28" s="236"/>
      <c r="WUK28" s="236"/>
      <c r="WUT28" s="236"/>
      <c r="WUU28" s="236"/>
      <c r="WUV28" s="236"/>
      <c r="WUW28" s="236"/>
      <c r="WUX28" s="236"/>
      <c r="WUY28" s="236"/>
      <c r="WUZ28" s="236"/>
      <c r="WVA28" s="236"/>
      <c r="WVJ28" s="236"/>
      <c r="WVK28" s="236"/>
      <c r="WVL28" s="236"/>
      <c r="WVM28" s="236"/>
      <c r="WVN28" s="236"/>
      <c r="WVO28" s="236"/>
      <c r="WVP28" s="236"/>
      <c r="WVQ28" s="236"/>
      <c r="WVZ28" s="236"/>
      <c r="WWA28" s="236"/>
      <c r="WWB28" s="236"/>
      <c r="WWC28" s="236"/>
      <c r="WWD28" s="236"/>
      <c r="WWE28" s="236"/>
      <c r="WWF28" s="236"/>
      <c r="WWG28" s="236"/>
      <c r="WWP28" s="236"/>
      <c r="WWQ28" s="236"/>
      <c r="WWR28" s="236"/>
      <c r="WWS28" s="236"/>
      <c r="WWT28" s="236"/>
      <c r="WWU28" s="236"/>
      <c r="WWV28" s="236"/>
      <c r="WWW28" s="236"/>
      <c r="WXF28" s="236"/>
      <c r="WXG28" s="236"/>
      <c r="WXH28" s="236"/>
      <c r="WXI28" s="236"/>
      <c r="WXJ28" s="236"/>
      <c r="WXK28" s="236"/>
      <c r="WXL28" s="236"/>
      <c r="WXM28" s="236"/>
      <c r="WXV28" s="236"/>
      <c r="WXW28" s="236"/>
      <c r="WXX28" s="236"/>
      <c r="WXY28" s="236"/>
      <c r="WXZ28" s="236"/>
      <c r="WYA28" s="236"/>
      <c r="WYB28" s="236"/>
      <c r="WYC28" s="236"/>
      <c r="WYL28" s="236"/>
      <c r="WYM28" s="236"/>
      <c r="WYN28" s="236"/>
      <c r="WYO28" s="236"/>
      <c r="WYP28" s="236"/>
      <c r="WYQ28" s="236"/>
      <c r="WYR28" s="236"/>
      <c r="WYS28" s="236"/>
      <c r="WZB28" s="236"/>
      <c r="WZC28" s="236"/>
      <c r="WZD28" s="236"/>
      <c r="WZE28" s="236"/>
      <c r="WZF28" s="236"/>
      <c r="WZG28" s="236"/>
      <c r="WZH28" s="236"/>
      <c r="WZI28" s="236"/>
      <c r="WZR28" s="236"/>
      <c r="WZS28" s="236"/>
      <c r="WZT28" s="236"/>
      <c r="WZU28" s="236"/>
      <c r="WZV28" s="236"/>
      <c r="WZW28" s="236"/>
      <c r="WZX28" s="236"/>
      <c r="WZY28" s="236"/>
      <c r="XAH28" s="236"/>
      <c r="XAI28" s="236"/>
      <c r="XAJ28" s="236"/>
      <c r="XAK28" s="236"/>
      <c r="XAL28" s="236"/>
      <c r="XAM28" s="236"/>
      <c r="XAN28" s="236"/>
      <c r="XAO28" s="236"/>
      <c r="XAX28" s="236"/>
      <c r="XAY28" s="236"/>
      <c r="XAZ28" s="236"/>
      <c r="XBA28" s="236"/>
      <c r="XBB28" s="236"/>
      <c r="XBC28" s="236"/>
      <c r="XBD28" s="236"/>
      <c r="XBE28" s="236"/>
      <c r="XBN28" s="236"/>
      <c r="XBO28" s="236"/>
      <c r="XBP28" s="236"/>
      <c r="XBQ28" s="236"/>
      <c r="XBR28" s="236"/>
      <c r="XBS28" s="236"/>
      <c r="XBT28" s="236"/>
      <c r="XBU28" s="236"/>
      <c r="XCD28" s="236"/>
      <c r="XCE28" s="236"/>
      <c r="XCF28" s="236"/>
      <c r="XCG28" s="236"/>
      <c r="XCH28" s="236"/>
      <c r="XCI28" s="236"/>
      <c r="XCJ28" s="236"/>
      <c r="XCK28" s="236"/>
      <c r="XCT28" s="236"/>
      <c r="XCU28" s="236"/>
      <c r="XCV28" s="236"/>
      <c r="XCW28" s="236"/>
      <c r="XCX28" s="236"/>
      <c r="XCY28" s="236"/>
      <c r="XCZ28" s="236"/>
      <c r="XDA28" s="236"/>
      <c r="XDJ28" s="236"/>
      <c r="XDK28" s="236"/>
      <c r="XDL28" s="236"/>
      <c r="XDM28" s="236"/>
      <c r="XDN28" s="236"/>
      <c r="XDO28" s="236"/>
      <c r="XDP28" s="236"/>
      <c r="XDQ28" s="236"/>
      <c r="XDZ28" s="236"/>
      <c r="XEA28" s="236"/>
      <c r="XEB28" s="236"/>
      <c r="XEC28" s="236"/>
      <c r="XED28" s="236"/>
      <c r="XEE28" s="236"/>
      <c r="XEF28" s="236"/>
      <c r="XEG28" s="236"/>
      <c r="XEP28" s="236"/>
      <c r="XEQ28" s="236"/>
      <c r="XER28" s="236"/>
      <c r="XES28" s="236"/>
      <c r="XET28" s="236"/>
      <c r="XEU28" s="236"/>
      <c r="XEV28" s="236"/>
      <c r="XEW28" s="236"/>
    </row>
    <row r="29" spans="2:1024 1026:2048 2050:3072 3074:4096 4098:5120 5122:6144 6146:7168 7170:8192 8194:9216 9218:10240 10242:11264 11266:12288 12290:13312 13314:14336 14338:15360 15362:16384" ht="24" customHeight="1">
      <c r="B29" s="511"/>
      <c r="C29" s="511"/>
      <c r="D29" s="511"/>
      <c r="E29" s="511"/>
      <c r="F29" s="511"/>
      <c r="G29" s="511"/>
      <c r="H29" s="511"/>
      <c r="I29" s="271"/>
      <c r="K29" s="525" t="str">
        <f>VLOOKUP(I33,Tabscore2,3)</f>
        <v>?</v>
      </c>
      <c r="P29" s="395" t="str">
        <f ca="1">IF(P21=V27,"OK"," ")</f>
        <v xml:space="preserve"> </v>
      </c>
      <c r="Q29" s="396" t="str">
        <f>IF(P21=V29,"NO"," ")</f>
        <v xml:space="preserve"> </v>
      </c>
      <c r="R29" s="396" t="str">
        <f>IF(P21=W29,"Exp"," ")</f>
        <v xml:space="preserve"> </v>
      </c>
      <c r="S29" s="396"/>
      <c r="T29" s="236"/>
      <c r="U29" s="236"/>
      <c r="V29" s="383" t="s">
        <v>851</v>
      </c>
      <c r="W29" s="383" t="s">
        <v>859</v>
      </c>
      <c r="X29" s="383"/>
      <c r="Y29" s="383"/>
      <c r="AB29" s="407" t="str">
        <f ca="1">IF(OR(T19=0,AB26&gt;0)," ",Z26)</f>
        <v xml:space="preserve"> </v>
      </c>
      <c r="AC29" s="407"/>
      <c r="AH29" s="406"/>
      <c r="AI29" s="406"/>
      <c r="AJ29" s="406"/>
      <c r="AK29" s="406"/>
      <c r="AL29" s="406"/>
      <c r="AM29" s="406"/>
      <c r="AN29" s="406"/>
      <c r="AO29" s="40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R29" s="236"/>
      <c r="PS29" s="236"/>
      <c r="PT29" s="236"/>
      <c r="PU29" s="236"/>
      <c r="PV29" s="236"/>
      <c r="PW29" s="236"/>
      <c r="PX29" s="236"/>
      <c r="PY29" s="236"/>
      <c r="QH29" s="236"/>
      <c r="QI29" s="236"/>
      <c r="QJ29" s="236"/>
      <c r="QK29" s="236"/>
      <c r="QL29" s="236"/>
      <c r="QM29" s="236"/>
      <c r="QN29" s="236"/>
      <c r="QO29" s="236"/>
      <c r="QX29" s="236"/>
      <c r="QY29" s="236"/>
      <c r="QZ29" s="236"/>
      <c r="RA29" s="236"/>
      <c r="RB29" s="236"/>
      <c r="RC29" s="236"/>
      <c r="RD29" s="236"/>
      <c r="RE29" s="236"/>
      <c r="RN29" s="236"/>
      <c r="RO29" s="236"/>
      <c r="RP29" s="236"/>
      <c r="RQ29" s="236"/>
      <c r="RR29" s="236"/>
      <c r="RS29" s="236"/>
      <c r="RT29" s="236"/>
      <c r="RU29" s="236"/>
      <c r="SD29" s="236"/>
      <c r="SE29" s="236"/>
      <c r="SF29" s="236"/>
      <c r="SG29" s="236"/>
      <c r="SH29" s="236"/>
      <c r="SI29" s="236"/>
      <c r="SJ29" s="236"/>
      <c r="SK29" s="236"/>
      <c r="ST29" s="236"/>
      <c r="SU29" s="236"/>
      <c r="SV29" s="236"/>
      <c r="SW29" s="236"/>
      <c r="SX29" s="236"/>
      <c r="SY29" s="236"/>
      <c r="SZ29" s="236"/>
      <c r="TA29" s="236"/>
      <c r="TJ29" s="236"/>
      <c r="TK29" s="236"/>
      <c r="TL29" s="236"/>
      <c r="TM29" s="236"/>
      <c r="TN29" s="236"/>
      <c r="TO29" s="236"/>
      <c r="TP29" s="236"/>
      <c r="TQ29" s="236"/>
      <c r="TZ29" s="236"/>
      <c r="UA29" s="236"/>
      <c r="UB29" s="236"/>
      <c r="UC29" s="236"/>
      <c r="UD29" s="236"/>
      <c r="UE29" s="236"/>
      <c r="UF29" s="236"/>
      <c r="UG29" s="236"/>
      <c r="UP29" s="236"/>
      <c r="UQ29" s="236"/>
      <c r="UR29" s="236"/>
      <c r="US29" s="236"/>
      <c r="UT29" s="236"/>
      <c r="UU29" s="236"/>
      <c r="UV29" s="236"/>
      <c r="UW29" s="236"/>
      <c r="VF29" s="236"/>
      <c r="VG29" s="236"/>
      <c r="VH29" s="236"/>
      <c r="VI29" s="236"/>
      <c r="VJ29" s="236"/>
      <c r="VK29" s="236"/>
      <c r="VL29" s="236"/>
      <c r="VM29" s="236"/>
      <c r="VV29" s="236"/>
      <c r="VW29" s="236"/>
      <c r="VX29" s="236"/>
      <c r="VY29" s="236"/>
      <c r="VZ29" s="236"/>
      <c r="WA29" s="236"/>
      <c r="WB29" s="236"/>
      <c r="WC29" s="236"/>
      <c r="WL29" s="236"/>
      <c r="WM29" s="236"/>
      <c r="WN29" s="236"/>
      <c r="WO29" s="236"/>
      <c r="WP29" s="236"/>
      <c r="WQ29" s="236"/>
      <c r="WR29" s="236"/>
      <c r="WS29" s="236"/>
      <c r="XB29" s="236"/>
      <c r="XC29" s="236"/>
      <c r="XD29" s="236"/>
      <c r="XE29" s="236"/>
      <c r="XF29" s="236"/>
      <c r="XG29" s="236"/>
      <c r="XH29" s="236"/>
      <c r="XI29" s="236"/>
      <c r="XR29" s="236"/>
      <c r="XS29" s="236"/>
      <c r="XT29" s="236"/>
      <c r="XU29" s="236"/>
      <c r="XV29" s="236"/>
      <c r="XW29" s="236"/>
      <c r="XX29" s="236"/>
      <c r="XY29" s="236"/>
      <c r="YH29" s="236"/>
      <c r="YI29" s="236"/>
      <c r="YJ29" s="236"/>
      <c r="YK29" s="236"/>
      <c r="YL29" s="236"/>
      <c r="YM29" s="236"/>
      <c r="YN29" s="236"/>
      <c r="YO29" s="236"/>
      <c r="YX29" s="236"/>
      <c r="YY29" s="236"/>
      <c r="YZ29" s="236"/>
      <c r="ZA29" s="236"/>
      <c r="ZB29" s="236"/>
      <c r="ZC29" s="236"/>
      <c r="ZD29" s="236"/>
      <c r="ZE29" s="236"/>
      <c r="ZN29" s="236"/>
      <c r="ZO29" s="236"/>
      <c r="ZP29" s="236"/>
      <c r="ZQ29" s="236"/>
      <c r="ZR29" s="236"/>
      <c r="ZS29" s="236"/>
      <c r="ZT29" s="236"/>
      <c r="ZU29" s="236"/>
      <c r="AAD29" s="236"/>
      <c r="AAE29" s="236"/>
      <c r="AAF29" s="236"/>
      <c r="AAG29" s="236"/>
      <c r="AAH29" s="236"/>
      <c r="AAI29" s="236"/>
      <c r="AAJ29" s="236"/>
      <c r="AAK29" s="236"/>
      <c r="AAT29" s="236"/>
      <c r="AAU29" s="236"/>
      <c r="AAV29" s="236"/>
      <c r="AAW29" s="236"/>
      <c r="AAX29" s="236"/>
      <c r="AAY29" s="236"/>
      <c r="AAZ29" s="236"/>
      <c r="ABA29" s="236"/>
      <c r="ABJ29" s="236"/>
      <c r="ABK29" s="236"/>
      <c r="ABL29" s="236"/>
      <c r="ABM29" s="236"/>
      <c r="ABN29" s="236"/>
      <c r="ABO29" s="236"/>
      <c r="ABP29" s="236"/>
      <c r="ABQ29" s="236"/>
      <c r="ABZ29" s="236"/>
      <c r="ACA29" s="236"/>
      <c r="ACB29" s="236"/>
      <c r="ACC29" s="236"/>
      <c r="ACD29" s="236"/>
      <c r="ACE29" s="236"/>
      <c r="ACF29" s="236"/>
      <c r="ACG29" s="236"/>
      <c r="ACP29" s="236"/>
      <c r="ACQ29" s="236"/>
      <c r="ACR29" s="236"/>
      <c r="ACS29" s="236"/>
      <c r="ACT29" s="236"/>
      <c r="ACU29" s="236"/>
      <c r="ACV29" s="236"/>
      <c r="ACW29" s="236"/>
      <c r="ADF29" s="236"/>
      <c r="ADG29" s="236"/>
      <c r="ADH29" s="236"/>
      <c r="ADI29" s="236"/>
      <c r="ADJ29" s="236"/>
      <c r="ADK29" s="236"/>
      <c r="ADL29" s="236"/>
      <c r="ADM29" s="236"/>
      <c r="ADV29" s="236"/>
      <c r="ADW29" s="236"/>
      <c r="ADX29" s="236"/>
      <c r="ADY29" s="236"/>
      <c r="ADZ29" s="236"/>
      <c r="AEA29" s="236"/>
      <c r="AEB29" s="236"/>
      <c r="AEC29" s="236"/>
      <c r="AEL29" s="236"/>
      <c r="AEM29" s="236"/>
      <c r="AEN29" s="236"/>
      <c r="AEO29" s="236"/>
      <c r="AEP29" s="236"/>
      <c r="AEQ29" s="236"/>
      <c r="AER29" s="236"/>
      <c r="AES29" s="236"/>
      <c r="AFB29" s="236"/>
      <c r="AFC29" s="236"/>
      <c r="AFD29" s="236"/>
      <c r="AFE29" s="236"/>
      <c r="AFF29" s="236"/>
      <c r="AFG29" s="236"/>
      <c r="AFH29" s="236"/>
      <c r="AFI29" s="236"/>
      <c r="AFR29" s="236"/>
      <c r="AFS29" s="236"/>
      <c r="AFT29" s="236"/>
      <c r="AFU29" s="236"/>
      <c r="AFV29" s="236"/>
      <c r="AFW29" s="236"/>
      <c r="AFX29" s="236"/>
      <c r="AFY29" s="236"/>
      <c r="AGH29" s="236"/>
      <c r="AGI29" s="236"/>
      <c r="AGJ29" s="236"/>
      <c r="AGK29" s="236"/>
      <c r="AGL29" s="236"/>
      <c r="AGM29" s="236"/>
      <c r="AGN29" s="236"/>
      <c r="AGO29" s="236"/>
      <c r="AGX29" s="236"/>
      <c r="AGY29" s="236"/>
      <c r="AGZ29" s="236"/>
      <c r="AHA29" s="236"/>
      <c r="AHB29" s="236"/>
      <c r="AHC29" s="236"/>
      <c r="AHD29" s="236"/>
      <c r="AHE29" s="236"/>
      <c r="AHN29" s="236"/>
      <c r="AHO29" s="236"/>
      <c r="AHP29" s="236"/>
      <c r="AHQ29" s="236"/>
      <c r="AHR29" s="236"/>
      <c r="AHS29" s="236"/>
      <c r="AHT29" s="236"/>
      <c r="AHU29" s="236"/>
      <c r="AID29" s="236"/>
      <c r="AIE29" s="236"/>
      <c r="AIF29" s="236"/>
      <c r="AIG29" s="236"/>
      <c r="AIH29" s="236"/>
      <c r="AII29" s="236"/>
      <c r="AIJ29" s="236"/>
      <c r="AIK29" s="236"/>
      <c r="AIT29" s="236"/>
      <c r="AIU29" s="236"/>
      <c r="AIV29" s="236"/>
      <c r="AIW29" s="236"/>
      <c r="AIX29" s="236"/>
      <c r="AIY29" s="236"/>
      <c r="AIZ29" s="236"/>
      <c r="AJA29" s="236"/>
      <c r="AJJ29" s="236"/>
      <c r="AJK29" s="236"/>
      <c r="AJL29" s="236"/>
      <c r="AJM29" s="236"/>
      <c r="AJN29" s="236"/>
      <c r="AJO29" s="236"/>
      <c r="AJP29" s="236"/>
      <c r="AJQ29" s="236"/>
      <c r="AJZ29" s="236"/>
      <c r="AKA29" s="236"/>
      <c r="AKB29" s="236"/>
      <c r="AKC29" s="236"/>
      <c r="AKD29" s="236"/>
      <c r="AKE29" s="236"/>
      <c r="AKF29" s="236"/>
      <c r="AKG29" s="236"/>
      <c r="AKP29" s="236"/>
      <c r="AKQ29" s="236"/>
      <c r="AKR29" s="236"/>
      <c r="AKS29" s="236"/>
      <c r="AKT29" s="236"/>
      <c r="AKU29" s="236"/>
      <c r="AKV29" s="236"/>
      <c r="AKW29" s="236"/>
      <c r="ALF29" s="236"/>
      <c r="ALG29" s="236"/>
      <c r="ALH29" s="236"/>
      <c r="ALI29" s="236"/>
      <c r="ALJ29" s="236"/>
      <c r="ALK29" s="236"/>
      <c r="ALL29" s="236"/>
      <c r="ALM29" s="236"/>
      <c r="ALV29" s="236"/>
      <c r="ALW29" s="236"/>
      <c r="ALX29" s="236"/>
      <c r="ALY29" s="236"/>
      <c r="ALZ29" s="236"/>
      <c r="AMA29" s="236"/>
      <c r="AMB29" s="236"/>
      <c r="AMC29" s="236"/>
      <c r="AML29" s="236"/>
      <c r="AMM29" s="236"/>
      <c r="AMN29" s="236"/>
      <c r="AMO29" s="236"/>
      <c r="AMP29" s="236"/>
      <c r="AMQ29" s="236"/>
      <c r="AMR29" s="236"/>
      <c r="AMS29" s="236"/>
      <c r="ANB29" s="236"/>
      <c r="ANC29" s="236"/>
      <c r="AND29" s="236"/>
      <c r="ANE29" s="236"/>
      <c r="ANF29" s="236"/>
      <c r="ANG29" s="236"/>
      <c r="ANH29" s="236"/>
      <c r="ANI29" s="236"/>
      <c r="ANR29" s="236"/>
      <c r="ANS29" s="236"/>
      <c r="ANT29" s="236"/>
      <c r="ANU29" s="236"/>
      <c r="ANV29" s="236"/>
      <c r="ANW29" s="236"/>
      <c r="ANX29" s="236"/>
      <c r="ANY29" s="236"/>
      <c r="AOH29" s="236"/>
      <c r="AOI29" s="236"/>
      <c r="AOJ29" s="236"/>
      <c r="AOK29" s="236"/>
      <c r="AOL29" s="236"/>
      <c r="AOM29" s="236"/>
      <c r="AON29" s="236"/>
      <c r="AOO29" s="236"/>
      <c r="AOX29" s="236"/>
      <c r="AOY29" s="236"/>
      <c r="AOZ29" s="236"/>
      <c r="APA29" s="236"/>
      <c r="APB29" s="236"/>
      <c r="APC29" s="236"/>
      <c r="APD29" s="236"/>
      <c r="APE29" s="236"/>
      <c r="APN29" s="236"/>
      <c r="APO29" s="236"/>
      <c r="APP29" s="236"/>
      <c r="APQ29" s="236"/>
      <c r="APR29" s="236"/>
      <c r="APS29" s="236"/>
      <c r="APT29" s="236"/>
      <c r="APU29" s="236"/>
      <c r="AQD29" s="236"/>
      <c r="AQE29" s="236"/>
      <c r="AQF29" s="236"/>
      <c r="AQG29" s="236"/>
      <c r="AQH29" s="236"/>
      <c r="AQI29" s="236"/>
      <c r="AQJ29" s="236"/>
      <c r="AQK29" s="236"/>
      <c r="AQT29" s="236"/>
      <c r="AQU29" s="236"/>
      <c r="AQV29" s="236"/>
      <c r="AQW29" s="236"/>
      <c r="AQX29" s="236"/>
      <c r="AQY29" s="236"/>
      <c r="AQZ29" s="236"/>
      <c r="ARA29" s="236"/>
      <c r="ARJ29" s="236"/>
      <c r="ARK29" s="236"/>
      <c r="ARL29" s="236"/>
      <c r="ARM29" s="236"/>
      <c r="ARN29" s="236"/>
      <c r="ARO29" s="236"/>
      <c r="ARP29" s="236"/>
      <c r="ARQ29" s="236"/>
      <c r="ARZ29" s="236"/>
      <c r="ASA29" s="236"/>
      <c r="ASB29" s="236"/>
      <c r="ASC29" s="236"/>
      <c r="ASD29" s="236"/>
      <c r="ASE29" s="236"/>
      <c r="ASF29" s="236"/>
      <c r="ASG29" s="236"/>
      <c r="ASP29" s="236"/>
      <c r="ASQ29" s="236"/>
      <c r="ASR29" s="236"/>
      <c r="ASS29" s="236"/>
      <c r="AST29" s="236"/>
      <c r="ASU29" s="236"/>
      <c r="ASV29" s="236"/>
      <c r="ASW29" s="236"/>
      <c r="ATF29" s="236"/>
      <c r="ATG29" s="236"/>
      <c r="ATH29" s="236"/>
      <c r="ATI29" s="236"/>
      <c r="ATJ29" s="236"/>
      <c r="ATK29" s="236"/>
      <c r="ATL29" s="236"/>
      <c r="ATM29" s="236"/>
      <c r="ATV29" s="236"/>
      <c r="ATW29" s="236"/>
      <c r="ATX29" s="236"/>
      <c r="ATY29" s="236"/>
      <c r="ATZ29" s="236"/>
      <c r="AUA29" s="236"/>
      <c r="AUB29" s="236"/>
      <c r="AUC29" s="236"/>
      <c r="AUL29" s="236"/>
      <c r="AUM29" s="236"/>
      <c r="AUN29" s="236"/>
      <c r="AUO29" s="236"/>
      <c r="AUP29" s="236"/>
      <c r="AUQ29" s="236"/>
      <c r="AUR29" s="236"/>
      <c r="AUS29" s="236"/>
      <c r="AVB29" s="236"/>
      <c r="AVC29" s="236"/>
      <c r="AVD29" s="236"/>
      <c r="AVE29" s="236"/>
      <c r="AVF29" s="236"/>
      <c r="AVG29" s="236"/>
      <c r="AVH29" s="236"/>
      <c r="AVI29" s="236"/>
      <c r="AVR29" s="236"/>
      <c r="AVS29" s="236"/>
      <c r="AVT29" s="236"/>
      <c r="AVU29" s="236"/>
      <c r="AVV29" s="236"/>
      <c r="AVW29" s="236"/>
      <c r="AVX29" s="236"/>
      <c r="AVY29" s="236"/>
      <c r="AWH29" s="236"/>
      <c r="AWI29" s="236"/>
      <c r="AWJ29" s="236"/>
      <c r="AWK29" s="236"/>
      <c r="AWL29" s="236"/>
      <c r="AWM29" s="236"/>
      <c r="AWN29" s="236"/>
      <c r="AWO29" s="236"/>
      <c r="AWX29" s="236"/>
      <c r="AWY29" s="236"/>
      <c r="AWZ29" s="236"/>
      <c r="AXA29" s="236"/>
      <c r="AXB29" s="236"/>
      <c r="AXC29" s="236"/>
      <c r="AXD29" s="236"/>
      <c r="AXE29" s="236"/>
      <c r="AXN29" s="236"/>
      <c r="AXO29" s="236"/>
      <c r="AXP29" s="236"/>
      <c r="AXQ29" s="236"/>
      <c r="AXR29" s="236"/>
      <c r="AXS29" s="236"/>
      <c r="AXT29" s="236"/>
      <c r="AXU29" s="236"/>
      <c r="AYD29" s="236"/>
      <c r="AYE29" s="236"/>
      <c r="AYF29" s="236"/>
      <c r="AYG29" s="236"/>
      <c r="AYH29" s="236"/>
      <c r="AYI29" s="236"/>
      <c r="AYJ29" s="236"/>
      <c r="AYK29" s="236"/>
      <c r="AYT29" s="236"/>
      <c r="AYU29" s="236"/>
      <c r="AYV29" s="236"/>
      <c r="AYW29" s="236"/>
      <c r="AYX29" s="236"/>
      <c r="AYY29" s="236"/>
      <c r="AYZ29" s="236"/>
      <c r="AZA29" s="236"/>
      <c r="AZJ29" s="236"/>
      <c r="AZK29" s="236"/>
      <c r="AZL29" s="236"/>
      <c r="AZM29" s="236"/>
      <c r="AZN29" s="236"/>
      <c r="AZO29" s="236"/>
      <c r="AZP29" s="236"/>
      <c r="AZQ29" s="236"/>
      <c r="AZZ29" s="236"/>
      <c r="BAA29" s="236"/>
      <c r="BAB29" s="236"/>
      <c r="BAC29" s="236"/>
      <c r="BAD29" s="236"/>
      <c r="BAE29" s="236"/>
      <c r="BAF29" s="236"/>
      <c r="BAG29" s="236"/>
      <c r="BAP29" s="236"/>
      <c r="BAQ29" s="236"/>
      <c r="BAR29" s="236"/>
      <c r="BAS29" s="236"/>
      <c r="BAT29" s="236"/>
      <c r="BAU29" s="236"/>
      <c r="BAV29" s="236"/>
      <c r="BAW29" s="236"/>
      <c r="BBF29" s="236"/>
      <c r="BBG29" s="236"/>
      <c r="BBH29" s="236"/>
      <c r="BBI29" s="236"/>
      <c r="BBJ29" s="236"/>
      <c r="BBK29" s="236"/>
      <c r="BBL29" s="236"/>
      <c r="BBM29" s="236"/>
      <c r="BBV29" s="236"/>
      <c r="BBW29" s="236"/>
      <c r="BBX29" s="236"/>
      <c r="BBY29" s="236"/>
      <c r="BBZ29" s="236"/>
      <c r="BCA29" s="236"/>
      <c r="BCB29" s="236"/>
      <c r="BCC29" s="236"/>
      <c r="BCL29" s="236"/>
      <c r="BCM29" s="236"/>
      <c r="BCN29" s="236"/>
      <c r="BCO29" s="236"/>
      <c r="BCP29" s="236"/>
      <c r="BCQ29" s="236"/>
      <c r="BCR29" s="236"/>
      <c r="BCS29" s="236"/>
      <c r="BDB29" s="236"/>
      <c r="BDC29" s="236"/>
      <c r="BDD29" s="236"/>
      <c r="BDE29" s="236"/>
      <c r="BDF29" s="236"/>
      <c r="BDG29" s="236"/>
      <c r="BDH29" s="236"/>
      <c r="BDI29" s="236"/>
      <c r="BDR29" s="236"/>
      <c r="BDS29" s="236"/>
      <c r="BDT29" s="236"/>
      <c r="BDU29" s="236"/>
      <c r="BDV29" s="236"/>
      <c r="BDW29" s="236"/>
      <c r="BDX29" s="236"/>
      <c r="BDY29" s="236"/>
      <c r="BEH29" s="236"/>
      <c r="BEI29" s="236"/>
      <c r="BEJ29" s="236"/>
      <c r="BEK29" s="236"/>
      <c r="BEL29" s="236"/>
      <c r="BEM29" s="236"/>
      <c r="BEN29" s="236"/>
      <c r="BEO29" s="236"/>
      <c r="BEX29" s="236"/>
      <c r="BEY29" s="236"/>
      <c r="BEZ29" s="236"/>
      <c r="BFA29" s="236"/>
      <c r="BFB29" s="236"/>
      <c r="BFC29" s="236"/>
      <c r="BFD29" s="236"/>
      <c r="BFE29" s="236"/>
      <c r="BFN29" s="236"/>
      <c r="BFO29" s="236"/>
      <c r="BFP29" s="236"/>
      <c r="BFQ29" s="236"/>
      <c r="BFR29" s="236"/>
      <c r="BFS29" s="236"/>
      <c r="BFT29" s="236"/>
      <c r="BFU29" s="236"/>
      <c r="BGD29" s="236"/>
      <c r="BGE29" s="236"/>
      <c r="BGF29" s="236"/>
      <c r="BGG29" s="236"/>
      <c r="BGH29" s="236"/>
      <c r="BGI29" s="236"/>
      <c r="BGJ29" s="236"/>
      <c r="BGK29" s="236"/>
      <c r="BGT29" s="236"/>
      <c r="BGU29" s="236"/>
      <c r="BGV29" s="236"/>
      <c r="BGW29" s="236"/>
      <c r="BGX29" s="236"/>
      <c r="BGY29" s="236"/>
      <c r="BGZ29" s="236"/>
      <c r="BHA29" s="236"/>
      <c r="BHJ29" s="236"/>
      <c r="BHK29" s="236"/>
      <c r="BHL29" s="236"/>
      <c r="BHM29" s="236"/>
      <c r="BHN29" s="236"/>
      <c r="BHO29" s="236"/>
      <c r="BHP29" s="236"/>
      <c r="BHQ29" s="236"/>
      <c r="BHZ29" s="236"/>
      <c r="BIA29" s="236"/>
      <c r="BIB29" s="236"/>
      <c r="BIC29" s="236"/>
      <c r="BID29" s="236"/>
      <c r="BIE29" s="236"/>
      <c r="BIF29" s="236"/>
      <c r="BIG29" s="236"/>
      <c r="BIP29" s="236"/>
      <c r="BIQ29" s="236"/>
      <c r="BIR29" s="236"/>
      <c r="BIS29" s="236"/>
      <c r="BIT29" s="236"/>
      <c r="BIU29" s="236"/>
      <c r="BIV29" s="236"/>
      <c r="BIW29" s="236"/>
      <c r="BJF29" s="236"/>
      <c r="BJG29" s="236"/>
      <c r="BJH29" s="236"/>
      <c r="BJI29" s="236"/>
      <c r="BJJ29" s="236"/>
      <c r="BJK29" s="236"/>
      <c r="BJL29" s="236"/>
      <c r="BJM29" s="236"/>
      <c r="BJV29" s="236"/>
      <c r="BJW29" s="236"/>
      <c r="BJX29" s="236"/>
      <c r="BJY29" s="236"/>
      <c r="BJZ29" s="236"/>
      <c r="BKA29" s="236"/>
      <c r="BKB29" s="236"/>
      <c r="BKC29" s="236"/>
      <c r="BKL29" s="236"/>
      <c r="BKM29" s="236"/>
      <c r="BKN29" s="236"/>
      <c r="BKO29" s="236"/>
      <c r="BKP29" s="236"/>
      <c r="BKQ29" s="236"/>
      <c r="BKR29" s="236"/>
      <c r="BKS29" s="236"/>
      <c r="BLB29" s="236"/>
      <c r="BLC29" s="236"/>
      <c r="BLD29" s="236"/>
      <c r="BLE29" s="236"/>
      <c r="BLF29" s="236"/>
      <c r="BLG29" s="236"/>
      <c r="BLH29" s="236"/>
      <c r="BLI29" s="236"/>
      <c r="BLR29" s="236"/>
      <c r="BLS29" s="236"/>
      <c r="BLT29" s="236"/>
      <c r="BLU29" s="236"/>
      <c r="BLV29" s="236"/>
      <c r="BLW29" s="236"/>
      <c r="BLX29" s="236"/>
      <c r="BLY29" s="236"/>
      <c r="BMH29" s="236"/>
      <c r="BMI29" s="236"/>
      <c r="BMJ29" s="236"/>
      <c r="BMK29" s="236"/>
      <c r="BML29" s="236"/>
      <c r="BMM29" s="236"/>
      <c r="BMN29" s="236"/>
      <c r="BMO29" s="236"/>
      <c r="BMX29" s="236"/>
      <c r="BMY29" s="236"/>
      <c r="BMZ29" s="236"/>
      <c r="BNA29" s="236"/>
      <c r="BNB29" s="236"/>
      <c r="BNC29" s="236"/>
      <c r="BND29" s="236"/>
      <c r="BNE29" s="236"/>
      <c r="BNN29" s="236"/>
      <c r="BNO29" s="236"/>
      <c r="BNP29" s="236"/>
      <c r="BNQ29" s="236"/>
      <c r="BNR29" s="236"/>
      <c r="BNS29" s="236"/>
      <c r="BNT29" s="236"/>
      <c r="BNU29" s="236"/>
      <c r="BOD29" s="236"/>
      <c r="BOE29" s="236"/>
      <c r="BOF29" s="236"/>
      <c r="BOG29" s="236"/>
      <c r="BOH29" s="236"/>
      <c r="BOI29" s="236"/>
      <c r="BOJ29" s="236"/>
      <c r="BOK29" s="236"/>
      <c r="BOT29" s="236"/>
      <c r="BOU29" s="236"/>
      <c r="BOV29" s="236"/>
      <c r="BOW29" s="236"/>
      <c r="BOX29" s="236"/>
      <c r="BOY29" s="236"/>
      <c r="BOZ29" s="236"/>
      <c r="BPA29" s="236"/>
      <c r="BPJ29" s="236"/>
      <c r="BPK29" s="236"/>
      <c r="BPL29" s="236"/>
      <c r="BPM29" s="236"/>
      <c r="BPN29" s="236"/>
      <c r="BPO29" s="236"/>
      <c r="BPP29" s="236"/>
      <c r="BPQ29" s="236"/>
      <c r="BPZ29" s="236"/>
      <c r="BQA29" s="236"/>
      <c r="BQB29" s="236"/>
      <c r="BQC29" s="236"/>
      <c r="BQD29" s="236"/>
      <c r="BQE29" s="236"/>
      <c r="BQF29" s="236"/>
      <c r="BQG29" s="236"/>
      <c r="BQP29" s="236"/>
      <c r="BQQ29" s="236"/>
      <c r="BQR29" s="236"/>
      <c r="BQS29" s="236"/>
      <c r="BQT29" s="236"/>
      <c r="BQU29" s="236"/>
      <c r="BQV29" s="236"/>
      <c r="BQW29" s="236"/>
      <c r="BRF29" s="236"/>
      <c r="BRG29" s="236"/>
      <c r="BRH29" s="236"/>
      <c r="BRI29" s="236"/>
      <c r="BRJ29" s="236"/>
      <c r="BRK29" s="236"/>
      <c r="BRL29" s="236"/>
      <c r="BRM29" s="236"/>
      <c r="BRV29" s="236"/>
      <c r="BRW29" s="236"/>
      <c r="BRX29" s="236"/>
      <c r="BRY29" s="236"/>
      <c r="BRZ29" s="236"/>
      <c r="BSA29" s="236"/>
      <c r="BSB29" s="236"/>
      <c r="BSC29" s="236"/>
      <c r="BSL29" s="236"/>
      <c r="BSM29" s="236"/>
      <c r="BSN29" s="236"/>
      <c r="BSO29" s="236"/>
      <c r="BSP29" s="236"/>
      <c r="BSQ29" s="236"/>
      <c r="BSR29" s="236"/>
      <c r="BSS29" s="236"/>
      <c r="BTB29" s="236"/>
      <c r="BTC29" s="236"/>
      <c r="BTD29" s="236"/>
      <c r="BTE29" s="236"/>
      <c r="BTF29" s="236"/>
      <c r="BTG29" s="236"/>
      <c r="BTH29" s="236"/>
      <c r="BTI29" s="236"/>
      <c r="BTR29" s="236"/>
      <c r="BTS29" s="236"/>
      <c r="BTT29" s="236"/>
      <c r="BTU29" s="236"/>
      <c r="BTV29" s="236"/>
      <c r="BTW29" s="236"/>
      <c r="BTX29" s="236"/>
      <c r="BTY29" s="236"/>
      <c r="BUH29" s="236"/>
      <c r="BUI29" s="236"/>
      <c r="BUJ29" s="236"/>
      <c r="BUK29" s="236"/>
      <c r="BUL29" s="236"/>
      <c r="BUM29" s="236"/>
      <c r="BUN29" s="236"/>
      <c r="BUO29" s="236"/>
      <c r="BUX29" s="236"/>
      <c r="BUY29" s="236"/>
      <c r="BUZ29" s="236"/>
      <c r="BVA29" s="236"/>
      <c r="BVB29" s="236"/>
      <c r="BVC29" s="236"/>
      <c r="BVD29" s="236"/>
      <c r="BVE29" s="236"/>
      <c r="BVN29" s="236"/>
      <c r="BVO29" s="236"/>
      <c r="BVP29" s="236"/>
      <c r="BVQ29" s="236"/>
      <c r="BVR29" s="236"/>
      <c r="BVS29" s="236"/>
      <c r="BVT29" s="236"/>
      <c r="BVU29" s="236"/>
      <c r="BWD29" s="236"/>
      <c r="BWE29" s="236"/>
      <c r="BWF29" s="236"/>
      <c r="BWG29" s="236"/>
      <c r="BWH29" s="236"/>
      <c r="BWI29" s="236"/>
      <c r="BWJ29" s="236"/>
      <c r="BWK29" s="236"/>
      <c r="BWT29" s="236"/>
      <c r="BWU29" s="236"/>
      <c r="BWV29" s="236"/>
      <c r="BWW29" s="236"/>
      <c r="BWX29" s="236"/>
      <c r="BWY29" s="236"/>
      <c r="BWZ29" s="236"/>
      <c r="BXA29" s="236"/>
      <c r="BXJ29" s="236"/>
      <c r="BXK29" s="236"/>
      <c r="BXL29" s="236"/>
      <c r="BXM29" s="236"/>
      <c r="BXN29" s="236"/>
      <c r="BXO29" s="236"/>
      <c r="BXP29" s="236"/>
      <c r="BXQ29" s="236"/>
      <c r="BXZ29" s="236"/>
      <c r="BYA29" s="236"/>
      <c r="BYB29" s="236"/>
      <c r="BYC29" s="236"/>
      <c r="BYD29" s="236"/>
      <c r="BYE29" s="236"/>
      <c r="BYF29" s="236"/>
      <c r="BYG29" s="236"/>
      <c r="BYP29" s="236"/>
      <c r="BYQ29" s="236"/>
      <c r="BYR29" s="236"/>
      <c r="BYS29" s="236"/>
      <c r="BYT29" s="236"/>
      <c r="BYU29" s="236"/>
      <c r="BYV29" s="236"/>
      <c r="BYW29" s="236"/>
      <c r="BZF29" s="236"/>
      <c r="BZG29" s="236"/>
      <c r="BZH29" s="236"/>
      <c r="BZI29" s="236"/>
      <c r="BZJ29" s="236"/>
      <c r="BZK29" s="236"/>
      <c r="BZL29" s="236"/>
      <c r="BZM29" s="236"/>
      <c r="BZV29" s="236"/>
      <c r="BZW29" s="236"/>
      <c r="BZX29" s="236"/>
      <c r="BZY29" s="236"/>
      <c r="BZZ29" s="236"/>
      <c r="CAA29" s="236"/>
      <c r="CAB29" s="236"/>
      <c r="CAC29" s="236"/>
      <c r="CAL29" s="236"/>
      <c r="CAM29" s="236"/>
      <c r="CAN29" s="236"/>
      <c r="CAO29" s="236"/>
      <c r="CAP29" s="236"/>
      <c r="CAQ29" s="236"/>
      <c r="CAR29" s="236"/>
      <c r="CAS29" s="236"/>
      <c r="CBB29" s="236"/>
      <c r="CBC29" s="236"/>
      <c r="CBD29" s="236"/>
      <c r="CBE29" s="236"/>
      <c r="CBF29" s="236"/>
      <c r="CBG29" s="236"/>
      <c r="CBH29" s="236"/>
      <c r="CBI29" s="236"/>
      <c r="CBR29" s="236"/>
      <c r="CBS29" s="236"/>
      <c r="CBT29" s="236"/>
      <c r="CBU29" s="236"/>
      <c r="CBV29" s="236"/>
      <c r="CBW29" s="236"/>
      <c r="CBX29" s="236"/>
      <c r="CBY29" s="236"/>
      <c r="CCH29" s="236"/>
      <c r="CCI29" s="236"/>
      <c r="CCJ29" s="236"/>
      <c r="CCK29" s="236"/>
      <c r="CCL29" s="236"/>
      <c r="CCM29" s="236"/>
      <c r="CCN29" s="236"/>
      <c r="CCO29" s="236"/>
      <c r="CCX29" s="236"/>
      <c r="CCY29" s="236"/>
      <c r="CCZ29" s="236"/>
      <c r="CDA29" s="236"/>
      <c r="CDB29" s="236"/>
      <c r="CDC29" s="236"/>
      <c r="CDD29" s="236"/>
      <c r="CDE29" s="236"/>
      <c r="CDN29" s="236"/>
      <c r="CDO29" s="236"/>
      <c r="CDP29" s="236"/>
      <c r="CDQ29" s="236"/>
      <c r="CDR29" s="236"/>
      <c r="CDS29" s="236"/>
      <c r="CDT29" s="236"/>
      <c r="CDU29" s="236"/>
      <c r="CED29" s="236"/>
      <c r="CEE29" s="236"/>
      <c r="CEF29" s="236"/>
      <c r="CEG29" s="236"/>
      <c r="CEH29" s="236"/>
      <c r="CEI29" s="236"/>
      <c r="CEJ29" s="236"/>
      <c r="CEK29" s="236"/>
      <c r="CET29" s="236"/>
      <c r="CEU29" s="236"/>
      <c r="CEV29" s="236"/>
      <c r="CEW29" s="236"/>
      <c r="CEX29" s="236"/>
      <c r="CEY29" s="236"/>
      <c r="CEZ29" s="236"/>
      <c r="CFA29" s="236"/>
      <c r="CFJ29" s="236"/>
      <c r="CFK29" s="236"/>
      <c r="CFL29" s="236"/>
      <c r="CFM29" s="236"/>
      <c r="CFN29" s="236"/>
      <c r="CFO29" s="236"/>
      <c r="CFP29" s="236"/>
      <c r="CFQ29" s="236"/>
      <c r="CFZ29" s="236"/>
      <c r="CGA29" s="236"/>
      <c r="CGB29" s="236"/>
      <c r="CGC29" s="236"/>
      <c r="CGD29" s="236"/>
      <c r="CGE29" s="236"/>
      <c r="CGF29" s="236"/>
      <c r="CGG29" s="236"/>
      <c r="CGP29" s="236"/>
      <c r="CGQ29" s="236"/>
      <c r="CGR29" s="236"/>
      <c r="CGS29" s="236"/>
      <c r="CGT29" s="236"/>
      <c r="CGU29" s="236"/>
      <c r="CGV29" s="236"/>
      <c r="CGW29" s="236"/>
      <c r="CHF29" s="236"/>
      <c r="CHG29" s="236"/>
      <c r="CHH29" s="236"/>
      <c r="CHI29" s="236"/>
      <c r="CHJ29" s="236"/>
      <c r="CHK29" s="236"/>
      <c r="CHL29" s="236"/>
      <c r="CHM29" s="236"/>
      <c r="CHV29" s="236"/>
      <c r="CHW29" s="236"/>
      <c r="CHX29" s="236"/>
      <c r="CHY29" s="236"/>
      <c r="CHZ29" s="236"/>
      <c r="CIA29" s="236"/>
      <c r="CIB29" s="236"/>
      <c r="CIC29" s="236"/>
      <c r="CIL29" s="236"/>
      <c r="CIM29" s="236"/>
      <c r="CIN29" s="236"/>
      <c r="CIO29" s="236"/>
      <c r="CIP29" s="236"/>
      <c r="CIQ29" s="236"/>
      <c r="CIR29" s="236"/>
      <c r="CIS29" s="236"/>
      <c r="CJB29" s="236"/>
      <c r="CJC29" s="236"/>
      <c r="CJD29" s="236"/>
      <c r="CJE29" s="236"/>
      <c r="CJF29" s="236"/>
      <c r="CJG29" s="236"/>
      <c r="CJH29" s="236"/>
      <c r="CJI29" s="236"/>
      <c r="CJR29" s="236"/>
      <c r="CJS29" s="236"/>
      <c r="CJT29" s="236"/>
      <c r="CJU29" s="236"/>
      <c r="CJV29" s="236"/>
      <c r="CJW29" s="236"/>
      <c r="CJX29" s="236"/>
      <c r="CJY29" s="236"/>
      <c r="CKH29" s="236"/>
      <c r="CKI29" s="236"/>
      <c r="CKJ29" s="236"/>
      <c r="CKK29" s="236"/>
      <c r="CKL29" s="236"/>
      <c r="CKM29" s="236"/>
      <c r="CKN29" s="236"/>
      <c r="CKO29" s="236"/>
      <c r="CKX29" s="236"/>
      <c r="CKY29" s="236"/>
      <c r="CKZ29" s="236"/>
      <c r="CLA29" s="236"/>
      <c r="CLB29" s="236"/>
      <c r="CLC29" s="236"/>
      <c r="CLD29" s="236"/>
      <c r="CLE29" s="236"/>
      <c r="CLN29" s="236"/>
      <c r="CLO29" s="236"/>
      <c r="CLP29" s="236"/>
      <c r="CLQ29" s="236"/>
      <c r="CLR29" s="236"/>
      <c r="CLS29" s="236"/>
      <c r="CLT29" s="236"/>
      <c r="CLU29" s="236"/>
      <c r="CMD29" s="236"/>
      <c r="CME29" s="236"/>
      <c r="CMF29" s="236"/>
      <c r="CMG29" s="236"/>
      <c r="CMH29" s="236"/>
      <c r="CMI29" s="236"/>
      <c r="CMJ29" s="236"/>
      <c r="CMK29" s="236"/>
      <c r="CMT29" s="236"/>
      <c r="CMU29" s="236"/>
      <c r="CMV29" s="236"/>
      <c r="CMW29" s="236"/>
      <c r="CMX29" s="236"/>
      <c r="CMY29" s="236"/>
      <c r="CMZ29" s="236"/>
      <c r="CNA29" s="236"/>
      <c r="CNJ29" s="236"/>
      <c r="CNK29" s="236"/>
      <c r="CNL29" s="236"/>
      <c r="CNM29" s="236"/>
      <c r="CNN29" s="236"/>
      <c r="CNO29" s="236"/>
      <c r="CNP29" s="236"/>
      <c r="CNQ29" s="236"/>
      <c r="CNZ29" s="236"/>
      <c r="COA29" s="236"/>
      <c r="COB29" s="236"/>
      <c r="COC29" s="236"/>
      <c r="COD29" s="236"/>
      <c r="COE29" s="236"/>
      <c r="COF29" s="236"/>
      <c r="COG29" s="236"/>
      <c r="COP29" s="236"/>
      <c r="COQ29" s="236"/>
      <c r="COR29" s="236"/>
      <c r="COS29" s="236"/>
      <c r="COT29" s="236"/>
      <c r="COU29" s="236"/>
      <c r="COV29" s="236"/>
      <c r="COW29" s="236"/>
      <c r="CPF29" s="236"/>
      <c r="CPG29" s="236"/>
      <c r="CPH29" s="236"/>
      <c r="CPI29" s="236"/>
      <c r="CPJ29" s="236"/>
      <c r="CPK29" s="236"/>
      <c r="CPL29" s="236"/>
      <c r="CPM29" s="236"/>
      <c r="CPV29" s="236"/>
      <c r="CPW29" s="236"/>
      <c r="CPX29" s="236"/>
      <c r="CPY29" s="236"/>
      <c r="CPZ29" s="236"/>
      <c r="CQA29" s="236"/>
      <c r="CQB29" s="236"/>
      <c r="CQC29" s="236"/>
      <c r="CQL29" s="236"/>
      <c r="CQM29" s="236"/>
      <c r="CQN29" s="236"/>
      <c r="CQO29" s="236"/>
      <c r="CQP29" s="236"/>
      <c r="CQQ29" s="236"/>
      <c r="CQR29" s="236"/>
      <c r="CQS29" s="236"/>
      <c r="CRB29" s="236"/>
      <c r="CRC29" s="236"/>
      <c r="CRD29" s="236"/>
      <c r="CRE29" s="236"/>
      <c r="CRF29" s="236"/>
      <c r="CRG29" s="236"/>
      <c r="CRH29" s="236"/>
      <c r="CRI29" s="236"/>
      <c r="CRR29" s="236"/>
      <c r="CRS29" s="236"/>
      <c r="CRT29" s="236"/>
      <c r="CRU29" s="236"/>
      <c r="CRV29" s="236"/>
      <c r="CRW29" s="236"/>
      <c r="CRX29" s="236"/>
      <c r="CRY29" s="236"/>
      <c r="CSH29" s="236"/>
      <c r="CSI29" s="236"/>
      <c r="CSJ29" s="236"/>
      <c r="CSK29" s="236"/>
      <c r="CSL29" s="236"/>
      <c r="CSM29" s="236"/>
      <c r="CSN29" s="236"/>
      <c r="CSO29" s="236"/>
      <c r="CSX29" s="236"/>
      <c r="CSY29" s="236"/>
      <c r="CSZ29" s="236"/>
      <c r="CTA29" s="236"/>
      <c r="CTB29" s="236"/>
      <c r="CTC29" s="236"/>
      <c r="CTD29" s="236"/>
      <c r="CTE29" s="236"/>
      <c r="CTN29" s="236"/>
      <c r="CTO29" s="236"/>
      <c r="CTP29" s="236"/>
      <c r="CTQ29" s="236"/>
      <c r="CTR29" s="236"/>
      <c r="CTS29" s="236"/>
      <c r="CTT29" s="236"/>
      <c r="CTU29" s="236"/>
      <c r="CUD29" s="236"/>
      <c r="CUE29" s="236"/>
      <c r="CUF29" s="236"/>
      <c r="CUG29" s="236"/>
      <c r="CUH29" s="236"/>
      <c r="CUI29" s="236"/>
      <c r="CUJ29" s="236"/>
      <c r="CUK29" s="236"/>
      <c r="CUT29" s="236"/>
      <c r="CUU29" s="236"/>
      <c r="CUV29" s="236"/>
      <c r="CUW29" s="236"/>
      <c r="CUX29" s="236"/>
      <c r="CUY29" s="236"/>
      <c r="CUZ29" s="236"/>
      <c r="CVA29" s="236"/>
      <c r="CVJ29" s="236"/>
      <c r="CVK29" s="236"/>
      <c r="CVL29" s="236"/>
      <c r="CVM29" s="236"/>
      <c r="CVN29" s="236"/>
      <c r="CVO29" s="236"/>
      <c r="CVP29" s="236"/>
      <c r="CVQ29" s="236"/>
      <c r="CVZ29" s="236"/>
      <c r="CWA29" s="236"/>
      <c r="CWB29" s="236"/>
      <c r="CWC29" s="236"/>
      <c r="CWD29" s="236"/>
      <c r="CWE29" s="236"/>
      <c r="CWF29" s="236"/>
      <c r="CWG29" s="236"/>
      <c r="CWP29" s="236"/>
      <c r="CWQ29" s="236"/>
      <c r="CWR29" s="236"/>
      <c r="CWS29" s="236"/>
      <c r="CWT29" s="236"/>
      <c r="CWU29" s="236"/>
      <c r="CWV29" s="236"/>
      <c r="CWW29" s="236"/>
      <c r="CXF29" s="236"/>
      <c r="CXG29" s="236"/>
      <c r="CXH29" s="236"/>
      <c r="CXI29" s="236"/>
      <c r="CXJ29" s="236"/>
      <c r="CXK29" s="236"/>
      <c r="CXL29" s="236"/>
      <c r="CXM29" s="236"/>
      <c r="CXV29" s="236"/>
      <c r="CXW29" s="236"/>
      <c r="CXX29" s="236"/>
      <c r="CXY29" s="236"/>
      <c r="CXZ29" s="236"/>
      <c r="CYA29" s="236"/>
      <c r="CYB29" s="236"/>
      <c r="CYC29" s="236"/>
      <c r="CYL29" s="236"/>
      <c r="CYM29" s="236"/>
      <c r="CYN29" s="236"/>
      <c r="CYO29" s="236"/>
      <c r="CYP29" s="236"/>
      <c r="CYQ29" s="236"/>
      <c r="CYR29" s="236"/>
      <c r="CYS29" s="236"/>
      <c r="CZB29" s="236"/>
      <c r="CZC29" s="236"/>
      <c r="CZD29" s="236"/>
      <c r="CZE29" s="236"/>
      <c r="CZF29" s="236"/>
      <c r="CZG29" s="236"/>
      <c r="CZH29" s="236"/>
      <c r="CZI29" s="236"/>
      <c r="CZR29" s="236"/>
      <c r="CZS29" s="236"/>
      <c r="CZT29" s="236"/>
      <c r="CZU29" s="236"/>
      <c r="CZV29" s="236"/>
      <c r="CZW29" s="236"/>
      <c r="CZX29" s="236"/>
      <c r="CZY29" s="236"/>
      <c r="DAH29" s="236"/>
      <c r="DAI29" s="236"/>
      <c r="DAJ29" s="236"/>
      <c r="DAK29" s="236"/>
      <c r="DAL29" s="236"/>
      <c r="DAM29" s="236"/>
      <c r="DAN29" s="236"/>
      <c r="DAO29" s="236"/>
      <c r="DAX29" s="236"/>
      <c r="DAY29" s="236"/>
      <c r="DAZ29" s="236"/>
      <c r="DBA29" s="236"/>
      <c r="DBB29" s="236"/>
      <c r="DBC29" s="236"/>
      <c r="DBD29" s="236"/>
      <c r="DBE29" s="236"/>
      <c r="DBN29" s="236"/>
      <c r="DBO29" s="236"/>
      <c r="DBP29" s="236"/>
      <c r="DBQ29" s="236"/>
      <c r="DBR29" s="236"/>
      <c r="DBS29" s="236"/>
      <c r="DBT29" s="236"/>
      <c r="DBU29" s="236"/>
      <c r="DCD29" s="236"/>
      <c r="DCE29" s="236"/>
      <c r="DCF29" s="236"/>
      <c r="DCG29" s="236"/>
      <c r="DCH29" s="236"/>
      <c r="DCI29" s="236"/>
      <c r="DCJ29" s="236"/>
      <c r="DCK29" s="236"/>
      <c r="DCT29" s="236"/>
      <c r="DCU29" s="236"/>
      <c r="DCV29" s="236"/>
      <c r="DCW29" s="236"/>
      <c r="DCX29" s="236"/>
      <c r="DCY29" s="236"/>
      <c r="DCZ29" s="236"/>
      <c r="DDA29" s="236"/>
      <c r="DDJ29" s="236"/>
      <c r="DDK29" s="236"/>
      <c r="DDL29" s="236"/>
      <c r="DDM29" s="236"/>
      <c r="DDN29" s="236"/>
      <c r="DDO29" s="236"/>
      <c r="DDP29" s="236"/>
      <c r="DDQ29" s="236"/>
      <c r="DDZ29" s="236"/>
      <c r="DEA29" s="236"/>
      <c r="DEB29" s="236"/>
      <c r="DEC29" s="236"/>
      <c r="DED29" s="236"/>
      <c r="DEE29" s="236"/>
      <c r="DEF29" s="236"/>
      <c r="DEG29" s="236"/>
      <c r="DEP29" s="236"/>
      <c r="DEQ29" s="236"/>
      <c r="DER29" s="236"/>
      <c r="DES29" s="236"/>
      <c r="DET29" s="236"/>
      <c r="DEU29" s="236"/>
      <c r="DEV29" s="236"/>
      <c r="DEW29" s="236"/>
      <c r="DFF29" s="236"/>
      <c r="DFG29" s="236"/>
      <c r="DFH29" s="236"/>
      <c r="DFI29" s="236"/>
      <c r="DFJ29" s="236"/>
      <c r="DFK29" s="236"/>
      <c r="DFL29" s="236"/>
      <c r="DFM29" s="236"/>
      <c r="DFV29" s="236"/>
      <c r="DFW29" s="236"/>
      <c r="DFX29" s="236"/>
      <c r="DFY29" s="236"/>
      <c r="DFZ29" s="236"/>
      <c r="DGA29" s="236"/>
      <c r="DGB29" s="236"/>
      <c r="DGC29" s="236"/>
      <c r="DGL29" s="236"/>
      <c r="DGM29" s="236"/>
      <c r="DGN29" s="236"/>
      <c r="DGO29" s="236"/>
      <c r="DGP29" s="236"/>
      <c r="DGQ29" s="236"/>
      <c r="DGR29" s="236"/>
      <c r="DGS29" s="236"/>
      <c r="DHB29" s="236"/>
      <c r="DHC29" s="236"/>
      <c r="DHD29" s="236"/>
      <c r="DHE29" s="236"/>
      <c r="DHF29" s="236"/>
      <c r="DHG29" s="236"/>
      <c r="DHH29" s="236"/>
      <c r="DHI29" s="236"/>
      <c r="DHR29" s="236"/>
      <c r="DHS29" s="236"/>
      <c r="DHT29" s="236"/>
      <c r="DHU29" s="236"/>
      <c r="DHV29" s="236"/>
      <c r="DHW29" s="236"/>
      <c r="DHX29" s="236"/>
      <c r="DHY29" s="236"/>
      <c r="DIH29" s="236"/>
      <c r="DII29" s="236"/>
      <c r="DIJ29" s="236"/>
      <c r="DIK29" s="236"/>
      <c r="DIL29" s="236"/>
      <c r="DIM29" s="236"/>
      <c r="DIN29" s="236"/>
      <c r="DIO29" s="236"/>
      <c r="DIX29" s="236"/>
      <c r="DIY29" s="236"/>
      <c r="DIZ29" s="236"/>
      <c r="DJA29" s="236"/>
      <c r="DJB29" s="236"/>
      <c r="DJC29" s="236"/>
      <c r="DJD29" s="236"/>
      <c r="DJE29" s="236"/>
      <c r="DJN29" s="236"/>
      <c r="DJO29" s="236"/>
      <c r="DJP29" s="236"/>
      <c r="DJQ29" s="236"/>
      <c r="DJR29" s="236"/>
      <c r="DJS29" s="236"/>
      <c r="DJT29" s="236"/>
      <c r="DJU29" s="236"/>
      <c r="DKD29" s="236"/>
      <c r="DKE29" s="236"/>
      <c r="DKF29" s="236"/>
      <c r="DKG29" s="236"/>
      <c r="DKH29" s="236"/>
      <c r="DKI29" s="236"/>
      <c r="DKJ29" s="236"/>
      <c r="DKK29" s="236"/>
      <c r="DKT29" s="236"/>
      <c r="DKU29" s="236"/>
      <c r="DKV29" s="236"/>
      <c r="DKW29" s="236"/>
      <c r="DKX29" s="236"/>
      <c r="DKY29" s="236"/>
      <c r="DKZ29" s="236"/>
      <c r="DLA29" s="236"/>
      <c r="DLJ29" s="236"/>
      <c r="DLK29" s="236"/>
      <c r="DLL29" s="236"/>
      <c r="DLM29" s="236"/>
      <c r="DLN29" s="236"/>
      <c r="DLO29" s="236"/>
      <c r="DLP29" s="236"/>
      <c r="DLQ29" s="236"/>
      <c r="DLZ29" s="236"/>
      <c r="DMA29" s="236"/>
      <c r="DMB29" s="236"/>
      <c r="DMC29" s="236"/>
      <c r="DMD29" s="236"/>
      <c r="DME29" s="236"/>
      <c r="DMF29" s="236"/>
      <c r="DMG29" s="236"/>
      <c r="DMP29" s="236"/>
      <c r="DMQ29" s="236"/>
      <c r="DMR29" s="236"/>
      <c r="DMS29" s="236"/>
      <c r="DMT29" s="236"/>
      <c r="DMU29" s="236"/>
      <c r="DMV29" s="236"/>
      <c r="DMW29" s="236"/>
      <c r="DNF29" s="236"/>
      <c r="DNG29" s="236"/>
      <c r="DNH29" s="236"/>
      <c r="DNI29" s="236"/>
      <c r="DNJ29" s="236"/>
      <c r="DNK29" s="236"/>
      <c r="DNL29" s="236"/>
      <c r="DNM29" s="236"/>
      <c r="DNV29" s="236"/>
      <c r="DNW29" s="236"/>
      <c r="DNX29" s="236"/>
      <c r="DNY29" s="236"/>
      <c r="DNZ29" s="236"/>
      <c r="DOA29" s="236"/>
      <c r="DOB29" s="236"/>
      <c r="DOC29" s="236"/>
      <c r="DOL29" s="236"/>
      <c r="DOM29" s="236"/>
      <c r="DON29" s="236"/>
      <c r="DOO29" s="236"/>
      <c r="DOP29" s="236"/>
      <c r="DOQ29" s="236"/>
      <c r="DOR29" s="236"/>
      <c r="DOS29" s="236"/>
      <c r="DPB29" s="236"/>
      <c r="DPC29" s="236"/>
      <c r="DPD29" s="236"/>
      <c r="DPE29" s="236"/>
      <c r="DPF29" s="236"/>
      <c r="DPG29" s="236"/>
      <c r="DPH29" s="236"/>
      <c r="DPI29" s="236"/>
      <c r="DPR29" s="236"/>
      <c r="DPS29" s="236"/>
      <c r="DPT29" s="236"/>
      <c r="DPU29" s="236"/>
      <c r="DPV29" s="236"/>
      <c r="DPW29" s="236"/>
      <c r="DPX29" s="236"/>
      <c r="DPY29" s="236"/>
      <c r="DQH29" s="236"/>
      <c r="DQI29" s="236"/>
      <c r="DQJ29" s="236"/>
      <c r="DQK29" s="236"/>
      <c r="DQL29" s="236"/>
      <c r="DQM29" s="236"/>
      <c r="DQN29" s="236"/>
      <c r="DQO29" s="236"/>
      <c r="DQX29" s="236"/>
      <c r="DQY29" s="236"/>
      <c r="DQZ29" s="236"/>
      <c r="DRA29" s="236"/>
      <c r="DRB29" s="236"/>
      <c r="DRC29" s="236"/>
      <c r="DRD29" s="236"/>
      <c r="DRE29" s="236"/>
      <c r="DRN29" s="236"/>
      <c r="DRO29" s="236"/>
      <c r="DRP29" s="236"/>
      <c r="DRQ29" s="236"/>
      <c r="DRR29" s="236"/>
      <c r="DRS29" s="236"/>
      <c r="DRT29" s="236"/>
      <c r="DRU29" s="236"/>
      <c r="DSD29" s="236"/>
      <c r="DSE29" s="236"/>
      <c r="DSF29" s="236"/>
      <c r="DSG29" s="236"/>
      <c r="DSH29" s="236"/>
      <c r="DSI29" s="236"/>
      <c r="DSJ29" s="236"/>
      <c r="DSK29" s="236"/>
      <c r="DST29" s="236"/>
      <c r="DSU29" s="236"/>
      <c r="DSV29" s="236"/>
      <c r="DSW29" s="236"/>
      <c r="DSX29" s="236"/>
      <c r="DSY29" s="236"/>
      <c r="DSZ29" s="236"/>
      <c r="DTA29" s="236"/>
      <c r="DTJ29" s="236"/>
      <c r="DTK29" s="236"/>
      <c r="DTL29" s="236"/>
      <c r="DTM29" s="236"/>
      <c r="DTN29" s="236"/>
      <c r="DTO29" s="236"/>
      <c r="DTP29" s="236"/>
      <c r="DTQ29" s="236"/>
      <c r="DTZ29" s="236"/>
      <c r="DUA29" s="236"/>
      <c r="DUB29" s="236"/>
      <c r="DUC29" s="236"/>
      <c r="DUD29" s="236"/>
      <c r="DUE29" s="236"/>
      <c r="DUF29" s="236"/>
      <c r="DUG29" s="236"/>
      <c r="DUP29" s="236"/>
      <c r="DUQ29" s="236"/>
      <c r="DUR29" s="236"/>
      <c r="DUS29" s="236"/>
      <c r="DUT29" s="236"/>
      <c r="DUU29" s="236"/>
      <c r="DUV29" s="236"/>
      <c r="DUW29" s="236"/>
      <c r="DVF29" s="236"/>
      <c r="DVG29" s="236"/>
      <c r="DVH29" s="236"/>
      <c r="DVI29" s="236"/>
      <c r="DVJ29" s="236"/>
      <c r="DVK29" s="236"/>
      <c r="DVL29" s="236"/>
      <c r="DVM29" s="236"/>
      <c r="DVV29" s="236"/>
      <c r="DVW29" s="236"/>
      <c r="DVX29" s="236"/>
      <c r="DVY29" s="236"/>
      <c r="DVZ29" s="236"/>
      <c r="DWA29" s="236"/>
      <c r="DWB29" s="236"/>
      <c r="DWC29" s="236"/>
      <c r="DWL29" s="236"/>
      <c r="DWM29" s="236"/>
      <c r="DWN29" s="236"/>
      <c r="DWO29" s="236"/>
      <c r="DWP29" s="236"/>
      <c r="DWQ29" s="236"/>
      <c r="DWR29" s="236"/>
      <c r="DWS29" s="236"/>
      <c r="DXB29" s="236"/>
      <c r="DXC29" s="236"/>
      <c r="DXD29" s="236"/>
      <c r="DXE29" s="236"/>
      <c r="DXF29" s="236"/>
      <c r="DXG29" s="236"/>
      <c r="DXH29" s="236"/>
      <c r="DXI29" s="236"/>
      <c r="DXR29" s="236"/>
      <c r="DXS29" s="236"/>
      <c r="DXT29" s="236"/>
      <c r="DXU29" s="236"/>
      <c r="DXV29" s="236"/>
      <c r="DXW29" s="236"/>
      <c r="DXX29" s="236"/>
      <c r="DXY29" s="236"/>
      <c r="DYH29" s="236"/>
      <c r="DYI29" s="236"/>
      <c r="DYJ29" s="236"/>
      <c r="DYK29" s="236"/>
      <c r="DYL29" s="236"/>
      <c r="DYM29" s="236"/>
      <c r="DYN29" s="236"/>
      <c r="DYO29" s="236"/>
      <c r="DYX29" s="236"/>
      <c r="DYY29" s="236"/>
      <c r="DYZ29" s="236"/>
      <c r="DZA29" s="236"/>
      <c r="DZB29" s="236"/>
      <c r="DZC29" s="236"/>
      <c r="DZD29" s="236"/>
      <c r="DZE29" s="236"/>
      <c r="DZN29" s="236"/>
      <c r="DZO29" s="236"/>
      <c r="DZP29" s="236"/>
      <c r="DZQ29" s="236"/>
      <c r="DZR29" s="236"/>
      <c r="DZS29" s="236"/>
      <c r="DZT29" s="236"/>
      <c r="DZU29" s="236"/>
      <c r="EAD29" s="236"/>
      <c r="EAE29" s="236"/>
      <c r="EAF29" s="236"/>
      <c r="EAG29" s="236"/>
      <c r="EAH29" s="236"/>
      <c r="EAI29" s="236"/>
      <c r="EAJ29" s="236"/>
      <c r="EAK29" s="236"/>
      <c r="EAT29" s="236"/>
      <c r="EAU29" s="236"/>
      <c r="EAV29" s="236"/>
      <c r="EAW29" s="236"/>
      <c r="EAX29" s="236"/>
      <c r="EAY29" s="236"/>
      <c r="EAZ29" s="236"/>
      <c r="EBA29" s="236"/>
      <c r="EBJ29" s="236"/>
      <c r="EBK29" s="236"/>
      <c r="EBL29" s="236"/>
      <c r="EBM29" s="236"/>
      <c r="EBN29" s="236"/>
      <c r="EBO29" s="236"/>
      <c r="EBP29" s="236"/>
      <c r="EBQ29" s="236"/>
      <c r="EBZ29" s="236"/>
      <c r="ECA29" s="236"/>
      <c r="ECB29" s="236"/>
      <c r="ECC29" s="236"/>
      <c r="ECD29" s="236"/>
      <c r="ECE29" s="236"/>
      <c r="ECF29" s="236"/>
      <c r="ECG29" s="236"/>
      <c r="ECP29" s="236"/>
      <c r="ECQ29" s="236"/>
      <c r="ECR29" s="236"/>
      <c r="ECS29" s="236"/>
      <c r="ECT29" s="236"/>
      <c r="ECU29" s="236"/>
      <c r="ECV29" s="236"/>
      <c r="ECW29" s="236"/>
      <c r="EDF29" s="236"/>
      <c r="EDG29" s="236"/>
      <c r="EDH29" s="236"/>
      <c r="EDI29" s="236"/>
      <c r="EDJ29" s="236"/>
      <c r="EDK29" s="236"/>
      <c r="EDL29" s="236"/>
      <c r="EDM29" s="236"/>
      <c r="EDV29" s="236"/>
      <c r="EDW29" s="236"/>
      <c r="EDX29" s="236"/>
      <c r="EDY29" s="236"/>
      <c r="EDZ29" s="236"/>
      <c r="EEA29" s="236"/>
      <c r="EEB29" s="236"/>
      <c r="EEC29" s="236"/>
      <c r="EEL29" s="236"/>
      <c r="EEM29" s="236"/>
      <c r="EEN29" s="236"/>
      <c r="EEO29" s="236"/>
      <c r="EEP29" s="236"/>
      <c r="EEQ29" s="236"/>
      <c r="EER29" s="236"/>
      <c r="EES29" s="236"/>
      <c r="EFB29" s="236"/>
      <c r="EFC29" s="236"/>
      <c r="EFD29" s="236"/>
      <c r="EFE29" s="236"/>
      <c r="EFF29" s="236"/>
      <c r="EFG29" s="236"/>
      <c r="EFH29" s="236"/>
      <c r="EFI29" s="236"/>
      <c r="EFR29" s="236"/>
      <c r="EFS29" s="236"/>
      <c r="EFT29" s="236"/>
      <c r="EFU29" s="236"/>
      <c r="EFV29" s="236"/>
      <c r="EFW29" s="236"/>
      <c r="EFX29" s="236"/>
      <c r="EFY29" s="236"/>
      <c r="EGH29" s="236"/>
      <c r="EGI29" s="236"/>
      <c r="EGJ29" s="236"/>
      <c r="EGK29" s="236"/>
      <c r="EGL29" s="236"/>
      <c r="EGM29" s="236"/>
      <c r="EGN29" s="236"/>
      <c r="EGO29" s="236"/>
      <c r="EGX29" s="236"/>
      <c r="EGY29" s="236"/>
      <c r="EGZ29" s="236"/>
      <c r="EHA29" s="236"/>
      <c r="EHB29" s="236"/>
      <c r="EHC29" s="236"/>
      <c r="EHD29" s="236"/>
      <c r="EHE29" s="236"/>
      <c r="EHN29" s="236"/>
      <c r="EHO29" s="236"/>
      <c r="EHP29" s="236"/>
      <c r="EHQ29" s="236"/>
      <c r="EHR29" s="236"/>
      <c r="EHS29" s="236"/>
      <c r="EHT29" s="236"/>
      <c r="EHU29" s="236"/>
      <c r="EID29" s="236"/>
      <c r="EIE29" s="236"/>
      <c r="EIF29" s="236"/>
      <c r="EIG29" s="236"/>
      <c r="EIH29" s="236"/>
      <c r="EII29" s="236"/>
      <c r="EIJ29" s="236"/>
      <c r="EIK29" s="236"/>
      <c r="EIT29" s="236"/>
      <c r="EIU29" s="236"/>
      <c r="EIV29" s="236"/>
      <c r="EIW29" s="236"/>
      <c r="EIX29" s="236"/>
      <c r="EIY29" s="236"/>
      <c r="EIZ29" s="236"/>
      <c r="EJA29" s="236"/>
      <c r="EJJ29" s="236"/>
      <c r="EJK29" s="236"/>
      <c r="EJL29" s="236"/>
      <c r="EJM29" s="236"/>
      <c r="EJN29" s="236"/>
      <c r="EJO29" s="236"/>
      <c r="EJP29" s="236"/>
      <c r="EJQ29" s="236"/>
      <c r="EJZ29" s="236"/>
      <c r="EKA29" s="236"/>
      <c r="EKB29" s="236"/>
      <c r="EKC29" s="236"/>
      <c r="EKD29" s="236"/>
      <c r="EKE29" s="236"/>
      <c r="EKF29" s="236"/>
      <c r="EKG29" s="236"/>
      <c r="EKP29" s="236"/>
      <c r="EKQ29" s="236"/>
      <c r="EKR29" s="236"/>
      <c r="EKS29" s="236"/>
      <c r="EKT29" s="236"/>
      <c r="EKU29" s="236"/>
      <c r="EKV29" s="236"/>
      <c r="EKW29" s="236"/>
      <c r="ELF29" s="236"/>
      <c r="ELG29" s="236"/>
      <c r="ELH29" s="236"/>
      <c r="ELI29" s="236"/>
      <c r="ELJ29" s="236"/>
      <c r="ELK29" s="236"/>
      <c r="ELL29" s="236"/>
      <c r="ELM29" s="236"/>
      <c r="ELV29" s="236"/>
      <c r="ELW29" s="236"/>
      <c r="ELX29" s="236"/>
      <c r="ELY29" s="236"/>
      <c r="ELZ29" s="236"/>
      <c r="EMA29" s="236"/>
      <c r="EMB29" s="236"/>
      <c r="EMC29" s="236"/>
      <c r="EML29" s="236"/>
      <c r="EMM29" s="236"/>
      <c r="EMN29" s="236"/>
      <c r="EMO29" s="236"/>
      <c r="EMP29" s="236"/>
      <c r="EMQ29" s="236"/>
      <c r="EMR29" s="236"/>
      <c r="EMS29" s="236"/>
      <c r="ENB29" s="236"/>
      <c r="ENC29" s="236"/>
      <c r="END29" s="236"/>
      <c r="ENE29" s="236"/>
      <c r="ENF29" s="236"/>
      <c r="ENG29" s="236"/>
      <c r="ENH29" s="236"/>
      <c r="ENI29" s="236"/>
      <c r="ENR29" s="236"/>
      <c r="ENS29" s="236"/>
      <c r="ENT29" s="236"/>
      <c r="ENU29" s="236"/>
      <c r="ENV29" s="236"/>
      <c r="ENW29" s="236"/>
      <c r="ENX29" s="236"/>
      <c r="ENY29" s="236"/>
      <c r="EOH29" s="236"/>
      <c r="EOI29" s="236"/>
      <c r="EOJ29" s="236"/>
      <c r="EOK29" s="236"/>
      <c r="EOL29" s="236"/>
      <c r="EOM29" s="236"/>
      <c r="EON29" s="236"/>
      <c r="EOO29" s="236"/>
      <c r="EOX29" s="236"/>
      <c r="EOY29" s="236"/>
      <c r="EOZ29" s="236"/>
      <c r="EPA29" s="236"/>
      <c r="EPB29" s="236"/>
      <c r="EPC29" s="236"/>
      <c r="EPD29" s="236"/>
      <c r="EPE29" s="236"/>
      <c r="EPN29" s="236"/>
      <c r="EPO29" s="236"/>
      <c r="EPP29" s="236"/>
      <c r="EPQ29" s="236"/>
      <c r="EPR29" s="236"/>
      <c r="EPS29" s="236"/>
      <c r="EPT29" s="236"/>
      <c r="EPU29" s="236"/>
      <c r="EQD29" s="236"/>
      <c r="EQE29" s="236"/>
      <c r="EQF29" s="236"/>
      <c r="EQG29" s="236"/>
      <c r="EQH29" s="236"/>
      <c r="EQI29" s="236"/>
      <c r="EQJ29" s="236"/>
      <c r="EQK29" s="236"/>
      <c r="EQT29" s="236"/>
      <c r="EQU29" s="236"/>
      <c r="EQV29" s="236"/>
      <c r="EQW29" s="236"/>
      <c r="EQX29" s="236"/>
      <c r="EQY29" s="236"/>
      <c r="EQZ29" s="236"/>
      <c r="ERA29" s="236"/>
      <c r="ERJ29" s="236"/>
      <c r="ERK29" s="236"/>
      <c r="ERL29" s="236"/>
      <c r="ERM29" s="236"/>
      <c r="ERN29" s="236"/>
      <c r="ERO29" s="236"/>
      <c r="ERP29" s="236"/>
      <c r="ERQ29" s="236"/>
      <c r="ERZ29" s="236"/>
      <c r="ESA29" s="236"/>
      <c r="ESB29" s="236"/>
      <c r="ESC29" s="236"/>
      <c r="ESD29" s="236"/>
      <c r="ESE29" s="236"/>
      <c r="ESF29" s="236"/>
      <c r="ESG29" s="236"/>
      <c r="ESP29" s="236"/>
      <c r="ESQ29" s="236"/>
      <c r="ESR29" s="236"/>
      <c r="ESS29" s="236"/>
      <c r="EST29" s="236"/>
      <c r="ESU29" s="236"/>
      <c r="ESV29" s="236"/>
      <c r="ESW29" s="236"/>
      <c r="ETF29" s="236"/>
      <c r="ETG29" s="236"/>
      <c r="ETH29" s="236"/>
      <c r="ETI29" s="236"/>
      <c r="ETJ29" s="236"/>
      <c r="ETK29" s="236"/>
      <c r="ETL29" s="236"/>
      <c r="ETM29" s="236"/>
      <c r="ETV29" s="236"/>
      <c r="ETW29" s="236"/>
      <c r="ETX29" s="236"/>
      <c r="ETY29" s="236"/>
      <c r="ETZ29" s="236"/>
      <c r="EUA29" s="236"/>
      <c r="EUB29" s="236"/>
      <c r="EUC29" s="236"/>
      <c r="EUL29" s="236"/>
      <c r="EUM29" s="236"/>
      <c r="EUN29" s="236"/>
      <c r="EUO29" s="236"/>
      <c r="EUP29" s="236"/>
      <c r="EUQ29" s="236"/>
      <c r="EUR29" s="236"/>
      <c r="EUS29" s="236"/>
      <c r="EVB29" s="236"/>
      <c r="EVC29" s="236"/>
      <c r="EVD29" s="236"/>
      <c r="EVE29" s="236"/>
      <c r="EVF29" s="236"/>
      <c r="EVG29" s="236"/>
      <c r="EVH29" s="236"/>
      <c r="EVI29" s="236"/>
      <c r="EVR29" s="236"/>
      <c r="EVS29" s="236"/>
      <c r="EVT29" s="236"/>
      <c r="EVU29" s="236"/>
      <c r="EVV29" s="236"/>
      <c r="EVW29" s="236"/>
      <c r="EVX29" s="236"/>
      <c r="EVY29" s="236"/>
      <c r="EWH29" s="236"/>
      <c r="EWI29" s="236"/>
      <c r="EWJ29" s="236"/>
      <c r="EWK29" s="236"/>
      <c r="EWL29" s="236"/>
      <c r="EWM29" s="236"/>
      <c r="EWN29" s="236"/>
      <c r="EWO29" s="236"/>
      <c r="EWX29" s="236"/>
      <c r="EWY29" s="236"/>
      <c r="EWZ29" s="236"/>
      <c r="EXA29" s="236"/>
      <c r="EXB29" s="236"/>
      <c r="EXC29" s="236"/>
      <c r="EXD29" s="236"/>
      <c r="EXE29" s="236"/>
      <c r="EXN29" s="236"/>
      <c r="EXO29" s="236"/>
      <c r="EXP29" s="236"/>
      <c r="EXQ29" s="236"/>
      <c r="EXR29" s="236"/>
      <c r="EXS29" s="236"/>
      <c r="EXT29" s="236"/>
      <c r="EXU29" s="236"/>
      <c r="EYD29" s="236"/>
      <c r="EYE29" s="236"/>
      <c r="EYF29" s="236"/>
      <c r="EYG29" s="236"/>
      <c r="EYH29" s="236"/>
      <c r="EYI29" s="236"/>
      <c r="EYJ29" s="236"/>
      <c r="EYK29" s="236"/>
      <c r="EYT29" s="236"/>
      <c r="EYU29" s="236"/>
      <c r="EYV29" s="236"/>
      <c r="EYW29" s="236"/>
      <c r="EYX29" s="236"/>
      <c r="EYY29" s="236"/>
      <c r="EYZ29" s="236"/>
      <c r="EZA29" s="236"/>
      <c r="EZJ29" s="236"/>
      <c r="EZK29" s="236"/>
      <c r="EZL29" s="236"/>
      <c r="EZM29" s="236"/>
      <c r="EZN29" s="236"/>
      <c r="EZO29" s="236"/>
      <c r="EZP29" s="236"/>
      <c r="EZQ29" s="236"/>
      <c r="EZZ29" s="236"/>
      <c r="FAA29" s="236"/>
      <c r="FAB29" s="236"/>
      <c r="FAC29" s="236"/>
      <c r="FAD29" s="236"/>
      <c r="FAE29" s="236"/>
      <c r="FAF29" s="236"/>
      <c r="FAG29" s="236"/>
      <c r="FAP29" s="236"/>
      <c r="FAQ29" s="236"/>
      <c r="FAR29" s="236"/>
      <c r="FAS29" s="236"/>
      <c r="FAT29" s="236"/>
      <c r="FAU29" s="236"/>
      <c r="FAV29" s="236"/>
      <c r="FAW29" s="236"/>
      <c r="FBF29" s="236"/>
      <c r="FBG29" s="236"/>
      <c r="FBH29" s="236"/>
      <c r="FBI29" s="236"/>
      <c r="FBJ29" s="236"/>
      <c r="FBK29" s="236"/>
      <c r="FBL29" s="236"/>
      <c r="FBM29" s="236"/>
      <c r="FBV29" s="236"/>
      <c r="FBW29" s="236"/>
      <c r="FBX29" s="236"/>
      <c r="FBY29" s="236"/>
      <c r="FBZ29" s="236"/>
      <c r="FCA29" s="236"/>
      <c r="FCB29" s="236"/>
      <c r="FCC29" s="236"/>
      <c r="FCL29" s="236"/>
      <c r="FCM29" s="236"/>
      <c r="FCN29" s="236"/>
      <c r="FCO29" s="236"/>
      <c r="FCP29" s="236"/>
      <c r="FCQ29" s="236"/>
      <c r="FCR29" s="236"/>
      <c r="FCS29" s="236"/>
      <c r="FDB29" s="236"/>
      <c r="FDC29" s="236"/>
      <c r="FDD29" s="236"/>
      <c r="FDE29" s="236"/>
      <c r="FDF29" s="236"/>
      <c r="FDG29" s="236"/>
      <c r="FDH29" s="236"/>
      <c r="FDI29" s="236"/>
      <c r="FDR29" s="236"/>
      <c r="FDS29" s="236"/>
      <c r="FDT29" s="236"/>
      <c r="FDU29" s="236"/>
      <c r="FDV29" s="236"/>
      <c r="FDW29" s="236"/>
      <c r="FDX29" s="236"/>
      <c r="FDY29" s="236"/>
      <c r="FEH29" s="236"/>
      <c r="FEI29" s="236"/>
      <c r="FEJ29" s="236"/>
      <c r="FEK29" s="236"/>
      <c r="FEL29" s="236"/>
      <c r="FEM29" s="236"/>
      <c r="FEN29" s="236"/>
      <c r="FEO29" s="236"/>
      <c r="FEX29" s="236"/>
      <c r="FEY29" s="236"/>
      <c r="FEZ29" s="236"/>
      <c r="FFA29" s="236"/>
      <c r="FFB29" s="236"/>
      <c r="FFC29" s="236"/>
      <c r="FFD29" s="236"/>
      <c r="FFE29" s="236"/>
      <c r="FFN29" s="236"/>
      <c r="FFO29" s="236"/>
      <c r="FFP29" s="236"/>
      <c r="FFQ29" s="236"/>
      <c r="FFR29" s="236"/>
      <c r="FFS29" s="236"/>
      <c r="FFT29" s="236"/>
      <c r="FFU29" s="236"/>
      <c r="FGD29" s="236"/>
      <c r="FGE29" s="236"/>
      <c r="FGF29" s="236"/>
      <c r="FGG29" s="236"/>
      <c r="FGH29" s="236"/>
      <c r="FGI29" s="236"/>
      <c r="FGJ29" s="236"/>
      <c r="FGK29" s="236"/>
      <c r="FGT29" s="236"/>
      <c r="FGU29" s="236"/>
      <c r="FGV29" s="236"/>
      <c r="FGW29" s="236"/>
      <c r="FGX29" s="236"/>
      <c r="FGY29" s="236"/>
      <c r="FGZ29" s="236"/>
      <c r="FHA29" s="236"/>
      <c r="FHJ29" s="236"/>
      <c r="FHK29" s="236"/>
      <c r="FHL29" s="236"/>
      <c r="FHM29" s="236"/>
      <c r="FHN29" s="236"/>
      <c r="FHO29" s="236"/>
      <c r="FHP29" s="236"/>
      <c r="FHQ29" s="236"/>
      <c r="FHZ29" s="236"/>
      <c r="FIA29" s="236"/>
      <c r="FIB29" s="236"/>
      <c r="FIC29" s="236"/>
      <c r="FID29" s="236"/>
      <c r="FIE29" s="236"/>
      <c r="FIF29" s="236"/>
      <c r="FIG29" s="236"/>
      <c r="FIP29" s="236"/>
      <c r="FIQ29" s="236"/>
      <c r="FIR29" s="236"/>
      <c r="FIS29" s="236"/>
      <c r="FIT29" s="236"/>
      <c r="FIU29" s="236"/>
      <c r="FIV29" s="236"/>
      <c r="FIW29" s="236"/>
      <c r="FJF29" s="236"/>
      <c r="FJG29" s="236"/>
      <c r="FJH29" s="236"/>
      <c r="FJI29" s="236"/>
      <c r="FJJ29" s="236"/>
      <c r="FJK29" s="236"/>
      <c r="FJL29" s="236"/>
      <c r="FJM29" s="236"/>
      <c r="FJV29" s="236"/>
      <c r="FJW29" s="236"/>
      <c r="FJX29" s="236"/>
      <c r="FJY29" s="236"/>
      <c r="FJZ29" s="236"/>
      <c r="FKA29" s="236"/>
      <c r="FKB29" s="236"/>
      <c r="FKC29" s="236"/>
      <c r="FKL29" s="236"/>
      <c r="FKM29" s="236"/>
      <c r="FKN29" s="236"/>
      <c r="FKO29" s="236"/>
      <c r="FKP29" s="236"/>
      <c r="FKQ29" s="236"/>
      <c r="FKR29" s="236"/>
      <c r="FKS29" s="236"/>
      <c r="FLB29" s="236"/>
      <c r="FLC29" s="236"/>
      <c r="FLD29" s="236"/>
      <c r="FLE29" s="236"/>
      <c r="FLF29" s="236"/>
      <c r="FLG29" s="236"/>
      <c r="FLH29" s="236"/>
      <c r="FLI29" s="236"/>
      <c r="FLR29" s="236"/>
      <c r="FLS29" s="236"/>
      <c r="FLT29" s="236"/>
      <c r="FLU29" s="236"/>
      <c r="FLV29" s="236"/>
      <c r="FLW29" s="236"/>
      <c r="FLX29" s="236"/>
      <c r="FLY29" s="236"/>
      <c r="FMH29" s="236"/>
      <c r="FMI29" s="236"/>
      <c r="FMJ29" s="236"/>
      <c r="FMK29" s="236"/>
      <c r="FML29" s="236"/>
      <c r="FMM29" s="236"/>
      <c r="FMN29" s="236"/>
      <c r="FMO29" s="236"/>
      <c r="FMX29" s="236"/>
      <c r="FMY29" s="236"/>
      <c r="FMZ29" s="236"/>
      <c r="FNA29" s="236"/>
      <c r="FNB29" s="236"/>
      <c r="FNC29" s="236"/>
      <c r="FND29" s="236"/>
      <c r="FNE29" s="236"/>
      <c r="FNN29" s="236"/>
      <c r="FNO29" s="236"/>
      <c r="FNP29" s="236"/>
      <c r="FNQ29" s="236"/>
      <c r="FNR29" s="236"/>
      <c r="FNS29" s="236"/>
      <c r="FNT29" s="236"/>
      <c r="FNU29" s="236"/>
      <c r="FOD29" s="236"/>
      <c r="FOE29" s="236"/>
      <c r="FOF29" s="236"/>
      <c r="FOG29" s="236"/>
      <c r="FOH29" s="236"/>
      <c r="FOI29" s="236"/>
      <c r="FOJ29" s="236"/>
      <c r="FOK29" s="236"/>
      <c r="FOT29" s="236"/>
      <c r="FOU29" s="236"/>
      <c r="FOV29" s="236"/>
      <c r="FOW29" s="236"/>
      <c r="FOX29" s="236"/>
      <c r="FOY29" s="236"/>
      <c r="FOZ29" s="236"/>
      <c r="FPA29" s="236"/>
      <c r="FPJ29" s="236"/>
      <c r="FPK29" s="236"/>
      <c r="FPL29" s="236"/>
      <c r="FPM29" s="236"/>
      <c r="FPN29" s="236"/>
      <c r="FPO29" s="236"/>
      <c r="FPP29" s="236"/>
      <c r="FPQ29" s="236"/>
      <c r="FPZ29" s="236"/>
      <c r="FQA29" s="236"/>
      <c r="FQB29" s="236"/>
      <c r="FQC29" s="236"/>
      <c r="FQD29" s="236"/>
      <c r="FQE29" s="236"/>
      <c r="FQF29" s="236"/>
      <c r="FQG29" s="236"/>
      <c r="FQP29" s="236"/>
      <c r="FQQ29" s="236"/>
      <c r="FQR29" s="236"/>
      <c r="FQS29" s="236"/>
      <c r="FQT29" s="236"/>
      <c r="FQU29" s="236"/>
      <c r="FQV29" s="236"/>
      <c r="FQW29" s="236"/>
      <c r="FRF29" s="236"/>
      <c r="FRG29" s="236"/>
      <c r="FRH29" s="236"/>
      <c r="FRI29" s="236"/>
      <c r="FRJ29" s="236"/>
      <c r="FRK29" s="236"/>
      <c r="FRL29" s="236"/>
      <c r="FRM29" s="236"/>
      <c r="FRV29" s="236"/>
      <c r="FRW29" s="236"/>
      <c r="FRX29" s="236"/>
      <c r="FRY29" s="236"/>
      <c r="FRZ29" s="236"/>
      <c r="FSA29" s="236"/>
      <c r="FSB29" s="236"/>
      <c r="FSC29" s="236"/>
      <c r="FSL29" s="236"/>
      <c r="FSM29" s="236"/>
      <c r="FSN29" s="236"/>
      <c r="FSO29" s="236"/>
      <c r="FSP29" s="236"/>
      <c r="FSQ29" s="236"/>
      <c r="FSR29" s="236"/>
      <c r="FSS29" s="236"/>
      <c r="FTB29" s="236"/>
      <c r="FTC29" s="236"/>
      <c r="FTD29" s="236"/>
      <c r="FTE29" s="236"/>
      <c r="FTF29" s="236"/>
      <c r="FTG29" s="236"/>
      <c r="FTH29" s="236"/>
      <c r="FTI29" s="236"/>
      <c r="FTR29" s="236"/>
      <c r="FTS29" s="236"/>
      <c r="FTT29" s="236"/>
      <c r="FTU29" s="236"/>
      <c r="FTV29" s="236"/>
      <c r="FTW29" s="236"/>
      <c r="FTX29" s="236"/>
      <c r="FTY29" s="236"/>
      <c r="FUH29" s="236"/>
      <c r="FUI29" s="236"/>
      <c r="FUJ29" s="236"/>
      <c r="FUK29" s="236"/>
      <c r="FUL29" s="236"/>
      <c r="FUM29" s="236"/>
      <c r="FUN29" s="236"/>
      <c r="FUO29" s="236"/>
      <c r="FUX29" s="236"/>
      <c r="FUY29" s="236"/>
      <c r="FUZ29" s="236"/>
      <c r="FVA29" s="236"/>
      <c r="FVB29" s="236"/>
      <c r="FVC29" s="236"/>
      <c r="FVD29" s="236"/>
      <c r="FVE29" s="236"/>
      <c r="FVN29" s="236"/>
      <c r="FVO29" s="236"/>
      <c r="FVP29" s="236"/>
      <c r="FVQ29" s="236"/>
      <c r="FVR29" s="236"/>
      <c r="FVS29" s="236"/>
      <c r="FVT29" s="236"/>
      <c r="FVU29" s="236"/>
      <c r="FWD29" s="236"/>
      <c r="FWE29" s="236"/>
      <c r="FWF29" s="236"/>
      <c r="FWG29" s="236"/>
      <c r="FWH29" s="236"/>
      <c r="FWI29" s="236"/>
      <c r="FWJ29" s="236"/>
      <c r="FWK29" s="236"/>
      <c r="FWT29" s="236"/>
      <c r="FWU29" s="236"/>
      <c r="FWV29" s="236"/>
      <c r="FWW29" s="236"/>
      <c r="FWX29" s="236"/>
      <c r="FWY29" s="236"/>
      <c r="FWZ29" s="236"/>
      <c r="FXA29" s="236"/>
      <c r="FXJ29" s="236"/>
      <c r="FXK29" s="236"/>
      <c r="FXL29" s="236"/>
      <c r="FXM29" s="236"/>
      <c r="FXN29" s="236"/>
      <c r="FXO29" s="236"/>
      <c r="FXP29" s="236"/>
      <c r="FXQ29" s="236"/>
      <c r="FXZ29" s="236"/>
      <c r="FYA29" s="236"/>
      <c r="FYB29" s="236"/>
      <c r="FYC29" s="236"/>
      <c r="FYD29" s="236"/>
      <c r="FYE29" s="236"/>
      <c r="FYF29" s="236"/>
      <c r="FYG29" s="236"/>
      <c r="FYP29" s="236"/>
      <c r="FYQ29" s="236"/>
      <c r="FYR29" s="236"/>
      <c r="FYS29" s="236"/>
      <c r="FYT29" s="236"/>
      <c r="FYU29" s="236"/>
      <c r="FYV29" s="236"/>
      <c r="FYW29" s="236"/>
      <c r="FZF29" s="236"/>
      <c r="FZG29" s="236"/>
      <c r="FZH29" s="236"/>
      <c r="FZI29" s="236"/>
      <c r="FZJ29" s="236"/>
      <c r="FZK29" s="236"/>
      <c r="FZL29" s="236"/>
      <c r="FZM29" s="236"/>
      <c r="FZV29" s="236"/>
      <c r="FZW29" s="236"/>
      <c r="FZX29" s="236"/>
      <c r="FZY29" s="236"/>
      <c r="FZZ29" s="236"/>
      <c r="GAA29" s="236"/>
      <c r="GAB29" s="236"/>
      <c r="GAC29" s="236"/>
      <c r="GAL29" s="236"/>
      <c r="GAM29" s="236"/>
      <c r="GAN29" s="236"/>
      <c r="GAO29" s="236"/>
      <c r="GAP29" s="236"/>
      <c r="GAQ29" s="236"/>
      <c r="GAR29" s="236"/>
      <c r="GAS29" s="236"/>
      <c r="GBB29" s="236"/>
      <c r="GBC29" s="236"/>
      <c r="GBD29" s="236"/>
      <c r="GBE29" s="236"/>
      <c r="GBF29" s="236"/>
      <c r="GBG29" s="236"/>
      <c r="GBH29" s="236"/>
      <c r="GBI29" s="236"/>
      <c r="GBR29" s="236"/>
      <c r="GBS29" s="236"/>
      <c r="GBT29" s="236"/>
      <c r="GBU29" s="236"/>
      <c r="GBV29" s="236"/>
      <c r="GBW29" s="236"/>
      <c r="GBX29" s="236"/>
      <c r="GBY29" s="236"/>
      <c r="GCH29" s="236"/>
      <c r="GCI29" s="236"/>
      <c r="GCJ29" s="236"/>
      <c r="GCK29" s="236"/>
      <c r="GCL29" s="236"/>
      <c r="GCM29" s="236"/>
      <c r="GCN29" s="236"/>
      <c r="GCO29" s="236"/>
      <c r="GCX29" s="236"/>
      <c r="GCY29" s="236"/>
      <c r="GCZ29" s="236"/>
      <c r="GDA29" s="236"/>
      <c r="GDB29" s="236"/>
      <c r="GDC29" s="236"/>
      <c r="GDD29" s="236"/>
      <c r="GDE29" s="236"/>
      <c r="GDN29" s="236"/>
      <c r="GDO29" s="236"/>
      <c r="GDP29" s="236"/>
      <c r="GDQ29" s="236"/>
      <c r="GDR29" s="236"/>
      <c r="GDS29" s="236"/>
      <c r="GDT29" s="236"/>
      <c r="GDU29" s="236"/>
      <c r="GED29" s="236"/>
      <c r="GEE29" s="236"/>
      <c r="GEF29" s="236"/>
      <c r="GEG29" s="236"/>
      <c r="GEH29" s="236"/>
      <c r="GEI29" s="236"/>
      <c r="GEJ29" s="236"/>
      <c r="GEK29" s="236"/>
      <c r="GET29" s="236"/>
      <c r="GEU29" s="236"/>
      <c r="GEV29" s="236"/>
      <c r="GEW29" s="236"/>
      <c r="GEX29" s="236"/>
      <c r="GEY29" s="236"/>
      <c r="GEZ29" s="236"/>
      <c r="GFA29" s="236"/>
      <c r="GFJ29" s="236"/>
      <c r="GFK29" s="236"/>
      <c r="GFL29" s="236"/>
      <c r="GFM29" s="236"/>
      <c r="GFN29" s="236"/>
      <c r="GFO29" s="236"/>
      <c r="GFP29" s="236"/>
      <c r="GFQ29" s="236"/>
      <c r="GFZ29" s="236"/>
      <c r="GGA29" s="236"/>
      <c r="GGB29" s="236"/>
      <c r="GGC29" s="236"/>
      <c r="GGD29" s="236"/>
      <c r="GGE29" s="236"/>
      <c r="GGF29" s="236"/>
      <c r="GGG29" s="236"/>
      <c r="GGP29" s="236"/>
      <c r="GGQ29" s="236"/>
      <c r="GGR29" s="236"/>
      <c r="GGS29" s="236"/>
      <c r="GGT29" s="236"/>
      <c r="GGU29" s="236"/>
      <c r="GGV29" s="236"/>
      <c r="GGW29" s="236"/>
      <c r="GHF29" s="236"/>
      <c r="GHG29" s="236"/>
      <c r="GHH29" s="236"/>
      <c r="GHI29" s="236"/>
      <c r="GHJ29" s="236"/>
      <c r="GHK29" s="236"/>
      <c r="GHL29" s="236"/>
      <c r="GHM29" s="236"/>
      <c r="GHV29" s="236"/>
      <c r="GHW29" s="236"/>
      <c r="GHX29" s="236"/>
      <c r="GHY29" s="236"/>
      <c r="GHZ29" s="236"/>
      <c r="GIA29" s="236"/>
      <c r="GIB29" s="236"/>
      <c r="GIC29" s="236"/>
      <c r="GIL29" s="236"/>
      <c r="GIM29" s="236"/>
      <c r="GIN29" s="236"/>
      <c r="GIO29" s="236"/>
      <c r="GIP29" s="236"/>
      <c r="GIQ29" s="236"/>
      <c r="GIR29" s="236"/>
      <c r="GIS29" s="236"/>
      <c r="GJB29" s="236"/>
      <c r="GJC29" s="236"/>
      <c r="GJD29" s="236"/>
      <c r="GJE29" s="236"/>
      <c r="GJF29" s="236"/>
      <c r="GJG29" s="236"/>
      <c r="GJH29" s="236"/>
      <c r="GJI29" s="236"/>
      <c r="GJR29" s="236"/>
      <c r="GJS29" s="236"/>
      <c r="GJT29" s="236"/>
      <c r="GJU29" s="236"/>
      <c r="GJV29" s="236"/>
      <c r="GJW29" s="236"/>
      <c r="GJX29" s="236"/>
      <c r="GJY29" s="236"/>
      <c r="GKH29" s="236"/>
      <c r="GKI29" s="236"/>
      <c r="GKJ29" s="236"/>
      <c r="GKK29" s="236"/>
      <c r="GKL29" s="236"/>
      <c r="GKM29" s="236"/>
      <c r="GKN29" s="236"/>
      <c r="GKO29" s="236"/>
      <c r="GKX29" s="236"/>
      <c r="GKY29" s="236"/>
      <c r="GKZ29" s="236"/>
      <c r="GLA29" s="236"/>
      <c r="GLB29" s="236"/>
      <c r="GLC29" s="236"/>
      <c r="GLD29" s="236"/>
      <c r="GLE29" s="236"/>
      <c r="GLN29" s="236"/>
      <c r="GLO29" s="236"/>
      <c r="GLP29" s="236"/>
      <c r="GLQ29" s="236"/>
      <c r="GLR29" s="236"/>
      <c r="GLS29" s="236"/>
      <c r="GLT29" s="236"/>
      <c r="GLU29" s="236"/>
      <c r="GMD29" s="236"/>
      <c r="GME29" s="236"/>
      <c r="GMF29" s="236"/>
      <c r="GMG29" s="236"/>
      <c r="GMH29" s="236"/>
      <c r="GMI29" s="236"/>
      <c r="GMJ29" s="236"/>
      <c r="GMK29" s="236"/>
      <c r="GMT29" s="236"/>
      <c r="GMU29" s="236"/>
      <c r="GMV29" s="236"/>
      <c r="GMW29" s="236"/>
      <c r="GMX29" s="236"/>
      <c r="GMY29" s="236"/>
      <c r="GMZ29" s="236"/>
      <c r="GNA29" s="236"/>
      <c r="GNJ29" s="236"/>
      <c r="GNK29" s="236"/>
      <c r="GNL29" s="236"/>
      <c r="GNM29" s="236"/>
      <c r="GNN29" s="236"/>
      <c r="GNO29" s="236"/>
      <c r="GNP29" s="236"/>
      <c r="GNQ29" s="236"/>
      <c r="GNZ29" s="236"/>
      <c r="GOA29" s="236"/>
      <c r="GOB29" s="236"/>
      <c r="GOC29" s="236"/>
      <c r="GOD29" s="236"/>
      <c r="GOE29" s="236"/>
      <c r="GOF29" s="236"/>
      <c r="GOG29" s="236"/>
      <c r="GOP29" s="236"/>
      <c r="GOQ29" s="236"/>
      <c r="GOR29" s="236"/>
      <c r="GOS29" s="236"/>
      <c r="GOT29" s="236"/>
      <c r="GOU29" s="236"/>
      <c r="GOV29" s="236"/>
      <c r="GOW29" s="236"/>
      <c r="GPF29" s="236"/>
      <c r="GPG29" s="236"/>
      <c r="GPH29" s="236"/>
      <c r="GPI29" s="236"/>
      <c r="GPJ29" s="236"/>
      <c r="GPK29" s="236"/>
      <c r="GPL29" s="236"/>
      <c r="GPM29" s="236"/>
      <c r="GPV29" s="236"/>
      <c r="GPW29" s="236"/>
      <c r="GPX29" s="236"/>
      <c r="GPY29" s="236"/>
      <c r="GPZ29" s="236"/>
      <c r="GQA29" s="236"/>
      <c r="GQB29" s="236"/>
      <c r="GQC29" s="236"/>
      <c r="GQL29" s="236"/>
      <c r="GQM29" s="236"/>
      <c r="GQN29" s="236"/>
      <c r="GQO29" s="236"/>
      <c r="GQP29" s="236"/>
      <c r="GQQ29" s="236"/>
      <c r="GQR29" s="236"/>
      <c r="GQS29" s="236"/>
      <c r="GRB29" s="236"/>
      <c r="GRC29" s="236"/>
      <c r="GRD29" s="236"/>
      <c r="GRE29" s="236"/>
      <c r="GRF29" s="236"/>
      <c r="GRG29" s="236"/>
      <c r="GRH29" s="236"/>
      <c r="GRI29" s="236"/>
      <c r="GRR29" s="236"/>
      <c r="GRS29" s="236"/>
      <c r="GRT29" s="236"/>
      <c r="GRU29" s="236"/>
      <c r="GRV29" s="236"/>
      <c r="GRW29" s="236"/>
      <c r="GRX29" s="236"/>
      <c r="GRY29" s="236"/>
      <c r="GSH29" s="236"/>
      <c r="GSI29" s="236"/>
      <c r="GSJ29" s="236"/>
      <c r="GSK29" s="236"/>
      <c r="GSL29" s="236"/>
      <c r="GSM29" s="236"/>
      <c r="GSN29" s="236"/>
      <c r="GSO29" s="236"/>
      <c r="GSX29" s="236"/>
      <c r="GSY29" s="236"/>
      <c r="GSZ29" s="236"/>
      <c r="GTA29" s="236"/>
      <c r="GTB29" s="236"/>
      <c r="GTC29" s="236"/>
      <c r="GTD29" s="236"/>
      <c r="GTE29" s="236"/>
      <c r="GTN29" s="236"/>
      <c r="GTO29" s="236"/>
      <c r="GTP29" s="236"/>
      <c r="GTQ29" s="236"/>
      <c r="GTR29" s="236"/>
      <c r="GTS29" s="236"/>
      <c r="GTT29" s="236"/>
      <c r="GTU29" s="236"/>
      <c r="GUD29" s="236"/>
      <c r="GUE29" s="236"/>
      <c r="GUF29" s="236"/>
      <c r="GUG29" s="236"/>
      <c r="GUH29" s="236"/>
      <c r="GUI29" s="236"/>
      <c r="GUJ29" s="236"/>
      <c r="GUK29" s="236"/>
      <c r="GUT29" s="236"/>
      <c r="GUU29" s="236"/>
      <c r="GUV29" s="236"/>
      <c r="GUW29" s="236"/>
      <c r="GUX29" s="236"/>
      <c r="GUY29" s="236"/>
      <c r="GUZ29" s="236"/>
      <c r="GVA29" s="236"/>
      <c r="GVJ29" s="236"/>
      <c r="GVK29" s="236"/>
      <c r="GVL29" s="236"/>
      <c r="GVM29" s="236"/>
      <c r="GVN29" s="236"/>
      <c r="GVO29" s="236"/>
      <c r="GVP29" s="236"/>
      <c r="GVQ29" s="236"/>
      <c r="GVZ29" s="236"/>
      <c r="GWA29" s="236"/>
      <c r="GWB29" s="236"/>
      <c r="GWC29" s="236"/>
      <c r="GWD29" s="236"/>
      <c r="GWE29" s="236"/>
      <c r="GWF29" s="236"/>
      <c r="GWG29" s="236"/>
      <c r="GWP29" s="236"/>
      <c r="GWQ29" s="236"/>
      <c r="GWR29" s="236"/>
      <c r="GWS29" s="236"/>
      <c r="GWT29" s="236"/>
      <c r="GWU29" s="236"/>
      <c r="GWV29" s="236"/>
      <c r="GWW29" s="236"/>
      <c r="GXF29" s="236"/>
      <c r="GXG29" s="236"/>
      <c r="GXH29" s="236"/>
      <c r="GXI29" s="236"/>
      <c r="GXJ29" s="236"/>
      <c r="GXK29" s="236"/>
      <c r="GXL29" s="236"/>
      <c r="GXM29" s="236"/>
      <c r="GXV29" s="236"/>
      <c r="GXW29" s="236"/>
      <c r="GXX29" s="236"/>
      <c r="GXY29" s="236"/>
      <c r="GXZ29" s="236"/>
      <c r="GYA29" s="236"/>
      <c r="GYB29" s="236"/>
      <c r="GYC29" s="236"/>
      <c r="GYL29" s="236"/>
      <c r="GYM29" s="236"/>
      <c r="GYN29" s="236"/>
      <c r="GYO29" s="236"/>
      <c r="GYP29" s="236"/>
      <c r="GYQ29" s="236"/>
      <c r="GYR29" s="236"/>
      <c r="GYS29" s="236"/>
      <c r="GZB29" s="236"/>
      <c r="GZC29" s="236"/>
      <c r="GZD29" s="236"/>
      <c r="GZE29" s="236"/>
      <c r="GZF29" s="236"/>
      <c r="GZG29" s="236"/>
      <c r="GZH29" s="236"/>
      <c r="GZI29" s="236"/>
      <c r="GZR29" s="236"/>
      <c r="GZS29" s="236"/>
      <c r="GZT29" s="236"/>
      <c r="GZU29" s="236"/>
      <c r="GZV29" s="236"/>
      <c r="GZW29" s="236"/>
      <c r="GZX29" s="236"/>
      <c r="GZY29" s="236"/>
      <c r="HAH29" s="236"/>
      <c r="HAI29" s="236"/>
      <c r="HAJ29" s="236"/>
      <c r="HAK29" s="236"/>
      <c r="HAL29" s="236"/>
      <c r="HAM29" s="236"/>
      <c r="HAN29" s="236"/>
      <c r="HAO29" s="236"/>
      <c r="HAX29" s="236"/>
      <c r="HAY29" s="236"/>
      <c r="HAZ29" s="236"/>
      <c r="HBA29" s="236"/>
      <c r="HBB29" s="236"/>
      <c r="HBC29" s="236"/>
      <c r="HBD29" s="236"/>
      <c r="HBE29" s="236"/>
      <c r="HBN29" s="236"/>
      <c r="HBO29" s="236"/>
      <c r="HBP29" s="236"/>
      <c r="HBQ29" s="236"/>
      <c r="HBR29" s="236"/>
      <c r="HBS29" s="236"/>
      <c r="HBT29" s="236"/>
      <c r="HBU29" s="236"/>
      <c r="HCD29" s="236"/>
      <c r="HCE29" s="236"/>
      <c r="HCF29" s="236"/>
      <c r="HCG29" s="236"/>
      <c r="HCH29" s="236"/>
      <c r="HCI29" s="236"/>
      <c r="HCJ29" s="236"/>
      <c r="HCK29" s="236"/>
      <c r="HCT29" s="236"/>
      <c r="HCU29" s="236"/>
      <c r="HCV29" s="236"/>
      <c r="HCW29" s="236"/>
      <c r="HCX29" s="236"/>
      <c r="HCY29" s="236"/>
      <c r="HCZ29" s="236"/>
      <c r="HDA29" s="236"/>
      <c r="HDJ29" s="236"/>
      <c r="HDK29" s="236"/>
      <c r="HDL29" s="236"/>
      <c r="HDM29" s="236"/>
      <c r="HDN29" s="236"/>
      <c r="HDO29" s="236"/>
      <c r="HDP29" s="236"/>
      <c r="HDQ29" s="236"/>
      <c r="HDZ29" s="236"/>
      <c r="HEA29" s="236"/>
      <c r="HEB29" s="236"/>
      <c r="HEC29" s="236"/>
      <c r="HED29" s="236"/>
      <c r="HEE29" s="236"/>
      <c r="HEF29" s="236"/>
      <c r="HEG29" s="236"/>
      <c r="HEP29" s="236"/>
      <c r="HEQ29" s="236"/>
      <c r="HER29" s="236"/>
      <c r="HES29" s="236"/>
      <c r="HET29" s="236"/>
      <c r="HEU29" s="236"/>
      <c r="HEV29" s="236"/>
      <c r="HEW29" s="236"/>
      <c r="HFF29" s="236"/>
      <c r="HFG29" s="236"/>
      <c r="HFH29" s="236"/>
      <c r="HFI29" s="236"/>
      <c r="HFJ29" s="236"/>
      <c r="HFK29" s="236"/>
      <c r="HFL29" s="236"/>
      <c r="HFM29" s="236"/>
      <c r="HFV29" s="236"/>
      <c r="HFW29" s="236"/>
      <c r="HFX29" s="236"/>
      <c r="HFY29" s="236"/>
      <c r="HFZ29" s="236"/>
      <c r="HGA29" s="236"/>
      <c r="HGB29" s="236"/>
      <c r="HGC29" s="236"/>
      <c r="HGL29" s="236"/>
      <c r="HGM29" s="236"/>
      <c r="HGN29" s="236"/>
      <c r="HGO29" s="236"/>
      <c r="HGP29" s="236"/>
      <c r="HGQ29" s="236"/>
      <c r="HGR29" s="236"/>
      <c r="HGS29" s="236"/>
      <c r="HHB29" s="236"/>
      <c r="HHC29" s="236"/>
      <c r="HHD29" s="236"/>
      <c r="HHE29" s="236"/>
      <c r="HHF29" s="236"/>
      <c r="HHG29" s="236"/>
      <c r="HHH29" s="236"/>
      <c r="HHI29" s="236"/>
      <c r="HHR29" s="236"/>
      <c r="HHS29" s="236"/>
      <c r="HHT29" s="236"/>
      <c r="HHU29" s="236"/>
      <c r="HHV29" s="236"/>
      <c r="HHW29" s="236"/>
      <c r="HHX29" s="236"/>
      <c r="HHY29" s="236"/>
      <c r="HIH29" s="236"/>
      <c r="HII29" s="236"/>
      <c r="HIJ29" s="236"/>
      <c r="HIK29" s="236"/>
      <c r="HIL29" s="236"/>
      <c r="HIM29" s="236"/>
      <c r="HIN29" s="236"/>
      <c r="HIO29" s="236"/>
      <c r="HIX29" s="236"/>
      <c r="HIY29" s="236"/>
      <c r="HIZ29" s="236"/>
      <c r="HJA29" s="236"/>
      <c r="HJB29" s="236"/>
      <c r="HJC29" s="236"/>
      <c r="HJD29" s="236"/>
      <c r="HJE29" s="236"/>
      <c r="HJN29" s="236"/>
      <c r="HJO29" s="236"/>
      <c r="HJP29" s="236"/>
      <c r="HJQ29" s="236"/>
      <c r="HJR29" s="236"/>
      <c r="HJS29" s="236"/>
      <c r="HJT29" s="236"/>
      <c r="HJU29" s="236"/>
      <c r="HKD29" s="236"/>
      <c r="HKE29" s="236"/>
      <c r="HKF29" s="236"/>
      <c r="HKG29" s="236"/>
      <c r="HKH29" s="236"/>
      <c r="HKI29" s="236"/>
      <c r="HKJ29" s="236"/>
      <c r="HKK29" s="236"/>
      <c r="HKT29" s="236"/>
      <c r="HKU29" s="236"/>
      <c r="HKV29" s="236"/>
      <c r="HKW29" s="236"/>
      <c r="HKX29" s="236"/>
      <c r="HKY29" s="236"/>
      <c r="HKZ29" s="236"/>
      <c r="HLA29" s="236"/>
      <c r="HLJ29" s="236"/>
      <c r="HLK29" s="236"/>
      <c r="HLL29" s="236"/>
      <c r="HLM29" s="236"/>
      <c r="HLN29" s="236"/>
      <c r="HLO29" s="236"/>
      <c r="HLP29" s="236"/>
      <c r="HLQ29" s="236"/>
      <c r="HLZ29" s="236"/>
      <c r="HMA29" s="236"/>
      <c r="HMB29" s="236"/>
      <c r="HMC29" s="236"/>
      <c r="HMD29" s="236"/>
      <c r="HME29" s="236"/>
      <c r="HMF29" s="236"/>
      <c r="HMG29" s="236"/>
      <c r="HMP29" s="236"/>
      <c r="HMQ29" s="236"/>
      <c r="HMR29" s="236"/>
      <c r="HMS29" s="236"/>
      <c r="HMT29" s="236"/>
      <c r="HMU29" s="236"/>
      <c r="HMV29" s="236"/>
      <c r="HMW29" s="236"/>
      <c r="HNF29" s="236"/>
      <c r="HNG29" s="236"/>
      <c r="HNH29" s="236"/>
      <c r="HNI29" s="236"/>
      <c r="HNJ29" s="236"/>
      <c r="HNK29" s="236"/>
      <c r="HNL29" s="236"/>
      <c r="HNM29" s="236"/>
      <c r="HNV29" s="236"/>
      <c r="HNW29" s="236"/>
      <c r="HNX29" s="236"/>
      <c r="HNY29" s="236"/>
      <c r="HNZ29" s="236"/>
      <c r="HOA29" s="236"/>
      <c r="HOB29" s="236"/>
      <c r="HOC29" s="236"/>
      <c r="HOL29" s="236"/>
      <c r="HOM29" s="236"/>
      <c r="HON29" s="236"/>
      <c r="HOO29" s="236"/>
      <c r="HOP29" s="236"/>
      <c r="HOQ29" s="236"/>
      <c r="HOR29" s="236"/>
      <c r="HOS29" s="236"/>
      <c r="HPB29" s="236"/>
      <c r="HPC29" s="236"/>
      <c r="HPD29" s="236"/>
      <c r="HPE29" s="236"/>
      <c r="HPF29" s="236"/>
      <c r="HPG29" s="236"/>
      <c r="HPH29" s="236"/>
      <c r="HPI29" s="236"/>
      <c r="HPR29" s="236"/>
      <c r="HPS29" s="236"/>
      <c r="HPT29" s="236"/>
      <c r="HPU29" s="236"/>
      <c r="HPV29" s="236"/>
      <c r="HPW29" s="236"/>
      <c r="HPX29" s="236"/>
      <c r="HPY29" s="236"/>
      <c r="HQH29" s="236"/>
      <c r="HQI29" s="236"/>
      <c r="HQJ29" s="236"/>
      <c r="HQK29" s="236"/>
      <c r="HQL29" s="236"/>
      <c r="HQM29" s="236"/>
      <c r="HQN29" s="236"/>
      <c r="HQO29" s="236"/>
      <c r="HQX29" s="236"/>
      <c r="HQY29" s="236"/>
      <c r="HQZ29" s="236"/>
      <c r="HRA29" s="236"/>
      <c r="HRB29" s="236"/>
      <c r="HRC29" s="236"/>
      <c r="HRD29" s="236"/>
      <c r="HRE29" s="236"/>
      <c r="HRN29" s="236"/>
      <c r="HRO29" s="236"/>
      <c r="HRP29" s="236"/>
      <c r="HRQ29" s="236"/>
      <c r="HRR29" s="236"/>
      <c r="HRS29" s="236"/>
      <c r="HRT29" s="236"/>
      <c r="HRU29" s="236"/>
      <c r="HSD29" s="236"/>
      <c r="HSE29" s="236"/>
      <c r="HSF29" s="236"/>
      <c r="HSG29" s="236"/>
      <c r="HSH29" s="236"/>
      <c r="HSI29" s="236"/>
      <c r="HSJ29" s="236"/>
      <c r="HSK29" s="236"/>
      <c r="HST29" s="236"/>
      <c r="HSU29" s="236"/>
      <c r="HSV29" s="236"/>
      <c r="HSW29" s="236"/>
      <c r="HSX29" s="236"/>
      <c r="HSY29" s="236"/>
      <c r="HSZ29" s="236"/>
      <c r="HTA29" s="236"/>
      <c r="HTJ29" s="236"/>
      <c r="HTK29" s="236"/>
      <c r="HTL29" s="236"/>
      <c r="HTM29" s="236"/>
      <c r="HTN29" s="236"/>
      <c r="HTO29" s="236"/>
      <c r="HTP29" s="236"/>
      <c r="HTQ29" s="236"/>
      <c r="HTZ29" s="236"/>
      <c r="HUA29" s="236"/>
      <c r="HUB29" s="236"/>
      <c r="HUC29" s="236"/>
      <c r="HUD29" s="236"/>
      <c r="HUE29" s="236"/>
      <c r="HUF29" s="236"/>
      <c r="HUG29" s="236"/>
      <c r="HUP29" s="236"/>
      <c r="HUQ29" s="236"/>
      <c r="HUR29" s="236"/>
      <c r="HUS29" s="236"/>
      <c r="HUT29" s="236"/>
      <c r="HUU29" s="236"/>
      <c r="HUV29" s="236"/>
      <c r="HUW29" s="236"/>
      <c r="HVF29" s="236"/>
      <c r="HVG29" s="236"/>
      <c r="HVH29" s="236"/>
      <c r="HVI29" s="236"/>
      <c r="HVJ29" s="236"/>
      <c r="HVK29" s="236"/>
      <c r="HVL29" s="236"/>
      <c r="HVM29" s="236"/>
      <c r="HVV29" s="236"/>
      <c r="HVW29" s="236"/>
      <c r="HVX29" s="236"/>
      <c r="HVY29" s="236"/>
      <c r="HVZ29" s="236"/>
      <c r="HWA29" s="236"/>
      <c r="HWB29" s="236"/>
      <c r="HWC29" s="236"/>
      <c r="HWL29" s="236"/>
      <c r="HWM29" s="236"/>
      <c r="HWN29" s="236"/>
      <c r="HWO29" s="236"/>
      <c r="HWP29" s="236"/>
      <c r="HWQ29" s="236"/>
      <c r="HWR29" s="236"/>
      <c r="HWS29" s="236"/>
      <c r="HXB29" s="236"/>
      <c r="HXC29" s="236"/>
      <c r="HXD29" s="236"/>
      <c r="HXE29" s="236"/>
      <c r="HXF29" s="236"/>
      <c r="HXG29" s="236"/>
      <c r="HXH29" s="236"/>
      <c r="HXI29" s="236"/>
      <c r="HXR29" s="236"/>
      <c r="HXS29" s="236"/>
      <c r="HXT29" s="236"/>
      <c r="HXU29" s="236"/>
      <c r="HXV29" s="236"/>
      <c r="HXW29" s="236"/>
      <c r="HXX29" s="236"/>
      <c r="HXY29" s="236"/>
      <c r="HYH29" s="236"/>
      <c r="HYI29" s="236"/>
      <c r="HYJ29" s="236"/>
      <c r="HYK29" s="236"/>
      <c r="HYL29" s="236"/>
      <c r="HYM29" s="236"/>
      <c r="HYN29" s="236"/>
      <c r="HYO29" s="236"/>
      <c r="HYX29" s="236"/>
      <c r="HYY29" s="236"/>
      <c r="HYZ29" s="236"/>
      <c r="HZA29" s="236"/>
      <c r="HZB29" s="236"/>
      <c r="HZC29" s="236"/>
      <c r="HZD29" s="236"/>
      <c r="HZE29" s="236"/>
      <c r="HZN29" s="236"/>
      <c r="HZO29" s="236"/>
      <c r="HZP29" s="236"/>
      <c r="HZQ29" s="236"/>
      <c r="HZR29" s="236"/>
      <c r="HZS29" s="236"/>
      <c r="HZT29" s="236"/>
      <c r="HZU29" s="236"/>
      <c r="IAD29" s="236"/>
      <c r="IAE29" s="236"/>
      <c r="IAF29" s="236"/>
      <c r="IAG29" s="236"/>
      <c r="IAH29" s="236"/>
      <c r="IAI29" s="236"/>
      <c r="IAJ29" s="236"/>
      <c r="IAK29" s="236"/>
      <c r="IAT29" s="236"/>
      <c r="IAU29" s="236"/>
      <c r="IAV29" s="236"/>
      <c r="IAW29" s="236"/>
      <c r="IAX29" s="236"/>
      <c r="IAY29" s="236"/>
      <c r="IAZ29" s="236"/>
      <c r="IBA29" s="236"/>
      <c r="IBJ29" s="236"/>
      <c r="IBK29" s="236"/>
      <c r="IBL29" s="236"/>
      <c r="IBM29" s="236"/>
      <c r="IBN29" s="236"/>
      <c r="IBO29" s="236"/>
      <c r="IBP29" s="236"/>
      <c r="IBQ29" s="236"/>
      <c r="IBZ29" s="236"/>
      <c r="ICA29" s="236"/>
      <c r="ICB29" s="236"/>
      <c r="ICC29" s="236"/>
      <c r="ICD29" s="236"/>
      <c r="ICE29" s="236"/>
      <c r="ICF29" s="236"/>
      <c r="ICG29" s="236"/>
      <c r="ICP29" s="236"/>
      <c r="ICQ29" s="236"/>
      <c r="ICR29" s="236"/>
      <c r="ICS29" s="236"/>
      <c r="ICT29" s="236"/>
      <c r="ICU29" s="236"/>
      <c r="ICV29" s="236"/>
      <c r="ICW29" s="236"/>
      <c r="IDF29" s="236"/>
      <c r="IDG29" s="236"/>
      <c r="IDH29" s="236"/>
      <c r="IDI29" s="236"/>
      <c r="IDJ29" s="236"/>
      <c r="IDK29" s="236"/>
      <c r="IDL29" s="236"/>
      <c r="IDM29" s="236"/>
      <c r="IDV29" s="236"/>
      <c r="IDW29" s="236"/>
      <c r="IDX29" s="236"/>
      <c r="IDY29" s="236"/>
      <c r="IDZ29" s="236"/>
      <c r="IEA29" s="236"/>
      <c r="IEB29" s="236"/>
      <c r="IEC29" s="236"/>
      <c r="IEL29" s="236"/>
      <c r="IEM29" s="236"/>
      <c r="IEN29" s="236"/>
      <c r="IEO29" s="236"/>
      <c r="IEP29" s="236"/>
      <c r="IEQ29" s="236"/>
      <c r="IER29" s="236"/>
      <c r="IES29" s="236"/>
      <c r="IFB29" s="236"/>
      <c r="IFC29" s="236"/>
      <c r="IFD29" s="236"/>
      <c r="IFE29" s="236"/>
      <c r="IFF29" s="236"/>
      <c r="IFG29" s="236"/>
      <c r="IFH29" s="236"/>
      <c r="IFI29" s="236"/>
      <c r="IFR29" s="236"/>
      <c r="IFS29" s="236"/>
      <c r="IFT29" s="236"/>
      <c r="IFU29" s="236"/>
      <c r="IFV29" s="236"/>
      <c r="IFW29" s="236"/>
      <c r="IFX29" s="236"/>
      <c r="IFY29" s="236"/>
      <c r="IGH29" s="236"/>
      <c r="IGI29" s="236"/>
      <c r="IGJ29" s="236"/>
      <c r="IGK29" s="236"/>
      <c r="IGL29" s="236"/>
      <c r="IGM29" s="236"/>
      <c r="IGN29" s="236"/>
      <c r="IGO29" s="236"/>
      <c r="IGX29" s="236"/>
      <c r="IGY29" s="236"/>
      <c r="IGZ29" s="236"/>
      <c r="IHA29" s="236"/>
      <c r="IHB29" s="236"/>
      <c r="IHC29" s="236"/>
      <c r="IHD29" s="236"/>
      <c r="IHE29" s="236"/>
      <c r="IHN29" s="236"/>
      <c r="IHO29" s="236"/>
      <c r="IHP29" s="236"/>
      <c r="IHQ29" s="236"/>
      <c r="IHR29" s="236"/>
      <c r="IHS29" s="236"/>
      <c r="IHT29" s="236"/>
      <c r="IHU29" s="236"/>
      <c r="IID29" s="236"/>
      <c r="IIE29" s="236"/>
      <c r="IIF29" s="236"/>
      <c r="IIG29" s="236"/>
      <c r="IIH29" s="236"/>
      <c r="III29" s="236"/>
      <c r="IIJ29" s="236"/>
      <c r="IIK29" s="236"/>
      <c r="IIT29" s="236"/>
      <c r="IIU29" s="236"/>
      <c r="IIV29" s="236"/>
      <c r="IIW29" s="236"/>
      <c r="IIX29" s="236"/>
      <c r="IIY29" s="236"/>
      <c r="IIZ29" s="236"/>
      <c r="IJA29" s="236"/>
      <c r="IJJ29" s="236"/>
      <c r="IJK29" s="236"/>
      <c r="IJL29" s="236"/>
      <c r="IJM29" s="236"/>
      <c r="IJN29" s="236"/>
      <c r="IJO29" s="236"/>
      <c r="IJP29" s="236"/>
      <c r="IJQ29" s="236"/>
      <c r="IJZ29" s="236"/>
      <c r="IKA29" s="236"/>
      <c r="IKB29" s="236"/>
      <c r="IKC29" s="236"/>
      <c r="IKD29" s="236"/>
      <c r="IKE29" s="236"/>
      <c r="IKF29" s="236"/>
      <c r="IKG29" s="236"/>
      <c r="IKP29" s="236"/>
      <c r="IKQ29" s="236"/>
      <c r="IKR29" s="236"/>
      <c r="IKS29" s="236"/>
      <c r="IKT29" s="236"/>
      <c r="IKU29" s="236"/>
      <c r="IKV29" s="236"/>
      <c r="IKW29" s="236"/>
      <c r="ILF29" s="236"/>
      <c r="ILG29" s="236"/>
      <c r="ILH29" s="236"/>
      <c r="ILI29" s="236"/>
      <c r="ILJ29" s="236"/>
      <c r="ILK29" s="236"/>
      <c r="ILL29" s="236"/>
      <c r="ILM29" s="236"/>
      <c r="ILV29" s="236"/>
      <c r="ILW29" s="236"/>
      <c r="ILX29" s="236"/>
      <c r="ILY29" s="236"/>
      <c r="ILZ29" s="236"/>
      <c r="IMA29" s="236"/>
      <c r="IMB29" s="236"/>
      <c r="IMC29" s="236"/>
      <c r="IML29" s="236"/>
      <c r="IMM29" s="236"/>
      <c r="IMN29" s="236"/>
      <c r="IMO29" s="236"/>
      <c r="IMP29" s="236"/>
      <c r="IMQ29" s="236"/>
      <c r="IMR29" s="236"/>
      <c r="IMS29" s="236"/>
      <c r="INB29" s="236"/>
      <c r="INC29" s="236"/>
      <c r="IND29" s="236"/>
      <c r="INE29" s="236"/>
      <c r="INF29" s="236"/>
      <c r="ING29" s="236"/>
      <c r="INH29" s="236"/>
      <c r="INI29" s="236"/>
      <c r="INR29" s="236"/>
      <c r="INS29" s="236"/>
      <c r="INT29" s="236"/>
      <c r="INU29" s="236"/>
      <c r="INV29" s="236"/>
      <c r="INW29" s="236"/>
      <c r="INX29" s="236"/>
      <c r="INY29" s="236"/>
      <c r="IOH29" s="236"/>
      <c r="IOI29" s="236"/>
      <c r="IOJ29" s="236"/>
      <c r="IOK29" s="236"/>
      <c r="IOL29" s="236"/>
      <c r="IOM29" s="236"/>
      <c r="ION29" s="236"/>
      <c r="IOO29" s="236"/>
      <c r="IOX29" s="236"/>
      <c r="IOY29" s="236"/>
      <c r="IOZ29" s="236"/>
      <c r="IPA29" s="236"/>
      <c r="IPB29" s="236"/>
      <c r="IPC29" s="236"/>
      <c r="IPD29" s="236"/>
      <c r="IPE29" s="236"/>
      <c r="IPN29" s="236"/>
      <c r="IPO29" s="236"/>
      <c r="IPP29" s="236"/>
      <c r="IPQ29" s="236"/>
      <c r="IPR29" s="236"/>
      <c r="IPS29" s="236"/>
      <c r="IPT29" s="236"/>
      <c r="IPU29" s="236"/>
      <c r="IQD29" s="236"/>
      <c r="IQE29" s="236"/>
      <c r="IQF29" s="236"/>
      <c r="IQG29" s="236"/>
      <c r="IQH29" s="236"/>
      <c r="IQI29" s="236"/>
      <c r="IQJ29" s="236"/>
      <c r="IQK29" s="236"/>
      <c r="IQT29" s="236"/>
      <c r="IQU29" s="236"/>
      <c r="IQV29" s="236"/>
      <c r="IQW29" s="236"/>
      <c r="IQX29" s="236"/>
      <c r="IQY29" s="236"/>
      <c r="IQZ29" s="236"/>
      <c r="IRA29" s="236"/>
      <c r="IRJ29" s="236"/>
      <c r="IRK29" s="236"/>
      <c r="IRL29" s="236"/>
      <c r="IRM29" s="236"/>
      <c r="IRN29" s="236"/>
      <c r="IRO29" s="236"/>
      <c r="IRP29" s="236"/>
      <c r="IRQ29" s="236"/>
      <c r="IRZ29" s="236"/>
      <c r="ISA29" s="236"/>
      <c r="ISB29" s="236"/>
      <c r="ISC29" s="236"/>
      <c r="ISD29" s="236"/>
      <c r="ISE29" s="236"/>
      <c r="ISF29" s="236"/>
      <c r="ISG29" s="236"/>
      <c r="ISP29" s="236"/>
      <c r="ISQ29" s="236"/>
      <c r="ISR29" s="236"/>
      <c r="ISS29" s="236"/>
      <c r="IST29" s="236"/>
      <c r="ISU29" s="236"/>
      <c r="ISV29" s="236"/>
      <c r="ISW29" s="236"/>
      <c r="ITF29" s="236"/>
      <c r="ITG29" s="236"/>
      <c r="ITH29" s="236"/>
      <c r="ITI29" s="236"/>
      <c r="ITJ29" s="236"/>
      <c r="ITK29" s="236"/>
      <c r="ITL29" s="236"/>
      <c r="ITM29" s="236"/>
      <c r="ITV29" s="236"/>
      <c r="ITW29" s="236"/>
      <c r="ITX29" s="236"/>
      <c r="ITY29" s="236"/>
      <c r="ITZ29" s="236"/>
      <c r="IUA29" s="236"/>
      <c r="IUB29" s="236"/>
      <c r="IUC29" s="236"/>
      <c r="IUL29" s="236"/>
      <c r="IUM29" s="236"/>
      <c r="IUN29" s="236"/>
      <c r="IUO29" s="236"/>
      <c r="IUP29" s="236"/>
      <c r="IUQ29" s="236"/>
      <c r="IUR29" s="236"/>
      <c r="IUS29" s="236"/>
      <c r="IVB29" s="236"/>
      <c r="IVC29" s="236"/>
      <c r="IVD29" s="236"/>
      <c r="IVE29" s="236"/>
      <c r="IVF29" s="236"/>
      <c r="IVG29" s="236"/>
      <c r="IVH29" s="236"/>
      <c r="IVI29" s="236"/>
      <c r="IVR29" s="236"/>
      <c r="IVS29" s="236"/>
      <c r="IVT29" s="236"/>
      <c r="IVU29" s="236"/>
      <c r="IVV29" s="236"/>
      <c r="IVW29" s="236"/>
      <c r="IVX29" s="236"/>
      <c r="IVY29" s="236"/>
      <c r="IWH29" s="236"/>
      <c r="IWI29" s="236"/>
      <c r="IWJ29" s="236"/>
      <c r="IWK29" s="236"/>
      <c r="IWL29" s="236"/>
      <c r="IWM29" s="236"/>
      <c r="IWN29" s="236"/>
      <c r="IWO29" s="236"/>
      <c r="IWX29" s="236"/>
      <c r="IWY29" s="236"/>
      <c r="IWZ29" s="236"/>
      <c r="IXA29" s="236"/>
      <c r="IXB29" s="236"/>
      <c r="IXC29" s="236"/>
      <c r="IXD29" s="236"/>
      <c r="IXE29" s="236"/>
      <c r="IXN29" s="236"/>
      <c r="IXO29" s="236"/>
      <c r="IXP29" s="236"/>
      <c r="IXQ29" s="236"/>
      <c r="IXR29" s="236"/>
      <c r="IXS29" s="236"/>
      <c r="IXT29" s="236"/>
      <c r="IXU29" s="236"/>
      <c r="IYD29" s="236"/>
      <c r="IYE29" s="236"/>
      <c r="IYF29" s="236"/>
      <c r="IYG29" s="236"/>
      <c r="IYH29" s="236"/>
      <c r="IYI29" s="236"/>
      <c r="IYJ29" s="236"/>
      <c r="IYK29" s="236"/>
      <c r="IYT29" s="236"/>
      <c r="IYU29" s="236"/>
      <c r="IYV29" s="236"/>
      <c r="IYW29" s="236"/>
      <c r="IYX29" s="236"/>
      <c r="IYY29" s="236"/>
      <c r="IYZ29" s="236"/>
      <c r="IZA29" s="236"/>
      <c r="IZJ29" s="236"/>
      <c r="IZK29" s="236"/>
      <c r="IZL29" s="236"/>
      <c r="IZM29" s="236"/>
      <c r="IZN29" s="236"/>
      <c r="IZO29" s="236"/>
      <c r="IZP29" s="236"/>
      <c r="IZQ29" s="236"/>
      <c r="IZZ29" s="236"/>
      <c r="JAA29" s="236"/>
      <c r="JAB29" s="236"/>
      <c r="JAC29" s="236"/>
      <c r="JAD29" s="236"/>
      <c r="JAE29" s="236"/>
      <c r="JAF29" s="236"/>
      <c r="JAG29" s="236"/>
      <c r="JAP29" s="236"/>
      <c r="JAQ29" s="236"/>
      <c r="JAR29" s="236"/>
      <c r="JAS29" s="236"/>
      <c r="JAT29" s="236"/>
      <c r="JAU29" s="236"/>
      <c r="JAV29" s="236"/>
      <c r="JAW29" s="236"/>
      <c r="JBF29" s="236"/>
      <c r="JBG29" s="236"/>
      <c r="JBH29" s="236"/>
      <c r="JBI29" s="236"/>
      <c r="JBJ29" s="236"/>
      <c r="JBK29" s="236"/>
      <c r="JBL29" s="236"/>
      <c r="JBM29" s="236"/>
      <c r="JBV29" s="236"/>
      <c r="JBW29" s="236"/>
      <c r="JBX29" s="236"/>
      <c r="JBY29" s="236"/>
      <c r="JBZ29" s="236"/>
      <c r="JCA29" s="236"/>
      <c r="JCB29" s="236"/>
      <c r="JCC29" s="236"/>
      <c r="JCL29" s="236"/>
      <c r="JCM29" s="236"/>
      <c r="JCN29" s="236"/>
      <c r="JCO29" s="236"/>
      <c r="JCP29" s="236"/>
      <c r="JCQ29" s="236"/>
      <c r="JCR29" s="236"/>
      <c r="JCS29" s="236"/>
      <c r="JDB29" s="236"/>
      <c r="JDC29" s="236"/>
      <c r="JDD29" s="236"/>
      <c r="JDE29" s="236"/>
      <c r="JDF29" s="236"/>
      <c r="JDG29" s="236"/>
      <c r="JDH29" s="236"/>
      <c r="JDI29" s="236"/>
      <c r="JDR29" s="236"/>
      <c r="JDS29" s="236"/>
      <c r="JDT29" s="236"/>
      <c r="JDU29" s="236"/>
      <c r="JDV29" s="236"/>
      <c r="JDW29" s="236"/>
      <c r="JDX29" s="236"/>
      <c r="JDY29" s="236"/>
      <c r="JEH29" s="236"/>
      <c r="JEI29" s="236"/>
      <c r="JEJ29" s="236"/>
      <c r="JEK29" s="236"/>
      <c r="JEL29" s="236"/>
      <c r="JEM29" s="236"/>
      <c r="JEN29" s="236"/>
      <c r="JEO29" s="236"/>
      <c r="JEX29" s="236"/>
      <c r="JEY29" s="236"/>
      <c r="JEZ29" s="236"/>
      <c r="JFA29" s="236"/>
      <c r="JFB29" s="236"/>
      <c r="JFC29" s="236"/>
      <c r="JFD29" s="236"/>
      <c r="JFE29" s="236"/>
      <c r="JFN29" s="236"/>
      <c r="JFO29" s="236"/>
      <c r="JFP29" s="236"/>
      <c r="JFQ29" s="236"/>
      <c r="JFR29" s="236"/>
      <c r="JFS29" s="236"/>
      <c r="JFT29" s="236"/>
      <c r="JFU29" s="236"/>
      <c r="JGD29" s="236"/>
      <c r="JGE29" s="236"/>
      <c r="JGF29" s="236"/>
      <c r="JGG29" s="236"/>
      <c r="JGH29" s="236"/>
      <c r="JGI29" s="236"/>
      <c r="JGJ29" s="236"/>
      <c r="JGK29" s="236"/>
      <c r="JGT29" s="236"/>
      <c r="JGU29" s="236"/>
      <c r="JGV29" s="236"/>
      <c r="JGW29" s="236"/>
      <c r="JGX29" s="236"/>
      <c r="JGY29" s="236"/>
      <c r="JGZ29" s="236"/>
      <c r="JHA29" s="236"/>
      <c r="JHJ29" s="236"/>
      <c r="JHK29" s="236"/>
      <c r="JHL29" s="236"/>
      <c r="JHM29" s="236"/>
      <c r="JHN29" s="236"/>
      <c r="JHO29" s="236"/>
      <c r="JHP29" s="236"/>
      <c r="JHQ29" s="236"/>
      <c r="JHZ29" s="236"/>
      <c r="JIA29" s="236"/>
      <c r="JIB29" s="236"/>
      <c r="JIC29" s="236"/>
      <c r="JID29" s="236"/>
      <c r="JIE29" s="236"/>
      <c r="JIF29" s="236"/>
      <c r="JIG29" s="236"/>
      <c r="JIP29" s="236"/>
      <c r="JIQ29" s="236"/>
      <c r="JIR29" s="236"/>
      <c r="JIS29" s="236"/>
      <c r="JIT29" s="236"/>
      <c r="JIU29" s="236"/>
      <c r="JIV29" s="236"/>
      <c r="JIW29" s="236"/>
      <c r="JJF29" s="236"/>
      <c r="JJG29" s="236"/>
      <c r="JJH29" s="236"/>
      <c r="JJI29" s="236"/>
      <c r="JJJ29" s="236"/>
      <c r="JJK29" s="236"/>
      <c r="JJL29" s="236"/>
      <c r="JJM29" s="236"/>
      <c r="JJV29" s="236"/>
      <c r="JJW29" s="236"/>
      <c r="JJX29" s="236"/>
      <c r="JJY29" s="236"/>
      <c r="JJZ29" s="236"/>
      <c r="JKA29" s="236"/>
      <c r="JKB29" s="236"/>
      <c r="JKC29" s="236"/>
      <c r="JKL29" s="236"/>
      <c r="JKM29" s="236"/>
      <c r="JKN29" s="236"/>
      <c r="JKO29" s="236"/>
      <c r="JKP29" s="236"/>
      <c r="JKQ29" s="236"/>
      <c r="JKR29" s="236"/>
      <c r="JKS29" s="236"/>
      <c r="JLB29" s="236"/>
      <c r="JLC29" s="236"/>
      <c r="JLD29" s="236"/>
      <c r="JLE29" s="236"/>
      <c r="JLF29" s="236"/>
      <c r="JLG29" s="236"/>
      <c r="JLH29" s="236"/>
      <c r="JLI29" s="236"/>
      <c r="JLR29" s="236"/>
      <c r="JLS29" s="236"/>
      <c r="JLT29" s="236"/>
      <c r="JLU29" s="236"/>
      <c r="JLV29" s="236"/>
      <c r="JLW29" s="236"/>
      <c r="JLX29" s="236"/>
      <c r="JLY29" s="236"/>
      <c r="JMH29" s="236"/>
      <c r="JMI29" s="236"/>
      <c r="JMJ29" s="236"/>
      <c r="JMK29" s="236"/>
      <c r="JML29" s="236"/>
      <c r="JMM29" s="236"/>
      <c r="JMN29" s="236"/>
      <c r="JMO29" s="236"/>
      <c r="JMX29" s="236"/>
      <c r="JMY29" s="236"/>
      <c r="JMZ29" s="236"/>
      <c r="JNA29" s="236"/>
      <c r="JNB29" s="236"/>
      <c r="JNC29" s="236"/>
      <c r="JND29" s="236"/>
      <c r="JNE29" s="236"/>
      <c r="JNN29" s="236"/>
      <c r="JNO29" s="236"/>
      <c r="JNP29" s="236"/>
      <c r="JNQ29" s="236"/>
      <c r="JNR29" s="236"/>
      <c r="JNS29" s="236"/>
      <c r="JNT29" s="236"/>
      <c r="JNU29" s="236"/>
      <c r="JOD29" s="236"/>
      <c r="JOE29" s="236"/>
      <c r="JOF29" s="236"/>
      <c r="JOG29" s="236"/>
      <c r="JOH29" s="236"/>
      <c r="JOI29" s="236"/>
      <c r="JOJ29" s="236"/>
      <c r="JOK29" s="236"/>
      <c r="JOT29" s="236"/>
      <c r="JOU29" s="236"/>
      <c r="JOV29" s="236"/>
      <c r="JOW29" s="236"/>
      <c r="JOX29" s="236"/>
      <c r="JOY29" s="236"/>
      <c r="JOZ29" s="236"/>
      <c r="JPA29" s="236"/>
      <c r="JPJ29" s="236"/>
      <c r="JPK29" s="236"/>
      <c r="JPL29" s="236"/>
      <c r="JPM29" s="236"/>
      <c r="JPN29" s="236"/>
      <c r="JPO29" s="236"/>
      <c r="JPP29" s="236"/>
      <c r="JPQ29" s="236"/>
      <c r="JPZ29" s="236"/>
      <c r="JQA29" s="236"/>
      <c r="JQB29" s="236"/>
      <c r="JQC29" s="236"/>
      <c r="JQD29" s="236"/>
      <c r="JQE29" s="236"/>
      <c r="JQF29" s="236"/>
      <c r="JQG29" s="236"/>
      <c r="JQP29" s="236"/>
      <c r="JQQ29" s="236"/>
      <c r="JQR29" s="236"/>
      <c r="JQS29" s="236"/>
      <c r="JQT29" s="236"/>
      <c r="JQU29" s="236"/>
      <c r="JQV29" s="236"/>
      <c r="JQW29" s="236"/>
      <c r="JRF29" s="236"/>
      <c r="JRG29" s="236"/>
      <c r="JRH29" s="236"/>
      <c r="JRI29" s="236"/>
      <c r="JRJ29" s="236"/>
      <c r="JRK29" s="236"/>
      <c r="JRL29" s="236"/>
      <c r="JRM29" s="236"/>
      <c r="JRV29" s="236"/>
      <c r="JRW29" s="236"/>
      <c r="JRX29" s="236"/>
      <c r="JRY29" s="236"/>
      <c r="JRZ29" s="236"/>
      <c r="JSA29" s="236"/>
      <c r="JSB29" s="236"/>
      <c r="JSC29" s="236"/>
      <c r="JSL29" s="236"/>
      <c r="JSM29" s="236"/>
      <c r="JSN29" s="236"/>
      <c r="JSO29" s="236"/>
      <c r="JSP29" s="236"/>
      <c r="JSQ29" s="236"/>
      <c r="JSR29" s="236"/>
      <c r="JSS29" s="236"/>
      <c r="JTB29" s="236"/>
      <c r="JTC29" s="236"/>
      <c r="JTD29" s="236"/>
      <c r="JTE29" s="236"/>
      <c r="JTF29" s="236"/>
      <c r="JTG29" s="236"/>
      <c r="JTH29" s="236"/>
      <c r="JTI29" s="236"/>
      <c r="JTR29" s="236"/>
      <c r="JTS29" s="236"/>
      <c r="JTT29" s="236"/>
      <c r="JTU29" s="236"/>
      <c r="JTV29" s="236"/>
      <c r="JTW29" s="236"/>
      <c r="JTX29" s="236"/>
      <c r="JTY29" s="236"/>
      <c r="JUH29" s="236"/>
      <c r="JUI29" s="236"/>
      <c r="JUJ29" s="236"/>
      <c r="JUK29" s="236"/>
      <c r="JUL29" s="236"/>
      <c r="JUM29" s="236"/>
      <c r="JUN29" s="236"/>
      <c r="JUO29" s="236"/>
      <c r="JUX29" s="236"/>
      <c r="JUY29" s="236"/>
      <c r="JUZ29" s="236"/>
      <c r="JVA29" s="236"/>
      <c r="JVB29" s="236"/>
      <c r="JVC29" s="236"/>
      <c r="JVD29" s="236"/>
      <c r="JVE29" s="236"/>
      <c r="JVN29" s="236"/>
      <c r="JVO29" s="236"/>
      <c r="JVP29" s="236"/>
      <c r="JVQ29" s="236"/>
      <c r="JVR29" s="236"/>
      <c r="JVS29" s="236"/>
      <c r="JVT29" s="236"/>
      <c r="JVU29" s="236"/>
      <c r="JWD29" s="236"/>
      <c r="JWE29" s="236"/>
      <c r="JWF29" s="236"/>
      <c r="JWG29" s="236"/>
      <c r="JWH29" s="236"/>
      <c r="JWI29" s="236"/>
      <c r="JWJ29" s="236"/>
      <c r="JWK29" s="236"/>
      <c r="JWT29" s="236"/>
      <c r="JWU29" s="236"/>
      <c r="JWV29" s="236"/>
      <c r="JWW29" s="236"/>
      <c r="JWX29" s="236"/>
      <c r="JWY29" s="236"/>
      <c r="JWZ29" s="236"/>
      <c r="JXA29" s="236"/>
      <c r="JXJ29" s="236"/>
      <c r="JXK29" s="236"/>
      <c r="JXL29" s="236"/>
      <c r="JXM29" s="236"/>
      <c r="JXN29" s="236"/>
      <c r="JXO29" s="236"/>
      <c r="JXP29" s="236"/>
      <c r="JXQ29" s="236"/>
      <c r="JXZ29" s="236"/>
      <c r="JYA29" s="236"/>
      <c r="JYB29" s="236"/>
      <c r="JYC29" s="236"/>
      <c r="JYD29" s="236"/>
      <c r="JYE29" s="236"/>
      <c r="JYF29" s="236"/>
      <c r="JYG29" s="236"/>
      <c r="JYP29" s="236"/>
      <c r="JYQ29" s="236"/>
      <c r="JYR29" s="236"/>
      <c r="JYS29" s="236"/>
      <c r="JYT29" s="236"/>
      <c r="JYU29" s="236"/>
      <c r="JYV29" s="236"/>
      <c r="JYW29" s="236"/>
      <c r="JZF29" s="236"/>
      <c r="JZG29" s="236"/>
      <c r="JZH29" s="236"/>
      <c r="JZI29" s="236"/>
      <c r="JZJ29" s="236"/>
      <c r="JZK29" s="236"/>
      <c r="JZL29" s="236"/>
      <c r="JZM29" s="236"/>
      <c r="JZV29" s="236"/>
      <c r="JZW29" s="236"/>
      <c r="JZX29" s="236"/>
      <c r="JZY29" s="236"/>
      <c r="JZZ29" s="236"/>
      <c r="KAA29" s="236"/>
      <c r="KAB29" s="236"/>
      <c r="KAC29" s="236"/>
      <c r="KAL29" s="236"/>
      <c r="KAM29" s="236"/>
      <c r="KAN29" s="236"/>
      <c r="KAO29" s="236"/>
      <c r="KAP29" s="236"/>
      <c r="KAQ29" s="236"/>
      <c r="KAR29" s="236"/>
      <c r="KAS29" s="236"/>
      <c r="KBB29" s="236"/>
      <c r="KBC29" s="236"/>
      <c r="KBD29" s="236"/>
      <c r="KBE29" s="236"/>
      <c r="KBF29" s="236"/>
      <c r="KBG29" s="236"/>
      <c r="KBH29" s="236"/>
      <c r="KBI29" s="236"/>
      <c r="KBR29" s="236"/>
      <c r="KBS29" s="236"/>
      <c r="KBT29" s="236"/>
      <c r="KBU29" s="236"/>
      <c r="KBV29" s="236"/>
      <c r="KBW29" s="236"/>
      <c r="KBX29" s="236"/>
      <c r="KBY29" s="236"/>
      <c r="KCH29" s="236"/>
      <c r="KCI29" s="236"/>
      <c r="KCJ29" s="236"/>
      <c r="KCK29" s="236"/>
      <c r="KCL29" s="236"/>
      <c r="KCM29" s="236"/>
      <c r="KCN29" s="236"/>
      <c r="KCO29" s="236"/>
      <c r="KCX29" s="236"/>
      <c r="KCY29" s="236"/>
      <c r="KCZ29" s="236"/>
      <c r="KDA29" s="236"/>
      <c r="KDB29" s="236"/>
      <c r="KDC29" s="236"/>
      <c r="KDD29" s="236"/>
      <c r="KDE29" s="236"/>
      <c r="KDN29" s="236"/>
      <c r="KDO29" s="236"/>
      <c r="KDP29" s="236"/>
      <c r="KDQ29" s="236"/>
      <c r="KDR29" s="236"/>
      <c r="KDS29" s="236"/>
      <c r="KDT29" s="236"/>
      <c r="KDU29" s="236"/>
      <c r="KED29" s="236"/>
      <c r="KEE29" s="236"/>
      <c r="KEF29" s="236"/>
      <c r="KEG29" s="236"/>
      <c r="KEH29" s="236"/>
      <c r="KEI29" s="236"/>
      <c r="KEJ29" s="236"/>
      <c r="KEK29" s="236"/>
      <c r="KET29" s="236"/>
      <c r="KEU29" s="236"/>
      <c r="KEV29" s="236"/>
      <c r="KEW29" s="236"/>
      <c r="KEX29" s="236"/>
      <c r="KEY29" s="236"/>
      <c r="KEZ29" s="236"/>
      <c r="KFA29" s="236"/>
      <c r="KFJ29" s="236"/>
      <c r="KFK29" s="236"/>
      <c r="KFL29" s="236"/>
      <c r="KFM29" s="236"/>
      <c r="KFN29" s="236"/>
      <c r="KFO29" s="236"/>
      <c r="KFP29" s="236"/>
      <c r="KFQ29" s="236"/>
      <c r="KFZ29" s="236"/>
      <c r="KGA29" s="236"/>
      <c r="KGB29" s="236"/>
      <c r="KGC29" s="236"/>
      <c r="KGD29" s="236"/>
      <c r="KGE29" s="236"/>
      <c r="KGF29" s="236"/>
      <c r="KGG29" s="236"/>
      <c r="KGP29" s="236"/>
      <c r="KGQ29" s="236"/>
      <c r="KGR29" s="236"/>
      <c r="KGS29" s="236"/>
      <c r="KGT29" s="236"/>
      <c r="KGU29" s="236"/>
      <c r="KGV29" s="236"/>
      <c r="KGW29" s="236"/>
      <c r="KHF29" s="236"/>
      <c r="KHG29" s="236"/>
      <c r="KHH29" s="236"/>
      <c r="KHI29" s="236"/>
      <c r="KHJ29" s="236"/>
      <c r="KHK29" s="236"/>
      <c r="KHL29" s="236"/>
      <c r="KHM29" s="236"/>
      <c r="KHV29" s="236"/>
      <c r="KHW29" s="236"/>
      <c r="KHX29" s="236"/>
      <c r="KHY29" s="236"/>
      <c r="KHZ29" s="236"/>
      <c r="KIA29" s="236"/>
      <c r="KIB29" s="236"/>
      <c r="KIC29" s="236"/>
      <c r="KIL29" s="236"/>
      <c r="KIM29" s="236"/>
      <c r="KIN29" s="236"/>
      <c r="KIO29" s="236"/>
      <c r="KIP29" s="236"/>
      <c r="KIQ29" s="236"/>
      <c r="KIR29" s="236"/>
      <c r="KIS29" s="236"/>
      <c r="KJB29" s="236"/>
      <c r="KJC29" s="236"/>
      <c r="KJD29" s="236"/>
      <c r="KJE29" s="236"/>
      <c r="KJF29" s="236"/>
      <c r="KJG29" s="236"/>
      <c r="KJH29" s="236"/>
      <c r="KJI29" s="236"/>
      <c r="KJR29" s="236"/>
      <c r="KJS29" s="236"/>
      <c r="KJT29" s="236"/>
      <c r="KJU29" s="236"/>
      <c r="KJV29" s="236"/>
      <c r="KJW29" s="236"/>
      <c r="KJX29" s="236"/>
      <c r="KJY29" s="236"/>
      <c r="KKH29" s="236"/>
      <c r="KKI29" s="236"/>
      <c r="KKJ29" s="236"/>
      <c r="KKK29" s="236"/>
      <c r="KKL29" s="236"/>
      <c r="KKM29" s="236"/>
      <c r="KKN29" s="236"/>
      <c r="KKO29" s="236"/>
      <c r="KKX29" s="236"/>
      <c r="KKY29" s="236"/>
      <c r="KKZ29" s="236"/>
      <c r="KLA29" s="236"/>
      <c r="KLB29" s="236"/>
      <c r="KLC29" s="236"/>
      <c r="KLD29" s="236"/>
      <c r="KLE29" s="236"/>
      <c r="KLN29" s="236"/>
      <c r="KLO29" s="236"/>
      <c r="KLP29" s="236"/>
      <c r="KLQ29" s="236"/>
      <c r="KLR29" s="236"/>
      <c r="KLS29" s="236"/>
      <c r="KLT29" s="236"/>
      <c r="KLU29" s="236"/>
      <c r="KMD29" s="236"/>
      <c r="KME29" s="236"/>
      <c r="KMF29" s="236"/>
      <c r="KMG29" s="236"/>
      <c r="KMH29" s="236"/>
      <c r="KMI29" s="236"/>
      <c r="KMJ29" s="236"/>
      <c r="KMK29" s="236"/>
      <c r="KMT29" s="236"/>
      <c r="KMU29" s="236"/>
      <c r="KMV29" s="236"/>
      <c r="KMW29" s="236"/>
      <c r="KMX29" s="236"/>
      <c r="KMY29" s="236"/>
      <c r="KMZ29" s="236"/>
      <c r="KNA29" s="236"/>
      <c r="KNJ29" s="236"/>
      <c r="KNK29" s="236"/>
      <c r="KNL29" s="236"/>
      <c r="KNM29" s="236"/>
      <c r="KNN29" s="236"/>
      <c r="KNO29" s="236"/>
      <c r="KNP29" s="236"/>
      <c r="KNQ29" s="236"/>
      <c r="KNZ29" s="236"/>
      <c r="KOA29" s="236"/>
      <c r="KOB29" s="236"/>
      <c r="KOC29" s="236"/>
      <c r="KOD29" s="236"/>
      <c r="KOE29" s="236"/>
      <c r="KOF29" s="236"/>
      <c r="KOG29" s="236"/>
      <c r="KOP29" s="236"/>
      <c r="KOQ29" s="236"/>
      <c r="KOR29" s="236"/>
      <c r="KOS29" s="236"/>
      <c r="KOT29" s="236"/>
      <c r="KOU29" s="236"/>
      <c r="KOV29" s="236"/>
      <c r="KOW29" s="236"/>
      <c r="KPF29" s="236"/>
      <c r="KPG29" s="236"/>
      <c r="KPH29" s="236"/>
      <c r="KPI29" s="236"/>
      <c r="KPJ29" s="236"/>
      <c r="KPK29" s="236"/>
      <c r="KPL29" s="236"/>
      <c r="KPM29" s="236"/>
      <c r="KPV29" s="236"/>
      <c r="KPW29" s="236"/>
      <c r="KPX29" s="236"/>
      <c r="KPY29" s="236"/>
      <c r="KPZ29" s="236"/>
      <c r="KQA29" s="236"/>
      <c r="KQB29" s="236"/>
      <c r="KQC29" s="236"/>
      <c r="KQL29" s="236"/>
      <c r="KQM29" s="236"/>
      <c r="KQN29" s="236"/>
      <c r="KQO29" s="236"/>
      <c r="KQP29" s="236"/>
      <c r="KQQ29" s="236"/>
      <c r="KQR29" s="236"/>
      <c r="KQS29" s="236"/>
      <c r="KRB29" s="236"/>
      <c r="KRC29" s="236"/>
      <c r="KRD29" s="236"/>
      <c r="KRE29" s="236"/>
      <c r="KRF29" s="236"/>
      <c r="KRG29" s="236"/>
      <c r="KRH29" s="236"/>
      <c r="KRI29" s="236"/>
      <c r="KRR29" s="236"/>
      <c r="KRS29" s="236"/>
      <c r="KRT29" s="236"/>
      <c r="KRU29" s="236"/>
      <c r="KRV29" s="236"/>
      <c r="KRW29" s="236"/>
      <c r="KRX29" s="236"/>
      <c r="KRY29" s="236"/>
      <c r="KSH29" s="236"/>
      <c r="KSI29" s="236"/>
      <c r="KSJ29" s="236"/>
      <c r="KSK29" s="236"/>
      <c r="KSL29" s="236"/>
      <c r="KSM29" s="236"/>
      <c r="KSN29" s="236"/>
      <c r="KSO29" s="236"/>
      <c r="KSX29" s="236"/>
      <c r="KSY29" s="236"/>
      <c r="KSZ29" s="236"/>
      <c r="KTA29" s="236"/>
      <c r="KTB29" s="236"/>
      <c r="KTC29" s="236"/>
      <c r="KTD29" s="236"/>
      <c r="KTE29" s="236"/>
      <c r="KTN29" s="236"/>
      <c r="KTO29" s="236"/>
      <c r="KTP29" s="236"/>
      <c r="KTQ29" s="236"/>
      <c r="KTR29" s="236"/>
      <c r="KTS29" s="236"/>
      <c r="KTT29" s="236"/>
      <c r="KTU29" s="236"/>
      <c r="KUD29" s="236"/>
      <c r="KUE29" s="236"/>
      <c r="KUF29" s="236"/>
      <c r="KUG29" s="236"/>
      <c r="KUH29" s="236"/>
      <c r="KUI29" s="236"/>
      <c r="KUJ29" s="236"/>
      <c r="KUK29" s="236"/>
      <c r="KUT29" s="236"/>
      <c r="KUU29" s="236"/>
      <c r="KUV29" s="236"/>
      <c r="KUW29" s="236"/>
      <c r="KUX29" s="236"/>
      <c r="KUY29" s="236"/>
      <c r="KUZ29" s="236"/>
      <c r="KVA29" s="236"/>
      <c r="KVJ29" s="236"/>
      <c r="KVK29" s="236"/>
      <c r="KVL29" s="236"/>
      <c r="KVM29" s="236"/>
      <c r="KVN29" s="236"/>
      <c r="KVO29" s="236"/>
      <c r="KVP29" s="236"/>
      <c r="KVQ29" s="236"/>
      <c r="KVZ29" s="236"/>
      <c r="KWA29" s="236"/>
      <c r="KWB29" s="236"/>
      <c r="KWC29" s="236"/>
      <c r="KWD29" s="236"/>
      <c r="KWE29" s="236"/>
      <c r="KWF29" s="236"/>
      <c r="KWG29" s="236"/>
      <c r="KWP29" s="236"/>
      <c r="KWQ29" s="236"/>
      <c r="KWR29" s="236"/>
      <c r="KWS29" s="236"/>
      <c r="KWT29" s="236"/>
      <c r="KWU29" s="236"/>
      <c r="KWV29" s="236"/>
      <c r="KWW29" s="236"/>
      <c r="KXF29" s="236"/>
      <c r="KXG29" s="236"/>
      <c r="KXH29" s="236"/>
      <c r="KXI29" s="236"/>
      <c r="KXJ29" s="236"/>
      <c r="KXK29" s="236"/>
      <c r="KXL29" s="236"/>
      <c r="KXM29" s="236"/>
      <c r="KXV29" s="236"/>
      <c r="KXW29" s="236"/>
      <c r="KXX29" s="236"/>
      <c r="KXY29" s="236"/>
      <c r="KXZ29" s="236"/>
      <c r="KYA29" s="236"/>
      <c r="KYB29" s="236"/>
      <c r="KYC29" s="236"/>
      <c r="KYL29" s="236"/>
      <c r="KYM29" s="236"/>
      <c r="KYN29" s="236"/>
      <c r="KYO29" s="236"/>
      <c r="KYP29" s="236"/>
      <c r="KYQ29" s="236"/>
      <c r="KYR29" s="236"/>
      <c r="KYS29" s="236"/>
      <c r="KZB29" s="236"/>
      <c r="KZC29" s="236"/>
      <c r="KZD29" s="236"/>
      <c r="KZE29" s="236"/>
      <c r="KZF29" s="236"/>
      <c r="KZG29" s="236"/>
      <c r="KZH29" s="236"/>
      <c r="KZI29" s="236"/>
      <c r="KZR29" s="236"/>
      <c r="KZS29" s="236"/>
      <c r="KZT29" s="236"/>
      <c r="KZU29" s="236"/>
      <c r="KZV29" s="236"/>
      <c r="KZW29" s="236"/>
      <c r="KZX29" s="236"/>
      <c r="KZY29" s="236"/>
      <c r="LAH29" s="236"/>
      <c r="LAI29" s="236"/>
      <c r="LAJ29" s="236"/>
      <c r="LAK29" s="236"/>
      <c r="LAL29" s="236"/>
      <c r="LAM29" s="236"/>
      <c r="LAN29" s="236"/>
      <c r="LAO29" s="236"/>
      <c r="LAX29" s="236"/>
      <c r="LAY29" s="236"/>
      <c r="LAZ29" s="236"/>
      <c r="LBA29" s="236"/>
      <c r="LBB29" s="236"/>
      <c r="LBC29" s="236"/>
      <c r="LBD29" s="236"/>
      <c r="LBE29" s="236"/>
      <c r="LBN29" s="236"/>
      <c r="LBO29" s="236"/>
      <c r="LBP29" s="236"/>
      <c r="LBQ29" s="236"/>
      <c r="LBR29" s="236"/>
      <c r="LBS29" s="236"/>
      <c r="LBT29" s="236"/>
      <c r="LBU29" s="236"/>
      <c r="LCD29" s="236"/>
      <c r="LCE29" s="236"/>
      <c r="LCF29" s="236"/>
      <c r="LCG29" s="236"/>
      <c r="LCH29" s="236"/>
      <c r="LCI29" s="236"/>
      <c r="LCJ29" s="236"/>
      <c r="LCK29" s="236"/>
      <c r="LCT29" s="236"/>
      <c r="LCU29" s="236"/>
      <c r="LCV29" s="236"/>
      <c r="LCW29" s="236"/>
      <c r="LCX29" s="236"/>
      <c r="LCY29" s="236"/>
      <c r="LCZ29" s="236"/>
      <c r="LDA29" s="236"/>
      <c r="LDJ29" s="236"/>
      <c r="LDK29" s="236"/>
      <c r="LDL29" s="236"/>
      <c r="LDM29" s="236"/>
      <c r="LDN29" s="236"/>
      <c r="LDO29" s="236"/>
      <c r="LDP29" s="236"/>
      <c r="LDQ29" s="236"/>
      <c r="LDZ29" s="236"/>
      <c r="LEA29" s="236"/>
      <c r="LEB29" s="236"/>
      <c r="LEC29" s="236"/>
      <c r="LED29" s="236"/>
      <c r="LEE29" s="236"/>
      <c r="LEF29" s="236"/>
      <c r="LEG29" s="236"/>
      <c r="LEP29" s="236"/>
      <c r="LEQ29" s="236"/>
      <c r="LER29" s="236"/>
      <c r="LES29" s="236"/>
      <c r="LET29" s="236"/>
      <c r="LEU29" s="236"/>
      <c r="LEV29" s="236"/>
      <c r="LEW29" s="236"/>
      <c r="LFF29" s="236"/>
      <c r="LFG29" s="236"/>
      <c r="LFH29" s="236"/>
      <c r="LFI29" s="236"/>
      <c r="LFJ29" s="236"/>
      <c r="LFK29" s="236"/>
      <c r="LFL29" s="236"/>
      <c r="LFM29" s="236"/>
      <c r="LFV29" s="236"/>
      <c r="LFW29" s="236"/>
      <c r="LFX29" s="236"/>
      <c r="LFY29" s="236"/>
      <c r="LFZ29" s="236"/>
      <c r="LGA29" s="236"/>
      <c r="LGB29" s="236"/>
      <c r="LGC29" s="236"/>
      <c r="LGL29" s="236"/>
      <c r="LGM29" s="236"/>
      <c r="LGN29" s="236"/>
      <c r="LGO29" s="236"/>
      <c r="LGP29" s="236"/>
      <c r="LGQ29" s="236"/>
      <c r="LGR29" s="236"/>
      <c r="LGS29" s="236"/>
      <c r="LHB29" s="236"/>
      <c r="LHC29" s="236"/>
      <c r="LHD29" s="236"/>
      <c r="LHE29" s="236"/>
      <c r="LHF29" s="236"/>
      <c r="LHG29" s="236"/>
      <c r="LHH29" s="236"/>
      <c r="LHI29" s="236"/>
      <c r="LHR29" s="236"/>
      <c r="LHS29" s="236"/>
      <c r="LHT29" s="236"/>
      <c r="LHU29" s="236"/>
      <c r="LHV29" s="236"/>
      <c r="LHW29" s="236"/>
      <c r="LHX29" s="236"/>
      <c r="LHY29" s="236"/>
      <c r="LIH29" s="236"/>
      <c r="LII29" s="236"/>
      <c r="LIJ29" s="236"/>
      <c r="LIK29" s="236"/>
      <c r="LIL29" s="236"/>
      <c r="LIM29" s="236"/>
      <c r="LIN29" s="236"/>
      <c r="LIO29" s="236"/>
      <c r="LIX29" s="236"/>
      <c r="LIY29" s="236"/>
      <c r="LIZ29" s="236"/>
      <c r="LJA29" s="236"/>
      <c r="LJB29" s="236"/>
      <c r="LJC29" s="236"/>
      <c r="LJD29" s="236"/>
      <c r="LJE29" s="236"/>
      <c r="LJN29" s="236"/>
      <c r="LJO29" s="236"/>
      <c r="LJP29" s="236"/>
      <c r="LJQ29" s="236"/>
      <c r="LJR29" s="236"/>
      <c r="LJS29" s="236"/>
      <c r="LJT29" s="236"/>
      <c r="LJU29" s="236"/>
      <c r="LKD29" s="236"/>
      <c r="LKE29" s="236"/>
      <c r="LKF29" s="236"/>
      <c r="LKG29" s="236"/>
      <c r="LKH29" s="236"/>
      <c r="LKI29" s="236"/>
      <c r="LKJ29" s="236"/>
      <c r="LKK29" s="236"/>
      <c r="LKT29" s="236"/>
      <c r="LKU29" s="236"/>
      <c r="LKV29" s="236"/>
      <c r="LKW29" s="236"/>
      <c r="LKX29" s="236"/>
      <c r="LKY29" s="236"/>
      <c r="LKZ29" s="236"/>
      <c r="LLA29" s="236"/>
      <c r="LLJ29" s="236"/>
      <c r="LLK29" s="236"/>
      <c r="LLL29" s="236"/>
      <c r="LLM29" s="236"/>
      <c r="LLN29" s="236"/>
      <c r="LLO29" s="236"/>
      <c r="LLP29" s="236"/>
      <c r="LLQ29" s="236"/>
      <c r="LLZ29" s="236"/>
      <c r="LMA29" s="236"/>
      <c r="LMB29" s="236"/>
      <c r="LMC29" s="236"/>
      <c r="LMD29" s="236"/>
      <c r="LME29" s="236"/>
      <c r="LMF29" s="236"/>
      <c r="LMG29" s="236"/>
      <c r="LMP29" s="236"/>
      <c r="LMQ29" s="236"/>
      <c r="LMR29" s="236"/>
      <c r="LMS29" s="236"/>
      <c r="LMT29" s="236"/>
      <c r="LMU29" s="236"/>
      <c r="LMV29" s="236"/>
      <c r="LMW29" s="236"/>
      <c r="LNF29" s="236"/>
      <c r="LNG29" s="236"/>
      <c r="LNH29" s="236"/>
      <c r="LNI29" s="236"/>
      <c r="LNJ29" s="236"/>
      <c r="LNK29" s="236"/>
      <c r="LNL29" s="236"/>
      <c r="LNM29" s="236"/>
      <c r="LNV29" s="236"/>
      <c r="LNW29" s="236"/>
      <c r="LNX29" s="236"/>
      <c r="LNY29" s="236"/>
      <c r="LNZ29" s="236"/>
      <c r="LOA29" s="236"/>
      <c r="LOB29" s="236"/>
      <c r="LOC29" s="236"/>
      <c r="LOL29" s="236"/>
      <c r="LOM29" s="236"/>
      <c r="LON29" s="236"/>
      <c r="LOO29" s="236"/>
      <c r="LOP29" s="236"/>
      <c r="LOQ29" s="236"/>
      <c r="LOR29" s="236"/>
      <c r="LOS29" s="236"/>
      <c r="LPB29" s="236"/>
      <c r="LPC29" s="236"/>
      <c r="LPD29" s="236"/>
      <c r="LPE29" s="236"/>
      <c r="LPF29" s="236"/>
      <c r="LPG29" s="236"/>
      <c r="LPH29" s="236"/>
      <c r="LPI29" s="236"/>
      <c r="LPR29" s="236"/>
      <c r="LPS29" s="236"/>
      <c r="LPT29" s="236"/>
      <c r="LPU29" s="236"/>
      <c r="LPV29" s="236"/>
      <c r="LPW29" s="236"/>
      <c r="LPX29" s="236"/>
      <c r="LPY29" s="236"/>
      <c r="LQH29" s="236"/>
      <c r="LQI29" s="236"/>
      <c r="LQJ29" s="236"/>
      <c r="LQK29" s="236"/>
      <c r="LQL29" s="236"/>
      <c r="LQM29" s="236"/>
      <c r="LQN29" s="236"/>
      <c r="LQO29" s="236"/>
      <c r="LQX29" s="236"/>
      <c r="LQY29" s="236"/>
      <c r="LQZ29" s="236"/>
      <c r="LRA29" s="236"/>
      <c r="LRB29" s="236"/>
      <c r="LRC29" s="236"/>
      <c r="LRD29" s="236"/>
      <c r="LRE29" s="236"/>
      <c r="LRN29" s="236"/>
      <c r="LRO29" s="236"/>
      <c r="LRP29" s="236"/>
      <c r="LRQ29" s="236"/>
      <c r="LRR29" s="236"/>
      <c r="LRS29" s="236"/>
      <c r="LRT29" s="236"/>
      <c r="LRU29" s="236"/>
      <c r="LSD29" s="236"/>
      <c r="LSE29" s="236"/>
      <c r="LSF29" s="236"/>
      <c r="LSG29" s="236"/>
      <c r="LSH29" s="236"/>
      <c r="LSI29" s="236"/>
      <c r="LSJ29" s="236"/>
      <c r="LSK29" s="236"/>
      <c r="LST29" s="236"/>
      <c r="LSU29" s="236"/>
      <c r="LSV29" s="236"/>
      <c r="LSW29" s="236"/>
      <c r="LSX29" s="236"/>
      <c r="LSY29" s="236"/>
      <c r="LSZ29" s="236"/>
      <c r="LTA29" s="236"/>
      <c r="LTJ29" s="236"/>
      <c r="LTK29" s="236"/>
      <c r="LTL29" s="236"/>
      <c r="LTM29" s="236"/>
      <c r="LTN29" s="236"/>
      <c r="LTO29" s="236"/>
      <c r="LTP29" s="236"/>
      <c r="LTQ29" s="236"/>
      <c r="LTZ29" s="236"/>
      <c r="LUA29" s="236"/>
      <c r="LUB29" s="236"/>
      <c r="LUC29" s="236"/>
      <c r="LUD29" s="236"/>
      <c r="LUE29" s="236"/>
      <c r="LUF29" s="236"/>
      <c r="LUG29" s="236"/>
      <c r="LUP29" s="236"/>
      <c r="LUQ29" s="236"/>
      <c r="LUR29" s="236"/>
      <c r="LUS29" s="236"/>
      <c r="LUT29" s="236"/>
      <c r="LUU29" s="236"/>
      <c r="LUV29" s="236"/>
      <c r="LUW29" s="236"/>
      <c r="LVF29" s="236"/>
      <c r="LVG29" s="236"/>
      <c r="LVH29" s="236"/>
      <c r="LVI29" s="236"/>
      <c r="LVJ29" s="236"/>
      <c r="LVK29" s="236"/>
      <c r="LVL29" s="236"/>
      <c r="LVM29" s="236"/>
      <c r="LVV29" s="236"/>
      <c r="LVW29" s="236"/>
      <c r="LVX29" s="236"/>
      <c r="LVY29" s="236"/>
      <c r="LVZ29" s="236"/>
      <c r="LWA29" s="236"/>
      <c r="LWB29" s="236"/>
      <c r="LWC29" s="236"/>
      <c r="LWL29" s="236"/>
      <c r="LWM29" s="236"/>
      <c r="LWN29" s="236"/>
      <c r="LWO29" s="236"/>
      <c r="LWP29" s="236"/>
      <c r="LWQ29" s="236"/>
      <c r="LWR29" s="236"/>
      <c r="LWS29" s="236"/>
      <c r="LXB29" s="236"/>
      <c r="LXC29" s="236"/>
      <c r="LXD29" s="236"/>
      <c r="LXE29" s="236"/>
      <c r="LXF29" s="236"/>
      <c r="LXG29" s="236"/>
      <c r="LXH29" s="236"/>
      <c r="LXI29" s="236"/>
      <c r="LXR29" s="236"/>
      <c r="LXS29" s="236"/>
      <c r="LXT29" s="236"/>
      <c r="LXU29" s="236"/>
      <c r="LXV29" s="236"/>
      <c r="LXW29" s="236"/>
      <c r="LXX29" s="236"/>
      <c r="LXY29" s="236"/>
      <c r="LYH29" s="236"/>
      <c r="LYI29" s="236"/>
      <c r="LYJ29" s="236"/>
      <c r="LYK29" s="236"/>
      <c r="LYL29" s="236"/>
      <c r="LYM29" s="236"/>
      <c r="LYN29" s="236"/>
      <c r="LYO29" s="236"/>
      <c r="LYX29" s="236"/>
      <c r="LYY29" s="236"/>
      <c r="LYZ29" s="236"/>
      <c r="LZA29" s="236"/>
      <c r="LZB29" s="236"/>
      <c r="LZC29" s="236"/>
      <c r="LZD29" s="236"/>
      <c r="LZE29" s="236"/>
      <c r="LZN29" s="236"/>
      <c r="LZO29" s="236"/>
      <c r="LZP29" s="236"/>
      <c r="LZQ29" s="236"/>
      <c r="LZR29" s="236"/>
      <c r="LZS29" s="236"/>
      <c r="LZT29" s="236"/>
      <c r="LZU29" s="236"/>
      <c r="MAD29" s="236"/>
      <c r="MAE29" s="236"/>
      <c r="MAF29" s="236"/>
      <c r="MAG29" s="236"/>
      <c r="MAH29" s="236"/>
      <c r="MAI29" s="236"/>
      <c r="MAJ29" s="236"/>
      <c r="MAK29" s="236"/>
      <c r="MAT29" s="236"/>
      <c r="MAU29" s="236"/>
      <c r="MAV29" s="236"/>
      <c r="MAW29" s="236"/>
      <c r="MAX29" s="236"/>
      <c r="MAY29" s="236"/>
      <c r="MAZ29" s="236"/>
      <c r="MBA29" s="236"/>
      <c r="MBJ29" s="236"/>
      <c r="MBK29" s="236"/>
      <c r="MBL29" s="236"/>
      <c r="MBM29" s="236"/>
      <c r="MBN29" s="236"/>
      <c r="MBO29" s="236"/>
      <c r="MBP29" s="236"/>
      <c r="MBQ29" s="236"/>
      <c r="MBZ29" s="236"/>
      <c r="MCA29" s="236"/>
      <c r="MCB29" s="236"/>
      <c r="MCC29" s="236"/>
      <c r="MCD29" s="236"/>
      <c r="MCE29" s="236"/>
      <c r="MCF29" s="236"/>
      <c r="MCG29" s="236"/>
      <c r="MCP29" s="236"/>
      <c r="MCQ29" s="236"/>
      <c r="MCR29" s="236"/>
      <c r="MCS29" s="236"/>
      <c r="MCT29" s="236"/>
      <c r="MCU29" s="236"/>
      <c r="MCV29" s="236"/>
      <c r="MCW29" s="236"/>
      <c r="MDF29" s="236"/>
      <c r="MDG29" s="236"/>
      <c r="MDH29" s="236"/>
      <c r="MDI29" s="236"/>
      <c r="MDJ29" s="236"/>
      <c r="MDK29" s="236"/>
      <c r="MDL29" s="236"/>
      <c r="MDM29" s="236"/>
      <c r="MDV29" s="236"/>
      <c r="MDW29" s="236"/>
      <c r="MDX29" s="236"/>
      <c r="MDY29" s="236"/>
      <c r="MDZ29" s="236"/>
      <c r="MEA29" s="236"/>
      <c r="MEB29" s="236"/>
      <c r="MEC29" s="236"/>
      <c r="MEL29" s="236"/>
      <c r="MEM29" s="236"/>
      <c r="MEN29" s="236"/>
      <c r="MEO29" s="236"/>
      <c r="MEP29" s="236"/>
      <c r="MEQ29" s="236"/>
      <c r="MER29" s="236"/>
      <c r="MES29" s="236"/>
      <c r="MFB29" s="236"/>
      <c r="MFC29" s="236"/>
      <c r="MFD29" s="236"/>
      <c r="MFE29" s="236"/>
      <c r="MFF29" s="236"/>
      <c r="MFG29" s="236"/>
      <c r="MFH29" s="236"/>
      <c r="MFI29" s="236"/>
      <c r="MFR29" s="236"/>
      <c r="MFS29" s="236"/>
      <c r="MFT29" s="236"/>
      <c r="MFU29" s="236"/>
      <c r="MFV29" s="236"/>
      <c r="MFW29" s="236"/>
      <c r="MFX29" s="236"/>
      <c r="MFY29" s="236"/>
      <c r="MGH29" s="236"/>
      <c r="MGI29" s="236"/>
      <c r="MGJ29" s="236"/>
      <c r="MGK29" s="236"/>
      <c r="MGL29" s="236"/>
      <c r="MGM29" s="236"/>
      <c r="MGN29" s="236"/>
      <c r="MGO29" s="236"/>
      <c r="MGX29" s="236"/>
      <c r="MGY29" s="236"/>
      <c r="MGZ29" s="236"/>
      <c r="MHA29" s="236"/>
      <c r="MHB29" s="236"/>
      <c r="MHC29" s="236"/>
      <c r="MHD29" s="236"/>
      <c r="MHE29" s="236"/>
      <c r="MHN29" s="236"/>
      <c r="MHO29" s="236"/>
      <c r="MHP29" s="236"/>
      <c r="MHQ29" s="236"/>
      <c r="MHR29" s="236"/>
      <c r="MHS29" s="236"/>
      <c r="MHT29" s="236"/>
      <c r="MHU29" s="236"/>
      <c r="MID29" s="236"/>
      <c r="MIE29" s="236"/>
      <c r="MIF29" s="236"/>
      <c r="MIG29" s="236"/>
      <c r="MIH29" s="236"/>
      <c r="MII29" s="236"/>
      <c r="MIJ29" s="236"/>
      <c r="MIK29" s="236"/>
      <c r="MIT29" s="236"/>
      <c r="MIU29" s="236"/>
      <c r="MIV29" s="236"/>
      <c r="MIW29" s="236"/>
      <c r="MIX29" s="236"/>
      <c r="MIY29" s="236"/>
      <c r="MIZ29" s="236"/>
      <c r="MJA29" s="236"/>
      <c r="MJJ29" s="236"/>
      <c r="MJK29" s="236"/>
      <c r="MJL29" s="236"/>
      <c r="MJM29" s="236"/>
      <c r="MJN29" s="236"/>
      <c r="MJO29" s="236"/>
      <c r="MJP29" s="236"/>
      <c r="MJQ29" s="236"/>
      <c r="MJZ29" s="236"/>
      <c r="MKA29" s="236"/>
      <c r="MKB29" s="236"/>
      <c r="MKC29" s="236"/>
      <c r="MKD29" s="236"/>
      <c r="MKE29" s="236"/>
      <c r="MKF29" s="236"/>
      <c r="MKG29" s="236"/>
      <c r="MKP29" s="236"/>
      <c r="MKQ29" s="236"/>
      <c r="MKR29" s="236"/>
      <c r="MKS29" s="236"/>
      <c r="MKT29" s="236"/>
      <c r="MKU29" s="236"/>
      <c r="MKV29" s="236"/>
      <c r="MKW29" s="236"/>
      <c r="MLF29" s="236"/>
      <c r="MLG29" s="236"/>
      <c r="MLH29" s="236"/>
      <c r="MLI29" s="236"/>
      <c r="MLJ29" s="236"/>
      <c r="MLK29" s="236"/>
      <c r="MLL29" s="236"/>
      <c r="MLM29" s="236"/>
      <c r="MLV29" s="236"/>
      <c r="MLW29" s="236"/>
      <c r="MLX29" s="236"/>
      <c r="MLY29" s="236"/>
      <c r="MLZ29" s="236"/>
      <c r="MMA29" s="236"/>
      <c r="MMB29" s="236"/>
      <c r="MMC29" s="236"/>
      <c r="MML29" s="236"/>
      <c r="MMM29" s="236"/>
      <c r="MMN29" s="236"/>
      <c r="MMO29" s="236"/>
      <c r="MMP29" s="236"/>
      <c r="MMQ29" s="236"/>
      <c r="MMR29" s="236"/>
      <c r="MMS29" s="236"/>
      <c r="MNB29" s="236"/>
      <c r="MNC29" s="236"/>
      <c r="MND29" s="236"/>
      <c r="MNE29" s="236"/>
      <c r="MNF29" s="236"/>
      <c r="MNG29" s="236"/>
      <c r="MNH29" s="236"/>
      <c r="MNI29" s="236"/>
      <c r="MNR29" s="236"/>
      <c r="MNS29" s="236"/>
      <c r="MNT29" s="236"/>
      <c r="MNU29" s="236"/>
      <c r="MNV29" s="236"/>
      <c r="MNW29" s="236"/>
      <c r="MNX29" s="236"/>
      <c r="MNY29" s="236"/>
      <c r="MOH29" s="236"/>
      <c r="MOI29" s="236"/>
      <c r="MOJ29" s="236"/>
      <c r="MOK29" s="236"/>
      <c r="MOL29" s="236"/>
      <c r="MOM29" s="236"/>
      <c r="MON29" s="236"/>
      <c r="MOO29" s="236"/>
      <c r="MOX29" s="236"/>
      <c r="MOY29" s="236"/>
      <c r="MOZ29" s="236"/>
      <c r="MPA29" s="236"/>
      <c r="MPB29" s="236"/>
      <c r="MPC29" s="236"/>
      <c r="MPD29" s="236"/>
      <c r="MPE29" s="236"/>
      <c r="MPN29" s="236"/>
      <c r="MPO29" s="236"/>
      <c r="MPP29" s="236"/>
      <c r="MPQ29" s="236"/>
      <c r="MPR29" s="236"/>
      <c r="MPS29" s="236"/>
      <c r="MPT29" s="236"/>
      <c r="MPU29" s="236"/>
      <c r="MQD29" s="236"/>
      <c r="MQE29" s="236"/>
      <c r="MQF29" s="236"/>
      <c r="MQG29" s="236"/>
      <c r="MQH29" s="236"/>
      <c r="MQI29" s="236"/>
      <c r="MQJ29" s="236"/>
      <c r="MQK29" s="236"/>
      <c r="MQT29" s="236"/>
      <c r="MQU29" s="236"/>
      <c r="MQV29" s="236"/>
      <c r="MQW29" s="236"/>
      <c r="MQX29" s="236"/>
      <c r="MQY29" s="236"/>
      <c r="MQZ29" s="236"/>
      <c r="MRA29" s="236"/>
      <c r="MRJ29" s="236"/>
      <c r="MRK29" s="236"/>
      <c r="MRL29" s="236"/>
      <c r="MRM29" s="236"/>
      <c r="MRN29" s="236"/>
      <c r="MRO29" s="236"/>
      <c r="MRP29" s="236"/>
      <c r="MRQ29" s="236"/>
      <c r="MRZ29" s="236"/>
      <c r="MSA29" s="236"/>
      <c r="MSB29" s="236"/>
      <c r="MSC29" s="236"/>
      <c r="MSD29" s="236"/>
      <c r="MSE29" s="236"/>
      <c r="MSF29" s="236"/>
      <c r="MSG29" s="236"/>
      <c r="MSP29" s="236"/>
      <c r="MSQ29" s="236"/>
      <c r="MSR29" s="236"/>
      <c r="MSS29" s="236"/>
      <c r="MST29" s="236"/>
      <c r="MSU29" s="236"/>
      <c r="MSV29" s="236"/>
      <c r="MSW29" s="236"/>
      <c r="MTF29" s="236"/>
      <c r="MTG29" s="236"/>
      <c r="MTH29" s="236"/>
      <c r="MTI29" s="236"/>
      <c r="MTJ29" s="236"/>
      <c r="MTK29" s="236"/>
      <c r="MTL29" s="236"/>
      <c r="MTM29" s="236"/>
      <c r="MTV29" s="236"/>
      <c r="MTW29" s="236"/>
      <c r="MTX29" s="236"/>
      <c r="MTY29" s="236"/>
      <c r="MTZ29" s="236"/>
      <c r="MUA29" s="236"/>
      <c r="MUB29" s="236"/>
      <c r="MUC29" s="236"/>
      <c r="MUL29" s="236"/>
      <c r="MUM29" s="236"/>
      <c r="MUN29" s="236"/>
      <c r="MUO29" s="236"/>
      <c r="MUP29" s="236"/>
      <c r="MUQ29" s="236"/>
      <c r="MUR29" s="236"/>
      <c r="MUS29" s="236"/>
      <c r="MVB29" s="236"/>
      <c r="MVC29" s="236"/>
      <c r="MVD29" s="236"/>
      <c r="MVE29" s="236"/>
      <c r="MVF29" s="236"/>
      <c r="MVG29" s="236"/>
      <c r="MVH29" s="236"/>
      <c r="MVI29" s="236"/>
      <c r="MVR29" s="236"/>
      <c r="MVS29" s="236"/>
      <c r="MVT29" s="236"/>
      <c r="MVU29" s="236"/>
      <c r="MVV29" s="236"/>
      <c r="MVW29" s="236"/>
      <c r="MVX29" s="236"/>
      <c r="MVY29" s="236"/>
      <c r="MWH29" s="236"/>
      <c r="MWI29" s="236"/>
      <c r="MWJ29" s="236"/>
      <c r="MWK29" s="236"/>
      <c r="MWL29" s="236"/>
      <c r="MWM29" s="236"/>
      <c r="MWN29" s="236"/>
      <c r="MWO29" s="236"/>
      <c r="MWX29" s="236"/>
      <c r="MWY29" s="236"/>
      <c r="MWZ29" s="236"/>
      <c r="MXA29" s="236"/>
      <c r="MXB29" s="236"/>
      <c r="MXC29" s="236"/>
      <c r="MXD29" s="236"/>
      <c r="MXE29" s="236"/>
      <c r="MXN29" s="236"/>
      <c r="MXO29" s="236"/>
      <c r="MXP29" s="236"/>
      <c r="MXQ29" s="236"/>
      <c r="MXR29" s="236"/>
      <c r="MXS29" s="236"/>
      <c r="MXT29" s="236"/>
      <c r="MXU29" s="236"/>
      <c r="MYD29" s="236"/>
      <c r="MYE29" s="236"/>
      <c r="MYF29" s="236"/>
      <c r="MYG29" s="236"/>
      <c r="MYH29" s="236"/>
      <c r="MYI29" s="236"/>
      <c r="MYJ29" s="236"/>
      <c r="MYK29" s="236"/>
      <c r="MYT29" s="236"/>
      <c r="MYU29" s="236"/>
      <c r="MYV29" s="236"/>
      <c r="MYW29" s="236"/>
      <c r="MYX29" s="236"/>
      <c r="MYY29" s="236"/>
      <c r="MYZ29" s="236"/>
      <c r="MZA29" s="236"/>
      <c r="MZJ29" s="236"/>
      <c r="MZK29" s="236"/>
      <c r="MZL29" s="236"/>
      <c r="MZM29" s="236"/>
      <c r="MZN29" s="236"/>
      <c r="MZO29" s="236"/>
      <c r="MZP29" s="236"/>
      <c r="MZQ29" s="236"/>
      <c r="MZZ29" s="236"/>
      <c r="NAA29" s="236"/>
      <c r="NAB29" s="236"/>
      <c r="NAC29" s="236"/>
      <c r="NAD29" s="236"/>
      <c r="NAE29" s="236"/>
      <c r="NAF29" s="236"/>
      <c r="NAG29" s="236"/>
      <c r="NAP29" s="236"/>
      <c r="NAQ29" s="236"/>
      <c r="NAR29" s="236"/>
      <c r="NAS29" s="236"/>
      <c r="NAT29" s="236"/>
      <c r="NAU29" s="236"/>
      <c r="NAV29" s="236"/>
      <c r="NAW29" s="236"/>
      <c r="NBF29" s="236"/>
      <c r="NBG29" s="236"/>
      <c r="NBH29" s="236"/>
      <c r="NBI29" s="236"/>
      <c r="NBJ29" s="236"/>
      <c r="NBK29" s="236"/>
      <c r="NBL29" s="236"/>
      <c r="NBM29" s="236"/>
      <c r="NBV29" s="236"/>
      <c r="NBW29" s="236"/>
      <c r="NBX29" s="236"/>
      <c r="NBY29" s="236"/>
      <c r="NBZ29" s="236"/>
      <c r="NCA29" s="236"/>
      <c r="NCB29" s="236"/>
      <c r="NCC29" s="236"/>
      <c r="NCL29" s="236"/>
      <c r="NCM29" s="236"/>
      <c r="NCN29" s="236"/>
      <c r="NCO29" s="236"/>
      <c r="NCP29" s="236"/>
      <c r="NCQ29" s="236"/>
      <c r="NCR29" s="236"/>
      <c r="NCS29" s="236"/>
      <c r="NDB29" s="236"/>
      <c r="NDC29" s="236"/>
      <c r="NDD29" s="236"/>
      <c r="NDE29" s="236"/>
      <c r="NDF29" s="236"/>
      <c r="NDG29" s="236"/>
      <c r="NDH29" s="236"/>
      <c r="NDI29" s="236"/>
      <c r="NDR29" s="236"/>
      <c r="NDS29" s="236"/>
      <c r="NDT29" s="236"/>
      <c r="NDU29" s="236"/>
      <c r="NDV29" s="236"/>
      <c r="NDW29" s="236"/>
      <c r="NDX29" s="236"/>
      <c r="NDY29" s="236"/>
      <c r="NEH29" s="236"/>
      <c r="NEI29" s="236"/>
      <c r="NEJ29" s="236"/>
      <c r="NEK29" s="236"/>
      <c r="NEL29" s="236"/>
      <c r="NEM29" s="236"/>
      <c r="NEN29" s="236"/>
      <c r="NEO29" s="236"/>
      <c r="NEX29" s="236"/>
      <c r="NEY29" s="236"/>
      <c r="NEZ29" s="236"/>
      <c r="NFA29" s="236"/>
      <c r="NFB29" s="236"/>
      <c r="NFC29" s="236"/>
      <c r="NFD29" s="236"/>
      <c r="NFE29" s="236"/>
      <c r="NFN29" s="236"/>
      <c r="NFO29" s="236"/>
      <c r="NFP29" s="236"/>
      <c r="NFQ29" s="236"/>
      <c r="NFR29" s="236"/>
      <c r="NFS29" s="236"/>
      <c r="NFT29" s="236"/>
      <c r="NFU29" s="236"/>
      <c r="NGD29" s="236"/>
      <c r="NGE29" s="236"/>
      <c r="NGF29" s="236"/>
      <c r="NGG29" s="236"/>
      <c r="NGH29" s="236"/>
      <c r="NGI29" s="236"/>
      <c r="NGJ29" s="236"/>
      <c r="NGK29" s="236"/>
      <c r="NGT29" s="236"/>
      <c r="NGU29" s="236"/>
      <c r="NGV29" s="236"/>
      <c r="NGW29" s="236"/>
      <c r="NGX29" s="236"/>
      <c r="NGY29" s="236"/>
      <c r="NGZ29" s="236"/>
      <c r="NHA29" s="236"/>
      <c r="NHJ29" s="236"/>
      <c r="NHK29" s="236"/>
      <c r="NHL29" s="236"/>
      <c r="NHM29" s="236"/>
      <c r="NHN29" s="236"/>
      <c r="NHO29" s="236"/>
      <c r="NHP29" s="236"/>
      <c r="NHQ29" s="236"/>
      <c r="NHZ29" s="236"/>
      <c r="NIA29" s="236"/>
      <c r="NIB29" s="236"/>
      <c r="NIC29" s="236"/>
      <c r="NID29" s="236"/>
      <c r="NIE29" s="236"/>
      <c r="NIF29" s="236"/>
      <c r="NIG29" s="236"/>
      <c r="NIP29" s="236"/>
      <c r="NIQ29" s="236"/>
      <c r="NIR29" s="236"/>
      <c r="NIS29" s="236"/>
      <c r="NIT29" s="236"/>
      <c r="NIU29" s="236"/>
      <c r="NIV29" s="236"/>
      <c r="NIW29" s="236"/>
      <c r="NJF29" s="236"/>
      <c r="NJG29" s="236"/>
      <c r="NJH29" s="236"/>
      <c r="NJI29" s="236"/>
      <c r="NJJ29" s="236"/>
      <c r="NJK29" s="236"/>
      <c r="NJL29" s="236"/>
      <c r="NJM29" s="236"/>
      <c r="NJV29" s="236"/>
      <c r="NJW29" s="236"/>
      <c r="NJX29" s="236"/>
      <c r="NJY29" s="236"/>
      <c r="NJZ29" s="236"/>
      <c r="NKA29" s="236"/>
      <c r="NKB29" s="236"/>
      <c r="NKC29" s="236"/>
      <c r="NKL29" s="236"/>
      <c r="NKM29" s="236"/>
      <c r="NKN29" s="236"/>
      <c r="NKO29" s="236"/>
      <c r="NKP29" s="236"/>
      <c r="NKQ29" s="236"/>
      <c r="NKR29" s="236"/>
      <c r="NKS29" s="236"/>
      <c r="NLB29" s="236"/>
      <c r="NLC29" s="236"/>
      <c r="NLD29" s="236"/>
      <c r="NLE29" s="236"/>
      <c r="NLF29" s="236"/>
      <c r="NLG29" s="236"/>
      <c r="NLH29" s="236"/>
      <c r="NLI29" s="236"/>
      <c r="NLR29" s="236"/>
      <c r="NLS29" s="236"/>
      <c r="NLT29" s="236"/>
      <c r="NLU29" s="236"/>
      <c r="NLV29" s="236"/>
      <c r="NLW29" s="236"/>
      <c r="NLX29" s="236"/>
      <c r="NLY29" s="236"/>
      <c r="NMH29" s="236"/>
      <c r="NMI29" s="236"/>
      <c r="NMJ29" s="236"/>
      <c r="NMK29" s="236"/>
      <c r="NML29" s="236"/>
      <c r="NMM29" s="236"/>
      <c r="NMN29" s="236"/>
      <c r="NMO29" s="236"/>
      <c r="NMX29" s="236"/>
      <c r="NMY29" s="236"/>
      <c r="NMZ29" s="236"/>
      <c r="NNA29" s="236"/>
      <c r="NNB29" s="236"/>
      <c r="NNC29" s="236"/>
      <c r="NND29" s="236"/>
      <c r="NNE29" s="236"/>
      <c r="NNN29" s="236"/>
      <c r="NNO29" s="236"/>
      <c r="NNP29" s="236"/>
      <c r="NNQ29" s="236"/>
      <c r="NNR29" s="236"/>
      <c r="NNS29" s="236"/>
      <c r="NNT29" s="236"/>
      <c r="NNU29" s="236"/>
      <c r="NOD29" s="236"/>
      <c r="NOE29" s="236"/>
      <c r="NOF29" s="236"/>
      <c r="NOG29" s="236"/>
      <c r="NOH29" s="236"/>
      <c r="NOI29" s="236"/>
      <c r="NOJ29" s="236"/>
      <c r="NOK29" s="236"/>
      <c r="NOT29" s="236"/>
      <c r="NOU29" s="236"/>
      <c r="NOV29" s="236"/>
      <c r="NOW29" s="236"/>
      <c r="NOX29" s="236"/>
      <c r="NOY29" s="236"/>
      <c r="NOZ29" s="236"/>
      <c r="NPA29" s="236"/>
      <c r="NPJ29" s="236"/>
      <c r="NPK29" s="236"/>
      <c r="NPL29" s="236"/>
      <c r="NPM29" s="236"/>
      <c r="NPN29" s="236"/>
      <c r="NPO29" s="236"/>
      <c r="NPP29" s="236"/>
      <c r="NPQ29" s="236"/>
      <c r="NPZ29" s="236"/>
      <c r="NQA29" s="236"/>
      <c r="NQB29" s="236"/>
      <c r="NQC29" s="236"/>
      <c r="NQD29" s="236"/>
      <c r="NQE29" s="236"/>
      <c r="NQF29" s="236"/>
      <c r="NQG29" s="236"/>
      <c r="NQP29" s="236"/>
      <c r="NQQ29" s="236"/>
      <c r="NQR29" s="236"/>
      <c r="NQS29" s="236"/>
      <c r="NQT29" s="236"/>
      <c r="NQU29" s="236"/>
      <c r="NQV29" s="236"/>
      <c r="NQW29" s="236"/>
      <c r="NRF29" s="236"/>
      <c r="NRG29" s="236"/>
      <c r="NRH29" s="236"/>
      <c r="NRI29" s="236"/>
      <c r="NRJ29" s="236"/>
      <c r="NRK29" s="236"/>
      <c r="NRL29" s="236"/>
      <c r="NRM29" s="236"/>
      <c r="NRV29" s="236"/>
      <c r="NRW29" s="236"/>
      <c r="NRX29" s="236"/>
      <c r="NRY29" s="236"/>
      <c r="NRZ29" s="236"/>
      <c r="NSA29" s="236"/>
      <c r="NSB29" s="236"/>
      <c r="NSC29" s="236"/>
      <c r="NSL29" s="236"/>
      <c r="NSM29" s="236"/>
      <c r="NSN29" s="236"/>
      <c r="NSO29" s="236"/>
      <c r="NSP29" s="236"/>
      <c r="NSQ29" s="236"/>
      <c r="NSR29" s="236"/>
      <c r="NSS29" s="236"/>
      <c r="NTB29" s="236"/>
      <c r="NTC29" s="236"/>
      <c r="NTD29" s="236"/>
      <c r="NTE29" s="236"/>
      <c r="NTF29" s="236"/>
      <c r="NTG29" s="236"/>
      <c r="NTH29" s="236"/>
      <c r="NTI29" s="236"/>
      <c r="NTR29" s="236"/>
      <c r="NTS29" s="236"/>
      <c r="NTT29" s="236"/>
      <c r="NTU29" s="236"/>
      <c r="NTV29" s="236"/>
      <c r="NTW29" s="236"/>
      <c r="NTX29" s="236"/>
      <c r="NTY29" s="236"/>
      <c r="NUH29" s="236"/>
      <c r="NUI29" s="236"/>
      <c r="NUJ29" s="236"/>
      <c r="NUK29" s="236"/>
      <c r="NUL29" s="236"/>
      <c r="NUM29" s="236"/>
      <c r="NUN29" s="236"/>
      <c r="NUO29" s="236"/>
      <c r="NUX29" s="236"/>
      <c r="NUY29" s="236"/>
      <c r="NUZ29" s="236"/>
      <c r="NVA29" s="236"/>
      <c r="NVB29" s="236"/>
      <c r="NVC29" s="236"/>
      <c r="NVD29" s="236"/>
      <c r="NVE29" s="236"/>
      <c r="NVN29" s="236"/>
      <c r="NVO29" s="236"/>
      <c r="NVP29" s="236"/>
      <c r="NVQ29" s="236"/>
      <c r="NVR29" s="236"/>
      <c r="NVS29" s="236"/>
      <c r="NVT29" s="236"/>
      <c r="NVU29" s="236"/>
      <c r="NWD29" s="236"/>
      <c r="NWE29" s="236"/>
      <c r="NWF29" s="236"/>
      <c r="NWG29" s="236"/>
      <c r="NWH29" s="236"/>
      <c r="NWI29" s="236"/>
      <c r="NWJ29" s="236"/>
      <c r="NWK29" s="236"/>
      <c r="NWT29" s="236"/>
      <c r="NWU29" s="236"/>
      <c r="NWV29" s="236"/>
      <c r="NWW29" s="236"/>
      <c r="NWX29" s="236"/>
      <c r="NWY29" s="236"/>
      <c r="NWZ29" s="236"/>
      <c r="NXA29" s="236"/>
      <c r="NXJ29" s="236"/>
      <c r="NXK29" s="236"/>
      <c r="NXL29" s="236"/>
      <c r="NXM29" s="236"/>
      <c r="NXN29" s="236"/>
      <c r="NXO29" s="236"/>
      <c r="NXP29" s="236"/>
      <c r="NXQ29" s="236"/>
      <c r="NXZ29" s="236"/>
      <c r="NYA29" s="236"/>
      <c r="NYB29" s="236"/>
      <c r="NYC29" s="236"/>
      <c r="NYD29" s="236"/>
      <c r="NYE29" s="236"/>
      <c r="NYF29" s="236"/>
      <c r="NYG29" s="236"/>
      <c r="NYP29" s="236"/>
      <c r="NYQ29" s="236"/>
      <c r="NYR29" s="236"/>
      <c r="NYS29" s="236"/>
      <c r="NYT29" s="236"/>
      <c r="NYU29" s="236"/>
      <c r="NYV29" s="236"/>
      <c r="NYW29" s="236"/>
      <c r="NZF29" s="236"/>
      <c r="NZG29" s="236"/>
      <c r="NZH29" s="236"/>
      <c r="NZI29" s="236"/>
      <c r="NZJ29" s="236"/>
      <c r="NZK29" s="236"/>
      <c r="NZL29" s="236"/>
      <c r="NZM29" s="236"/>
      <c r="NZV29" s="236"/>
      <c r="NZW29" s="236"/>
      <c r="NZX29" s="236"/>
      <c r="NZY29" s="236"/>
      <c r="NZZ29" s="236"/>
      <c r="OAA29" s="236"/>
      <c r="OAB29" s="236"/>
      <c r="OAC29" s="236"/>
      <c r="OAL29" s="236"/>
      <c r="OAM29" s="236"/>
      <c r="OAN29" s="236"/>
      <c r="OAO29" s="236"/>
      <c r="OAP29" s="236"/>
      <c r="OAQ29" s="236"/>
      <c r="OAR29" s="236"/>
      <c r="OAS29" s="236"/>
      <c r="OBB29" s="236"/>
      <c r="OBC29" s="236"/>
      <c r="OBD29" s="236"/>
      <c r="OBE29" s="236"/>
      <c r="OBF29" s="236"/>
      <c r="OBG29" s="236"/>
      <c r="OBH29" s="236"/>
      <c r="OBI29" s="236"/>
      <c r="OBR29" s="236"/>
      <c r="OBS29" s="236"/>
      <c r="OBT29" s="236"/>
      <c r="OBU29" s="236"/>
      <c r="OBV29" s="236"/>
      <c r="OBW29" s="236"/>
      <c r="OBX29" s="236"/>
      <c r="OBY29" s="236"/>
      <c r="OCH29" s="236"/>
      <c r="OCI29" s="236"/>
      <c r="OCJ29" s="236"/>
      <c r="OCK29" s="236"/>
      <c r="OCL29" s="236"/>
      <c r="OCM29" s="236"/>
      <c r="OCN29" s="236"/>
      <c r="OCO29" s="236"/>
      <c r="OCX29" s="236"/>
      <c r="OCY29" s="236"/>
      <c r="OCZ29" s="236"/>
      <c r="ODA29" s="236"/>
      <c r="ODB29" s="236"/>
      <c r="ODC29" s="236"/>
      <c r="ODD29" s="236"/>
      <c r="ODE29" s="236"/>
      <c r="ODN29" s="236"/>
      <c r="ODO29" s="236"/>
      <c r="ODP29" s="236"/>
      <c r="ODQ29" s="236"/>
      <c r="ODR29" s="236"/>
      <c r="ODS29" s="236"/>
      <c r="ODT29" s="236"/>
      <c r="ODU29" s="236"/>
      <c r="OED29" s="236"/>
      <c r="OEE29" s="236"/>
      <c r="OEF29" s="236"/>
      <c r="OEG29" s="236"/>
      <c r="OEH29" s="236"/>
      <c r="OEI29" s="236"/>
      <c r="OEJ29" s="236"/>
      <c r="OEK29" s="236"/>
      <c r="OET29" s="236"/>
      <c r="OEU29" s="236"/>
      <c r="OEV29" s="236"/>
      <c r="OEW29" s="236"/>
      <c r="OEX29" s="236"/>
      <c r="OEY29" s="236"/>
      <c r="OEZ29" s="236"/>
      <c r="OFA29" s="236"/>
      <c r="OFJ29" s="236"/>
      <c r="OFK29" s="236"/>
      <c r="OFL29" s="236"/>
      <c r="OFM29" s="236"/>
      <c r="OFN29" s="236"/>
      <c r="OFO29" s="236"/>
      <c r="OFP29" s="236"/>
      <c r="OFQ29" s="236"/>
      <c r="OFZ29" s="236"/>
      <c r="OGA29" s="236"/>
      <c r="OGB29" s="236"/>
      <c r="OGC29" s="236"/>
      <c r="OGD29" s="236"/>
      <c r="OGE29" s="236"/>
      <c r="OGF29" s="236"/>
      <c r="OGG29" s="236"/>
      <c r="OGP29" s="236"/>
      <c r="OGQ29" s="236"/>
      <c r="OGR29" s="236"/>
      <c r="OGS29" s="236"/>
      <c r="OGT29" s="236"/>
      <c r="OGU29" s="236"/>
      <c r="OGV29" s="236"/>
      <c r="OGW29" s="236"/>
      <c r="OHF29" s="236"/>
      <c r="OHG29" s="236"/>
      <c r="OHH29" s="236"/>
      <c r="OHI29" s="236"/>
      <c r="OHJ29" s="236"/>
      <c r="OHK29" s="236"/>
      <c r="OHL29" s="236"/>
      <c r="OHM29" s="236"/>
      <c r="OHV29" s="236"/>
      <c r="OHW29" s="236"/>
      <c r="OHX29" s="236"/>
      <c r="OHY29" s="236"/>
      <c r="OHZ29" s="236"/>
      <c r="OIA29" s="236"/>
      <c r="OIB29" s="236"/>
      <c r="OIC29" s="236"/>
      <c r="OIL29" s="236"/>
      <c r="OIM29" s="236"/>
      <c r="OIN29" s="236"/>
      <c r="OIO29" s="236"/>
      <c r="OIP29" s="236"/>
      <c r="OIQ29" s="236"/>
      <c r="OIR29" s="236"/>
      <c r="OIS29" s="236"/>
      <c r="OJB29" s="236"/>
      <c r="OJC29" s="236"/>
      <c r="OJD29" s="236"/>
      <c r="OJE29" s="236"/>
      <c r="OJF29" s="236"/>
      <c r="OJG29" s="236"/>
      <c r="OJH29" s="236"/>
      <c r="OJI29" s="236"/>
      <c r="OJR29" s="236"/>
      <c r="OJS29" s="236"/>
      <c r="OJT29" s="236"/>
      <c r="OJU29" s="236"/>
      <c r="OJV29" s="236"/>
      <c r="OJW29" s="236"/>
      <c r="OJX29" s="236"/>
      <c r="OJY29" s="236"/>
      <c r="OKH29" s="236"/>
      <c r="OKI29" s="236"/>
      <c r="OKJ29" s="236"/>
      <c r="OKK29" s="236"/>
      <c r="OKL29" s="236"/>
      <c r="OKM29" s="236"/>
      <c r="OKN29" s="236"/>
      <c r="OKO29" s="236"/>
      <c r="OKX29" s="236"/>
      <c r="OKY29" s="236"/>
      <c r="OKZ29" s="236"/>
      <c r="OLA29" s="236"/>
      <c r="OLB29" s="236"/>
      <c r="OLC29" s="236"/>
      <c r="OLD29" s="236"/>
      <c r="OLE29" s="236"/>
      <c r="OLN29" s="236"/>
      <c r="OLO29" s="236"/>
      <c r="OLP29" s="236"/>
      <c r="OLQ29" s="236"/>
      <c r="OLR29" s="236"/>
      <c r="OLS29" s="236"/>
      <c r="OLT29" s="236"/>
      <c r="OLU29" s="236"/>
      <c r="OMD29" s="236"/>
      <c r="OME29" s="236"/>
      <c r="OMF29" s="236"/>
      <c r="OMG29" s="236"/>
      <c r="OMH29" s="236"/>
      <c r="OMI29" s="236"/>
      <c r="OMJ29" s="236"/>
      <c r="OMK29" s="236"/>
      <c r="OMT29" s="236"/>
      <c r="OMU29" s="236"/>
      <c r="OMV29" s="236"/>
      <c r="OMW29" s="236"/>
      <c r="OMX29" s="236"/>
      <c r="OMY29" s="236"/>
      <c r="OMZ29" s="236"/>
      <c r="ONA29" s="236"/>
      <c r="ONJ29" s="236"/>
      <c r="ONK29" s="236"/>
      <c r="ONL29" s="236"/>
      <c r="ONM29" s="236"/>
      <c r="ONN29" s="236"/>
      <c r="ONO29" s="236"/>
      <c r="ONP29" s="236"/>
      <c r="ONQ29" s="236"/>
      <c r="ONZ29" s="236"/>
      <c r="OOA29" s="236"/>
      <c r="OOB29" s="236"/>
      <c r="OOC29" s="236"/>
      <c r="OOD29" s="236"/>
      <c r="OOE29" s="236"/>
      <c r="OOF29" s="236"/>
      <c r="OOG29" s="236"/>
      <c r="OOP29" s="236"/>
      <c r="OOQ29" s="236"/>
      <c r="OOR29" s="236"/>
      <c r="OOS29" s="236"/>
      <c r="OOT29" s="236"/>
      <c r="OOU29" s="236"/>
      <c r="OOV29" s="236"/>
      <c r="OOW29" s="236"/>
      <c r="OPF29" s="236"/>
      <c r="OPG29" s="236"/>
      <c r="OPH29" s="236"/>
      <c r="OPI29" s="236"/>
      <c r="OPJ29" s="236"/>
      <c r="OPK29" s="236"/>
      <c r="OPL29" s="236"/>
      <c r="OPM29" s="236"/>
      <c r="OPV29" s="236"/>
      <c r="OPW29" s="236"/>
      <c r="OPX29" s="236"/>
      <c r="OPY29" s="236"/>
      <c r="OPZ29" s="236"/>
      <c r="OQA29" s="236"/>
      <c r="OQB29" s="236"/>
      <c r="OQC29" s="236"/>
      <c r="OQL29" s="236"/>
      <c r="OQM29" s="236"/>
      <c r="OQN29" s="236"/>
      <c r="OQO29" s="236"/>
      <c r="OQP29" s="236"/>
      <c r="OQQ29" s="236"/>
      <c r="OQR29" s="236"/>
      <c r="OQS29" s="236"/>
      <c r="ORB29" s="236"/>
      <c r="ORC29" s="236"/>
      <c r="ORD29" s="236"/>
      <c r="ORE29" s="236"/>
      <c r="ORF29" s="236"/>
      <c r="ORG29" s="236"/>
      <c r="ORH29" s="236"/>
      <c r="ORI29" s="236"/>
      <c r="ORR29" s="236"/>
      <c r="ORS29" s="236"/>
      <c r="ORT29" s="236"/>
      <c r="ORU29" s="236"/>
      <c r="ORV29" s="236"/>
      <c r="ORW29" s="236"/>
      <c r="ORX29" s="236"/>
      <c r="ORY29" s="236"/>
      <c r="OSH29" s="236"/>
      <c r="OSI29" s="236"/>
      <c r="OSJ29" s="236"/>
      <c r="OSK29" s="236"/>
      <c r="OSL29" s="236"/>
      <c r="OSM29" s="236"/>
      <c r="OSN29" s="236"/>
      <c r="OSO29" s="236"/>
      <c r="OSX29" s="236"/>
      <c r="OSY29" s="236"/>
      <c r="OSZ29" s="236"/>
      <c r="OTA29" s="236"/>
      <c r="OTB29" s="236"/>
      <c r="OTC29" s="236"/>
      <c r="OTD29" s="236"/>
      <c r="OTE29" s="236"/>
      <c r="OTN29" s="236"/>
      <c r="OTO29" s="236"/>
      <c r="OTP29" s="236"/>
      <c r="OTQ29" s="236"/>
      <c r="OTR29" s="236"/>
      <c r="OTS29" s="236"/>
      <c r="OTT29" s="236"/>
      <c r="OTU29" s="236"/>
      <c r="OUD29" s="236"/>
      <c r="OUE29" s="236"/>
      <c r="OUF29" s="236"/>
      <c r="OUG29" s="236"/>
      <c r="OUH29" s="236"/>
      <c r="OUI29" s="236"/>
      <c r="OUJ29" s="236"/>
      <c r="OUK29" s="236"/>
      <c r="OUT29" s="236"/>
      <c r="OUU29" s="236"/>
      <c r="OUV29" s="236"/>
      <c r="OUW29" s="236"/>
      <c r="OUX29" s="236"/>
      <c r="OUY29" s="236"/>
      <c r="OUZ29" s="236"/>
      <c r="OVA29" s="236"/>
      <c r="OVJ29" s="236"/>
      <c r="OVK29" s="236"/>
      <c r="OVL29" s="236"/>
      <c r="OVM29" s="236"/>
      <c r="OVN29" s="236"/>
      <c r="OVO29" s="236"/>
      <c r="OVP29" s="236"/>
      <c r="OVQ29" s="236"/>
      <c r="OVZ29" s="236"/>
      <c r="OWA29" s="236"/>
      <c r="OWB29" s="236"/>
      <c r="OWC29" s="236"/>
      <c r="OWD29" s="236"/>
      <c r="OWE29" s="236"/>
      <c r="OWF29" s="236"/>
      <c r="OWG29" s="236"/>
      <c r="OWP29" s="236"/>
      <c r="OWQ29" s="236"/>
      <c r="OWR29" s="236"/>
      <c r="OWS29" s="236"/>
      <c r="OWT29" s="236"/>
      <c r="OWU29" s="236"/>
      <c r="OWV29" s="236"/>
      <c r="OWW29" s="236"/>
      <c r="OXF29" s="236"/>
      <c r="OXG29" s="236"/>
      <c r="OXH29" s="236"/>
      <c r="OXI29" s="236"/>
      <c r="OXJ29" s="236"/>
      <c r="OXK29" s="236"/>
      <c r="OXL29" s="236"/>
      <c r="OXM29" s="236"/>
      <c r="OXV29" s="236"/>
      <c r="OXW29" s="236"/>
      <c r="OXX29" s="236"/>
      <c r="OXY29" s="236"/>
      <c r="OXZ29" s="236"/>
      <c r="OYA29" s="236"/>
      <c r="OYB29" s="236"/>
      <c r="OYC29" s="236"/>
      <c r="OYL29" s="236"/>
      <c r="OYM29" s="236"/>
      <c r="OYN29" s="236"/>
      <c r="OYO29" s="236"/>
      <c r="OYP29" s="236"/>
      <c r="OYQ29" s="236"/>
      <c r="OYR29" s="236"/>
      <c r="OYS29" s="236"/>
      <c r="OZB29" s="236"/>
      <c r="OZC29" s="236"/>
      <c r="OZD29" s="236"/>
      <c r="OZE29" s="236"/>
      <c r="OZF29" s="236"/>
      <c r="OZG29" s="236"/>
      <c r="OZH29" s="236"/>
      <c r="OZI29" s="236"/>
      <c r="OZR29" s="236"/>
      <c r="OZS29" s="236"/>
      <c r="OZT29" s="236"/>
      <c r="OZU29" s="236"/>
      <c r="OZV29" s="236"/>
      <c r="OZW29" s="236"/>
      <c r="OZX29" s="236"/>
      <c r="OZY29" s="236"/>
      <c r="PAH29" s="236"/>
      <c r="PAI29" s="236"/>
      <c r="PAJ29" s="236"/>
      <c r="PAK29" s="236"/>
      <c r="PAL29" s="236"/>
      <c r="PAM29" s="236"/>
      <c r="PAN29" s="236"/>
      <c r="PAO29" s="236"/>
      <c r="PAX29" s="236"/>
      <c r="PAY29" s="236"/>
      <c r="PAZ29" s="236"/>
      <c r="PBA29" s="236"/>
      <c r="PBB29" s="236"/>
      <c r="PBC29" s="236"/>
      <c r="PBD29" s="236"/>
      <c r="PBE29" s="236"/>
      <c r="PBN29" s="236"/>
      <c r="PBO29" s="236"/>
      <c r="PBP29" s="236"/>
      <c r="PBQ29" s="236"/>
      <c r="PBR29" s="236"/>
      <c r="PBS29" s="236"/>
      <c r="PBT29" s="236"/>
      <c r="PBU29" s="236"/>
      <c r="PCD29" s="236"/>
      <c r="PCE29" s="236"/>
      <c r="PCF29" s="236"/>
      <c r="PCG29" s="236"/>
      <c r="PCH29" s="236"/>
      <c r="PCI29" s="236"/>
      <c r="PCJ29" s="236"/>
      <c r="PCK29" s="236"/>
      <c r="PCT29" s="236"/>
      <c r="PCU29" s="236"/>
      <c r="PCV29" s="236"/>
      <c r="PCW29" s="236"/>
      <c r="PCX29" s="236"/>
      <c r="PCY29" s="236"/>
      <c r="PCZ29" s="236"/>
      <c r="PDA29" s="236"/>
      <c r="PDJ29" s="236"/>
      <c r="PDK29" s="236"/>
      <c r="PDL29" s="236"/>
      <c r="PDM29" s="236"/>
      <c r="PDN29" s="236"/>
      <c r="PDO29" s="236"/>
      <c r="PDP29" s="236"/>
      <c r="PDQ29" s="236"/>
      <c r="PDZ29" s="236"/>
      <c r="PEA29" s="236"/>
      <c r="PEB29" s="236"/>
      <c r="PEC29" s="236"/>
      <c r="PED29" s="236"/>
      <c r="PEE29" s="236"/>
      <c r="PEF29" s="236"/>
      <c r="PEG29" s="236"/>
      <c r="PEP29" s="236"/>
      <c r="PEQ29" s="236"/>
      <c r="PER29" s="236"/>
      <c r="PES29" s="236"/>
      <c r="PET29" s="236"/>
      <c r="PEU29" s="236"/>
      <c r="PEV29" s="236"/>
      <c r="PEW29" s="236"/>
      <c r="PFF29" s="236"/>
      <c r="PFG29" s="236"/>
      <c r="PFH29" s="236"/>
      <c r="PFI29" s="236"/>
      <c r="PFJ29" s="236"/>
      <c r="PFK29" s="236"/>
      <c r="PFL29" s="236"/>
      <c r="PFM29" s="236"/>
      <c r="PFV29" s="236"/>
      <c r="PFW29" s="236"/>
      <c r="PFX29" s="236"/>
      <c r="PFY29" s="236"/>
      <c r="PFZ29" s="236"/>
      <c r="PGA29" s="236"/>
      <c r="PGB29" s="236"/>
      <c r="PGC29" s="236"/>
      <c r="PGL29" s="236"/>
      <c r="PGM29" s="236"/>
      <c r="PGN29" s="236"/>
      <c r="PGO29" s="236"/>
      <c r="PGP29" s="236"/>
      <c r="PGQ29" s="236"/>
      <c r="PGR29" s="236"/>
      <c r="PGS29" s="236"/>
      <c r="PHB29" s="236"/>
      <c r="PHC29" s="236"/>
      <c r="PHD29" s="236"/>
      <c r="PHE29" s="236"/>
      <c r="PHF29" s="236"/>
      <c r="PHG29" s="236"/>
      <c r="PHH29" s="236"/>
      <c r="PHI29" s="236"/>
      <c r="PHR29" s="236"/>
      <c r="PHS29" s="236"/>
      <c r="PHT29" s="236"/>
      <c r="PHU29" s="236"/>
      <c r="PHV29" s="236"/>
      <c r="PHW29" s="236"/>
      <c r="PHX29" s="236"/>
      <c r="PHY29" s="236"/>
      <c r="PIH29" s="236"/>
      <c r="PII29" s="236"/>
      <c r="PIJ29" s="236"/>
      <c r="PIK29" s="236"/>
      <c r="PIL29" s="236"/>
      <c r="PIM29" s="236"/>
      <c r="PIN29" s="236"/>
      <c r="PIO29" s="236"/>
      <c r="PIX29" s="236"/>
      <c r="PIY29" s="236"/>
      <c r="PIZ29" s="236"/>
      <c r="PJA29" s="236"/>
      <c r="PJB29" s="236"/>
      <c r="PJC29" s="236"/>
      <c r="PJD29" s="236"/>
      <c r="PJE29" s="236"/>
      <c r="PJN29" s="236"/>
      <c r="PJO29" s="236"/>
      <c r="PJP29" s="236"/>
      <c r="PJQ29" s="236"/>
      <c r="PJR29" s="236"/>
      <c r="PJS29" s="236"/>
      <c r="PJT29" s="236"/>
      <c r="PJU29" s="236"/>
      <c r="PKD29" s="236"/>
      <c r="PKE29" s="236"/>
      <c r="PKF29" s="236"/>
      <c r="PKG29" s="236"/>
      <c r="PKH29" s="236"/>
      <c r="PKI29" s="236"/>
      <c r="PKJ29" s="236"/>
      <c r="PKK29" s="236"/>
      <c r="PKT29" s="236"/>
      <c r="PKU29" s="236"/>
      <c r="PKV29" s="236"/>
      <c r="PKW29" s="236"/>
      <c r="PKX29" s="236"/>
      <c r="PKY29" s="236"/>
      <c r="PKZ29" s="236"/>
      <c r="PLA29" s="236"/>
      <c r="PLJ29" s="236"/>
      <c r="PLK29" s="236"/>
      <c r="PLL29" s="236"/>
      <c r="PLM29" s="236"/>
      <c r="PLN29" s="236"/>
      <c r="PLO29" s="236"/>
      <c r="PLP29" s="236"/>
      <c r="PLQ29" s="236"/>
      <c r="PLZ29" s="236"/>
      <c r="PMA29" s="236"/>
      <c r="PMB29" s="236"/>
      <c r="PMC29" s="236"/>
      <c r="PMD29" s="236"/>
      <c r="PME29" s="236"/>
      <c r="PMF29" s="236"/>
      <c r="PMG29" s="236"/>
      <c r="PMP29" s="236"/>
      <c r="PMQ29" s="236"/>
      <c r="PMR29" s="236"/>
      <c r="PMS29" s="236"/>
      <c r="PMT29" s="236"/>
      <c r="PMU29" s="236"/>
      <c r="PMV29" s="236"/>
      <c r="PMW29" s="236"/>
      <c r="PNF29" s="236"/>
      <c r="PNG29" s="236"/>
      <c r="PNH29" s="236"/>
      <c r="PNI29" s="236"/>
      <c r="PNJ29" s="236"/>
      <c r="PNK29" s="236"/>
      <c r="PNL29" s="236"/>
      <c r="PNM29" s="236"/>
      <c r="PNV29" s="236"/>
      <c r="PNW29" s="236"/>
      <c r="PNX29" s="236"/>
      <c r="PNY29" s="236"/>
      <c r="PNZ29" s="236"/>
      <c r="POA29" s="236"/>
      <c r="POB29" s="236"/>
      <c r="POC29" s="236"/>
      <c r="POL29" s="236"/>
      <c r="POM29" s="236"/>
      <c r="PON29" s="236"/>
      <c r="POO29" s="236"/>
      <c r="POP29" s="236"/>
      <c r="POQ29" s="236"/>
      <c r="POR29" s="236"/>
      <c r="POS29" s="236"/>
      <c r="PPB29" s="236"/>
      <c r="PPC29" s="236"/>
      <c r="PPD29" s="236"/>
      <c r="PPE29" s="236"/>
      <c r="PPF29" s="236"/>
      <c r="PPG29" s="236"/>
      <c r="PPH29" s="236"/>
      <c r="PPI29" s="236"/>
      <c r="PPR29" s="236"/>
      <c r="PPS29" s="236"/>
      <c r="PPT29" s="236"/>
      <c r="PPU29" s="236"/>
      <c r="PPV29" s="236"/>
      <c r="PPW29" s="236"/>
      <c r="PPX29" s="236"/>
      <c r="PPY29" s="236"/>
      <c r="PQH29" s="236"/>
      <c r="PQI29" s="236"/>
      <c r="PQJ29" s="236"/>
      <c r="PQK29" s="236"/>
      <c r="PQL29" s="236"/>
      <c r="PQM29" s="236"/>
      <c r="PQN29" s="236"/>
      <c r="PQO29" s="236"/>
      <c r="PQX29" s="236"/>
      <c r="PQY29" s="236"/>
      <c r="PQZ29" s="236"/>
      <c r="PRA29" s="236"/>
      <c r="PRB29" s="236"/>
      <c r="PRC29" s="236"/>
      <c r="PRD29" s="236"/>
      <c r="PRE29" s="236"/>
      <c r="PRN29" s="236"/>
      <c r="PRO29" s="236"/>
      <c r="PRP29" s="236"/>
      <c r="PRQ29" s="236"/>
      <c r="PRR29" s="236"/>
      <c r="PRS29" s="236"/>
      <c r="PRT29" s="236"/>
      <c r="PRU29" s="236"/>
      <c r="PSD29" s="236"/>
      <c r="PSE29" s="236"/>
      <c r="PSF29" s="236"/>
      <c r="PSG29" s="236"/>
      <c r="PSH29" s="236"/>
      <c r="PSI29" s="236"/>
      <c r="PSJ29" s="236"/>
      <c r="PSK29" s="236"/>
      <c r="PST29" s="236"/>
      <c r="PSU29" s="236"/>
      <c r="PSV29" s="236"/>
      <c r="PSW29" s="236"/>
      <c r="PSX29" s="236"/>
      <c r="PSY29" s="236"/>
      <c r="PSZ29" s="236"/>
      <c r="PTA29" s="236"/>
      <c r="PTJ29" s="236"/>
      <c r="PTK29" s="236"/>
      <c r="PTL29" s="236"/>
      <c r="PTM29" s="236"/>
      <c r="PTN29" s="236"/>
      <c r="PTO29" s="236"/>
      <c r="PTP29" s="236"/>
      <c r="PTQ29" s="236"/>
      <c r="PTZ29" s="236"/>
      <c r="PUA29" s="236"/>
      <c r="PUB29" s="236"/>
      <c r="PUC29" s="236"/>
      <c r="PUD29" s="236"/>
      <c r="PUE29" s="236"/>
      <c r="PUF29" s="236"/>
      <c r="PUG29" s="236"/>
      <c r="PUP29" s="236"/>
      <c r="PUQ29" s="236"/>
      <c r="PUR29" s="236"/>
      <c r="PUS29" s="236"/>
      <c r="PUT29" s="236"/>
      <c r="PUU29" s="236"/>
      <c r="PUV29" s="236"/>
      <c r="PUW29" s="236"/>
      <c r="PVF29" s="236"/>
      <c r="PVG29" s="236"/>
      <c r="PVH29" s="236"/>
      <c r="PVI29" s="236"/>
      <c r="PVJ29" s="236"/>
      <c r="PVK29" s="236"/>
      <c r="PVL29" s="236"/>
      <c r="PVM29" s="236"/>
      <c r="PVV29" s="236"/>
      <c r="PVW29" s="236"/>
      <c r="PVX29" s="236"/>
      <c r="PVY29" s="236"/>
      <c r="PVZ29" s="236"/>
      <c r="PWA29" s="236"/>
      <c r="PWB29" s="236"/>
      <c r="PWC29" s="236"/>
      <c r="PWL29" s="236"/>
      <c r="PWM29" s="236"/>
      <c r="PWN29" s="236"/>
      <c r="PWO29" s="236"/>
      <c r="PWP29" s="236"/>
      <c r="PWQ29" s="236"/>
      <c r="PWR29" s="236"/>
      <c r="PWS29" s="236"/>
      <c r="PXB29" s="236"/>
      <c r="PXC29" s="236"/>
      <c r="PXD29" s="236"/>
      <c r="PXE29" s="236"/>
      <c r="PXF29" s="236"/>
      <c r="PXG29" s="236"/>
      <c r="PXH29" s="236"/>
      <c r="PXI29" s="236"/>
      <c r="PXR29" s="236"/>
      <c r="PXS29" s="236"/>
      <c r="PXT29" s="236"/>
      <c r="PXU29" s="236"/>
      <c r="PXV29" s="236"/>
      <c r="PXW29" s="236"/>
      <c r="PXX29" s="236"/>
      <c r="PXY29" s="236"/>
      <c r="PYH29" s="236"/>
      <c r="PYI29" s="236"/>
      <c r="PYJ29" s="236"/>
      <c r="PYK29" s="236"/>
      <c r="PYL29" s="236"/>
      <c r="PYM29" s="236"/>
      <c r="PYN29" s="236"/>
      <c r="PYO29" s="236"/>
      <c r="PYX29" s="236"/>
      <c r="PYY29" s="236"/>
      <c r="PYZ29" s="236"/>
      <c r="PZA29" s="236"/>
      <c r="PZB29" s="236"/>
      <c r="PZC29" s="236"/>
      <c r="PZD29" s="236"/>
      <c r="PZE29" s="236"/>
      <c r="PZN29" s="236"/>
      <c r="PZO29" s="236"/>
      <c r="PZP29" s="236"/>
      <c r="PZQ29" s="236"/>
      <c r="PZR29" s="236"/>
      <c r="PZS29" s="236"/>
      <c r="PZT29" s="236"/>
      <c r="PZU29" s="236"/>
      <c r="QAD29" s="236"/>
      <c r="QAE29" s="236"/>
      <c r="QAF29" s="236"/>
      <c r="QAG29" s="236"/>
      <c r="QAH29" s="236"/>
      <c r="QAI29" s="236"/>
      <c r="QAJ29" s="236"/>
      <c r="QAK29" s="236"/>
      <c r="QAT29" s="236"/>
      <c r="QAU29" s="236"/>
      <c r="QAV29" s="236"/>
      <c r="QAW29" s="236"/>
      <c r="QAX29" s="236"/>
      <c r="QAY29" s="236"/>
      <c r="QAZ29" s="236"/>
      <c r="QBA29" s="236"/>
      <c r="QBJ29" s="236"/>
      <c r="QBK29" s="236"/>
      <c r="QBL29" s="236"/>
      <c r="QBM29" s="236"/>
      <c r="QBN29" s="236"/>
      <c r="QBO29" s="236"/>
      <c r="QBP29" s="236"/>
      <c r="QBQ29" s="236"/>
      <c r="QBZ29" s="236"/>
      <c r="QCA29" s="236"/>
      <c r="QCB29" s="236"/>
      <c r="QCC29" s="236"/>
      <c r="QCD29" s="236"/>
      <c r="QCE29" s="236"/>
      <c r="QCF29" s="236"/>
      <c r="QCG29" s="236"/>
      <c r="QCP29" s="236"/>
      <c r="QCQ29" s="236"/>
      <c r="QCR29" s="236"/>
      <c r="QCS29" s="236"/>
      <c r="QCT29" s="236"/>
      <c r="QCU29" s="236"/>
      <c r="QCV29" s="236"/>
      <c r="QCW29" s="236"/>
      <c r="QDF29" s="236"/>
      <c r="QDG29" s="236"/>
      <c r="QDH29" s="236"/>
      <c r="QDI29" s="236"/>
      <c r="QDJ29" s="236"/>
      <c r="QDK29" s="236"/>
      <c r="QDL29" s="236"/>
      <c r="QDM29" s="236"/>
      <c r="QDV29" s="236"/>
      <c r="QDW29" s="236"/>
      <c r="QDX29" s="236"/>
      <c r="QDY29" s="236"/>
      <c r="QDZ29" s="236"/>
      <c r="QEA29" s="236"/>
      <c r="QEB29" s="236"/>
      <c r="QEC29" s="236"/>
      <c r="QEL29" s="236"/>
      <c r="QEM29" s="236"/>
      <c r="QEN29" s="236"/>
      <c r="QEO29" s="236"/>
      <c r="QEP29" s="236"/>
      <c r="QEQ29" s="236"/>
      <c r="QER29" s="236"/>
      <c r="QES29" s="236"/>
      <c r="QFB29" s="236"/>
      <c r="QFC29" s="236"/>
      <c r="QFD29" s="236"/>
      <c r="QFE29" s="236"/>
      <c r="QFF29" s="236"/>
      <c r="QFG29" s="236"/>
      <c r="QFH29" s="236"/>
      <c r="QFI29" s="236"/>
      <c r="QFR29" s="236"/>
      <c r="QFS29" s="236"/>
      <c r="QFT29" s="236"/>
      <c r="QFU29" s="236"/>
      <c r="QFV29" s="236"/>
      <c r="QFW29" s="236"/>
      <c r="QFX29" s="236"/>
      <c r="QFY29" s="236"/>
      <c r="QGH29" s="236"/>
      <c r="QGI29" s="236"/>
      <c r="QGJ29" s="236"/>
      <c r="QGK29" s="236"/>
      <c r="QGL29" s="236"/>
      <c r="QGM29" s="236"/>
      <c r="QGN29" s="236"/>
      <c r="QGO29" s="236"/>
      <c r="QGX29" s="236"/>
      <c r="QGY29" s="236"/>
      <c r="QGZ29" s="236"/>
      <c r="QHA29" s="236"/>
      <c r="QHB29" s="236"/>
      <c r="QHC29" s="236"/>
      <c r="QHD29" s="236"/>
      <c r="QHE29" s="236"/>
      <c r="QHN29" s="236"/>
      <c r="QHO29" s="236"/>
      <c r="QHP29" s="236"/>
      <c r="QHQ29" s="236"/>
      <c r="QHR29" s="236"/>
      <c r="QHS29" s="236"/>
      <c r="QHT29" s="236"/>
      <c r="QHU29" s="236"/>
      <c r="QID29" s="236"/>
      <c r="QIE29" s="236"/>
      <c r="QIF29" s="236"/>
      <c r="QIG29" s="236"/>
      <c r="QIH29" s="236"/>
      <c r="QII29" s="236"/>
      <c r="QIJ29" s="236"/>
      <c r="QIK29" s="236"/>
      <c r="QIT29" s="236"/>
      <c r="QIU29" s="236"/>
      <c r="QIV29" s="236"/>
      <c r="QIW29" s="236"/>
      <c r="QIX29" s="236"/>
      <c r="QIY29" s="236"/>
      <c r="QIZ29" s="236"/>
      <c r="QJA29" s="236"/>
      <c r="QJJ29" s="236"/>
      <c r="QJK29" s="236"/>
      <c r="QJL29" s="236"/>
      <c r="QJM29" s="236"/>
      <c r="QJN29" s="236"/>
      <c r="QJO29" s="236"/>
      <c r="QJP29" s="236"/>
      <c r="QJQ29" s="236"/>
      <c r="QJZ29" s="236"/>
      <c r="QKA29" s="236"/>
      <c r="QKB29" s="236"/>
      <c r="QKC29" s="236"/>
      <c r="QKD29" s="236"/>
      <c r="QKE29" s="236"/>
      <c r="QKF29" s="236"/>
      <c r="QKG29" s="236"/>
      <c r="QKP29" s="236"/>
      <c r="QKQ29" s="236"/>
      <c r="QKR29" s="236"/>
      <c r="QKS29" s="236"/>
      <c r="QKT29" s="236"/>
      <c r="QKU29" s="236"/>
      <c r="QKV29" s="236"/>
      <c r="QKW29" s="236"/>
      <c r="QLF29" s="236"/>
      <c r="QLG29" s="236"/>
      <c r="QLH29" s="236"/>
      <c r="QLI29" s="236"/>
      <c r="QLJ29" s="236"/>
      <c r="QLK29" s="236"/>
      <c r="QLL29" s="236"/>
      <c r="QLM29" s="236"/>
      <c r="QLV29" s="236"/>
      <c r="QLW29" s="236"/>
      <c r="QLX29" s="236"/>
      <c r="QLY29" s="236"/>
      <c r="QLZ29" s="236"/>
      <c r="QMA29" s="236"/>
      <c r="QMB29" s="236"/>
      <c r="QMC29" s="236"/>
      <c r="QML29" s="236"/>
      <c r="QMM29" s="236"/>
      <c r="QMN29" s="236"/>
      <c r="QMO29" s="236"/>
      <c r="QMP29" s="236"/>
      <c r="QMQ29" s="236"/>
      <c r="QMR29" s="236"/>
      <c r="QMS29" s="236"/>
      <c r="QNB29" s="236"/>
      <c r="QNC29" s="236"/>
      <c r="QND29" s="236"/>
      <c r="QNE29" s="236"/>
      <c r="QNF29" s="236"/>
      <c r="QNG29" s="236"/>
      <c r="QNH29" s="236"/>
      <c r="QNI29" s="236"/>
      <c r="QNR29" s="236"/>
      <c r="QNS29" s="236"/>
      <c r="QNT29" s="236"/>
      <c r="QNU29" s="236"/>
      <c r="QNV29" s="236"/>
      <c r="QNW29" s="236"/>
      <c r="QNX29" s="236"/>
      <c r="QNY29" s="236"/>
      <c r="QOH29" s="236"/>
      <c r="QOI29" s="236"/>
      <c r="QOJ29" s="236"/>
      <c r="QOK29" s="236"/>
      <c r="QOL29" s="236"/>
      <c r="QOM29" s="236"/>
      <c r="QON29" s="236"/>
      <c r="QOO29" s="236"/>
      <c r="QOX29" s="236"/>
      <c r="QOY29" s="236"/>
      <c r="QOZ29" s="236"/>
      <c r="QPA29" s="236"/>
      <c r="QPB29" s="236"/>
      <c r="QPC29" s="236"/>
      <c r="QPD29" s="236"/>
      <c r="QPE29" s="236"/>
      <c r="QPN29" s="236"/>
      <c r="QPO29" s="236"/>
      <c r="QPP29" s="236"/>
      <c r="QPQ29" s="236"/>
      <c r="QPR29" s="236"/>
      <c r="QPS29" s="236"/>
      <c r="QPT29" s="236"/>
      <c r="QPU29" s="236"/>
      <c r="QQD29" s="236"/>
      <c r="QQE29" s="236"/>
      <c r="QQF29" s="236"/>
      <c r="QQG29" s="236"/>
      <c r="QQH29" s="236"/>
      <c r="QQI29" s="236"/>
      <c r="QQJ29" s="236"/>
      <c r="QQK29" s="236"/>
      <c r="QQT29" s="236"/>
      <c r="QQU29" s="236"/>
      <c r="QQV29" s="236"/>
      <c r="QQW29" s="236"/>
      <c r="QQX29" s="236"/>
      <c r="QQY29" s="236"/>
      <c r="QQZ29" s="236"/>
      <c r="QRA29" s="236"/>
      <c r="QRJ29" s="236"/>
      <c r="QRK29" s="236"/>
      <c r="QRL29" s="236"/>
      <c r="QRM29" s="236"/>
      <c r="QRN29" s="236"/>
      <c r="QRO29" s="236"/>
      <c r="QRP29" s="236"/>
      <c r="QRQ29" s="236"/>
      <c r="QRZ29" s="236"/>
      <c r="QSA29" s="236"/>
      <c r="QSB29" s="236"/>
      <c r="QSC29" s="236"/>
      <c r="QSD29" s="236"/>
      <c r="QSE29" s="236"/>
      <c r="QSF29" s="236"/>
      <c r="QSG29" s="236"/>
      <c r="QSP29" s="236"/>
      <c r="QSQ29" s="236"/>
      <c r="QSR29" s="236"/>
      <c r="QSS29" s="236"/>
      <c r="QST29" s="236"/>
      <c r="QSU29" s="236"/>
      <c r="QSV29" s="236"/>
      <c r="QSW29" s="236"/>
      <c r="QTF29" s="236"/>
      <c r="QTG29" s="236"/>
      <c r="QTH29" s="236"/>
      <c r="QTI29" s="236"/>
      <c r="QTJ29" s="236"/>
      <c r="QTK29" s="236"/>
      <c r="QTL29" s="236"/>
      <c r="QTM29" s="236"/>
      <c r="QTV29" s="236"/>
      <c r="QTW29" s="236"/>
      <c r="QTX29" s="236"/>
      <c r="QTY29" s="236"/>
      <c r="QTZ29" s="236"/>
      <c r="QUA29" s="236"/>
      <c r="QUB29" s="236"/>
      <c r="QUC29" s="236"/>
      <c r="QUL29" s="236"/>
      <c r="QUM29" s="236"/>
      <c r="QUN29" s="236"/>
      <c r="QUO29" s="236"/>
      <c r="QUP29" s="236"/>
      <c r="QUQ29" s="236"/>
      <c r="QUR29" s="236"/>
      <c r="QUS29" s="236"/>
      <c r="QVB29" s="236"/>
      <c r="QVC29" s="236"/>
      <c r="QVD29" s="236"/>
      <c r="QVE29" s="236"/>
      <c r="QVF29" s="236"/>
      <c r="QVG29" s="236"/>
      <c r="QVH29" s="236"/>
      <c r="QVI29" s="236"/>
      <c r="QVR29" s="236"/>
      <c r="QVS29" s="236"/>
      <c r="QVT29" s="236"/>
      <c r="QVU29" s="236"/>
      <c r="QVV29" s="236"/>
      <c r="QVW29" s="236"/>
      <c r="QVX29" s="236"/>
      <c r="QVY29" s="236"/>
      <c r="QWH29" s="236"/>
      <c r="QWI29" s="236"/>
      <c r="QWJ29" s="236"/>
      <c r="QWK29" s="236"/>
      <c r="QWL29" s="236"/>
      <c r="QWM29" s="236"/>
      <c r="QWN29" s="236"/>
      <c r="QWO29" s="236"/>
      <c r="QWX29" s="236"/>
      <c r="QWY29" s="236"/>
      <c r="QWZ29" s="236"/>
      <c r="QXA29" s="236"/>
      <c r="QXB29" s="236"/>
      <c r="QXC29" s="236"/>
      <c r="QXD29" s="236"/>
      <c r="QXE29" s="236"/>
      <c r="QXN29" s="236"/>
      <c r="QXO29" s="236"/>
      <c r="QXP29" s="236"/>
      <c r="QXQ29" s="236"/>
      <c r="QXR29" s="236"/>
      <c r="QXS29" s="236"/>
      <c r="QXT29" s="236"/>
      <c r="QXU29" s="236"/>
      <c r="QYD29" s="236"/>
      <c r="QYE29" s="236"/>
      <c r="QYF29" s="236"/>
      <c r="QYG29" s="236"/>
      <c r="QYH29" s="236"/>
      <c r="QYI29" s="236"/>
      <c r="QYJ29" s="236"/>
      <c r="QYK29" s="236"/>
      <c r="QYT29" s="236"/>
      <c r="QYU29" s="236"/>
      <c r="QYV29" s="236"/>
      <c r="QYW29" s="236"/>
      <c r="QYX29" s="236"/>
      <c r="QYY29" s="236"/>
      <c r="QYZ29" s="236"/>
      <c r="QZA29" s="236"/>
      <c r="QZJ29" s="236"/>
      <c r="QZK29" s="236"/>
      <c r="QZL29" s="236"/>
      <c r="QZM29" s="236"/>
      <c r="QZN29" s="236"/>
      <c r="QZO29" s="236"/>
      <c r="QZP29" s="236"/>
      <c r="QZQ29" s="236"/>
      <c r="QZZ29" s="236"/>
      <c r="RAA29" s="236"/>
      <c r="RAB29" s="236"/>
      <c r="RAC29" s="236"/>
      <c r="RAD29" s="236"/>
      <c r="RAE29" s="236"/>
      <c r="RAF29" s="236"/>
      <c r="RAG29" s="236"/>
      <c r="RAP29" s="236"/>
      <c r="RAQ29" s="236"/>
      <c r="RAR29" s="236"/>
      <c r="RAS29" s="236"/>
      <c r="RAT29" s="236"/>
      <c r="RAU29" s="236"/>
      <c r="RAV29" s="236"/>
      <c r="RAW29" s="236"/>
      <c r="RBF29" s="236"/>
      <c r="RBG29" s="236"/>
      <c r="RBH29" s="236"/>
      <c r="RBI29" s="236"/>
      <c r="RBJ29" s="236"/>
      <c r="RBK29" s="236"/>
      <c r="RBL29" s="236"/>
      <c r="RBM29" s="236"/>
      <c r="RBV29" s="236"/>
      <c r="RBW29" s="236"/>
      <c r="RBX29" s="236"/>
      <c r="RBY29" s="236"/>
      <c r="RBZ29" s="236"/>
      <c r="RCA29" s="236"/>
      <c r="RCB29" s="236"/>
      <c r="RCC29" s="236"/>
      <c r="RCL29" s="236"/>
      <c r="RCM29" s="236"/>
      <c r="RCN29" s="236"/>
      <c r="RCO29" s="236"/>
      <c r="RCP29" s="236"/>
      <c r="RCQ29" s="236"/>
      <c r="RCR29" s="236"/>
      <c r="RCS29" s="236"/>
      <c r="RDB29" s="236"/>
      <c r="RDC29" s="236"/>
      <c r="RDD29" s="236"/>
      <c r="RDE29" s="236"/>
      <c r="RDF29" s="236"/>
      <c r="RDG29" s="236"/>
      <c r="RDH29" s="236"/>
      <c r="RDI29" s="236"/>
      <c r="RDR29" s="236"/>
      <c r="RDS29" s="236"/>
      <c r="RDT29" s="236"/>
      <c r="RDU29" s="236"/>
      <c r="RDV29" s="236"/>
      <c r="RDW29" s="236"/>
      <c r="RDX29" s="236"/>
      <c r="RDY29" s="236"/>
      <c r="REH29" s="236"/>
      <c r="REI29" s="236"/>
      <c r="REJ29" s="236"/>
      <c r="REK29" s="236"/>
      <c r="REL29" s="236"/>
      <c r="REM29" s="236"/>
      <c r="REN29" s="236"/>
      <c r="REO29" s="236"/>
      <c r="REX29" s="236"/>
      <c r="REY29" s="236"/>
      <c r="REZ29" s="236"/>
      <c r="RFA29" s="236"/>
      <c r="RFB29" s="236"/>
      <c r="RFC29" s="236"/>
      <c r="RFD29" s="236"/>
      <c r="RFE29" s="236"/>
      <c r="RFN29" s="236"/>
      <c r="RFO29" s="236"/>
      <c r="RFP29" s="236"/>
      <c r="RFQ29" s="236"/>
      <c r="RFR29" s="236"/>
      <c r="RFS29" s="236"/>
      <c r="RFT29" s="236"/>
      <c r="RFU29" s="236"/>
      <c r="RGD29" s="236"/>
      <c r="RGE29" s="236"/>
      <c r="RGF29" s="236"/>
      <c r="RGG29" s="236"/>
      <c r="RGH29" s="236"/>
      <c r="RGI29" s="236"/>
      <c r="RGJ29" s="236"/>
      <c r="RGK29" s="236"/>
      <c r="RGT29" s="236"/>
      <c r="RGU29" s="236"/>
      <c r="RGV29" s="236"/>
      <c r="RGW29" s="236"/>
      <c r="RGX29" s="236"/>
      <c r="RGY29" s="236"/>
      <c r="RGZ29" s="236"/>
      <c r="RHA29" s="236"/>
      <c r="RHJ29" s="236"/>
      <c r="RHK29" s="236"/>
      <c r="RHL29" s="236"/>
      <c r="RHM29" s="236"/>
      <c r="RHN29" s="236"/>
      <c r="RHO29" s="236"/>
      <c r="RHP29" s="236"/>
      <c r="RHQ29" s="236"/>
      <c r="RHZ29" s="236"/>
      <c r="RIA29" s="236"/>
      <c r="RIB29" s="236"/>
      <c r="RIC29" s="236"/>
      <c r="RID29" s="236"/>
      <c r="RIE29" s="236"/>
      <c r="RIF29" s="236"/>
      <c r="RIG29" s="236"/>
      <c r="RIP29" s="236"/>
      <c r="RIQ29" s="236"/>
      <c r="RIR29" s="236"/>
      <c r="RIS29" s="236"/>
      <c r="RIT29" s="236"/>
      <c r="RIU29" s="236"/>
      <c r="RIV29" s="236"/>
      <c r="RIW29" s="236"/>
      <c r="RJF29" s="236"/>
      <c r="RJG29" s="236"/>
      <c r="RJH29" s="236"/>
      <c r="RJI29" s="236"/>
      <c r="RJJ29" s="236"/>
      <c r="RJK29" s="236"/>
      <c r="RJL29" s="236"/>
      <c r="RJM29" s="236"/>
      <c r="RJV29" s="236"/>
      <c r="RJW29" s="236"/>
      <c r="RJX29" s="236"/>
      <c r="RJY29" s="236"/>
      <c r="RJZ29" s="236"/>
      <c r="RKA29" s="236"/>
      <c r="RKB29" s="236"/>
      <c r="RKC29" s="236"/>
      <c r="RKL29" s="236"/>
      <c r="RKM29" s="236"/>
      <c r="RKN29" s="236"/>
      <c r="RKO29" s="236"/>
      <c r="RKP29" s="236"/>
      <c r="RKQ29" s="236"/>
      <c r="RKR29" s="236"/>
      <c r="RKS29" s="236"/>
      <c r="RLB29" s="236"/>
      <c r="RLC29" s="236"/>
      <c r="RLD29" s="236"/>
      <c r="RLE29" s="236"/>
      <c r="RLF29" s="236"/>
      <c r="RLG29" s="236"/>
      <c r="RLH29" s="236"/>
      <c r="RLI29" s="236"/>
      <c r="RLR29" s="236"/>
      <c r="RLS29" s="236"/>
      <c r="RLT29" s="236"/>
      <c r="RLU29" s="236"/>
      <c r="RLV29" s="236"/>
      <c r="RLW29" s="236"/>
      <c r="RLX29" s="236"/>
      <c r="RLY29" s="236"/>
      <c r="RMH29" s="236"/>
      <c r="RMI29" s="236"/>
      <c r="RMJ29" s="236"/>
      <c r="RMK29" s="236"/>
      <c r="RML29" s="236"/>
      <c r="RMM29" s="236"/>
      <c r="RMN29" s="236"/>
      <c r="RMO29" s="236"/>
      <c r="RMX29" s="236"/>
      <c r="RMY29" s="236"/>
      <c r="RMZ29" s="236"/>
      <c r="RNA29" s="236"/>
      <c r="RNB29" s="236"/>
      <c r="RNC29" s="236"/>
      <c r="RND29" s="236"/>
      <c r="RNE29" s="236"/>
      <c r="RNN29" s="236"/>
      <c r="RNO29" s="236"/>
      <c r="RNP29" s="236"/>
      <c r="RNQ29" s="236"/>
      <c r="RNR29" s="236"/>
      <c r="RNS29" s="236"/>
      <c r="RNT29" s="236"/>
      <c r="RNU29" s="236"/>
      <c r="ROD29" s="236"/>
      <c r="ROE29" s="236"/>
      <c r="ROF29" s="236"/>
      <c r="ROG29" s="236"/>
      <c r="ROH29" s="236"/>
      <c r="ROI29" s="236"/>
      <c r="ROJ29" s="236"/>
      <c r="ROK29" s="236"/>
      <c r="ROT29" s="236"/>
      <c r="ROU29" s="236"/>
      <c r="ROV29" s="236"/>
      <c r="ROW29" s="236"/>
      <c r="ROX29" s="236"/>
      <c r="ROY29" s="236"/>
      <c r="ROZ29" s="236"/>
      <c r="RPA29" s="236"/>
      <c r="RPJ29" s="236"/>
      <c r="RPK29" s="236"/>
      <c r="RPL29" s="236"/>
      <c r="RPM29" s="236"/>
      <c r="RPN29" s="236"/>
      <c r="RPO29" s="236"/>
      <c r="RPP29" s="236"/>
      <c r="RPQ29" s="236"/>
      <c r="RPZ29" s="236"/>
      <c r="RQA29" s="236"/>
      <c r="RQB29" s="236"/>
      <c r="RQC29" s="236"/>
      <c r="RQD29" s="236"/>
      <c r="RQE29" s="236"/>
      <c r="RQF29" s="236"/>
      <c r="RQG29" s="236"/>
      <c r="RQP29" s="236"/>
      <c r="RQQ29" s="236"/>
      <c r="RQR29" s="236"/>
      <c r="RQS29" s="236"/>
      <c r="RQT29" s="236"/>
      <c r="RQU29" s="236"/>
      <c r="RQV29" s="236"/>
      <c r="RQW29" s="236"/>
      <c r="RRF29" s="236"/>
      <c r="RRG29" s="236"/>
      <c r="RRH29" s="236"/>
      <c r="RRI29" s="236"/>
      <c r="RRJ29" s="236"/>
      <c r="RRK29" s="236"/>
      <c r="RRL29" s="236"/>
      <c r="RRM29" s="236"/>
      <c r="RRV29" s="236"/>
      <c r="RRW29" s="236"/>
      <c r="RRX29" s="236"/>
      <c r="RRY29" s="236"/>
      <c r="RRZ29" s="236"/>
      <c r="RSA29" s="236"/>
      <c r="RSB29" s="236"/>
      <c r="RSC29" s="236"/>
      <c r="RSL29" s="236"/>
      <c r="RSM29" s="236"/>
      <c r="RSN29" s="236"/>
      <c r="RSO29" s="236"/>
      <c r="RSP29" s="236"/>
      <c r="RSQ29" s="236"/>
      <c r="RSR29" s="236"/>
      <c r="RSS29" s="236"/>
      <c r="RTB29" s="236"/>
      <c r="RTC29" s="236"/>
      <c r="RTD29" s="236"/>
      <c r="RTE29" s="236"/>
      <c r="RTF29" s="236"/>
      <c r="RTG29" s="236"/>
      <c r="RTH29" s="236"/>
      <c r="RTI29" s="236"/>
      <c r="RTR29" s="236"/>
      <c r="RTS29" s="236"/>
      <c r="RTT29" s="236"/>
      <c r="RTU29" s="236"/>
      <c r="RTV29" s="236"/>
      <c r="RTW29" s="236"/>
      <c r="RTX29" s="236"/>
      <c r="RTY29" s="236"/>
      <c r="RUH29" s="236"/>
      <c r="RUI29" s="236"/>
      <c r="RUJ29" s="236"/>
      <c r="RUK29" s="236"/>
      <c r="RUL29" s="236"/>
      <c r="RUM29" s="236"/>
      <c r="RUN29" s="236"/>
      <c r="RUO29" s="236"/>
      <c r="RUX29" s="236"/>
      <c r="RUY29" s="236"/>
      <c r="RUZ29" s="236"/>
      <c r="RVA29" s="236"/>
      <c r="RVB29" s="236"/>
      <c r="RVC29" s="236"/>
      <c r="RVD29" s="236"/>
      <c r="RVE29" s="236"/>
      <c r="RVN29" s="236"/>
      <c r="RVO29" s="236"/>
      <c r="RVP29" s="236"/>
      <c r="RVQ29" s="236"/>
      <c r="RVR29" s="236"/>
      <c r="RVS29" s="236"/>
      <c r="RVT29" s="236"/>
      <c r="RVU29" s="236"/>
      <c r="RWD29" s="236"/>
      <c r="RWE29" s="236"/>
      <c r="RWF29" s="236"/>
      <c r="RWG29" s="236"/>
      <c r="RWH29" s="236"/>
      <c r="RWI29" s="236"/>
      <c r="RWJ29" s="236"/>
      <c r="RWK29" s="236"/>
      <c r="RWT29" s="236"/>
      <c r="RWU29" s="236"/>
      <c r="RWV29" s="236"/>
      <c r="RWW29" s="236"/>
      <c r="RWX29" s="236"/>
      <c r="RWY29" s="236"/>
      <c r="RWZ29" s="236"/>
      <c r="RXA29" s="236"/>
      <c r="RXJ29" s="236"/>
      <c r="RXK29" s="236"/>
      <c r="RXL29" s="236"/>
      <c r="RXM29" s="236"/>
      <c r="RXN29" s="236"/>
      <c r="RXO29" s="236"/>
      <c r="RXP29" s="236"/>
      <c r="RXQ29" s="236"/>
      <c r="RXZ29" s="236"/>
      <c r="RYA29" s="236"/>
      <c r="RYB29" s="236"/>
      <c r="RYC29" s="236"/>
      <c r="RYD29" s="236"/>
      <c r="RYE29" s="236"/>
      <c r="RYF29" s="236"/>
      <c r="RYG29" s="236"/>
      <c r="RYP29" s="236"/>
      <c r="RYQ29" s="236"/>
      <c r="RYR29" s="236"/>
      <c r="RYS29" s="236"/>
      <c r="RYT29" s="236"/>
      <c r="RYU29" s="236"/>
      <c r="RYV29" s="236"/>
      <c r="RYW29" s="236"/>
      <c r="RZF29" s="236"/>
      <c r="RZG29" s="236"/>
      <c r="RZH29" s="236"/>
      <c r="RZI29" s="236"/>
      <c r="RZJ29" s="236"/>
      <c r="RZK29" s="236"/>
      <c r="RZL29" s="236"/>
      <c r="RZM29" s="236"/>
      <c r="RZV29" s="236"/>
      <c r="RZW29" s="236"/>
      <c r="RZX29" s="236"/>
      <c r="RZY29" s="236"/>
      <c r="RZZ29" s="236"/>
      <c r="SAA29" s="236"/>
      <c r="SAB29" s="236"/>
      <c r="SAC29" s="236"/>
      <c r="SAL29" s="236"/>
      <c r="SAM29" s="236"/>
      <c r="SAN29" s="236"/>
      <c r="SAO29" s="236"/>
      <c r="SAP29" s="236"/>
      <c r="SAQ29" s="236"/>
      <c r="SAR29" s="236"/>
      <c r="SAS29" s="236"/>
      <c r="SBB29" s="236"/>
      <c r="SBC29" s="236"/>
      <c r="SBD29" s="236"/>
      <c r="SBE29" s="236"/>
      <c r="SBF29" s="236"/>
      <c r="SBG29" s="236"/>
      <c r="SBH29" s="236"/>
      <c r="SBI29" s="236"/>
      <c r="SBR29" s="236"/>
      <c r="SBS29" s="236"/>
      <c r="SBT29" s="236"/>
      <c r="SBU29" s="236"/>
      <c r="SBV29" s="236"/>
      <c r="SBW29" s="236"/>
      <c r="SBX29" s="236"/>
      <c r="SBY29" s="236"/>
      <c r="SCH29" s="236"/>
      <c r="SCI29" s="236"/>
      <c r="SCJ29" s="236"/>
      <c r="SCK29" s="236"/>
      <c r="SCL29" s="236"/>
      <c r="SCM29" s="236"/>
      <c r="SCN29" s="236"/>
      <c r="SCO29" s="236"/>
      <c r="SCX29" s="236"/>
      <c r="SCY29" s="236"/>
      <c r="SCZ29" s="236"/>
      <c r="SDA29" s="236"/>
      <c r="SDB29" s="236"/>
      <c r="SDC29" s="236"/>
      <c r="SDD29" s="236"/>
      <c r="SDE29" s="236"/>
      <c r="SDN29" s="236"/>
      <c r="SDO29" s="236"/>
      <c r="SDP29" s="236"/>
      <c r="SDQ29" s="236"/>
      <c r="SDR29" s="236"/>
      <c r="SDS29" s="236"/>
      <c r="SDT29" s="236"/>
      <c r="SDU29" s="236"/>
      <c r="SED29" s="236"/>
      <c r="SEE29" s="236"/>
      <c r="SEF29" s="236"/>
      <c r="SEG29" s="236"/>
      <c r="SEH29" s="236"/>
      <c r="SEI29" s="236"/>
      <c r="SEJ29" s="236"/>
      <c r="SEK29" s="236"/>
      <c r="SET29" s="236"/>
      <c r="SEU29" s="236"/>
      <c r="SEV29" s="236"/>
      <c r="SEW29" s="236"/>
      <c r="SEX29" s="236"/>
      <c r="SEY29" s="236"/>
      <c r="SEZ29" s="236"/>
      <c r="SFA29" s="236"/>
      <c r="SFJ29" s="236"/>
      <c r="SFK29" s="236"/>
      <c r="SFL29" s="236"/>
      <c r="SFM29" s="236"/>
      <c r="SFN29" s="236"/>
      <c r="SFO29" s="236"/>
      <c r="SFP29" s="236"/>
      <c r="SFQ29" s="236"/>
      <c r="SFZ29" s="236"/>
      <c r="SGA29" s="236"/>
      <c r="SGB29" s="236"/>
      <c r="SGC29" s="236"/>
      <c r="SGD29" s="236"/>
      <c r="SGE29" s="236"/>
      <c r="SGF29" s="236"/>
      <c r="SGG29" s="236"/>
      <c r="SGP29" s="236"/>
      <c r="SGQ29" s="236"/>
      <c r="SGR29" s="236"/>
      <c r="SGS29" s="236"/>
      <c r="SGT29" s="236"/>
      <c r="SGU29" s="236"/>
      <c r="SGV29" s="236"/>
      <c r="SGW29" s="236"/>
      <c r="SHF29" s="236"/>
      <c r="SHG29" s="236"/>
      <c r="SHH29" s="236"/>
      <c r="SHI29" s="236"/>
      <c r="SHJ29" s="236"/>
      <c r="SHK29" s="236"/>
      <c r="SHL29" s="236"/>
      <c r="SHM29" s="236"/>
      <c r="SHV29" s="236"/>
      <c r="SHW29" s="236"/>
      <c r="SHX29" s="236"/>
      <c r="SHY29" s="236"/>
      <c r="SHZ29" s="236"/>
      <c r="SIA29" s="236"/>
      <c r="SIB29" s="236"/>
      <c r="SIC29" s="236"/>
      <c r="SIL29" s="236"/>
      <c r="SIM29" s="236"/>
      <c r="SIN29" s="236"/>
      <c r="SIO29" s="236"/>
      <c r="SIP29" s="236"/>
      <c r="SIQ29" s="236"/>
      <c r="SIR29" s="236"/>
      <c r="SIS29" s="236"/>
      <c r="SJB29" s="236"/>
      <c r="SJC29" s="236"/>
      <c r="SJD29" s="236"/>
      <c r="SJE29" s="236"/>
      <c r="SJF29" s="236"/>
      <c r="SJG29" s="236"/>
      <c r="SJH29" s="236"/>
      <c r="SJI29" s="236"/>
      <c r="SJR29" s="236"/>
      <c r="SJS29" s="236"/>
      <c r="SJT29" s="236"/>
      <c r="SJU29" s="236"/>
      <c r="SJV29" s="236"/>
      <c r="SJW29" s="236"/>
      <c r="SJX29" s="236"/>
      <c r="SJY29" s="236"/>
      <c r="SKH29" s="236"/>
      <c r="SKI29" s="236"/>
      <c r="SKJ29" s="236"/>
      <c r="SKK29" s="236"/>
      <c r="SKL29" s="236"/>
      <c r="SKM29" s="236"/>
      <c r="SKN29" s="236"/>
      <c r="SKO29" s="236"/>
      <c r="SKX29" s="236"/>
      <c r="SKY29" s="236"/>
      <c r="SKZ29" s="236"/>
      <c r="SLA29" s="236"/>
      <c r="SLB29" s="236"/>
      <c r="SLC29" s="236"/>
      <c r="SLD29" s="236"/>
      <c r="SLE29" s="236"/>
      <c r="SLN29" s="236"/>
      <c r="SLO29" s="236"/>
      <c r="SLP29" s="236"/>
      <c r="SLQ29" s="236"/>
      <c r="SLR29" s="236"/>
      <c r="SLS29" s="236"/>
      <c r="SLT29" s="236"/>
      <c r="SLU29" s="236"/>
      <c r="SMD29" s="236"/>
      <c r="SME29" s="236"/>
      <c r="SMF29" s="236"/>
      <c r="SMG29" s="236"/>
      <c r="SMH29" s="236"/>
      <c r="SMI29" s="236"/>
      <c r="SMJ29" s="236"/>
      <c r="SMK29" s="236"/>
      <c r="SMT29" s="236"/>
      <c r="SMU29" s="236"/>
      <c r="SMV29" s="236"/>
      <c r="SMW29" s="236"/>
      <c r="SMX29" s="236"/>
      <c r="SMY29" s="236"/>
      <c r="SMZ29" s="236"/>
      <c r="SNA29" s="236"/>
      <c r="SNJ29" s="236"/>
      <c r="SNK29" s="236"/>
      <c r="SNL29" s="236"/>
      <c r="SNM29" s="236"/>
      <c r="SNN29" s="236"/>
      <c r="SNO29" s="236"/>
      <c r="SNP29" s="236"/>
      <c r="SNQ29" s="236"/>
      <c r="SNZ29" s="236"/>
      <c r="SOA29" s="236"/>
      <c r="SOB29" s="236"/>
      <c r="SOC29" s="236"/>
      <c r="SOD29" s="236"/>
      <c r="SOE29" s="236"/>
      <c r="SOF29" s="236"/>
      <c r="SOG29" s="236"/>
      <c r="SOP29" s="236"/>
      <c r="SOQ29" s="236"/>
      <c r="SOR29" s="236"/>
      <c r="SOS29" s="236"/>
      <c r="SOT29" s="236"/>
      <c r="SOU29" s="236"/>
      <c r="SOV29" s="236"/>
      <c r="SOW29" s="236"/>
      <c r="SPF29" s="236"/>
      <c r="SPG29" s="236"/>
      <c r="SPH29" s="236"/>
      <c r="SPI29" s="236"/>
      <c r="SPJ29" s="236"/>
      <c r="SPK29" s="236"/>
      <c r="SPL29" s="236"/>
      <c r="SPM29" s="236"/>
      <c r="SPV29" s="236"/>
      <c r="SPW29" s="236"/>
      <c r="SPX29" s="236"/>
      <c r="SPY29" s="236"/>
      <c r="SPZ29" s="236"/>
      <c r="SQA29" s="236"/>
      <c r="SQB29" s="236"/>
      <c r="SQC29" s="236"/>
      <c r="SQL29" s="236"/>
      <c r="SQM29" s="236"/>
      <c r="SQN29" s="236"/>
      <c r="SQO29" s="236"/>
      <c r="SQP29" s="236"/>
      <c r="SQQ29" s="236"/>
      <c r="SQR29" s="236"/>
      <c r="SQS29" s="236"/>
      <c r="SRB29" s="236"/>
      <c r="SRC29" s="236"/>
      <c r="SRD29" s="236"/>
      <c r="SRE29" s="236"/>
      <c r="SRF29" s="236"/>
      <c r="SRG29" s="236"/>
      <c r="SRH29" s="236"/>
      <c r="SRI29" s="236"/>
      <c r="SRR29" s="236"/>
      <c r="SRS29" s="236"/>
      <c r="SRT29" s="236"/>
      <c r="SRU29" s="236"/>
      <c r="SRV29" s="236"/>
      <c r="SRW29" s="236"/>
      <c r="SRX29" s="236"/>
      <c r="SRY29" s="236"/>
      <c r="SSH29" s="236"/>
      <c r="SSI29" s="236"/>
      <c r="SSJ29" s="236"/>
      <c r="SSK29" s="236"/>
      <c r="SSL29" s="236"/>
      <c r="SSM29" s="236"/>
      <c r="SSN29" s="236"/>
      <c r="SSO29" s="236"/>
      <c r="SSX29" s="236"/>
      <c r="SSY29" s="236"/>
      <c r="SSZ29" s="236"/>
      <c r="STA29" s="236"/>
      <c r="STB29" s="236"/>
      <c r="STC29" s="236"/>
      <c r="STD29" s="236"/>
      <c r="STE29" s="236"/>
      <c r="STN29" s="236"/>
      <c r="STO29" s="236"/>
      <c r="STP29" s="236"/>
      <c r="STQ29" s="236"/>
      <c r="STR29" s="236"/>
      <c r="STS29" s="236"/>
      <c r="STT29" s="236"/>
      <c r="STU29" s="236"/>
      <c r="SUD29" s="236"/>
      <c r="SUE29" s="236"/>
      <c r="SUF29" s="236"/>
      <c r="SUG29" s="236"/>
      <c r="SUH29" s="236"/>
      <c r="SUI29" s="236"/>
      <c r="SUJ29" s="236"/>
      <c r="SUK29" s="236"/>
      <c r="SUT29" s="236"/>
      <c r="SUU29" s="236"/>
      <c r="SUV29" s="236"/>
      <c r="SUW29" s="236"/>
      <c r="SUX29" s="236"/>
      <c r="SUY29" s="236"/>
      <c r="SUZ29" s="236"/>
      <c r="SVA29" s="236"/>
      <c r="SVJ29" s="236"/>
      <c r="SVK29" s="236"/>
      <c r="SVL29" s="236"/>
      <c r="SVM29" s="236"/>
      <c r="SVN29" s="236"/>
      <c r="SVO29" s="236"/>
      <c r="SVP29" s="236"/>
      <c r="SVQ29" s="236"/>
      <c r="SVZ29" s="236"/>
      <c r="SWA29" s="236"/>
      <c r="SWB29" s="236"/>
      <c r="SWC29" s="236"/>
      <c r="SWD29" s="236"/>
      <c r="SWE29" s="236"/>
      <c r="SWF29" s="236"/>
      <c r="SWG29" s="236"/>
      <c r="SWP29" s="236"/>
      <c r="SWQ29" s="236"/>
      <c r="SWR29" s="236"/>
      <c r="SWS29" s="236"/>
      <c r="SWT29" s="236"/>
      <c r="SWU29" s="236"/>
      <c r="SWV29" s="236"/>
      <c r="SWW29" s="236"/>
      <c r="SXF29" s="236"/>
      <c r="SXG29" s="236"/>
      <c r="SXH29" s="236"/>
      <c r="SXI29" s="236"/>
      <c r="SXJ29" s="236"/>
      <c r="SXK29" s="236"/>
      <c r="SXL29" s="236"/>
      <c r="SXM29" s="236"/>
      <c r="SXV29" s="236"/>
      <c r="SXW29" s="236"/>
      <c r="SXX29" s="236"/>
      <c r="SXY29" s="236"/>
      <c r="SXZ29" s="236"/>
      <c r="SYA29" s="236"/>
      <c r="SYB29" s="236"/>
      <c r="SYC29" s="236"/>
      <c r="SYL29" s="236"/>
      <c r="SYM29" s="236"/>
      <c r="SYN29" s="236"/>
      <c r="SYO29" s="236"/>
      <c r="SYP29" s="236"/>
      <c r="SYQ29" s="236"/>
      <c r="SYR29" s="236"/>
      <c r="SYS29" s="236"/>
      <c r="SZB29" s="236"/>
      <c r="SZC29" s="236"/>
      <c r="SZD29" s="236"/>
      <c r="SZE29" s="236"/>
      <c r="SZF29" s="236"/>
      <c r="SZG29" s="236"/>
      <c r="SZH29" s="236"/>
      <c r="SZI29" s="236"/>
      <c r="SZR29" s="236"/>
      <c r="SZS29" s="236"/>
      <c r="SZT29" s="236"/>
      <c r="SZU29" s="236"/>
      <c r="SZV29" s="236"/>
      <c r="SZW29" s="236"/>
      <c r="SZX29" s="236"/>
      <c r="SZY29" s="236"/>
      <c r="TAH29" s="236"/>
      <c r="TAI29" s="236"/>
      <c r="TAJ29" s="236"/>
      <c r="TAK29" s="236"/>
      <c r="TAL29" s="236"/>
      <c r="TAM29" s="236"/>
      <c r="TAN29" s="236"/>
      <c r="TAO29" s="236"/>
      <c r="TAX29" s="236"/>
      <c r="TAY29" s="236"/>
      <c r="TAZ29" s="236"/>
      <c r="TBA29" s="236"/>
      <c r="TBB29" s="236"/>
      <c r="TBC29" s="236"/>
      <c r="TBD29" s="236"/>
      <c r="TBE29" s="236"/>
      <c r="TBN29" s="236"/>
      <c r="TBO29" s="236"/>
      <c r="TBP29" s="236"/>
      <c r="TBQ29" s="236"/>
      <c r="TBR29" s="236"/>
      <c r="TBS29" s="236"/>
      <c r="TBT29" s="236"/>
      <c r="TBU29" s="236"/>
      <c r="TCD29" s="236"/>
      <c r="TCE29" s="236"/>
      <c r="TCF29" s="236"/>
      <c r="TCG29" s="236"/>
      <c r="TCH29" s="236"/>
      <c r="TCI29" s="236"/>
      <c r="TCJ29" s="236"/>
      <c r="TCK29" s="236"/>
      <c r="TCT29" s="236"/>
      <c r="TCU29" s="236"/>
      <c r="TCV29" s="236"/>
      <c r="TCW29" s="236"/>
      <c r="TCX29" s="236"/>
      <c r="TCY29" s="236"/>
      <c r="TCZ29" s="236"/>
      <c r="TDA29" s="236"/>
      <c r="TDJ29" s="236"/>
      <c r="TDK29" s="236"/>
      <c r="TDL29" s="236"/>
      <c r="TDM29" s="236"/>
      <c r="TDN29" s="236"/>
      <c r="TDO29" s="236"/>
      <c r="TDP29" s="236"/>
      <c r="TDQ29" s="236"/>
      <c r="TDZ29" s="236"/>
      <c r="TEA29" s="236"/>
      <c r="TEB29" s="236"/>
      <c r="TEC29" s="236"/>
      <c r="TED29" s="236"/>
      <c r="TEE29" s="236"/>
      <c r="TEF29" s="236"/>
      <c r="TEG29" s="236"/>
      <c r="TEP29" s="236"/>
      <c r="TEQ29" s="236"/>
      <c r="TER29" s="236"/>
      <c r="TES29" s="236"/>
      <c r="TET29" s="236"/>
      <c r="TEU29" s="236"/>
      <c r="TEV29" s="236"/>
      <c r="TEW29" s="236"/>
      <c r="TFF29" s="236"/>
      <c r="TFG29" s="236"/>
      <c r="TFH29" s="236"/>
      <c r="TFI29" s="236"/>
      <c r="TFJ29" s="236"/>
      <c r="TFK29" s="236"/>
      <c r="TFL29" s="236"/>
      <c r="TFM29" s="236"/>
      <c r="TFV29" s="236"/>
      <c r="TFW29" s="236"/>
      <c r="TFX29" s="236"/>
      <c r="TFY29" s="236"/>
      <c r="TFZ29" s="236"/>
      <c r="TGA29" s="236"/>
      <c r="TGB29" s="236"/>
      <c r="TGC29" s="236"/>
      <c r="TGL29" s="236"/>
      <c r="TGM29" s="236"/>
      <c r="TGN29" s="236"/>
      <c r="TGO29" s="236"/>
      <c r="TGP29" s="236"/>
      <c r="TGQ29" s="236"/>
      <c r="TGR29" s="236"/>
      <c r="TGS29" s="236"/>
      <c r="THB29" s="236"/>
      <c r="THC29" s="236"/>
      <c r="THD29" s="236"/>
      <c r="THE29" s="236"/>
      <c r="THF29" s="236"/>
      <c r="THG29" s="236"/>
      <c r="THH29" s="236"/>
      <c r="THI29" s="236"/>
      <c r="THR29" s="236"/>
      <c r="THS29" s="236"/>
      <c r="THT29" s="236"/>
      <c r="THU29" s="236"/>
      <c r="THV29" s="236"/>
      <c r="THW29" s="236"/>
      <c r="THX29" s="236"/>
      <c r="THY29" s="236"/>
      <c r="TIH29" s="236"/>
      <c r="TII29" s="236"/>
      <c r="TIJ29" s="236"/>
      <c r="TIK29" s="236"/>
      <c r="TIL29" s="236"/>
      <c r="TIM29" s="236"/>
      <c r="TIN29" s="236"/>
      <c r="TIO29" s="236"/>
      <c r="TIX29" s="236"/>
      <c r="TIY29" s="236"/>
      <c r="TIZ29" s="236"/>
      <c r="TJA29" s="236"/>
      <c r="TJB29" s="236"/>
      <c r="TJC29" s="236"/>
      <c r="TJD29" s="236"/>
      <c r="TJE29" s="236"/>
      <c r="TJN29" s="236"/>
      <c r="TJO29" s="236"/>
      <c r="TJP29" s="236"/>
      <c r="TJQ29" s="236"/>
      <c r="TJR29" s="236"/>
      <c r="TJS29" s="236"/>
      <c r="TJT29" s="236"/>
      <c r="TJU29" s="236"/>
      <c r="TKD29" s="236"/>
      <c r="TKE29" s="236"/>
      <c r="TKF29" s="236"/>
      <c r="TKG29" s="236"/>
      <c r="TKH29" s="236"/>
      <c r="TKI29" s="236"/>
      <c r="TKJ29" s="236"/>
      <c r="TKK29" s="236"/>
      <c r="TKT29" s="236"/>
      <c r="TKU29" s="236"/>
      <c r="TKV29" s="236"/>
      <c r="TKW29" s="236"/>
      <c r="TKX29" s="236"/>
      <c r="TKY29" s="236"/>
      <c r="TKZ29" s="236"/>
      <c r="TLA29" s="236"/>
      <c r="TLJ29" s="236"/>
      <c r="TLK29" s="236"/>
      <c r="TLL29" s="236"/>
      <c r="TLM29" s="236"/>
      <c r="TLN29" s="236"/>
      <c r="TLO29" s="236"/>
      <c r="TLP29" s="236"/>
      <c r="TLQ29" s="236"/>
      <c r="TLZ29" s="236"/>
      <c r="TMA29" s="236"/>
      <c r="TMB29" s="236"/>
      <c r="TMC29" s="236"/>
      <c r="TMD29" s="236"/>
      <c r="TME29" s="236"/>
      <c r="TMF29" s="236"/>
      <c r="TMG29" s="236"/>
      <c r="TMP29" s="236"/>
      <c r="TMQ29" s="236"/>
      <c r="TMR29" s="236"/>
      <c r="TMS29" s="236"/>
      <c r="TMT29" s="236"/>
      <c r="TMU29" s="236"/>
      <c r="TMV29" s="236"/>
      <c r="TMW29" s="236"/>
      <c r="TNF29" s="236"/>
      <c r="TNG29" s="236"/>
      <c r="TNH29" s="236"/>
      <c r="TNI29" s="236"/>
      <c r="TNJ29" s="236"/>
      <c r="TNK29" s="236"/>
      <c r="TNL29" s="236"/>
      <c r="TNM29" s="236"/>
      <c r="TNV29" s="236"/>
      <c r="TNW29" s="236"/>
      <c r="TNX29" s="236"/>
      <c r="TNY29" s="236"/>
      <c r="TNZ29" s="236"/>
      <c r="TOA29" s="236"/>
      <c r="TOB29" s="236"/>
      <c r="TOC29" s="236"/>
      <c r="TOL29" s="236"/>
      <c r="TOM29" s="236"/>
      <c r="TON29" s="236"/>
      <c r="TOO29" s="236"/>
      <c r="TOP29" s="236"/>
      <c r="TOQ29" s="236"/>
      <c r="TOR29" s="236"/>
      <c r="TOS29" s="236"/>
      <c r="TPB29" s="236"/>
      <c r="TPC29" s="236"/>
      <c r="TPD29" s="236"/>
      <c r="TPE29" s="236"/>
      <c r="TPF29" s="236"/>
      <c r="TPG29" s="236"/>
      <c r="TPH29" s="236"/>
      <c r="TPI29" s="236"/>
      <c r="TPR29" s="236"/>
      <c r="TPS29" s="236"/>
      <c r="TPT29" s="236"/>
      <c r="TPU29" s="236"/>
      <c r="TPV29" s="236"/>
      <c r="TPW29" s="236"/>
      <c r="TPX29" s="236"/>
      <c r="TPY29" s="236"/>
      <c r="TQH29" s="236"/>
      <c r="TQI29" s="236"/>
      <c r="TQJ29" s="236"/>
      <c r="TQK29" s="236"/>
      <c r="TQL29" s="236"/>
      <c r="TQM29" s="236"/>
      <c r="TQN29" s="236"/>
      <c r="TQO29" s="236"/>
      <c r="TQX29" s="236"/>
      <c r="TQY29" s="236"/>
      <c r="TQZ29" s="236"/>
      <c r="TRA29" s="236"/>
      <c r="TRB29" s="236"/>
      <c r="TRC29" s="236"/>
      <c r="TRD29" s="236"/>
      <c r="TRE29" s="236"/>
      <c r="TRN29" s="236"/>
      <c r="TRO29" s="236"/>
      <c r="TRP29" s="236"/>
      <c r="TRQ29" s="236"/>
      <c r="TRR29" s="236"/>
      <c r="TRS29" s="236"/>
      <c r="TRT29" s="236"/>
      <c r="TRU29" s="236"/>
      <c r="TSD29" s="236"/>
      <c r="TSE29" s="236"/>
      <c r="TSF29" s="236"/>
      <c r="TSG29" s="236"/>
      <c r="TSH29" s="236"/>
      <c r="TSI29" s="236"/>
      <c r="TSJ29" s="236"/>
      <c r="TSK29" s="236"/>
      <c r="TST29" s="236"/>
      <c r="TSU29" s="236"/>
      <c r="TSV29" s="236"/>
      <c r="TSW29" s="236"/>
      <c r="TSX29" s="236"/>
      <c r="TSY29" s="236"/>
      <c r="TSZ29" s="236"/>
      <c r="TTA29" s="236"/>
      <c r="TTJ29" s="236"/>
      <c r="TTK29" s="236"/>
      <c r="TTL29" s="236"/>
      <c r="TTM29" s="236"/>
      <c r="TTN29" s="236"/>
      <c r="TTO29" s="236"/>
      <c r="TTP29" s="236"/>
      <c r="TTQ29" s="236"/>
      <c r="TTZ29" s="236"/>
      <c r="TUA29" s="236"/>
      <c r="TUB29" s="236"/>
      <c r="TUC29" s="236"/>
      <c r="TUD29" s="236"/>
      <c r="TUE29" s="236"/>
      <c r="TUF29" s="236"/>
      <c r="TUG29" s="236"/>
      <c r="TUP29" s="236"/>
      <c r="TUQ29" s="236"/>
      <c r="TUR29" s="236"/>
      <c r="TUS29" s="236"/>
      <c r="TUT29" s="236"/>
      <c r="TUU29" s="236"/>
      <c r="TUV29" s="236"/>
      <c r="TUW29" s="236"/>
      <c r="TVF29" s="236"/>
      <c r="TVG29" s="236"/>
      <c r="TVH29" s="236"/>
      <c r="TVI29" s="236"/>
      <c r="TVJ29" s="236"/>
      <c r="TVK29" s="236"/>
      <c r="TVL29" s="236"/>
      <c r="TVM29" s="236"/>
      <c r="TVV29" s="236"/>
      <c r="TVW29" s="236"/>
      <c r="TVX29" s="236"/>
      <c r="TVY29" s="236"/>
      <c r="TVZ29" s="236"/>
      <c r="TWA29" s="236"/>
      <c r="TWB29" s="236"/>
      <c r="TWC29" s="236"/>
      <c r="TWL29" s="236"/>
      <c r="TWM29" s="236"/>
      <c r="TWN29" s="236"/>
      <c r="TWO29" s="236"/>
      <c r="TWP29" s="236"/>
      <c r="TWQ29" s="236"/>
      <c r="TWR29" s="236"/>
      <c r="TWS29" s="236"/>
      <c r="TXB29" s="236"/>
      <c r="TXC29" s="236"/>
      <c r="TXD29" s="236"/>
      <c r="TXE29" s="236"/>
      <c r="TXF29" s="236"/>
      <c r="TXG29" s="236"/>
      <c r="TXH29" s="236"/>
      <c r="TXI29" s="236"/>
      <c r="TXR29" s="236"/>
      <c r="TXS29" s="236"/>
      <c r="TXT29" s="236"/>
      <c r="TXU29" s="236"/>
      <c r="TXV29" s="236"/>
      <c r="TXW29" s="236"/>
      <c r="TXX29" s="236"/>
      <c r="TXY29" s="236"/>
      <c r="TYH29" s="236"/>
      <c r="TYI29" s="236"/>
      <c r="TYJ29" s="236"/>
      <c r="TYK29" s="236"/>
      <c r="TYL29" s="236"/>
      <c r="TYM29" s="236"/>
      <c r="TYN29" s="236"/>
      <c r="TYO29" s="236"/>
      <c r="TYX29" s="236"/>
      <c r="TYY29" s="236"/>
      <c r="TYZ29" s="236"/>
      <c r="TZA29" s="236"/>
      <c r="TZB29" s="236"/>
      <c r="TZC29" s="236"/>
      <c r="TZD29" s="236"/>
      <c r="TZE29" s="236"/>
      <c r="TZN29" s="236"/>
      <c r="TZO29" s="236"/>
      <c r="TZP29" s="236"/>
      <c r="TZQ29" s="236"/>
      <c r="TZR29" s="236"/>
      <c r="TZS29" s="236"/>
      <c r="TZT29" s="236"/>
      <c r="TZU29" s="236"/>
      <c r="UAD29" s="236"/>
      <c r="UAE29" s="236"/>
      <c r="UAF29" s="236"/>
      <c r="UAG29" s="236"/>
      <c r="UAH29" s="236"/>
      <c r="UAI29" s="236"/>
      <c r="UAJ29" s="236"/>
      <c r="UAK29" s="236"/>
      <c r="UAT29" s="236"/>
      <c r="UAU29" s="236"/>
      <c r="UAV29" s="236"/>
      <c r="UAW29" s="236"/>
      <c r="UAX29" s="236"/>
      <c r="UAY29" s="236"/>
      <c r="UAZ29" s="236"/>
      <c r="UBA29" s="236"/>
      <c r="UBJ29" s="236"/>
      <c r="UBK29" s="236"/>
      <c r="UBL29" s="236"/>
      <c r="UBM29" s="236"/>
      <c r="UBN29" s="236"/>
      <c r="UBO29" s="236"/>
      <c r="UBP29" s="236"/>
      <c r="UBQ29" s="236"/>
      <c r="UBZ29" s="236"/>
      <c r="UCA29" s="236"/>
      <c r="UCB29" s="236"/>
      <c r="UCC29" s="236"/>
      <c r="UCD29" s="236"/>
      <c r="UCE29" s="236"/>
      <c r="UCF29" s="236"/>
      <c r="UCG29" s="236"/>
      <c r="UCP29" s="236"/>
      <c r="UCQ29" s="236"/>
      <c r="UCR29" s="236"/>
      <c r="UCS29" s="236"/>
      <c r="UCT29" s="236"/>
      <c r="UCU29" s="236"/>
      <c r="UCV29" s="236"/>
      <c r="UCW29" s="236"/>
      <c r="UDF29" s="236"/>
      <c r="UDG29" s="236"/>
      <c r="UDH29" s="236"/>
      <c r="UDI29" s="236"/>
      <c r="UDJ29" s="236"/>
      <c r="UDK29" s="236"/>
      <c r="UDL29" s="236"/>
      <c r="UDM29" s="236"/>
      <c r="UDV29" s="236"/>
      <c r="UDW29" s="236"/>
      <c r="UDX29" s="236"/>
      <c r="UDY29" s="236"/>
      <c r="UDZ29" s="236"/>
      <c r="UEA29" s="236"/>
      <c r="UEB29" s="236"/>
      <c r="UEC29" s="236"/>
      <c r="UEL29" s="236"/>
      <c r="UEM29" s="236"/>
      <c r="UEN29" s="236"/>
      <c r="UEO29" s="236"/>
      <c r="UEP29" s="236"/>
      <c r="UEQ29" s="236"/>
      <c r="UER29" s="236"/>
      <c r="UES29" s="236"/>
      <c r="UFB29" s="236"/>
      <c r="UFC29" s="236"/>
      <c r="UFD29" s="236"/>
      <c r="UFE29" s="236"/>
      <c r="UFF29" s="236"/>
      <c r="UFG29" s="236"/>
      <c r="UFH29" s="236"/>
      <c r="UFI29" s="236"/>
      <c r="UFR29" s="236"/>
      <c r="UFS29" s="236"/>
      <c r="UFT29" s="236"/>
      <c r="UFU29" s="236"/>
      <c r="UFV29" s="236"/>
      <c r="UFW29" s="236"/>
      <c r="UFX29" s="236"/>
      <c r="UFY29" s="236"/>
      <c r="UGH29" s="236"/>
      <c r="UGI29" s="236"/>
      <c r="UGJ29" s="236"/>
      <c r="UGK29" s="236"/>
      <c r="UGL29" s="236"/>
      <c r="UGM29" s="236"/>
      <c r="UGN29" s="236"/>
      <c r="UGO29" s="236"/>
      <c r="UGX29" s="236"/>
      <c r="UGY29" s="236"/>
      <c r="UGZ29" s="236"/>
      <c r="UHA29" s="236"/>
      <c r="UHB29" s="236"/>
      <c r="UHC29" s="236"/>
      <c r="UHD29" s="236"/>
      <c r="UHE29" s="236"/>
      <c r="UHN29" s="236"/>
      <c r="UHO29" s="236"/>
      <c r="UHP29" s="236"/>
      <c r="UHQ29" s="236"/>
      <c r="UHR29" s="236"/>
      <c r="UHS29" s="236"/>
      <c r="UHT29" s="236"/>
      <c r="UHU29" s="236"/>
      <c r="UID29" s="236"/>
      <c r="UIE29" s="236"/>
      <c r="UIF29" s="236"/>
      <c r="UIG29" s="236"/>
      <c r="UIH29" s="236"/>
      <c r="UII29" s="236"/>
      <c r="UIJ29" s="236"/>
      <c r="UIK29" s="236"/>
      <c r="UIT29" s="236"/>
      <c r="UIU29" s="236"/>
      <c r="UIV29" s="236"/>
      <c r="UIW29" s="236"/>
      <c r="UIX29" s="236"/>
      <c r="UIY29" s="236"/>
      <c r="UIZ29" s="236"/>
      <c r="UJA29" s="236"/>
      <c r="UJJ29" s="236"/>
      <c r="UJK29" s="236"/>
      <c r="UJL29" s="236"/>
      <c r="UJM29" s="236"/>
      <c r="UJN29" s="236"/>
      <c r="UJO29" s="236"/>
      <c r="UJP29" s="236"/>
      <c r="UJQ29" s="236"/>
      <c r="UJZ29" s="236"/>
      <c r="UKA29" s="236"/>
      <c r="UKB29" s="236"/>
      <c r="UKC29" s="236"/>
      <c r="UKD29" s="236"/>
      <c r="UKE29" s="236"/>
      <c r="UKF29" s="236"/>
      <c r="UKG29" s="236"/>
      <c r="UKP29" s="236"/>
      <c r="UKQ29" s="236"/>
      <c r="UKR29" s="236"/>
      <c r="UKS29" s="236"/>
      <c r="UKT29" s="236"/>
      <c r="UKU29" s="236"/>
      <c r="UKV29" s="236"/>
      <c r="UKW29" s="236"/>
      <c r="ULF29" s="236"/>
      <c r="ULG29" s="236"/>
      <c r="ULH29" s="236"/>
      <c r="ULI29" s="236"/>
      <c r="ULJ29" s="236"/>
      <c r="ULK29" s="236"/>
      <c r="ULL29" s="236"/>
      <c r="ULM29" s="236"/>
      <c r="ULV29" s="236"/>
      <c r="ULW29" s="236"/>
      <c r="ULX29" s="236"/>
      <c r="ULY29" s="236"/>
      <c r="ULZ29" s="236"/>
      <c r="UMA29" s="236"/>
      <c r="UMB29" s="236"/>
      <c r="UMC29" s="236"/>
      <c r="UML29" s="236"/>
      <c r="UMM29" s="236"/>
      <c r="UMN29" s="236"/>
      <c r="UMO29" s="236"/>
      <c r="UMP29" s="236"/>
      <c r="UMQ29" s="236"/>
      <c r="UMR29" s="236"/>
      <c r="UMS29" s="236"/>
      <c r="UNB29" s="236"/>
      <c r="UNC29" s="236"/>
      <c r="UND29" s="236"/>
      <c r="UNE29" s="236"/>
      <c r="UNF29" s="236"/>
      <c r="UNG29" s="236"/>
      <c r="UNH29" s="236"/>
      <c r="UNI29" s="236"/>
      <c r="UNR29" s="236"/>
      <c r="UNS29" s="236"/>
      <c r="UNT29" s="236"/>
      <c r="UNU29" s="236"/>
      <c r="UNV29" s="236"/>
      <c r="UNW29" s="236"/>
      <c r="UNX29" s="236"/>
      <c r="UNY29" s="236"/>
      <c r="UOH29" s="236"/>
      <c r="UOI29" s="236"/>
      <c r="UOJ29" s="236"/>
      <c r="UOK29" s="236"/>
      <c r="UOL29" s="236"/>
      <c r="UOM29" s="236"/>
      <c r="UON29" s="236"/>
      <c r="UOO29" s="236"/>
      <c r="UOX29" s="236"/>
      <c r="UOY29" s="236"/>
      <c r="UOZ29" s="236"/>
      <c r="UPA29" s="236"/>
      <c r="UPB29" s="236"/>
      <c r="UPC29" s="236"/>
      <c r="UPD29" s="236"/>
      <c r="UPE29" s="236"/>
      <c r="UPN29" s="236"/>
      <c r="UPO29" s="236"/>
      <c r="UPP29" s="236"/>
      <c r="UPQ29" s="236"/>
      <c r="UPR29" s="236"/>
      <c r="UPS29" s="236"/>
      <c r="UPT29" s="236"/>
      <c r="UPU29" s="236"/>
      <c r="UQD29" s="236"/>
      <c r="UQE29" s="236"/>
      <c r="UQF29" s="236"/>
      <c r="UQG29" s="236"/>
      <c r="UQH29" s="236"/>
      <c r="UQI29" s="236"/>
      <c r="UQJ29" s="236"/>
      <c r="UQK29" s="236"/>
      <c r="UQT29" s="236"/>
      <c r="UQU29" s="236"/>
      <c r="UQV29" s="236"/>
      <c r="UQW29" s="236"/>
      <c r="UQX29" s="236"/>
      <c r="UQY29" s="236"/>
      <c r="UQZ29" s="236"/>
      <c r="URA29" s="236"/>
      <c r="URJ29" s="236"/>
      <c r="URK29" s="236"/>
      <c r="URL29" s="236"/>
      <c r="URM29" s="236"/>
      <c r="URN29" s="236"/>
      <c r="URO29" s="236"/>
      <c r="URP29" s="236"/>
      <c r="URQ29" s="236"/>
      <c r="URZ29" s="236"/>
      <c r="USA29" s="236"/>
      <c r="USB29" s="236"/>
      <c r="USC29" s="236"/>
      <c r="USD29" s="236"/>
      <c r="USE29" s="236"/>
      <c r="USF29" s="236"/>
      <c r="USG29" s="236"/>
      <c r="USP29" s="236"/>
      <c r="USQ29" s="236"/>
      <c r="USR29" s="236"/>
      <c r="USS29" s="236"/>
      <c r="UST29" s="236"/>
      <c r="USU29" s="236"/>
      <c r="USV29" s="236"/>
      <c r="USW29" s="236"/>
      <c r="UTF29" s="236"/>
      <c r="UTG29" s="236"/>
      <c r="UTH29" s="236"/>
      <c r="UTI29" s="236"/>
      <c r="UTJ29" s="236"/>
      <c r="UTK29" s="236"/>
      <c r="UTL29" s="236"/>
      <c r="UTM29" s="236"/>
      <c r="UTV29" s="236"/>
      <c r="UTW29" s="236"/>
      <c r="UTX29" s="236"/>
      <c r="UTY29" s="236"/>
      <c r="UTZ29" s="236"/>
      <c r="UUA29" s="236"/>
      <c r="UUB29" s="236"/>
      <c r="UUC29" s="236"/>
      <c r="UUL29" s="236"/>
      <c r="UUM29" s="236"/>
      <c r="UUN29" s="236"/>
      <c r="UUO29" s="236"/>
      <c r="UUP29" s="236"/>
      <c r="UUQ29" s="236"/>
      <c r="UUR29" s="236"/>
      <c r="UUS29" s="236"/>
      <c r="UVB29" s="236"/>
      <c r="UVC29" s="236"/>
      <c r="UVD29" s="236"/>
      <c r="UVE29" s="236"/>
      <c r="UVF29" s="236"/>
      <c r="UVG29" s="236"/>
      <c r="UVH29" s="236"/>
      <c r="UVI29" s="236"/>
      <c r="UVR29" s="236"/>
      <c r="UVS29" s="236"/>
      <c r="UVT29" s="236"/>
      <c r="UVU29" s="236"/>
      <c r="UVV29" s="236"/>
      <c r="UVW29" s="236"/>
      <c r="UVX29" s="236"/>
      <c r="UVY29" s="236"/>
      <c r="UWH29" s="236"/>
      <c r="UWI29" s="236"/>
      <c r="UWJ29" s="236"/>
      <c r="UWK29" s="236"/>
      <c r="UWL29" s="236"/>
      <c r="UWM29" s="236"/>
      <c r="UWN29" s="236"/>
      <c r="UWO29" s="236"/>
      <c r="UWX29" s="236"/>
      <c r="UWY29" s="236"/>
      <c r="UWZ29" s="236"/>
      <c r="UXA29" s="236"/>
      <c r="UXB29" s="236"/>
      <c r="UXC29" s="236"/>
      <c r="UXD29" s="236"/>
      <c r="UXE29" s="236"/>
      <c r="UXN29" s="236"/>
      <c r="UXO29" s="236"/>
      <c r="UXP29" s="236"/>
      <c r="UXQ29" s="236"/>
      <c r="UXR29" s="236"/>
      <c r="UXS29" s="236"/>
      <c r="UXT29" s="236"/>
      <c r="UXU29" s="236"/>
      <c r="UYD29" s="236"/>
      <c r="UYE29" s="236"/>
      <c r="UYF29" s="236"/>
      <c r="UYG29" s="236"/>
      <c r="UYH29" s="236"/>
      <c r="UYI29" s="236"/>
      <c r="UYJ29" s="236"/>
      <c r="UYK29" s="236"/>
      <c r="UYT29" s="236"/>
      <c r="UYU29" s="236"/>
      <c r="UYV29" s="236"/>
      <c r="UYW29" s="236"/>
      <c r="UYX29" s="236"/>
      <c r="UYY29" s="236"/>
      <c r="UYZ29" s="236"/>
      <c r="UZA29" s="236"/>
      <c r="UZJ29" s="236"/>
      <c r="UZK29" s="236"/>
      <c r="UZL29" s="236"/>
      <c r="UZM29" s="236"/>
      <c r="UZN29" s="236"/>
      <c r="UZO29" s="236"/>
      <c r="UZP29" s="236"/>
      <c r="UZQ29" s="236"/>
      <c r="UZZ29" s="236"/>
      <c r="VAA29" s="236"/>
      <c r="VAB29" s="236"/>
      <c r="VAC29" s="236"/>
      <c r="VAD29" s="236"/>
      <c r="VAE29" s="236"/>
      <c r="VAF29" s="236"/>
      <c r="VAG29" s="236"/>
      <c r="VAP29" s="236"/>
      <c r="VAQ29" s="236"/>
      <c r="VAR29" s="236"/>
      <c r="VAS29" s="236"/>
      <c r="VAT29" s="236"/>
      <c r="VAU29" s="236"/>
      <c r="VAV29" s="236"/>
      <c r="VAW29" s="236"/>
      <c r="VBF29" s="236"/>
      <c r="VBG29" s="236"/>
      <c r="VBH29" s="236"/>
      <c r="VBI29" s="236"/>
      <c r="VBJ29" s="236"/>
      <c r="VBK29" s="236"/>
      <c r="VBL29" s="236"/>
      <c r="VBM29" s="236"/>
      <c r="VBV29" s="236"/>
      <c r="VBW29" s="236"/>
      <c r="VBX29" s="236"/>
      <c r="VBY29" s="236"/>
      <c r="VBZ29" s="236"/>
      <c r="VCA29" s="236"/>
      <c r="VCB29" s="236"/>
      <c r="VCC29" s="236"/>
      <c r="VCL29" s="236"/>
      <c r="VCM29" s="236"/>
      <c r="VCN29" s="236"/>
      <c r="VCO29" s="236"/>
      <c r="VCP29" s="236"/>
      <c r="VCQ29" s="236"/>
      <c r="VCR29" s="236"/>
      <c r="VCS29" s="236"/>
      <c r="VDB29" s="236"/>
      <c r="VDC29" s="236"/>
      <c r="VDD29" s="236"/>
      <c r="VDE29" s="236"/>
      <c r="VDF29" s="236"/>
      <c r="VDG29" s="236"/>
      <c r="VDH29" s="236"/>
      <c r="VDI29" s="236"/>
      <c r="VDR29" s="236"/>
      <c r="VDS29" s="236"/>
      <c r="VDT29" s="236"/>
      <c r="VDU29" s="236"/>
      <c r="VDV29" s="236"/>
      <c r="VDW29" s="236"/>
      <c r="VDX29" s="236"/>
      <c r="VDY29" s="236"/>
      <c r="VEH29" s="236"/>
      <c r="VEI29" s="236"/>
      <c r="VEJ29" s="236"/>
      <c r="VEK29" s="236"/>
      <c r="VEL29" s="236"/>
      <c r="VEM29" s="236"/>
      <c r="VEN29" s="236"/>
      <c r="VEO29" s="236"/>
      <c r="VEX29" s="236"/>
      <c r="VEY29" s="236"/>
      <c r="VEZ29" s="236"/>
      <c r="VFA29" s="236"/>
      <c r="VFB29" s="236"/>
      <c r="VFC29" s="236"/>
      <c r="VFD29" s="236"/>
      <c r="VFE29" s="236"/>
      <c r="VFN29" s="236"/>
      <c r="VFO29" s="236"/>
      <c r="VFP29" s="236"/>
      <c r="VFQ29" s="236"/>
      <c r="VFR29" s="236"/>
      <c r="VFS29" s="236"/>
      <c r="VFT29" s="236"/>
      <c r="VFU29" s="236"/>
      <c r="VGD29" s="236"/>
      <c r="VGE29" s="236"/>
      <c r="VGF29" s="236"/>
      <c r="VGG29" s="236"/>
      <c r="VGH29" s="236"/>
      <c r="VGI29" s="236"/>
      <c r="VGJ29" s="236"/>
      <c r="VGK29" s="236"/>
      <c r="VGT29" s="236"/>
      <c r="VGU29" s="236"/>
      <c r="VGV29" s="236"/>
      <c r="VGW29" s="236"/>
      <c r="VGX29" s="236"/>
      <c r="VGY29" s="236"/>
      <c r="VGZ29" s="236"/>
      <c r="VHA29" s="236"/>
      <c r="VHJ29" s="236"/>
      <c r="VHK29" s="236"/>
      <c r="VHL29" s="236"/>
      <c r="VHM29" s="236"/>
      <c r="VHN29" s="236"/>
      <c r="VHO29" s="236"/>
      <c r="VHP29" s="236"/>
      <c r="VHQ29" s="236"/>
      <c r="VHZ29" s="236"/>
      <c r="VIA29" s="236"/>
      <c r="VIB29" s="236"/>
      <c r="VIC29" s="236"/>
      <c r="VID29" s="236"/>
      <c r="VIE29" s="236"/>
      <c r="VIF29" s="236"/>
      <c r="VIG29" s="236"/>
      <c r="VIP29" s="236"/>
      <c r="VIQ29" s="236"/>
      <c r="VIR29" s="236"/>
      <c r="VIS29" s="236"/>
      <c r="VIT29" s="236"/>
      <c r="VIU29" s="236"/>
      <c r="VIV29" s="236"/>
      <c r="VIW29" s="236"/>
      <c r="VJF29" s="236"/>
      <c r="VJG29" s="236"/>
      <c r="VJH29" s="236"/>
      <c r="VJI29" s="236"/>
      <c r="VJJ29" s="236"/>
      <c r="VJK29" s="236"/>
      <c r="VJL29" s="236"/>
      <c r="VJM29" s="236"/>
      <c r="VJV29" s="236"/>
      <c r="VJW29" s="236"/>
      <c r="VJX29" s="236"/>
      <c r="VJY29" s="236"/>
      <c r="VJZ29" s="236"/>
      <c r="VKA29" s="236"/>
      <c r="VKB29" s="236"/>
      <c r="VKC29" s="236"/>
      <c r="VKL29" s="236"/>
      <c r="VKM29" s="236"/>
      <c r="VKN29" s="236"/>
      <c r="VKO29" s="236"/>
      <c r="VKP29" s="236"/>
      <c r="VKQ29" s="236"/>
      <c r="VKR29" s="236"/>
      <c r="VKS29" s="236"/>
      <c r="VLB29" s="236"/>
      <c r="VLC29" s="236"/>
      <c r="VLD29" s="236"/>
      <c r="VLE29" s="236"/>
      <c r="VLF29" s="236"/>
      <c r="VLG29" s="236"/>
      <c r="VLH29" s="236"/>
      <c r="VLI29" s="236"/>
      <c r="VLR29" s="236"/>
      <c r="VLS29" s="236"/>
      <c r="VLT29" s="236"/>
      <c r="VLU29" s="236"/>
      <c r="VLV29" s="236"/>
      <c r="VLW29" s="236"/>
      <c r="VLX29" s="236"/>
      <c r="VLY29" s="236"/>
      <c r="VMH29" s="236"/>
      <c r="VMI29" s="236"/>
      <c r="VMJ29" s="236"/>
      <c r="VMK29" s="236"/>
      <c r="VML29" s="236"/>
      <c r="VMM29" s="236"/>
      <c r="VMN29" s="236"/>
      <c r="VMO29" s="236"/>
      <c r="VMX29" s="236"/>
      <c r="VMY29" s="236"/>
      <c r="VMZ29" s="236"/>
      <c r="VNA29" s="236"/>
      <c r="VNB29" s="236"/>
      <c r="VNC29" s="236"/>
      <c r="VND29" s="236"/>
      <c r="VNE29" s="236"/>
      <c r="VNN29" s="236"/>
      <c r="VNO29" s="236"/>
      <c r="VNP29" s="236"/>
      <c r="VNQ29" s="236"/>
      <c r="VNR29" s="236"/>
      <c r="VNS29" s="236"/>
      <c r="VNT29" s="236"/>
      <c r="VNU29" s="236"/>
      <c r="VOD29" s="236"/>
      <c r="VOE29" s="236"/>
      <c r="VOF29" s="236"/>
      <c r="VOG29" s="236"/>
      <c r="VOH29" s="236"/>
      <c r="VOI29" s="236"/>
      <c r="VOJ29" s="236"/>
      <c r="VOK29" s="236"/>
      <c r="VOT29" s="236"/>
      <c r="VOU29" s="236"/>
      <c r="VOV29" s="236"/>
      <c r="VOW29" s="236"/>
      <c r="VOX29" s="236"/>
      <c r="VOY29" s="236"/>
      <c r="VOZ29" s="236"/>
      <c r="VPA29" s="236"/>
      <c r="VPJ29" s="236"/>
      <c r="VPK29" s="236"/>
      <c r="VPL29" s="236"/>
      <c r="VPM29" s="236"/>
      <c r="VPN29" s="236"/>
      <c r="VPO29" s="236"/>
      <c r="VPP29" s="236"/>
      <c r="VPQ29" s="236"/>
      <c r="VPZ29" s="236"/>
      <c r="VQA29" s="236"/>
      <c r="VQB29" s="236"/>
      <c r="VQC29" s="236"/>
      <c r="VQD29" s="236"/>
      <c r="VQE29" s="236"/>
      <c r="VQF29" s="236"/>
      <c r="VQG29" s="236"/>
      <c r="VQP29" s="236"/>
      <c r="VQQ29" s="236"/>
      <c r="VQR29" s="236"/>
      <c r="VQS29" s="236"/>
      <c r="VQT29" s="236"/>
      <c r="VQU29" s="236"/>
      <c r="VQV29" s="236"/>
      <c r="VQW29" s="236"/>
      <c r="VRF29" s="236"/>
      <c r="VRG29" s="236"/>
      <c r="VRH29" s="236"/>
      <c r="VRI29" s="236"/>
      <c r="VRJ29" s="236"/>
      <c r="VRK29" s="236"/>
      <c r="VRL29" s="236"/>
      <c r="VRM29" s="236"/>
      <c r="VRV29" s="236"/>
      <c r="VRW29" s="236"/>
      <c r="VRX29" s="236"/>
      <c r="VRY29" s="236"/>
      <c r="VRZ29" s="236"/>
      <c r="VSA29" s="236"/>
      <c r="VSB29" s="236"/>
      <c r="VSC29" s="236"/>
      <c r="VSL29" s="236"/>
      <c r="VSM29" s="236"/>
      <c r="VSN29" s="236"/>
      <c r="VSO29" s="236"/>
      <c r="VSP29" s="236"/>
      <c r="VSQ29" s="236"/>
      <c r="VSR29" s="236"/>
      <c r="VSS29" s="236"/>
      <c r="VTB29" s="236"/>
      <c r="VTC29" s="236"/>
      <c r="VTD29" s="236"/>
      <c r="VTE29" s="236"/>
      <c r="VTF29" s="236"/>
      <c r="VTG29" s="236"/>
      <c r="VTH29" s="236"/>
      <c r="VTI29" s="236"/>
      <c r="VTR29" s="236"/>
      <c r="VTS29" s="236"/>
      <c r="VTT29" s="236"/>
      <c r="VTU29" s="236"/>
      <c r="VTV29" s="236"/>
      <c r="VTW29" s="236"/>
      <c r="VTX29" s="236"/>
      <c r="VTY29" s="236"/>
      <c r="VUH29" s="236"/>
      <c r="VUI29" s="236"/>
      <c r="VUJ29" s="236"/>
      <c r="VUK29" s="236"/>
      <c r="VUL29" s="236"/>
      <c r="VUM29" s="236"/>
      <c r="VUN29" s="236"/>
      <c r="VUO29" s="236"/>
      <c r="VUX29" s="236"/>
      <c r="VUY29" s="236"/>
      <c r="VUZ29" s="236"/>
      <c r="VVA29" s="236"/>
      <c r="VVB29" s="236"/>
      <c r="VVC29" s="236"/>
      <c r="VVD29" s="236"/>
      <c r="VVE29" s="236"/>
      <c r="VVN29" s="236"/>
      <c r="VVO29" s="236"/>
      <c r="VVP29" s="236"/>
      <c r="VVQ29" s="236"/>
      <c r="VVR29" s="236"/>
      <c r="VVS29" s="236"/>
      <c r="VVT29" s="236"/>
      <c r="VVU29" s="236"/>
      <c r="VWD29" s="236"/>
      <c r="VWE29" s="236"/>
      <c r="VWF29" s="236"/>
      <c r="VWG29" s="236"/>
      <c r="VWH29" s="236"/>
      <c r="VWI29" s="236"/>
      <c r="VWJ29" s="236"/>
      <c r="VWK29" s="236"/>
      <c r="VWT29" s="236"/>
      <c r="VWU29" s="236"/>
      <c r="VWV29" s="236"/>
      <c r="VWW29" s="236"/>
      <c r="VWX29" s="236"/>
      <c r="VWY29" s="236"/>
      <c r="VWZ29" s="236"/>
      <c r="VXA29" s="236"/>
      <c r="VXJ29" s="236"/>
      <c r="VXK29" s="236"/>
      <c r="VXL29" s="236"/>
      <c r="VXM29" s="236"/>
      <c r="VXN29" s="236"/>
      <c r="VXO29" s="236"/>
      <c r="VXP29" s="236"/>
      <c r="VXQ29" s="236"/>
      <c r="VXZ29" s="236"/>
      <c r="VYA29" s="236"/>
      <c r="VYB29" s="236"/>
      <c r="VYC29" s="236"/>
      <c r="VYD29" s="236"/>
      <c r="VYE29" s="236"/>
      <c r="VYF29" s="236"/>
      <c r="VYG29" s="236"/>
      <c r="VYP29" s="236"/>
      <c r="VYQ29" s="236"/>
      <c r="VYR29" s="236"/>
      <c r="VYS29" s="236"/>
      <c r="VYT29" s="236"/>
      <c r="VYU29" s="236"/>
      <c r="VYV29" s="236"/>
      <c r="VYW29" s="236"/>
      <c r="VZF29" s="236"/>
      <c r="VZG29" s="236"/>
      <c r="VZH29" s="236"/>
      <c r="VZI29" s="236"/>
      <c r="VZJ29" s="236"/>
      <c r="VZK29" s="236"/>
      <c r="VZL29" s="236"/>
      <c r="VZM29" s="236"/>
      <c r="VZV29" s="236"/>
      <c r="VZW29" s="236"/>
      <c r="VZX29" s="236"/>
      <c r="VZY29" s="236"/>
      <c r="VZZ29" s="236"/>
      <c r="WAA29" s="236"/>
      <c r="WAB29" s="236"/>
      <c r="WAC29" s="236"/>
      <c r="WAL29" s="236"/>
      <c r="WAM29" s="236"/>
      <c r="WAN29" s="236"/>
      <c r="WAO29" s="236"/>
      <c r="WAP29" s="236"/>
      <c r="WAQ29" s="236"/>
      <c r="WAR29" s="236"/>
      <c r="WAS29" s="236"/>
      <c r="WBB29" s="236"/>
      <c r="WBC29" s="236"/>
      <c r="WBD29" s="236"/>
      <c r="WBE29" s="236"/>
      <c r="WBF29" s="236"/>
      <c r="WBG29" s="236"/>
      <c r="WBH29" s="236"/>
      <c r="WBI29" s="236"/>
      <c r="WBR29" s="236"/>
      <c r="WBS29" s="236"/>
      <c r="WBT29" s="236"/>
      <c r="WBU29" s="236"/>
      <c r="WBV29" s="236"/>
      <c r="WBW29" s="236"/>
      <c r="WBX29" s="236"/>
      <c r="WBY29" s="236"/>
      <c r="WCH29" s="236"/>
      <c r="WCI29" s="236"/>
      <c r="WCJ29" s="236"/>
      <c r="WCK29" s="236"/>
      <c r="WCL29" s="236"/>
      <c r="WCM29" s="236"/>
      <c r="WCN29" s="236"/>
      <c r="WCO29" s="236"/>
      <c r="WCX29" s="236"/>
      <c r="WCY29" s="236"/>
      <c r="WCZ29" s="236"/>
      <c r="WDA29" s="236"/>
      <c r="WDB29" s="236"/>
      <c r="WDC29" s="236"/>
      <c r="WDD29" s="236"/>
      <c r="WDE29" s="236"/>
      <c r="WDN29" s="236"/>
      <c r="WDO29" s="236"/>
      <c r="WDP29" s="236"/>
      <c r="WDQ29" s="236"/>
      <c r="WDR29" s="236"/>
      <c r="WDS29" s="236"/>
      <c r="WDT29" s="236"/>
      <c r="WDU29" s="236"/>
      <c r="WED29" s="236"/>
      <c r="WEE29" s="236"/>
      <c r="WEF29" s="236"/>
      <c r="WEG29" s="236"/>
      <c r="WEH29" s="236"/>
      <c r="WEI29" s="236"/>
      <c r="WEJ29" s="236"/>
      <c r="WEK29" s="236"/>
      <c r="WET29" s="236"/>
      <c r="WEU29" s="236"/>
      <c r="WEV29" s="236"/>
      <c r="WEW29" s="236"/>
      <c r="WEX29" s="236"/>
      <c r="WEY29" s="236"/>
      <c r="WEZ29" s="236"/>
      <c r="WFA29" s="236"/>
      <c r="WFJ29" s="236"/>
      <c r="WFK29" s="236"/>
      <c r="WFL29" s="236"/>
      <c r="WFM29" s="236"/>
      <c r="WFN29" s="236"/>
      <c r="WFO29" s="236"/>
      <c r="WFP29" s="236"/>
      <c r="WFQ29" s="236"/>
      <c r="WFZ29" s="236"/>
      <c r="WGA29" s="236"/>
      <c r="WGB29" s="236"/>
      <c r="WGC29" s="236"/>
      <c r="WGD29" s="236"/>
      <c r="WGE29" s="236"/>
      <c r="WGF29" s="236"/>
      <c r="WGG29" s="236"/>
      <c r="WGP29" s="236"/>
      <c r="WGQ29" s="236"/>
      <c r="WGR29" s="236"/>
      <c r="WGS29" s="236"/>
      <c r="WGT29" s="236"/>
      <c r="WGU29" s="236"/>
      <c r="WGV29" s="236"/>
      <c r="WGW29" s="236"/>
      <c r="WHF29" s="236"/>
      <c r="WHG29" s="236"/>
      <c r="WHH29" s="236"/>
      <c r="WHI29" s="236"/>
      <c r="WHJ29" s="236"/>
      <c r="WHK29" s="236"/>
      <c r="WHL29" s="236"/>
      <c r="WHM29" s="236"/>
      <c r="WHV29" s="236"/>
      <c r="WHW29" s="236"/>
      <c r="WHX29" s="236"/>
      <c r="WHY29" s="236"/>
      <c r="WHZ29" s="236"/>
      <c r="WIA29" s="236"/>
      <c r="WIB29" s="236"/>
      <c r="WIC29" s="236"/>
      <c r="WIL29" s="236"/>
      <c r="WIM29" s="236"/>
      <c r="WIN29" s="236"/>
      <c r="WIO29" s="236"/>
      <c r="WIP29" s="236"/>
      <c r="WIQ29" s="236"/>
      <c r="WIR29" s="236"/>
      <c r="WIS29" s="236"/>
      <c r="WJB29" s="236"/>
      <c r="WJC29" s="236"/>
      <c r="WJD29" s="236"/>
      <c r="WJE29" s="236"/>
      <c r="WJF29" s="236"/>
      <c r="WJG29" s="236"/>
      <c r="WJH29" s="236"/>
      <c r="WJI29" s="236"/>
      <c r="WJR29" s="236"/>
      <c r="WJS29" s="236"/>
      <c r="WJT29" s="236"/>
      <c r="WJU29" s="236"/>
      <c r="WJV29" s="236"/>
      <c r="WJW29" s="236"/>
      <c r="WJX29" s="236"/>
      <c r="WJY29" s="236"/>
      <c r="WKH29" s="236"/>
      <c r="WKI29" s="236"/>
      <c r="WKJ29" s="236"/>
      <c r="WKK29" s="236"/>
      <c r="WKL29" s="236"/>
      <c r="WKM29" s="236"/>
      <c r="WKN29" s="236"/>
      <c r="WKO29" s="236"/>
      <c r="WKX29" s="236"/>
      <c r="WKY29" s="236"/>
      <c r="WKZ29" s="236"/>
      <c r="WLA29" s="236"/>
      <c r="WLB29" s="236"/>
      <c r="WLC29" s="236"/>
      <c r="WLD29" s="236"/>
      <c r="WLE29" s="236"/>
      <c r="WLN29" s="236"/>
      <c r="WLO29" s="236"/>
      <c r="WLP29" s="236"/>
      <c r="WLQ29" s="236"/>
      <c r="WLR29" s="236"/>
      <c r="WLS29" s="236"/>
      <c r="WLT29" s="236"/>
      <c r="WLU29" s="236"/>
      <c r="WMD29" s="236"/>
      <c r="WME29" s="236"/>
      <c r="WMF29" s="236"/>
      <c r="WMG29" s="236"/>
      <c r="WMH29" s="236"/>
      <c r="WMI29" s="236"/>
      <c r="WMJ29" s="236"/>
      <c r="WMK29" s="236"/>
      <c r="WMT29" s="236"/>
      <c r="WMU29" s="236"/>
      <c r="WMV29" s="236"/>
      <c r="WMW29" s="236"/>
      <c r="WMX29" s="236"/>
      <c r="WMY29" s="236"/>
      <c r="WMZ29" s="236"/>
      <c r="WNA29" s="236"/>
      <c r="WNJ29" s="236"/>
      <c r="WNK29" s="236"/>
      <c r="WNL29" s="236"/>
      <c r="WNM29" s="236"/>
      <c r="WNN29" s="236"/>
      <c r="WNO29" s="236"/>
      <c r="WNP29" s="236"/>
      <c r="WNQ29" s="236"/>
      <c r="WNZ29" s="236"/>
      <c r="WOA29" s="236"/>
      <c r="WOB29" s="236"/>
      <c r="WOC29" s="236"/>
      <c r="WOD29" s="236"/>
      <c r="WOE29" s="236"/>
      <c r="WOF29" s="236"/>
      <c r="WOG29" s="236"/>
      <c r="WOP29" s="236"/>
      <c r="WOQ29" s="236"/>
      <c r="WOR29" s="236"/>
      <c r="WOS29" s="236"/>
      <c r="WOT29" s="236"/>
      <c r="WOU29" s="236"/>
      <c r="WOV29" s="236"/>
      <c r="WOW29" s="236"/>
      <c r="WPF29" s="236"/>
      <c r="WPG29" s="236"/>
      <c r="WPH29" s="236"/>
      <c r="WPI29" s="236"/>
      <c r="WPJ29" s="236"/>
      <c r="WPK29" s="236"/>
      <c r="WPL29" s="236"/>
      <c r="WPM29" s="236"/>
      <c r="WPV29" s="236"/>
      <c r="WPW29" s="236"/>
      <c r="WPX29" s="236"/>
      <c r="WPY29" s="236"/>
      <c r="WPZ29" s="236"/>
      <c r="WQA29" s="236"/>
      <c r="WQB29" s="236"/>
      <c r="WQC29" s="236"/>
      <c r="WQL29" s="236"/>
      <c r="WQM29" s="236"/>
      <c r="WQN29" s="236"/>
      <c r="WQO29" s="236"/>
      <c r="WQP29" s="236"/>
      <c r="WQQ29" s="236"/>
      <c r="WQR29" s="236"/>
      <c r="WQS29" s="236"/>
      <c r="WRB29" s="236"/>
      <c r="WRC29" s="236"/>
      <c r="WRD29" s="236"/>
      <c r="WRE29" s="236"/>
      <c r="WRF29" s="236"/>
      <c r="WRG29" s="236"/>
      <c r="WRH29" s="236"/>
      <c r="WRI29" s="236"/>
      <c r="WRR29" s="236"/>
      <c r="WRS29" s="236"/>
      <c r="WRT29" s="236"/>
      <c r="WRU29" s="236"/>
      <c r="WRV29" s="236"/>
      <c r="WRW29" s="236"/>
      <c r="WRX29" s="236"/>
      <c r="WRY29" s="236"/>
      <c r="WSH29" s="236"/>
      <c r="WSI29" s="236"/>
      <c r="WSJ29" s="236"/>
      <c r="WSK29" s="236"/>
      <c r="WSL29" s="236"/>
      <c r="WSM29" s="236"/>
      <c r="WSN29" s="236"/>
      <c r="WSO29" s="236"/>
      <c r="WSX29" s="236"/>
      <c r="WSY29" s="236"/>
      <c r="WSZ29" s="236"/>
      <c r="WTA29" s="236"/>
      <c r="WTB29" s="236"/>
      <c r="WTC29" s="236"/>
      <c r="WTD29" s="236"/>
      <c r="WTE29" s="236"/>
      <c r="WTN29" s="236"/>
      <c r="WTO29" s="236"/>
      <c r="WTP29" s="236"/>
      <c r="WTQ29" s="236"/>
      <c r="WTR29" s="236"/>
      <c r="WTS29" s="236"/>
      <c r="WTT29" s="236"/>
      <c r="WTU29" s="236"/>
      <c r="WUD29" s="236"/>
      <c r="WUE29" s="236"/>
      <c r="WUF29" s="236"/>
      <c r="WUG29" s="236"/>
      <c r="WUH29" s="236"/>
      <c r="WUI29" s="236"/>
      <c r="WUJ29" s="236"/>
      <c r="WUK29" s="236"/>
      <c r="WUT29" s="236"/>
      <c r="WUU29" s="236"/>
      <c r="WUV29" s="236"/>
      <c r="WUW29" s="236"/>
      <c r="WUX29" s="236"/>
      <c r="WUY29" s="236"/>
      <c r="WUZ29" s="236"/>
      <c r="WVA29" s="236"/>
      <c r="WVJ29" s="236"/>
      <c r="WVK29" s="236"/>
      <c r="WVL29" s="236"/>
      <c r="WVM29" s="236"/>
      <c r="WVN29" s="236"/>
      <c r="WVO29" s="236"/>
      <c r="WVP29" s="236"/>
      <c r="WVQ29" s="236"/>
      <c r="WVZ29" s="236"/>
      <c r="WWA29" s="236"/>
      <c r="WWB29" s="236"/>
      <c r="WWC29" s="236"/>
      <c r="WWD29" s="236"/>
      <c r="WWE29" s="236"/>
      <c r="WWF29" s="236"/>
      <c r="WWG29" s="236"/>
      <c r="WWP29" s="236"/>
      <c r="WWQ29" s="236"/>
      <c r="WWR29" s="236"/>
      <c r="WWS29" s="236"/>
      <c r="WWT29" s="236"/>
      <c r="WWU29" s="236"/>
      <c r="WWV29" s="236"/>
      <c r="WWW29" s="236"/>
      <c r="WXF29" s="236"/>
      <c r="WXG29" s="236"/>
      <c r="WXH29" s="236"/>
      <c r="WXI29" s="236"/>
      <c r="WXJ29" s="236"/>
      <c r="WXK29" s="236"/>
      <c r="WXL29" s="236"/>
      <c r="WXM29" s="236"/>
      <c r="WXV29" s="236"/>
      <c r="WXW29" s="236"/>
      <c r="WXX29" s="236"/>
      <c r="WXY29" s="236"/>
      <c r="WXZ29" s="236"/>
      <c r="WYA29" s="236"/>
      <c r="WYB29" s="236"/>
      <c r="WYC29" s="236"/>
      <c r="WYL29" s="236"/>
      <c r="WYM29" s="236"/>
      <c r="WYN29" s="236"/>
      <c r="WYO29" s="236"/>
      <c r="WYP29" s="236"/>
      <c r="WYQ29" s="236"/>
      <c r="WYR29" s="236"/>
      <c r="WYS29" s="236"/>
      <c r="WZB29" s="236"/>
      <c r="WZC29" s="236"/>
      <c r="WZD29" s="236"/>
      <c r="WZE29" s="236"/>
      <c r="WZF29" s="236"/>
      <c r="WZG29" s="236"/>
      <c r="WZH29" s="236"/>
      <c r="WZI29" s="236"/>
      <c r="WZR29" s="236"/>
      <c r="WZS29" s="236"/>
      <c r="WZT29" s="236"/>
      <c r="WZU29" s="236"/>
      <c r="WZV29" s="236"/>
      <c r="WZW29" s="236"/>
      <c r="WZX29" s="236"/>
      <c r="WZY29" s="236"/>
      <c r="XAH29" s="236"/>
      <c r="XAI29" s="236"/>
      <c r="XAJ29" s="236"/>
      <c r="XAK29" s="236"/>
      <c r="XAL29" s="236"/>
      <c r="XAM29" s="236"/>
      <c r="XAN29" s="236"/>
      <c r="XAO29" s="236"/>
      <c r="XAX29" s="236"/>
      <c r="XAY29" s="236"/>
      <c r="XAZ29" s="236"/>
      <c r="XBA29" s="236"/>
      <c r="XBB29" s="236"/>
      <c r="XBC29" s="236"/>
      <c r="XBD29" s="236"/>
      <c r="XBE29" s="236"/>
      <c r="XBN29" s="236"/>
      <c r="XBO29" s="236"/>
      <c r="XBP29" s="236"/>
      <c r="XBQ29" s="236"/>
      <c r="XBR29" s="236"/>
      <c r="XBS29" s="236"/>
      <c r="XBT29" s="236"/>
      <c r="XBU29" s="236"/>
      <c r="XCD29" s="236"/>
      <c r="XCE29" s="236"/>
      <c r="XCF29" s="236"/>
      <c r="XCG29" s="236"/>
      <c r="XCH29" s="236"/>
      <c r="XCI29" s="236"/>
      <c r="XCJ29" s="236"/>
      <c r="XCK29" s="236"/>
      <c r="XCT29" s="236"/>
      <c r="XCU29" s="236"/>
      <c r="XCV29" s="236"/>
      <c r="XCW29" s="236"/>
      <c r="XCX29" s="236"/>
      <c r="XCY29" s="236"/>
      <c r="XCZ29" s="236"/>
      <c r="XDA29" s="236"/>
      <c r="XDJ29" s="236"/>
      <c r="XDK29" s="236"/>
      <c r="XDL29" s="236"/>
      <c r="XDM29" s="236"/>
      <c r="XDN29" s="236"/>
      <c r="XDO29" s="236"/>
      <c r="XDP29" s="236"/>
      <c r="XDQ29" s="236"/>
      <c r="XDZ29" s="236"/>
      <c r="XEA29" s="236"/>
      <c r="XEB29" s="236"/>
      <c r="XEC29" s="236"/>
      <c r="XED29" s="236"/>
      <c r="XEE29" s="236"/>
      <c r="XEF29" s="236"/>
      <c r="XEG29" s="236"/>
      <c r="XEP29" s="236"/>
      <c r="XEQ29" s="236"/>
      <c r="XER29" s="236"/>
      <c r="XES29" s="236"/>
      <c r="XET29" s="236"/>
      <c r="XEU29" s="236"/>
      <c r="XEV29" s="236"/>
      <c r="XEW29" s="236"/>
    </row>
    <row r="30" spans="2:1024 1026:2048 2050:3072 3074:4096 4098:5120 5122:6144 6146:7168 7170:8192 8194:9216 9218:10240 10242:11264 11266:12288 12290:13312 13314:14336 14338:15360 15362:16384" ht="15" customHeight="1">
      <c r="B30" s="511" t="str">
        <f>IF(J12&gt;0,"Sélectionnez votre évaluation entre 1 et 5."," ")</f>
        <v>Sélectionnez votre évaluation entre 1 et 5.</v>
      </c>
      <c r="C30" s="511"/>
      <c r="D30" s="511"/>
      <c r="E30" s="511"/>
      <c r="F30" s="511"/>
      <c r="G30" s="511"/>
      <c r="H30" s="511"/>
      <c r="I30" s="221"/>
      <c r="K30" s="525"/>
      <c r="R30" s="236"/>
      <c r="S30" s="236"/>
      <c r="T30" s="236"/>
      <c r="U30" s="236"/>
      <c r="V30" s="512">
        <f>T19</f>
        <v>0</v>
      </c>
      <c r="W30" s="376" t="str">
        <f>MID(V30,5,1)</f>
        <v/>
      </c>
      <c r="X30" s="512" t="str">
        <f>CONCATENATE(W30,W31,W33,W34)</f>
        <v>0</v>
      </c>
      <c r="Y30" s="512"/>
      <c r="Z30" s="512" t="str">
        <f>CONCATENATE(W32,X30)</f>
        <v>0</v>
      </c>
      <c r="AA30" s="512"/>
      <c r="AB30" s="407"/>
      <c r="AC30" s="407"/>
      <c r="AH30" s="406"/>
      <c r="AI30" s="406"/>
      <c r="AJ30" s="406"/>
      <c r="AK30" s="406"/>
      <c r="AL30" s="406"/>
      <c r="AM30" s="406"/>
      <c r="AN30" s="406"/>
      <c r="AO30" s="40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R30" s="236"/>
      <c r="PS30" s="236"/>
      <c r="PT30" s="236"/>
      <c r="PU30" s="236"/>
      <c r="PV30" s="236"/>
      <c r="PW30" s="236"/>
      <c r="PX30" s="236"/>
      <c r="PY30" s="236"/>
      <c r="QH30" s="236"/>
      <c r="QI30" s="236"/>
      <c r="QJ30" s="236"/>
      <c r="QK30" s="236"/>
      <c r="QL30" s="236"/>
      <c r="QM30" s="236"/>
      <c r="QN30" s="236"/>
      <c r="QO30" s="236"/>
      <c r="QX30" s="236"/>
      <c r="QY30" s="236"/>
      <c r="QZ30" s="236"/>
      <c r="RA30" s="236"/>
      <c r="RB30" s="236"/>
      <c r="RC30" s="236"/>
      <c r="RD30" s="236"/>
      <c r="RE30" s="236"/>
      <c r="RN30" s="236"/>
      <c r="RO30" s="236"/>
      <c r="RP30" s="236"/>
      <c r="RQ30" s="236"/>
      <c r="RR30" s="236"/>
      <c r="RS30" s="236"/>
      <c r="RT30" s="236"/>
      <c r="RU30" s="236"/>
      <c r="SD30" s="236"/>
      <c r="SE30" s="236"/>
      <c r="SF30" s="236"/>
      <c r="SG30" s="236"/>
      <c r="SH30" s="236"/>
      <c r="SI30" s="236"/>
      <c r="SJ30" s="236"/>
      <c r="SK30" s="236"/>
      <c r="ST30" s="236"/>
      <c r="SU30" s="236"/>
      <c r="SV30" s="236"/>
      <c r="SW30" s="236"/>
      <c r="SX30" s="236"/>
      <c r="SY30" s="236"/>
      <c r="SZ30" s="236"/>
      <c r="TA30" s="236"/>
      <c r="TJ30" s="236"/>
      <c r="TK30" s="236"/>
      <c r="TL30" s="236"/>
      <c r="TM30" s="236"/>
      <c r="TN30" s="236"/>
      <c r="TO30" s="236"/>
      <c r="TP30" s="236"/>
      <c r="TQ30" s="236"/>
      <c r="TZ30" s="236"/>
      <c r="UA30" s="236"/>
      <c r="UB30" s="236"/>
      <c r="UC30" s="236"/>
      <c r="UD30" s="236"/>
      <c r="UE30" s="236"/>
      <c r="UF30" s="236"/>
      <c r="UG30" s="236"/>
      <c r="UP30" s="236"/>
      <c r="UQ30" s="236"/>
      <c r="UR30" s="236"/>
      <c r="US30" s="236"/>
      <c r="UT30" s="236"/>
      <c r="UU30" s="236"/>
      <c r="UV30" s="236"/>
      <c r="UW30" s="236"/>
      <c r="VF30" s="236"/>
      <c r="VG30" s="236"/>
      <c r="VH30" s="236"/>
      <c r="VI30" s="236"/>
      <c r="VJ30" s="236"/>
      <c r="VK30" s="236"/>
      <c r="VL30" s="236"/>
      <c r="VM30" s="236"/>
      <c r="VV30" s="236"/>
      <c r="VW30" s="236"/>
      <c r="VX30" s="236"/>
      <c r="VY30" s="236"/>
      <c r="VZ30" s="236"/>
      <c r="WA30" s="236"/>
      <c r="WB30" s="236"/>
      <c r="WC30" s="236"/>
      <c r="WL30" s="236"/>
      <c r="WM30" s="236"/>
      <c r="WN30" s="236"/>
      <c r="WO30" s="236"/>
      <c r="WP30" s="236"/>
      <c r="WQ30" s="236"/>
      <c r="WR30" s="236"/>
      <c r="WS30" s="236"/>
      <c r="XB30" s="236"/>
      <c r="XC30" s="236"/>
      <c r="XD30" s="236"/>
      <c r="XE30" s="236"/>
      <c r="XF30" s="236"/>
      <c r="XG30" s="236"/>
      <c r="XH30" s="236"/>
      <c r="XI30" s="236"/>
      <c r="XR30" s="236"/>
      <c r="XS30" s="236"/>
      <c r="XT30" s="236"/>
      <c r="XU30" s="236"/>
      <c r="XV30" s="236"/>
      <c r="XW30" s="236"/>
      <c r="XX30" s="236"/>
      <c r="XY30" s="236"/>
      <c r="YH30" s="236"/>
      <c r="YI30" s="236"/>
      <c r="YJ30" s="236"/>
      <c r="YK30" s="236"/>
      <c r="YL30" s="236"/>
      <c r="YM30" s="236"/>
      <c r="YN30" s="236"/>
      <c r="YO30" s="236"/>
      <c r="YX30" s="236"/>
      <c r="YY30" s="236"/>
      <c r="YZ30" s="236"/>
      <c r="ZA30" s="236"/>
      <c r="ZB30" s="236"/>
      <c r="ZC30" s="236"/>
      <c r="ZD30" s="236"/>
      <c r="ZE30" s="236"/>
      <c r="ZN30" s="236"/>
      <c r="ZO30" s="236"/>
      <c r="ZP30" s="236"/>
      <c r="ZQ30" s="236"/>
      <c r="ZR30" s="236"/>
      <c r="ZS30" s="236"/>
      <c r="ZT30" s="236"/>
      <c r="ZU30" s="236"/>
      <c r="AAD30" s="236"/>
      <c r="AAE30" s="236"/>
      <c r="AAF30" s="236"/>
      <c r="AAG30" s="236"/>
      <c r="AAH30" s="236"/>
      <c r="AAI30" s="236"/>
      <c r="AAJ30" s="236"/>
      <c r="AAK30" s="236"/>
      <c r="AAT30" s="236"/>
      <c r="AAU30" s="236"/>
      <c r="AAV30" s="236"/>
      <c r="AAW30" s="236"/>
      <c r="AAX30" s="236"/>
      <c r="AAY30" s="236"/>
      <c r="AAZ30" s="236"/>
      <c r="ABA30" s="236"/>
      <c r="ABJ30" s="236"/>
      <c r="ABK30" s="236"/>
      <c r="ABL30" s="236"/>
      <c r="ABM30" s="236"/>
      <c r="ABN30" s="236"/>
      <c r="ABO30" s="236"/>
      <c r="ABP30" s="236"/>
      <c r="ABQ30" s="236"/>
      <c r="ABZ30" s="236"/>
      <c r="ACA30" s="236"/>
      <c r="ACB30" s="236"/>
      <c r="ACC30" s="236"/>
      <c r="ACD30" s="236"/>
      <c r="ACE30" s="236"/>
      <c r="ACF30" s="236"/>
      <c r="ACG30" s="236"/>
      <c r="ACP30" s="236"/>
      <c r="ACQ30" s="236"/>
      <c r="ACR30" s="236"/>
      <c r="ACS30" s="236"/>
      <c r="ACT30" s="236"/>
      <c r="ACU30" s="236"/>
      <c r="ACV30" s="236"/>
      <c r="ACW30" s="236"/>
      <c r="ADF30" s="236"/>
      <c r="ADG30" s="236"/>
      <c r="ADH30" s="236"/>
      <c r="ADI30" s="236"/>
      <c r="ADJ30" s="236"/>
      <c r="ADK30" s="236"/>
      <c r="ADL30" s="236"/>
      <c r="ADM30" s="236"/>
      <c r="ADV30" s="236"/>
      <c r="ADW30" s="236"/>
      <c r="ADX30" s="236"/>
      <c r="ADY30" s="236"/>
      <c r="ADZ30" s="236"/>
      <c r="AEA30" s="236"/>
      <c r="AEB30" s="236"/>
      <c r="AEC30" s="236"/>
      <c r="AEL30" s="236"/>
      <c r="AEM30" s="236"/>
      <c r="AEN30" s="236"/>
      <c r="AEO30" s="236"/>
      <c r="AEP30" s="236"/>
      <c r="AEQ30" s="236"/>
      <c r="AER30" s="236"/>
      <c r="AES30" s="236"/>
      <c r="AFB30" s="236"/>
      <c r="AFC30" s="236"/>
      <c r="AFD30" s="236"/>
      <c r="AFE30" s="236"/>
      <c r="AFF30" s="236"/>
      <c r="AFG30" s="236"/>
      <c r="AFH30" s="236"/>
      <c r="AFI30" s="236"/>
      <c r="AFR30" s="236"/>
      <c r="AFS30" s="236"/>
      <c r="AFT30" s="236"/>
      <c r="AFU30" s="236"/>
      <c r="AFV30" s="236"/>
      <c r="AFW30" s="236"/>
      <c r="AFX30" s="236"/>
      <c r="AFY30" s="236"/>
      <c r="AGH30" s="236"/>
      <c r="AGI30" s="236"/>
      <c r="AGJ30" s="236"/>
      <c r="AGK30" s="236"/>
      <c r="AGL30" s="236"/>
      <c r="AGM30" s="236"/>
      <c r="AGN30" s="236"/>
      <c r="AGO30" s="236"/>
      <c r="AGX30" s="236"/>
      <c r="AGY30" s="236"/>
      <c r="AGZ30" s="236"/>
      <c r="AHA30" s="236"/>
      <c r="AHB30" s="236"/>
      <c r="AHC30" s="236"/>
      <c r="AHD30" s="236"/>
      <c r="AHE30" s="236"/>
      <c r="AHN30" s="236"/>
      <c r="AHO30" s="236"/>
      <c r="AHP30" s="236"/>
      <c r="AHQ30" s="236"/>
      <c r="AHR30" s="236"/>
      <c r="AHS30" s="236"/>
      <c r="AHT30" s="236"/>
      <c r="AHU30" s="236"/>
      <c r="AID30" s="236"/>
      <c r="AIE30" s="236"/>
      <c r="AIF30" s="236"/>
      <c r="AIG30" s="236"/>
      <c r="AIH30" s="236"/>
      <c r="AII30" s="236"/>
      <c r="AIJ30" s="236"/>
      <c r="AIK30" s="236"/>
      <c r="AIT30" s="236"/>
      <c r="AIU30" s="236"/>
      <c r="AIV30" s="236"/>
      <c r="AIW30" s="236"/>
      <c r="AIX30" s="236"/>
      <c r="AIY30" s="236"/>
      <c r="AIZ30" s="236"/>
      <c r="AJA30" s="236"/>
      <c r="AJJ30" s="236"/>
      <c r="AJK30" s="236"/>
      <c r="AJL30" s="236"/>
      <c r="AJM30" s="236"/>
      <c r="AJN30" s="236"/>
      <c r="AJO30" s="236"/>
      <c r="AJP30" s="236"/>
      <c r="AJQ30" s="236"/>
      <c r="AJZ30" s="236"/>
      <c r="AKA30" s="236"/>
      <c r="AKB30" s="236"/>
      <c r="AKC30" s="236"/>
      <c r="AKD30" s="236"/>
      <c r="AKE30" s="236"/>
      <c r="AKF30" s="236"/>
      <c r="AKG30" s="236"/>
      <c r="AKP30" s="236"/>
      <c r="AKQ30" s="236"/>
      <c r="AKR30" s="236"/>
      <c r="AKS30" s="236"/>
      <c r="AKT30" s="236"/>
      <c r="AKU30" s="236"/>
      <c r="AKV30" s="236"/>
      <c r="AKW30" s="236"/>
      <c r="ALF30" s="236"/>
      <c r="ALG30" s="236"/>
      <c r="ALH30" s="236"/>
      <c r="ALI30" s="236"/>
      <c r="ALJ30" s="236"/>
      <c r="ALK30" s="236"/>
      <c r="ALL30" s="236"/>
      <c r="ALM30" s="236"/>
      <c r="ALV30" s="236"/>
      <c r="ALW30" s="236"/>
      <c r="ALX30" s="236"/>
      <c r="ALY30" s="236"/>
      <c r="ALZ30" s="236"/>
      <c r="AMA30" s="236"/>
      <c r="AMB30" s="236"/>
      <c r="AMC30" s="236"/>
      <c r="AML30" s="236"/>
      <c r="AMM30" s="236"/>
      <c r="AMN30" s="236"/>
      <c r="AMO30" s="236"/>
      <c r="AMP30" s="236"/>
      <c r="AMQ30" s="236"/>
      <c r="AMR30" s="236"/>
      <c r="AMS30" s="236"/>
      <c r="ANB30" s="236"/>
      <c r="ANC30" s="236"/>
      <c r="AND30" s="236"/>
      <c r="ANE30" s="236"/>
      <c r="ANF30" s="236"/>
      <c r="ANG30" s="236"/>
      <c r="ANH30" s="236"/>
      <c r="ANI30" s="236"/>
      <c r="ANR30" s="236"/>
      <c r="ANS30" s="236"/>
      <c r="ANT30" s="236"/>
      <c r="ANU30" s="236"/>
      <c r="ANV30" s="236"/>
      <c r="ANW30" s="236"/>
      <c r="ANX30" s="236"/>
      <c r="ANY30" s="236"/>
      <c r="AOH30" s="236"/>
      <c r="AOI30" s="236"/>
      <c r="AOJ30" s="236"/>
      <c r="AOK30" s="236"/>
      <c r="AOL30" s="236"/>
      <c r="AOM30" s="236"/>
      <c r="AON30" s="236"/>
      <c r="AOO30" s="236"/>
      <c r="AOX30" s="236"/>
      <c r="AOY30" s="236"/>
      <c r="AOZ30" s="236"/>
      <c r="APA30" s="236"/>
      <c r="APB30" s="236"/>
      <c r="APC30" s="236"/>
      <c r="APD30" s="236"/>
      <c r="APE30" s="236"/>
      <c r="APN30" s="236"/>
      <c r="APO30" s="236"/>
      <c r="APP30" s="236"/>
      <c r="APQ30" s="236"/>
      <c r="APR30" s="236"/>
      <c r="APS30" s="236"/>
      <c r="APT30" s="236"/>
      <c r="APU30" s="236"/>
      <c r="AQD30" s="236"/>
      <c r="AQE30" s="236"/>
      <c r="AQF30" s="236"/>
      <c r="AQG30" s="236"/>
      <c r="AQH30" s="236"/>
      <c r="AQI30" s="236"/>
      <c r="AQJ30" s="236"/>
      <c r="AQK30" s="236"/>
      <c r="AQT30" s="236"/>
      <c r="AQU30" s="236"/>
      <c r="AQV30" s="236"/>
      <c r="AQW30" s="236"/>
      <c r="AQX30" s="236"/>
      <c r="AQY30" s="236"/>
      <c r="AQZ30" s="236"/>
      <c r="ARA30" s="236"/>
      <c r="ARJ30" s="236"/>
      <c r="ARK30" s="236"/>
      <c r="ARL30" s="236"/>
      <c r="ARM30" s="236"/>
      <c r="ARN30" s="236"/>
      <c r="ARO30" s="236"/>
      <c r="ARP30" s="236"/>
      <c r="ARQ30" s="236"/>
      <c r="ARZ30" s="236"/>
      <c r="ASA30" s="236"/>
      <c r="ASB30" s="236"/>
      <c r="ASC30" s="236"/>
      <c r="ASD30" s="236"/>
      <c r="ASE30" s="236"/>
      <c r="ASF30" s="236"/>
      <c r="ASG30" s="236"/>
      <c r="ASP30" s="236"/>
      <c r="ASQ30" s="236"/>
      <c r="ASR30" s="236"/>
      <c r="ASS30" s="236"/>
      <c r="AST30" s="236"/>
      <c r="ASU30" s="236"/>
      <c r="ASV30" s="236"/>
      <c r="ASW30" s="236"/>
      <c r="ATF30" s="236"/>
      <c r="ATG30" s="236"/>
      <c r="ATH30" s="236"/>
      <c r="ATI30" s="236"/>
      <c r="ATJ30" s="236"/>
      <c r="ATK30" s="236"/>
      <c r="ATL30" s="236"/>
      <c r="ATM30" s="236"/>
      <c r="ATV30" s="236"/>
      <c r="ATW30" s="236"/>
      <c r="ATX30" s="236"/>
      <c r="ATY30" s="236"/>
      <c r="ATZ30" s="236"/>
      <c r="AUA30" s="236"/>
      <c r="AUB30" s="236"/>
      <c r="AUC30" s="236"/>
      <c r="AUL30" s="236"/>
      <c r="AUM30" s="236"/>
      <c r="AUN30" s="236"/>
      <c r="AUO30" s="236"/>
      <c r="AUP30" s="236"/>
      <c r="AUQ30" s="236"/>
      <c r="AUR30" s="236"/>
      <c r="AUS30" s="236"/>
      <c r="AVB30" s="236"/>
      <c r="AVC30" s="236"/>
      <c r="AVD30" s="236"/>
      <c r="AVE30" s="236"/>
      <c r="AVF30" s="236"/>
      <c r="AVG30" s="236"/>
      <c r="AVH30" s="236"/>
      <c r="AVI30" s="236"/>
      <c r="AVR30" s="236"/>
      <c r="AVS30" s="236"/>
      <c r="AVT30" s="236"/>
      <c r="AVU30" s="236"/>
      <c r="AVV30" s="236"/>
      <c r="AVW30" s="236"/>
      <c r="AVX30" s="236"/>
      <c r="AVY30" s="236"/>
      <c r="AWH30" s="236"/>
      <c r="AWI30" s="236"/>
      <c r="AWJ30" s="236"/>
      <c r="AWK30" s="236"/>
      <c r="AWL30" s="236"/>
      <c r="AWM30" s="236"/>
      <c r="AWN30" s="236"/>
      <c r="AWO30" s="236"/>
      <c r="AWX30" s="236"/>
      <c r="AWY30" s="236"/>
      <c r="AWZ30" s="236"/>
      <c r="AXA30" s="236"/>
      <c r="AXB30" s="236"/>
      <c r="AXC30" s="236"/>
      <c r="AXD30" s="236"/>
      <c r="AXE30" s="236"/>
      <c r="AXN30" s="236"/>
      <c r="AXO30" s="236"/>
      <c r="AXP30" s="236"/>
      <c r="AXQ30" s="236"/>
      <c r="AXR30" s="236"/>
      <c r="AXS30" s="236"/>
      <c r="AXT30" s="236"/>
      <c r="AXU30" s="236"/>
      <c r="AYD30" s="236"/>
      <c r="AYE30" s="236"/>
      <c r="AYF30" s="236"/>
      <c r="AYG30" s="236"/>
      <c r="AYH30" s="236"/>
      <c r="AYI30" s="236"/>
      <c r="AYJ30" s="236"/>
      <c r="AYK30" s="236"/>
      <c r="AYT30" s="236"/>
      <c r="AYU30" s="236"/>
      <c r="AYV30" s="236"/>
      <c r="AYW30" s="236"/>
      <c r="AYX30" s="236"/>
      <c r="AYY30" s="236"/>
      <c r="AYZ30" s="236"/>
      <c r="AZA30" s="236"/>
      <c r="AZJ30" s="236"/>
      <c r="AZK30" s="236"/>
      <c r="AZL30" s="236"/>
      <c r="AZM30" s="236"/>
      <c r="AZN30" s="236"/>
      <c r="AZO30" s="236"/>
      <c r="AZP30" s="236"/>
      <c r="AZQ30" s="236"/>
      <c r="AZZ30" s="236"/>
      <c r="BAA30" s="236"/>
      <c r="BAB30" s="236"/>
      <c r="BAC30" s="236"/>
      <c r="BAD30" s="236"/>
      <c r="BAE30" s="236"/>
      <c r="BAF30" s="236"/>
      <c r="BAG30" s="236"/>
      <c r="BAP30" s="236"/>
      <c r="BAQ30" s="236"/>
      <c r="BAR30" s="236"/>
      <c r="BAS30" s="236"/>
      <c r="BAT30" s="236"/>
      <c r="BAU30" s="236"/>
      <c r="BAV30" s="236"/>
      <c r="BAW30" s="236"/>
      <c r="BBF30" s="236"/>
      <c r="BBG30" s="236"/>
      <c r="BBH30" s="236"/>
      <c r="BBI30" s="236"/>
      <c r="BBJ30" s="236"/>
      <c r="BBK30" s="236"/>
      <c r="BBL30" s="236"/>
      <c r="BBM30" s="236"/>
      <c r="BBV30" s="236"/>
      <c r="BBW30" s="236"/>
      <c r="BBX30" s="236"/>
      <c r="BBY30" s="236"/>
      <c r="BBZ30" s="236"/>
      <c r="BCA30" s="236"/>
      <c r="BCB30" s="236"/>
      <c r="BCC30" s="236"/>
      <c r="BCL30" s="236"/>
      <c r="BCM30" s="236"/>
      <c r="BCN30" s="236"/>
      <c r="BCO30" s="236"/>
      <c r="BCP30" s="236"/>
      <c r="BCQ30" s="236"/>
      <c r="BCR30" s="236"/>
      <c r="BCS30" s="236"/>
      <c r="BDB30" s="236"/>
      <c r="BDC30" s="236"/>
      <c r="BDD30" s="236"/>
      <c r="BDE30" s="236"/>
      <c r="BDF30" s="236"/>
      <c r="BDG30" s="236"/>
      <c r="BDH30" s="236"/>
      <c r="BDI30" s="236"/>
      <c r="BDR30" s="236"/>
      <c r="BDS30" s="236"/>
      <c r="BDT30" s="236"/>
      <c r="BDU30" s="236"/>
      <c r="BDV30" s="236"/>
      <c r="BDW30" s="236"/>
      <c r="BDX30" s="236"/>
      <c r="BDY30" s="236"/>
      <c r="BEH30" s="236"/>
      <c r="BEI30" s="236"/>
      <c r="BEJ30" s="236"/>
      <c r="BEK30" s="236"/>
      <c r="BEL30" s="236"/>
      <c r="BEM30" s="236"/>
      <c r="BEN30" s="236"/>
      <c r="BEO30" s="236"/>
      <c r="BEX30" s="236"/>
      <c r="BEY30" s="236"/>
      <c r="BEZ30" s="236"/>
      <c r="BFA30" s="236"/>
      <c r="BFB30" s="236"/>
      <c r="BFC30" s="236"/>
      <c r="BFD30" s="236"/>
      <c r="BFE30" s="236"/>
      <c r="BFN30" s="236"/>
      <c r="BFO30" s="236"/>
      <c r="BFP30" s="236"/>
      <c r="BFQ30" s="236"/>
      <c r="BFR30" s="236"/>
      <c r="BFS30" s="236"/>
      <c r="BFT30" s="236"/>
      <c r="BFU30" s="236"/>
      <c r="BGD30" s="236"/>
      <c r="BGE30" s="236"/>
      <c r="BGF30" s="236"/>
      <c r="BGG30" s="236"/>
      <c r="BGH30" s="236"/>
      <c r="BGI30" s="236"/>
      <c r="BGJ30" s="236"/>
      <c r="BGK30" s="236"/>
      <c r="BGT30" s="236"/>
      <c r="BGU30" s="236"/>
      <c r="BGV30" s="236"/>
      <c r="BGW30" s="236"/>
      <c r="BGX30" s="236"/>
      <c r="BGY30" s="236"/>
      <c r="BGZ30" s="236"/>
      <c r="BHA30" s="236"/>
      <c r="BHJ30" s="236"/>
      <c r="BHK30" s="236"/>
      <c r="BHL30" s="236"/>
      <c r="BHM30" s="236"/>
      <c r="BHN30" s="236"/>
      <c r="BHO30" s="236"/>
      <c r="BHP30" s="236"/>
      <c r="BHQ30" s="236"/>
      <c r="BHZ30" s="236"/>
      <c r="BIA30" s="236"/>
      <c r="BIB30" s="236"/>
      <c r="BIC30" s="236"/>
      <c r="BID30" s="236"/>
      <c r="BIE30" s="236"/>
      <c r="BIF30" s="236"/>
      <c r="BIG30" s="236"/>
      <c r="BIP30" s="236"/>
      <c r="BIQ30" s="236"/>
      <c r="BIR30" s="236"/>
      <c r="BIS30" s="236"/>
      <c r="BIT30" s="236"/>
      <c r="BIU30" s="236"/>
      <c r="BIV30" s="236"/>
      <c r="BIW30" s="236"/>
      <c r="BJF30" s="236"/>
      <c r="BJG30" s="236"/>
      <c r="BJH30" s="236"/>
      <c r="BJI30" s="236"/>
      <c r="BJJ30" s="236"/>
      <c r="BJK30" s="236"/>
      <c r="BJL30" s="236"/>
      <c r="BJM30" s="236"/>
      <c r="BJV30" s="236"/>
      <c r="BJW30" s="236"/>
      <c r="BJX30" s="236"/>
      <c r="BJY30" s="236"/>
      <c r="BJZ30" s="236"/>
      <c r="BKA30" s="236"/>
      <c r="BKB30" s="236"/>
      <c r="BKC30" s="236"/>
      <c r="BKL30" s="236"/>
      <c r="BKM30" s="236"/>
      <c r="BKN30" s="236"/>
      <c r="BKO30" s="236"/>
      <c r="BKP30" s="236"/>
      <c r="BKQ30" s="236"/>
      <c r="BKR30" s="236"/>
      <c r="BKS30" s="236"/>
      <c r="BLB30" s="236"/>
      <c r="BLC30" s="236"/>
      <c r="BLD30" s="236"/>
      <c r="BLE30" s="236"/>
      <c r="BLF30" s="236"/>
      <c r="BLG30" s="236"/>
      <c r="BLH30" s="236"/>
      <c r="BLI30" s="236"/>
      <c r="BLR30" s="236"/>
      <c r="BLS30" s="236"/>
      <c r="BLT30" s="236"/>
      <c r="BLU30" s="236"/>
      <c r="BLV30" s="236"/>
      <c r="BLW30" s="236"/>
      <c r="BLX30" s="236"/>
      <c r="BLY30" s="236"/>
      <c r="BMH30" s="236"/>
      <c r="BMI30" s="236"/>
      <c r="BMJ30" s="236"/>
      <c r="BMK30" s="236"/>
      <c r="BML30" s="236"/>
      <c r="BMM30" s="236"/>
      <c r="BMN30" s="236"/>
      <c r="BMO30" s="236"/>
      <c r="BMX30" s="236"/>
      <c r="BMY30" s="236"/>
      <c r="BMZ30" s="236"/>
      <c r="BNA30" s="236"/>
      <c r="BNB30" s="236"/>
      <c r="BNC30" s="236"/>
      <c r="BND30" s="236"/>
      <c r="BNE30" s="236"/>
      <c r="BNN30" s="236"/>
      <c r="BNO30" s="236"/>
      <c r="BNP30" s="236"/>
      <c r="BNQ30" s="236"/>
      <c r="BNR30" s="236"/>
      <c r="BNS30" s="236"/>
      <c r="BNT30" s="236"/>
      <c r="BNU30" s="236"/>
      <c r="BOD30" s="236"/>
      <c r="BOE30" s="236"/>
      <c r="BOF30" s="236"/>
      <c r="BOG30" s="236"/>
      <c r="BOH30" s="236"/>
      <c r="BOI30" s="236"/>
      <c r="BOJ30" s="236"/>
      <c r="BOK30" s="236"/>
      <c r="BOT30" s="236"/>
      <c r="BOU30" s="236"/>
      <c r="BOV30" s="236"/>
      <c r="BOW30" s="236"/>
      <c r="BOX30" s="236"/>
      <c r="BOY30" s="236"/>
      <c r="BOZ30" s="236"/>
      <c r="BPA30" s="236"/>
      <c r="BPJ30" s="236"/>
      <c r="BPK30" s="236"/>
      <c r="BPL30" s="236"/>
      <c r="BPM30" s="236"/>
      <c r="BPN30" s="236"/>
      <c r="BPO30" s="236"/>
      <c r="BPP30" s="236"/>
      <c r="BPQ30" s="236"/>
      <c r="BPZ30" s="236"/>
      <c r="BQA30" s="236"/>
      <c r="BQB30" s="236"/>
      <c r="BQC30" s="236"/>
      <c r="BQD30" s="236"/>
      <c r="BQE30" s="236"/>
      <c r="BQF30" s="236"/>
      <c r="BQG30" s="236"/>
      <c r="BQP30" s="236"/>
      <c r="BQQ30" s="236"/>
      <c r="BQR30" s="236"/>
      <c r="BQS30" s="236"/>
      <c r="BQT30" s="236"/>
      <c r="BQU30" s="236"/>
      <c r="BQV30" s="236"/>
      <c r="BQW30" s="236"/>
      <c r="BRF30" s="236"/>
      <c r="BRG30" s="236"/>
      <c r="BRH30" s="236"/>
      <c r="BRI30" s="236"/>
      <c r="BRJ30" s="236"/>
      <c r="BRK30" s="236"/>
      <c r="BRL30" s="236"/>
      <c r="BRM30" s="236"/>
      <c r="BRV30" s="236"/>
      <c r="BRW30" s="236"/>
      <c r="BRX30" s="236"/>
      <c r="BRY30" s="236"/>
      <c r="BRZ30" s="236"/>
      <c r="BSA30" s="236"/>
      <c r="BSB30" s="236"/>
      <c r="BSC30" s="236"/>
      <c r="BSL30" s="236"/>
      <c r="BSM30" s="236"/>
      <c r="BSN30" s="236"/>
      <c r="BSO30" s="236"/>
      <c r="BSP30" s="236"/>
      <c r="BSQ30" s="236"/>
      <c r="BSR30" s="236"/>
      <c r="BSS30" s="236"/>
      <c r="BTB30" s="236"/>
      <c r="BTC30" s="236"/>
      <c r="BTD30" s="236"/>
      <c r="BTE30" s="236"/>
      <c r="BTF30" s="236"/>
      <c r="BTG30" s="236"/>
      <c r="BTH30" s="236"/>
      <c r="BTI30" s="236"/>
      <c r="BTR30" s="236"/>
      <c r="BTS30" s="236"/>
      <c r="BTT30" s="236"/>
      <c r="BTU30" s="236"/>
      <c r="BTV30" s="236"/>
      <c r="BTW30" s="236"/>
      <c r="BTX30" s="236"/>
      <c r="BTY30" s="236"/>
      <c r="BUH30" s="236"/>
      <c r="BUI30" s="236"/>
      <c r="BUJ30" s="236"/>
      <c r="BUK30" s="236"/>
      <c r="BUL30" s="236"/>
      <c r="BUM30" s="236"/>
      <c r="BUN30" s="236"/>
      <c r="BUO30" s="236"/>
      <c r="BUX30" s="236"/>
      <c r="BUY30" s="236"/>
      <c r="BUZ30" s="236"/>
      <c r="BVA30" s="236"/>
      <c r="BVB30" s="236"/>
      <c r="BVC30" s="236"/>
      <c r="BVD30" s="236"/>
      <c r="BVE30" s="236"/>
      <c r="BVN30" s="236"/>
      <c r="BVO30" s="236"/>
      <c r="BVP30" s="236"/>
      <c r="BVQ30" s="236"/>
      <c r="BVR30" s="236"/>
      <c r="BVS30" s="236"/>
      <c r="BVT30" s="236"/>
      <c r="BVU30" s="236"/>
      <c r="BWD30" s="236"/>
      <c r="BWE30" s="236"/>
      <c r="BWF30" s="236"/>
      <c r="BWG30" s="236"/>
      <c r="BWH30" s="236"/>
      <c r="BWI30" s="236"/>
      <c r="BWJ30" s="236"/>
      <c r="BWK30" s="236"/>
      <c r="BWT30" s="236"/>
      <c r="BWU30" s="236"/>
      <c r="BWV30" s="236"/>
      <c r="BWW30" s="236"/>
      <c r="BWX30" s="236"/>
      <c r="BWY30" s="236"/>
      <c r="BWZ30" s="236"/>
      <c r="BXA30" s="236"/>
      <c r="BXJ30" s="236"/>
      <c r="BXK30" s="236"/>
      <c r="BXL30" s="236"/>
      <c r="BXM30" s="236"/>
      <c r="BXN30" s="236"/>
      <c r="BXO30" s="236"/>
      <c r="BXP30" s="236"/>
      <c r="BXQ30" s="236"/>
      <c r="BXZ30" s="236"/>
      <c r="BYA30" s="236"/>
      <c r="BYB30" s="236"/>
      <c r="BYC30" s="236"/>
      <c r="BYD30" s="236"/>
      <c r="BYE30" s="236"/>
      <c r="BYF30" s="236"/>
      <c r="BYG30" s="236"/>
      <c r="BYP30" s="236"/>
      <c r="BYQ30" s="236"/>
      <c r="BYR30" s="236"/>
      <c r="BYS30" s="236"/>
      <c r="BYT30" s="236"/>
      <c r="BYU30" s="236"/>
      <c r="BYV30" s="236"/>
      <c r="BYW30" s="236"/>
      <c r="BZF30" s="236"/>
      <c r="BZG30" s="236"/>
      <c r="BZH30" s="236"/>
      <c r="BZI30" s="236"/>
      <c r="BZJ30" s="236"/>
      <c r="BZK30" s="236"/>
      <c r="BZL30" s="236"/>
      <c r="BZM30" s="236"/>
      <c r="BZV30" s="236"/>
      <c r="BZW30" s="236"/>
      <c r="BZX30" s="236"/>
      <c r="BZY30" s="236"/>
      <c r="BZZ30" s="236"/>
      <c r="CAA30" s="236"/>
      <c r="CAB30" s="236"/>
      <c r="CAC30" s="236"/>
      <c r="CAL30" s="236"/>
      <c r="CAM30" s="236"/>
      <c r="CAN30" s="236"/>
      <c r="CAO30" s="236"/>
      <c r="CAP30" s="236"/>
      <c r="CAQ30" s="236"/>
      <c r="CAR30" s="236"/>
      <c r="CAS30" s="236"/>
      <c r="CBB30" s="236"/>
      <c r="CBC30" s="236"/>
      <c r="CBD30" s="236"/>
      <c r="CBE30" s="236"/>
      <c r="CBF30" s="236"/>
      <c r="CBG30" s="236"/>
      <c r="CBH30" s="236"/>
      <c r="CBI30" s="236"/>
      <c r="CBR30" s="236"/>
      <c r="CBS30" s="236"/>
      <c r="CBT30" s="236"/>
      <c r="CBU30" s="236"/>
      <c r="CBV30" s="236"/>
      <c r="CBW30" s="236"/>
      <c r="CBX30" s="236"/>
      <c r="CBY30" s="236"/>
      <c r="CCH30" s="236"/>
      <c r="CCI30" s="236"/>
      <c r="CCJ30" s="236"/>
      <c r="CCK30" s="236"/>
      <c r="CCL30" s="236"/>
      <c r="CCM30" s="236"/>
      <c r="CCN30" s="236"/>
      <c r="CCO30" s="236"/>
      <c r="CCX30" s="236"/>
      <c r="CCY30" s="236"/>
      <c r="CCZ30" s="236"/>
      <c r="CDA30" s="236"/>
      <c r="CDB30" s="236"/>
      <c r="CDC30" s="236"/>
      <c r="CDD30" s="236"/>
      <c r="CDE30" s="236"/>
      <c r="CDN30" s="236"/>
      <c r="CDO30" s="236"/>
      <c r="CDP30" s="236"/>
      <c r="CDQ30" s="236"/>
      <c r="CDR30" s="236"/>
      <c r="CDS30" s="236"/>
      <c r="CDT30" s="236"/>
      <c r="CDU30" s="236"/>
      <c r="CED30" s="236"/>
      <c r="CEE30" s="236"/>
      <c r="CEF30" s="236"/>
      <c r="CEG30" s="236"/>
      <c r="CEH30" s="236"/>
      <c r="CEI30" s="236"/>
      <c r="CEJ30" s="236"/>
      <c r="CEK30" s="236"/>
      <c r="CET30" s="236"/>
      <c r="CEU30" s="236"/>
      <c r="CEV30" s="236"/>
      <c r="CEW30" s="236"/>
      <c r="CEX30" s="236"/>
      <c r="CEY30" s="236"/>
      <c r="CEZ30" s="236"/>
      <c r="CFA30" s="236"/>
      <c r="CFJ30" s="236"/>
      <c r="CFK30" s="236"/>
      <c r="CFL30" s="236"/>
      <c r="CFM30" s="236"/>
      <c r="CFN30" s="236"/>
      <c r="CFO30" s="236"/>
      <c r="CFP30" s="236"/>
      <c r="CFQ30" s="236"/>
      <c r="CFZ30" s="236"/>
      <c r="CGA30" s="236"/>
      <c r="CGB30" s="236"/>
      <c r="CGC30" s="236"/>
      <c r="CGD30" s="236"/>
      <c r="CGE30" s="236"/>
      <c r="CGF30" s="236"/>
      <c r="CGG30" s="236"/>
      <c r="CGP30" s="236"/>
      <c r="CGQ30" s="236"/>
      <c r="CGR30" s="236"/>
      <c r="CGS30" s="236"/>
      <c r="CGT30" s="236"/>
      <c r="CGU30" s="236"/>
      <c r="CGV30" s="236"/>
      <c r="CGW30" s="236"/>
      <c r="CHF30" s="236"/>
      <c r="CHG30" s="236"/>
      <c r="CHH30" s="236"/>
      <c r="CHI30" s="236"/>
      <c r="CHJ30" s="236"/>
      <c r="CHK30" s="236"/>
      <c r="CHL30" s="236"/>
      <c r="CHM30" s="236"/>
      <c r="CHV30" s="236"/>
      <c r="CHW30" s="236"/>
      <c r="CHX30" s="236"/>
      <c r="CHY30" s="236"/>
      <c r="CHZ30" s="236"/>
      <c r="CIA30" s="236"/>
      <c r="CIB30" s="236"/>
      <c r="CIC30" s="236"/>
      <c r="CIL30" s="236"/>
      <c r="CIM30" s="236"/>
      <c r="CIN30" s="236"/>
      <c r="CIO30" s="236"/>
      <c r="CIP30" s="236"/>
      <c r="CIQ30" s="236"/>
      <c r="CIR30" s="236"/>
      <c r="CIS30" s="236"/>
      <c r="CJB30" s="236"/>
      <c r="CJC30" s="236"/>
      <c r="CJD30" s="236"/>
      <c r="CJE30" s="236"/>
      <c r="CJF30" s="236"/>
      <c r="CJG30" s="236"/>
      <c r="CJH30" s="236"/>
      <c r="CJI30" s="236"/>
      <c r="CJR30" s="236"/>
      <c r="CJS30" s="236"/>
      <c r="CJT30" s="236"/>
      <c r="CJU30" s="236"/>
      <c r="CJV30" s="236"/>
      <c r="CJW30" s="236"/>
      <c r="CJX30" s="236"/>
      <c r="CJY30" s="236"/>
      <c r="CKH30" s="236"/>
      <c r="CKI30" s="236"/>
      <c r="CKJ30" s="236"/>
      <c r="CKK30" s="236"/>
      <c r="CKL30" s="236"/>
      <c r="CKM30" s="236"/>
      <c r="CKN30" s="236"/>
      <c r="CKO30" s="236"/>
      <c r="CKX30" s="236"/>
      <c r="CKY30" s="236"/>
      <c r="CKZ30" s="236"/>
      <c r="CLA30" s="236"/>
      <c r="CLB30" s="236"/>
      <c r="CLC30" s="236"/>
      <c r="CLD30" s="236"/>
      <c r="CLE30" s="236"/>
      <c r="CLN30" s="236"/>
      <c r="CLO30" s="236"/>
      <c r="CLP30" s="236"/>
      <c r="CLQ30" s="236"/>
      <c r="CLR30" s="236"/>
      <c r="CLS30" s="236"/>
      <c r="CLT30" s="236"/>
      <c r="CLU30" s="236"/>
      <c r="CMD30" s="236"/>
      <c r="CME30" s="236"/>
      <c r="CMF30" s="236"/>
      <c r="CMG30" s="236"/>
      <c r="CMH30" s="236"/>
      <c r="CMI30" s="236"/>
      <c r="CMJ30" s="236"/>
      <c r="CMK30" s="236"/>
      <c r="CMT30" s="236"/>
      <c r="CMU30" s="236"/>
      <c r="CMV30" s="236"/>
      <c r="CMW30" s="236"/>
      <c r="CMX30" s="236"/>
      <c r="CMY30" s="236"/>
      <c r="CMZ30" s="236"/>
      <c r="CNA30" s="236"/>
      <c r="CNJ30" s="236"/>
      <c r="CNK30" s="236"/>
      <c r="CNL30" s="236"/>
      <c r="CNM30" s="236"/>
      <c r="CNN30" s="236"/>
      <c r="CNO30" s="236"/>
      <c r="CNP30" s="236"/>
      <c r="CNQ30" s="236"/>
      <c r="CNZ30" s="236"/>
      <c r="COA30" s="236"/>
      <c r="COB30" s="236"/>
      <c r="COC30" s="236"/>
      <c r="COD30" s="236"/>
      <c r="COE30" s="236"/>
      <c r="COF30" s="236"/>
      <c r="COG30" s="236"/>
      <c r="COP30" s="236"/>
      <c r="COQ30" s="236"/>
      <c r="COR30" s="236"/>
      <c r="COS30" s="236"/>
      <c r="COT30" s="236"/>
      <c r="COU30" s="236"/>
      <c r="COV30" s="236"/>
      <c r="COW30" s="236"/>
      <c r="CPF30" s="236"/>
      <c r="CPG30" s="236"/>
      <c r="CPH30" s="236"/>
      <c r="CPI30" s="236"/>
      <c r="CPJ30" s="236"/>
      <c r="CPK30" s="236"/>
      <c r="CPL30" s="236"/>
      <c r="CPM30" s="236"/>
      <c r="CPV30" s="236"/>
      <c r="CPW30" s="236"/>
      <c r="CPX30" s="236"/>
      <c r="CPY30" s="236"/>
      <c r="CPZ30" s="236"/>
      <c r="CQA30" s="236"/>
      <c r="CQB30" s="236"/>
      <c r="CQC30" s="236"/>
      <c r="CQL30" s="236"/>
      <c r="CQM30" s="236"/>
      <c r="CQN30" s="236"/>
      <c r="CQO30" s="236"/>
      <c r="CQP30" s="236"/>
      <c r="CQQ30" s="236"/>
      <c r="CQR30" s="236"/>
      <c r="CQS30" s="236"/>
      <c r="CRB30" s="236"/>
      <c r="CRC30" s="236"/>
      <c r="CRD30" s="236"/>
      <c r="CRE30" s="236"/>
      <c r="CRF30" s="236"/>
      <c r="CRG30" s="236"/>
      <c r="CRH30" s="236"/>
      <c r="CRI30" s="236"/>
      <c r="CRR30" s="236"/>
      <c r="CRS30" s="236"/>
      <c r="CRT30" s="236"/>
      <c r="CRU30" s="236"/>
      <c r="CRV30" s="236"/>
      <c r="CRW30" s="236"/>
      <c r="CRX30" s="236"/>
      <c r="CRY30" s="236"/>
      <c r="CSH30" s="236"/>
      <c r="CSI30" s="236"/>
      <c r="CSJ30" s="236"/>
      <c r="CSK30" s="236"/>
      <c r="CSL30" s="236"/>
      <c r="CSM30" s="236"/>
      <c r="CSN30" s="236"/>
      <c r="CSO30" s="236"/>
      <c r="CSX30" s="236"/>
      <c r="CSY30" s="236"/>
      <c r="CSZ30" s="236"/>
      <c r="CTA30" s="236"/>
      <c r="CTB30" s="236"/>
      <c r="CTC30" s="236"/>
      <c r="CTD30" s="236"/>
      <c r="CTE30" s="236"/>
      <c r="CTN30" s="236"/>
      <c r="CTO30" s="236"/>
      <c r="CTP30" s="236"/>
      <c r="CTQ30" s="236"/>
      <c r="CTR30" s="236"/>
      <c r="CTS30" s="236"/>
      <c r="CTT30" s="236"/>
      <c r="CTU30" s="236"/>
      <c r="CUD30" s="236"/>
      <c r="CUE30" s="236"/>
      <c r="CUF30" s="236"/>
      <c r="CUG30" s="236"/>
      <c r="CUH30" s="236"/>
      <c r="CUI30" s="236"/>
      <c r="CUJ30" s="236"/>
      <c r="CUK30" s="236"/>
      <c r="CUT30" s="236"/>
      <c r="CUU30" s="236"/>
      <c r="CUV30" s="236"/>
      <c r="CUW30" s="236"/>
      <c r="CUX30" s="236"/>
      <c r="CUY30" s="236"/>
      <c r="CUZ30" s="236"/>
      <c r="CVA30" s="236"/>
      <c r="CVJ30" s="236"/>
      <c r="CVK30" s="236"/>
      <c r="CVL30" s="236"/>
      <c r="CVM30" s="236"/>
      <c r="CVN30" s="236"/>
      <c r="CVO30" s="236"/>
      <c r="CVP30" s="236"/>
      <c r="CVQ30" s="236"/>
      <c r="CVZ30" s="236"/>
      <c r="CWA30" s="236"/>
      <c r="CWB30" s="236"/>
      <c r="CWC30" s="236"/>
      <c r="CWD30" s="236"/>
      <c r="CWE30" s="236"/>
      <c r="CWF30" s="236"/>
      <c r="CWG30" s="236"/>
      <c r="CWP30" s="236"/>
      <c r="CWQ30" s="236"/>
      <c r="CWR30" s="236"/>
      <c r="CWS30" s="236"/>
      <c r="CWT30" s="236"/>
      <c r="CWU30" s="236"/>
      <c r="CWV30" s="236"/>
      <c r="CWW30" s="236"/>
      <c r="CXF30" s="236"/>
      <c r="CXG30" s="236"/>
      <c r="CXH30" s="236"/>
      <c r="CXI30" s="236"/>
      <c r="CXJ30" s="236"/>
      <c r="CXK30" s="236"/>
      <c r="CXL30" s="236"/>
      <c r="CXM30" s="236"/>
      <c r="CXV30" s="236"/>
      <c r="CXW30" s="236"/>
      <c r="CXX30" s="236"/>
      <c r="CXY30" s="236"/>
      <c r="CXZ30" s="236"/>
      <c r="CYA30" s="236"/>
      <c r="CYB30" s="236"/>
      <c r="CYC30" s="236"/>
      <c r="CYL30" s="236"/>
      <c r="CYM30" s="236"/>
      <c r="CYN30" s="236"/>
      <c r="CYO30" s="236"/>
      <c r="CYP30" s="236"/>
      <c r="CYQ30" s="236"/>
      <c r="CYR30" s="236"/>
      <c r="CYS30" s="236"/>
      <c r="CZB30" s="236"/>
      <c r="CZC30" s="236"/>
      <c r="CZD30" s="236"/>
      <c r="CZE30" s="236"/>
      <c r="CZF30" s="236"/>
      <c r="CZG30" s="236"/>
      <c r="CZH30" s="236"/>
      <c r="CZI30" s="236"/>
      <c r="CZR30" s="236"/>
      <c r="CZS30" s="236"/>
      <c r="CZT30" s="236"/>
      <c r="CZU30" s="236"/>
      <c r="CZV30" s="236"/>
      <c r="CZW30" s="236"/>
      <c r="CZX30" s="236"/>
      <c r="CZY30" s="236"/>
      <c r="DAH30" s="236"/>
      <c r="DAI30" s="236"/>
      <c r="DAJ30" s="236"/>
      <c r="DAK30" s="236"/>
      <c r="DAL30" s="236"/>
      <c r="DAM30" s="236"/>
      <c r="DAN30" s="236"/>
      <c r="DAO30" s="236"/>
      <c r="DAX30" s="236"/>
      <c r="DAY30" s="236"/>
      <c r="DAZ30" s="236"/>
      <c r="DBA30" s="236"/>
      <c r="DBB30" s="236"/>
      <c r="DBC30" s="236"/>
      <c r="DBD30" s="236"/>
      <c r="DBE30" s="236"/>
      <c r="DBN30" s="236"/>
      <c r="DBO30" s="236"/>
      <c r="DBP30" s="236"/>
      <c r="DBQ30" s="236"/>
      <c r="DBR30" s="236"/>
      <c r="DBS30" s="236"/>
      <c r="DBT30" s="236"/>
      <c r="DBU30" s="236"/>
      <c r="DCD30" s="236"/>
      <c r="DCE30" s="236"/>
      <c r="DCF30" s="236"/>
      <c r="DCG30" s="236"/>
      <c r="DCH30" s="236"/>
      <c r="DCI30" s="236"/>
      <c r="DCJ30" s="236"/>
      <c r="DCK30" s="236"/>
      <c r="DCT30" s="236"/>
      <c r="DCU30" s="236"/>
      <c r="DCV30" s="236"/>
      <c r="DCW30" s="236"/>
      <c r="DCX30" s="236"/>
      <c r="DCY30" s="236"/>
      <c r="DCZ30" s="236"/>
      <c r="DDA30" s="236"/>
      <c r="DDJ30" s="236"/>
      <c r="DDK30" s="236"/>
      <c r="DDL30" s="236"/>
      <c r="DDM30" s="236"/>
      <c r="DDN30" s="236"/>
      <c r="DDO30" s="236"/>
      <c r="DDP30" s="236"/>
      <c r="DDQ30" s="236"/>
      <c r="DDZ30" s="236"/>
      <c r="DEA30" s="236"/>
      <c r="DEB30" s="236"/>
      <c r="DEC30" s="236"/>
      <c r="DED30" s="236"/>
      <c r="DEE30" s="236"/>
      <c r="DEF30" s="236"/>
      <c r="DEG30" s="236"/>
      <c r="DEP30" s="236"/>
      <c r="DEQ30" s="236"/>
      <c r="DER30" s="236"/>
      <c r="DES30" s="236"/>
      <c r="DET30" s="236"/>
      <c r="DEU30" s="236"/>
      <c r="DEV30" s="236"/>
      <c r="DEW30" s="236"/>
      <c r="DFF30" s="236"/>
      <c r="DFG30" s="236"/>
      <c r="DFH30" s="236"/>
      <c r="DFI30" s="236"/>
      <c r="DFJ30" s="236"/>
      <c r="DFK30" s="236"/>
      <c r="DFL30" s="236"/>
      <c r="DFM30" s="236"/>
      <c r="DFV30" s="236"/>
      <c r="DFW30" s="236"/>
      <c r="DFX30" s="236"/>
      <c r="DFY30" s="236"/>
      <c r="DFZ30" s="236"/>
      <c r="DGA30" s="236"/>
      <c r="DGB30" s="236"/>
      <c r="DGC30" s="236"/>
      <c r="DGL30" s="236"/>
      <c r="DGM30" s="236"/>
      <c r="DGN30" s="236"/>
      <c r="DGO30" s="236"/>
      <c r="DGP30" s="236"/>
      <c r="DGQ30" s="236"/>
      <c r="DGR30" s="236"/>
      <c r="DGS30" s="236"/>
      <c r="DHB30" s="236"/>
      <c r="DHC30" s="236"/>
      <c r="DHD30" s="236"/>
      <c r="DHE30" s="236"/>
      <c r="DHF30" s="236"/>
      <c r="DHG30" s="236"/>
      <c r="DHH30" s="236"/>
      <c r="DHI30" s="236"/>
      <c r="DHR30" s="236"/>
      <c r="DHS30" s="236"/>
      <c r="DHT30" s="236"/>
      <c r="DHU30" s="236"/>
      <c r="DHV30" s="236"/>
      <c r="DHW30" s="236"/>
      <c r="DHX30" s="236"/>
      <c r="DHY30" s="236"/>
      <c r="DIH30" s="236"/>
      <c r="DII30" s="236"/>
      <c r="DIJ30" s="236"/>
      <c r="DIK30" s="236"/>
      <c r="DIL30" s="236"/>
      <c r="DIM30" s="236"/>
      <c r="DIN30" s="236"/>
      <c r="DIO30" s="236"/>
      <c r="DIX30" s="236"/>
      <c r="DIY30" s="236"/>
      <c r="DIZ30" s="236"/>
      <c r="DJA30" s="236"/>
      <c r="DJB30" s="236"/>
      <c r="DJC30" s="236"/>
      <c r="DJD30" s="236"/>
      <c r="DJE30" s="236"/>
      <c r="DJN30" s="236"/>
      <c r="DJO30" s="236"/>
      <c r="DJP30" s="236"/>
      <c r="DJQ30" s="236"/>
      <c r="DJR30" s="236"/>
      <c r="DJS30" s="236"/>
      <c r="DJT30" s="236"/>
      <c r="DJU30" s="236"/>
      <c r="DKD30" s="236"/>
      <c r="DKE30" s="236"/>
      <c r="DKF30" s="236"/>
      <c r="DKG30" s="236"/>
      <c r="DKH30" s="236"/>
      <c r="DKI30" s="236"/>
      <c r="DKJ30" s="236"/>
      <c r="DKK30" s="236"/>
      <c r="DKT30" s="236"/>
      <c r="DKU30" s="236"/>
      <c r="DKV30" s="236"/>
      <c r="DKW30" s="236"/>
      <c r="DKX30" s="236"/>
      <c r="DKY30" s="236"/>
      <c r="DKZ30" s="236"/>
      <c r="DLA30" s="236"/>
      <c r="DLJ30" s="236"/>
      <c r="DLK30" s="236"/>
      <c r="DLL30" s="236"/>
      <c r="DLM30" s="236"/>
      <c r="DLN30" s="236"/>
      <c r="DLO30" s="236"/>
      <c r="DLP30" s="236"/>
      <c r="DLQ30" s="236"/>
      <c r="DLZ30" s="236"/>
      <c r="DMA30" s="236"/>
      <c r="DMB30" s="236"/>
      <c r="DMC30" s="236"/>
      <c r="DMD30" s="236"/>
      <c r="DME30" s="236"/>
      <c r="DMF30" s="236"/>
      <c r="DMG30" s="236"/>
      <c r="DMP30" s="236"/>
      <c r="DMQ30" s="236"/>
      <c r="DMR30" s="236"/>
      <c r="DMS30" s="236"/>
      <c r="DMT30" s="236"/>
      <c r="DMU30" s="236"/>
      <c r="DMV30" s="236"/>
      <c r="DMW30" s="236"/>
      <c r="DNF30" s="236"/>
      <c r="DNG30" s="236"/>
      <c r="DNH30" s="236"/>
      <c r="DNI30" s="236"/>
      <c r="DNJ30" s="236"/>
      <c r="DNK30" s="236"/>
      <c r="DNL30" s="236"/>
      <c r="DNM30" s="236"/>
      <c r="DNV30" s="236"/>
      <c r="DNW30" s="236"/>
      <c r="DNX30" s="236"/>
      <c r="DNY30" s="236"/>
      <c r="DNZ30" s="236"/>
      <c r="DOA30" s="236"/>
      <c r="DOB30" s="236"/>
      <c r="DOC30" s="236"/>
      <c r="DOL30" s="236"/>
      <c r="DOM30" s="236"/>
      <c r="DON30" s="236"/>
      <c r="DOO30" s="236"/>
      <c r="DOP30" s="236"/>
      <c r="DOQ30" s="236"/>
      <c r="DOR30" s="236"/>
      <c r="DOS30" s="236"/>
      <c r="DPB30" s="236"/>
      <c r="DPC30" s="236"/>
      <c r="DPD30" s="236"/>
      <c r="DPE30" s="236"/>
      <c r="DPF30" s="236"/>
      <c r="DPG30" s="236"/>
      <c r="DPH30" s="236"/>
      <c r="DPI30" s="236"/>
      <c r="DPR30" s="236"/>
      <c r="DPS30" s="236"/>
      <c r="DPT30" s="236"/>
      <c r="DPU30" s="236"/>
      <c r="DPV30" s="236"/>
      <c r="DPW30" s="236"/>
      <c r="DPX30" s="236"/>
      <c r="DPY30" s="236"/>
      <c r="DQH30" s="236"/>
      <c r="DQI30" s="236"/>
      <c r="DQJ30" s="236"/>
      <c r="DQK30" s="236"/>
      <c r="DQL30" s="236"/>
      <c r="DQM30" s="236"/>
      <c r="DQN30" s="236"/>
      <c r="DQO30" s="236"/>
      <c r="DQX30" s="236"/>
      <c r="DQY30" s="236"/>
      <c r="DQZ30" s="236"/>
      <c r="DRA30" s="236"/>
      <c r="DRB30" s="236"/>
      <c r="DRC30" s="236"/>
      <c r="DRD30" s="236"/>
      <c r="DRE30" s="236"/>
      <c r="DRN30" s="236"/>
      <c r="DRO30" s="236"/>
      <c r="DRP30" s="236"/>
      <c r="DRQ30" s="236"/>
      <c r="DRR30" s="236"/>
      <c r="DRS30" s="236"/>
      <c r="DRT30" s="236"/>
      <c r="DRU30" s="236"/>
      <c r="DSD30" s="236"/>
      <c r="DSE30" s="236"/>
      <c r="DSF30" s="236"/>
      <c r="DSG30" s="236"/>
      <c r="DSH30" s="236"/>
      <c r="DSI30" s="236"/>
      <c r="DSJ30" s="236"/>
      <c r="DSK30" s="236"/>
      <c r="DST30" s="236"/>
      <c r="DSU30" s="236"/>
      <c r="DSV30" s="236"/>
      <c r="DSW30" s="236"/>
      <c r="DSX30" s="236"/>
      <c r="DSY30" s="236"/>
      <c r="DSZ30" s="236"/>
      <c r="DTA30" s="236"/>
      <c r="DTJ30" s="236"/>
      <c r="DTK30" s="236"/>
      <c r="DTL30" s="236"/>
      <c r="DTM30" s="236"/>
      <c r="DTN30" s="236"/>
      <c r="DTO30" s="236"/>
      <c r="DTP30" s="236"/>
      <c r="DTQ30" s="236"/>
      <c r="DTZ30" s="236"/>
      <c r="DUA30" s="236"/>
      <c r="DUB30" s="236"/>
      <c r="DUC30" s="236"/>
      <c r="DUD30" s="236"/>
      <c r="DUE30" s="236"/>
      <c r="DUF30" s="236"/>
      <c r="DUG30" s="236"/>
      <c r="DUP30" s="236"/>
      <c r="DUQ30" s="236"/>
      <c r="DUR30" s="236"/>
      <c r="DUS30" s="236"/>
      <c r="DUT30" s="236"/>
      <c r="DUU30" s="236"/>
      <c r="DUV30" s="236"/>
      <c r="DUW30" s="236"/>
      <c r="DVF30" s="236"/>
      <c r="DVG30" s="236"/>
      <c r="DVH30" s="236"/>
      <c r="DVI30" s="236"/>
      <c r="DVJ30" s="236"/>
      <c r="DVK30" s="236"/>
      <c r="DVL30" s="236"/>
      <c r="DVM30" s="236"/>
      <c r="DVV30" s="236"/>
      <c r="DVW30" s="236"/>
      <c r="DVX30" s="236"/>
      <c r="DVY30" s="236"/>
      <c r="DVZ30" s="236"/>
      <c r="DWA30" s="236"/>
      <c r="DWB30" s="236"/>
      <c r="DWC30" s="236"/>
      <c r="DWL30" s="236"/>
      <c r="DWM30" s="236"/>
      <c r="DWN30" s="236"/>
      <c r="DWO30" s="236"/>
      <c r="DWP30" s="236"/>
      <c r="DWQ30" s="236"/>
      <c r="DWR30" s="236"/>
      <c r="DWS30" s="236"/>
      <c r="DXB30" s="236"/>
      <c r="DXC30" s="236"/>
      <c r="DXD30" s="236"/>
      <c r="DXE30" s="236"/>
      <c r="DXF30" s="236"/>
      <c r="DXG30" s="236"/>
      <c r="DXH30" s="236"/>
      <c r="DXI30" s="236"/>
      <c r="DXR30" s="236"/>
      <c r="DXS30" s="236"/>
      <c r="DXT30" s="236"/>
      <c r="DXU30" s="236"/>
      <c r="DXV30" s="236"/>
      <c r="DXW30" s="236"/>
      <c r="DXX30" s="236"/>
      <c r="DXY30" s="236"/>
      <c r="DYH30" s="236"/>
      <c r="DYI30" s="236"/>
      <c r="DYJ30" s="236"/>
      <c r="DYK30" s="236"/>
      <c r="DYL30" s="236"/>
      <c r="DYM30" s="236"/>
      <c r="DYN30" s="236"/>
      <c r="DYO30" s="236"/>
      <c r="DYX30" s="236"/>
      <c r="DYY30" s="236"/>
      <c r="DYZ30" s="236"/>
      <c r="DZA30" s="236"/>
      <c r="DZB30" s="236"/>
      <c r="DZC30" s="236"/>
      <c r="DZD30" s="236"/>
      <c r="DZE30" s="236"/>
      <c r="DZN30" s="236"/>
      <c r="DZO30" s="236"/>
      <c r="DZP30" s="236"/>
      <c r="DZQ30" s="236"/>
      <c r="DZR30" s="236"/>
      <c r="DZS30" s="236"/>
      <c r="DZT30" s="236"/>
      <c r="DZU30" s="236"/>
      <c r="EAD30" s="236"/>
      <c r="EAE30" s="236"/>
      <c r="EAF30" s="236"/>
      <c r="EAG30" s="236"/>
      <c r="EAH30" s="236"/>
      <c r="EAI30" s="236"/>
      <c r="EAJ30" s="236"/>
      <c r="EAK30" s="236"/>
      <c r="EAT30" s="236"/>
      <c r="EAU30" s="236"/>
      <c r="EAV30" s="236"/>
      <c r="EAW30" s="236"/>
      <c r="EAX30" s="236"/>
      <c r="EAY30" s="236"/>
      <c r="EAZ30" s="236"/>
      <c r="EBA30" s="236"/>
      <c r="EBJ30" s="236"/>
      <c r="EBK30" s="236"/>
      <c r="EBL30" s="236"/>
      <c r="EBM30" s="236"/>
      <c r="EBN30" s="236"/>
      <c r="EBO30" s="236"/>
      <c r="EBP30" s="236"/>
      <c r="EBQ30" s="236"/>
      <c r="EBZ30" s="236"/>
      <c r="ECA30" s="236"/>
      <c r="ECB30" s="236"/>
      <c r="ECC30" s="236"/>
      <c r="ECD30" s="236"/>
      <c r="ECE30" s="236"/>
      <c r="ECF30" s="236"/>
      <c r="ECG30" s="236"/>
      <c r="ECP30" s="236"/>
      <c r="ECQ30" s="236"/>
      <c r="ECR30" s="236"/>
      <c r="ECS30" s="236"/>
      <c r="ECT30" s="236"/>
      <c r="ECU30" s="236"/>
      <c r="ECV30" s="236"/>
      <c r="ECW30" s="236"/>
      <c r="EDF30" s="236"/>
      <c r="EDG30" s="236"/>
      <c r="EDH30" s="236"/>
      <c r="EDI30" s="236"/>
      <c r="EDJ30" s="236"/>
      <c r="EDK30" s="236"/>
      <c r="EDL30" s="236"/>
      <c r="EDM30" s="236"/>
      <c r="EDV30" s="236"/>
      <c r="EDW30" s="236"/>
      <c r="EDX30" s="236"/>
      <c r="EDY30" s="236"/>
      <c r="EDZ30" s="236"/>
      <c r="EEA30" s="236"/>
      <c r="EEB30" s="236"/>
      <c r="EEC30" s="236"/>
      <c r="EEL30" s="236"/>
      <c r="EEM30" s="236"/>
      <c r="EEN30" s="236"/>
      <c r="EEO30" s="236"/>
      <c r="EEP30" s="236"/>
      <c r="EEQ30" s="236"/>
      <c r="EER30" s="236"/>
      <c r="EES30" s="236"/>
      <c r="EFB30" s="236"/>
      <c r="EFC30" s="236"/>
      <c r="EFD30" s="236"/>
      <c r="EFE30" s="236"/>
      <c r="EFF30" s="236"/>
      <c r="EFG30" s="236"/>
      <c r="EFH30" s="236"/>
      <c r="EFI30" s="236"/>
      <c r="EFR30" s="236"/>
      <c r="EFS30" s="236"/>
      <c r="EFT30" s="236"/>
      <c r="EFU30" s="236"/>
      <c r="EFV30" s="236"/>
      <c r="EFW30" s="236"/>
      <c r="EFX30" s="236"/>
      <c r="EFY30" s="236"/>
      <c r="EGH30" s="236"/>
      <c r="EGI30" s="236"/>
      <c r="EGJ30" s="236"/>
      <c r="EGK30" s="236"/>
      <c r="EGL30" s="236"/>
      <c r="EGM30" s="236"/>
      <c r="EGN30" s="236"/>
      <c r="EGO30" s="236"/>
      <c r="EGX30" s="236"/>
      <c r="EGY30" s="236"/>
      <c r="EGZ30" s="236"/>
      <c r="EHA30" s="236"/>
      <c r="EHB30" s="236"/>
      <c r="EHC30" s="236"/>
      <c r="EHD30" s="236"/>
      <c r="EHE30" s="236"/>
      <c r="EHN30" s="236"/>
      <c r="EHO30" s="236"/>
      <c r="EHP30" s="236"/>
      <c r="EHQ30" s="236"/>
      <c r="EHR30" s="236"/>
      <c r="EHS30" s="236"/>
      <c r="EHT30" s="236"/>
      <c r="EHU30" s="236"/>
      <c r="EID30" s="236"/>
      <c r="EIE30" s="236"/>
      <c r="EIF30" s="236"/>
      <c r="EIG30" s="236"/>
      <c r="EIH30" s="236"/>
      <c r="EII30" s="236"/>
      <c r="EIJ30" s="236"/>
      <c r="EIK30" s="236"/>
      <c r="EIT30" s="236"/>
      <c r="EIU30" s="236"/>
      <c r="EIV30" s="236"/>
      <c r="EIW30" s="236"/>
      <c r="EIX30" s="236"/>
      <c r="EIY30" s="236"/>
      <c r="EIZ30" s="236"/>
      <c r="EJA30" s="236"/>
      <c r="EJJ30" s="236"/>
      <c r="EJK30" s="236"/>
      <c r="EJL30" s="236"/>
      <c r="EJM30" s="236"/>
      <c r="EJN30" s="236"/>
      <c r="EJO30" s="236"/>
      <c r="EJP30" s="236"/>
      <c r="EJQ30" s="236"/>
      <c r="EJZ30" s="236"/>
      <c r="EKA30" s="236"/>
      <c r="EKB30" s="236"/>
      <c r="EKC30" s="236"/>
      <c r="EKD30" s="236"/>
      <c r="EKE30" s="236"/>
      <c r="EKF30" s="236"/>
      <c r="EKG30" s="236"/>
      <c r="EKP30" s="236"/>
      <c r="EKQ30" s="236"/>
      <c r="EKR30" s="236"/>
      <c r="EKS30" s="236"/>
      <c r="EKT30" s="236"/>
      <c r="EKU30" s="236"/>
      <c r="EKV30" s="236"/>
      <c r="EKW30" s="236"/>
      <c r="ELF30" s="236"/>
      <c r="ELG30" s="236"/>
      <c r="ELH30" s="236"/>
      <c r="ELI30" s="236"/>
      <c r="ELJ30" s="236"/>
      <c r="ELK30" s="236"/>
      <c r="ELL30" s="236"/>
      <c r="ELM30" s="236"/>
      <c r="ELV30" s="236"/>
      <c r="ELW30" s="236"/>
      <c r="ELX30" s="236"/>
      <c r="ELY30" s="236"/>
      <c r="ELZ30" s="236"/>
      <c r="EMA30" s="236"/>
      <c r="EMB30" s="236"/>
      <c r="EMC30" s="236"/>
      <c r="EML30" s="236"/>
      <c r="EMM30" s="236"/>
      <c r="EMN30" s="236"/>
      <c r="EMO30" s="236"/>
      <c r="EMP30" s="236"/>
      <c r="EMQ30" s="236"/>
      <c r="EMR30" s="236"/>
      <c r="EMS30" s="236"/>
      <c r="ENB30" s="236"/>
      <c r="ENC30" s="236"/>
      <c r="END30" s="236"/>
      <c r="ENE30" s="236"/>
      <c r="ENF30" s="236"/>
      <c r="ENG30" s="236"/>
      <c r="ENH30" s="236"/>
      <c r="ENI30" s="236"/>
      <c r="ENR30" s="236"/>
      <c r="ENS30" s="236"/>
      <c r="ENT30" s="236"/>
      <c r="ENU30" s="236"/>
      <c r="ENV30" s="236"/>
      <c r="ENW30" s="236"/>
      <c r="ENX30" s="236"/>
      <c r="ENY30" s="236"/>
      <c r="EOH30" s="236"/>
      <c r="EOI30" s="236"/>
      <c r="EOJ30" s="236"/>
      <c r="EOK30" s="236"/>
      <c r="EOL30" s="236"/>
      <c r="EOM30" s="236"/>
      <c r="EON30" s="236"/>
      <c r="EOO30" s="236"/>
      <c r="EOX30" s="236"/>
      <c r="EOY30" s="236"/>
      <c r="EOZ30" s="236"/>
      <c r="EPA30" s="236"/>
      <c r="EPB30" s="236"/>
      <c r="EPC30" s="236"/>
      <c r="EPD30" s="236"/>
      <c r="EPE30" s="236"/>
      <c r="EPN30" s="236"/>
      <c r="EPO30" s="236"/>
      <c r="EPP30" s="236"/>
      <c r="EPQ30" s="236"/>
      <c r="EPR30" s="236"/>
      <c r="EPS30" s="236"/>
      <c r="EPT30" s="236"/>
      <c r="EPU30" s="236"/>
      <c r="EQD30" s="236"/>
      <c r="EQE30" s="236"/>
      <c r="EQF30" s="236"/>
      <c r="EQG30" s="236"/>
      <c r="EQH30" s="236"/>
      <c r="EQI30" s="236"/>
      <c r="EQJ30" s="236"/>
      <c r="EQK30" s="236"/>
      <c r="EQT30" s="236"/>
      <c r="EQU30" s="236"/>
      <c r="EQV30" s="236"/>
      <c r="EQW30" s="236"/>
      <c r="EQX30" s="236"/>
      <c r="EQY30" s="236"/>
      <c r="EQZ30" s="236"/>
      <c r="ERA30" s="236"/>
      <c r="ERJ30" s="236"/>
      <c r="ERK30" s="236"/>
      <c r="ERL30" s="236"/>
      <c r="ERM30" s="236"/>
      <c r="ERN30" s="236"/>
      <c r="ERO30" s="236"/>
      <c r="ERP30" s="236"/>
      <c r="ERQ30" s="236"/>
      <c r="ERZ30" s="236"/>
      <c r="ESA30" s="236"/>
      <c r="ESB30" s="236"/>
      <c r="ESC30" s="236"/>
      <c r="ESD30" s="236"/>
      <c r="ESE30" s="236"/>
      <c r="ESF30" s="236"/>
      <c r="ESG30" s="236"/>
      <c r="ESP30" s="236"/>
      <c r="ESQ30" s="236"/>
      <c r="ESR30" s="236"/>
      <c r="ESS30" s="236"/>
      <c r="EST30" s="236"/>
      <c r="ESU30" s="236"/>
      <c r="ESV30" s="236"/>
      <c r="ESW30" s="236"/>
      <c r="ETF30" s="236"/>
      <c r="ETG30" s="236"/>
      <c r="ETH30" s="236"/>
      <c r="ETI30" s="236"/>
      <c r="ETJ30" s="236"/>
      <c r="ETK30" s="236"/>
      <c r="ETL30" s="236"/>
      <c r="ETM30" s="236"/>
      <c r="ETV30" s="236"/>
      <c r="ETW30" s="236"/>
      <c r="ETX30" s="236"/>
      <c r="ETY30" s="236"/>
      <c r="ETZ30" s="236"/>
      <c r="EUA30" s="236"/>
      <c r="EUB30" s="236"/>
      <c r="EUC30" s="236"/>
      <c r="EUL30" s="236"/>
      <c r="EUM30" s="236"/>
      <c r="EUN30" s="236"/>
      <c r="EUO30" s="236"/>
      <c r="EUP30" s="236"/>
      <c r="EUQ30" s="236"/>
      <c r="EUR30" s="236"/>
      <c r="EUS30" s="236"/>
      <c r="EVB30" s="236"/>
      <c r="EVC30" s="236"/>
      <c r="EVD30" s="236"/>
      <c r="EVE30" s="236"/>
      <c r="EVF30" s="236"/>
      <c r="EVG30" s="236"/>
      <c r="EVH30" s="236"/>
      <c r="EVI30" s="236"/>
      <c r="EVR30" s="236"/>
      <c r="EVS30" s="236"/>
      <c r="EVT30" s="236"/>
      <c r="EVU30" s="236"/>
      <c r="EVV30" s="236"/>
      <c r="EVW30" s="236"/>
      <c r="EVX30" s="236"/>
      <c r="EVY30" s="236"/>
      <c r="EWH30" s="236"/>
      <c r="EWI30" s="236"/>
      <c r="EWJ30" s="236"/>
      <c r="EWK30" s="236"/>
      <c r="EWL30" s="236"/>
      <c r="EWM30" s="236"/>
      <c r="EWN30" s="236"/>
      <c r="EWO30" s="236"/>
      <c r="EWX30" s="236"/>
      <c r="EWY30" s="236"/>
      <c r="EWZ30" s="236"/>
      <c r="EXA30" s="236"/>
      <c r="EXB30" s="236"/>
      <c r="EXC30" s="236"/>
      <c r="EXD30" s="236"/>
      <c r="EXE30" s="236"/>
      <c r="EXN30" s="236"/>
      <c r="EXO30" s="236"/>
      <c r="EXP30" s="236"/>
      <c r="EXQ30" s="236"/>
      <c r="EXR30" s="236"/>
      <c r="EXS30" s="236"/>
      <c r="EXT30" s="236"/>
      <c r="EXU30" s="236"/>
      <c r="EYD30" s="236"/>
      <c r="EYE30" s="236"/>
      <c r="EYF30" s="236"/>
      <c r="EYG30" s="236"/>
      <c r="EYH30" s="236"/>
      <c r="EYI30" s="236"/>
      <c r="EYJ30" s="236"/>
      <c r="EYK30" s="236"/>
      <c r="EYT30" s="236"/>
      <c r="EYU30" s="236"/>
      <c r="EYV30" s="236"/>
      <c r="EYW30" s="236"/>
      <c r="EYX30" s="236"/>
      <c r="EYY30" s="236"/>
      <c r="EYZ30" s="236"/>
      <c r="EZA30" s="236"/>
      <c r="EZJ30" s="236"/>
      <c r="EZK30" s="236"/>
      <c r="EZL30" s="236"/>
      <c r="EZM30" s="236"/>
      <c r="EZN30" s="236"/>
      <c r="EZO30" s="236"/>
      <c r="EZP30" s="236"/>
      <c r="EZQ30" s="236"/>
      <c r="EZZ30" s="236"/>
      <c r="FAA30" s="236"/>
      <c r="FAB30" s="236"/>
      <c r="FAC30" s="236"/>
      <c r="FAD30" s="236"/>
      <c r="FAE30" s="236"/>
      <c r="FAF30" s="236"/>
      <c r="FAG30" s="236"/>
      <c r="FAP30" s="236"/>
      <c r="FAQ30" s="236"/>
      <c r="FAR30" s="236"/>
      <c r="FAS30" s="236"/>
      <c r="FAT30" s="236"/>
      <c r="FAU30" s="236"/>
      <c r="FAV30" s="236"/>
      <c r="FAW30" s="236"/>
      <c r="FBF30" s="236"/>
      <c r="FBG30" s="236"/>
      <c r="FBH30" s="236"/>
      <c r="FBI30" s="236"/>
      <c r="FBJ30" s="236"/>
      <c r="FBK30" s="236"/>
      <c r="FBL30" s="236"/>
      <c r="FBM30" s="236"/>
      <c r="FBV30" s="236"/>
      <c r="FBW30" s="236"/>
      <c r="FBX30" s="236"/>
      <c r="FBY30" s="236"/>
      <c r="FBZ30" s="236"/>
      <c r="FCA30" s="236"/>
      <c r="FCB30" s="236"/>
      <c r="FCC30" s="236"/>
      <c r="FCL30" s="236"/>
      <c r="FCM30" s="236"/>
      <c r="FCN30" s="236"/>
      <c r="FCO30" s="236"/>
      <c r="FCP30" s="236"/>
      <c r="FCQ30" s="236"/>
      <c r="FCR30" s="236"/>
      <c r="FCS30" s="236"/>
      <c r="FDB30" s="236"/>
      <c r="FDC30" s="236"/>
      <c r="FDD30" s="236"/>
      <c r="FDE30" s="236"/>
      <c r="FDF30" s="236"/>
      <c r="FDG30" s="236"/>
      <c r="FDH30" s="236"/>
      <c r="FDI30" s="236"/>
      <c r="FDR30" s="236"/>
      <c r="FDS30" s="236"/>
      <c r="FDT30" s="236"/>
      <c r="FDU30" s="236"/>
      <c r="FDV30" s="236"/>
      <c r="FDW30" s="236"/>
      <c r="FDX30" s="236"/>
      <c r="FDY30" s="236"/>
      <c r="FEH30" s="236"/>
      <c r="FEI30" s="236"/>
      <c r="FEJ30" s="236"/>
      <c r="FEK30" s="236"/>
      <c r="FEL30" s="236"/>
      <c r="FEM30" s="236"/>
      <c r="FEN30" s="236"/>
      <c r="FEO30" s="236"/>
      <c r="FEX30" s="236"/>
      <c r="FEY30" s="236"/>
      <c r="FEZ30" s="236"/>
      <c r="FFA30" s="236"/>
      <c r="FFB30" s="236"/>
      <c r="FFC30" s="236"/>
      <c r="FFD30" s="236"/>
      <c r="FFE30" s="236"/>
      <c r="FFN30" s="236"/>
      <c r="FFO30" s="236"/>
      <c r="FFP30" s="236"/>
      <c r="FFQ30" s="236"/>
      <c r="FFR30" s="236"/>
      <c r="FFS30" s="236"/>
      <c r="FFT30" s="236"/>
      <c r="FFU30" s="236"/>
      <c r="FGD30" s="236"/>
      <c r="FGE30" s="236"/>
      <c r="FGF30" s="236"/>
      <c r="FGG30" s="236"/>
      <c r="FGH30" s="236"/>
      <c r="FGI30" s="236"/>
      <c r="FGJ30" s="236"/>
      <c r="FGK30" s="236"/>
      <c r="FGT30" s="236"/>
      <c r="FGU30" s="236"/>
      <c r="FGV30" s="236"/>
      <c r="FGW30" s="236"/>
      <c r="FGX30" s="236"/>
      <c r="FGY30" s="236"/>
      <c r="FGZ30" s="236"/>
      <c r="FHA30" s="236"/>
      <c r="FHJ30" s="236"/>
      <c r="FHK30" s="236"/>
      <c r="FHL30" s="236"/>
      <c r="FHM30" s="236"/>
      <c r="FHN30" s="236"/>
      <c r="FHO30" s="236"/>
      <c r="FHP30" s="236"/>
      <c r="FHQ30" s="236"/>
      <c r="FHZ30" s="236"/>
      <c r="FIA30" s="236"/>
      <c r="FIB30" s="236"/>
      <c r="FIC30" s="236"/>
      <c r="FID30" s="236"/>
      <c r="FIE30" s="236"/>
      <c r="FIF30" s="236"/>
      <c r="FIG30" s="236"/>
      <c r="FIP30" s="236"/>
      <c r="FIQ30" s="236"/>
      <c r="FIR30" s="236"/>
      <c r="FIS30" s="236"/>
      <c r="FIT30" s="236"/>
      <c r="FIU30" s="236"/>
      <c r="FIV30" s="236"/>
      <c r="FIW30" s="236"/>
      <c r="FJF30" s="236"/>
      <c r="FJG30" s="236"/>
      <c r="FJH30" s="236"/>
      <c r="FJI30" s="236"/>
      <c r="FJJ30" s="236"/>
      <c r="FJK30" s="236"/>
      <c r="FJL30" s="236"/>
      <c r="FJM30" s="236"/>
      <c r="FJV30" s="236"/>
      <c r="FJW30" s="236"/>
      <c r="FJX30" s="236"/>
      <c r="FJY30" s="236"/>
      <c r="FJZ30" s="236"/>
      <c r="FKA30" s="236"/>
      <c r="FKB30" s="236"/>
      <c r="FKC30" s="236"/>
      <c r="FKL30" s="236"/>
      <c r="FKM30" s="236"/>
      <c r="FKN30" s="236"/>
      <c r="FKO30" s="236"/>
      <c r="FKP30" s="236"/>
      <c r="FKQ30" s="236"/>
      <c r="FKR30" s="236"/>
      <c r="FKS30" s="236"/>
      <c r="FLB30" s="236"/>
      <c r="FLC30" s="236"/>
      <c r="FLD30" s="236"/>
      <c r="FLE30" s="236"/>
      <c r="FLF30" s="236"/>
      <c r="FLG30" s="236"/>
      <c r="FLH30" s="236"/>
      <c r="FLI30" s="236"/>
      <c r="FLR30" s="236"/>
      <c r="FLS30" s="236"/>
      <c r="FLT30" s="236"/>
      <c r="FLU30" s="236"/>
      <c r="FLV30" s="236"/>
      <c r="FLW30" s="236"/>
      <c r="FLX30" s="236"/>
      <c r="FLY30" s="236"/>
      <c r="FMH30" s="236"/>
      <c r="FMI30" s="236"/>
      <c r="FMJ30" s="236"/>
      <c r="FMK30" s="236"/>
      <c r="FML30" s="236"/>
      <c r="FMM30" s="236"/>
      <c r="FMN30" s="236"/>
      <c r="FMO30" s="236"/>
      <c r="FMX30" s="236"/>
      <c r="FMY30" s="236"/>
      <c r="FMZ30" s="236"/>
      <c r="FNA30" s="236"/>
      <c r="FNB30" s="236"/>
      <c r="FNC30" s="236"/>
      <c r="FND30" s="236"/>
      <c r="FNE30" s="236"/>
      <c r="FNN30" s="236"/>
      <c r="FNO30" s="236"/>
      <c r="FNP30" s="236"/>
      <c r="FNQ30" s="236"/>
      <c r="FNR30" s="236"/>
      <c r="FNS30" s="236"/>
      <c r="FNT30" s="236"/>
      <c r="FNU30" s="236"/>
      <c r="FOD30" s="236"/>
      <c r="FOE30" s="236"/>
      <c r="FOF30" s="236"/>
      <c r="FOG30" s="236"/>
      <c r="FOH30" s="236"/>
      <c r="FOI30" s="236"/>
      <c r="FOJ30" s="236"/>
      <c r="FOK30" s="236"/>
      <c r="FOT30" s="236"/>
      <c r="FOU30" s="236"/>
      <c r="FOV30" s="236"/>
      <c r="FOW30" s="236"/>
      <c r="FOX30" s="236"/>
      <c r="FOY30" s="236"/>
      <c r="FOZ30" s="236"/>
      <c r="FPA30" s="236"/>
      <c r="FPJ30" s="236"/>
      <c r="FPK30" s="236"/>
      <c r="FPL30" s="236"/>
      <c r="FPM30" s="236"/>
      <c r="FPN30" s="236"/>
      <c r="FPO30" s="236"/>
      <c r="FPP30" s="236"/>
      <c r="FPQ30" s="236"/>
      <c r="FPZ30" s="236"/>
      <c r="FQA30" s="236"/>
      <c r="FQB30" s="236"/>
      <c r="FQC30" s="236"/>
      <c r="FQD30" s="236"/>
      <c r="FQE30" s="236"/>
      <c r="FQF30" s="236"/>
      <c r="FQG30" s="236"/>
      <c r="FQP30" s="236"/>
      <c r="FQQ30" s="236"/>
      <c r="FQR30" s="236"/>
      <c r="FQS30" s="236"/>
      <c r="FQT30" s="236"/>
      <c r="FQU30" s="236"/>
      <c r="FQV30" s="236"/>
      <c r="FQW30" s="236"/>
      <c r="FRF30" s="236"/>
      <c r="FRG30" s="236"/>
      <c r="FRH30" s="236"/>
      <c r="FRI30" s="236"/>
      <c r="FRJ30" s="236"/>
      <c r="FRK30" s="236"/>
      <c r="FRL30" s="236"/>
      <c r="FRM30" s="236"/>
      <c r="FRV30" s="236"/>
      <c r="FRW30" s="236"/>
      <c r="FRX30" s="236"/>
      <c r="FRY30" s="236"/>
      <c r="FRZ30" s="236"/>
      <c r="FSA30" s="236"/>
      <c r="FSB30" s="236"/>
      <c r="FSC30" s="236"/>
      <c r="FSL30" s="236"/>
      <c r="FSM30" s="236"/>
      <c r="FSN30" s="236"/>
      <c r="FSO30" s="236"/>
      <c r="FSP30" s="236"/>
      <c r="FSQ30" s="236"/>
      <c r="FSR30" s="236"/>
      <c r="FSS30" s="236"/>
      <c r="FTB30" s="236"/>
      <c r="FTC30" s="236"/>
      <c r="FTD30" s="236"/>
      <c r="FTE30" s="236"/>
      <c r="FTF30" s="236"/>
      <c r="FTG30" s="236"/>
      <c r="FTH30" s="236"/>
      <c r="FTI30" s="236"/>
      <c r="FTR30" s="236"/>
      <c r="FTS30" s="236"/>
      <c r="FTT30" s="236"/>
      <c r="FTU30" s="236"/>
      <c r="FTV30" s="236"/>
      <c r="FTW30" s="236"/>
      <c r="FTX30" s="236"/>
      <c r="FTY30" s="236"/>
      <c r="FUH30" s="236"/>
      <c r="FUI30" s="236"/>
      <c r="FUJ30" s="236"/>
      <c r="FUK30" s="236"/>
      <c r="FUL30" s="236"/>
      <c r="FUM30" s="236"/>
      <c r="FUN30" s="236"/>
      <c r="FUO30" s="236"/>
      <c r="FUX30" s="236"/>
      <c r="FUY30" s="236"/>
      <c r="FUZ30" s="236"/>
      <c r="FVA30" s="236"/>
      <c r="FVB30" s="236"/>
      <c r="FVC30" s="236"/>
      <c r="FVD30" s="236"/>
      <c r="FVE30" s="236"/>
      <c r="FVN30" s="236"/>
      <c r="FVO30" s="236"/>
      <c r="FVP30" s="236"/>
      <c r="FVQ30" s="236"/>
      <c r="FVR30" s="236"/>
      <c r="FVS30" s="236"/>
      <c r="FVT30" s="236"/>
      <c r="FVU30" s="236"/>
      <c r="FWD30" s="236"/>
      <c r="FWE30" s="236"/>
      <c r="FWF30" s="236"/>
      <c r="FWG30" s="236"/>
      <c r="FWH30" s="236"/>
      <c r="FWI30" s="236"/>
      <c r="FWJ30" s="236"/>
      <c r="FWK30" s="236"/>
      <c r="FWT30" s="236"/>
      <c r="FWU30" s="236"/>
      <c r="FWV30" s="236"/>
      <c r="FWW30" s="236"/>
      <c r="FWX30" s="236"/>
      <c r="FWY30" s="236"/>
      <c r="FWZ30" s="236"/>
      <c r="FXA30" s="236"/>
      <c r="FXJ30" s="236"/>
      <c r="FXK30" s="236"/>
      <c r="FXL30" s="236"/>
      <c r="FXM30" s="236"/>
      <c r="FXN30" s="236"/>
      <c r="FXO30" s="236"/>
      <c r="FXP30" s="236"/>
      <c r="FXQ30" s="236"/>
      <c r="FXZ30" s="236"/>
      <c r="FYA30" s="236"/>
      <c r="FYB30" s="236"/>
      <c r="FYC30" s="236"/>
      <c r="FYD30" s="236"/>
      <c r="FYE30" s="236"/>
      <c r="FYF30" s="236"/>
      <c r="FYG30" s="236"/>
      <c r="FYP30" s="236"/>
      <c r="FYQ30" s="236"/>
      <c r="FYR30" s="236"/>
      <c r="FYS30" s="236"/>
      <c r="FYT30" s="236"/>
      <c r="FYU30" s="236"/>
      <c r="FYV30" s="236"/>
      <c r="FYW30" s="236"/>
      <c r="FZF30" s="236"/>
      <c r="FZG30" s="236"/>
      <c r="FZH30" s="236"/>
      <c r="FZI30" s="236"/>
      <c r="FZJ30" s="236"/>
      <c r="FZK30" s="236"/>
      <c r="FZL30" s="236"/>
      <c r="FZM30" s="236"/>
      <c r="FZV30" s="236"/>
      <c r="FZW30" s="236"/>
      <c r="FZX30" s="236"/>
      <c r="FZY30" s="236"/>
      <c r="FZZ30" s="236"/>
      <c r="GAA30" s="236"/>
      <c r="GAB30" s="236"/>
      <c r="GAC30" s="236"/>
      <c r="GAL30" s="236"/>
      <c r="GAM30" s="236"/>
      <c r="GAN30" s="236"/>
      <c r="GAO30" s="236"/>
      <c r="GAP30" s="236"/>
      <c r="GAQ30" s="236"/>
      <c r="GAR30" s="236"/>
      <c r="GAS30" s="236"/>
      <c r="GBB30" s="236"/>
      <c r="GBC30" s="236"/>
      <c r="GBD30" s="236"/>
      <c r="GBE30" s="236"/>
      <c r="GBF30" s="236"/>
      <c r="GBG30" s="236"/>
      <c r="GBH30" s="236"/>
      <c r="GBI30" s="236"/>
      <c r="GBR30" s="236"/>
      <c r="GBS30" s="236"/>
      <c r="GBT30" s="236"/>
      <c r="GBU30" s="236"/>
      <c r="GBV30" s="236"/>
      <c r="GBW30" s="236"/>
      <c r="GBX30" s="236"/>
      <c r="GBY30" s="236"/>
      <c r="GCH30" s="236"/>
      <c r="GCI30" s="236"/>
      <c r="GCJ30" s="236"/>
      <c r="GCK30" s="236"/>
      <c r="GCL30" s="236"/>
      <c r="GCM30" s="236"/>
      <c r="GCN30" s="236"/>
      <c r="GCO30" s="236"/>
      <c r="GCX30" s="236"/>
      <c r="GCY30" s="236"/>
      <c r="GCZ30" s="236"/>
      <c r="GDA30" s="236"/>
      <c r="GDB30" s="236"/>
      <c r="GDC30" s="236"/>
      <c r="GDD30" s="236"/>
      <c r="GDE30" s="236"/>
      <c r="GDN30" s="236"/>
      <c r="GDO30" s="236"/>
      <c r="GDP30" s="236"/>
      <c r="GDQ30" s="236"/>
      <c r="GDR30" s="236"/>
      <c r="GDS30" s="236"/>
      <c r="GDT30" s="236"/>
      <c r="GDU30" s="236"/>
      <c r="GED30" s="236"/>
      <c r="GEE30" s="236"/>
      <c r="GEF30" s="236"/>
      <c r="GEG30" s="236"/>
      <c r="GEH30" s="236"/>
      <c r="GEI30" s="236"/>
      <c r="GEJ30" s="236"/>
      <c r="GEK30" s="236"/>
      <c r="GET30" s="236"/>
      <c r="GEU30" s="236"/>
      <c r="GEV30" s="236"/>
      <c r="GEW30" s="236"/>
      <c r="GEX30" s="236"/>
      <c r="GEY30" s="236"/>
      <c r="GEZ30" s="236"/>
      <c r="GFA30" s="236"/>
      <c r="GFJ30" s="236"/>
      <c r="GFK30" s="236"/>
      <c r="GFL30" s="236"/>
      <c r="GFM30" s="236"/>
      <c r="GFN30" s="236"/>
      <c r="GFO30" s="236"/>
      <c r="GFP30" s="236"/>
      <c r="GFQ30" s="236"/>
      <c r="GFZ30" s="236"/>
      <c r="GGA30" s="236"/>
      <c r="GGB30" s="236"/>
      <c r="GGC30" s="236"/>
      <c r="GGD30" s="236"/>
      <c r="GGE30" s="236"/>
      <c r="GGF30" s="236"/>
      <c r="GGG30" s="236"/>
      <c r="GGP30" s="236"/>
      <c r="GGQ30" s="236"/>
      <c r="GGR30" s="236"/>
      <c r="GGS30" s="236"/>
      <c r="GGT30" s="236"/>
      <c r="GGU30" s="236"/>
      <c r="GGV30" s="236"/>
      <c r="GGW30" s="236"/>
      <c r="GHF30" s="236"/>
      <c r="GHG30" s="236"/>
      <c r="GHH30" s="236"/>
      <c r="GHI30" s="236"/>
      <c r="GHJ30" s="236"/>
      <c r="GHK30" s="236"/>
      <c r="GHL30" s="236"/>
      <c r="GHM30" s="236"/>
      <c r="GHV30" s="236"/>
      <c r="GHW30" s="236"/>
      <c r="GHX30" s="236"/>
      <c r="GHY30" s="236"/>
      <c r="GHZ30" s="236"/>
      <c r="GIA30" s="236"/>
      <c r="GIB30" s="236"/>
      <c r="GIC30" s="236"/>
      <c r="GIL30" s="236"/>
      <c r="GIM30" s="236"/>
      <c r="GIN30" s="236"/>
      <c r="GIO30" s="236"/>
      <c r="GIP30" s="236"/>
      <c r="GIQ30" s="236"/>
      <c r="GIR30" s="236"/>
      <c r="GIS30" s="236"/>
      <c r="GJB30" s="236"/>
      <c r="GJC30" s="236"/>
      <c r="GJD30" s="236"/>
      <c r="GJE30" s="236"/>
      <c r="GJF30" s="236"/>
      <c r="GJG30" s="236"/>
      <c r="GJH30" s="236"/>
      <c r="GJI30" s="236"/>
      <c r="GJR30" s="236"/>
      <c r="GJS30" s="236"/>
      <c r="GJT30" s="236"/>
      <c r="GJU30" s="236"/>
      <c r="GJV30" s="236"/>
      <c r="GJW30" s="236"/>
      <c r="GJX30" s="236"/>
      <c r="GJY30" s="236"/>
      <c r="GKH30" s="236"/>
      <c r="GKI30" s="236"/>
      <c r="GKJ30" s="236"/>
      <c r="GKK30" s="236"/>
      <c r="GKL30" s="236"/>
      <c r="GKM30" s="236"/>
      <c r="GKN30" s="236"/>
      <c r="GKO30" s="236"/>
      <c r="GKX30" s="236"/>
      <c r="GKY30" s="236"/>
      <c r="GKZ30" s="236"/>
      <c r="GLA30" s="236"/>
      <c r="GLB30" s="236"/>
      <c r="GLC30" s="236"/>
      <c r="GLD30" s="236"/>
      <c r="GLE30" s="236"/>
      <c r="GLN30" s="236"/>
      <c r="GLO30" s="236"/>
      <c r="GLP30" s="236"/>
      <c r="GLQ30" s="236"/>
      <c r="GLR30" s="236"/>
      <c r="GLS30" s="236"/>
      <c r="GLT30" s="236"/>
      <c r="GLU30" s="236"/>
      <c r="GMD30" s="236"/>
      <c r="GME30" s="236"/>
      <c r="GMF30" s="236"/>
      <c r="GMG30" s="236"/>
      <c r="GMH30" s="236"/>
      <c r="GMI30" s="236"/>
      <c r="GMJ30" s="236"/>
      <c r="GMK30" s="236"/>
      <c r="GMT30" s="236"/>
      <c r="GMU30" s="236"/>
      <c r="GMV30" s="236"/>
      <c r="GMW30" s="236"/>
      <c r="GMX30" s="236"/>
      <c r="GMY30" s="236"/>
      <c r="GMZ30" s="236"/>
      <c r="GNA30" s="236"/>
      <c r="GNJ30" s="236"/>
      <c r="GNK30" s="236"/>
      <c r="GNL30" s="236"/>
      <c r="GNM30" s="236"/>
      <c r="GNN30" s="236"/>
      <c r="GNO30" s="236"/>
      <c r="GNP30" s="236"/>
      <c r="GNQ30" s="236"/>
      <c r="GNZ30" s="236"/>
      <c r="GOA30" s="236"/>
      <c r="GOB30" s="236"/>
      <c r="GOC30" s="236"/>
      <c r="GOD30" s="236"/>
      <c r="GOE30" s="236"/>
      <c r="GOF30" s="236"/>
      <c r="GOG30" s="236"/>
      <c r="GOP30" s="236"/>
      <c r="GOQ30" s="236"/>
      <c r="GOR30" s="236"/>
      <c r="GOS30" s="236"/>
      <c r="GOT30" s="236"/>
      <c r="GOU30" s="236"/>
      <c r="GOV30" s="236"/>
      <c r="GOW30" s="236"/>
      <c r="GPF30" s="236"/>
      <c r="GPG30" s="236"/>
      <c r="GPH30" s="236"/>
      <c r="GPI30" s="236"/>
      <c r="GPJ30" s="236"/>
      <c r="GPK30" s="236"/>
      <c r="GPL30" s="236"/>
      <c r="GPM30" s="236"/>
      <c r="GPV30" s="236"/>
      <c r="GPW30" s="236"/>
      <c r="GPX30" s="236"/>
      <c r="GPY30" s="236"/>
      <c r="GPZ30" s="236"/>
      <c r="GQA30" s="236"/>
      <c r="GQB30" s="236"/>
      <c r="GQC30" s="236"/>
      <c r="GQL30" s="236"/>
      <c r="GQM30" s="236"/>
      <c r="GQN30" s="236"/>
      <c r="GQO30" s="236"/>
      <c r="GQP30" s="236"/>
      <c r="GQQ30" s="236"/>
      <c r="GQR30" s="236"/>
      <c r="GQS30" s="236"/>
      <c r="GRB30" s="236"/>
      <c r="GRC30" s="236"/>
      <c r="GRD30" s="236"/>
      <c r="GRE30" s="236"/>
      <c r="GRF30" s="236"/>
      <c r="GRG30" s="236"/>
      <c r="GRH30" s="236"/>
      <c r="GRI30" s="236"/>
      <c r="GRR30" s="236"/>
      <c r="GRS30" s="236"/>
      <c r="GRT30" s="236"/>
      <c r="GRU30" s="236"/>
      <c r="GRV30" s="236"/>
      <c r="GRW30" s="236"/>
      <c r="GRX30" s="236"/>
      <c r="GRY30" s="236"/>
      <c r="GSH30" s="236"/>
      <c r="GSI30" s="236"/>
      <c r="GSJ30" s="236"/>
      <c r="GSK30" s="236"/>
      <c r="GSL30" s="236"/>
      <c r="GSM30" s="236"/>
      <c r="GSN30" s="236"/>
      <c r="GSO30" s="236"/>
      <c r="GSX30" s="236"/>
      <c r="GSY30" s="236"/>
      <c r="GSZ30" s="236"/>
      <c r="GTA30" s="236"/>
      <c r="GTB30" s="236"/>
      <c r="GTC30" s="236"/>
      <c r="GTD30" s="236"/>
      <c r="GTE30" s="236"/>
      <c r="GTN30" s="236"/>
      <c r="GTO30" s="236"/>
      <c r="GTP30" s="236"/>
      <c r="GTQ30" s="236"/>
      <c r="GTR30" s="236"/>
      <c r="GTS30" s="236"/>
      <c r="GTT30" s="236"/>
      <c r="GTU30" s="236"/>
      <c r="GUD30" s="236"/>
      <c r="GUE30" s="236"/>
      <c r="GUF30" s="236"/>
      <c r="GUG30" s="236"/>
      <c r="GUH30" s="236"/>
      <c r="GUI30" s="236"/>
      <c r="GUJ30" s="236"/>
      <c r="GUK30" s="236"/>
      <c r="GUT30" s="236"/>
      <c r="GUU30" s="236"/>
      <c r="GUV30" s="236"/>
      <c r="GUW30" s="236"/>
      <c r="GUX30" s="236"/>
      <c r="GUY30" s="236"/>
      <c r="GUZ30" s="236"/>
      <c r="GVA30" s="236"/>
      <c r="GVJ30" s="236"/>
      <c r="GVK30" s="236"/>
      <c r="GVL30" s="236"/>
      <c r="GVM30" s="236"/>
      <c r="GVN30" s="236"/>
      <c r="GVO30" s="236"/>
      <c r="GVP30" s="236"/>
      <c r="GVQ30" s="236"/>
      <c r="GVZ30" s="236"/>
      <c r="GWA30" s="236"/>
      <c r="GWB30" s="236"/>
      <c r="GWC30" s="236"/>
      <c r="GWD30" s="236"/>
      <c r="GWE30" s="236"/>
      <c r="GWF30" s="236"/>
      <c r="GWG30" s="236"/>
      <c r="GWP30" s="236"/>
      <c r="GWQ30" s="236"/>
      <c r="GWR30" s="236"/>
      <c r="GWS30" s="236"/>
      <c r="GWT30" s="236"/>
      <c r="GWU30" s="236"/>
      <c r="GWV30" s="236"/>
      <c r="GWW30" s="236"/>
      <c r="GXF30" s="236"/>
      <c r="GXG30" s="236"/>
      <c r="GXH30" s="236"/>
      <c r="GXI30" s="236"/>
      <c r="GXJ30" s="236"/>
      <c r="GXK30" s="236"/>
      <c r="GXL30" s="236"/>
      <c r="GXM30" s="236"/>
      <c r="GXV30" s="236"/>
      <c r="GXW30" s="236"/>
      <c r="GXX30" s="236"/>
      <c r="GXY30" s="236"/>
      <c r="GXZ30" s="236"/>
      <c r="GYA30" s="236"/>
      <c r="GYB30" s="236"/>
      <c r="GYC30" s="236"/>
      <c r="GYL30" s="236"/>
      <c r="GYM30" s="236"/>
      <c r="GYN30" s="236"/>
      <c r="GYO30" s="236"/>
      <c r="GYP30" s="236"/>
      <c r="GYQ30" s="236"/>
      <c r="GYR30" s="236"/>
      <c r="GYS30" s="236"/>
      <c r="GZB30" s="236"/>
      <c r="GZC30" s="236"/>
      <c r="GZD30" s="236"/>
      <c r="GZE30" s="236"/>
      <c r="GZF30" s="236"/>
      <c r="GZG30" s="236"/>
      <c r="GZH30" s="236"/>
      <c r="GZI30" s="236"/>
      <c r="GZR30" s="236"/>
      <c r="GZS30" s="236"/>
      <c r="GZT30" s="236"/>
      <c r="GZU30" s="236"/>
      <c r="GZV30" s="236"/>
      <c r="GZW30" s="236"/>
      <c r="GZX30" s="236"/>
      <c r="GZY30" s="236"/>
      <c r="HAH30" s="236"/>
      <c r="HAI30" s="236"/>
      <c r="HAJ30" s="236"/>
      <c r="HAK30" s="236"/>
      <c r="HAL30" s="236"/>
      <c r="HAM30" s="236"/>
      <c r="HAN30" s="236"/>
      <c r="HAO30" s="236"/>
      <c r="HAX30" s="236"/>
      <c r="HAY30" s="236"/>
      <c r="HAZ30" s="236"/>
      <c r="HBA30" s="236"/>
      <c r="HBB30" s="236"/>
      <c r="HBC30" s="236"/>
      <c r="HBD30" s="236"/>
      <c r="HBE30" s="236"/>
      <c r="HBN30" s="236"/>
      <c r="HBO30" s="236"/>
      <c r="HBP30" s="236"/>
      <c r="HBQ30" s="236"/>
      <c r="HBR30" s="236"/>
      <c r="HBS30" s="236"/>
      <c r="HBT30" s="236"/>
      <c r="HBU30" s="236"/>
      <c r="HCD30" s="236"/>
      <c r="HCE30" s="236"/>
      <c r="HCF30" s="236"/>
      <c r="HCG30" s="236"/>
      <c r="HCH30" s="236"/>
      <c r="HCI30" s="236"/>
      <c r="HCJ30" s="236"/>
      <c r="HCK30" s="236"/>
      <c r="HCT30" s="236"/>
      <c r="HCU30" s="236"/>
      <c r="HCV30" s="236"/>
      <c r="HCW30" s="236"/>
      <c r="HCX30" s="236"/>
      <c r="HCY30" s="236"/>
      <c r="HCZ30" s="236"/>
      <c r="HDA30" s="236"/>
      <c r="HDJ30" s="236"/>
      <c r="HDK30" s="236"/>
      <c r="HDL30" s="236"/>
      <c r="HDM30" s="236"/>
      <c r="HDN30" s="236"/>
      <c r="HDO30" s="236"/>
      <c r="HDP30" s="236"/>
      <c r="HDQ30" s="236"/>
      <c r="HDZ30" s="236"/>
      <c r="HEA30" s="236"/>
      <c r="HEB30" s="236"/>
      <c r="HEC30" s="236"/>
      <c r="HED30" s="236"/>
      <c r="HEE30" s="236"/>
      <c r="HEF30" s="236"/>
      <c r="HEG30" s="236"/>
      <c r="HEP30" s="236"/>
      <c r="HEQ30" s="236"/>
      <c r="HER30" s="236"/>
      <c r="HES30" s="236"/>
      <c r="HET30" s="236"/>
      <c r="HEU30" s="236"/>
      <c r="HEV30" s="236"/>
      <c r="HEW30" s="236"/>
      <c r="HFF30" s="236"/>
      <c r="HFG30" s="236"/>
      <c r="HFH30" s="236"/>
      <c r="HFI30" s="236"/>
      <c r="HFJ30" s="236"/>
      <c r="HFK30" s="236"/>
      <c r="HFL30" s="236"/>
      <c r="HFM30" s="236"/>
      <c r="HFV30" s="236"/>
      <c r="HFW30" s="236"/>
      <c r="HFX30" s="236"/>
      <c r="HFY30" s="236"/>
      <c r="HFZ30" s="236"/>
      <c r="HGA30" s="236"/>
      <c r="HGB30" s="236"/>
      <c r="HGC30" s="236"/>
      <c r="HGL30" s="236"/>
      <c r="HGM30" s="236"/>
      <c r="HGN30" s="236"/>
      <c r="HGO30" s="236"/>
      <c r="HGP30" s="236"/>
      <c r="HGQ30" s="236"/>
      <c r="HGR30" s="236"/>
      <c r="HGS30" s="236"/>
      <c r="HHB30" s="236"/>
      <c r="HHC30" s="236"/>
      <c r="HHD30" s="236"/>
      <c r="HHE30" s="236"/>
      <c r="HHF30" s="236"/>
      <c r="HHG30" s="236"/>
      <c r="HHH30" s="236"/>
      <c r="HHI30" s="236"/>
      <c r="HHR30" s="236"/>
      <c r="HHS30" s="236"/>
      <c r="HHT30" s="236"/>
      <c r="HHU30" s="236"/>
      <c r="HHV30" s="236"/>
      <c r="HHW30" s="236"/>
      <c r="HHX30" s="236"/>
      <c r="HHY30" s="236"/>
      <c r="HIH30" s="236"/>
      <c r="HII30" s="236"/>
      <c r="HIJ30" s="236"/>
      <c r="HIK30" s="236"/>
      <c r="HIL30" s="236"/>
      <c r="HIM30" s="236"/>
      <c r="HIN30" s="236"/>
      <c r="HIO30" s="236"/>
      <c r="HIX30" s="236"/>
      <c r="HIY30" s="236"/>
      <c r="HIZ30" s="236"/>
      <c r="HJA30" s="236"/>
      <c r="HJB30" s="236"/>
      <c r="HJC30" s="236"/>
      <c r="HJD30" s="236"/>
      <c r="HJE30" s="236"/>
      <c r="HJN30" s="236"/>
      <c r="HJO30" s="236"/>
      <c r="HJP30" s="236"/>
      <c r="HJQ30" s="236"/>
      <c r="HJR30" s="236"/>
      <c r="HJS30" s="236"/>
      <c r="HJT30" s="236"/>
      <c r="HJU30" s="236"/>
      <c r="HKD30" s="236"/>
      <c r="HKE30" s="236"/>
      <c r="HKF30" s="236"/>
      <c r="HKG30" s="236"/>
      <c r="HKH30" s="236"/>
      <c r="HKI30" s="236"/>
      <c r="HKJ30" s="236"/>
      <c r="HKK30" s="236"/>
      <c r="HKT30" s="236"/>
      <c r="HKU30" s="236"/>
      <c r="HKV30" s="236"/>
      <c r="HKW30" s="236"/>
      <c r="HKX30" s="236"/>
      <c r="HKY30" s="236"/>
      <c r="HKZ30" s="236"/>
      <c r="HLA30" s="236"/>
      <c r="HLJ30" s="236"/>
      <c r="HLK30" s="236"/>
      <c r="HLL30" s="236"/>
      <c r="HLM30" s="236"/>
      <c r="HLN30" s="236"/>
      <c r="HLO30" s="236"/>
      <c r="HLP30" s="236"/>
      <c r="HLQ30" s="236"/>
      <c r="HLZ30" s="236"/>
      <c r="HMA30" s="236"/>
      <c r="HMB30" s="236"/>
      <c r="HMC30" s="236"/>
      <c r="HMD30" s="236"/>
      <c r="HME30" s="236"/>
      <c r="HMF30" s="236"/>
      <c r="HMG30" s="236"/>
      <c r="HMP30" s="236"/>
      <c r="HMQ30" s="236"/>
      <c r="HMR30" s="236"/>
      <c r="HMS30" s="236"/>
      <c r="HMT30" s="236"/>
      <c r="HMU30" s="236"/>
      <c r="HMV30" s="236"/>
      <c r="HMW30" s="236"/>
      <c r="HNF30" s="236"/>
      <c r="HNG30" s="236"/>
      <c r="HNH30" s="236"/>
      <c r="HNI30" s="236"/>
      <c r="HNJ30" s="236"/>
      <c r="HNK30" s="236"/>
      <c r="HNL30" s="236"/>
      <c r="HNM30" s="236"/>
      <c r="HNV30" s="236"/>
      <c r="HNW30" s="236"/>
      <c r="HNX30" s="236"/>
      <c r="HNY30" s="236"/>
      <c r="HNZ30" s="236"/>
      <c r="HOA30" s="236"/>
      <c r="HOB30" s="236"/>
      <c r="HOC30" s="236"/>
      <c r="HOL30" s="236"/>
      <c r="HOM30" s="236"/>
      <c r="HON30" s="236"/>
      <c r="HOO30" s="236"/>
      <c r="HOP30" s="236"/>
      <c r="HOQ30" s="236"/>
      <c r="HOR30" s="236"/>
      <c r="HOS30" s="236"/>
      <c r="HPB30" s="236"/>
      <c r="HPC30" s="236"/>
      <c r="HPD30" s="236"/>
      <c r="HPE30" s="236"/>
      <c r="HPF30" s="236"/>
      <c r="HPG30" s="236"/>
      <c r="HPH30" s="236"/>
      <c r="HPI30" s="236"/>
      <c r="HPR30" s="236"/>
      <c r="HPS30" s="236"/>
      <c r="HPT30" s="236"/>
      <c r="HPU30" s="236"/>
      <c r="HPV30" s="236"/>
      <c r="HPW30" s="236"/>
      <c r="HPX30" s="236"/>
      <c r="HPY30" s="236"/>
      <c r="HQH30" s="236"/>
      <c r="HQI30" s="236"/>
      <c r="HQJ30" s="236"/>
      <c r="HQK30" s="236"/>
      <c r="HQL30" s="236"/>
      <c r="HQM30" s="236"/>
      <c r="HQN30" s="236"/>
      <c r="HQO30" s="236"/>
      <c r="HQX30" s="236"/>
      <c r="HQY30" s="236"/>
      <c r="HQZ30" s="236"/>
      <c r="HRA30" s="236"/>
      <c r="HRB30" s="236"/>
      <c r="HRC30" s="236"/>
      <c r="HRD30" s="236"/>
      <c r="HRE30" s="236"/>
      <c r="HRN30" s="236"/>
      <c r="HRO30" s="236"/>
      <c r="HRP30" s="236"/>
      <c r="HRQ30" s="236"/>
      <c r="HRR30" s="236"/>
      <c r="HRS30" s="236"/>
      <c r="HRT30" s="236"/>
      <c r="HRU30" s="236"/>
      <c r="HSD30" s="236"/>
      <c r="HSE30" s="236"/>
      <c r="HSF30" s="236"/>
      <c r="HSG30" s="236"/>
      <c r="HSH30" s="236"/>
      <c r="HSI30" s="236"/>
      <c r="HSJ30" s="236"/>
      <c r="HSK30" s="236"/>
      <c r="HST30" s="236"/>
      <c r="HSU30" s="236"/>
      <c r="HSV30" s="236"/>
      <c r="HSW30" s="236"/>
      <c r="HSX30" s="236"/>
      <c r="HSY30" s="236"/>
      <c r="HSZ30" s="236"/>
      <c r="HTA30" s="236"/>
      <c r="HTJ30" s="236"/>
      <c r="HTK30" s="236"/>
      <c r="HTL30" s="236"/>
      <c r="HTM30" s="236"/>
      <c r="HTN30" s="236"/>
      <c r="HTO30" s="236"/>
      <c r="HTP30" s="236"/>
      <c r="HTQ30" s="236"/>
      <c r="HTZ30" s="236"/>
      <c r="HUA30" s="236"/>
      <c r="HUB30" s="236"/>
      <c r="HUC30" s="236"/>
      <c r="HUD30" s="236"/>
      <c r="HUE30" s="236"/>
      <c r="HUF30" s="236"/>
      <c r="HUG30" s="236"/>
      <c r="HUP30" s="236"/>
      <c r="HUQ30" s="236"/>
      <c r="HUR30" s="236"/>
      <c r="HUS30" s="236"/>
      <c r="HUT30" s="236"/>
      <c r="HUU30" s="236"/>
      <c r="HUV30" s="236"/>
      <c r="HUW30" s="236"/>
      <c r="HVF30" s="236"/>
      <c r="HVG30" s="236"/>
      <c r="HVH30" s="236"/>
      <c r="HVI30" s="236"/>
      <c r="HVJ30" s="236"/>
      <c r="HVK30" s="236"/>
      <c r="HVL30" s="236"/>
      <c r="HVM30" s="236"/>
      <c r="HVV30" s="236"/>
      <c r="HVW30" s="236"/>
      <c r="HVX30" s="236"/>
      <c r="HVY30" s="236"/>
      <c r="HVZ30" s="236"/>
      <c r="HWA30" s="236"/>
      <c r="HWB30" s="236"/>
      <c r="HWC30" s="236"/>
      <c r="HWL30" s="236"/>
      <c r="HWM30" s="236"/>
      <c r="HWN30" s="236"/>
      <c r="HWO30" s="236"/>
      <c r="HWP30" s="236"/>
      <c r="HWQ30" s="236"/>
      <c r="HWR30" s="236"/>
      <c r="HWS30" s="236"/>
      <c r="HXB30" s="236"/>
      <c r="HXC30" s="236"/>
      <c r="HXD30" s="236"/>
      <c r="HXE30" s="236"/>
      <c r="HXF30" s="236"/>
      <c r="HXG30" s="236"/>
      <c r="HXH30" s="236"/>
      <c r="HXI30" s="236"/>
      <c r="HXR30" s="236"/>
      <c r="HXS30" s="236"/>
      <c r="HXT30" s="236"/>
      <c r="HXU30" s="236"/>
      <c r="HXV30" s="236"/>
      <c r="HXW30" s="236"/>
      <c r="HXX30" s="236"/>
      <c r="HXY30" s="236"/>
      <c r="HYH30" s="236"/>
      <c r="HYI30" s="236"/>
      <c r="HYJ30" s="236"/>
      <c r="HYK30" s="236"/>
      <c r="HYL30" s="236"/>
      <c r="HYM30" s="236"/>
      <c r="HYN30" s="236"/>
      <c r="HYO30" s="236"/>
      <c r="HYX30" s="236"/>
      <c r="HYY30" s="236"/>
      <c r="HYZ30" s="236"/>
      <c r="HZA30" s="236"/>
      <c r="HZB30" s="236"/>
      <c r="HZC30" s="236"/>
      <c r="HZD30" s="236"/>
      <c r="HZE30" s="236"/>
      <c r="HZN30" s="236"/>
      <c r="HZO30" s="236"/>
      <c r="HZP30" s="236"/>
      <c r="HZQ30" s="236"/>
      <c r="HZR30" s="236"/>
      <c r="HZS30" s="236"/>
      <c r="HZT30" s="236"/>
      <c r="HZU30" s="236"/>
      <c r="IAD30" s="236"/>
      <c r="IAE30" s="236"/>
      <c r="IAF30" s="236"/>
      <c r="IAG30" s="236"/>
      <c r="IAH30" s="236"/>
      <c r="IAI30" s="236"/>
      <c r="IAJ30" s="236"/>
      <c r="IAK30" s="236"/>
      <c r="IAT30" s="236"/>
      <c r="IAU30" s="236"/>
      <c r="IAV30" s="236"/>
      <c r="IAW30" s="236"/>
      <c r="IAX30" s="236"/>
      <c r="IAY30" s="236"/>
      <c r="IAZ30" s="236"/>
      <c r="IBA30" s="236"/>
      <c r="IBJ30" s="236"/>
      <c r="IBK30" s="236"/>
      <c r="IBL30" s="236"/>
      <c r="IBM30" s="236"/>
      <c r="IBN30" s="236"/>
      <c r="IBO30" s="236"/>
      <c r="IBP30" s="236"/>
      <c r="IBQ30" s="236"/>
      <c r="IBZ30" s="236"/>
      <c r="ICA30" s="236"/>
      <c r="ICB30" s="236"/>
      <c r="ICC30" s="236"/>
      <c r="ICD30" s="236"/>
      <c r="ICE30" s="236"/>
      <c r="ICF30" s="236"/>
      <c r="ICG30" s="236"/>
      <c r="ICP30" s="236"/>
      <c r="ICQ30" s="236"/>
      <c r="ICR30" s="236"/>
      <c r="ICS30" s="236"/>
      <c r="ICT30" s="236"/>
      <c r="ICU30" s="236"/>
      <c r="ICV30" s="236"/>
      <c r="ICW30" s="236"/>
      <c r="IDF30" s="236"/>
      <c r="IDG30" s="236"/>
      <c r="IDH30" s="236"/>
      <c r="IDI30" s="236"/>
      <c r="IDJ30" s="236"/>
      <c r="IDK30" s="236"/>
      <c r="IDL30" s="236"/>
      <c r="IDM30" s="236"/>
      <c r="IDV30" s="236"/>
      <c r="IDW30" s="236"/>
      <c r="IDX30" s="236"/>
      <c r="IDY30" s="236"/>
      <c r="IDZ30" s="236"/>
      <c r="IEA30" s="236"/>
      <c r="IEB30" s="236"/>
      <c r="IEC30" s="236"/>
      <c r="IEL30" s="236"/>
      <c r="IEM30" s="236"/>
      <c r="IEN30" s="236"/>
      <c r="IEO30" s="236"/>
      <c r="IEP30" s="236"/>
      <c r="IEQ30" s="236"/>
      <c r="IER30" s="236"/>
      <c r="IES30" s="236"/>
      <c r="IFB30" s="236"/>
      <c r="IFC30" s="236"/>
      <c r="IFD30" s="236"/>
      <c r="IFE30" s="236"/>
      <c r="IFF30" s="236"/>
      <c r="IFG30" s="236"/>
      <c r="IFH30" s="236"/>
      <c r="IFI30" s="236"/>
      <c r="IFR30" s="236"/>
      <c r="IFS30" s="236"/>
      <c r="IFT30" s="236"/>
      <c r="IFU30" s="236"/>
      <c r="IFV30" s="236"/>
      <c r="IFW30" s="236"/>
      <c r="IFX30" s="236"/>
      <c r="IFY30" s="236"/>
      <c r="IGH30" s="236"/>
      <c r="IGI30" s="236"/>
      <c r="IGJ30" s="236"/>
      <c r="IGK30" s="236"/>
      <c r="IGL30" s="236"/>
      <c r="IGM30" s="236"/>
      <c r="IGN30" s="236"/>
      <c r="IGO30" s="236"/>
      <c r="IGX30" s="236"/>
      <c r="IGY30" s="236"/>
      <c r="IGZ30" s="236"/>
      <c r="IHA30" s="236"/>
      <c r="IHB30" s="236"/>
      <c r="IHC30" s="236"/>
      <c r="IHD30" s="236"/>
      <c r="IHE30" s="236"/>
      <c r="IHN30" s="236"/>
      <c r="IHO30" s="236"/>
      <c r="IHP30" s="236"/>
      <c r="IHQ30" s="236"/>
      <c r="IHR30" s="236"/>
      <c r="IHS30" s="236"/>
      <c r="IHT30" s="236"/>
      <c r="IHU30" s="236"/>
      <c r="IID30" s="236"/>
      <c r="IIE30" s="236"/>
      <c r="IIF30" s="236"/>
      <c r="IIG30" s="236"/>
      <c r="IIH30" s="236"/>
      <c r="III30" s="236"/>
      <c r="IIJ30" s="236"/>
      <c r="IIK30" s="236"/>
      <c r="IIT30" s="236"/>
      <c r="IIU30" s="236"/>
      <c r="IIV30" s="236"/>
      <c r="IIW30" s="236"/>
      <c r="IIX30" s="236"/>
      <c r="IIY30" s="236"/>
      <c r="IIZ30" s="236"/>
      <c r="IJA30" s="236"/>
      <c r="IJJ30" s="236"/>
      <c r="IJK30" s="236"/>
      <c r="IJL30" s="236"/>
      <c r="IJM30" s="236"/>
      <c r="IJN30" s="236"/>
      <c r="IJO30" s="236"/>
      <c r="IJP30" s="236"/>
      <c r="IJQ30" s="236"/>
      <c r="IJZ30" s="236"/>
      <c r="IKA30" s="236"/>
      <c r="IKB30" s="236"/>
      <c r="IKC30" s="236"/>
      <c r="IKD30" s="236"/>
      <c r="IKE30" s="236"/>
      <c r="IKF30" s="236"/>
      <c r="IKG30" s="236"/>
      <c r="IKP30" s="236"/>
      <c r="IKQ30" s="236"/>
      <c r="IKR30" s="236"/>
      <c r="IKS30" s="236"/>
      <c r="IKT30" s="236"/>
      <c r="IKU30" s="236"/>
      <c r="IKV30" s="236"/>
      <c r="IKW30" s="236"/>
      <c r="ILF30" s="236"/>
      <c r="ILG30" s="236"/>
      <c r="ILH30" s="236"/>
      <c r="ILI30" s="236"/>
      <c r="ILJ30" s="236"/>
      <c r="ILK30" s="236"/>
      <c r="ILL30" s="236"/>
      <c r="ILM30" s="236"/>
      <c r="ILV30" s="236"/>
      <c r="ILW30" s="236"/>
      <c r="ILX30" s="236"/>
      <c r="ILY30" s="236"/>
      <c r="ILZ30" s="236"/>
      <c r="IMA30" s="236"/>
      <c r="IMB30" s="236"/>
      <c r="IMC30" s="236"/>
      <c r="IML30" s="236"/>
      <c r="IMM30" s="236"/>
      <c r="IMN30" s="236"/>
      <c r="IMO30" s="236"/>
      <c r="IMP30" s="236"/>
      <c r="IMQ30" s="236"/>
      <c r="IMR30" s="236"/>
      <c r="IMS30" s="236"/>
      <c r="INB30" s="236"/>
      <c r="INC30" s="236"/>
      <c r="IND30" s="236"/>
      <c r="INE30" s="236"/>
      <c r="INF30" s="236"/>
      <c r="ING30" s="236"/>
      <c r="INH30" s="236"/>
      <c r="INI30" s="236"/>
      <c r="INR30" s="236"/>
      <c r="INS30" s="236"/>
      <c r="INT30" s="236"/>
      <c r="INU30" s="236"/>
      <c r="INV30" s="236"/>
      <c r="INW30" s="236"/>
      <c r="INX30" s="236"/>
      <c r="INY30" s="236"/>
      <c r="IOH30" s="236"/>
      <c r="IOI30" s="236"/>
      <c r="IOJ30" s="236"/>
      <c r="IOK30" s="236"/>
      <c r="IOL30" s="236"/>
      <c r="IOM30" s="236"/>
      <c r="ION30" s="236"/>
      <c r="IOO30" s="236"/>
      <c r="IOX30" s="236"/>
      <c r="IOY30" s="236"/>
      <c r="IOZ30" s="236"/>
      <c r="IPA30" s="236"/>
      <c r="IPB30" s="236"/>
      <c r="IPC30" s="236"/>
      <c r="IPD30" s="236"/>
      <c r="IPE30" s="236"/>
      <c r="IPN30" s="236"/>
      <c r="IPO30" s="236"/>
      <c r="IPP30" s="236"/>
      <c r="IPQ30" s="236"/>
      <c r="IPR30" s="236"/>
      <c r="IPS30" s="236"/>
      <c r="IPT30" s="236"/>
      <c r="IPU30" s="236"/>
      <c r="IQD30" s="236"/>
      <c r="IQE30" s="236"/>
      <c r="IQF30" s="236"/>
      <c r="IQG30" s="236"/>
      <c r="IQH30" s="236"/>
      <c r="IQI30" s="236"/>
      <c r="IQJ30" s="236"/>
      <c r="IQK30" s="236"/>
      <c r="IQT30" s="236"/>
      <c r="IQU30" s="236"/>
      <c r="IQV30" s="236"/>
      <c r="IQW30" s="236"/>
      <c r="IQX30" s="236"/>
      <c r="IQY30" s="236"/>
      <c r="IQZ30" s="236"/>
      <c r="IRA30" s="236"/>
      <c r="IRJ30" s="236"/>
      <c r="IRK30" s="236"/>
      <c r="IRL30" s="236"/>
      <c r="IRM30" s="236"/>
      <c r="IRN30" s="236"/>
      <c r="IRO30" s="236"/>
      <c r="IRP30" s="236"/>
      <c r="IRQ30" s="236"/>
      <c r="IRZ30" s="236"/>
      <c r="ISA30" s="236"/>
      <c r="ISB30" s="236"/>
      <c r="ISC30" s="236"/>
      <c r="ISD30" s="236"/>
      <c r="ISE30" s="236"/>
      <c r="ISF30" s="236"/>
      <c r="ISG30" s="236"/>
      <c r="ISP30" s="236"/>
      <c r="ISQ30" s="236"/>
      <c r="ISR30" s="236"/>
      <c r="ISS30" s="236"/>
      <c r="IST30" s="236"/>
      <c r="ISU30" s="236"/>
      <c r="ISV30" s="236"/>
      <c r="ISW30" s="236"/>
      <c r="ITF30" s="236"/>
      <c r="ITG30" s="236"/>
      <c r="ITH30" s="236"/>
      <c r="ITI30" s="236"/>
      <c r="ITJ30" s="236"/>
      <c r="ITK30" s="236"/>
      <c r="ITL30" s="236"/>
      <c r="ITM30" s="236"/>
      <c r="ITV30" s="236"/>
      <c r="ITW30" s="236"/>
      <c r="ITX30" s="236"/>
      <c r="ITY30" s="236"/>
      <c r="ITZ30" s="236"/>
      <c r="IUA30" s="236"/>
      <c r="IUB30" s="236"/>
      <c r="IUC30" s="236"/>
      <c r="IUL30" s="236"/>
      <c r="IUM30" s="236"/>
      <c r="IUN30" s="236"/>
      <c r="IUO30" s="236"/>
      <c r="IUP30" s="236"/>
      <c r="IUQ30" s="236"/>
      <c r="IUR30" s="236"/>
      <c r="IUS30" s="236"/>
      <c r="IVB30" s="236"/>
      <c r="IVC30" s="236"/>
      <c r="IVD30" s="236"/>
      <c r="IVE30" s="236"/>
      <c r="IVF30" s="236"/>
      <c r="IVG30" s="236"/>
      <c r="IVH30" s="236"/>
      <c r="IVI30" s="236"/>
      <c r="IVR30" s="236"/>
      <c r="IVS30" s="236"/>
      <c r="IVT30" s="236"/>
      <c r="IVU30" s="236"/>
      <c r="IVV30" s="236"/>
      <c r="IVW30" s="236"/>
      <c r="IVX30" s="236"/>
      <c r="IVY30" s="236"/>
      <c r="IWH30" s="236"/>
      <c r="IWI30" s="236"/>
      <c r="IWJ30" s="236"/>
      <c r="IWK30" s="236"/>
      <c r="IWL30" s="236"/>
      <c r="IWM30" s="236"/>
      <c r="IWN30" s="236"/>
      <c r="IWO30" s="236"/>
      <c r="IWX30" s="236"/>
      <c r="IWY30" s="236"/>
      <c r="IWZ30" s="236"/>
      <c r="IXA30" s="236"/>
      <c r="IXB30" s="236"/>
      <c r="IXC30" s="236"/>
      <c r="IXD30" s="236"/>
      <c r="IXE30" s="236"/>
      <c r="IXN30" s="236"/>
      <c r="IXO30" s="236"/>
      <c r="IXP30" s="236"/>
      <c r="IXQ30" s="236"/>
      <c r="IXR30" s="236"/>
      <c r="IXS30" s="236"/>
      <c r="IXT30" s="236"/>
      <c r="IXU30" s="236"/>
      <c r="IYD30" s="236"/>
      <c r="IYE30" s="236"/>
      <c r="IYF30" s="236"/>
      <c r="IYG30" s="236"/>
      <c r="IYH30" s="236"/>
      <c r="IYI30" s="236"/>
      <c r="IYJ30" s="236"/>
      <c r="IYK30" s="236"/>
      <c r="IYT30" s="236"/>
      <c r="IYU30" s="236"/>
      <c r="IYV30" s="236"/>
      <c r="IYW30" s="236"/>
      <c r="IYX30" s="236"/>
      <c r="IYY30" s="236"/>
      <c r="IYZ30" s="236"/>
      <c r="IZA30" s="236"/>
      <c r="IZJ30" s="236"/>
      <c r="IZK30" s="236"/>
      <c r="IZL30" s="236"/>
      <c r="IZM30" s="236"/>
      <c r="IZN30" s="236"/>
      <c r="IZO30" s="236"/>
      <c r="IZP30" s="236"/>
      <c r="IZQ30" s="236"/>
      <c r="IZZ30" s="236"/>
      <c r="JAA30" s="236"/>
      <c r="JAB30" s="236"/>
      <c r="JAC30" s="236"/>
      <c r="JAD30" s="236"/>
      <c r="JAE30" s="236"/>
      <c r="JAF30" s="236"/>
      <c r="JAG30" s="236"/>
      <c r="JAP30" s="236"/>
      <c r="JAQ30" s="236"/>
      <c r="JAR30" s="236"/>
      <c r="JAS30" s="236"/>
      <c r="JAT30" s="236"/>
      <c r="JAU30" s="236"/>
      <c r="JAV30" s="236"/>
      <c r="JAW30" s="236"/>
      <c r="JBF30" s="236"/>
      <c r="JBG30" s="236"/>
      <c r="JBH30" s="236"/>
      <c r="JBI30" s="236"/>
      <c r="JBJ30" s="236"/>
      <c r="JBK30" s="236"/>
      <c r="JBL30" s="236"/>
      <c r="JBM30" s="236"/>
      <c r="JBV30" s="236"/>
      <c r="JBW30" s="236"/>
      <c r="JBX30" s="236"/>
      <c r="JBY30" s="236"/>
      <c r="JBZ30" s="236"/>
      <c r="JCA30" s="236"/>
      <c r="JCB30" s="236"/>
      <c r="JCC30" s="236"/>
      <c r="JCL30" s="236"/>
      <c r="JCM30" s="236"/>
      <c r="JCN30" s="236"/>
      <c r="JCO30" s="236"/>
      <c r="JCP30" s="236"/>
      <c r="JCQ30" s="236"/>
      <c r="JCR30" s="236"/>
      <c r="JCS30" s="236"/>
      <c r="JDB30" s="236"/>
      <c r="JDC30" s="236"/>
      <c r="JDD30" s="236"/>
      <c r="JDE30" s="236"/>
      <c r="JDF30" s="236"/>
      <c r="JDG30" s="236"/>
      <c r="JDH30" s="236"/>
      <c r="JDI30" s="236"/>
      <c r="JDR30" s="236"/>
      <c r="JDS30" s="236"/>
      <c r="JDT30" s="236"/>
      <c r="JDU30" s="236"/>
      <c r="JDV30" s="236"/>
      <c r="JDW30" s="236"/>
      <c r="JDX30" s="236"/>
      <c r="JDY30" s="236"/>
      <c r="JEH30" s="236"/>
      <c r="JEI30" s="236"/>
      <c r="JEJ30" s="236"/>
      <c r="JEK30" s="236"/>
      <c r="JEL30" s="236"/>
      <c r="JEM30" s="236"/>
      <c r="JEN30" s="236"/>
      <c r="JEO30" s="236"/>
      <c r="JEX30" s="236"/>
      <c r="JEY30" s="236"/>
      <c r="JEZ30" s="236"/>
      <c r="JFA30" s="236"/>
      <c r="JFB30" s="236"/>
      <c r="JFC30" s="236"/>
      <c r="JFD30" s="236"/>
      <c r="JFE30" s="236"/>
      <c r="JFN30" s="236"/>
      <c r="JFO30" s="236"/>
      <c r="JFP30" s="236"/>
      <c r="JFQ30" s="236"/>
      <c r="JFR30" s="236"/>
      <c r="JFS30" s="236"/>
      <c r="JFT30" s="236"/>
      <c r="JFU30" s="236"/>
      <c r="JGD30" s="236"/>
      <c r="JGE30" s="236"/>
      <c r="JGF30" s="236"/>
      <c r="JGG30" s="236"/>
      <c r="JGH30" s="236"/>
      <c r="JGI30" s="236"/>
      <c r="JGJ30" s="236"/>
      <c r="JGK30" s="236"/>
      <c r="JGT30" s="236"/>
      <c r="JGU30" s="236"/>
      <c r="JGV30" s="236"/>
      <c r="JGW30" s="236"/>
      <c r="JGX30" s="236"/>
      <c r="JGY30" s="236"/>
      <c r="JGZ30" s="236"/>
      <c r="JHA30" s="236"/>
      <c r="JHJ30" s="236"/>
      <c r="JHK30" s="236"/>
      <c r="JHL30" s="236"/>
      <c r="JHM30" s="236"/>
      <c r="JHN30" s="236"/>
      <c r="JHO30" s="236"/>
      <c r="JHP30" s="236"/>
      <c r="JHQ30" s="236"/>
      <c r="JHZ30" s="236"/>
      <c r="JIA30" s="236"/>
      <c r="JIB30" s="236"/>
      <c r="JIC30" s="236"/>
      <c r="JID30" s="236"/>
      <c r="JIE30" s="236"/>
      <c r="JIF30" s="236"/>
      <c r="JIG30" s="236"/>
      <c r="JIP30" s="236"/>
      <c r="JIQ30" s="236"/>
      <c r="JIR30" s="236"/>
      <c r="JIS30" s="236"/>
      <c r="JIT30" s="236"/>
      <c r="JIU30" s="236"/>
      <c r="JIV30" s="236"/>
      <c r="JIW30" s="236"/>
      <c r="JJF30" s="236"/>
      <c r="JJG30" s="236"/>
      <c r="JJH30" s="236"/>
      <c r="JJI30" s="236"/>
      <c r="JJJ30" s="236"/>
      <c r="JJK30" s="236"/>
      <c r="JJL30" s="236"/>
      <c r="JJM30" s="236"/>
      <c r="JJV30" s="236"/>
      <c r="JJW30" s="236"/>
      <c r="JJX30" s="236"/>
      <c r="JJY30" s="236"/>
      <c r="JJZ30" s="236"/>
      <c r="JKA30" s="236"/>
      <c r="JKB30" s="236"/>
      <c r="JKC30" s="236"/>
      <c r="JKL30" s="236"/>
      <c r="JKM30" s="236"/>
      <c r="JKN30" s="236"/>
      <c r="JKO30" s="236"/>
      <c r="JKP30" s="236"/>
      <c r="JKQ30" s="236"/>
      <c r="JKR30" s="236"/>
      <c r="JKS30" s="236"/>
      <c r="JLB30" s="236"/>
      <c r="JLC30" s="236"/>
      <c r="JLD30" s="236"/>
      <c r="JLE30" s="236"/>
      <c r="JLF30" s="236"/>
      <c r="JLG30" s="236"/>
      <c r="JLH30" s="236"/>
      <c r="JLI30" s="236"/>
      <c r="JLR30" s="236"/>
      <c r="JLS30" s="236"/>
      <c r="JLT30" s="236"/>
      <c r="JLU30" s="236"/>
      <c r="JLV30" s="236"/>
      <c r="JLW30" s="236"/>
      <c r="JLX30" s="236"/>
      <c r="JLY30" s="236"/>
      <c r="JMH30" s="236"/>
      <c r="JMI30" s="236"/>
      <c r="JMJ30" s="236"/>
      <c r="JMK30" s="236"/>
      <c r="JML30" s="236"/>
      <c r="JMM30" s="236"/>
      <c r="JMN30" s="236"/>
      <c r="JMO30" s="236"/>
      <c r="JMX30" s="236"/>
      <c r="JMY30" s="236"/>
      <c r="JMZ30" s="236"/>
      <c r="JNA30" s="236"/>
      <c r="JNB30" s="236"/>
      <c r="JNC30" s="236"/>
      <c r="JND30" s="236"/>
      <c r="JNE30" s="236"/>
      <c r="JNN30" s="236"/>
      <c r="JNO30" s="236"/>
      <c r="JNP30" s="236"/>
      <c r="JNQ30" s="236"/>
      <c r="JNR30" s="236"/>
      <c r="JNS30" s="236"/>
      <c r="JNT30" s="236"/>
      <c r="JNU30" s="236"/>
      <c r="JOD30" s="236"/>
      <c r="JOE30" s="236"/>
      <c r="JOF30" s="236"/>
      <c r="JOG30" s="236"/>
      <c r="JOH30" s="236"/>
      <c r="JOI30" s="236"/>
      <c r="JOJ30" s="236"/>
      <c r="JOK30" s="236"/>
      <c r="JOT30" s="236"/>
      <c r="JOU30" s="236"/>
      <c r="JOV30" s="236"/>
      <c r="JOW30" s="236"/>
      <c r="JOX30" s="236"/>
      <c r="JOY30" s="236"/>
      <c r="JOZ30" s="236"/>
      <c r="JPA30" s="236"/>
      <c r="JPJ30" s="236"/>
      <c r="JPK30" s="236"/>
      <c r="JPL30" s="236"/>
      <c r="JPM30" s="236"/>
      <c r="JPN30" s="236"/>
      <c r="JPO30" s="236"/>
      <c r="JPP30" s="236"/>
      <c r="JPQ30" s="236"/>
      <c r="JPZ30" s="236"/>
      <c r="JQA30" s="236"/>
      <c r="JQB30" s="236"/>
      <c r="JQC30" s="236"/>
      <c r="JQD30" s="236"/>
      <c r="JQE30" s="236"/>
      <c r="JQF30" s="236"/>
      <c r="JQG30" s="236"/>
      <c r="JQP30" s="236"/>
      <c r="JQQ30" s="236"/>
      <c r="JQR30" s="236"/>
      <c r="JQS30" s="236"/>
      <c r="JQT30" s="236"/>
      <c r="JQU30" s="236"/>
      <c r="JQV30" s="236"/>
      <c r="JQW30" s="236"/>
      <c r="JRF30" s="236"/>
      <c r="JRG30" s="236"/>
      <c r="JRH30" s="236"/>
      <c r="JRI30" s="236"/>
      <c r="JRJ30" s="236"/>
      <c r="JRK30" s="236"/>
      <c r="JRL30" s="236"/>
      <c r="JRM30" s="236"/>
      <c r="JRV30" s="236"/>
      <c r="JRW30" s="236"/>
      <c r="JRX30" s="236"/>
      <c r="JRY30" s="236"/>
      <c r="JRZ30" s="236"/>
      <c r="JSA30" s="236"/>
      <c r="JSB30" s="236"/>
      <c r="JSC30" s="236"/>
      <c r="JSL30" s="236"/>
      <c r="JSM30" s="236"/>
      <c r="JSN30" s="236"/>
      <c r="JSO30" s="236"/>
      <c r="JSP30" s="236"/>
      <c r="JSQ30" s="236"/>
      <c r="JSR30" s="236"/>
      <c r="JSS30" s="236"/>
      <c r="JTB30" s="236"/>
      <c r="JTC30" s="236"/>
      <c r="JTD30" s="236"/>
      <c r="JTE30" s="236"/>
      <c r="JTF30" s="236"/>
      <c r="JTG30" s="236"/>
      <c r="JTH30" s="236"/>
      <c r="JTI30" s="236"/>
      <c r="JTR30" s="236"/>
      <c r="JTS30" s="236"/>
      <c r="JTT30" s="236"/>
      <c r="JTU30" s="236"/>
      <c r="JTV30" s="236"/>
      <c r="JTW30" s="236"/>
      <c r="JTX30" s="236"/>
      <c r="JTY30" s="236"/>
      <c r="JUH30" s="236"/>
      <c r="JUI30" s="236"/>
      <c r="JUJ30" s="236"/>
      <c r="JUK30" s="236"/>
      <c r="JUL30" s="236"/>
      <c r="JUM30" s="236"/>
      <c r="JUN30" s="236"/>
      <c r="JUO30" s="236"/>
      <c r="JUX30" s="236"/>
      <c r="JUY30" s="236"/>
      <c r="JUZ30" s="236"/>
      <c r="JVA30" s="236"/>
      <c r="JVB30" s="236"/>
      <c r="JVC30" s="236"/>
      <c r="JVD30" s="236"/>
      <c r="JVE30" s="236"/>
      <c r="JVN30" s="236"/>
      <c r="JVO30" s="236"/>
      <c r="JVP30" s="236"/>
      <c r="JVQ30" s="236"/>
      <c r="JVR30" s="236"/>
      <c r="JVS30" s="236"/>
      <c r="JVT30" s="236"/>
      <c r="JVU30" s="236"/>
      <c r="JWD30" s="236"/>
      <c r="JWE30" s="236"/>
      <c r="JWF30" s="236"/>
      <c r="JWG30" s="236"/>
      <c r="JWH30" s="236"/>
      <c r="JWI30" s="236"/>
      <c r="JWJ30" s="236"/>
      <c r="JWK30" s="236"/>
      <c r="JWT30" s="236"/>
      <c r="JWU30" s="236"/>
      <c r="JWV30" s="236"/>
      <c r="JWW30" s="236"/>
      <c r="JWX30" s="236"/>
      <c r="JWY30" s="236"/>
      <c r="JWZ30" s="236"/>
      <c r="JXA30" s="236"/>
      <c r="JXJ30" s="236"/>
      <c r="JXK30" s="236"/>
      <c r="JXL30" s="236"/>
      <c r="JXM30" s="236"/>
      <c r="JXN30" s="236"/>
      <c r="JXO30" s="236"/>
      <c r="JXP30" s="236"/>
      <c r="JXQ30" s="236"/>
      <c r="JXZ30" s="236"/>
      <c r="JYA30" s="236"/>
      <c r="JYB30" s="236"/>
      <c r="JYC30" s="236"/>
      <c r="JYD30" s="236"/>
      <c r="JYE30" s="236"/>
      <c r="JYF30" s="236"/>
      <c r="JYG30" s="236"/>
      <c r="JYP30" s="236"/>
      <c r="JYQ30" s="236"/>
      <c r="JYR30" s="236"/>
      <c r="JYS30" s="236"/>
      <c r="JYT30" s="236"/>
      <c r="JYU30" s="236"/>
      <c r="JYV30" s="236"/>
      <c r="JYW30" s="236"/>
      <c r="JZF30" s="236"/>
      <c r="JZG30" s="236"/>
      <c r="JZH30" s="236"/>
      <c r="JZI30" s="236"/>
      <c r="JZJ30" s="236"/>
      <c r="JZK30" s="236"/>
      <c r="JZL30" s="236"/>
      <c r="JZM30" s="236"/>
      <c r="JZV30" s="236"/>
      <c r="JZW30" s="236"/>
      <c r="JZX30" s="236"/>
      <c r="JZY30" s="236"/>
      <c r="JZZ30" s="236"/>
      <c r="KAA30" s="236"/>
      <c r="KAB30" s="236"/>
      <c r="KAC30" s="236"/>
      <c r="KAL30" s="236"/>
      <c r="KAM30" s="236"/>
      <c r="KAN30" s="236"/>
      <c r="KAO30" s="236"/>
      <c r="KAP30" s="236"/>
      <c r="KAQ30" s="236"/>
      <c r="KAR30" s="236"/>
      <c r="KAS30" s="236"/>
      <c r="KBB30" s="236"/>
      <c r="KBC30" s="236"/>
      <c r="KBD30" s="236"/>
      <c r="KBE30" s="236"/>
      <c r="KBF30" s="236"/>
      <c r="KBG30" s="236"/>
      <c r="KBH30" s="236"/>
      <c r="KBI30" s="236"/>
      <c r="KBR30" s="236"/>
      <c r="KBS30" s="236"/>
      <c r="KBT30" s="236"/>
      <c r="KBU30" s="236"/>
      <c r="KBV30" s="236"/>
      <c r="KBW30" s="236"/>
      <c r="KBX30" s="236"/>
      <c r="KBY30" s="236"/>
      <c r="KCH30" s="236"/>
      <c r="KCI30" s="236"/>
      <c r="KCJ30" s="236"/>
      <c r="KCK30" s="236"/>
      <c r="KCL30" s="236"/>
      <c r="KCM30" s="236"/>
      <c r="KCN30" s="236"/>
      <c r="KCO30" s="236"/>
      <c r="KCX30" s="236"/>
      <c r="KCY30" s="236"/>
      <c r="KCZ30" s="236"/>
      <c r="KDA30" s="236"/>
      <c r="KDB30" s="236"/>
      <c r="KDC30" s="236"/>
      <c r="KDD30" s="236"/>
      <c r="KDE30" s="236"/>
      <c r="KDN30" s="236"/>
      <c r="KDO30" s="236"/>
      <c r="KDP30" s="236"/>
      <c r="KDQ30" s="236"/>
      <c r="KDR30" s="236"/>
      <c r="KDS30" s="236"/>
      <c r="KDT30" s="236"/>
      <c r="KDU30" s="236"/>
      <c r="KED30" s="236"/>
      <c r="KEE30" s="236"/>
      <c r="KEF30" s="236"/>
      <c r="KEG30" s="236"/>
      <c r="KEH30" s="236"/>
      <c r="KEI30" s="236"/>
      <c r="KEJ30" s="236"/>
      <c r="KEK30" s="236"/>
      <c r="KET30" s="236"/>
      <c r="KEU30" s="236"/>
      <c r="KEV30" s="236"/>
      <c r="KEW30" s="236"/>
      <c r="KEX30" s="236"/>
      <c r="KEY30" s="236"/>
      <c r="KEZ30" s="236"/>
      <c r="KFA30" s="236"/>
      <c r="KFJ30" s="236"/>
      <c r="KFK30" s="236"/>
      <c r="KFL30" s="236"/>
      <c r="KFM30" s="236"/>
      <c r="KFN30" s="236"/>
      <c r="KFO30" s="236"/>
      <c r="KFP30" s="236"/>
      <c r="KFQ30" s="236"/>
      <c r="KFZ30" s="236"/>
      <c r="KGA30" s="236"/>
      <c r="KGB30" s="236"/>
      <c r="KGC30" s="236"/>
      <c r="KGD30" s="236"/>
      <c r="KGE30" s="236"/>
      <c r="KGF30" s="236"/>
      <c r="KGG30" s="236"/>
      <c r="KGP30" s="236"/>
      <c r="KGQ30" s="236"/>
      <c r="KGR30" s="236"/>
      <c r="KGS30" s="236"/>
      <c r="KGT30" s="236"/>
      <c r="KGU30" s="236"/>
      <c r="KGV30" s="236"/>
      <c r="KGW30" s="236"/>
      <c r="KHF30" s="236"/>
      <c r="KHG30" s="236"/>
      <c r="KHH30" s="236"/>
      <c r="KHI30" s="236"/>
      <c r="KHJ30" s="236"/>
      <c r="KHK30" s="236"/>
      <c r="KHL30" s="236"/>
      <c r="KHM30" s="236"/>
      <c r="KHV30" s="236"/>
      <c r="KHW30" s="236"/>
      <c r="KHX30" s="236"/>
      <c r="KHY30" s="236"/>
      <c r="KHZ30" s="236"/>
      <c r="KIA30" s="236"/>
      <c r="KIB30" s="236"/>
      <c r="KIC30" s="236"/>
      <c r="KIL30" s="236"/>
      <c r="KIM30" s="236"/>
      <c r="KIN30" s="236"/>
      <c r="KIO30" s="236"/>
      <c r="KIP30" s="236"/>
      <c r="KIQ30" s="236"/>
      <c r="KIR30" s="236"/>
      <c r="KIS30" s="236"/>
      <c r="KJB30" s="236"/>
      <c r="KJC30" s="236"/>
      <c r="KJD30" s="236"/>
      <c r="KJE30" s="236"/>
      <c r="KJF30" s="236"/>
      <c r="KJG30" s="236"/>
      <c r="KJH30" s="236"/>
      <c r="KJI30" s="236"/>
      <c r="KJR30" s="236"/>
      <c r="KJS30" s="236"/>
      <c r="KJT30" s="236"/>
      <c r="KJU30" s="236"/>
      <c r="KJV30" s="236"/>
      <c r="KJW30" s="236"/>
      <c r="KJX30" s="236"/>
      <c r="KJY30" s="236"/>
      <c r="KKH30" s="236"/>
      <c r="KKI30" s="236"/>
      <c r="KKJ30" s="236"/>
      <c r="KKK30" s="236"/>
      <c r="KKL30" s="236"/>
      <c r="KKM30" s="236"/>
      <c r="KKN30" s="236"/>
      <c r="KKO30" s="236"/>
      <c r="KKX30" s="236"/>
      <c r="KKY30" s="236"/>
      <c r="KKZ30" s="236"/>
      <c r="KLA30" s="236"/>
      <c r="KLB30" s="236"/>
      <c r="KLC30" s="236"/>
      <c r="KLD30" s="236"/>
      <c r="KLE30" s="236"/>
      <c r="KLN30" s="236"/>
      <c r="KLO30" s="236"/>
      <c r="KLP30" s="236"/>
      <c r="KLQ30" s="236"/>
      <c r="KLR30" s="236"/>
      <c r="KLS30" s="236"/>
      <c r="KLT30" s="236"/>
      <c r="KLU30" s="236"/>
      <c r="KMD30" s="236"/>
      <c r="KME30" s="236"/>
      <c r="KMF30" s="236"/>
      <c r="KMG30" s="236"/>
      <c r="KMH30" s="236"/>
      <c r="KMI30" s="236"/>
      <c r="KMJ30" s="236"/>
      <c r="KMK30" s="236"/>
      <c r="KMT30" s="236"/>
      <c r="KMU30" s="236"/>
      <c r="KMV30" s="236"/>
      <c r="KMW30" s="236"/>
      <c r="KMX30" s="236"/>
      <c r="KMY30" s="236"/>
      <c r="KMZ30" s="236"/>
      <c r="KNA30" s="236"/>
      <c r="KNJ30" s="236"/>
      <c r="KNK30" s="236"/>
      <c r="KNL30" s="236"/>
      <c r="KNM30" s="236"/>
      <c r="KNN30" s="236"/>
      <c r="KNO30" s="236"/>
      <c r="KNP30" s="236"/>
      <c r="KNQ30" s="236"/>
      <c r="KNZ30" s="236"/>
      <c r="KOA30" s="236"/>
      <c r="KOB30" s="236"/>
      <c r="KOC30" s="236"/>
      <c r="KOD30" s="236"/>
      <c r="KOE30" s="236"/>
      <c r="KOF30" s="236"/>
      <c r="KOG30" s="236"/>
      <c r="KOP30" s="236"/>
      <c r="KOQ30" s="236"/>
      <c r="KOR30" s="236"/>
      <c r="KOS30" s="236"/>
      <c r="KOT30" s="236"/>
      <c r="KOU30" s="236"/>
      <c r="KOV30" s="236"/>
      <c r="KOW30" s="236"/>
      <c r="KPF30" s="236"/>
      <c r="KPG30" s="236"/>
      <c r="KPH30" s="236"/>
      <c r="KPI30" s="236"/>
      <c r="KPJ30" s="236"/>
      <c r="KPK30" s="236"/>
      <c r="KPL30" s="236"/>
      <c r="KPM30" s="236"/>
      <c r="KPV30" s="236"/>
      <c r="KPW30" s="236"/>
      <c r="KPX30" s="236"/>
      <c r="KPY30" s="236"/>
      <c r="KPZ30" s="236"/>
      <c r="KQA30" s="236"/>
      <c r="KQB30" s="236"/>
      <c r="KQC30" s="236"/>
      <c r="KQL30" s="236"/>
      <c r="KQM30" s="236"/>
      <c r="KQN30" s="236"/>
      <c r="KQO30" s="236"/>
      <c r="KQP30" s="236"/>
      <c r="KQQ30" s="236"/>
      <c r="KQR30" s="236"/>
      <c r="KQS30" s="236"/>
      <c r="KRB30" s="236"/>
      <c r="KRC30" s="236"/>
      <c r="KRD30" s="236"/>
      <c r="KRE30" s="236"/>
      <c r="KRF30" s="236"/>
      <c r="KRG30" s="236"/>
      <c r="KRH30" s="236"/>
      <c r="KRI30" s="236"/>
      <c r="KRR30" s="236"/>
      <c r="KRS30" s="236"/>
      <c r="KRT30" s="236"/>
      <c r="KRU30" s="236"/>
      <c r="KRV30" s="236"/>
      <c r="KRW30" s="236"/>
      <c r="KRX30" s="236"/>
      <c r="KRY30" s="236"/>
      <c r="KSH30" s="236"/>
      <c r="KSI30" s="236"/>
      <c r="KSJ30" s="236"/>
      <c r="KSK30" s="236"/>
      <c r="KSL30" s="236"/>
      <c r="KSM30" s="236"/>
      <c r="KSN30" s="236"/>
      <c r="KSO30" s="236"/>
      <c r="KSX30" s="236"/>
      <c r="KSY30" s="236"/>
      <c r="KSZ30" s="236"/>
      <c r="KTA30" s="236"/>
      <c r="KTB30" s="236"/>
      <c r="KTC30" s="236"/>
      <c r="KTD30" s="236"/>
      <c r="KTE30" s="236"/>
      <c r="KTN30" s="236"/>
      <c r="KTO30" s="236"/>
      <c r="KTP30" s="236"/>
      <c r="KTQ30" s="236"/>
      <c r="KTR30" s="236"/>
      <c r="KTS30" s="236"/>
      <c r="KTT30" s="236"/>
      <c r="KTU30" s="236"/>
      <c r="KUD30" s="236"/>
      <c r="KUE30" s="236"/>
      <c r="KUF30" s="236"/>
      <c r="KUG30" s="236"/>
      <c r="KUH30" s="236"/>
      <c r="KUI30" s="236"/>
      <c r="KUJ30" s="236"/>
      <c r="KUK30" s="236"/>
      <c r="KUT30" s="236"/>
      <c r="KUU30" s="236"/>
      <c r="KUV30" s="236"/>
      <c r="KUW30" s="236"/>
      <c r="KUX30" s="236"/>
      <c r="KUY30" s="236"/>
      <c r="KUZ30" s="236"/>
      <c r="KVA30" s="236"/>
      <c r="KVJ30" s="236"/>
      <c r="KVK30" s="236"/>
      <c r="KVL30" s="236"/>
      <c r="KVM30" s="236"/>
      <c r="KVN30" s="236"/>
      <c r="KVO30" s="236"/>
      <c r="KVP30" s="236"/>
      <c r="KVQ30" s="236"/>
      <c r="KVZ30" s="236"/>
      <c r="KWA30" s="236"/>
      <c r="KWB30" s="236"/>
      <c r="KWC30" s="236"/>
      <c r="KWD30" s="236"/>
      <c r="KWE30" s="236"/>
      <c r="KWF30" s="236"/>
      <c r="KWG30" s="236"/>
      <c r="KWP30" s="236"/>
      <c r="KWQ30" s="236"/>
      <c r="KWR30" s="236"/>
      <c r="KWS30" s="236"/>
      <c r="KWT30" s="236"/>
      <c r="KWU30" s="236"/>
      <c r="KWV30" s="236"/>
      <c r="KWW30" s="236"/>
      <c r="KXF30" s="236"/>
      <c r="KXG30" s="236"/>
      <c r="KXH30" s="236"/>
      <c r="KXI30" s="236"/>
      <c r="KXJ30" s="236"/>
      <c r="KXK30" s="236"/>
      <c r="KXL30" s="236"/>
      <c r="KXM30" s="236"/>
      <c r="KXV30" s="236"/>
      <c r="KXW30" s="236"/>
      <c r="KXX30" s="236"/>
      <c r="KXY30" s="236"/>
      <c r="KXZ30" s="236"/>
      <c r="KYA30" s="236"/>
      <c r="KYB30" s="236"/>
      <c r="KYC30" s="236"/>
      <c r="KYL30" s="236"/>
      <c r="KYM30" s="236"/>
      <c r="KYN30" s="236"/>
      <c r="KYO30" s="236"/>
      <c r="KYP30" s="236"/>
      <c r="KYQ30" s="236"/>
      <c r="KYR30" s="236"/>
      <c r="KYS30" s="236"/>
      <c r="KZB30" s="236"/>
      <c r="KZC30" s="236"/>
      <c r="KZD30" s="236"/>
      <c r="KZE30" s="236"/>
      <c r="KZF30" s="236"/>
      <c r="KZG30" s="236"/>
      <c r="KZH30" s="236"/>
      <c r="KZI30" s="236"/>
      <c r="KZR30" s="236"/>
      <c r="KZS30" s="236"/>
      <c r="KZT30" s="236"/>
      <c r="KZU30" s="236"/>
      <c r="KZV30" s="236"/>
      <c r="KZW30" s="236"/>
      <c r="KZX30" s="236"/>
      <c r="KZY30" s="236"/>
      <c r="LAH30" s="236"/>
      <c r="LAI30" s="236"/>
      <c r="LAJ30" s="236"/>
      <c r="LAK30" s="236"/>
      <c r="LAL30" s="236"/>
      <c r="LAM30" s="236"/>
      <c r="LAN30" s="236"/>
      <c r="LAO30" s="236"/>
      <c r="LAX30" s="236"/>
      <c r="LAY30" s="236"/>
      <c r="LAZ30" s="236"/>
      <c r="LBA30" s="236"/>
      <c r="LBB30" s="236"/>
      <c r="LBC30" s="236"/>
      <c r="LBD30" s="236"/>
      <c r="LBE30" s="236"/>
      <c r="LBN30" s="236"/>
      <c r="LBO30" s="236"/>
      <c r="LBP30" s="236"/>
      <c r="LBQ30" s="236"/>
      <c r="LBR30" s="236"/>
      <c r="LBS30" s="236"/>
      <c r="LBT30" s="236"/>
      <c r="LBU30" s="236"/>
      <c r="LCD30" s="236"/>
      <c r="LCE30" s="236"/>
      <c r="LCF30" s="236"/>
      <c r="LCG30" s="236"/>
      <c r="LCH30" s="236"/>
      <c r="LCI30" s="236"/>
      <c r="LCJ30" s="236"/>
      <c r="LCK30" s="236"/>
      <c r="LCT30" s="236"/>
      <c r="LCU30" s="236"/>
      <c r="LCV30" s="236"/>
      <c r="LCW30" s="236"/>
      <c r="LCX30" s="236"/>
      <c r="LCY30" s="236"/>
      <c r="LCZ30" s="236"/>
      <c r="LDA30" s="236"/>
      <c r="LDJ30" s="236"/>
      <c r="LDK30" s="236"/>
      <c r="LDL30" s="236"/>
      <c r="LDM30" s="236"/>
      <c r="LDN30" s="236"/>
      <c r="LDO30" s="236"/>
      <c r="LDP30" s="236"/>
      <c r="LDQ30" s="236"/>
      <c r="LDZ30" s="236"/>
      <c r="LEA30" s="236"/>
      <c r="LEB30" s="236"/>
      <c r="LEC30" s="236"/>
      <c r="LED30" s="236"/>
      <c r="LEE30" s="236"/>
      <c r="LEF30" s="236"/>
      <c r="LEG30" s="236"/>
      <c r="LEP30" s="236"/>
      <c r="LEQ30" s="236"/>
      <c r="LER30" s="236"/>
      <c r="LES30" s="236"/>
      <c r="LET30" s="236"/>
      <c r="LEU30" s="236"/>
      <c r="LEV30" s="236"/>
      <c r="LEW30" s="236"/>
      <c r="LFF30" s="236"/>
      <c r="LFG30" s="236"/>
      <c r="LFH30" s="236"/>
      <c r="LFI30" s="236"/>
      <c r="LFJ30" s="236"/>
      <c r="LFK30" s="236"/>
      <c r="LFL30" s="236"/>
      <c r="LFM30" s="236"/>
      <c r="LFV30" s="236"/>
      <c r="LFW30" s="236"/>
      <c r="LFX30" s="236"/>
      <c r="LFY30" s="236"/>
      <c r="LFZ30" s="236"/>
      <c r="LGA30" s="236"/>
      <c r="LGB30" s="236"/>
      <c r="LGC30" s="236"/>
      <c r="LGL30" s="236"/>
      <c r="LGM30" s="236"/>
      <c r="LGN30" s="236"/>
      <c r="LGO30" s="236"/>
      <c r="LGP30" s="236"/>
      <c r="LGQ30" s="236"/>
      <c r="LGR30" s="236"/>
      <c r="LGS30" s="236"/>
      <c r="LHB30" s="236"/>
      <c r="LHC30" s="236"/>
      <c r="LHD30" s="236"/>
      <c r="LHE30" s="236"/>
      <c r="LHF30" s="236"/>
      <c r="LHG30" s="236"/>
      <c r="LHH30" s="236"/>
      <c r="LHI30" s="236"/>
      <c r="LHR30" s="236"/>
      <c r="LHS30" s="236"/>
      <c r="LHT30" s="236"/>
      <c r="LHU30" s="236"/>
      <c r="LHV30" s="236"/>
      <c r="LHW30" s="236"/>
      <c r="LHX30" s="236"/>
      <c r="LHY30" s="236"/>
      <c r="LIH30" s="236"/>
      <c r="LII30" s="236"/>
      <c r="LIJ30" s="236"/>
      <c r="LIK30" s="236"/>
      <c r="LIL30" s="236"/>
      <c r="LIM30" s="236"/>
      <c r="LIN30" s="236"/>
      <c r="LIO30" s="236"/>
      <c r="LIX30" s="236"/>
      <c r="LIY30" s="236"/>
      <c r="LIZ30" s="236"/>
      <c r="LJA30" s="236"/>
      <c r="LJB30" s="236"/>
      <c r="LJC30" s="236"/>
      <c r="LJD30" s="236"/>
      <c r="LJE30" s="236"/>
      <c r="LJN30" s="236"/>
      <c r="LJO30" s="236"/>
      <c r="LJP30" s="236"/>
      <c r="LJQ30" s="236"/>
      <c r="LJR30" s="236"/>
      <c r="LJS30" s="236"/>
      <c r="LJT30" s="236"/>
      <c r="LJU30" s="236"/>
      <c r="LKD30" s="236"/>
      <c r="LKE30" s="236"/>
      <c r="LKF30" s="236"/>
      <c r="LKG30" s="236"/>
      <c r="LKH30" s="236"/>
      <c r="LKI30" s="236"/>
      <c r="LKJ30" s="236"/>
      <c r="LKK30" s="236"/>
      <c r="LKT30" s="236"/>
      <c r="LKU30" s="236"/>
      <c r="LKV30" s="236"/>
      <c r="LKW30" s="236"/>
      <c r="LKX30" s="236"/>
      <c r="LKY30" s="236"/>
      <c r="LKZ30" s="236"/>
      <c r="LLA30" s="236"/>
      <c r="LLJ30" s="236"/>
      <c r="LLK30" s="236"/>
      <c r="LLL30" s="236"/>
      <c r="LLM30" s="236"/>
      <c r="LLN30" s="236"/>
      <c r="LLO30" s="236"/>
      <c r="LLP30" s="236"/>
      <c r="LLQ30" s="236"/>
      <c r="LLZ30" s="236"/>
      <c r="LMA30" s="236"/>
      <c r="LMB30" s="236"/>
      <c r="LMC30" s="236"/>
      <c r="LMD30" s="236"/>
      <c r="LME30" s="236"/>
      <c r="LMF30" s="236"/>
      <c r="LMG30" s="236"/>
      <c r="LMP30" s="236"/>
      <c r="LMQ30" s="236"/>
      <c r="LMR30" s="236"/>
      <c r="LMS30" s="236"/>
      <c r="LMT30" s="236"/>
      <c r="LMU30" s="236"/>
      <c r="LMV30" s="236"/>
      <c r="LMW30" s="236"/>
      <c r="LNF30" s="236"/>
      <c r="LNG30" s="236"/>
      <c r="LNH30" s="236"/>
      <c r="LNI30" s="236"/>
      <c r="LNJ30" s="236"/>
      <c r="LNK30" s="236"/>
      <c r="LNL30" s="236"/>
      <c r="LNM30" s="236"/>
      <c r="LNV30" s="236"/>
      <c r="LNW30" s="236"/>
      <c r="LNX30" s="236"/>
      <c r="LNY30" s="236"/>
      <c r="LNZ30" s="236"/>
      <c r="LOA30" s="236"/>
      <c r="LOB30" s="236"/>
      <c r="LOC30" s="236"/>
      <c r="LOL30" s="236"/>
      <c r="LOM30" s="236"/>
      <c r="LON30" s="236"/>
      <c r="LOO30" s="236"/>
      <c r="LOP30" s="236"/>
      <c r="LOQ30" s="236"/>
      <c r="LOR30" s="236"/>
      <c r="LOS30" s="236"/>
      <c r="LPB30" s="236"/>
      <c r="LPC30" s="236"/>
      <c r="LPD30" s="236"/>
      <c r="LPE30" s="236"/>
      <c r="LPF30" s="236"/>
      <c r="LPG30" s="236"/>
      <c r="LPH30" s="236"/>
      <c r="LPI30" s="236"/>
      <c r="LPR30" s="236"/>
      <c r="LPS30" s="236"/>
      <c r="LPT30" s="236"/>
      <c r="LPU30" s="236"/>
      <c r="LPV30" s="236"/>
      <c r="LPW30" s="236"/>
      <c r="LPX30" s="236"/>
      <c r="LPY30" s="236"/>
      <c r="LQH30" s="236"/>
      <c r="LQI30" s="236"/>
      <c r="LQJ30" s="236"/>
      <c r="LQK30" s="236"/>
      <c r="LQL30" s="236"/>
      <c r="LQM30" s="236"/>
      <c r="LQN30" s="236"/>
      <c r="LQO30" s="236"/>
      <c r="LQX30" s="236"/>
      <c r="LQY30" s="236"/>
      <c r="LQZ30" s="236"/>
      <c r="LRA30" s="236"/>
      <c r="LRB30" s="236"/>
      <c r="LRC30" s="236"/>
      <c r="LRD30" s="236"/>
      <c r="LRE30" s="236"/>
      <c r="LRN30" s="236"/>
      <c r="LRO30" s="236"/>
      <c r="LRP30" s="236"/>
      <c r="LRQ30" s="236"/>
      <c r="LRR30" s="236"/>
      <c r="LRS30" s="236"/>
      <c r="LRT30" s="236"/>
      <c r="LRU30" s="236"/>
      <c r="LSD30" s="236"/>
      <c r="LSE30" s="236"/>
      <c r="LSF30" s="236"/>
      <c r="LSG30" s="236"/>
      <c r="LSH30" s="236"/>
      <c r="LSI30" s="236"/>
      <c r="LSJ30" s="236"/>
      <c r="LSK30" s="236"/>
      <c r="LST30" s="236"/>
      <c r="LSU30" s="236"/>
      <c r="LSV30" s="236"/>
      <c r="LSW30" s="236"/>
      <c r="LSX30" s="236"/>
      <c r="LSY30" s="236"/>
      <c r="LSZ30" s="236"/>
      <c r="LTA30" s="236"/>
      <c r="LTJ30" s="236"/>
      <c r="LTK30" s="236"/>
      <c r="LTL30" s="236"/>
      <c r="LTM30" s="236"/>
      <c r="LTN30" s="236"/>
      <c r="LTO30" s="236"/>
      <c r="LTP30" s="236"/>
      <c r="LTQ30" s="236"/>
      <c r="LTZ30" s="236"/>
      <c r="LUA30" s="236"/>
      <c r="LUB30" s="236"/>
      <c r="LUC30" s="236"/>
      <c r="LUD30" s="236"/>
      <c r="LUE30" s="236"/>
      <c r="LUF30" s="236"/>
      <c r="LUG30" s="236"/>
      <c r="LUP30" s="236"/>
      <c r="LUQ30" s="236"/>
      <c r="LUR30" s="236"/>
      <c r="LUS30" s="236"/>
      <c r="LUT30" s="236"/>
      <c r="LUU30" s="236"/>
      <c r="LUV30" s="236"/>
      <c r="LUW30" s="236"/>
      <c r="LVF30" s="236"/>
      <c r="LVG30" s="236"/>
      <c r="LVH30" s="236"/>
      <c r="LVI30" s="236"/>
      <c r="LVJ30" s="236"/>
      <c r="LVK30" s="236"/>
      <c r="LVL30" s="236"/>
      <c r="LVM30" s="236"/>
      <c r="LVV30" s="236"/>
      <c r="LVW30" s="236"/>
      <c r="LVX30" s="236"/>
      <c r="LVY30" s="236"/>
      <c r="LVZ30" s="236"/>
      <c r="LWA30" s="236"/>
      <c r="LWB30" s="236"/>
      <c r="LWC30" s="236"/>
      <c r="LWL30" s="236"/>
      <c r="LWM30" s="236"/>
      <c r="LWN30" s="236"/>
      <c r="LWO30" s="236"/>
      <c r="LWP30" s="236"/>
      <c r="LWQ30" s="236"/>
      <c r="LWR30" s="236"/>
      <c r="LWS30" s="236"/>
      <c r="LXB30" s="236"/>
      <c r="LXC30" s="236"/>
      <c r="LXD30" s="236"/>
      <c r="LXE30" s="236"/>
      <c r="LXF30" s="236"/>
      <c r="LXG30" s="236"/>
      <c r="LXH30" s="236"/>
      <c r="LXI30" s="236"/>
      <c r="LXR30" s="236"/>
      <c r="LXS30" s="236"/>
      <c r="LXT30" s="236"/>
      <c r="LXU30" s="236"/>
      <c r="LXV30" s="236"/>
      <c r="LXW30" s="236"/>
      <c r="LXX30" s="236"/>
      <c r="LXY30" s="236"/>
      <c r="LYH30" s="236"/>
      <c r="LYI30" s="236"/>
      <c r="LYJ30" s="236"/>
      <c r="LYK30" s="236"/>
      <c r="LYL30" s="236"/>
      <c r="LYM30" s="236"/>
      <c r="LYN30" s="236"/>
      <c r="LYO30" s="236"/>
      <c r="LYX30" s="236"/>
      <c r="LYY30" s="236"/>
      <c r="LYZ30" s="236"/>
      <c r="LZA30" s="236"/>
      <c r="LZB30" s="236"/>
      <c r="LZC30" s="236"/>
      <c r="LZD30" s="236"/>
      <c r="LZE30" s="236"/>
      <c r="LZN30" s="236"/>
      <c r="LZO30" s="236"/>
      <c r="LZP30" s="236"/>
      <c r="LZQ30" s="236"/>
      <c r="LZR30" s="236"/>
      <c r="LZS30" s="236"/>
      <c r="LZT30" s="236"/>
      <c r="LZU30" s="236"/>
      <c r="MAD30" s="236"/>
      <c r="MAE30" s="236"/>
      <c r="MAF30" s="236"/>
      <c r="MAG30" s="236"/>
      <c r="MAH30" s="236"/>
      <c r="MAI30" s="236"/>
      <c r="MAJ30" s="236"/>
      <c r="MAK30" s="236"/>
      <c r="MAT30" s="236"/>
      <c r="MAU30" s="236"/>
      <c r="MAV30" s="236"/>
      <c r="MAW30" s="236"/>
      <c r="MAX30" s="236"/>
      <c r="MAY30" s="236"/>
      <c r="MAZ30" s="236"/>
      <c r="MBA30" s="236"/>
      <c r="MBJ30" s="236"/>
      <c r="MBK30" s="236"/>
      <c r="MBL30" s="236"/>
      <c r="MBM30" s="236"/>
      <c r="MBN30" s="236"/>
      <c r="MBO30" s="236"/>
      <c r="MBP30" s="236"/>
      <c r="MBQ30" s="236"/>
      <c r="MBZ30" s="236"/>
      <c r="MCA30" s="236"/>
      <c r="MCB30" s="236"/>
      <c r="MCC30" s="236"/>
      <c r="MCD30" s="236"/>
      <c r="MCE30" s="236"/>
      <c r="MCF30" s="236"/>
      <c r="MCG30" s="236"/>
      <c r="MCP30" s="236"/>
      <c r="MCQ30" s="236"/>
      <c r="MCR30" s="236"/>
      <c r="MCS30" s="236"/>
      <c r="MCT30" s="236"/>
      <c r="MCU30" s="236"/>
      <c r="MCV30" s="236"/>
      <c r="MCW30" s="236"/>
      <c r="MDF30" s="236"/>
      <c r="MDG30" s="236"/>
      <c r="MDH30" s="236"/>
      <c r="MDI30" s="236"/>
      <c r="MDJ30" s="236"/>
      <c r="MDK30" s="236"/>
      <c r="MDL30" s="236"/>
      <c r="MDM30" s="236"/>
      <c r="MDV30" s="236"/>
      <c r="MDW30" s="236"/>
      <c r="MDX30" s="236"/>
      <c r="MDY30" s="236"/>
      <c r="MDZ30" s="236"/>
      <c r="MEA30" s="236"/>
      <c r="MEB30" s="236"/>
      <c r="MEC30" s="236"/>
      <c r="MEL30" s="236"/>
      <c r="MEM30" s="236"/>
      <c r="MEN30" s="236"/>
      <c r="MEO30" s="236"/>
      <c r="MEP30" s="236"/>
      <c r="MEQ30" s="236"/>
      <c r="MER30" s="236"/>
      <c r="MES30" s="236"/>
      <c r="MFB30" s="236"/>
      <c r="MFC30" s="236"/>
      <c r="MFD30" s="236"/>
      <c r="MFE30" s="236"/>
      <c r="MFF30" s="236"/>
      <c r="MFG30" s="236"/>
      <c r="MFH30" s="236"/>
      <c r="MFI30" s="236"/>
      <c r="MFR30" s="236"/>
      <c r="MFS30" s="236"/>
      <c r="MFT30" s="236"/>
      <c r="MFU30" s="236"/>
      <c r="MFV30" s="236"/>
      <c r="MFW30" s="236"/>
      <c r="MFX30" s="236"/>
      <c r="MFY30" s="236"/>
      <c r="MGH30" s="236"/>
      <c r="MGI30" s="236"/>
      <c r="MGJ30" s="236"/>
      <c r="MGK30" s="236"/>
      <c r="MGL30" s="236"/>
      <c r="MGM30" s="236"/>
      <c r="MGN30" s="236"/>
      <c r="MGO30" s="236"/>
      <c r="MGX30" s="236"/>
      <c r="MGY30" s="236"/>
      <c r="MGZ30" s="236"/>
      <c r="MHA30" s="236"/>
      <c r="MHB30" s="236"/>
      <c r="MHC30" s="236"/>
      <c r="MHD30" s="236"/>
      <c r="MHE30" s="236"/>
      <c r="MHN30" s="236"/>
      <c r="MHO30" s="236"/>
      <c r="MHP30" s="236"/>
      <c r="MHQ30" s="236"/>
      <c r="MHR30" s="236"/>
      <c r="MHS30" s="236"/>
      <c r="MHT30" s="236"/>
      <c r="MHU30" s="236"/>
      <c r="MID30" s="236"/>
      <c r="MIE30" s="236"/>
      <c r="MIF30" s="236"/>
      <c r="MIG30" s="236"/>
      <c r="MIH30" s="236"/>
      <c r="MII30" s="236"/>
      <c r="MIJ30" s="236"/>
      <c r="MIK30" s="236"/>
      <c r="MIT30" s="236"/>
      <c r="MIU30" s="236"/>
      <c r="MIV30" s="236"/>
      <c r="MIW30" s="236"/>
      <c r="MIX30" s="236"/>
      <c r="MIY30" s="236"/>
      <c r="MIZ30" s="236"/>
      <c r="MJA30" s="236"/>
      <c r="MJJ30" s="236"/>
      <c r="MJK30" s="236"/>
      <c r="MJL30" s="236"/>
      <c r="MJM30" s="236"/>
      <c r="MJN30" s="236"/>
      <c r="MJO30" s="236"/>
      <c r="MJP30" s="236"/>
      <c r="MJQ30" s="236"/>
      <c r="MJZ30" s="236"/>
      <c r="MKA30" s="236"/>
      <c r="MKB30" s="236"/>
      <c r="MKC30" s="236"/>
      <c r="MKD30" s="236"/>
      <c r="MKE30" s="236"/>
      <c r="MKF30" s="236"/>
      <c r="MKG30" s="236"/>
      <c r="MKP30" s="236"/>
      <c r="MKQ30" s="236"/>
      <c r="MKR30" s="236"/>
      <c r="MKS30" s="236"/>
      <c r="MKT30" s="236"/>
      <c r="MKU30" s="236"/>
      <c r="MKV30" s="236"/>
      <c r="MKW30" s="236"/>
      <c r="MLF30" s="236"/>
      <c r="MLG30" s="236"/>
      <c r="MLH30" s="236"/>
      <c r="MLI30" s="236"/>
      <c r="MLJ30" s="236"/>
      <c r="MLK30" s="236"/>
      <c r="MLL30" s="236"/>
      <c r="MLM30" s="236"/>
      <c r="MLV30" s="236"/>
      <c r="MLW30" s="236"/>
      <c r="MLX30" s="236"/>
      <c r="MLY30" s="236"/>
      <c r="MLZ30" s="236"/>
      <c r="MMA30" s="236"/>
      <c r="MMB30" s="236"/>
      <c r="MMC30" s="236"/>
      <c r="MML30" s="236"/>
      <c r="MMM30" s="236"/>
      <c r="MMN30" s="236"/>
      <c r="MMO30" s="236"/>
      <c r="MMP30" s="236"/>
      <c r="MMQ30" s="236"/>
      <c r="MMR30" s="236"/>
      <c r="MMS30" s="236"/>
      <c r="MNB30" s="236"/>
      <c r="MNC30" s="236"/>
      <c r="MND30" s="236"/>
      <c r="MNE30" s="236"/>
      <c r="MNF30" s="236"/>
      <c r="MNG30" s="236"/>
      <c r="MNH30" s="236"/>
      <c r="MNI30" s="236"/>
      <c r="MNR30" s="236"/>
      <c r="MNS30" s="236"/>
      <c r="MNT30" s="236"/>
      <c r="MNU30" s="236"/>
      <c r="MNV30" s="236"/>
      <c r="MNW30" s="236"/>
      <c r="MNX30" s="236"/>
      <c r="MNY30" s="236"/>
      <c r="MOH30" s="236"/>
      <c r="MOI30" s="236"/>
      <c r="MOJ30" s="236"/>
      <c r="MOK30" s="236"/>
      <c r="MOL30" s="236"/>
      <c r="MOM30" s="236"/>
      <c r="MON30" s="236"/>
      <c r="MOO30" s="236"/>
      <c r="MOX30" s="236"/>
      <c r="MOY30" s="236"/>
      <c r="MOZ30" s="236"/>
      <c r="MPA30" s="236"/>
      <c r="MPB30" s="236"/>
      <c r="MPC30" s="236"/>
      <c r="MPD30" s="236"/>
      <c r="MPE30" s="236"/>
      <c r="MPN30" s="236"/>
      <c r="MPO30" s="236"/>
      <c r="MPP30" s="236"/>
      <c r="MPQ30" s="236"/>
      <c r="MPR30" s="236"/>
      <c r="MPS30" s="236"/>
      <c r="MPT30" s="236"/>
      <c r="MPU30" s="236"/>
      <c r="MQD30" s="236"/>
      <c r="MQE30" s="236"/>
      <c r="MQF30" s="236"/>
      <c r="MQG30" s="236"/>
      <c r="MQH30" s="236"/>
      <c r="MQI30" s="236"/>
      <c r="MQJ30" s="236"/>
      <c r="MQK30" s="236"/>
      <c r="MQT30" s="236"/>
      <c r="MQU30" s="236"/>
      <c r="MQV30" s="236"/>
      <c r="MQW30" s="236"/>
      <c r="MQX30" s="236"/>
      <c r="MQY30" s="236"/>
      <c r="MQZ30" s="236"/>
      <c r="MRA30" s="236"/>
      <c r="MRJ30" s="236"/>
      <c r="MRK30" s="236"/>
      <c r="MRL30" s="236"/>
      <c r="MRM30" s="236"/>
      <c r="MRN30" s="236"/>
      <c r="MRO30" s="236"/>
      <c r="MRP30" s="236"/>
      <c r="MRQ30" s="236"/>
      <c r="MRZ30" s="236"/>
      <c r="MSA30" s="236"/>
      <c r="MSB30" s="236"/>
      <c r="MSC30" s="236"/>
      <c r="MSD30" s="236"/>
      <c r="MSE30" s="236"/>
      <c r="MSF30" s="236"/>
      <c r="MSG30" s="236"/>
      <c r="MSP30" s="236"/>
      <c r="MSQ30" s="236"/>
      <c r="MSR30" s="236"/>
      <c r="MSS30" s="236"/>
      <c r="MST30" s="236"/>
      <c r="MSU30" s="236"/>
      <c r="MSV30" s="236"/>
      <c r="MSW30" s="236"/>
      <c r="MTF30" s="236"/>
      <c r="MTG30" s="236"/>
      <c r="MTH30" s="236"/>
      <c r="MTI30" s="236"/>
      <c r="MTJ30" s="236"/>
      <c r="MTK30" s="236"/>
      <c r="MTL30" s="236"/>
      <c r="MTM30" s="236"/>
      <c r="MTV30" s="236"/>
      <c r="MTW30" s="236"/>
      <c r="MTX30" s="236"/>
      <c r="MTY30" s="236"/>
      <c r="MTZ30" s="236"/>
      <c r="MUA30" s="236"/>
      <c r="MUB30" s="236"/>
      <c r="MUC30" s="236"/>
      <c r="MUL30" s="236"/>
      <c r="MUM30" s="236"/>
      <c r="MUN30" s="236"/>
      <c r="MUO30" s="236"/>
      <c r="MUP30" s="236"/>
      <c r="MUQ30" s="236"/>
      <c r="MUR30" s="236"/>
      <c r="MUS30" s="236"/>
      <c r="MVB30" s="236"/>
      <c r="MVC30" s="236"/>
      <c r="MVD30" s="236"/>
      <c r="MVE30" s="236"/>
      <c r="MVF30" s="236"/>
      <c r="MVG30" s="236"/>
      <c r="MVH30" s="236"/>
      <c r="MVI30" s="236"/>
      <c r="MVR30" s="236"/>
      <c r="MVS30" s="236"/>
      <c r="MVT30" s="236"/>
      <c r="MVU30" s="236"/>
      <c r="MVV30" s="236"/>
      <c r="MVW30" s="236"/>
      <c r="MVX30" s="236"/>
      <c r="MVY30" s="236"/>
      <c r="MWH30" s="236"/>
      <c r="MWI30" s="236"/>
      <c r="MWJ30" s="236"/>
      <c r="MWK30" s="236"/>
      <c r="MWL30" s="236"/>
      <c r="MWM30" s="236"/>
      <c r="MWN30" s="236"/>
      <c r="MWO30" s="236"/>
      <c r="MWX30" s="236"/>
      <c r="MWY30" s="236"/>
      <c r="MWZ30" s="236"/>
      <c r="MXA30" s="236"/>
      <c r="MXB30" s="236"/>
      <c r="MXC30" s="236"/>
      <c r="MXD30" s="236"/>
      <c r="MXE30" s="236"/>
      <c r="MXN30" s="236"/>
      <c r="MXO30" s="236"/>
      <c r="MXP30" s="236"/>
      <c r="MXQ30" s="236"/>
      <c r="MXR30" s="236"/>
      <c r="MXS30" s="236"/>
      <c r="MXT30" s="236"/>
      <c r="MXU30" s="236"/>
      <c r="MYD30" s="236"/>
      <c r="MYE30" s="236"/>
      <c r="MYF30" s="236"/>
      <c r="MYG30" s="236"/>
      <c r="MYH30" s="236"/>
      <c r="MYI30" s="236"/>
      <c r="MYJ30" s="236"/>
      <c r="MYK30" s="236"/>
      <c r="MYT30" s="236"/>
      <c r="MYU30" s="236"/>
      <c r="MYV30" s="236"/>
      <c r="MYW30" s="236"/>
      <c r="MYX30" s="236"/>
      <c r="MYY30" s="236"/>
      <c r="MYZ30" s="236"/>
      <c r="MZA30" s="236"/>
      <c r="MZJ30" s="236"/>
      <c r="MZK30" s="236"/>
      <c r="MZL30" s="236"/>
      <c r="MZM30" s="236"/>
      <c r="MZN30" s="236"/>
      <c r="MZO30" s="236"/>
      <c r="MZP30" s="236"/>
      <c r="MZQ30" s="236"/>
      <c r="MZZ30" s="236"/>
      <c r="NAA30" s="236"/>
      <c r="NAB30" s="236"/>
      <c r="NAC30" s="236"/>
      <c r="NAD30" s="236"/>
      <c r="NAE30" s="236"/>
      <c r="NAF30" s="236"/>
      <c r="NAG30" s="236"/>
      <c r="NAP30" s="236"/>
      <c r="NAQ30" s="236"/>
      <c r="NAR30" s="236"/>
      <c r="NAS30" s="236"/>
      <c r="NAT30" s="236"/>
      <c r="NAU30" s="236"/>
      <c r="NAV30" s="236"/>
      <c r="NAW30" s="236"/>
      <c r="NBF30" s="236"/>
      <c r="NBG30" s="236"/>
      <c r="NBH30" s="236"/>
      <c r="NBI30" s="236"/>
      <c r="NBJ30" s="236"/>
      <c r="NBK30" s="236"/>
      <c r="NBL30" s="236"/>
      <c r="NBM30" s="236"/>
      <c r="NBV30" s="236"/>
      <c r="NBW30" s="236"/>
      <c r="NBX30" s="236"/>
      <c r="NBY30" s="236"/>
      <c r="NBZ30" s="236"/>
      <c r="NCA30" s="236"/>
      <c r="NCB30" s="236"/>
      <c r="NCC30" s="236"/>
      <c r="NCL30" s="236"/>
      <c r="NCM30" s="236"/>
      <c r="NCN30" s="236"/>
      <c r="NCO30" s="236"/>
      <c r="NCP30" s="236"/>
      <c r="NCQ30" s="236"/>
      <c r="NCR30" s="236"/>
      <c r="NCS30" s="236"/>
      <c r="NDB30" s="236"/>
      <c r="NDC30" s="236"/>
      <c r="NDD30" s="236"/>
      <c r="NDE30" s="236"/>
      <c r="NDF30" s="236"/>
      <c r="NDG30" s="236"/>
      <c r="NDH30" s="236"/>
      <c r="NDI30" s="236"/>
      <c r="NDR30" s="236"/>
      <c r="NDS30" s="236"/>
      <c r="NDT30" s="236"/>
      <c r="NDU30" s="236"/>
      <c r="NDV30" s="236"/>
      <c r="NDW30" s="236"/>
      <c r="NDX30" s="236"/>
      <c r="NDY30" s="236"/>
      <c r="NEH30" s="236"/>
      <c r="NEI30" s="236"/>
      <c r="NEJ30" s="236"/>
      <c r="NEK30" s="236"/>
      <c r="NEL30" s="236"/>
      <c r="NEM30" s="236"/>
      <c r="NEN30" s="236"/>
      <c r="NEO30" s="236"/>
      <c r="NEX30" s="236"/>
      <c r="NEY30" s="236"/>
      <c r="NEZ30" s="236"/>
      <c r="NFA30" s="236"/>
      <c r="NFB30" s="236"/>
      <c r="NFC30" s="236"/>
      <c r="NFD30" s="236"/>
      <c r="NFE30" s="236"/>
      <c r="NFN30" s="236"/>
      <c r="NFO30" s="236"/>
      <c r="NFP30" s="236"/>
      <c r="NFQ30" s="236"/>
      <c r="NFR30" s="236"/>
      <c r="NFS30" s="236"/>
      <c r="NFT30" s="236"/>
      <c r="NFU30" s="236"/>
      <c r="NGD30" s="236"/>
      <c r="NGE30" s="236"/>
      <c r="NGF30" s="236"/>
      <c r="NGG30" s="236"/>
      <c r="NGH30" s="236"/>
      <c r="NGI30" s="236"/>
      <c r="NGJ30" s="236"/>
      <c r="NGK30" s="236"/>
      <c r="NGT30" s="236"/>
      <c r="NGU30" s="236"/>
      <c r="NGV30" s="236"/>
      <c r="NGW30" s="236"/>
      <c r="NGX30" s="236"/>
      <c r="NGY30" s="236"/>
      <c r="NGZ30" s="236"/>
      <c r="NHA30" s="236"/>
      <c r="NHJ30" s="236"/>
      <c r="NHK30" s="236"/>
      <c r="NHL30" s="236"/>
      <c r="NHM30" s="236"/>
      <c r="NHN30" s="236"/>
      <c r="NHO30" s="236"/>
      <c r="NHP30" s="236"/>
      <c r="NHQ30" s="236"/>
      <c r="NHZ30" s="236"/>
      <c r="NIA30" s="236"/>
      <c r="NIB30" s="236"/>
      <c r="NIC30" s="236"/>
      <c r="NID30" s="236"/>
      <c r="NIE30" s="236"/>
      <c r="NIF30" s="236"/>
      <c r="NIG30" s="236"/>
      <c r="NIP30" s="236"/>
      <c r="NIQ30" s="236"/>
      <c r="NIR30" s="236"/>
      <c r="NIS30" s="236"/>
      <c r="NIT30" s="236"/>
      <c r="NIU30" s="236"/>
      <c r="NIV30" s="236"/>
      <c r="NIW30" s="236"/>
      <c r="NJF30" s="236"/>
      <c r="NJG30" s="236"/>
      <c r="NJH30" s="236"/>
      <c r="NJI30" s="236"/>
      <c r="NJJ30" s="236"/>
      <c r="NJK30" s="236"/>
      <c r="NJL30" s="236"/>
      <c r="NJM30" s="236"/>
      <c r="NJV30" s="236"/>
      <c r="NJW30" s="236"/>
      <c r="NJX30" s="236"/>
      <c r="NJY30" s="236"/>
      <c r="NJZ30" s="236"/>
      <c r="NKA30" s="236"/>
      <c r="NKB30" s="236"/>
      <c r="NKC30" s="236"/>
      <c r="NKL30" s="236"/>
      <c r="NKM30" s="236"/>
      <c r="NKN30" s="236"/>
      <c r="NKO30" s="236"/>
      <c r="NKP30" s="236"/>
      <c r="NKQ30" s="236"/>
      <c r="NKR30" s="236"/>
      <c r="NKS30" s="236"/>
      <c r="NLB30" s="236"/>
      <c r="NLC30" s="236"/>
      <c r="NLD30" s="236"/>
      <c r="NLE30" s="236"/>
      <c r="NLF30" s="236"/>
      <c r="NLG30" s="236"/>
      <c r="NLH30" s="236"/>
      <c r="NLI30" s="236"/>
      <c r="NLR30" s="236"/>
      <c r="NLS30" s="236"/>
      <c r="NLT30" s="236"/>
      <c r="NLU30" s="236"/>
      <c r="NLV30" s="236"/>
      <c r="NLW30" s="236"/>
      <c r="NLX30" s="236"/>
      <c r="NLY30" s="236"/>
      <c r="NMH30" s="236"/>
      <c r="NMI30" s="236"/>
      <c r="NMJ30" s="236"/>
      <c r="NMK30" s="236"/>
      <c r="NML30" s="236"/>
      <c r="NMM30" s="236"/>
      <c r="NMN30" s="236"/>
      <c r="NMO30" s="236"/>
      <c r="NMX30" s="236"/>
      <c r="NMY30" s="236"/>
      <c r="NMZ30" s="236"/>
      <c r="NNA30" s="236"/>
      <c r="NNB30" s="236"/>
      <c r="NNC30" s="236"/>
      <c r="NND30" s="236"/>
      <c r="NNE30" s="236"/>
      <c r="NNN30" s="236"/>
      <c r="NNO30" s="236"/>
      <c r="NNP30" s="236"/>
      <c r="NNQ30" s="236"/>
      <c r="NNR30" s="236"/>
      <c r="NNS30" s="236"/>
      <c r="NNT30" s="236"/>
      <c r="NNU30" s="236"/>
      <c r="NOD30" s="236"/>
      <c r="NOE30" s="236"/>
      <c r="NOF30" s="236"/>
      <c r="NOG30" s="236"/>
      <c r="NOH30" s="236"/>
      <c r="NOI30" s="236"/>
      <c r="NOJ30" s="236"/>
      <c r="NOK30" s="236"/>
      <c r="NOT30" s="236"/>
      <c r="NOU30" s="236"/>
      <c r="NOV30" s="236"/>
      <c r="NOW30" s="236"/>
      <c r="NOX30" s="236"/>
      <c r="NOY30" s="236"/>
      <c r="NOZ30" s="236"/>
      <c r="NPA30" s="236"/>
      <c r="NPJ30" s="236"/>
      <c r="NPK30" s="236"/>
      <c r="NPL30" s="236"/>
      <c r="NPM30" s="236"/>
      <c r="NPN30" s="236"/>
      <c r="NPO30" s="236"/>
      <c r="NPP30" s="236"/>
      <c r="NPQ30" s="236"/>
      <c r="NPZ30" s="236"/>
      <c r="NQA30" s="236"/>
      <c r="NQB30" s="236"/>
      <c r="NQC30" s="236"/>
      <c r="NQD30" s="236"/>
      <c r="NQE30" s="236"/>
      <c r="NQF30" s="236"/>
      <c r="NQG30" s="236"/>
      <c r="NQP30" s="236"/>
      <c r="NQQ30" s="236"/>
      <c r="NQR30" s="236"/>
      <c r="NQS30" s="236"/>
      <c r="NQT30" s="236"/>
      <c r="NQU30" s="236"/>
      <c r="NQV30" s="236"/>
      <c r="NQW30" s="236"/>
      <c r="NRF30" s="236"/>
      <c r="NRG30" s="236"/>
      <c r="NRH30" s="236"/>
      <c r="NRI30" s="236"/>
      <c r="NRJ30" s="236"/>
      <c r="NRK30" s="236"/>
      <c r="NRL30" s="236"/>
      <c r="NRM30" s="236"/>
      <c r="NRV30" s="236"/>
      <c r="NRW30" s="236"/>
      <c r="NRX30" s="236"/>
      <c r="NRY30" s="236"/>
      <c r="NRZ30" s="236"/>
      <c r="NSA30" s="236"/>
      <c r="NSB30" s="236"/>
      <c r="NSC30" s="236"/>
      <c r="NSL30" s="236"/>
      <c r="NSM30" s="236"/>
      <c r="NSN30" s="236"/>
      <c r="NSO30" s="236"/>
      <c r="NSP30" s="236"/>
      <c r="NSQ30" s="236"/>
      <c r="NSR30" s="236"/>
      <c r="NSS30" s="236"/>
      <c r="NTB30" s="236"/>
      <c r="NTC30" s="236"/>
      <c r="NTD30" s="236"/>
      <c r="NTE30" s="236"/>
      <c r="NTF30" s="236"/>
      <c r="NTG30" s="236"/>
      <c r="NTH30" s="236"/>
      <c r="NTI30" s="236"/>
      <c r="NTR30" s="236"/>
      <c r="NTS30" s="236"/>
      <c r="NTT30" s="236"/>
      <c r="NTU30" s="236"/>
      <c r="NTV30" s="236"/>
      <c r="NTW30" s="236"/>
      <c r="NTX30" s="236"/>
      <c r="NTY30" s="236"/>
      <c r="NUH30" s="236"/>
      <c r="NUI30" s="236"/>
      <c r="NUJ30" s="236"/>
      <c r="NUK30" s="236"/>
      <c r="NUL30" s="236"/>
      <c r="NUM30" s="236"/>
      <c r="NUN30" s="236"/>
      <c r="NUO30" s="236"/>
      <c r="NUX30" s="236"/>
      <c r="NUY30" s="236"/>
      <c r="NUZ30" s="236"/>
      <c r="NVA30" s="236"/>
      <c r="NVB30" s="236"/>
      <c r="NVC30" s="236"/>
      <c r="NVD30" s="236"/>
      <c r="NVE30" s="236"/>
      <c r="NVN30" s="236"/>
      <c r="NVO30" s="236"/>
      <c r="NVP30" s="236"/>
      <c r="NVQ30" s="236"/>
      <c r="NVR30" s="236"/>
      <c r="NVS30" s="236"/>
      <c r="NVT30" s="236"/>
      <c r="NVU30" s="236"/>
      <c r="NWD30" s="236"/>
      <c r="NWE30" s="236"/>
      <c r="NWF30" s="236"/>
      <c r="NWG30" s="236"/>
      <c r="NWH30" s="236"/>
      <c r="NWI30" s="236"/>
      <c r="NWJ30" s="236"/>
      <c r="NWK30" s="236"/>
      <c r="NWT30" s="236"/>
      <c r="NWU30" s="236"/>
      <c r="NWV30" s="236"/>
      <c r="NWW30" s="236"/>
      <c r="NWX30" s="236"/>
      <c r="NWY30" s="236"/>
      <c r="NWZ30" s="236"/>
      <c r="NXA30" s="236"/>
      <c r="NXJ30" s="236"/>
      <c r="NXK30" s="236"/>
      <c r="NXL30" s="236"/>
      <c r="NXM30" s="236"/>
      <c r="NXN30" s="236"/>
      <c r="NXO30" s="236"/>
      <c r="NXP30" s="236"/>
      <c r="NXQ30" s="236"/>
      <c r="NXZ30" s="236"/>
      <c r="NYA30" s="236"/>
      <c r="NYB30" s="236"/>
      <c r="NYC30" s="236"/>
      <c r="NYD30" s="236"/>
      <c r="NYE30" s="236"/>
      <c r="NYF30" s="236"/>
      <c r="NYG30" s="236"/>
      <c r="NYP30" s="236"/>
      <c r="NYQ30" s="236"/>
      <c r="NYR30" s="236"/>
      <c r="NYS30" s="236"/>
      <c r="NYT30" s="236"/>
      <c r="NYU30" s="236"/>
      <c r="NYV30" s="236"/>
      <c r="NYW30" s="236"/>
      <c r="NZF30" s="236"/>
      <c r="NZG30" s="236"/>
      <c r="NZH30" s="236"/>
      <c r="NZI30" s="236"/>
      <c r="NZJ30" s="236"/>
      <c r="NZK30" s="236"/>
      <c r="NZL30" s="236"/>
      <c r="NZM30" s="236"/>
      <c r="NZV30" s="236"/>
      <c r="NZW30" s="236"/>
      <c r="NZX30" s="236"/>
      <c r="NZY30" s="236"/>
      <c r="NZZ30" s="236"/>
      <c r="OAA30" s="236"/>
      <c r="OAB30" s="236"/>
      <c r="OAC30" s="236"/>
      <c r="OAL30" s="236"/>
      <c r="OAM30" s="236"/>
      <c r="OAN30" s="236"/>
      <c r="OAO30" s="236"/>
      <c r="OAP30" s="236"/>
      <c r="OAQ30" s="236"/>
      <c r="OAR30" s="236"/>
      <c r="OAS30" s="236"/>
      <c r="OBB30" s="236"/>
      <c r="OBC30" s="236"/>
      <c r="OBD30" s="236"/>
      <c r="OBE30" s="236"/>
      <c r="OBF30" s="236"/>
      <c r="OBG30" s="236"/>
      <c r="OBH30" s="236"/>
      <c r="OBI30" s="236"/>
      <c r="OBR30" s="236"/>
      <c r="OBS30" s="236"/>
      <c r="OBT30" s="236"/>
      <c r="OBU30" s="236"/>
      <c r="OBV30" s="236"/>
      <c r="OBW30" s="236"/>
      <c r="OBX30" s="236"/>
      <c r="OBY30" s="236"/>
      <c r="OCH30" s="236"/>
      <c r="OCI30" s="236"/>
      <c r="OCJ30" s="236"/>
      <c r="OCK30" s="236"/>
      <c r="OCL30" s="236"/>
      <c r="OCM30" s="236"/>
      <c r="OCN30" s="236"/>
      <c r="OCO30" s="236"/>
      <c r="OCX30" s="236"/>
      <c r="OCY30" s="236"/>
      <c r="OCZ30" s="236"/>
      <c r="ODA30" s="236"/>
      <c r="ODB30" s="236"/>
      <c r="ODC30" s="236"/>
      <c r="ODD30" s="236"/>
      <c r="ODE30" s="236"/>
      <c r="ODN30" s="236"/>
      <c r="ODO30" s="236"/>
      <c r="ODP30" s="236"/>
      <c r="ODQ30" s="236"/>
      <c r="ODR30" s="236"/>
      <c r="ODS30" s="236"/>
      <c r="ODT30" s="236"/>
      <c r="ODU30" s="236"/>
      <c r="OED30" s="236"/>
      <c r="OEE30" s="236"/>
      <c r="OEF30" s="236"/>
      <c r="OEG30" s="236"/>
      <c r="OEH30" s="236"/>
      <c r="OEI30" s="236"/>
      <c r="OEJ30" s="236"/>
      <c r="OEK30" s="236"/>
      <c r="OET30" s="236"/>
      <c r="OEU30" s="236"/>
      <c r="OEV30" s="236"/>
      <c r="OEW30" s="236"/>
      <c r="OEX30" s="236"/>
      <c r="OEY30" s="236"/>
      <c r="OEZ30" s="236"/>
      <c r="OFA30" s="236"/>
      <c r="OFJ30" s="236"/>
      <c r="OFK30" s="236"/>
      <c r="OFL30" s="236"/>
      <c r="OFM30" s="236"/>
      <c r="OFN30" s="236"/>
      <c r="OFO30" s="236"/>
      <c r="OFP30" s="236"/>
      <c r="OFQ30" s="236"/>
      <c r="OFZ30" s="236"/>
      <c r="OGA30" s="236"/>
      <c r="OGB30" s="236"/>
      <c r="OGC30" s="236"/>
      <c r="OGD30" s="236"/>
      <c r="OGE30" s="236"/>
      <c r="OGF30" s="236"/>
      <c r="OGG30" s="236"/>
      <c r="OGP30" s="236"/>
      <c r="OGQ30" s="236"/>
      <c r="OGR30" s="236"/>
      <c r="OGS30" s="236"/>
      <c r="OGT30" s="236"/>
      <c r="OGU30" s="236"/>
      <c r="OGV30" s="236"/>
      <c r="OGW30" s="236"/>
      <c r="OHF30" s="236"/>
      <c r="OHG30" s="236"/>
      <c r="OHH30" s="236"/>
      <c r="OHI30" s="236"/>
      <c r="OHJ30" s="236"/>
      <c r="OHK30" s="236"/>
      <c r="OHL30" s="236"/>
      <c r="OHM30" s="236"/>
      <c r="OHV30" s="236"/>
      <c r="OHW30" s="236"/>
      <c r="OHX30" s="236"/>
      <c r="OHY30" s="236"/>
      <c r="OHZ30" s="236"/>
      <c r="OIA30" s="236"/>
      <c r="OIB30" s="236"/>
      <c r="OIC30" s="236"/>
      <c r="OIL30" s="236"/>
      <c r="OIM30" s="236"/>
      <c r="OIN30" s="236"/>
      <c r="OIO30" s="236"/>
      <c r="OIP30" s="236"/>
      <c r="OIQ30" s="236"/>
      <c r="OIR30" s="236"/>
      <c r="OIS30" s="236"/>
      <c r="OJB30" s="236"/>
      <c r="OJC30" s="236"/>
      <c r="OJD30" s="236"/>
      <c r="OJE30" s="236"/>
      <c r="OJF30" s="236"/>
      <c r="OJG30" s="236"/>
      <c r="OJH30" s="236"/>
      <c r="OJI30" s="236"/>
      <c r="OJR30" s="236"/>
      <c r="OJS30" s="236"/>
      <c r="OJT30" s="236"/>
      <c r="OJU30" s="236"/>
      <c r="OJV30" s="236"/>
      <c r="OJW30" s="236"/>
      <c r="OJX30" s="236"/>
      <c r="OJY30" s="236"/>
      <c r="OKH30" s="236"/>
      <c r="OKI30" s="236"/>
      <c r="OKJ30" s="236"/>
      <c r="OKK30" s="236"/>
      <c r="OKL30" s="236"/>
      <c r="OKM30" s="236"/>
      <c r="OKN30" s="236"/>
      <c r="OKO30" s="236"/>
      <c r="OKX30" s="236"/>
      <c r="OKY30" s="236"/>
      <c r="OKZ30" s="236"/>
      <c r="OLA30" s="236"/>
      <c r="OLB30" s="236"/>
      <c r="OLC30" s="236"/>
      <c r="OLD30" s="236"/>
      <c r="OLE30" s="236"/>
      <c r="OLN30" s="236"/>
      <c r="OLO30" s="236"/>
      <c r="OLP30" s="236"/>
      <c r="OLQ30" s="236"/>
      <c r="OLR30" s="236"/>
      <c r="OLS30" s="236"/>
      <c r="OLT30" s="236"/>
      <c r="OLU30" s="236"/>
      <c r="OMD30" s="236"/>
      <c r="OME30" s="236"/>
      <c r="OMF30" s="236"/>
      <c r="OMG30" s="236"/>
      <c r="OMH30" s="236"/>
      <c r="OMI30" s="236"/>
      <c r="OMJ30" s="236"/>
      <c r="OMK30" s="236"/>
      <c r="OMT30" s="236"/>
      <c r="OMU30" s="236"/>
      <c r="OMV30" s="236"/>
      <c r="OMW30" s="236"/>
      <c r="OMX30" s="236"/>
      <c r="OMY30" s="236"/>
      <c r="OMZ30" s="236"/>
      <c r="ONA30" s="236"/>
      <c r="ONJ30" s="236"/>
      <c r="ONK30" s="236"/>
      <c r="ONL30" s="236"/>
      <c r="ONM30" s="236"/>
      <c r="ONN30" s="236"/>
      <c r="ONO30" s="236"/>
      <c r="ONP30" s="236"/>
      <c r="ONQ30" s="236"/>
      <c r="ONZ30" s="236"/>
      <c r="OOA30" s="236"/>
      <c r="OOB30" s="236"/>
      <c r="OOC30" s="236"/>
      <c r="OOD30" s="236"/>
      <c r="OOE30" s="236"/>
      <c r="OOF30" s="236"/>
      <c r="OOG30" s="236"/>
      <c r="OOP30" s="236"/>
      <c r="OOQ30" s="236"/>
      <c r="OOR30" s="236"/>
      <c r="OOS30" s="236"/>
      <c r="OOT30" s="236"/>
      <c r="OOU30" s="236"/>
      <c r="OOV30" s="236"/>
      <c r="OOW30" s="236"/>
      <c r="OPF30" s="236"/>
      <c r="OPG30" s="236"/>
      <c r="OPH30" s="236"/>
      <c r="OPI30" s="236"/>
      <c r="OPJ30" s="236"/>
      <c r="OPK30" s="236"/>
      <c r="OPL30" s="236"/>
      <c r="OPM30" s="236"/>
      <c r="OPV30" s="236"/>
      <c r="OPW30" s="236"/>
      <c r="OPX30" s="236"/>
      <c r="OPY30" s="236"/>
      <c r="OPZ30" s="236"/>
      <c r="OQA30" s="236"/>
      <c r="OQB30" s="236"/>
      <c r="OQC30" s="236"/>
      <c r="OQL30" s="236"/>
      <c r="OQM30" s="236"/>
      <c r="OQN30" s="236"/>
      <c r="OQO30" s="236"/>
      <c r="OQP30" s="236"/>
      <c r="OQQ30" s="236"/>
      <c r="OQR30" s="236"/>
      <c r="OQS30" s="236"/>
      <c r="ORB30" s="236"/>
      <c r="ORC30" s="236"/>
      <c r="ORD30" s="236"/>
      <c r="ORE30" s="236"/>
      <c r="ORF30" s="236"/>
      <c r="ORG30" s="236"/>
      <c r="ORH30" s="236"/>
      <c r="ORI30" s="236"/>
      <c r="ORR30" s="236"/>
      <c r="ORS30" s="236"/>
      <c r="ORT30" s="236"/>
      <c r="ORU30" s="236"/>
      <c r="ORV30" s="236"/>
      <c r="ORW30" s="236"/>
      <c r="ORX30" s="236"/>
      <c r="ORY30" s="236"/>
      <c r="OSH30" s="236"/>
      <c r="OSI30" s="236"/>
      <c r="OSJ30" s="236"/>
      <c r="OSK30" s="236"/>
      <c r="OSL30" s="236"/>
      <c r="OSM30" s="236"/>
      <c r="OSN30" s="236"/>
      <c r="OSO30" s="236"/>
      <c r="OSX30" s="236"/>
      <c r="OSY30" s="236"/>
      <c r="OSZ30" s="236"/>
      <c r="OTA30" s="236"/>
      <c r="OTB30" s="236"/>
      <c r="OTC30" s="236"/>
      <c r="OTD30" s="236"/>
      <c r="OTE30" s="236"/>
      <c r="OTN30" s="236"/>
      <c r="OTO30" s="236"/>
      <c r="OTP30" s="236"/>
      <c r="OTQ30" s="236"/>
      <c r="OTR30" s="236"/>
      <c r="OTS30" s="236"/>
      <c r="OTT30" s="236"/>
      <c r="OTU30" s="236"/>
      <c r="OUD30" s="236"/>
      <c r="OUE30" s="236"/>
      <c r="OUF30" s="236"/>
      <c r="OUG30" s="236"/>
      <c r="OUH30" s="236"/>
      <c r="OUI30" s="236"/>
      <c r="OUJ30" s="236"/>
      <c r="OUK30" s="236"/>
      <c r="OUT30" s="236"/>
      <c r="OUU30" s="236"/>
      <c r="OUV30" s="236"/>
      <c r="OUW30" s="236"/>
      <c r="OUX30" s="236"/>
      <c r="OUY30" s="236"/>
      <c r="OUZ30" s="236"/>
      <c r="OVA30" s="236"/>
      <c r="OVJ30" s="236"/>
      <c r="OVK30" s="236"/>
      <c r="OVL30" s="236"/>
      <c r="OVM30" s="236"/>
      <c r="OVN30" s="236"/>
      <c r="OVO30" s="236"/>
      <c r="OVP30" s="236"/>
      <c r="OVQ30" s="236"/>
      <c r="OVZ30" s="236"/>
      <c r="OWA30" s="236"/>
      <c r="OWB30" s="236"/>
      <c r="OWC30" s="236"/>
      <c r="OWD30" s="236"/>
      <c r="OWE30" s="236"/>
      <c r="OWF30" s="236"/>
      <c r="OWG30" s="236"/>
      <c r="OWP30" s="236"/>
      <c r="OWQ30" s="236"/>
      <c r="OWR30" s="236"/>
      <c r="OWS30" s="236"/>
      <c r="OWT30" s="236"/>
      <c r="OWU30" s="236"/>
      <c r="OWV30" s="236"/>
      <c r="OWW30" s="236"/>
      <c r="OXF30" s="236"/>
      <c r="OXG30" s="236"/>
      <c r="OXH30" s="236"/>
      <c r="OXI30" s="236"/>
      <c r="OXJ30" s="236"/>
      <c r="OXK30" s="236"/>
      <c r="OXL30" s="236"/>
      <c r="OXM30" s="236"/>
      <c r="OXV30" s="236"/>
      <c r="OXW30" s="236"/>
      <c r="OXX30" s="236"/>
      <c r="OXY30" s="236"/>
      <c r="OXZ30" s="236"/>
      <c r="OYA30" s="236"/>
      <c r="OYB30" s="236"/>
      <c r="OYC30" s="236"/>
      <c r="OYL30" s="236"/>
      <c r="OYM30" s="236"/>
      <c r="OYN30" s="236"/>
      <c r="OYO30" s="236"/>
      <c r="OYP30" s="236"/>
      <c r="OYQ30" s="236"/>
      <c r="OYR30" s="236"/>
      <c r="OYS30" s="236"/>
      <c r="OZB30" s="236"/>
      <c r="OZC30" s="236"/>
      <c r="OZD30" s="236"/>
      <c r="OZE30" s="236"/>
      <c r="OZF30" s="236"/>
      <c r="OZG30" s="236"/>
      <c r="OZH30" s="236"/>
      <c r="OZI30" s="236"/>
      <c r="OZR30" s="236"/>
      <c r="OZS30" s="236"/>
      <c r="OZT30" s="236"/>
      <c r="OZU30" s="236"/>
      <c r="OZV30" s="236"/>
      <c r="OZW30" s="236"/>
      <c r="OZX30" s="236"/>
      <c r="OZY30" s="236"/>
      <c r="PAH30" s="236"/>
      <c r="PAI30" s="236"/>
      <c r="PAJ30" s="236"/>
      <c r="PAK30" s="236"/>
      <c r="PAL30" s="236"/>
      <c r="PAM30" s="236"/>
      <c r="PAN30" s="236"/>
      <c r="PAO30" s="236"/>
      <c r="PAX30" s="236"/>
      <c r="PAY30" s="236"/>
      <c r="PAZ30" s="236"/>
      <c r="PBA30" s="236"/>
      <c r="PBB30" s="236"/>
      <c r="PBC30" s="236"/>
      <c r="PBD30" s="236"/>
      <c r="PBE30" s="236"/>
      <c r="PBN30" s="236"/>
      <c r="PBO30" s="236"/>
      <c r="PBP30" s="236"/>
      <c r="PBQ30" s="236"/>
      <c r="PBR30" s="236"/>
      <c r="PBS30" s="236"/>
      <c r="PBT30" s="236"/>
      <c r="PBU30" s="236"/>
      <c r="PCD30" s="236"/>
      <c r="PCE30" s="236"/>
      <c r="PCF30" s="236"/>
      <c r="PCG30" s="236"/>
      <c r="PCH30" s="236"/>
      <c r="PCI30" s="236"/>
      <c r="PCJ30" s="236"/>
      <c r="PCK30" s="236"/>
      <c r="PCT30" s="236"/>
      <c r="PCU30" s="236"/>
      <c r="PCV30" s="236"/>
      <c r="PCW30" s="236"/>
      <c r="PCX30" s="236"/>
      <c r="PCY30" s="236"/>
      <c r="PCZ30" s="236"/>
      <c r="PDA30" s="236"/>
      <c r="PDJ30" s="236"/>
      <c r="PDK30" s="236"/>
      <c r="PDL30" s="236"/>
      <c r="PDM30" s="236"/>
      <c r="PDN30" s="236"/>
      <c r="PDO30" s="236"/>
      <c r="PDP30" s="236"/>
      <c r="PDQ30" s="236"/>
      <c r="PDZ30" s="236"/>
      <c r="PEA30" s="236"/>
      <c r="PEB30" s="236"/>
      <c r="PEC30" s="236"/>
      <c r="PED30" s="236"/>
      <c r="PEE30" s="236"/>
      <c r="PEF30" s="236"/>
      <c r="PEG30" s="236"/>
      <c r="PEP30" s="236"/>
      <c r="PEQ30" s="236"/>
      <c r="PER30" s="236"/>
      <c r="PES30" s="236"/>
      <c r="PET30" s="236"/>
      <c r="PEU30" s="236"/>
      <c r="PEV30" s="236"/>
      <c r="PEW30" s="236"/>
      <c r="PFF30" s="236"/>
      <c r="PFG30" s="236"/>
      <c r="PFH30" s="236"/>
      <c r="PFI30" s="236"/>
      <c r="PFJ30" s="236"/>
      <c r="PFK30" s="236"/>
      <c r="PFL30" s="236"/>
      <c r="PFM30" s="236"/>
      <c r="PFV30" s="236"/>
      <c r="PFW30" s="236"/>
      <c r="PFX30" s="236"/>
      <c r="PFY30" s="236"/>
      <c r="PFZ30" s="236"/>
      <c r="PGA30" s="236"/>
      <c r="PGB30" s="236"/>
      <c r="PGC30" s="236"/>
      <c r="PGL30" s="236"/>
      <c r="PGM30" s="236"/>
      <c r="PGN30" s="236"/>
      <c r="PGO30" s="236"/>
      <c r="PGP30" s="236"/>
      <c r="PGQ30" s="236"/>
      <c r="PGR30" s="236"/>
      <c r="PGS30" s="236"/>
      <c r="PHB30" s="236"/>
      <c r="PHC30" s="236"/>
      <c r="PHD30" s="236"/>
      <c r="PHE30" s="236"/>
      <c r="PHF30" s="236"/>
      <c r="PHG30" s="236"/>
      <c r="PHH30" s="236"/>
      <c r="PHI30" s="236"/>
      <c r="PHR30" s="236"/>
      <c r="PHS30" s="236"/>
      <c r="PHT30" s="236"/>
      <c r="PHU30" s="236"/>
      <c r="PHV30" s="236"/>
      <c r="PHW30" s="236"/>
      <c r="PHX30" s="236"/>
      <c r="PHY30" s="236"/>
      <c r="PIH30" s="236"/>
      <c r="PII30" s="236"/>
      <c r="PIJ30" s="236"/>
      <c r="PIK30" s="236"/>
      <c r="PIL30" s="236"/>
      <c r="PIM30" s="236"/>
      <c r="PIN30" s="236"/>
      <c r="PIO30" s="236"/>
      <c r="PIX30" s="236"/>
      <c r="PIY30" s="236"/>
      <c r="PIZ30" s="236"/>
      <c r="PJA30" s="236"/>
      <c r="PJB30" s="236"/>
      <c r="PJC30" s="236"/>
      <c r="PJD30" s="236"/>
      <c r="PJE30" s="236"/>
      <c r="PJN30" s="236"/>
      <c r="PJO30" s="236"/>
      <c r="PJP30" s="236"/>
      <c r="PJQ30" s="236"/>
      <c r="PJR30" s="236"/>
      <c r="PJS30" s="236"/>
      <c r="PJT30" s="236"/>
      <c r="PJU30" s="236"/>
      <c r="PKD30" s="236"/>
      <c r="PKE30" s="236"/>
      <c r="PKF30" s="236"/>
      <c r="PKG30" s="236"/>
      <c r="PKH30" s="236"/>
      <c r="PKI30" s="236"/>
      <c r="PKJ30" s="236"/>
      <c r="PKK30" s="236"/>
      <c r="PKT30" s="236"/>
      <c r="PKU30" s="236"/>
      <c r="PKV30" s="236"/>
      <c r="PKW30" s="236"/>
      <c r="PKX30" s="236"/>
      <c r="PKY30" s="236"/>
      <c r="PKZ30" s="236"/>
      <c r="PLA30" s="236"/>
      <c r="PLJ30" s="236"/>
      <c r="PLK30" s="236"/>
      <c r="PLL30" s="236"/>
      <c r="PLM30" s="236"/>
      <c r="PLN30" s="236"/>
      <c r="PLO30" s="236"/>
      <c r="PLP30" s="236"/>
      <c r="PLQ30" s="236"/>
      <c r="PLZ30" s="236"/>
      <c r="PMA30" s="236"/>
      <c r="PMB30" s="236"/>
      <c r="PMC30" s="236"/>
      <c r="PMD30" s="236"/>
      <c r="PME30" s="236"/>
      <c r="PMF30" s="236"/>
      <c r="PMG30" s="236"/>
      <c r="PMP30" s="236"/>
      <c r="PMQ30" s="236"/>
      <c r="PMR30" s="236"/>
      <c r="PMS30" s="236"/>
      <c r="PMT30" s="236"/>
      <c r="PMU30" s="236"/>
      <c r="PMV30" s="236"/>
      <c r="PMW30" s="236"/>
      <c r="PNF30" s="236"/>
      <c r="PNG30" s="236"/>
      <c r="PNH30" s="236"/>
      <c r="PNI30" s="236"/>
      <c r="PNJ30" s="236"/>
      <c r="PNK30" s="236"/>
      <c r="PNL30" s="236"/>
      <c r="PNM30" s="236"/>
      <c r="PNV30" s="236"/>
      <c r="PNW30" s="236"/>
      <c r="PNX30" s="236"/>
      <c r="PNY30" s="236"/>
      <c r="PNZ30" s="236"/>
      <c r="POA30" s="236"/>
      <c r="POB30" s="236"/>
      <c r="POC30" s="236"/>
      <c r="POL30" s="236"/>
      <c r="POM30" s="236"/>
      <c r="PON30" s="236"/>
      <c r="POO30" s="236"/>
      <c r="POP30" s="236"/>
      <c r="POQ30" s="236"/>
      <c r="POR30" s="236"/>
      <c r="POS30" s="236"/>
      <c r="PPB30" s="236"/>
      <c r="PPC30" s="236"/>
      <c r="PPD30" s="236"/>
      <c r="PPE30" s="236"/>
      <c r="PPF30" s="236"/>
      <c r="PPG30" s="236"/>
      <c r="PPH30" s="236"/>
      <c r="PPI30" s="236"/>
      <c r="PPR30" s="236"/>
      <c r="PPS30" s="236"/>
      <c r="PPT30" s="236"/>
      <c r="PPU30" s="236"/>
      <c r="PPV30" s="236"/>
      <c r="PPW30" s="236"/>
      <c r="PPX30" s="236"/>
      <c r="PPY30" s="236"/>
      <c r="PQH30" s="236"/>
      <c r="PQI30" s="236"/>
      <c r="PQJ30" s="236"/>
      <c r="PQK30" s="236"/>
      <c r="PQL30" s="236"/>
      <c r="PQM30" s="236"/>
      <c r="PQN30" s="236"/>
      <c r="PQO30" s="236"/>
      <c r="PQX30" s="236"/>
      <c r="PQY30" s="236"/>
      <c r="PQZ30" s="236"/>
      <c r="PRA30" s="236"/>
      <c r="PRB30" s="236"/>
      <c r="PRC30" s="236"/>
      <c r="PRD30" s="236"/>
      <c r="PRE30" s="236"/>
      <c r="PRN30" s="236"/>
      <c r="PRO30" s="236"/>
      <c r="PRP30" s="236"/>
      <c r="PRQ30" s="236"/>
      <c r="PRR30" s="236"/>
      <c r="PRS30" s="236"/>
      <c r="PRT30" s="236"/>
      <c r="PRU30" s="236"/>
      <c r="PSD30" s="236"/>
      <c r="PSE30" s="236"/>
      <c r="PSF30" s="236"/>
      <c r="PSG30" s="236"/>
      <c r="PSH30" s="236"/>
      <c r="PSI30" s="236"/>
      <c r="PSJ30" s="236"/>
      <c r="PSK30" s="236"/>
      <c r="PST30" s="236"/>
      <c r="PSU30" s="236"/>
      <c r="PSV30" s="236"/>
      <c r="PSW30" s="236"/>
      <c r="PSX30" s="236"/>
      <c r="PSY30" s="236"/>
      <c r="PSZ30" s="236"/>
      <c r="PTA30" s="236"/>
      <c r="PTJ30" s="236"/>
      <c r="PTK30" s="236"/>
      <c r="PTL30" s="236"/>
      <c r="PTM30" s="236"/>
      <c r="PTN30" s="236"/>
      <c r="PTO30" s="236"/>
      <c r="PTP30" s="236"/>
      <c r="PTQ30" s="236"/>
      <c r="PTZ30" s="236"/>
      <c r="PUA30" s="236"/>
      <c r="PUB30" s="236"/>
      <c r="PUC30" s="236"/>
      <c r="PUD30" s="236"/>
      <c r="PUE30" s="236"/>
      <c r="PUF30" s="236"/>
      <c r="PUG30" s="236"/>
      <c r="PUP30" s="236"/>
      <c r="PUQ30" s="236"/>
      <c r="PUR30" s="236"/>
      <c r="PUS30" s="236"/>
      <c r="PUT30" s="236"/>
      <c r="PUU30" s="236"/>
      <c r="PUV30" s="236"/>
      <c r="PUW30" s="236"/>
      <c r="PVF30" s="236"/>
      <c r="PVG30" s="236"/>
      <c r="PVH30" s="236"/>
      <c r="PVI30" s="236"/>
      <c r="PVJ30" s="236"/>
      <c r="PVK30" s="236"/>
      <c r="PVL30" s="236"/>
      <c r="PVM30" s="236"/>
      <c r="PVV30" s="236"/>
      <c r="PVW30" s="236"/>
      <c r="PVX30" s="236"/>
      <c r="PVY30" s="236"/>
      <c r="PVZ30" s="236"/>
      <c r="PWA30" s="236"/>
      <c r="PWB30" s="236"/>
      <c r="PWC30" s="236"/>
      <c r="PWL30" s="236"/>
      <c r="PWM30" s="236"/>
      <c r="PWN30" s="236"/>
      <c r="PWO30" s="236"/>
      <c r="PWP30" s="236"/>
      <c r="PWQ30" s="236"/>
      <c r="PWR30" s="236"/>
      <c r="PWS30" s="236"/>
      <c r="PXB30" s="236"/>
      <c r="PXC30" s="236"/>
      <c r="PXD30" s="236"/>
      <c r="PXE30" s="236"/>
      <c r="PXF30" s="236"/>
      <c r="PXG30" s="236"/>
      <c r="PXH30" s="236"/>
      <c r="PXI30" s="236"/>
      <c r="PXR30" s="236"/>
      <c r="PXS30" s="236"/>
      <c r="PXT30" s="236"/>
      <c r="PXU30" s="236"/>
      <c r="PXV30" s="236"/>
      <c r="PXW30" s="236"/>
      <c r="PXX30" s="236"/>
      <c r="PXY30" s="236"/>
      <c r="PYH30" s="236"/>
      <c r="PYI30" s="236"/>
      <c r="PYJ30" s="236"/>
      <c r="PYK30" s="236"/>
      <c r="PYL30" s="236"/>
      <c r="PYM30" s="236"/>
      <c r="PYN30" s="236"/>
      <c r="PYO30" s="236"/>
      <c r="PYX30" s="236"/>
      <c r="PYY30" s="236"/>
      <c r="PYZ30" s="236"/>
      <c r="PZA30" s="236"/>
      <c r="PZB30" s="236"/>
      <c r="PZC30" s="236"/>
      <c r="PZD30" s="236"/>
      <c r="PZE30" s="236"/>
      <c r="PZN30" s="236"/>
      <c r="PZO30" s="236"/>
      <c r="PZP30" s="236"/>
      <c r="PZQ30" s="236"/>
      <c r="PZR30" s="236"/>
      <c r="PZS30" s="236"/>
      <c r="PZT30" s="236"/>
      <c r="PZU30" s="236"/>
      <c r="QAD30" s="236"/>
      <c r="QAE30" s="236"/>
      <c r="QAF30" s="236"/>
      <c r="QAG30" s="236"/>
      <c r="QAH30" s="236"/>
      <c r="QAI30" s="236"/>
      <c r="QAJ30" s="236"/>
      <c r="QAK30" s="236"/>
      <c r="QAT30" s="236"/>
      <c r="QAU30" s="236"/>
      <c r="QAV30" s="236"/>
      <c r="QAW30" s="236"/>
      <c r="QAX30" s="236"/>
      <c r="QAY30" s="236"/>
      <c r="QAZ30" s="236"/>
      <c r="QBA30" s="236"/>
      <c r="QBJ30" s="236"/>
      <c r="QBK30" s="236"/>
      <c r="QBL30" s="236"/>
      <c r="QBM30" s="236"/>
      <c r="QBN30" s="236"/>
      <c r="QBO30" s="236"/>
      <c r="QBP30" s="236"/>
      <c r="QBQ30" s="236"/>
      <c r="QBZ30" s="236"/>
      <c r="QCA30" s="236"/>
      <c r="QCB30" s="236"/>
      <c r="QCC30" s="236"/>
      <c r="QCD30" s="236"/>
      <c r="QCE30" s="236"/>
      <c r="QCF30" s="236"/>
      <c r="QCG30" s="236"/>
      <c r="QCP30" s="236"/>
      <c r="QCQ30" s="236"/>
      <c r="QCR30" s="236"/>
      <c r="QCS30" s="236"/>
      <c r="QCT30" s="236"/>
      <c r="QCU30" s="236"/>
      <c r="QCV30" s="236"/>
      <c r="QCW30" s="236"/>
      <c r="QDF30" s="236"/>
      <c r="QDG30" s="236"/>
      <c r="QDH30" s="236"/>
      <c r="QDI30" s="236"/>
      <c r="QDJ30" s="236"/>
      <c r="QDK30" s="236"/>
      <c r="QDL30" s="236"/>
      <c r="QDM30" s="236"/>
      <c r="QDV30" s="236"/>
      <c r="QDW30" s="236"/>
      <c r="QDX30" s="236"/>
      <c r="QDY30" s="236"/>
      <c r="QDZ30" s="236"/>
      <c r="QEA30" s="236"/>
      <c r="QEB30" s="236"/>
      <c r="QEC30" s="236"/>
      <c r="QEL30" s="236"/>
      <c r="QEM30" s="236"/>
      <c r="QEN30" s="236"/>
      <c r="QEO30" s="236"/>
      <c r="QEP30" s="236"/>
      <c r="QEQ30" s="236"/>
      <c r="QER30" s="236"/>
      <c r="QES30" s="236"/>
      <c r="QFB30" s="236"/>
      <c r="QFC30" s="236"/>
      <c r="QFD30" s="236"/>
      <c r="QFE30" s="236"/>
      <c r="QFF30" s="236"/>
      <c r="QFG30" s="236"/>
      <c r="QFH30" s="236"/>
      <c r="QFI30" s="236"/>
      <c r="QFR30" s="236"/>
      <c r="QFS30" s="236"/>
      <c r="QFT30" s="236"/>
      <c r="QFU30" s="236"/>
      <c r="QFV30" s="236"/>
      <c r="QFW30" s="236"/>
      <c r="QFX30" s="236"/>
      <c r="QFY30" s="236"/>
      <c r="QGH30" s="236"/>
      <c r="QGI30" s="236"/>
      <c r="QGJ30" s="236"/>
      <c r="QGK30" s="236"/>
      <c r="QGL30" s="236"/>
      <c r="QGM30" s="236"/>
      <c r="QGN30" s="236"/>
      <c r="QGO30" s="236"/>
      <c r="QGX30" s="236"/>
      <c r="QGY30" s="236"/>
      <c r="QGZ30" s="236"/>
      <c r="QHA30" s="236"/>
      <c r="QHB30" s="236"/>
      <c r="QHC30" s="236"/>
      <c r="QHD30" s="236"/>
      <c r="QHE30" s="236"/>
      <c r="QHN30" s="236"/>
      <c r="QHO30" s="236"/>
      <c r="QHP30" s="236"/>
      <c r="QHQ30" s="236"/>
      <c r="QHR30" s="236"/>
      <c r="QHS30" s="236"/>
      <c r="QHT30" s="236"/>
      <c r="QHU30" s="236"/>
      <c r="QID30" s="236"/>
      <c r="QIE30" s="236"/>
      <c r="QIF30" s="236"/>
      <c r="QIG30" s="236"/>
      <c r="QIH30" s="236"/>
      <c r="QII30" s="236"/>
      <c r="QIJ30" s="236"/>
      <c r="QIK30" s="236"/>
      <c r="QIT30" s="236"/>
      <c r="QIU30" s="236"/>
      <c r="QIV30" s="236"/>
      <c r="QIW30" s="236"/>
      <c r="QIX30" s="236"/>
      <c r="QIY30" s="236"/>
      <c r="QIZ30" s="236"/>
      <c r="QJA30" s="236"/>
      <c r="QJJ30" s="236"/>
      <c r="QJK30" s="236"/>
      <c r="QJL30" s="236"/>
      <c r="QJM30" s="236"/>
      <c r="QJN30" s="236"/>
      <c r="QJO30" s="236"/>
      <c r="QJP30" s="236"/>
      <c r="QJQ30" s="236"/>
      <c r="QJZ30" s="236"/>
      <c r="QKA30" s="236"/>
      <c r="QKB30" s="236"/>
      <c r="QKC30" s="236"/>
      <c r="QKD30" s="236"/>
      <c r="QKE30" s="236"/>
      <c r="QKF30" s="236"/>
      <c r="QKG30" s="236"/>
      <c r="QKP30" s="236"/>
      <c r="QKQ30" s="236"/>
      <c r="QKR30" s="236"/>
      <c r="QKS30" s="236"/>
      <c r="QKT30" s="236"/>
      <c r="QKU30" s="236"/>
      <c r="QKV30" s="236"/>
      <c r="QKW30" s="236"/>
      <c r="QLF30" s="236"/>
      <c r="QLG30" s="236"/>
      <c r="QLH30" s="236"/>
      <c r="QLI30" s="236"/>
      <c r="QLJ30" s="236"/>
      <c r="QLK30" s="236"/>
      <c r="QLL30" s="236"/>
      <c r="QLM30" s="236"/>
      <c r="QLV30" s="236"/>
      <c r="QLW30" s="236"/>
      <c r="QLX30" s="236"/>
      <c r="QLY30" s="236"/>
      <c r="QLZ30" s="236"/>
      <c r="QMA30" s="236"/>
      <c r="QMB30" s="236"/>
      <c r="QMC30" s="236"/>
      <c r="QML30" s="236"/>
      <c r="QMM30" s="236"/>
      <c r="QMN30" s="236"/>
      <c r="QMO30" s="236"/>
      <c r="QMP30" s="236"/>
      <c r="QMQ30" s="236"/>
      <c r="QMR30" s="236"/>
      <c r="QMS30" s="236"/>
      <c r="QNB30" s="236"/>
      <c r="QNC30" s="236"/>
      <c r="QND30" s="236"/>
      <c r="QNE30" s="236"/>
      <c r="QNF30" s="236"/>
      <c r="QNG30" s="236"/>
      <c r="QNH30" s="236"/>
      <c r="QNI30" s="236"/>
      <c r="QNR30" s="236"/>
      <c r="QNS30" s="236"/>
      <c r="QNT30" s="236"/>
      <c r="QNU30" s="236"/>
      <c r="QNV30" s="236"/>
      <c r="QNW30" s="236"/>
      <c r="QNX30" s="236"/>
      <c r="QNY30" s="236"/>
      <c r="QOH30" s="236"/>
      <c r="QOI30" s="236"/>
      <c r="QOJ30" s="236"/>
      <c r="QOK30" s="236"/>
      <c r="QOL30" s="236"/>
      <c r="QOM30" s="236"/>
      <c r="QON30" s="236"/>
      <c r="QOO30" s="236"/>
      <c r="QOX30" s="236"/>
      <c r="QOY30" s="236"/>
      <c r="QOZ30" s="236"/>
      <c r="QPA30" s="236"/>
      <c r="QPB30" s="236"/>
      <c r="QPC30" s="236"/>
      <c r="QPD30" s="236"/>
      <c r="QPE30" s="236"/>
      <c r="QPN30" s="236"/>
      <c r="QPO30" s="236"/>
      <c r="QPP30" s="236"/>
      <c r="QPQ30" s="236"/>
      <c r="QPR30" s="236"/>
      <c r="QPS30" s="236"/>
      <c r="QPT30" s="236"/>
      <c r="QPU30" s="236"/>
      <c r="QQD30" s="236"/>
      <c r="QQE30" s="236"/>
      <c r="QQF30" s="236"/>
      <c r="QQG30" s="236"/>
      <c r="QQH30" s="236"/>
      <c r="QQI30" s="236"/>
      <c r="QQJ30" s="236"/>
      <c r="QQK30" s="236"/>
      <c r="QQT30" s="236"/>
      <c r="QQU30" s="236"/>
      <c r="QQV30" s="236"/>
      <c r="QQW30" s="236"/>
      <c r="QQX30" s="236"/>
      <c r="QQY30" s="236"/>
      <c r="QQZ30" s="236"/>
      <c r="QRA30" s="236"/>
      <c r="QRJ30" s="236"/>
      <c r="QRK30" s="236"/>
      <c r="QRL30" s="236"/>
      <c r="QRM30" s="236"/>
      <c r="QRN30" s="236"/>
      <c r="QRO30" s="236"/>
      <c r="QRP30" s="236"/>
      <c r="QRQ30" s="236"/>
      <c r="QRZ30" s="236"/>
      <c r="QSA30" s="236"/>
      <c r="QSB30" s="236"/>
      <c r="QSC30" s="236"/>
      <c r="QSD30" s="236"/>
      <c r="QSE30" s="236"/>
      <c r="QSF30" s="236"/>
      <c r="QSG30" s="236"/>
      <c r="QSP30" s="236"/>
      <c r="QSQ30" s="236"/>
      <c r="QSR30" s="236"/>
      <c r="QSS30" s="236"/>
      <c r="QST30" s="236"/>
      <c r="QSU30" s="236"/>
      <c r="QSV30" s="236"/>
      <c r="QSW30" s="236"/>
      <c r="QTF30" s="236"/>
      <c r="QTG30" s="236"/>
      <c r="QTH30" s="236"/>
      <c r="QTI30" s="236"/>
      <c r="QTJ30" s="236"/>
      <c r="QTK30" s="236"/>
      <c r="QTL30" s="236"/>
      <c r="QTM30" s="236"/>
      <c r="QTV30" s="236"/>
      <c r="QTW30" s="236"/>
      <c r="QTX30" s="236"/>
      <c r="QTY30" s="236"/>
      <c r="QTZ30" s="236"/>
      <c r="QUA30" s="236"/>
      <c r="QUB30" s="236"/>
      <c r="QUC30" s="236"/>
      <c r="QUL30" s="236"/>
      <c r="QUM30" s="236"/>
      <c r="QUN30" s="236"/>
      <c r="QUO30" s="236"/>
      <c r="QUP30" s="236"/>
      <c r="QUQ30" s="236"/>
      <c r="QUR30" s="236"/>
      <c r="QUS30" s="236"/>
      <c r="QVB30" s="236"/>
      <c r="QVC30" s="236"/>
      <c r="QVD30" s="236"/>
      <c r="QVE30" s="236"/>
      <c r="QVF30" s="236"/>
      <c r="QVG30" s="236"/>
      <c r="QVH30" s="236"/>
      <c r="QVI30" s="236"/>
      <c r="QVR30" s="236"/>
      <c r="QVS30" s="236"/>
      <c r="QVT30" s="236"/>
      <c r="QVU30" s="236"/>
      <c r="QVV30" s="236"/>
      <c r="QVW30" s="236"/>
      <c r="QVX30" s="236"/>
      <c r="QVY30" s="236"/>
      <c r="QWH30" s="236"/>
      <c r="QWI30" s="236"/>
      <c r="QWJ30" s="236"/>
      <c r="QWK30" s="236"/>
      <c r="QWL30" s="236"/>
      <c r="QWM30" s="236"/>
      <c r="QWN30" s="236"/>
      <c r="QWO30" s="236"/>
      <c r="QWX30" s="236"/>
      <c r="QWY30" s="236"/>
      <c r="QWZ30" s="236"/>
      <c r="QXA30" s="236"/>
      <c r="QXB30" s="236"/>
      <c r="QXC30" s="236"/>
      <c r="QXD30" s="236"/>
      <c r="QXE30" s="236"/>
      <c r="QXN30" s="236"/>
      <c r="QXO30" s="236"/>
      <c r="QXP30" s="236"/>
      <c r="QXQ30" s="236"/>
      <c r="QXR30" s="236"/>
      <c r="QXS30" s="236"/>
      <c r="QXT30" s="236"/>
      <c r="QXU30" s="236"/>
      <c r="QYD30" s="236"/>
      <c r="QYE30" s="236"/>
      <c r="QYF30" s="236"/>
      <c r="QYG30" s="236"/>
      <c r="QYH30" s="236"/>
      <c r="QYI30" s="236"/>
      <c r="QYJ30" s="236"/>
      <c r="QYK30" s="236"/>
      <c r="QYT30" s="236"/>
      <c r="QYU30" s="236"/>
      <c r="QYV30" s="236"/>
      <c r="QYW30" s="236"/>
      <c r="QYX30" s="236"/>
      <c r="QYY30" s="236"/>
      <c r="QYZ30" s="236"/>
      <c r="QZA30" s="236"/>
      <c r="QZJ30" s="236"/>
      <c r="QZK30" s="236"/>
      <c r="QZL30" s="236"/>
      <c r="QZM30" s="236"/>
      <c r="QZN30" s="236"/>
      <c r="QZO30" s="236"/>
      <c r="QZP30" s="236"/>
      <c r="QZQ30" s="236"/>
      <c r="QZZ30" s="236"/>
      <c r="RAA30" s="236"/>
      <c r="RAB30" s="236"/>
      <c r="RAC30" s="236"/>
      <c r="RAD30" s="236"/>
      <c r="RAE30" s="236"/>
      <c r="RAF30" s="236"/>
      <c r="RAG30" s="236"/>
      <c r="RAP30" s="236"/>
      <c r="RAQ30" s="236"/>
      <c r="RAR30" s="236"/>
      <c r="RAS30" s="236"/>
      <c r="RAT30" s="236"/>
      <c r="RAU30" s="236"/>
      <c r="RAV30" s="236"/>
      <c r="RAW30" s="236"/>
      <c r="RBF30" s="236"/>
      <c r="RBG30" s="236"/>
      <c r="RBH30" s="236"/>
      <c r="RBI30" s="236"/>
      <c r="RBJ30" s="236"/>
      <c r="RBK30" s="236"/>
      <c r="RBL30" s="236"/>
      <c r="RBM30" s="236"/>
      <c r="RBV30" s="236"/>
      <c r="RBW30" s="236"/>
      <c r="RBX30" s="236"/>
      <c r="RBY30" s="236"/>
      <c r="RBZ30" s="236"/>
      <c r="RCA30" s="236"/>
      <c r="RCB30" s="236"/>
      <c r="RCC30" s="236"/>
      <c r="RCL30" s="236"/>
      <c r="RCM30" s="236"/>
      <c r="RCN30" s="236"/>
      <c r="RCO30" s="236"/>
      <c r="RCP30" s="236"/>
      <c r="RCQ30" s="236"/>
      <c r="RCR30" s="236"/>
      <c r="RCS30" s="236"/>
      <c r="RDB30" s="236"/>
      <c r="RDC30" s="236"/>
      <c r="RDD30" s="236"/>
      <c r="RDE30" s="236"/>
      <c r="RDF30" s="236"/>
      <c r="RDG30" s="236"/>
      <c r="RDH30" s="236"/>
      <c r="RDI30" s="236"/>
      <c r="RDR30" s="236"/>
      <c r="RDS30" s="236"/>
      <c r="RDT30" s="236"/>
      <c r="RDU30" s="236"/>
      <c r="RDV30" s="236"/>
      <c r="RDW30" s="236"/>
      <c r="RDX30" s="236"/>
      <c r="RDY30" s="236"/>
      <c r="REH30" s="236"/>
      <c r="REI30" s="236"/>
      <c r="REJ30" s="236"/>
      <c r="REK30" s="236"/>
      <c r="REL30" s="236"/>
      <c r="REM30" s="236"/>
      <c r="REN30" s="236"/>
      <c r="REO30" s="236"/>
      <c r="REX30" s="236"/>
      <c r="REY30" s="236"/>
      <c r="REZ30" s="236"/>
      <c r="RFA30" s="236"/>
      <c r="RFB30" s="236"/>
      <c r="RFC30" s="236"/>
      <c r="RFD30" s="236"/>
      <c r="RFE30" s="236"/>
      <c r="RFN30" s="236"/>
      <c r="RFO30" s="236"/>
      <c r="RFP30" s="236"/>
      <c r="RFQ30" s="236"/>
      <c r="RFR30" s="236"/>
      <c r="RFS30" s="236"/>
      <c r="RFT30" s="236"/>
      <c r="RFU30" s="236"/>
      <c r="RGD30" s="236"/>
      <c r="RGE30" s="236"/>
      <c r="RGF30" s="236"/>
      <c r="RGG30" s="236"/>
      <c r="RGH30" s="236"/>
      <c r="RGI30" s="236"/>
      <c r="RGJ30" s="236"/>
      <c r="RGK30" s="236"/>
      <c r="RGT30" s="236"/>
      <c r="RGU30" s="236"/>
      <c r="RGV30" s="236"/>
      <c r="RGW30" s="236"/>
      <c r="RGX30" s="236"/>
      <c r="RGY30" s="236"/>
      <c r="RGZ30" s="236"/>
      <c r="RHA30" s="236"/>
      <c r="RHJ30" s="236"/>
      <c r="RHK30" s="236"/>
      <c r="RHL30" s="236"/>
      <c r="RHM30" s="236"/>
      <c r="RHN30" s="236"/>
      <c r="RHO30" s="236"/>
      <c r="RHP30" s="236"/>
      <c r="RHQ30" s="236"/>
      <c r="RHZ30" s="236"/>
      <c r="RIA30" s="236"/>
      <c r="RIB30" s="236"/>
      <c r="RIC30" s="236"/>
      <c r="RID30" s="236"/>
      <c r="RIE30" s="236"/>
      <c r="RIF30" s="236"/>
      <c r="RIG30" s="236"/>
      <c r="RIP30" s="236"/>
      <c r="RIQ30" s="236"/>
      <c r="RIR30" s="236"/>
      <c r="RIS30" s="236"/>
      <c r="RIT30" s="236"/>
      <c r="RIU30" s="236"/>
      <c r="RIV30" s="236"/>
      <c r="RIW30" s="236"/>
      <c r="RJF30" s="236"/>
      <c r="RJG30" s="236"/>
      <c r="RJH30" s="236"/>
      <c r="RJI30" s="236"/>
      <c r="RJJ30" s="236"/>
      <c r="RJK30" s="236"/>
      <c r="RJL30" s="236"/>
      <c r="RJM30" s="236"/>
      <c r="RJV30" s="236"/>
      <c r="RJW30" s="236"/>
      <c r="RJX30" s="236"/>
      <c r="RJY30" s="236"/>
      <c r="RJZ30" s="236"/>
      <c r="RKA30" s="236"/>
      <c r="RKB30" s="236"/>
      <c r="RKC30" s="236"/>
      <c r="RKL30" s="236"/>
      <c r="RKM30" s="236"/>
      <c r="RKN30" s="236"/>
      <c r="RKO30" s="236"/>
      <c r="RKP30" s="236"/>
      <c r="RKQ30" s="236"/>
      <c r="RKR30" s="236"/>
      <c r="RKS30" s="236"/>
      <c r="RLB30" s="236"/>
      <c r="RLC30" s="236"/>
      <c r="RLD30" s="236"/>
      <c r="RLE30" s="236"/>
      <c r="RLF30" s="236"/>
      <c r="RLG30" s="236"/>
      <c r="RLH30" s="236"/>
      <c r="RLI30" s="236"/>
      <c r="RLR30" s="236"/>
      <c r="RLS30" s="236"/>
      <c r="RLT30" s="236"/>
      <c r="RLU30" s="236"/>
      <c r="RLV30" s="236"/>
      <c r="RLW30" s="236"/>
      <c r="RLX30" s="236"/>
      <c r="RLY30" s="236"/>
      <c r="RMH30" s="236"/>
      <c r="RMI30" s="236"/>
      <c r="RMJ30" s="236"/>
      <c r="RMK30" s="236"/>
      <c r="RML30" s="236"/>
      <c r="RMM30" s="236"/>
      <c r="RMN30" s="236"/>
      <c r="RMO30" s="236"/>
      <c r="RMX30" s="236"/>
      <c r="RMY30" s="236"/>
      <c r="RMZ30" s="236"/>
      <c r="RNA30" s="236"/>
      <c r="RNB30" s="236"/>
      <c r="RNC30" s="236"/>
      <c r="RND30" s="236"/>
      <c r="RNE30" s="236"/>
      <c r="RNN30" s="236"/>
      <c r="RNO30" s="236"/>
      <c r="RNP30" s="236"/>
      <c r="RNQ30" s="236"/>
      <c r="RNR30" s="236"/>
      <c r="RNS30" s="236"/>
      <c r="RNT30" s="236"/>
      <c r="RNU30" s="236"/>
      <c r="ROD30" s="236"/>
      <c r="ROE30" s="236"/>
      <c r="ROF30" s="236"/>
      <c r="ROG30" s="236"/>
      <c r="ROH30" s="236"/>
      <c r="ROI30" s="236"/>
      <c r="ROJ30" s="236"/>
      <c r="ROK30" s="236"/>
      <c r="ROT30" s="236"/>
      <c r="ROU30" s="236"/>
      <c r="ROV30" s="236"/>
      <c r="ROW30" s="236"/>
      <c r="ROX30" s="236"/>
      <c r="ROY30" s="236"/>
      <c r="ROZ30" s="236"/>
      <c r="RPA30" s="236"/>
      <c r="RPJ30" s="236"/>
      <c r="RPK30" s="236"/>
      <c r="RPL30" s="236"/>
      <c r="RPM30" s="236"/>
      <c r="RPN30" s="236"/>
      <c r="RPO30" s="236"/>
      <c r="RPP30" s="236"/>
      <c r="RPQ30" s="236"/>
      <c r="RPZ30" s="236"/>
      <c r="RQA30" s="236"/>
      <c r="RQB30" s="236"/>
      <c r="RQC30" s="236"/>
      <c r="RQD30" s="236"/>
      <c r="RQE30" s="236"/>
      <c r="RQF30" s="236"/>
      <c r="RQG30" s="236"/>
      <c r="RQP30" s="236"/>
      <c r="RQQ30" s="236"/>
      <c r="RQR30" s="236"/>
      <c r="RQS30" s="236"/>
      <c r="RQT30" s="236"/>
      <c r="RQU30" s="236"/>
      <c r="RQV30" s="236"/>
      <c r="RQW30" s="236"/>
      <c r="RRF30" s="236"/>
      <c r="RRG30" s="236"/>
      <c r="RRH30" s="236"/>
      <c r="RRI30" s="236"/>
      <c r="RRJ30" s="236"/>
      <c r="RRK30" s="236"/>
      <c r="RRL30" s="236"/>
      <c r="RRM30" s="236"/>
      <c r="RRV30" s="236"/>
      <c r="RRW30" s="236"/>
      <c r="RRX30" s="236"/>
      <c r="RRY30" s="236"/>
      <c r="RRZ30" s="236"/>
      <c r="RSA30" s="236"/>
      <c r="RSB30" s="236"/>
      <c r="RSC30" s="236"/>
      <c r="RSL30" s="236"/>
      <c r="RSM30" s="236"/>
      <c r="RSN30" s="236"/>
      <c r="RSO30" s="236"/>
      <c r="RSP30" s="236"/>
      <c r="RSQ30" s="236"/>
      <c r="RSR30" s="236"/>
      <c r="RSS30" s="236"/>
      <c r="RTB30" s="236"/>
      <c r="RTC30" s="236"/>
      <c r="RTD30" s="236"/>
      <c r="RTE30" s="236"/>
      <c r="RTF30" s="236"/>
      <c r="RTG30" s="236"/>
      <c r="RTH30" s="236"/>
      <c r="RTI30" s="236"/>
      <c r="RTR30" s="236"/>
      <c r="RTS30" s="236"/>
      <c r="RTT30" s="236"/>
      <c r="RTU30" s="236"/>
      <c r="RTV30" s="236"/>
      <c r="RTW30" s="236"/>
      <c r="RTX30" s="236"/>
      <c r="RTY30" s="236"/>
      <c r="RUH30" s="236"/>
      <c r="RUI30" s="236"/>
      <c r="RUJ30" s="236"/>
      <c r="RUK30" s="236"/>
      <c r="RUL30" s="236"/>
      <c r="RUM30" s="236"/>
      <c r="RUN30" s="236"/>
      <c r="RUO30" s="236"/>
      <c r="RUX30" s="236"/>
      <c r="RUY30" s="236"/>
      <c r="RUZ30" s="236"/>
      <c r="RVA30" s="236"/>
      <c r="RVB30" s="236"/>
      <c r="RVC30" s="236"/>
      <c r="RVD30" s="236"/>
      <c r="RVE30" s="236"/>
      <c r="RVN30" s="236"/>
      <c r="RVO30" s="236"/>
      <c r="RVP30" s="236"/>
      <c r="RVQ30" s="236"/>
      <c r="RVR30" s="236"/>
      <c r="RVS30" s="236"/>
      <c r="RVT30" s="236"/>
      <c r="RVU30" s="236"/>
      <c r="RWD30" s="236"/>
      <c r="RWE30" s="236"/>
      <c r="RWF30" s="236"/>
      <c r="RWG30" s="236"/>
      <c r="RWH30" s="236"/>
      <c r="RWI30" s="236"/>
      <c r="RWJ30" s="236"/>
      <c r="RWK30" s="236"/>
      <c r="RWT30" s="236"/>
      <c r="RWU30" s="236"/>
      <c r="RWV30" s="236"/>
      <c r="RWW30" s="236"/>
      <c r="RWX30" s="236"/>
      <c r="RWY30" s="236"/>
      <c r="RWZ30" s="236"/>
      <c r="RXA30" s="236"/>
      <c r="RXJ30" s="236"/>
      <c r="RXK30" s="236"/>
      <c r="RXL30" s="236"/>
      <c r="RXM30" s="236"/>
      <c r="RXN30" s="236"/>
      <c r="RXO30" s="236"/>
      <c r="RXP30" s="236"/>
      <c r="RXQ30" s="236"/>
      <c r="RXZ30" s="236"/>
      <c r="RYA30" s="236"/>
      <c r="RYB30" s="236"/>
      <c r="RYC30" s="236"/>
      <c r="RYD30" s="236"/>
      <c r="RYE30" s="236"/>
      <c r="RYF30" s="236"/>
      <c r="RYG30" s="236"/>
      <c r="RYP30" s="236"/>
      <c r="RYQ30" s="236"/>
      <c r="RYR30" s="236"/>
      <c r="RYS30" s="236"/>
      <c r="RYT30" s="236"/>
      <c r="RYU30" s="236"/>
      <c r="RYV30" s="236"/>
      <c r="RYW30" s="236"/>
      <c r="RZF30" s="236"/>
      <c r="RZG30" s="236"/>
      <c r="RZH30" s="236"/>
      <c r="RZI30" s="236"/>
      <c r="RZJ30" s="236"/>
      <c r="RZK30" s="236"/>
      <c r="RZL30" s="236"/>
      <c r="RZM30" s="236"/>
      <c r="RZV30" s="236"/>
      <c r="RZW30" s="236"/>
      <c r="RZX30" s="236"/>
      <c r="RZY30" s="236"/>
      <c r="RZZ30" s="236"/>
      <c r="SAA30" s="236"/>
      <c r="SAB30" s="236"/>
      <c r="SAC30" s="236"/>
      <c r="SAL30" s="236"/>
      <c r="SAM30" s="236"/>
      <c r="SAN30" s="236"/>
      <c r="SAO30" s="236"/>
      <c r="SAP30" s="236"/>
      <c r="SAQ30" s="236"/>
      <c r="SAR30" s="236"/>
      <c r="SAS30" s="236"/>
      <c r="SBB30" s="236"/>
      <c r="SBC30" s="236"/>
      <c r="SBD30" s="236"/>
      <c r="SBE30" s="236"/>
      <c r="SBF30" s="236"/>
      <c r="SBG30" s="236"/>
      <c r="SBH30" s="236"/>
      <c r="SBI30" s="236"/>
      <c r="SBR30" s="236"/>
      <c r="SBS30" s="236"/>
      <c r="SBT30" s="236"/>
      <c r="SBU30" s="236"/>
      <c r="SBV30" s="236"/>
      <c r="SBW30" s="236"/>
      <c r="SBX30" s="236"/>
      <c r="SBY30" s="236"/>
      <c r="SCH30" s="236"/>
      <c r="SCI30" s="236"/>
      <c r="SCJ30" s="236"/>
      <c r="SCK30" s="236"/>
      <c r="SCL30" s="236"/>
      <c r="SCM30" s="236"/>
      <c r="SCN30" s="236"/>
      <c r="SCO30" s="236"/>
      <c r="SCX30" s="236"/>
      <c r="SCY30" s="236"/>
      <c r="SCZ30" s="236"/>
      <c r="SDA30" s="236"/>
      <c r="SDB30" s="236"/>
      <c r="SDC30" s="236"/>
      <c r="SDD30" s="236"/>
      <c r="SDE30" s="236"/>
      <c r="SDN30" s="236"/>
      <c r="SDO30" s="236"/>
      <c r="SDP30" s="236"/>
      <c r="SDQ30" s="236"/>
      <c r="SDR30" s="236"/>
      <c r="SDS30" s="236"/>
      <c r="SDT30" s="236"/>
      <c r="SDU30" s="236"/>
      <c r="SED30" s="236"/>
      <c r="SEE30" s="236"/>
      <c r="SEF30" s="236"/>
      <c r="SEG30" s="236"/>
      <c r="SEH30" s="236"/>
      <c r="SEI30" s="236"/>
      <c r="SEJ30" s="236"/>
      <c r="SEK30" s="236"/>
      <c r="SET30" s="236"/>
      <c r="SEU30" s="236"/>
      <c r="SEV30" s="236"/>
      <c r="SEW30" s="236"/>
      <c r="SEX30" s="236"/>
      <c r="SEY30" s="236"/>
      <c r="SEZ30" s="236"/>
      <c r="SFA30" s="236"/>
      <c r="SFJ30" s="236"/>
      <c r="SFK30" s="236"/>
      <c r="SFL30" s="236"/>
      <c r="SFM30" s="236"/>
      <c r="SFN30" s="236"/>
      <c r="SFO30" s="236"/>
      <c r="SFP30" s="236"/>
      <c r="SFQ30" s="236"/>
      <c r="SFZ30" s="236"/>
      <c r="SGA30" s="236"/>
      <c r="SGB30" s="236"/>
      <c r="SGC30" s="236"/>
      <c r="SGD30" s="236"/>
      <c r="SGE30" s="236"/>
      <c r="SGF30" s="236"/>
      <c r="SGG30" s="236"/>
      <c r="SGP30" s="236"/>
      <c r="SGQ30" s="236"/>
      <c r="SGR30" s="236"/>
      <c r="SGS30" s="236"/>
      <c r="SGT30" s="236"/>
      <c r="SGU30" s="236"/>
      <c r="SGV30" s="236"/>
      <c r="SGW30" s="236"/>
      <c r="SHF30" s="236"/>
      <c r="SHG30" s="236"/>
      <c r="SHH30" s="236"/>
      <c r="SHI30" s="236"/>
      <c r="SHJ30" s="236"/>
      <c r="SHK30" s="236"/>
      <c r="SHL30" s="236"/>
      <c r="SHM30" s="236"/>
      <c r="SHV30" s="236"/>
      <c r="SHW30" s="236"/>
      <c r="SHX30" s="236"/>
      <c r="SHY30" s="236"/>
      <c r="SHZ30" s="236"/>
      <c r="SIA30" s="236"/>
      <c r="SIB30" s="236"/>
      <c r="SIC30" s="236"/>
      <c r="SIL30" s="236"/>
      <c r="SIM30" s="236"/>
      <c r="SIN30" s="236"/>
      <c r="SIO30" s="236"/>
      <c r="SIP30" s="236"/>
      <c r="SIQ30" s="236"/>
      <c r="SIR30" s="236"/>
      <c r="SIS30" s="236"/>
      <c r="SJB30" s="236"/>
      <c r="SJC30" s="236"/>
      <c r="SJD30" s="236"/>
      <c r="SJE30" s="236"/>
      <c r="SJF30" s="236"/>
      <c r="SJG30" s="236"/>
      <c r="SJH30" s="236"/>
      <c r="SJI30" s="236"/>
      <c r="SJR30" s="236"/>
      <c r="SJS30" s="236"/>
      <c r="SJT30" s="236"/>
      <c r="SJU30" s="236"/>
      <c r="SJV30" s="236"/>
      <c r="SJW30" s="236"/>
      <c r="SJX30" s="236"/>
      <c r="SJY30" s="236"/>
      <c r="SKH30" s="236"/>
      <c r="SKI30" s="236"/>
      <c r="SKJ30" s="236"/>
      <c r="SKK30" s="236"/>
      <c r="SKL30" s="236"/>
      <c r="SKM30" s="236"/>
      <c r="SKN30" s="236"/>
      <c r="SKO30" s="236"/>
      <c r="SKX30" s="236"/>
      <c r="SKY30" s="236"/>
      <c r="SKZ30" s="236"/>
      <c r="SLA30" s="236"/>
      <c r="SLB30" s="236"/>
      <c r="SLC30" s="236"/>
      <c r="SLD30" s="236"/>
      <c r="SLE30" s="236"/>
      <c r="SLN30" s="236"/>
      <c r="SLO30" s="236"/>
      <c r="SLP30" s="236"/>
      <c r="SLQ30" s="236"/>
      <c r="SLR30" s="236"/>
      <c r="SLS30" s="236"/>
      <c r="SLT30" s="236"/>
      <c r="SLU30" s="236"/>
      <c r="SMD30" s="236"/>
      <c r="SME30" s="236"/>
      <c r="SMF30" s="236"/>
      <c r="SMG30" s="236"/>
      <c r="SMH30" s="236"/>
      <c r="SMI30" s="236"/>
      <c r="SMJ30" s="236"/>
      <c r="SMK30" s="236"/>
      <c r="SMT30" s="236"/>
      <c r="SMU30" s="236"/>
      <c r="SMV30" s="236"/>
      <c r="SMW30" s="236"/>
      <c r="SMX30" s="236"/>
      <c r="SMY30" s="236"/>
      <c r="SMZ30" s="236"/>
      <c r="SNA30" s="236"/>
      <c r="SNJ30" s="236"/>
      <c r="SNK30" s="236"/>
      <c r="SNL30" s="236"/>
      <c r="SNM30" s="236"/>
      <c r="SNN30" s="236"/>
      <c r="SNO30" s="236"/>
      <c r="SNP30" s="236"/>
      <c r="SNQ30" s="236"/>
      <c r="SNZ30" s="236"/>
      <c r="SOA30" s="236"/>
      <c r="SOB30" s="236"/>
      <c r="SOC30" s="236"/>
      <c r="SOD30" s="236"/>
      <c r="SOE30" s="236"/>
      <c r="SOF30" s="236"/>
      <c r="SOG30" s="236"/>
      <c r="SOP30" s="236"/>
      <c r="SOQ30" s="236"/>
      <c r="SOR30" s="236"/>
      <c r="SOS30" s="236"/>
      <c r="SOT30" s="236"/>
      <c r="SOU30" s="236"/>
      <c r="SOV30" s="236"/>
      <c r="SOW30" s="236"/>
      <c r="SPF30" s="236"/>
      <c r="SPG30" s="236"/>
      <c r="SPH30" s="236"/>
      <c r="SPI30" s="236"/>
      <c r="SPJ30" s="236"/>
      <c r="SPK30" s="236"/>
      <c r="SPL30" s="236"/>
      <c r="SPM30" s="236"/>
      <c r="SPV30" s="236"/>
      <c r="SPW30" s="236"/>
      <c r="SPX30" s="236"/>
      <c r="SPY30" s="236"/>
      <c r="SPZ30" s="236"/>
      <c r="SQA30" s="236"/>
      <c r="SQB30" s="236"/>
      <c r="SQC30" s="236"/>
      <c r="SQL30" s="236"/>
      <c r="SQM30" s="236"/>
      <c r="SQN30" s="236"/>
      <c r="SQO30" s="236"/>
      <c r="SQP30" s="236"/>
      <c r="SQQ30" s="236"/>
      <c r="SQR30" s="236"/>
      <c r="SQS30" s="236"/>
      <c r="SRB30" s="236"/>
      <c r="SRC30" s="236"/>
      <c r="SRD30" s="236"/>
      <c r="SRE30" s="236"/>
      <c r="SRF30" s="236"/>
      <c r="SRG30" s="236"/>
      <c r="SRH30" s="236"/>
      <c r="SRI30" s="236"/>
      <c r="SRR30" s="236"/>
      <c r="SRS30" s="236"/>
      <c r="SRT30" s="236"/>
      <c r="SRU30" s="236"/>
      <c r="SRV30" s="236"/>
      <c r="SRW30" s="236"/>
      <c r="SRX30" s="236"/>
      <c r="SRY30" s="236"/>
      <c r="SSH30" s="236"/>
      <c r="SSI30" s="236"/>
      <c r="SSJ30" s="236"/>
      <c r="SSK30" s="236"/>
      <c r="SSL30" s="236"/>
      <c r="SSM30" s="236"/>
      <c r="SSN30" s="236"/>
      <c r="SSO30" s="236"/>
      <c r="SSX30" s="236"/>
      <c r="SSY30" s="236"/>
      <c r="SSZ30" s="236"/>
      <c r="STA30" s="236"/>
      <c r="STB30" s="236"/>
      <c r="STC30" s="236"/>
      <c r="STD30" s="236"/>
      <c r="STE30" s="236"/>
      <c r="STN30" s="236"/>
      <c r="STO30" s="236"/>
      <c r="STP30" s="236"/>
      <c r="STQ30" s="236"/>
      <c r="STR30" s="236"/>
      <c r="STS30" s="236"/>
      <c r="STT30" s="236"/>
      <c r="STU30" s="236"/>
      <c r="SUD30" s="236"/>
      <c r="SUE30" s="236"/>
      <c r="SUF30" s="236"/>
      <c r="SUG30" s="236"/>
      <c r="SUH30" s="236"/>
      <c r="SUI30" s="236"/>
      <c r="SUJ30" s="236"/>
      <c r="SUK30" s="236"/>
      <c r="SUT30" s="236"/>
      <c r="SUU30" s="236"/>
      <c r="SUV30" s="236"/>
      <c r="SUW30" s="236"/>
      <c r="SUX30" s="236"/>
      <c r="SUY30" s="236"/>
      <c r="SUZ30" s="236"/>
      <c r="SVA30" s="236"/>
      <c r="SVJ30" s="236"/>
      <c r="SVK30" s="236"/>
      <c r="SVL30" s="236"/>
      <c r="SVM30" s="236"/>
      <c r="SVN30" s="236"/>
      <c r="SVO30" s="236"/>
      <c r="SVP30" s="236"/>
      <c r="SVQ30" s="236"/>
      <c r="SVZ30" s="236"/>
      <c r="SWA30" s="236"/>
      <c r="SWB30" s="236"/>
      <c r="SWC30" s="236"/>
      <c r="SWD30" s="236"/>
      <c r="SWE30" s="236"/>
      <c r="SWF30" s="236"/>
      <c r="SWG30" s="236"/>
      <c r="SWP30" s="236"/>
      <c r="SWQ30" s="236"/>
      <c r="SWR30" s="236"/>
      <c r="SWS30" s="236"/>
      <c r="SWT30" s="236"/>
      <c r="SWU30" s="236"/>
      <c r="SWV30" s="236"/>
      <c r="SWW30" s="236"/>
      <c r="SXF30" s="236"/>
      <c r="SXG30" s="236"/>
      <c r="SXH30" s="236"/>
      <c r="SXI30" s="236"/>
      <c r="SXJ30" s="236"/>
      <c r="SXK30" s="236"/>
      <c r="SXL30" s="236"/>
      <c r="SXM30" s="236"/>
      <c r="SXV30" s="236"/>
      <c r="SXW30" s="236"/>
      <c r="SXX30" s="236"/>
      <c r="SXY30" s="236"/>
      <c r="SXZ30" s="236"/>
      <c r="SYA30" s="236"/>
      <c r="SYB30" s="236"/>
      <c r="SYC30" s="236"/>
      <c r="SYL30" s="236"/>
      <c r="SYM30" s="236"/>
      <c r="SYN30" s="236"/>
      <c r="SYO30" s="236"/>
      <c r="SYP30" s="236"/>
      <c r="SYQ30" s="236"/>
      <c r="SYR30" s="236"/>
      <c r="SYS30" s="236"/>
      <c r="SZB30" s="236"/>
      <c r="SZC30" s="236"/>
      <c r="SZD30" s="236"/>
      <c r="SZE30" s="236"/>
      <c r="SZF30" s="236"/>
      <c r="SZG30" s="236"/>
      <c r="SZH30" s="236"/>
      <c r="SZI30" s="236"/>
      <c r="SZR30" s="236"/>
      <c r="SZS30" s="236"/>
      <c r="SZT30" s="236"/>
      <c r="SZU30" s="236"/>
      <c r="SZV30" s="236"/>
      <c r="SZW30" s="236"/>
      <c r="SZX30" s="236"/>
      <c r="SZY30" s="236"/>
      <c r="TAH30" s="236"/>
      <c r="TAI30" s="236"/>
      <c r="TAJ30" s="236"/>
      <c r="TAK30" s="236"/>
      <c r="TAL30" s="236"/>
      <c r="TAM30" s="236"/>
      <c r="TAN30" s="236"/>
      <c r="TAO30" s="236"/>
      <c r="TAX30" s="236"/>
      <c r="TAY30" s="236"/>
      <c r="TAZ30" s="236"/>
      <c r="TBA30" s="236"/>
      <c r="TBB30" s="236"/>
      <c r="TBC30" s="236"/>
      <c r="TBD30" s="236"/>
      <c r="TBE30" s="236"/>
      <c r="TBN30" s="236"/>
      <c r="TBO30" s="236"/>
      <c r="TBP30" s="236"/>
      <c r="TBQ30" s="236"/>
      <c r="TBR30" s="236"/>
      <c r="TBS30" s="236"/>
      <c r="TBT30" s="236"/>
      <c r="TBU30" s="236"/>
      <c r="TCD30" s="236"/>
      <c r="TCE30" s="236"/>
      <c r="TCF30" s="236"/>
      <c r="TCG30" s="236"/>
      <c r="TCH30" s="236"/>
      <c r="TCI30" s="236"/>
      <c r="TCJ30" s="236"/>
      <c r="TCK30" s="236"/>
      <c r="TCT30" s="236"/>
      <c r="TCU30" s="236"/>
      <c r="TCV30" s="236"/>
      <c r="TCW30" s="236"/>
      <c r="TCX30" s="236"/>
      <c r="TCY30" s="236"/>
      <c r="TCZ30" s="236"/>
      <c r="TDA30" s="236"/>
      <c r="TDJ30" s="236"/>
      <c r="TDK30" s="236"/>
      <c r="TDL30" s="236"/>
      <c r="TDM30" s="236"/>
      <c r="TDN30" s="236"/>
      <c r="TDO30" s="236"/>
      <c r="TDP30" s="236"/>
      <c r="TDQ30" s="236"/>
      <c r="TDZ30" s="236"/>
      <c r="TEA30" s="236"/>
      <c r="TEB30" s="236"/>
      <c r="TEC30" s="236"/>
      <c r="TED30" s="236"/>
      <c r="TEE30" s="236"/>
      <c r="TEF30" s="236"/>
      <c r="TEG30" s="236"/>
      <c r="TEP30" s="236"/>
      <c r="TEQ30" s="236"/>
      <c r="TER30" s="236"/>
      <c r="TES30" s="236"/>
      <c r="TET30" s="236"/>
      <c r="TEU30" s="236"/>
      <c r="TEV30" s="236"/>
      <c r="TEW30" s="236"/>
      <c r="TFF30" s="236"/>
      <c r="TFG30" s="236"/>
      <c r="TFH30" s="236"/>
      <c r="TFI30" s="236"/>
      <c r="TFJ30" s="236"/>
      <c r="TFK30" s="236"/>
      <c r="TFL30" s="236"/>
      <c r="TFM30" s="236"/>
      <c r="TFV30" s="236"/>
      <c r="TFW30" s="236"/>
      <c r="TFX30" s="236"/>
      <c r="TFY30" s="236"/>
      <c r="TFZ30" s="236"/>
      <c r="TGA30" s="236"/>
      <c r="TGB30" s="236"/>
      <c r="TGC30" s="236"/>
      <c r="TGL30" s="236"/>
      <c r="TGM30" s="236"/>
      <c r="TGN30" s="236"/>
      <c r="TGO30" s="236"/>
      <c r="TGP30" s="236"/>
      <c r="TGQ30" s="236"/>
      <c r="TGR30" s="236"/>
      <c r="TGS30" s="236"/>
      <c r="THB30" s="236"/>
      <c r="THC30" s="236"/>
      <c r="THD30" s="236"/>
      <c r="THE30" s="236"/>
      <c r="THF30" s="236"/>
      <c r="THG30" s="236"/>
      <c r="THH30" s="236"/>
      <c r="THI30" s="236"/>
      <c r="THR30" s="236"/>
      <c r="THS30" s="236"/>
      <c r="THT30" s="236"/>
      <c r="THU30" s="236"/>
      <c r="THV30" s="236"/>
      <c r="THW30" s="236"/>
      <c r="THX30" s="236"/>
      <c r="THY30" s="236"/>
      <c r="TIH30" s="236"/>
      <c r="TII30" s="236"/>
      <c r="TIJ30" s="236"/>
      <c r="TIK30" s="236"/>
      <c r="TIL30" s="236"/>
      <c r="TIM30" s="236"/>
      <c r="TIN30" s="236"/>
      <c r="TIO30" s="236"/>
      <c r="TIX30" s="236"/>
      <c r="TIY30" s="236"/>
      <c r="TIZ30" s="236"/>
      <c r="TJA30" s="236"/>
      <c r="TJB30" s="236"/>
      <c r="TJC30" s="236"/>
      <c r="TJD30" s="236"/>
      <c r="TJE30" s="236"/>
      <c r="TJN30" s="236"/>
      <c r="TJO30" s="236"/>
      <c r="TJP30" s="236"/>
      <c r="TJQ30" s="236"/>
      <c r="TJR30" s="236"/>
      <c r="TJS30" s="236"/>
      <c r="TJT30" s="236"/>
      <c r="TJU30" s="236"/>
      <c r="TKD30" s="236"/>
      <c r="TKE30" s="236"/>
      <c r="TKF30" s="236"/>
      <c r="TKG30" s="236"/>
      <c r="TKH30" s="236"/>
      <c r="TKI30" s="236"/>
      <c r="TKJ30" s="236"/>
      <c r="TKK30" s="236"/>
      <c r="TKT30" s="236"/>
      <c r="TKU30" s="236"/>
      <c r="TKV30" s="236"/>
      <c r="TKW30" s="236"/>
      <c r="TKX30" s="236"/>
      <c r="TKY30" s="236"/>
      <c r="TKZ30" s="236"/>
      <c r="TLA30" s="236"/>
      <c r="TLJ30" s="236"/>
      <c r="TLK30" s="236"/>
      <c r="TLL30" s="236"/>
      <c r="TLM30" s="236"/>
      <c r="TLN30" s="236"/>
      <c r="TLO30" s="236"/>
      <c r="TLP30" s="236"/>
      <c r="TLQ30" s="236"/>
      <c r="TLZ30" s="236"/>
      <c r="TMA30" s="236"/>
      <c r="TMB30" s="236"/>
      <c r="TMC30" s="236"/>
      <c r="TMD30" s="236"/>
      <c r="TME30" s="236"/>
      <c r="TMF30" s="236"/>
      <c r="TMG30" s="236"/>
      <c r="TMP30" s="236"/>
      <c r="TMQ30" s="236"/>
      <c r="TMR30" s="236"/>
      <c r="TMS30" s="236"/>
      <c r="TMT30" s="236"/>
      <c r="TMU30" s="236"/>
      <c r="TMV30" s="236"/>
      <c r="TMW30" s="236"/>
      <c r="TNF30" s="236"/>
      <c r="TNG30" s="236"/>
      <c r="TNH30" s="236"/>
      <c r="TNI30" s="236"/>
      <c r="TNJ30" s="236"/>
      <c r="TNK30" s="236"/>
      <c r="TNL30" s="236"/>
      <c r="TNM30" s="236"/>
      <c r="TNV30" s="236"/>
      <c r="TNW30" s="236"/>
      <c r="TNX30" s="236"/>
      <c r="TNY30" s="236"/>
      <c r="TNZ30" s="236"/>
      <c r="TOA30" s="236"/>
      <c r="TOB30" s="236"/>
      <c r="TOC30" s="236"/>
      <c r="TOL30" s="236"/>
      <c r="TOM30" s="236"/>
      <c r="TON30" s="236"/>
      <c r="TOO30" s="236"/>
      <c r="TOP30" s="236"/>
      <c r="TOQ30" s="236"/>
      <c r="TOR30" s="236"/>
      <c r="TOS30" s="236"/>
      <c r="TPB30" s="236"/>
      <c r="TPC30" s="236"/>
      <c r="TPD30" s="236"/>
      <c r="TPE30" s="236"/>
      <c r="TPF30" s="236"/>
      <c r="TPG30" s="236"/>
      <c r="TPH30" s="236"/>
      <c r="TPI30" s="236"/>
      <c r="TPR30" s="236"/>
      <c r="TPS30" s="236"/>
      <c r="TPT30" s="236"/>
      <c r="TPU30" s="236"/>
      <c r="TPV30" s="236"/>
      <c r="TPW30" s="236"/>
      <c r="TPX30" s="236"/>
      <c r="TPY30" s="236"/>
      <c r="TQH30" s="236"/>
      <c r="TQI30" s="236"/>
      <c r="TQJ30" s="236"/>
      <c r="TQK30" s="236"/>
      <c r="TQL30" s="236"/>
      <c r="TQM30" s="236"/>
      <c r="TQN30" s="236"/>
      <c r="TQO30" s="236"/>
      <c r="TQX30" s="236"/>
      <c r="TQY30" s="236"/>
      <c r="TQZ30" s="236"/>
      <c r="TRA30" s="236"/>
      <c r="TRB30" s="236"/>
      <c r="TRC30" s="236"/>
      <c r="TRD30" s="236"/>
      <c r="TRE30" s="236"/>
      <c r="TRN30" s="236"/>
      <c r="TRO30" s="236"/>
      <c r="TRP30" s="236"/>
      <c r="TRQ30" s="236"/>
      <c r="TRR30" s="236"/>
      <c r="TRS30" s="236"/>
      <c r="TRT30" s="236"/>
      <c r="TRU30" s="236"/>
      <c r="TSD30" s="236"/>
      <c r="TSE30" s="236"/>
      <c r="TSF30" s="236"/>
      <c r="TSG30" s="236"/>
      <c r="TSH30" s="236"/>
      <c r="TSI30" s="236"/>
      <c r="TSJ30" s="236"/>
      <c r="TSK30" s="236"/>
      <c r="TST30" s="236"/>
      <c r="TSU30" s="236"/>
      <c r="TSV30" s="236"/>
      <c r="TSW30" s="236"/>
      <c r="TSX30" s="236"/>
      <c r="TSY30" s="236"/>
      <c r="TSZ30" s="236"/>
      <c r="TTA30" s="236"/>
      <c r="TTJ30" s="236"/>
      <c r="TTK30" s="236"/>
      <c r="TTL30" s="236"/>
      <c r="TTM30" s="236"/>
      <c r="TTN30" s="236"/>
      <c r="TTO30" s="236"/>
      <c r="TTP30" s="236"/>
      <c r="TTQ30" s="236"/>
      <c r="TTZ30" s="236"/>
      <c r="TUA30" s="236"/>
      <c r="TUB30" s="236"/>
      <c r="TUC30" s="236"/>
      <c r="TUD30" s="236"/>
      <c r="TUE30" s="236"/>
      <c r="TUF30" s="236"/>
      <c r="TUG30" s="236"/>
      <c r="TUP30" s="236"/>
      <c r="TUQ30" s="236"/>
      <c r="TUR30" s="236"/>
      <c r="TUS30" s="236"/>
      <c r="TUT30" s="236"/>
      <c r="TUU30" s="236"/>
      <c r="TUV30" s="236"/>
      <c r="TUW30" s="236"/>
      <c r="TVF30" s="236"/>
      <c r="TVG30" s="236"/>
      <c r="TVH30" s="236"/>
      <c r="TVI30" s="236"/>
      <c r="TVJ30" s="236"/>
      <c r="TVK30" s="236"/>
      <c r="TVL30" s="236"/>
      <c r="TVM30" s="236"/>
      <c r="TVV30" s="236"/>
      <c r="TVW30" s="236"/>
      <c r="TVX30" s="236"/>
      <c r="TVY30" s="236"/>
      <c r="TVZ30" s="236"/>
      <c r="TWA30" s="236"/>
      <c r="TWB30" s="236"/>
      <c r="TWC30" s="236"/>
      <c r="TWL30" s="236"/>
      <c r="TWM30" s="236"/>
      <c r="TWN30" s="236"/>
      <c r="TWO30" s="236"/>
      <c r="TWP30" s="236"/>
      <c r="TWQ30" s="236"/>
      <c r="TWR30" s="236"/>
      <c r="TWS30" s="236"/>
      <c r="TXB30" s="236"/>
      <c r="TXC30" s="236"/>
      <c r="TXD30" s="236"/>
      <c r="TXE30" s="236"/>
      <c r="TXF30" s="236"/>
      <c r="TXG30" s="236"/>
      <c r="TXH30" s="236"/>
      <c r="TXI30" s="236"/>
      <c r="TXR30" s="236"/>
      <c r="TXS30" s="236"/>
      <c r="TXT30" s="236"/>
      <c r="TXU30" s="236"/>
      <c r="TXV30" s="236"/>
      <c r="TXW30" s="236"/>
      <c r="TXX30" s="236"/>
      <c r="TXY30" s="236"/>
      <c r="TYH30" s="236"/>
      <c r="TYI30" s="236"/>
      <c r="TYJ30" s="236"/>
      <c r="TYK30" s="236"/>
      <c r="TYL30" s="236"/>
      <c r="TYM30" s="236"/>
      <c r="TYN30" s="236"/>
      <c r="TYO30" s="236"/>
      <c r="TYX30" s="236"/>
      <c r="TYY30" s="236"/>
      <c r="TYZ30" s="236"/>
      <c r="TZA30" s="236"/>
      <c r="TZB30" s="236"/>
      <c r="TZC30" s="236"/>
      <c r="TZD30" s="236"/>
      <c r="TZE30" s="236"/>
      <c r="TZN30" s="236"/>
      <c r="TZO30" s="236"/>
      <c r="TZP30" s="236"/>
      <c r="TZQ30" s="236"/>
      <c r="TZR30" s="236"/>
      <c r="TZS30" s="236"/>
      <c r="TZT30" s="236"/>
      <c r="TZU30" s="236"/>
      <c r="UAD30" s="236"/>
      <c r="UAE30" s="236"/>
      <c r="UAF30" s="236"/>
      <c r="UAG30" s="236"/>
      <c r="UAH30" s="236"/>
      <c r="UAI30" s="236"/>
      <c r="UAJ30" s="236"/>
      <c r="UAK30" s="236"/>
      <c r="UAT30" s="236"/>
      <c r="UAU30" s="236"/>
      <c r="UAV30" s="236"/>
      <c r="UAW30" s="236"/>
      <c r="UAX30" s="236"/>
      <c r="UAY30" s="236"/>
      <c r="UAZ30" s="236"/>
      <c r="UBA30" s="236"/>
      <c r="UBJ30" s="236"/>
      <c r="UBK30" s="236"/>
      <c r="UBL30" s="236"/>
      <c r="UBM30" s="236"/>
      <c r="UBN30" s="236"/>
      <c r="UBO30" s="236"/>
      <c r="UBP30" s="236"/>
      <c r="UBQ30" s="236"/>
      <c r="UBZ30" s="236"/>
      <c r="UCA30" s="236"/>
      <c r="UCB30" s="236"/>
      <c r="UCC30" s="236"/>
      <c r="UCD30" s="236"/>
      <c r="UCE30" s="236"/>
      <c r="UCF30" s="236"/>
      <c r="UCG30" s="236"/>
      <c r="UCP30" s="236"/>
      <c r="UCQ30" s="236"/>
      <c r="UCR30" s="236"/>
      <c r="UCS30" s="236"/>
      <c r="UCT30" s="236"/>
      <c r="UCU30" s="236"/>
      <c r="UCV30" s="236"/>
      <c r="UCW30" s="236"/>
      <c r="UDF30" s="236"/>
      <c r="UDG30" s="236"/>
      <c r="UDH30" s="236"/>
      <c r="UDI30" s="236"/>
      <c r="UDJ30" s="236"/>
      <c r="UDK30" s="236"/>
      <c r="UDL30" s="236"/>
      <c r="UDM30" s="236"/>
      <c r="UDV30" s="236"/>
      <c r="UDW30" s="236"/>
      <c r="UDX30" s="236"/>
      <c r="UDY30" s="236"/>
      <c r="UDZ30" s="236"/>
      <c r="UEA30" s="236"/>
      <c r="UEB30" s="236"/>
      <c r="UEC30" s="236"/>
      <c r="UEL30" s="236"/>
      <c r="UEM30" s="236"/>
      <c r="UEN30" s="236"/>
      <c r="UEO30" s="236"/>
      <c r="UEP30" s="236"/>
      <c r="UEQ30" s="236"/>
      <c r="UER30" s="236"/>
      <c r="UES30" s="236"/>
      <c r="UFB30" s="236"/>
      <c r="UFC30" s="236"/>
      <c r="UFD30" s="236"/>
      <c r="UFE30" s="236"/>
      <c r="UFF30" s="236"/>
      <c r="UFG30" s="236"/>
      <c r="UFH30" s="236"/>
      <c r="UFI30" s="236"/>
      <c r="UFR30" s="236"/>
      <c r="UFS30" s="236"/>
      <c r="UFT30" s="236"/>
      <c r="UFU30" s="236"/>
      <c r="UFV30" s="236"/>
      <c r="UFW30" s="236"/>
      <c r="UFX30" s="236"/>
      <c r="UFY30" s="236"/>
      <c r="UGH30" s="236"/>
      <c r="UGI30" s="236"/>
      <c r="UGJ30" s="236"/>
      <c r="UGK30" s="236"/>
      <c r="UGL30" s="236"/>
      <c r="UGM30" s="236"/>
      <c r="UGN30" s="236"/>
      <c r="UGO30" s="236"/>
      <c r="UGX30" s="236"/>
      <c r="UGY30" s="236"/>
      <c r="UGZ30" s="236"/>
      <c r="UHA30" s="236"/>
      <c r="UHB30" s="236"/>
      <c r="UHC30" s="236"/>
      <c r="UHD30" s="236"/>
      <c r="UHE30" s="236"/>
      <c r="UHN30" s="236"/>
      <c r="UHO30" s="236"/>
      <c r="UHP30" s="236"/>
      <c r="UHQ30" s="236"/>
      <c r="UHR30" s="236"/>
      <c r="UHS30" s="236"/>
      <c r="UHT30" s="236"/>
      <c r="UHU30" s="236"/>
      <c r="UID30" s="236"/>
      <c r="UIE30" s="236"/>
      <c r="UIF30" s="236"/>
      <c r="UIG30" s="236"/>
      <c r="UIH30" s="236"/>
      <c r="UII30" s="236"/>
      <c r="UIJ30" s="236"/>
      <c r="UIK30" s="236"/>
      <c r="UIT30" s="236"/>
      <c r="UIU30" s="236"/>
      <c r="UIV30" s="236"/>
      <c r="UIW30" s="236"/>
      <c r="UIX30" s="236"/>
      <c r="UIY30" s="236"/>
      <c r="UIZ30" s="236"/>
      <c r="UJA30" s="236"/>
      <c r="UJJ30" s="236"/>
      <c r="UJK30" s="236"/>
      <c r="UJL30" s="236"/>
      <c r="UJM30" s="236"/>
      <c r="UJN30" s="236"/>
      <c r="UJO30" s="236"/>
      <c r="UJP30" s="236"/>
      <c r="UJQ30" s="236"/>
      <c r="UJZ30" s="236"/>
      <c r="UKA30" s="236"/>
      <c r="UKB30" s="236"/>
      <c r="UKC30" s="236"/>
      <c r="UKD30" s="236"/>
      <c r="UKE30" s="236"/>
      <c r="UKF30" s="236"/>
      <c r="UKG30" s="236"/>
      <c r="UKP30" s="236"/>
      <c r="UKQ30" s="236"/>
      <c r="UKR30" s="236"/>
      <c r="UKS30" s="236"/>
      <c r="UKT30" s="236"/>
      <c r="UKU30" s="236"/>
      <c r="UKV30" s="236"/>
      <c r="UKW30" s="236"/>
      <c r="ULF30" s="236"/>
      <c r="ULG30" s="236"/>
      <c r="ULH30" s="236"/>
      <c r="ULI30" s="236"/>
      <c r="ULJ30" s="236"/>
      <c r="ULK30" s="236"/>
      <c r="ULL30" s="236"/>
      <c r="ULM30" s="236"/>
      <c r="ULV30" s="236"/>
      <c r="ULW30" s="236"/>
      <c r="ULX30" s="236"/>
      <c r="ULY30" s="236"/>
      <c r="ULZ30" s="236"/>
      <c r="UMA30" s="236"/>
      <c r="UMB30" s="236"/>
      <c r="UMC30" s="236"/>
      <c r="UML30" s="236"/>
      <c r="UMM30" s="236"/>
      <c r="UMN30" s="236"/>
      <c r="UMO30" s="236"/>
      <c r="UMP30" s="236"/>
      <c r="UMQ30" s="236"/>
      <c r="UMR30" s="236"/>
      <c r="UMS30" s="236"/>
      <c r="UNB30" s="236"/>
      <c r="UNC30" s="236"/>
      <c r="UND30" s="236"/>
      <c r="UNE30" s="236"/>
      <c r="UNF30" s="236"/>
      <c r="UNG30" s="236"/>
      <c r="UNH30" s="236"/>
      <c r="UNI30" s="236"/>
      <c r="UNR30" s="236"/>
      <c r="UNS30" s="236"/>
      <c r="UNT30" s="236"/>
      <c r="UNU30" s="236"/>
      <c r="UNV30" s="236"/>
      <c r="UNW30" s="236"/>
      <c r="UNX30" s="236"/>
      <c r="UNY30" s="236"/>
      <c r="UOH30" s="236"/>
      <c r="UOI30" s="236"/>
      <c r="UOJ30" s="236"/>
      <c r="UOK30" s="236"/>
      <c r="UOL30" s="236"/>
      <c r="UOM30" s="236"/>
      <c r="UON30" s="236"/>
      <c r="UOO30" s="236"/>
      <c r="UOX30" s="236"/>
      <c r="UOY30" s="236"/>
      <c r="UOZ30" s="236"/>
      <c r="UPA30" s="236"/>
      <c r="UPB30" s="236"/>
      <c r="UPC30" s="236"/>
      <c r="UPD30" s="236"/>
      <c r="UPE30" s="236"/>
      <c r="UPN30" s="236"/>
      <c r="UPO30" s="236"/>
      <c r="UPP30" s="236"/>
      <c r="UPQ30" s="236"/>
      <c r="UPR30" s="236"/>
      <c r="UPS30" s="236"/>
      <c r="UPT30" s="236"/>
      <c r="UPU30" s="236"/>
      <c r="UQD30" s="236"/>
      <c r="UQE30" s="236"/>
      <c r="UQF30" s="236"/>
      <c r="UQG30" s="236"/>
      <c r="UQH30" s="236"/>
      <c r="UQI30" s="236"/>
      <c r="UQJ30" s="236"/>
      <c r="UQK30" s="236"/>
      <c r="UQT30" s="236"/>
      <c r="UQU30" s="236"/>
      <c r="UQV30" s="236"/>
      <c r="UQW30" s="236"/>
      <c r="UQX30" s="236"/>
      <c r="UQY30" s="236"/>
      <c r="UQZ30" s="236"/>
      <c r="URA30" s="236"/>
      <c r="URJ30" s="236"/>
      <c r="URK30" s="236"/>
      <c r="URL30" s="236"/>
      <c r="URM30" s="236"/>
      <c r="URN30" s="236"/>
      <c r="URO30" s="236"/>
      <c r="URP30" s="236"/>
      <c r="URQ30" s="236"/>
      <c r="URZ30" s="236"/>
      <c r="USA30" s="236"/>
      <c r="USB30" s="236"/>
      <c r="USC30" s="236"/>
      <c r="USD30" s="236"/>
      <c r="USE30" s="236"/>
      <c r="USF30" s="236"/>
      <c r="USG30" s="236"/>
      <c r="USP30" s="236"/>
      <c r="USQ30" s="236"/>
      <c r="USR30" s="236"/>
      <c r="USS30" s="236"/>
      <c r="UST30" s="236"/>
      <c r="USU30" s="236"/>
      <c r="USV30" s="236"/>
      <c r="USW30" s="236"/>
      <c r="UTF30" s="236"/>
      <c r="UTG30" s="236"/>
      <c r="UTH30" s="236"/>
      <c r="UTI30" s="236"/>
      <c r="UTJ30" s="236"/>
      <c r="UTK30" s="236"/>
      <c r="UTL30" s="236"/>
      <c r="UTM30" s="236"/>
      <c r="UTV30" s="236"/>
      <c r="UTW30" s="236"/>
      <c r="UTX30" s="236"/>
      <c r="UTY30" s="236"/>
      <c r="UTZ30" s="236"/>
      <c r="UUA30" s="236"/>
      <c r="UUB30" s="236"/>
      <c r="UUC30" s="236"/>
      <c r="UUL30" s="236"/>
      <c r="UUM30" s="236"/>
      <c r="UUN30" s="236"/>
      <c r="UUO30" s="236"/>
      <c r="UUP30" s="236"/>
      <c r="UUQ30" s="236"/>
      <c r="UUR30" s="236"/>
      <c r="UUS30" s="236"/>
      <c r="UVB30" s="236"/>
      <c r="UVC30" s="236"/>
      <c r="UVD30" s="236"/>
      <c r="UVE30" s="236"/>
      <c r="UVF30" s="236"/>
      <c r="UVG30" s="236"/>
      <c r="UVH30" s="236"/>
      <c r="UVI30" s="236"/>
      <c r="UVR30" s="236"/>
      <c r="UVS30" s="236"/>
      <c r="UVT30" s="236"/>
      <c r="UVU30" s="236"/>
      <c r="UVV30" s="236"/>
      <c r="UVW30" s="236"/>
      <c r="UVX30" s="236"/>
      <c r="UVY30" s="236"/>
      <c r="UWH30" s="236"/>
      <c r="UWI30" s="236"/>
      <c r="UWJ30" s="236"/>
      <c r="UWK30" s="236"/>
      <c r="UWL30" s="236"/>
      <c r="UWM30" s="236"/>
      <c r="UWN30" s="236"/>
      <c r="UWO30" s="236"/>
      <c r="UWX30" s="236"/>
      <c r="UWY30" s="236"/>
      <c r="UWZ30" s="236"/>
      <c r="UXA30" s="236"/>
      <c r="UXB30" s="236"/>
      <c r="UXC30" s="236"/>
      <c r="UXD30" s="236"/>
      <c r="UXE30" s="236"/>
      <c r="UXN30" s="236"/>
      <c r="UXO30" s="236"/>
      <c r="UXP30" s="236"/>
      <c r="UXQ30" s="236"/>
      <c r="UXR30" s="236"/>
      <c r="UXS30" s="236"/>
      <c r="UXT30" s="236"/>
      <c r="UXU30" s="236"/>
      <c r="UYD30" s="236"/>
      <c r="UYE30" s="236"/>
      <c r="UYF30" s="236"/>
      <c r="UYG30" s="236"/>
      <c r="UYH30" s="236"/>
      <c r="UYI30" s="236"/>
      <c r="UYJ30" s="236"/>
      <c r="UYK30" s="236"/>
      <c r="UYT30" s="236"/>
      <c r="UYU30" s="236"/>
      <c r="UYV30" s="236"/>
      <c r="UYW30" s="236"/>
      <c r="UYX30" s="236"/>
      <c r="UYY30" s="236"/>
      <c r="UYZ30" s="236"/>
      <c r="UZA30" s="236"/>
      <c r="UZJ30" s="236"/>
      <c r="UZK30" s="236"/>
      <c r="UZL30" s="236"/>
      <c r="UZM30" s="236"/>
      <c r="UZN30" s="236"/>
      <c r="UZO30" s="236"/>
      <c r="UZP30" s="236"/>
      <c r="UZQ30" s="236"/>
      <c r="UZZ30" s="236"/>
      <c r="VAA30" s="236"/>
      <c r="VAB30" s="236"/>
      <c r="VAC30" s="236"/>
      <c r="VAD30" s="236"/>
      <c r="VAE30" s="236"/>
      <c r="VAF30" s="236"/>
      <c r="VAG30" s="236"/>
      <c r="VAP30" s="236"/>
      <c r="VAQ30" s="236"/>
      <c r="VAR30" s="236"/>
      <c r="VAS30" s="236"/>
      <c r="VAT30" s="236"/>
      <c r="VAU30" s="236"/>
      <c r="VAV30" s="236"/>
      <c r="VAW30" s="236"/>
      <c r="VBF30" s="236"/>
      <c r="VBG30" s="236"/>
      <c r="VBH30" s="236"/>
      <c r="VBI30" s="236"/>
      <c r="VBJ30" s="236"/>
      <c r="VBK30" s="236"/>
      <c r="VBL30" s="236"/>
      <c r="VBM30" s="236"/>
      <c r="VBV30" s="236"/>
      <c r="VBW30" s="236"/>
      <c r="VBX30" s="236"/>
      <c r="VBY30" s="236"/>
      <c r="VBZ30" s="236"/>
      <c r="VCA30" s="236"/>
      <c r="VCB30" s="236"/>
      <c r="VCC30" s="236"/>
      <c r="VCL30" s="236"/>
      <c r="VCM30" s="236"/>
      <c r="VCN30" s="236"/>
      <c r="VCO30" s="236"/>
      <c r="VCP30" s="236"/>
      <c r="VCQ30" s="236"/>
      <c r="VCR30" s="236"/>
      <c r="VCS30" s="236"/>
      <c r="VDB30" s="236"/>
      <c r="VDC30" s="236"/>
      <c r="VDD30" s="236"/>
      <c r="VDE30" s="236"/>
      <c r="VDF30" s="236"/>
      <c r="VDG30" s="236"/>
      <c r="VDH30" s="236"/>
      <c r="VDI30" s="236"/>
      <c r="VDR30" s="236"/>
      <c r="VDS30" s="236"/>
      <c r="VDT30" s="236"/>
      <c r="VDU30" s="236"/>
      <c r="VDV30" s="236"/>
      <c r="VDW30" s="236"/>
      <c r="VDX30" s="236"/>
      <c r="VDY30" s="236"/>
      <c r="VEH30" s="236"/>
      <c r="VEI30" s="236"/>
      <c r="VEJ30" s="236"/>
      <c r="VEK30" s="236"/>
      <c r="VEL30" s="236"/>
      <c r="VEM30" s="236"/>
      <c r="VEN30" s="236"/>
      <c r="VEO30" s="236"/>
      <c r="VEX30" s="236"/>
      <c r="VEY30" s="236"/>
      <c r="VEZ30" s="236"/>
      <c r="VFA30" s="236"/>
      <c r="VFB30" s="236"/>
      <c r="VFC30" s="236"/>
      <c r="VFD30" s="236"/>
      <c r="VFE30" s="236"/>
      <c r="VFN30" s="236"/>
      <c r="VFO30" s="236"/>
      <c r="VFP30" s="236"/>
      <c r="VFQ30" s="236"/>
      <c r="VFR30" s="236"/>
      <c r="VFS30" s="236"/>
      <c r="VFT30" s="236"/>
      <c r="VFU30" s="236"/>
      <c r="VGD30" s="236"/>
      <c r="VGE30" s="236"/>
      <c r="VGF30" s="236"/>
      <c r="VGG30" s="236"/>
      <c r="VGH30" s="236"/>
      <c r="VGI30" s="236"/>
      <c r="VGJ30" s="236"/>
      <c r="VGK30" s="236"/>
      <c r="VGT30" s="236"/>
      <c r="VGU30" s="236"/>
      <c r="VGV30" s="236"/>
      <c r="VGW30" s="236"/>
      <c r="VGX30" s="236"/>
      <c r="VGY30" s="236"/>
      <c r="VGZ30" s="236"/>
      <c r="VHA30" s="236"/>
      <c r="VHJ30" s="236"/>
      <c r="VHK30" s="236"/>
      <c r="VHL30" s="236"/>
      <c r="VHM30" s="236"/>
      <c r="VHN30" s="236"/>
      <c r="VHO30" s="236"/>
      <c r="VHP30" s="236"/>
      <c r="VHQ30" s="236"/>
      <c r="VHZ30" s="236"/>
      <c r="VIA30" s="236"/>
      <c r="VIB30" s="236"/>
      <c r="VIC30" s="236"/>
      <c r="VID30" s="236"/>
      <c r="VIE30" s="236"/>
      <c r="VIF30" s="236"/>
      <c r="VIG30" s="236"/>
      <c r="VIP30" s="236"/>
      <c r="VIQ30" s="236"/>
      <c r="VIR30" s="236"/>
      <c r="VIS30" s="236"/>
      <c r="VIT30" s="236"/>
      <c r="VIU30" s="236"/>
      <c r="VIV30" s="236"/>
      <c r="VIW30" s="236"/>
      <c r="VJF30" s="236"/>
      <c r="VJG30" s="236"/>
      <c r="VJH30" s="236"/>
      <c r="VJI30" s="236"/>
      <c r="VJJ30" s="236"/>
      <c r="VJK30" s="236"/>
      <c r="VJL30" s="236"/>
      <c r="VJM30" s="236"/>
      <c r="VJV30" s="236"/>
      <c r="VJW30" s="236"/>
      <c r="VJX30" s="236"/>
      <c r="VJY30" s="236"/>
      <c r="VJZ30" s="236"/>
      <c r="VKA30" s="236"/>
      <c r="VKB30" s="236"/>
      <c r="VKC30" s="236"/>
      <c r="VKL30" s="236"/>
      <c r="VKM30" s="236"/>
      <c r="VKN30" s="236"/>
      <c r="VKO30" s="236"/>
      <c r="VKP30" s="236"/>
      <c r="VKQ30" s="236"/>
      <c r="VKR30" s="236"/>
      <c r="VKS30" s="236"/>
      <c r="VLB30" s="236"/>
      <c r="VLC30" s="236"/>
      <c r="VLD30" s="236"/>
      <c r="VLE30" s="236"/>
      <c r="VLF30" s="236"/>
      <c r="VLG30" s="236"/>
      <c r="VLH30" s="236"/>
      <c r="VLI30" s="236"/>
      <c r="VLR30" s="236"/>
      <c r="VLS30" s="236"/>
      <c r="VLT30" s="236"/>
      <c r="VLU30" s="236"/>
      <c r="VLV30" s="236"/>
      <c r="VLW30" s="236"/>
      <c r="VLX30" s="236"/>
      <c r="VLY30" s="236"/>
      <c r="VMH30" s="236"/>
      <c r="VMI30" s="236"/>
      <c r="VMJ30" s="236"/>
      <c r="VMK30" s="236"/>
      <c r="VML30" s="236"/>
      <c r="VMM30" s="236"/>
      <c r="VMN30" s="236"/>
      <c r="VMO30" s="236"/>
      <c r="VMX30" s="236"/>
      <c r="VMY30" s="236"/>
      <c r="VMZ30" s="236"/>
      <c r="VNA30" s="236"/>
      <c r="VNB30" s="236"/>
      <c r="VNC30" s="236"/>
      <c r="VND30" s="236"/>
      <c r="VNE30" s="236"/>
      <c r="VNN30" s="236"/>
      <c r="VNO30" s="236"/>
      <c r="VNP30" s="236"/>
      <c r="VNQ30" s="236"/>
      <c r="VNR30" s="236"/>
      <c r="VNS30" s="236"/>
      <c r="VNT30" s="236"/>
      <c r="VNU30" s="236"/>
      <c r="VOD30" s="236"/>
      <c r="VOE30" s="236"/>
      <c r="VOF30" s="236"/>
      <c r="VOG30" s="236"/>
      <c r="VOH30" s="236"/>
      <c r="VOI30" s="236"/>
      <c r="VOJ30" s="236"/>
      <c r="VOK30" s="236"/>
      <c r="VOT30" s="236"/>
      <c r="VOU30" s="236"/>
      <c r="VOV30" s="236"/>
      <c r="VOW30" s="236"/>
      <c r="VOX30" s="236"/>
      <c r="VOY30" s="236"/>
      <c r="VOZ30" s="236"/>
      <c r="VPA30" s="236"/>
      <c r="VPJ30" s="236"/>
      <c r="VPK30" s="236"/>
      <c r="VPL30" s="236"/>
      <c r="VPM30" s="236"/>
      <c r="VPN30" s="236"/>
      <c r="VPO30" s="236"/>
      <c r="VPP30" s="236"/>
      <c r="VPQ30" s="236"/>
      <c r="VPZ30" s="236"/>
      <c r="VQA30" s="236"/>
      <c r="VQB30" s="236"/>
      <c r="VQC30" s="236"/>
      <c r="VQD30" s="236"/>
      <c r="VQE30" s="236"/>
      <c r="VQF30" s="236"/>
      <c r="VQG30" s="236"/>
      <c r="VQP30" s="236"/>
      <c r="VQQ30" s="236"/>
      <c r="VQR30" s="236"/>
      <c r="VQS30" s="236"/>
      <c r="VQT30" s="236"/>
      <c r="VQU30" s="236"/>
      <c r="VQV30" s="236"/>
      <c r="VQW30" s="236"/>
      <c r="VRF30" s="236"/>
      <c r="VRG30" s="236"/>
      <c r="VRH30" s="236"/>
      <c r="VRI30" s="236"/>
      <c r="VRJ30" s="236"/>
      <c r="VRK30" s="236"/>
      <c r="VRL30" s="236"/>
      <c r="VRM30" s="236"/>
      <c r="VRV30" s="236"/>
      <c r="VRW30" s="236"/>
      <c r="VRX30" s="236"/>
      <c r="VRY30" s="236"/>
      <c r="VRZ30" s="236"/>
      <c r="VSA30" s="236"/>
      <c r="VSB30" s="236"/>
      <c r="VSC30" s="236"/>
      <c r="VSL30" s="236"/>
      <c r="VSM30" s="236"/>
      <c r="VSN30" s="236"/>
      <c r="VSO30" s="236"/>
      <c r="VSP30" s="236"/>
      <c r="VSQ30" s="236"/>
      <c r="VSR30" s="236"/>
      <c r="VSS30" s="236"/>
      <c r="VTB30" s="236"/>
      <c r="VTC30" s="236"/>
      <c r="VTD30" s="236"/>
      <c r="VTE30" s="236"/>
      <c r="VTF30" s="236"/>
      <c r="VTG30" s="236"/>
      <c r="VTH30" s="236"/>
      <c r="VTI30" s="236"/>
      <c r="VTR30" s="236"/>
      <c r="VTS30" s="236"/>
      <c r="VTT30" s="236"/>
      <c r="VTU30" s="236"/>
      <c r="VTV30" s="236"/>
      <c r="VTW30" s="236"/>
      <c r="VTX30" s="236"/>
      <c r="VTY30" s="236"/>
      <c r="VUH30" s="236"/>
      <c r="VUI30" s="236"/>
      <c r="VUJ30" s="236"/>
      <c r="VUK30" s="236"/>
      <c r="VUL30" s="236"/>
      <c r="VUM30" s="236"/>
      <c r="VUN30" s="236"/>
      <c r="VUO30" s="236"/>
      <c r="VUX30" s="236"/>
      <c r="VUY30" s="236"/>
      <c r="VUZ30" s="236"/>
      <c r="VVA30" s="236"/>
      <c r="VVB30" s="236"/>
      <c r="VVC30" s="236"/>
      <c r="VVD30" s="236"/>
      <c r="VVE30" s="236"/>
      <c r="VVN30" s="236"/>
      <c r="VVO30" s="236"/>
      <c r="VVP30" s="236"/>
      <c r="VVQ30" s="236"/>
      <c r="VVR30" s="236"/>
      <c r="VVS30" s="236"/>
      <c r="VVT30" s="236"/>
      <c r="VVU30" s="236"/>
      <c r="VWD30" s="236"/>
      <c r="VWE30" s="236"/>
      <c r="VWF30" s="236"/>
      <c r="VWG30" s="236"/>
      <c r="VWH30" s="236"/>
      <c r="VWI30" s="236"/>
      <c r="VWJ30" s="236"/>
      <c r="VWK30" s="236"/>
      <c r="VWT30" s="236"/>
      <c r="VWU30" s="236"/>
      <c r="VWV30" s="236"/>
      <c r="VWW30" s="236"/>
      <c r="VWX30" s="236"/>
      <c r="VWY30" s="236"/>
      <c r="VWZ30" s="236"/>
      <c r="VXA30" s="236"/>
      <c r="VXJ30" s="236"/>
      <c r="VXK30" s="236"/>
      <c r="VXL30" s="236"/>
      <c r="VXM30" s="236"/>
      <c r="VXN30" s="236"/>
      <c r="VXO30" s="236"/>
      <c r="VXP30" s="236"/>
      <c r="VXQ30" s="236"/>
      <c r="VXZ30" s="236"/>
      <c r="VYA30" s="236"/>
      <c r="VYB30" s="236"/>
      <c r="VYC30" s="236"/>
      <c r="VYD30" s="236"/>
      <c r="VYE30" s="236"/>
      <c r="VYF30" s="236"/>
      <c r="VYG30" s="236"/>
      <c r="VYP30" s="236"/>
      <c r="VYQ30" s="236"/>
      <c r="VYR30" s="236"/>
      <c r="VYS30" s="236"/>
      <c r="VYT30" s="236"/>
      <c r="VYU30" s="236"/>
      <c r="VYV30" s="236"/>
      <c r="VYW30" s="236"/>
      <c r="VZF30" s="236"/>
      <c r="VZG30" s="236"/>
      <c r="VZH30" s="236"/>
      <c r="VZI30" s="236"/>
      <c r="VZJ30" s="236"/>
      <c r="VZK30" s="236"/>
      <c r="VZL30" s="236"/>
      <c r="VZM30" s="236"/>
      <c r="VZV30" s="236"/>
      <c r="VZW30" s="236"/>
      <c r="VZX30" s="236"/>
      <c r="VZY30" s="236"/>
      <c r="VZZ30" s="236"/>
      <c r="WAA30" s="236"/>
      <c r="WAB30" s="236"/>
      <c r="WAC30" s="236"/>
      <c r="WAL30" s="236"/>
      <c r="WAM30" s="236"/>
      <c r="WAN30" s="236"/>
      <c r="WAO30" s="236"/>
      <c r="WAP30" s="236"/>
      <c r="WAQ30" s="236"/>
      <c r="WAR30" s="236"/>
      <c r="WAS30" s="236"/>
      <c r="WBB30" s="236"/>
      <c r="WBC30" s="236"/>
      <c r="WBD30" s="236"/>
      <c r="WBE30" s="236"/>
      <c r="WBF30" s="236"/>
      <c r="WBG30" s="236"/>
      <c r="WBH30" s="236"/>
      <c r="WBI30" s="236"/>
      <c r="WBR30" s="236"/>
      <c r="WBS30" s="236"/>
      <c r="WBT30" s="236"/>
      <c r="WBU30" s="236"/>
      <c r="WBV30" s="236"/>
      <c r="WBW30" s="236"/>
      <c r="WBX30" s="236"/>
      <c r="WBY30" s="236"/>
      <c r="WCH30" s="236"/>
      <c r="WCI30" s="236"/>
      <c r="WCJ30" s="236"/>
      <c r="WCK30" s="236"/>
      <c r="WCL30" s="236"/>
      <c r="WCM30" s="236"/>
      <c r="WCN30" s="236"/>
      <c r="WCO30" s="236"/>
      <c r="WCX30" s="236"/>
      <c r="WCY30" s="236"/>
      <c r="WCZ30" s="236"/>
      <c r="WDA30" s="236"/>
      <c r="WDB30" s="236"/>
      <c r="WDC30" s="236"/>
      <c r="WDD30" s="236"/>
      <c r="WDE30" s="236"/>
      <c r="WDN30" s="236"/>
      <c r="WDO30" s="236"/>
      <c r="WDP30" s="236"/>
      <c r="WDQ30" s="236"/>
      <c r="WDR30" s="236"/>
      <c r="WDS30" s="236"/>
      <c r="WDT30" s="236"/>
      <c r="WDU30" s="236"/>
      <c r="WED30" s="236"/>
      <c r="WEE30" s="236"/>
      <c r="WEF30" s="236"/>
      <c r="WEG30" s="236"/>
      <c r="WEH30" s="236"/>
      <c r="WEI30" s="236"/>
      <c r="WEJ30" s="236"/>
      <c r="WEK30" s="236"/>
      <c r="WET30" s="236"/>
      <c r="WEU30" s="236"/>
      <c r="WEV30" s="236"/>
      <c r="WEW30" s="236"/>
      <c r="WEX30" s="236"/>
      <c r="WEY30" s="236"/>
      <c r="WEZ30" s="236"/>
      <c r="WFA30" s="236"/>
      <c r="WFJ30" s="236"/>
      <c r="WFK30" s="236"/>
      <c r="WFL30" s="236"/>
      <c r="WFM30" s="236"/>
      <c r="WFN30" s="236"/>
      <c r="WFO30" s="236"/>
      <c r="WFP30" s="236"/>
      <c r="WFQ30" s="236"/>
      <c r="WFZ30" s="236"/>
      <c r="WGA30" s="236"/>
      <c r="WGB30" s="236"/>
      <c r="WGC30" s="236"/>
      <c r="WGD30" s="236"/>
      <c r="WGE30" s="236"/>
      <c r="WGF30" s="236"/>
      <c r="WGG30" s="236"/>
      <c r="WGP30" s="236"/>
      <c r="WGQ30" s="236"/>
      <c r="WGR30" s="236"/>
      <c r="WGS30" s="236"/>
      <c r="WGT30" s="236"/>
      <c r="WGU30" s="236"/>
      <c r="WGV30" s="236"/>
      <c r="WGW30" s="236"/>
      <c r="WHF30" s="236"/>
      <c r="WHG30" s="236"/>
      <c r="WHH30" s="236"/>
      <c r="WHI30" s="236"/>
      <c r="WHJ30" s="236"/>
      <c r="WHK30" s="236"/>
      <c r="WHL30" s="236"/>
      <c r="WHM30" s="236"/>
      <c r="WHV30" s="236"/>
      <c r="WHW30" s="236"/>
      <c r="WHX30" s="236"/>
      <c r="WHY30" s="236"/>
      <c r="WHZ30" s="236"/>
      <c r="WIA30" s="236"/>
      <c r="WIB30" s="236"/>
      <c r="WIC30" s="236"/>
      <c r="WIL30" s="236"/>
      <c r="WIM30" s="236"/>
      <c r="WIN30" s="236"/>
      <c r="WIO30" s="236"/>
      <c r="WIP30" s="236"/>
      <c r="WIQ30" s="236"/>
      <c r="WIR30" s="236"/>
      <c r="WIS30" s="236"/>
      <c r="WJB30" s="236"/>
      <c r="WJC30" s="236"/>
      <c r="WJD30" s="236"/>
      <c r="WJE30" s="236"/>
      <c r="WJF30" s="236"/>
      <c r="WJG30" s="236"/>
      <c r="WJH30" s="236"/>
      <c r="WJI30" s="236"/>
      <c r="WJR30" s="236"/>
      <c r="WJS30" s="236"/>
      <c r="WJT30" s="236"/>
      <c r="WJU30" s="236"/>
      <c r="WJV30" s="236"/>
      <c r="WJW30" s="236"/>
      <c r="WJX30" s="236"/>
      <c r="WJY30" s="236"/>
      <c r="WKH30" s="236"/>
      <c r="WKI30" s="236"/>
      <c r="WKJ30" s="236"/>
      <c r="WKK30" s="236"/>
      <c r="WKL30" s="236"/>
      <c r="WKM30" s="236"/>
      <c r="WKN30" s="236"/>
      <c r="WKO30" s="236"/>
      <c r="WKX30" s="236"/>
      <c r="WKY30" s="236"/>
      <c r="WKZ30" s="236"/>
      <c r="WLA30" s="236"/>
      <c r="WLB30" s="236"/>
      <c r="WLC30" s="236"/>
      <c r="WLD30" s="236"/>
      <c r="WLE30" s="236"/>
      <c r="WLN30" s="236"/>
      <c r="WLO30" s="236"/>
      <c r="WLP30" s="236"/>
      <c r="WLQ30" s="236"/>
      <c r="WLR30" s="236"/>
      <c r="WLS30" s="236"/>
      <c r="WLT30" s="236"/>
      <c r="WLU30" s="236"/>
      <c r="WMD30" s="236"/>
      <c r="WME30" s="236"/>
      <c r="WMF30" s="236"/>
      <c r="WMG30" s="236"/>
      <c r="WMH30" s="236"/>
      <c r="WMI30" s="236"/>
      <c r="WMJ30" s="236"/>
      <c r="WMK30" s="236"/>
      <c r="WMT30" s="236"/>
      <c r="WMU30" s="236"/>
      <c r="WMV30" s="236"/>
      <c r="WMW30" s="236"/>
      <c r="WMX30" s="236"/>
      <c r="WMY30" s="236"/>
      <c r="WMZ30" s="236"/>
      <c r="WNA30" s="236"/>
      <c r="WNJ30" s="236"/>
      <c r="WNK30" s="236"/>
      <c r="WNL30" s="236"/>
      <c r="WNM30" s="236"/>
      <c r="WNN30" s="236"/>
      <c r="WNO30" s="236"/>
      <c r="WNP30" s="236"/>
      <c r="WNQ30" s="236"/>
      <c r="WNZ30" s="236"/>
      <c r="WOA30" s="236"/>
      <c r="WOB30" s="236"/>
      <c r="WOC30" s="236"/>
      <c r="WOD30" s="236"/>
      <c r="WOE30" s="236"/>
      <c r="WOF30" s="236"/>
      <c r="WOG30" s="236"/>
      <c r="WOP30" s="236"/>
      <c r="WOQ30" s="236"/>
      <c r="WOR30" s="236"/>
      <c r="WOS30" s="236"/>
      <c r="WOT30" s="236"/>
      <c r="WOU30" s="236"/>
      <c r="WOV30" s="236"/>
      <c r="WOW30" s="236"/>
      <c r="WPF30" s="236"/>
      <c r="WPG30" s="236"/>
      <c r="WPH30" s="236"/>
      <c r="WPI30" s="236"/>
      <c r="WPJ30" s="236"/>
      <c r="WPK30" s="236"/>
      <c r="WPL30" s="236"/>
      <c r="WPM30" s="236"/>
      <c r="WPV30" s="236"/>
      <c r="WPW30" s="236"/>
      <c r="WPX30" s="236"/>
      <c r="WPY30" s="236"/>
      <c r="WPZ30" s="236"/>
      <c r="WQA30" s="236"/>
      <c r="WQB30" s="236"/>
      <c r="WQC30" s="236"/>
      <c r="WQL30" s="236"/>
      <c r="WQM30" s="236"/>
      <c r="WQN30" s="236"/>
      <c r="WQO30" s="236"/>
      <c r="WQP30" s="236"/>
      <c r="WQQ30" s="236"/>
      <c r="WQR30" s="236"/>
      <c r="WQS30" s="236"/>
      <c r="WRB30" s="236"/>
      <c r="WRC30" s="236"/>
      <c r="WRD30" s="236"/>
      <c r="WRE30" s="236"/>
      <c r="WRF30" s="236"/>
      <c r="WRG30" s="236"/>
      <c r="WRH30" s="236"/>
      <c r="WRI30" s="236"/>
      <c r="WRR30" s="236"/>
      <c r="WRS30" s="236"/>
      <c r="WRT30" s="236"/>
      <c r="WRU30" s="236"/>
      <c r="WRV30" s="236"/>
      <c r="WRW30" s="236"/>
      <c r="WRX30" s="236"/>
      <c r="WRY30" s="236"/>
      <c r="WSH30" s="236"/>
      <c r="WSI30" s="236"/>
      <c r="WSJ30" s="236"/>
      <c r="WSK30" s="236"/>
      <c r="WSL30" s="236"/>
      <c r="WSM30" s="236"/>
      <c r="WSN30" s="236"/>
      <c r="WSO30" s="236"/>
      <c r="WSX30" s="236"/>
      <c r="WSY30" s="236"/>
      <c r="WSZ30" s="236"/>
      <c r="WTA30" s="236"/>
      <c r="WTB30" s="236"/>
      <c r="WTC30" s="236"/>
      <c r="WTD30" s="236"/>
      <c r="WTE30" s="236"/>
      <c r="WTN30" s="236"/>
      <c r="WTO30" s="236"/>
      <c r="WTP30" s="236"/>
      <c r="WTQ30" s="236"/>
      <c r="WTR30" s="236"/>
      <c r="WTS30" s="236"/>
      <c r="WTT30" s="236"/>
      <c r="WTU30" s="236"/>
      <c r="WUD30" s="236"/>
      <c r="WUE30" s="236"/>
      <c r="WUF30" s="236"/>
      <c r="WUG30" s="236"/>
      <c r="WUH30" s="236"/>
      <c r="WUI30" s="236"/>
      <c r="WUJ30" s="236"/>
      <c r="WUK30" s="236"/>
      <c r="WUT30" s="236"/>
      <c r="WUU30" s="236"/>
      <c r="WUV30" s="236"/>
      <c r="WUW30" s="236"/>
      <c r="WUX30" s="236"/>
      <c r="WUY30" s="236"/>
      <c r="WUZ30" s="236"/>
      <c r="WVA30" s="236"/>
      <c r="WVJ30" s="236"/>
      <c r="WVK30" s="236"/>
      <c r="WVL30" s="236"/>
      <c r="WVM30" s="236"/>
      <c r="WVN30" s="236"/>
      <c r="WVO30" s="236"/>
      <c r="WVP30" s="236"/>
      <c r="WVQ30" s="236"/>
      <c r="WVZ30" s="236"/>
      <c r="WWA30" s="236"/>
      <c r="WWB30" s="236"/>
      <c r="WWC30" s="236"/>
      <c r="WWD30" s="236"/>
      <c r="WWE30" s="236"/>
      <c r="WWF30" s="236"/>
      <c r="WWG30" s="236"/>
      <c r="WWP30" s="236"/>
      <c r="WWQ30" s="236"/>
      <c r="WWR30" s="236"/>
      <c r="WWS30" s="236"/>
      <c r="WWT30" s="236"/>
      <c r="WWU30" s="236"/>
      <c r="WWV30" s="236"/>
      <c r="WWW30" s="236"/>
      <c r="WXF30" s="236"/>
      <c r="WXG30" s="236"/>
      <c r="WXH30" s="236"/>
      <c r="WXI30" s="236"/>
      <c r="WXJ30" s="236"/>
      <c r="WXK30" s="236"/>
      <c r="WXL30" s="236"/>
      <c r="WXM30" s="236"/>
      <c r="WXV30" s="236"/>
      <c r="WXW30" s="236"/>
      <c r="WXX30" s="236"/>
      <c r="WXY30" s="236"/>
      <c r="WXZ30" s="236"/>
      <c r="WYA30" s="236"/>
      <c r="WYB30" s="236"/>
      <c r="WYC30" s="236"/>
      <c r="WYL30" s="236"/>
      <c r="WYM30" s="236"/>
      <c r="WYN30" s="236"/>
      <c r="WYO30" s="236"/>
      <c r="WYP30" s="236"/>
      <c r="WYQ30" s="236"/>
      <c r="WYR30" s="236"/>
      <c r="WYS30" s="236"/>
      <c r="WZB30" s="236"/>
      <c r="WZC30" s="236"/>
      <c r="WZD30" s="236"/>
      <c r="WZE30" s="236"/>
      <c r="WZF30" s="236"/>
      <c r="WZG30" s="236"/>
      <c r="WZH30" s="236"/>
      <c r="WZI30" s="236"/>
      <c r="WZR30" s="236"/>
      <c r="WZS30" s="236"/>
      <c r="WZT30" s="236"/>
      <c r="WZU30" s="236"/>
      <c r="WZV30" s="236"/>
      <c r="WZW30" s="236"/>
      <c r="WZX30" s="236"/>
      <c r="WZY30" s="236"/>
      <c r="XAH30" s="236"/>
      <c r="XAI30" s="236"/>
      <c r="XAJ30" s="236"/>
      <c r="XAK30" s="236"/>
      <c r="XAL30" s="236"/>
      <c r="XAM30" s="236"/>
      <c r="XAN30" s="236"/>
      <c r="XAO30" s="236"/>
      <c r="XAX30" s="236"/>
      <c r="XAY30" s="236"/>
      <c r="XAZ30" s="236"/>
      <c r="XBA30" s="236"/>
      <c r="XBB30" s="236"/>
      <c r="XBC30" s="236"/>
      <c r="XBD30" s="236"/>
      <c r="XBE30" s="236"/>
      <c r="XBN30" s="236"/>
      <c r="XBO30" s="236"/>
      <c r="XBP30" s="236"/>
      <c r="XBQ30" s="236"/>
      <c r="XBR30" s="236"/>
      <c r="XBS30" s="236"/>
      <c r="XBT30" s="236"/>
      <c r="XBU30" s="236"/>
      <c r="XCD30" s="236"/>
      <c r="XCE30" s="236"/>
      <c r="XCF30" s="236"/>
      <c r="XCG30" s="236"/>
      <c r="XCH30" s="236"/>
      <c r="XCI30" s="236"/>
      <c r="XCJ30" s="236"/>
      <c r="XCK30" s="236"/>
      <c r="XCT30" s="236"/>
      <c r="XCU30" s="236"/>
      <c r="XCV30" s="236"/>
      <c r="XCW30" s="236"/>
      <c r="XCX30" s="236"/>
      <c r="XCY30" s="236"/>
      <c r="XCZ30" s="236"/>
      <c r="XDA30" s="236"/>
      <c r="XDJ30" s="236"/>
      <c r="XDK30" s="236"/>
      <c r="XDL30" s="236"/>
      <c r="XDM30" s="236"/>
      <c r="XDN30" s="236"/>
      <c r="XDO30" s="236"/>
      <c r="XDP30" s="236"/>
      <c r="XDQ30" s="236"/>
      <c r="XDZ30" s="236"/>
      <c r="XEA30" s="236"/>
      <c r="XEB30" s="236"/>
      <c r="XEC30" s="236"/>
      <c r="XED30" s="236"/>
      <c r="XEE30" s="236"/>
      <c r="XEF30" s="236"/>
      <c r="XEG30" s="236"/>
      <c r="XEP30" s="236"/>
      <c r="XEQ30" s="236"/>
      <c r="XER30" s="236"/>
      <c r="XES30" s="236"/>
      <c r="XET30" s="236"/>
      <c r="XEU30" s="236"/>
      <c r="XEV30" s="236"/>
      <c r="XEW30" s="236"/>
    </row>
    <row r="31" spans="2:1024 1026:2048 2050:3072 3074:4096 4098:5120 5122:6144 6146:7168 7170:8192 8194:9216 9218:10240 10242:11264 11266:12288 12290:13312 13314:14336 14338:15360 15362:16384" ht="15" customHeight="1">
      <c r="B31" s="511"/>
      <c r="C31" s="511"/>
      <c r="D31" s="511"/>
      <c r="E31" s="511"/>
      <c r="F31" s="511"/>
      <c r="G31" s="511"/>
      <c r="H31" s="511"/>
      <c r="I31" s="221"/>
      <c r="K31" s="525"/>
      <c r="R31" s="229"/>
      <c r="S31" s="229"/>
      <c r="T31" s="229"/>
      <c r="U31" s="229"/>
      <c r="V31" s="512"/>
      <c r="W31" s="371" t="str">
        <f>MID(V30,4,1)</f>
        <v/>
      </c>
      <c r="X31" s="512"/>
      <c r="Y31" s="512"/>
      <c r="Z31" s="512"/>
      <c r="AA31" s="512"/>
      <c r="AH31" s="403"/>
      <c r="AI31" s="403"/>
      <c r="AJ31" s="403"/>
      <c r="AK31" s="403"/>
      <c r="AL31" s="403"/>
      <c r="AM31" s="403"/>
      <c r="AN31" s="403"/>
      <c r="AO31" s="403"/>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c r="LF31" s="229"/>
      <c r="LG31" s="229"/>
      <c r="LH31" s="229"/>
      <c r="LI31" s="229"/>
      <c r="LJ31" s="229"/>
      <c r="LK31" s="229"/>
      <c r="LL31" s="229"/>
      <c r="LM31" s="229"/>
      <c r="LN31" s="229"/>
      <c r="LO31" s="229"/>
      <c r="LP31" s="229"/>
      <c r="LQ31" s="229"/>
      <c r="LR31" s="229"/>
      <c r="LS31" s="229"/>
      <c r="LT31" s="229"/>
      <c r="LU31" s="229"/>
      <c r="LV31" s="229"/>
      <c r="LW31" s="229"/>
      <c r="LX31" s="229"/>
      <c r="LY31" s="229"/>
      <c r="LZ31" s="229"/>
      <c r="MA31" s="229"/>
      <c r="MB31" s="229"/>
      <c r="MC31" s="229"/>
      <c r="MD31" s="229"/>
      <c r="ME31" s="229"/>
      <c r="MF31" s="229"/>
      <c r="MG31" s="229"/>
      <c r="MH31" s="229"/>
      <c r="MI31" s="229"/>
      <c r="MJ31" s="229"/>
      <c r="MK31" s="229"/>
      <c r="ML31" s="229"/>
      <c r="MM31" s="229"/>
      <c r="MN31" s="229"/>
      <c r="MO31" s="229"/>
      <c r="MP31" s="229"/>
      <c r="MQ31" s="229"/>
      <c r="MR31" s="229"/>
      <c r="MS31" s="229"/>
      <c r="MT31" s="229"/>
      <c r="MU31" s="229"/>
      <c r="MV31" s="229"/>
      <c r="MW31" s="229"/>
      <c r="MX31" s="229"/>
      <c r="MY31" s="229"/>
      <c r="MZ31" s="229"/>
      <c r="NA31" s="229"/>
      <c r="NB31" s="229"/>
      <c r="NC31" s="229"/>
      <c r="ND31" s="229"/>
      <c r="NE31" s="229"/>
      <c r="NF31" s="229"/>
      <c r="NG31" s="229"/>
      <c r="NH31" s="229"/>
      <c r="NI31" s="229"/>
      <c r="NJ31" s="229"/>
      <c r="NK31" s="229"/>
      <c r="NL31" s="229"/>
      <c r="NM31" s="229"/>
      <c r="NN31" s="229"/>
      <c r="NO31" s="229"/>
      <c r="NP31" s="229"/>
      <c r="NQ31" s="229"/>
      <c r="NR31" s="229"/>
      <c r="NS31" s="229"/>
      <c r="NT31" s="229"/>
      <c r="NU31" s="229"/>
      <c r="NV31" s="229"/>
      <c r="NW31" s="229"/>
      <c r="NX31" s="229"/>
      <c r="NY31" s="229"/>
      <c r="NZ31" s="229"/>
      <c r="OA31" s="229"/>
      <c r="OB31" s="229"/>
      <c r="OC31" s="229"/>
      <c r="OD31" s="229"/>
      <c r="OE31" s="229"/>
      <c r="OF31" s="229"/>
      <c r="OG31" s="229"/>
      <c r="OH31" s="229"/>
      <c r="OI31" s="229"/>
      <c r="OJ31" s="229"/>
      <c r="OK31" s="229"/>
      <c r="OL31" s="229"/>
      <c r="OM31" s="229"/>
      <c r="ON31" s="229"/>
      <c r="OO31" s="229"/>
      <c r="OP31" s="229"/>
      <c r="OQ31" s="229"/>
      <c r="OR31" s="229"/>
      <c r="OS31" s="229"/>
      <c r="OT31" s="229"/>
      <c r="OU31" s="229"/>
      <c r="OV31" s="229"/>
      <c r="OW31" s="229"/>
      <c r="OX31" s="229"/>
      <c r="OY31" s="229"/>
      <c r="OZ31" s="229"/>
      <c r="PA31" s="229"/>
      <c r="PB31" s="229"/>
      <c r="PC31" s="229"/>
      <c r="PD31" s="229"/>
      <c r="PE31" s="229"/>
      <c r="PF31" s="229"/>
      <c r="PG31" s="229"/>
      <c r="PH31" s="229"/>
      <c r="PI31" s="229"/>
      <c r="PJ31" s="229"/>
      <c r="PK31" s="229"/>
      <c r="PL31" s="229"/>
      <c r="PM31" s="229"/>
      <c r="PN31" s="229"/>
      <c r="PO31" s="229"/>
      <c r="PR31" s="229"/>
      <c r="PS31" s="229"/>
      <c r="PT31" s="229"/>
      <c r="PU31" s="229"/>
      <c r="PV31" s="229"/>
      <c r="PW31" s="229"/>
      <c r="PX31" s="229"/>
      <c r="PY31" s="229"/>
      <c r="QH31" s="229"/>
      <c r="QI31" s="229"/>
      <c r="QJ31" s="229"/>
      <c r="QK31" s="229"/>
      <c r="QL31" s="229"/>
      <c r="QM31" s="229"/>
      <c r="QN31" s="229"/>
      <c r="QO31" s="229"/>
      <c r="QX31" s="229"/>
      <c r="QY31" s="229"/>
      <c r="QZ31" s="229"/>
      <c r="RA31" s="229"/>
      <c r="RB31" s="229"/>
      <c r="RC31" s="229"/>
      <c r="RD31" s="229"/>
      <c r="RE31" s="229"/>
      <c r="RN31" s="229"/>
      <c r="RO31" s="229"/>
      <c r="RP31" s="229"/>
      <c r="RQ31" s="229"/>
      <c r="RR31" s="229"/>
      <c r="RS31" s="229"/>
      <c r="RT31" s="229"/>
      <c r="RU31" s="229"/>
      <c r="SD31" s="229"/>
      <c r="SE31" s="229"/>
      <c r="SF31" s="229"/>
      <c r="SG31" s="229"/>
      <c r="SH31" s="229"/>
      <c r="SI31" s="229"/>
      <c r="SJ31" s="229"/>
      <c r="SK31" s="229"/>
      <c r="ST31" s="229"/>
      <c r="SU31" s="229"/>
      <c r="SV31" s="229"/>
      <c r="SW31" s="229"/>
      <c r="SX31" s="229"/>
      <c r="SY31" s="229"/>
      <c r="SZ31" s="229"/>
      <c r="TA31" s="229"/>
      <c r="TJ31" s="229"/>
      <c r="TK31" s="229"/>
      <c r="TL31" s="229"/>
      <c r="TM31" s="229"/>
      <c r="TN31" s="229"/>
      <c r="TO31" s="229"/>
      <c r="TP31" s="229"/>
      <c r="TQ31" s="229"/>
      <c r="TZ31" s="229"/>
      <c r="UA31" s="229"/>
      <c r="UB31" s="229"/>
      <c r="UC31" s="229"/>
      <c r="UD31" s="229"/>
      <c r="UE31" s="229"/>
      <c r="UF31" s="229"/>
      <c r="UG31" s="229"/>
      <c r="UP31" s="229"/>
      <c r="UQ31" s="229"/>
      <c r="UR31" s="229"/>
      <c r="US31" s="229"/>
      <c r="UT31" s="229"/>
      <c r="UU31" s="229"/>
      <c r="UV31" s="229"/>
      <c r="UW31" s="229"/>
      <c r="VF31" s="229"/>
      <c r="VG31" s="229"/>
      <c r="VH31" s="229"/>
      <c r="VI31" s="229"/>
      <c r="VJ31" s="229"/>
      <c r="VK31" s="229"/>
      <c r="VL31" s="229"/>
      <c r="VM31" s="229"/>
      <c r="VV31" s="229"/>
      <c r="VW31" s="229"/>
      <c r="VX31" s="229"/>
      <c r="VY31" s="229"/>
      <c r="VZ31" s="229"/>
      <c r="WA31" s="229"/>
      <c r="WB31" s="229"/>
      <c r="WC31" s="229"/>
      <c r="WL31" s="229"/>
      <c r="WM31" s="229"/>
      <c r="WN31" s="229"/>
      <c r="WO31" s="229"/>
      <c r="WP31" s="229"/>
      <c r="WQ31" s="229"/>
      <c r="WR31" s="229"/>
      <c r="WS31" s="229"/>
      <c r="XB31" s="229"/>
      <c r="XC31" s="229"/>
      <c r="XD31" s="229"/>
      <c r="XE31" s="229"/>
      <c r="XF31" s="229"/>
      <c r="XG31" s="229"/>
      <c r="XH31" s="229"/>
      <c r="XI31" s="229"/>
      <c r="XR31" s="229"/>
      <c r="XS31" s="229"/>
      <c r="XT31" s="229"/>
      <c r="XU31" s="229"/>
      <c r="XV31" s="229"/>
      <c r="XW31" s="229"/>
      <c r="XX31" s="229"/>
      <c r="XY31" s="229"/>
      <c r="YH31" s="229"/>
      <c r="YI31" s="229"/>
      <c r="YJ31" s="229"/>
      <c r="YK31" s="229"/>
      <c r="YL31" s="229"/>
      <c r="YM31" s="229"/>
      <c r="YN31" s="229"/>
      <c r="YO31" s="229"/>
      <c r="YX31" s="229"/>
      <c r="YY31" s="229"/>
      <c r="YZ31" s="229"/>
      <c r="ZA31" s="229"/>
      <c r="ZB31" s="229"/>
      <c r="ZC31" s="229"/>
      <c r="ZD31" s="229"/>
      <c r="ZE31" s="229"/>
      <c r="ZN31" s="229"/>
      <c r="ZO31" s="229"/>
      <c r="ZP31" s="229"/>
      <c r="ZQ31" s="229"/>
      <c r="ZR31" s="229"/>
      <c r="ZS31" s="229"/>
      <c r="ZT31" s="229"/>
      <c r="ZU31" s="229"/>
      <c r="AAD31" s="229"/>
      <c r="AAE31" s="229"/>
      <c r="AAF31" s="229"/>
      <c r="AAG31" s="229"/>
      <c r="AAH31" s="229"/>
      <c r="AAI31" s="229"/>
      <c r="AAJ31" s="229"/>
      <c r="AAK31" s="229"/>
      <c r="AAT31" s="229"/>
      <c r="AAU31" s="229"/>
      <c r="AAV31" s="229"/>
      <c r="AAW31" s="229"/>
      <c r="AAX31" s="229"/>
      <c r="AAY31" s="229"/>
      <c r="AAZ31" s="229"/>
      <c r="ABA31" s="229"/>
      <c r="ABJ31" s="229"/>
      <c r="ABK31" s="229"/>
      <c r="ABL31" s="229"/>
      <c r="ABM31" s="229"/>
      <c r="ABN31" s="229"/>
      <c r="ABO31" s="229"/>
      <c r="ABP31" s="229"/>
      <c r="ABQ31" s="229"/>
      <c r="ABZ31" s="229"/>
      <c r="ACA31" s="229"/>
      <c r="ACB31" s="229"/>
      <c r="ACC31" s="229"/>
      <c r="ACD31" s="229"/>
      <c r="ACE31" s="229"/>
      <c r="ACF31" s="229"/>
      <c r="ACG31" s="229"/>
      <c r="ACP31" s="229"/>
      <c r="ACQ31" s="229"/>
      <c r="ACR31" s="229"/>
      <c r="ACS31" s="229"/>
      <c r="ACT31" s="229"/>
      <c r="ACU31" s="229"/>
      <c r="ACV31" s="229"/>
      <c r="ACW31" s="229"/>
      <c r="ADF31" s="229"/>
      <c r="ADG31" s="229"/>
      <c r="ADH31" s="229"/>
      <c r="ADI31" s="229"/>
      <c r="ADJ31" s="229"/>
      <c r="ADK31" s="229"/>
      <c r="ADL31" s="229"/>
      <c r="ADM31" s="229"/>
      <c r="ADV31" s="229"/>
      <c r="ADW31" s="229"/>
      <c r="ADX31" s="229"/>
      <c r="ADY31" s="229"/>
      <c r="ADZ31" s="229"/>
      <c r="AEA31" s="229"/>
      <c r="AEB31" s="229"/>
      <c r="AEC31" s="229"/>
      <c r="AEL31" s="229"/>
      <c r="AEM31" s="229"/>
      <c r="AEN31" s="229"/>
      <c r="AEO31" s="229"/>
      <c r="AEP31" s="229"/>
      <c r="AEQ31" s="229"/>
      <c r="AER31" s="229"/>
      <c r="AES31" s="229"/>
      <c r="AFB31" s="229"/>
      <c r="AFC31" s="229"/>
      <c r="AFD31" s="229"/>
      <c r="AFE31" s="229"/>
      <c r="AFF31" s="229"/>
      <c r="AFG31" s="229"/>
      <c r="AFH31" s="229"/>
      <c r="AFI31" s="229"/>
      <c r="AFR31" s="229"/>
      <c r="AFS31" s="229"/>
      <c r="AFT31" s="229"/>
      <c r="AFU31" s="229"/>
      <c r="AFV31" s="229"/>
      <c r="AFW31" s="229"/>
      <c r="AFX31" s="229"/>
      <c r="AFY31" s="229"/>
      <c r="AGH31" s="229"/>
      <c r="AGI31" s="229"/>
      <c r="AGJ31" s="229"/>
      <c r="AGK31" s="229"/>
      <c r="AGL31" s="229"/>
      <c r="AGM31" s="229"/>
      <c r="AGN31" s="229"/>
      <c r="AGO31" s="229"/>
      <c r="AGX31" s="229"/>
      <c r="AGY31" s="229"/>
      <c r="AGZ31" s="229"/>
      <c r="AHA31" s="229"/>
      <c r="AHB31" s="229"/>
      <c r="AHC31" s="229"/>
      <c r="AHD31" s="229"/>
      <c r="AHE31" s="229"/>
      <c r="AHN31" s="229"/>
      <c r="AHO31" s="229"/>
      <c r="AHP31" s="229"/>
      <c r="AHQ31" s="229"/>
      <c r="AHR31" s="229"/>
      <c r="AHS31" s="229"/>
      <c r="AHT31" s="229"/>
      <c r="AHU31" s="229"/>
      <c r="AID31" s="229"/>
      <c r="AIE31" s="229"/>
      <c r="AIF31" s="229"/>
      <c r="AIG31" s="229"/>
      <c r="AIH31" s="229"/>
      <c r="AII31" s="229"/>
      <c r="AIJ31" s="229"/>
      <c r="AIK31" s="229"/>
      <c r="AIT31" s="229"/>
      <c r="AIU31" s="229"/>
      <c r="AIV31" s="229"/>
      <c r="AIW31" s="229"/>
      <c r="AIX31" s="229"/>
      <c r="AIY31" s="229"/>
      <c r="AIZ31" s="229"/>
      <c r="AJA31" s="229"/>
      <c r="AJJ31" s="229"/>
      <c r="AJK31" s="229"/>
      <c r="AJL31" s="229"/>
      <c r="AJM31" s="229"/>
      <c r="AJN31" s="229"/>
      <c r="AJO31" s="229"/>
      <c r="AJP31" s="229"/>
      <c r="AJQ31" s="229"/>
      <c r="AJZ31" s="229"/>
      <c r="AKA31" s="229"/>
      <c r="AKB31" s="229"/>
      <c r="AKC31" s="229"/>
      <c r="AKD31" s="229"/>
      <c r="AKE31" s="229"/>
      <c r="AKF31" s="229"/>
      <c r="AKG31" s="229"/>
      <c r="AKP31" s="229"/>
      <c r="AKQ31" s="229"/>
      <c r="AKR31" s="229"/>
      <c r="AKS31" s="229"/>
      <c r="AKT31" s="229"/>
      <c r="AKU31" s="229"/>
      <c r="AKV31" s="229"/>
      <c r="AKW31" s="229"/>
      <c r="ALF31" s="229"/>
      <c r="ALG31" s="229"/>
      <c r="ALH31" s="229"/>
      <c r="ALI31" s="229"/>
      <c r="ALJ31" s="229"/>
      <c r="ALK31" s="229"/>
      <c r="ALL31" s="229"/>
      <c r="ALM31" s="229"/>
      <c r="ALV31" s="229"/>
      <c r="ALW31" s="229"/>
      <c r="ALX31" s="229"/>
      <c r="ALY31" s="229"/>
      <c r="ALZ31" s="229"/>
      <c r="AMA31" s="229"/>
      <c r="AMB31" s="229"/>
      <c r="AMC31" s="229"/>
      <c r="AML31" s="229"/>
      <c r="AMM31" s="229"/>
      <c r="AMN31" s="229"/>
      <c r="AMO31" s="229"/>
      <c r="AMP31" s="229"/>
      <c r="AMQ31" s="229"/>
      <c r="AMR31" s="229"/>
      <c r="AMS31" s="229"/>
      <c r="ANB31" s="229"/>
      <c r="ANC31" s="229"/>
      <c r="AND31" s="229"/>
      <c r="ANE31" s="229"/>
      <c r="ANF31" s="229"/>
      <c r="ANG31" s="229"/>
      <c r="ANH31" s="229"/>
      <c r="ANI31" s="229"/>
      <c r="ANR31" s="229"/>
      <c r="ANS31" s="229"/>
      <c r="ANT31" s="229"/>
      <c r="ANU31" s="229"/>
      <c r="ANV31" s="229"/>
      <c r="ANW31" s="229"/>
      <c r="ANX31" s="229"/>
      <c r="ANY31" s="229"/>
      <c r="AOH31" s="229"/>
      <c r="AOI31" s="229"/>
      <c r="AOJ31" s="229"/>
      <c r="AOK31" s="229"/>
      <c r="AOL31" s="229"/>
      <c r="AOM31" s="229"/>
      <c r="AON31" s="229"/>
      <c r="AOO31" s="229"/>
      <c r="AOX31" s="229"/>
      <c r="AOY31" s="229"/>
      <c r="AOZ31" s="229"/>
      <c r="APA31" s="229"/>
      <c r="APB31" s="229"/>
      <c r="APC31" s="229"/>
      <c r="APD31" s="229"/>
      <c r="APE31" s="229"/>
      <c r="APN31" s="229"/>
      <c r="APO31" s="229"/>
      <c r="APP31" s="229"/>
      <c r="APQ31" s="229"/>
      <c r="APR31" s="229"/>
      <c r="APS31" s="229"/>
      <c r="APT31" s="229"/>
      <c r="APU31" s="229"/>
      <c r="AQD31" s="229"/>
      <c r="AQE31" s="229"/>
      <c r="AQF31" s="229"/>
      <c r="AQG31" s="229"/>
      <c r="AQH31" s="229"/>
      <c r="AQI31" s="229"/>
      <c r="AQJ31" s="229"/>
      <c r="AQK31" s="229"/>
      <c r="AQT31" s="229"/>
      <c r="AQU31" s="229"/>
      <c r="AQV31" s="229"/>
      <c r="AQW31" s="229"/>
      <c r="AQX31" s="229"/>
      <c r="AQY31" s="229"/>
      <c r="AQZ31" s="229"/>
      <c r="ARA31" s="229"/>
      <c r="ARJ31" s="229"/>
      <c r="ARK31" s="229"/>
      <c r="ARL31" s="229"/>
      <c r="ARM31" s="229"/>
      <c r="ARN31" s="229"/>
      <c r="ARO31" s="229"/>
      <c r="ARP31" s="229"/>
      <c r="ARQ31" s="229"/>
      <c r="ARZ31" s="229"/>
      <c r="ASA31" s="229"/>
      <c r="ASB31" s="229"/>
      <c r="ASC31" s="229"/>
      <c r="ASD31" s="229"/>
      <c r="ASE31" s="229"/>
      <c r="ASF31" s="229"/>
      <c r="ASG31" s="229"/>
      <c r="ASP31" s="229"/>
      <c r="ASQ31" s="229"/>
      <c r="ASR31" s="229"/>
      <c r="ASS31" s="229"/>
      <c r="AST31" s="229"/>
      <c r="ASU31" s="229"/>
      <c r="ASV31" s="229"/>
      <c r="ASW31" s="229"/>
      <c r="ATF31" s="229"/>
      <c r="ATG31" s="229"/>
      <c r="ATH31" s="229"/>
      <c r="ATI31" s="229"/>
      <c r="ATJ31" s="229"/>
      <c r="ATK31" s="229"/>
      <c r="ATL31" s="229"/>
      <c r="ATM31" s="229"/>
      <c r="ATV31" s="229"/>
      <c r="ATW31" s="229"/>
      <c r="ATX31" s="229"/>
      <c r="ATY31" s="229"/>
      <c r="ATZ31" s="229"/>
      <c r="AUA31" s="229"/>
      <c r="AUB31" s="229"/>
      <c r="AUC31" s="229"/>
      <c r="AUL31" s="229"/>
      <c r="AUM31" s="229"/>
      <c r="AUN31" s="229"/>
      <c r="AUO31" s="229"/>
      <c r="AUP31" s="229"/>
      <c r="AUQ31" s="229"/>
      <c r="AUR31" s="229"/>
      <c r="AUS31" s="229"/>
      <c r="AVB31" s="229"/>
      <c r="AVC31" s="229"/>
      <c r="AVD31" s="229"/>
      <c r="AVE31" s="229"/>
      <c r="AVF31" s="229"/>
      <c r="AVG31" s="229"/>
      <c r="AVH31" s="229"/>
      <c r="AVI31" s="229"/>
      <c r="AVR31" s="229"/>
      <c r="AVS31" s="229"/>
      <c r="AVT31" s="229"/>
      <c r="AVU31" s="229"/>
      <c r="AVV31" s="229"/>
      <c r="AVW31" s="229"/>
      <c r="AVX31" s="229"/>
      <c r="AVY31" s="229"/>
      <c r="AWH31" s="229"/>
      <c r="AWI31" s="229"/>
      <c r="AWJ31" s="229"/>
      <c r="AWK31" s="229"/>
      <c r="AWL31" s="229"/>
      <c r="AWM31" s="229"/>
      <c r="AWN31" s="229"/>
      <c r="AWO31" s="229"/>
      <c r="AWX31" s="229"/>
      <c r="AWY31" s="229"/>
      <c r="AWZ31" s="229"/>
      <c r="AXA31" s="229"/>
      <c r="AXB31" s="229"/>
      <c r="AXC31" s="229"/>
      <c r="AXD31" s="229"/>
      <c r="AXE31" s="229"/>
      <c r="AXN31" s="229"/>
      <c r="AXO31" s="229"/>
      <c r="AXP31" s="229"/>
      <c r="AXQ31" s="229"/>
      <c r="AXR31" s="229"/>
      <c r="AXS31" s="229"/>
      <c r="AXT31" s="229"/>
      <c r="AXU31" s="229"/>
      <c r="AYD31" s="229"/>
      <c r="AYE31" s="229"/>
      <c r="AYF31" s="229"/>
      <c r="AYG31" s="229"/>
      <c r="AYH31" s="229"/>
      <c r="AYI31" s="229"/>
      <c r="AYJ31" s="229"/>
      <c r="AYK31" s="229"/>
      <c r="AYT31" s="229"/>
      <c r="AYU31" s="229"/>
      <c r="AYV31" s="229"/>
      <c r="AYW31" s="229"/>
      <c r="AYX31" s="229"/>
      <c r="AYY31" s="229"/>
      <c r="AYZ31" s="229"/>
      <c r="AZA31" s="229"/>
      <c r="AZJ31" s="229"/>
      <c r="AZK31" s="229"/>
      <c r="AZL31" s="229"/>
      <c r="AZM31" s="229"/>
      <c r="AZN31" s="229"/>
      <c r="AZO31" s="229"/>
      <c r="AZP31" s="229"/>
      <c r="AZQ31" s="229"/>
      <c r="AZZ31" s="229"/>
      <c r="BAA31" s="229"/>
      <c r="BAB31" s="229"/>
      <c r="BAC31" s="229"/>
      <c r="BAD31" s="229"/>
      <c r="BAE31" s="229"/>
      <c r="BAF31" s="229"/>
      <c r="BAG31" s="229"/>
      <c r="BAP31" s="229"/>
      <c r="BAQ31" s="229"/>
      <c r="BAR31" s="229"/>
      <c r="BAS31" s="229"/>
      <c r="BAT31" s="229"/>
      <c r="BAU31" s="229"/>
      <c r="BAV31" s="229"/>
      <c r="BAW31" s="229"/>
      <c r="BBF31" s="229"/>
      <c r="BBG31" s="229"/>
      <c r="BBH31" s="229"/>
      <c r="BBI31" s="229"/>
      <c r="BBJ31" s="229"/>
      <c r="BBK31" s="229"/>
      <c r="BBL31" s="229"/>
      <c r="BBM31" s="229"/>
      <c r="BBV31" s="229"/>
      <c r="BBW31" s="229"/>
      <c r="BBX31" s="229"/>
      <c r="BBY31" s="229"/>
      <c r="BBZ31" s="229"/>
      <c r="BCA31" s="229"/>
      <c r="BCB31" s="229"/>
      <c r="BCC31" s="229"/>
      <c r="BCL31" s="229"/>
      <c r="BCM31" s="229"/>
      <c r="BCN31" s="229"/>
      <c r="BCO31" s="229"/>
      <c r="BCP31" s="229"/>
      <c r="BCQ31" s="229"/>
      <c r="BCR31" s="229"/>
      <c r="BCS31" s="229"/>
      <c r="BDB31" s="229"/>
      <c r="BDC31" s="229"/>
      <c r="BDD31" s="229"/>
      <c r="BDE31" s="229"/>
      <c r="BDF31" s="229"/>
      <c r="BDG31" s="229"/>
      <c r="BDH31" s="229"/>
      <c r="BDI31" s="229"/>
      <c r="BDR31" s="229"/>
      <c r="BDS31" s="229"/>
      <c r="BDT31" s="229"/>
      <c r="BDU31" s="229"/>
      <c r="BDV31" s="229"/>
      <c r="BDW31" s="229"/>
      <c r="BDX31" s="229"/>
      <c r="BDY31" s="229"/>
      <c r="BEH31" s="229"/>
      <c r="BEI31" s="229"/>
      <c r="BEJ31" s="229"/>
      <c r="BEK31" s="229"/>
      <c r="BEL31" s="229"/>
      <c r="BEM31" s="229"/>
      <c r="BEN31" s="229"/>
      <c r="BEO31" s="229"/>
      <c r="BEX31" s="229"/>
      <c r="BEY31" s="229"/>
      <c r="BEZ31" s="229"/>
      <c r="BFA31" s="229"/>
      <c r="BFB31" s="229"/>
      <c r="BFC31" s="229"/>
      <c r="BFD31" s="229"/>
      <c r="BFE31" s="229"/>
      <c r="BFN31" s="229"/>
      <c r="BFO31" s="229"/>
      <c r="BFP31" s="229"/>
      <c r="BFQ31" s="229"/>
      <c r="BFR31" s="229"/>
      <c r="BFS31" s="229"/>
      <c r="BFT31" s="229"/>
      <c r="BFU31" s="229"/>
      <c r="BGD31" s="229"/>
      <c r="BGE31" s="229"/>
      <c r="BGF31" s="229"/>
      <c r="BGG31" s="229"/>
      <c r="BGH31" s="229"/>
      <c r="BGI31" s="229"/>
      <c r="BGJ31" s="229"/>
      <c r="BGK31" s="229"/>
      <c r="BGT31" s="229"/>
      <c r="BGU31" s="229"/>
      <c r="BGV31" s="229"/>
      <c r="BGW31" s="229"/>
      <c r="BGX31" s="229"/>
      <c r="BGY31" s="229"/>
      <c r="BGZ31" s="229"/>
      <c r="BHA31" s="229"/>
      <c r="BHJ31" s="229"/>
      <c r="BHK31" s="229"/>
      <c r="BHL31" s="229"/>
      <c r="BHM31" s="229"/>
      <c r="BHN31" s="229"/>
      <c r="BHO31" s="229"/>
      <c r="BHP31" s="229"/>
      <c r="BHQ31" s="229"/>
      <c r="BHZ31" s="229"/>
      <c r="BIA31" s="229"/>
      <c r="BIB31" s="229"/>
      <c r="BIC31" s="229"/>
      <c r="BID31" s="229"/>
      <c r="BIE31" s="229"/>
      <c r="BIF31" s="229"/>
      <c r="BIG31" s="229"/>
      <c r="BIP31" s="229"/>
      <c r="BIQ31" s="229"/>
      <c r="BIR31" s="229"/>
      <c r="BIS31" s="229"/>
      <c r="BIT31" s="229"/>
      <c r="BIU31" s="229"/>
      <c r="BIV31" s="229"/>
      <c r="BIW31" s="229"/>
      <c r="BJF31" s="229"/>
      <c r="BJG31" s="229"/>
      <c r="BJH31" s="229"/>
      <c r="BJI31" s="229"/>
      <c r="BJJ31" s="229"/>
      <c r="BJK31" s="229"/>
      <c r="BJL31" s="229"/>
      <c r="BJM31" s="229"/>
      <c r="BJV31" s="229"/>
      <c r="BJW31" s="229"/>
      <c r="BJX31" s="229"/>
      <c r="BJY31" s="229"/>
      <c r="BJZ31" s="229"/>
      <c r="BKA31" s="229"/>
      <c r="BKB31" s="229"/>
      <c r="BKC31" s="229"/>
      <c r="BKL31" s="229"/>
      <c r="BKM31" s="229"/>
      <c r="BKN31" s="229"/>
      <c r="BKO31" s="229"/>
      <c r="BKP31" s="229"/>
      <c r="BKQ31" s="229"/>
      <c r="BKR31" s="229"/>
      <c r="BKS31" s="229"/>
      <c r="BLB31" s="229"/>
      <c r="BLC31" s="229"/>
      <c r="BLD31" s="229"/>
      <c r="BLE31" s="229"/>
      <c r="BLF31" s="229"/>
      <c r="BLG31" s="229"/>
      <c r="BLH31" s="229"/>
      <c r="BLI31" s="229"/>
      <c r="BLR31" s="229"/>
      <c r="BLS31" s="229"/>
      <c r="BLT31" s="229"/>
      <c r="BLU31" s="229"/>
      <c r="BLV31" s="229"/>
      <c r="BLW31" s="229"/>
      <c r="BLX31" s="229"/>
      <c r="BLY31" s="229"/>
      <c r="BMH31" s="229"/>
      <c r="BMI31" s="229"/>
      <c r="BMJ31" s="229"/>
      <c r="BMK31" s="229"/>
      <c r="BML31" s="229"/>
      <c r="BMM31" s="229"/>
      <c r="BMN31" s="229"/>
      <c r="BMO31" s="229"/>
      <c r="BMX31" s="229"/>
      <c r="BMY31" s="229"/>
      <c r="BMZ31" s="229"/>
      <c r="BNA31" s="229"/>
      <c r="BNB31" s="229"/>
      <c r="BNC31" s="229"/>
      <c r="BND31" s="229"/>
      <c r="BNE31" s="229"/>
      <c r="BNN31" s="229"/>
      <c r="BNO31" s="229"/>
      <c r="BNP31" s="229"/>
      <c r="BNQ31" s="229"/>
      <c r="BNR31" s="229"/>
      <c r="BNS31" s="229"/>
      <c r="BNT31" s="229"/>
      <c r="BNU31" s="229"/>
      <c r="BOD31" s="229"/>
      <c r="BOE31" s="229"/>
      <c r="BOF31" s="229"/>
      <c r="BOG31" s="229"/>
      <c r="BOH31" s="229"/>
      <c r="BOI31" s="229"/>
      <c r="BOJ31" s="229"/>
      <c r="BOK31" s="229"/>
      <c r="BOT31" s="229"/>
      <c r="BOU31" s="229"/>
      <c r="BOV31" s="229"/>
      <c r="BOW31" s="229"/>
      <c r="BOX31" s="229"/>
      <c r="BOY31" s="229"/>
      <c r="BOZ31" s="229"/>
      <c r="BPA31" s="229"/>
      <c r="BPJ31" s="229"/>
      <c r="BPK31" s="229"/>
      <c r="BPL31" s="229"/>
      <c r="BPM31" s="229"/>
      <c r="BPN31" s="229"/>
      <c r="BPO31" s="229"/>
      <c r="BPP31" s="229"/>
      <c r="BPQ31" s="229"/>
      <c r="BPZ31" s="229"/>
      <c r="BQA31" s="229"/>
      <c r="BQB31" s="229"/>
      <c r="BQC31" s="229"/>
      <c r="BQD31" s="229"/>
      <c r="BQE31" s="229"/>
      <c r="BQF31" s="229"/>
      <c r="BQG31" s="229"/>
      <c r="BQP31" s="229"/>
      <c r="BQQ31" s="229"/>
      <c r="BQR31" s="229"/>
      <c r="BQS31" s="229"/>
      <c r="BQT31" s="229"/>
      <c r="BQU31" s="229"/>
      <c r="BQV31" s="229"/>
      <c r="BQW31" s="229"/>
      <c r="BRF31" s="229"/>
      <c r="BRG31" s="229"/>
      <c r="BRH31" s="229"/>
      <c r="BRI31" s="229"/>
      <c r="BRJ31" s="229"/>
      <c r="BRK31" s="229"/>
      <c r="BRL31" s="229"/>
      <c r="BRM31" s="229"/>
      <c r="BRV31" s="229"/>
      <c r="BRW31" s="229"/>
      <c r="BRX31" s="229"/>
      <c r="BRY31" s="229"/>
      <c r="BRZ31" s="229"/>
      <c r="BSA31" s="229"/>
      <c r="BSB31" s="229"/>
      <c r="BSC31" s="229"/>
      <c r="BSL31" s="229"/>
      <c r="BSM31" s="229"/>
      <c r="BSN31" s="229"/>
      <c r="BSO31" s="229"/>
      <c r="BSP31" s="229"/>
      <c r="BSQ31" s="229"/>
      <c r="BSR31" s="229"/>
      <c r="BSS31" s="229"/>
      <c r="BTB31" s="229"/>
      <c r="BTC31" s="229"/>
      <c r="BTD31" s="229"/>
      <c r="BTE31" s="229"/>
      <c r="BTF31" s="229"/>
      <c r="BTG31" s="229"/>
      <c r="BTH31" s="229"/>
      <c r="BTI31" s="229"/>
      <c r="BTR31" s="229"/>
      <c r="BTS31" s="229"/>
      <c r="BTT31" s="229"/>
      <c r="BTU31" s="229"/>
      <c r="BTV31" s="229"/>
      <c r="BTW31" s="229"/>
      <c r="BTX31" s="229"/>
      <c r="BTY31" s="229"/>
      <c r="BUH31" s="229"/>
      <c r="BUI31" s="229"/>
      <c r="BUJ31" s="229"/>
      <c r="BUK31" s="229"/>
      <c r="BUL31" s="229"/>
      <c r="BUM31" s="229"/>
      <c r="BUN31" s="229"/>
      <c r="BUO31" s="229"/>
      <c r="BUX31" s="229"/>
      <c r="BUY31" s="229"/>
      <c r="BUZ31" s="229"/>
      <c r="BVA31" s="229"/>
      <c r="BVB31" s="229"/>
      <c r="BVC31" s="229"/>
      <c r="BVD31" s="229"/>
      <c r="BVE31" s="229"/>
      <c r="BVN31" s="229"/>
      <c r="BVO31" s="229"/>
      <c r="BVP31" s="229"/>
      <c r="BVQ31" s="229"/>
      <c r="BVR31" s="229"/>
      <c r="BVS31" s="229"/>
      <c r="BVT31" s="229"/>
      <c r="BVU31" s="229"/>
      <c r="BWD31" s="229"/>
      <c r="BWE31" s="229"/>
      <c r="BWF31" s="229"/>
      <c r="BWG31" s="229"/>
      <c r="BWH31" s="229"/>
      <c r="BWI31" s="229"/>
      <c r="BWJ31" s="229"/>
      <c r="BWK31" s="229"/>
      <c r="BWT31" s="229"/>
      <c r="BWU31" s="229"/>
      <c r="BWV31" s="229"/>
      <c r="BWW31" s="229"/>
      <c r="BWX31" s="229"/>
      <c r="BWY31" s="229"/>
      <c r="BWZ31" s="229"/>
      <c r="BXA31" s="229"/>
      <c r="BXJ31" s="229"/>
      <c r="BXK31" s="229"/>
      <c r="BXL31" s="229"/>
      <c r="BXM31" s="229"/>
      <c r="BXN31" s="229"/>
      <c r="BXO31" s="229"/>
      <c r="BXP31" s="229"/>
      <c r="BXQ31" s="229"/>
      <c r="BXZ31" s="229"/>
      <c r="BYA31" s="229"/>
      <c r="BYB31" s="229"/>
      <c r="BYC31" s="229"/>
      <c r="BYD31" s="229"/>
      <c r="BYE31" s="229"/>
      <c r="BYF31" s="229"/>
      <c r="BYG31" s="229"/>
      <c r="BYP31" s="229"/>
      <c r="BYQ31" s="229"/>
      <c r="BYR31" s="229"/>
      <c r="BYS31" s="229"/>
      <c r="BYT31" s="229"/>
      <c r="BYU31" s="229"/>
      <c r="BYV31" s="229"/>
      <c r="BYW31" s="229"/>
      <c r="BZF31" s="229"/>
      <c r="BZG31" s="229"/>
      <c r="BZH31" s="229"/>
      <c r="BZI31" s="229"/>
      <c r="BZJ31" s="229"/>
      <c r="BZK31" s="229"/>
      <c r="BZL31" s="229"/>
      <c r="BZM31" s="229"/>
      <c r="BZV31" s="229"/>
      <c r="BZW31" s="229"/>
      <c r="BZX31" s="229"/>
      <c r="BZY31" s="229"/>
      <c r="BZZ31" s="229"/>
      <c r="CAA31" s="229"/>
      <c r="CAB31" s="229"/>
      <c r="CAC31" s="229"/>
      <c r="CAL31" s="229"/>
      <c r="CAM31" s="229"/>
      <c r="CAN31" s="229"/>
      <c r="CAO31" s="229"/>
      <c r="CAP31" s="229"/>
      <c r="CAQ31" s="229"/>
      <c r="CAR31" s="229"/>
      <c r="CAS31" s="229"/>
      <c r="CBB31" s="229"/>
      <c r="CBC31" s="229"/>
      <c r="CBD31" s="229"/>
      <c r="CBE31" s="229"/>
      <c r="CBF31" s="229"/>
      <c r="CBG31" s="229"/>
      <c r="CBH31" s="229"/>
      <c r="CBI31" s="229"/>
      <c r="CBR31" s="229"/>
      <c r="CBS31" s="229"/>
      <c r="CBT31" s="229"/>
      <c r="CBU31" s="229"/>
      <c r="CBV31" s="229"/>
      <c r="CBW31" s="229"/>
      <c r="CBX31" s="229"/>
      <c r="CBY31" s="229"/>
      <c r="CCH31" s="229"/>
      <c r="CCI31" s="229"/>
      <c r="CCJ31" s="229"/>
      <c r="CCK31" s="229"/>
      <c r="CCL31" s="229"/>
      <c r="CCM31" s="229"/>
      <c r="CCN31" s="229"/>
      <c r="CCO31" s="229"/>
      <c r="CCX31" s="229"/>
      <c r="CCY31" s="229"/>
      <c r="CCZ31" s="229"/>
      <c r="CDA31" s="229"/>
      <c r="CDB31" s="229"/>
      <c r="CDC31" s="229"/>
      <c r="CDD31" s="229"/>
      <c r="CDE31" s="229"/>
      <c r="CDN31" s="229"/>
      <c r="CDO31" s="229"/>
      <c r="CDP31" s="229"/>
      <c r="CDQ31" s="229"/>
      <c r="CDR31" s="229"/>
      <c r="CDS31" s="229"/>
      <c r="CDT31" s="229"/>
      <c r="CDU31" s="229"/>
      <c r="CED31" s="229"/>
      <c r="CEE31" s="229"/>
      <c r="CEF31" s="229"/>
      <c r="CEG31" s="229"/>
      <c r="CEH31" s="229"/>
      <c r="CEI31" s="229"/>
      <c r="CEJ31" s="229"/>
      <c r="CEK31" s="229"/>
      <c r="CET31" s="229"/>
      <c r="CEU31" s="229"/>
      <c r="CEV31" s="229"/>
      <c r="CEW31" s="229"/>
      <c r="CEX31" s="229"/>
      <c r="CEY31" s="229"/>
      <c r="CEZ31" s="229"/>
      <c r="CFA31" s="229"/>
      <c r="CFJ31" s="229"/>
      <c r="CFK31" s="229"/>
      <c r="CFL31" s="229"/>
      <c r="CFM31" s="229"/>
      <c r="CFN31" s="229"/>
      <c r="CFO31" s="229"/>
      <c r="CFP31" s="229"/>
      <c r="CFQ31" s="229"/>
      <c r="CFZ31" s="229"/>
      <c r="CGA31" s="229"/>
      <c r="CGB31" s="229"/>
      <c r="CGC31" s="229"/>
      <c r="CGD31" s="229"/>
      <c r="CGE31" s="229"/>
      <c r="CGF31" s="229"/>
      <c r="CGG31" s="229"/>
      <c r="CGP31" s="229"/>
      <c r="CGQ31" s="229"/>
      <c r="CGR31" s="229"/>
      <c r="CGS31" s="229"/>
      <c r="CGT31" s="229"/>
      <c r="CGU31" s="229"/>
      <c r="CGV31" s="229"/>
      <c r="CGW31" s="229"/>
      <c r="CHF31" s="229"/>
      <c r="CHG31" s="229"/>
      <c r="CHH31" s="229"/>
      <c r="CHI31" s="229"/>
      <c r="CHJ31" s="229"/>
      <c r="CHK31" s="229"/>
      <c r="CHL31" s="229"/>
      <c r="CHM31" s="229"/>
      <c r="CHV31" s="229"/>
      <c r="CHW31" s="229"/>
      <c r="CHX31" s="229"/>
      <c r="CHY31" s="229"/>
      <c r="CHZ31" s="229"/>
      <c r="CIA31" s="229"/>
      <c r="CIB31" s="229"/>
      <c r="CIC31" s="229"/>
      <c r="CIL31" s="229"/>
      <c r="CIM31" s="229"/>
      <c r="CIN31" s="229"/>
      <c r="CIO31" s="229"/>
      <c r="CIP31" s="229"/>
      <c r="CIQ31" s="229"/>
      <c r="CIR31" s="229"/>
      <c r="CIS31" s="229"/>
      <c r="CJB31" s="229"/>
      <c r="CJC31" s="229"/>
      <c r="CJD31" s="229"/>
      <c r="CJE31" s="229"/>
      <c r="CJF31" s="229"/>
      <c r="CJG31" s="229"/>
      <c r="CJH31" s="229"/>
      <c r="CJI31" s="229"/>
      <c r="CJR31" s="229"/>
      <c r="CJS31" s="229"/>
      <c r="CJT31" s="229"/>
      <c r="CJU31" s="229"/>
      <c r="CJV31" s="229"/>
      <c r="CJW31" s="229"/>
      <c r="CJX31" s="229"/>
      <c r="CJY31" s="229"/>
      <c r="CKH31" s="229"/>
      <c r="CKI31" s="229"/>
      <c r="CKJ31" s="229"/>
      <c r="CKK31" s="229"/>
      <c r="CKL31" s="229"/>
      <c r="CKM31" s="229"/>
      <c r="CKN31" s="229"/>
      <c r="CKO31" s="229"/>
      <c r="CKX31" s="229"/>
      <c r="CKY31" s="229"/>
      <c r="CKZ31" s="229"/>
      <c r="CLA31" s="229"/>
      <c r="CLB31" s="229"/>
      <c r="CLC31" s="229"/>
      <c r="CLD31" s="229"/>
      <c r="CLE31" s="229"/>
      <c r="CLN31" s="229"/>
      <c r="CLO31" s="229"/>
      <c r="CLP31" s="229"/>
      <c r="CLQ31" s="229"/>
      <c r="CLR31" s="229"/>
      <c r="CLS31" s="229"/>
      <c r="CLT31" s="229"/>
      <c r="CLU31" s="229"/>
      <c r="CMD31" s="229"/>
      <c r="CME31" s="229"/>
      <c r="CMF31" s="229"/>
      <c r="CMG31" s="229"/>
      <c r="CMH31" s="229"/>
      <c r="CMI31" s="229"/>
      <c r="CMJ31" s="229"/>
      <c r="CMK31" s="229"/>
      <c r="CMT31" s="229"/>
      <c r="CMU31" s="229"/>
      <c r="CMV31" s="229"/>
      <c r="CMW31" s="229"/>
      <c r="CMX31" s="229"/>
      <c r="CMY31" s="229"/>
      <c r="CMZ31" s="229"/>
      <c r="CNA31" s="229"/>
      <c r="CNJ31" s="229"/>
      <c r="CNK31" s="229"/>
      <c r="CNL31" s="229"/>
      <c r="CNM31" s="229"/>
      <c r="CNN31" s="229"/>
      <c r="CNO31" s="229"/>
      <c r="CNP31" s="229"/>
      <c r="CNQ31" s="229"/>
      <c r="CNZ31" s="229"/>
      <c r="COA31" s="229"/>
      <c r="COB31" s="229"/>
      <c r="COC31" s="229"/>
      <c r="COD31" s="229"/>
      <c r="COE31" s="229"/>
      <c r="COF31" s="229"/>
      <c r="COG31" s="229"/>
      <c r="COP31" s="229"/>
      <c r="COQ31" s="229"/>
      <c r="COR31" s="229"/>
      <c r="COS31" s="229"/>
      <c r="COT31" s="229"/>
      <c r="COU31" s="229"/>
      <c r="COV31" s="229"/>
      <c r="COW31" s="229"/>
      <c r="CPF31" s="229"/>
      <c r="CPG31" s="229"/>
      <c r="CPH31" s="229"/>
      <c r="CPI31" s="229"/>
      <c r="CPJ31" s="229"/>
      <c r="CPK31" s="229"/>
      <c r="CPL31" s="229"/>
      <c r="CPM31" s="229"/>
      <c r="CPV31" s="229"/>
      <c r="CPW31" s="229"/>
      <c r="CPX31" s="229"/>
      <c r="CPY31" s="229"/>
      <c r="CPZ31" s="229"/>
      <c r="CQA31" s="229"/>
      <c r="CQB31" s="229"/>
      <c r="CQC31" s="229"/>
      <c r="CQL31" s="229"/>
      <c r="CQM31" s="229"/>
      <c r="CQN31" s="229"/>
      <c r="CQO31" s="229"/>
      <c r="CQP31" s="229"/>
      <c r="CQQ31" s="229"/>
      <c r="CQR31" s="229"/>
      <c r="CQS31" s="229"/>
      <c r="CRB31" s="229"/>
      <c r="CRC31" s="229"/>
      <c r="CRD31" s="229"/>
      <c r="CRE31" s="229"/>
      <c r="CRF31" s="229"/>
      <c r="CRG31" s="229"/>
      <c r="CRH31" s="229"/>
      <c r="CRI31" s="229"/>
      <c r="CRR31" s="229"/>
      <c r="CRS31" s="229"/>
      <c r="CRT31" s="229"/>
      <c r="CRU31" s="229"/>
      <c r="CRV31" s="229"/>
      <c r="CRW31" s="229"/>
      <c r="CRX31" s="229"/>
      <c r="CRY31" s="229"/>
      <c r="CSH31" s="229"/>
      <c r="CSI31" s="229"/>
      <c r="CSJ31" s="229"/>
      <c r="CSK31" s="229"/>
      <c r="CSL31" s="229"/>
      <c r="CSM31" s="229"/>
      <c r="CSN31" s="229"/>
      <c r="CSO31" s="229"/>
      <c r="CSX31" s="229"/>
      <c r="CSY31" s="229"/>
      <c r="CSZ31" s="229"/>
      <c r="CTA31" s="229"/>
      <c r="CTB31" s="229"/>
      <c r="CTC31" s="229"/>
      <c r="CTD31" s="229"/>
      <c r="CTE31" s="229"/>
      <c r="CTN31" s="229"/>
      <c r="CTO31" s="229"/>
      <c r="CTP31" s="229"/>
      <c r="CTQ31" s="229"/>
      <c r="CTR31" s="229"/>
      <c r="CTS31" s="229"/>
      <c r="CTT31" s="229"/>
      <c r="CTU31" s="229"/>
      <c r="CUD31" s="229"/>
      <c r="CUE31" s="229"/>
      <c r="CUF31" s="229"/>
      <c r="CUG31" s="229"/>
      <c r="CUH31" s="229"/>
      <c r="CUI31" s="229"/>
      <c r="CUJ31" s="229"/>
      <c r="CUK31" s="229"/>
      <c r="CUT31" s="229"/>
      <c r="CUU31" s="229"/>
      <c r="CUV31" s="229"/>
      <c r="CUW31" s="229"/>
      <c r="CUX31" s="229"/>
      <c r="CUY31" s="229"/>
      <c r="CUZ31" s="229"/>
      <c r="CVA31" s="229"/>
      <c r="CVJ31" s="229"/>
      <c r="CVK31" s="229"/>
      <c r="CVL31" s="229"/>
      <c r="CVM31" s="229"/>
      <c r="CVN31" s="229"/>
      <c r="CVO31" s="229"/>
      <c r="CVP31" s="229"/>
      <c r="CVQ31" s="229"/>
      <c r="CVZ31" s="229"/>
      <c r="CWA31" s="229"/>
      <c r="CWB31" s="229"/>
      <c r="CWC31" s="229"/>
      <c r="CWD31" s="229"/>
      <c r="CWE31" s="229"/>
      <c r="CWF31" s="229"/>
      <c r="CWG31" s="229"/>
      <c r="CWP31" s="229"/>
      <c r="CWQ31" s="229"/>
      <c r="CWR31" s="229"/>
      <c r="CWS31" s="229"/>
      <c r="CWT31" s="229"/>
      <c r="CWU31" s="229"/>
      <c r="CWV31" s="229"/>
      <c r="CWW31" s="229"/>
      <c r="CXF31" s="229"/>
      <c r="CXG31" s="229"/>
      <c r="CXH31" s="229"/>
      <c r="CXI31" s="229"/>
      <c r="CXJ31" s="229"/>
      <c r="CXK31" s="229"/>
      <c r="CXL31" s="229"/>
      <c r="CXM31" s="229"/>
      <c r="CXV31" s="229"/>
      <c r="CXW31" s="229"/>
      <c r="CXX31" s="229"/>
      <c r="CXY31" s="229"/>
      <c r="CXZ31" s="229"/>
      <c r="CYA31" s="229"/>
      <c r="CYB31" s="229"/>
      <c r="CYC31" s="229"/>
      <c r="CYL31" s="229"/>
      <c r="CYM31" s="229"/>
      <c r="CYN31" s="229"/>
      <c r="CYO31" s="229"/>
      <c r="CYP31" s="229"/>
      <c r="CYQ31" s="229"/>
      <c r="CYR31" s="229"/>
      <c r="CYS31" s="229"/>
      <c r="CZB31" s="229"/>
      <c r="CZC31" s="229"/>
      <c r="CZD31" s="229"/>
      <c r="CZE31" s="229"/>
      <c r="CZF31" s="229"/>
      <c r="CZG31" s="229"/>
      <c r="CZH31" s="229"/>
      <c r="CZI31" s="229"/>
      <c r="CZR31" s="229"/>
      <c r="CZS31" s="229"/>
      <c r="CZT31" s="229"/>
      <c r="CZU31" s="229"/>
      <c r="CZV31" s="229"/>
      <c r="CZW31" s="229"/>
      <c r="CZX31" s="229"/>
      <c r="CZY31" s="229"/>
      <c r="DAH31" s="229"/>
      <c r="DAI31" s="229"/>
      <c r="DAJ31" s="229"/>
      <c r="DAK31" s="229"/>
      <c r="DAL31" s="229"/>
      <c r="DAM31" s="229"/>
      <c r="DAN31" s="229"/>
      <c r="DAO31" s="229"/>
      <c r="DAX31" s="229"/>
      <c r="DAY31" s="229"/>
      <c r="DAZ31" s="229"/>
      <c r="DBA31" s="229"/>
      <c r="DBB31" s="229"/>
      <c r="DBC31" s="229"/>
      <c r="DBD31" s="229"/>
      <c r="DBE31" s="229"/>
      <c r="DBN31" s="229"/>
      <c r="DBO31" s="229"/>
      <c r="DBP31" s="229"/>
      <c r="DBQ31" s="229"/>
      <c r="DBR31" s="229"/>
      <c r="DBS31" s="229"/>
      <c r="DBT31" s="229"/>
      <c r="DBU31" s="229"/>
      <c r="DCD31" s="229"/>
      <c r="DCE31" s="229"/>
      <c r="DCF31" s="229"/>
      <c r="DCG31" s="229"/>
      <c r="DCH31" s="229"/>
      <c r="DCI31" s="229"/>
      <c r="DCJ31" s="229"/>
      <c r="DCK31" s="229"/>
      <c r="DCT31" s="229"/>
      <c r="DCU31" s="229"/>
      <c r="DCV31" s="229"/>
      <c r="DCW31" s="229"/>
      <c r="DCX31" s="229"/>
      <c r="DCY31" s="229"/>
      <c r="DCZ31" s="229"/>
      <c r="DDA31" s="229"/>
      <c r="DDJ31" s="229"/>
      <c r="DDK31" s="229"/>
      <c r="DDL31" s="229"/>
      <c r="DDM31" s="229"/>
      <c r="DDN31" s="229"/>
      <c r="DDO31" s="229"/>
      <c r="DDP31" s="229"/>
      <c r="DDQ31" s="229"/>
      <c r="DDZ31" s="229"/>
      <c r="DEA31" s="229"/>
      <c r="DEB31" s="229"/>
      <c r="DEC31" s="229"/>
      <c r="DED31" s="229"/>
      <c r="DEE31" s="229"/>
      <c r="DEF31" s="229"/>
      <c r="DEG31" s="229"/>
      <c r="DEP31" s="229"/>
      <c r="DEQ31" s="229"/>
      <c r="DER31" s="229"/>
      <c r="DES31" s="229"/>
      <c r="DET31" s="229"/>
      <c r="DEU31" s="229"/>
      <c r="DEV31" s="229"/>
      <c r="DEW31" s="229"/>
      <c r="DFF31" s="229"/>
      <c r="DFG31" s="229"/>
      <c r="DFH31" s="229"/>
      <c r="DFI31" s="229"/>
      <c r="DFJ31" s="229"/>
      <c r="DFK31" s="229"/>
      <c r="DFL31" s="229"/>
      <c r="DFM31" s="229"/>
      <c r="DFV31" s="229"/>
      <c r="DFW31" s="229"/>
      <c r="DFX31" s="229"/>
      <c r="DFY31" s="229"/>
      <c r="DFZ31" s="229"/>
      <c r="DGA31" s="229"/>
      <c r="DGB31" s="229"/>
      <c r="DGC31" s="229"/>
      <c r="DGL31" s="229"/>
      <c r="DGM31" s="229"/>
      <c r="DGN31" s="229"/>
      <c r="DGO31" s="229"/>
      <c r="DGP31" s="229"/>
      <c r="DGQ31" s="229"/>
      <c r="DGR31" s="229"/>
      <c r="DGS31" s="229"/>
      <c r="DHB31" s="229"/>
      <c r="DHC31" s="229"/>
      <c r="DHD31" s="229"/>
      <c r="DHE31" s="229"/>
      <c r="DHF31" s="229"/>
      <c r="DHG31" s="229"/>
      <c r="DHH31" s="229"/>
      <c r="DHI31" s="229"/>
      <c r="DHR31" s="229"/>
      <c r="DHS31" s="229"/>
      <c r="DHT31" s="229"/>
      <c r="DHU31" s="229"/>
      <c r="DHV31" s="229"/>
      <c r="DHW31" s="229"/>
      <c r="DHX31" s="229"/>
      <c r="DHY31" s="229"/>
      <c r="DIH31" s="229"/>
      <c r="DII31" s="229"/>
      <c r="DIJ31" s="229"/>
      <c r="DIK31" s="229"/>
      <c r="DIL31" s="229"/>
      <c r="DIM31" s="229"/>
      <c r="DIN31" s="229"/>
      <c r="DIO31" s="229"/>
      <c r="DIX31" s="229"/>
      <c r="DIY31" s="229"/>
      <c r="DIZ31" s="229"/>
      <c r="DJA31" s="229"/>
      <c r="DJB31" s="229"/>
      <c r="DJC31" s="229"/>
      <c r="DJD31" s="229"/>
      <c r="DJE31" s="229"/>
      <c r="DJN31" s="229"/>
      <c r="DJO31" s="229"/>
      <c r="DJP31" s="229"/>
      <c r="DJQ31" s="229"/>
      <c r="DJR31" s="229"/>
      <c r="DJS31" s="229"/>
      <c r="DJT31" s="229"/>
      <c r="DJU31" s="229"/>
      <c r="DKD31" s="229"/>
      <c r="DKE31" s="229"/>
      <c r="DKF31" s="229"/>
      <c r="DKG31" s="229"/>
      <c r="DKH31" s="229"/>
      <c r="DKI31" s="229"/>
      <c r="DKJ31" s="229"/>
      <c r="DKK31" s="229"/>
      <c r="DKT31" s="229"/>
      <c r="DKU31" s="229"/>
      <c r="DKV31" s="229"/>
      <c r="DKW31" s="229"/>
      <c r="DKX31" s="229"/>
      <c r="DKY31" s="229"/>
      <c r="DKZ31" s="229"/>
      <c r="DLA31" s="229"/>
      <c r="DLJ31" s="229"/>
      <c r="DLK31" s="229"/>
      <c r="DLL31" s="229"/>
      <c r="DLM31" s="229"/>
      <c r="DLN31" s="229"/>
      <c r="DLO31" s="229"/>
      <c r="DLP31" s="229"/>
      <c r="DLQ31" s="229"/>
      <c r="DLZ31" s="229"/>
      <c r="DMA31" s="229"/>
      <c r="DMB31" s="229"/>
      <c r="DMC31" s="229"/>
      <c r="DMD31" s="229"/>
      <c r="DME31" s="229"/>
      <c r="DMF31" s="229"/>
      <c r="DMG31" s="229"/>
      <c r="DMP31" s="229"/>
      <c r="DMQ31" s="229"/>
      <c r="DMR31" s="229"/>
      <c r="DMS31" s="229"/>
      <c r="DMT31" s="229"/>
      <c r="DMU31" s="229"/>
      <c r="DMV31" s="229"/>
      <c r="DMW31" s="229"/>
      <c r="DNF31" s="229"/>
      <c r="DNG31" s="229"/>
      <c r="DNH31" s="229"/>
      <c r="DNI31" s="229"/>
      <c r="DNJ31" s="229"/>
      <c r="DNK31" s="229"/>
      <c r="DNL31" s="229"/>
      <c r="DNM31" s="229"/>
      <c r="DNV31" s="229"/>
      <c r="DNW31" s="229"/>
      <c r="DNX31" s="229"/>
      <c r="DNY31" s="229"/>
      <c r="DNZ31" s="229"/>
      <c r="DOA31" s="229"/>
      <c r="DOB31" s="229"/>
      <c r="DOC31" s="229"/>
      <c r="DOL31" s="229"/>
      <c r="DOM31" s="229"/>
      <c r="DON31" s="229"/>
      <c r="DOO31" s="229"/>
      <c r="DOP31" s="229"/>
      <c r="DOQ31" s="229"/>
      <c r="DOR31" s="229"/>
      <c r="DOS31" s="229"/>
      <c r="DPB31" s="229"/>
      <c r="DPC31" s="229"/>
      <c r="DPD31" s="229"/>
      <c r="DPE31" s="229"/>
      <c r="DPF31" s="229"/>
      <c r="DPG31" s="229"/>
      <c r="DPH31" s="229"/>
      <c r="DPI31" s="229"/>
      <c r="DPR31" s="229"/>
      <c r="DPS31" s="229"/>
      <c r="DPT31" s="229"/>
      <c r="DPU31" s="229"/>
      <c r="DPV31" s="229"/>
      <c r="DPW31" s="229"/>
      <c r="DPX31" s="229"/>
      <c r="DPY31" s="229"/>
      <c r="DQH31" s="229"/>
      <c r="DQI31" s="229"/>
      <c r="DQJ31" s="229"/>
      <c r="DQK31" s="229"/>
      <c r="DQL31" s="229"/>
      <c r="DQM31" s="229"/>
      <c r="DQN31" s="229"/>
      <c r="DQO31" s="229"/>
      <c r="DQX31" s="229"/>
      <c r="DQY31" s="229"/>
      <c r="DQZ31" s="229"/>
      <c r="DRA31" s="229"/>
      <c r="DRB31" s="229"/>
      <c r="DRC31" s="229"/>
      <c r="DRD31" s="229"/>
      <c r="DRE31" s="229"/>
      <c r="DRN31" s="229"/>
      <c r="DRO31" s="229"/>
      <c r="DRP31" s="229"/>
      <c r="DRQ31" s="229"/>
      <c r="DRR31" s="229"/>
      <c r="DRS31" s="229"/>
      <c r="DRT31" s="229"/>
      <c r="DRU31" s="229"/>
      <c r="DSD31" s="229"/>
      <c r="DSE31" s="229"/>
      <c r="DSF31" s="229"/>
      <c r="DSG31" s="229"/>
      <c r="DSH31" s="229"/>
      <c r="DSI31" s="229"/>
      <c r="DSJ31" s="229"/>
      <c r="DSK31" s="229"/>
      <c r="DST31" s="229"/>
      <c r="DSU31" s="229"/>
      <c r="DSV31" s="229"/>
      <c r="DSW31" s="229"/>
      <c r="DSX31" s="229"/>
      <c r="DSY31" s="229"/>
      <c r="DSZ31" s="229"/>
      <c r="DTA31" s="229"/>
      <c r="DTJ31" s="229"/>
      <c r="DTK31" s="229"/>
      <c r="DTL31" s="229"/>
      <c r="DTM31" s="229"/>
      <c r="DTN31" s="229"/>
      <c r="DTO31" s="229"/>
      <c r="DTP31" s="229"/>
      <c r="DTQ31" s="229"/>
      <c r="DTZ31" s="229"/>
      <c r="DUA31" s="229"/>
      <c r="DUB31" s="229"/>
      <c r="DUC31" s="229"/>
      <c r="DUD31" s="229"/>
      <c r="DUE31" s="229"/>
      <c r="DUF31" s="229"/>
      <c r="DUG31" s="229"/>
      <c r="DUP31" s="229"/>
      <c r="DUQ31" s="229"/>
      <c r="DUR31" s="229"/>
      <c r="DUS31" s="229"/>
      <c r="DUT31" s="229"/>
      <c r="DUU31" s="229"/>
      <c r="DUV31" s="229"/>
      <c r="DUW31" s="229"/>
      <c r="DVF31" s="229"/>
      <c r="DVG31" s="229"/>
      <c r="DVH31" s="229"/>
      <c r="DVI31" s="229"/>
      <c r="DVJ31" s="229"/>
      <c r="DVK31" s="229"/>
      <c r="DVL31" s="229"/>
      <c r="DVM31" s="229"/>
      <c r="DVV31" s="229"/>
      <c r="DVW31" s="229"/>
      <c r="DVX31" s="229"/>
      <c r="DVY31" s="229"/>
      <c r="DVZ31" s="229"/>
      <c r="DWA31" s="229"/>
      <c r="DWB31" s="229"/>
      <c r="DWC31" s="229"/>
      <c r="DWL31" s="229"/>
      <c r="DWM31" s="229"/>
      <c r="DWN31" s="229"/>
      <c r="DWO31" s="229"/>
      <c r="DWP31" s="229"/>
      <c r="DWQ31" s="229"/>
      <c r="DWR31" s="229"/>
      <c r="DWS31" s="229"/>
      <c r="DXB31" s="229"/>
      <c r="DXC31" s="229"/>
      <c r="DXD31" s="229"/>
      <c r="DXE31" s="229"/>
      <c r="DXF31" s="229"/>
      <c r="DXG31" s="229"/>
      <c r="DXH31" s="229"/>
      <c r="DXI31" s="229"/>
      <c r="DXR31" s="229"/>
      <c r="DXS31" s="229"/>
      <c r="DXT31" s="229"/>
      <c r="DXU31" s="229"/>
      <c r="DXV31" s="229"/>
      <c r="DXW31" s="229"/>
      <c r="DXX31" s="229"/>
      <c r="DXY31" s="229"/>
      <c r="DYH31" s="229"/>
      <c r="DYI31" s="229"/>
      <c r="DYJ31" s="229"/>
      <c r="DYK31" s="229"/>
      <c r="DYL31" s="229"/>
      <c r="DYM31" s="229"/>
      <c r="DYN31" s="229"/>
      <c r="DYO31" s="229"/>
      <c r="DYX31" s="229"/>
      <c r="DYY31" s="229"/>
      <c r="DYZ31" s="229"/>
      <c r="DZA31" s="229"/>
      <c r="DZB31" s="229"/>
      <c r="DZC31" s="229"/>
      <c r="DZD31" s="229"/>
      <c r="DZE31" s="229"/>
      <c r="DZN31" s="229"/>
      <c r="DZO31" s="229"/>
      <c r="DZP31" s="229"/>
      <c r="DZQ31" s="229"/>
      <c r="DZR31" s="229"/>
      <c r="DZS31" s="229"/>
      <c r="DZT31" s="229"/>
      <c r="DZU31" s="229"/>
      <c r="EAD31" s="229"/>
      <c r="EAE31" s="229"/>
      <c r="EAF31" s="229"/>
      <c r="EAG31" s="229"/>
      <c r="EAH31" s="229"/>
      <c r="EAI31" s="229"/>
      <c r="EAJ31" s="229"/>
      <c r="EAK31" s="229"/>
      <c r="EAT31" s="229"/>
      <c r="EAU31" s="229"/>
      <c r="EAV31" s="229"/>
      <c r="EAW31" s="229"/>
      <c r="EAX31" s="229"/>
      <c r="EAY31" s="229"/>
      <c r="EAZ31" s="229"/>
      <c r="EBA31" s="229"/>
      <c r="EBJ31" s="229"/>
      <c r="EBK31" s="229"/>
      <c r="EBL31" s="229"/>
      <c r="EBM31" s="229"/>
      <c r="EBN31" s="229"/>
      <c r="EBO31" s="229"/>
      <c r="EBP31" s="229"/>
      <c r="EBQ31" s="229"/>
      <c r="EBZ31" s="229"/>
      <c r="ECA31" s="229"/>
      <c r="ECB31" s="229"/>
      <c r="ECC31" s="229"/>
      <c r="ECD31" s="229"/>
      <c r="ECE31" s="229"/>
      <c r="ECF31" s="229"/>
      <c r="ECG31" s="229"/>
      <c r="ECP31" s="229"/>
      <c r="ECQ31" s="229"/>
      <c r="ECR31" s="229"/>
      <c r="ECS31" s="229"/>
      <c r="ECT31" s="229"/>
      <c r="ECU31" s="229"/>
      <c r="ECV31" s="229"/>
      <c r="ECW31" s="229"/>
      <c r="EDF31" s="229"/>
      <c r="EDG31" s="229"/>
      <c r="EDH31" s="229"/>
      <c r="EDI31" s="229"/>
      <c r="EDJ31" s="229"/>
      <c r="EDK31" s="229"/>
      <c r="EDL31" s="229"/>
      <c r="EDM31" s="229"/>
      <c r="EDV31" s="229"/>
      <c r="EDW31" s="229"/>
      <c r="EDX31" s="229"/>
      <c r="EDY31" s="229"/>
      <c r="EDZ31" s="229"/>
      <c r="EEA31" s="229"/>
      <c r="EEB31" s="229"/>
      <c r="EEC31" s="229"/>
      <c r="EEL31" s="229"/>
      <c r="EEM31" s="229"/>
      <c r="EEN31" s="229"/>
      <c r="EEO31" s="229"/>
      <c r="EEP31" s="229"/>
      <c r="EEQ31" s="229"/>
      <c r="EER31" s="229"/>
      <c r="EES31" s="229"/>
      <c r="EFB31" s="229"/>
      <c r="EFC31" s="229"/>
      <c r="EFD31" s="229"/>
      <c r="EFE31" s="229"/>
      <c r="EFF31" s="229"/>
      <c r="EFG31" s="229"/>
      <c r="EFH31" s="229"/>
      <c r="EFI31" s="229"/>
      <c r="EFR31" s="229"/>
      <c r="EFS31" s="229"/>
      <c r="EFT31" s="229"/>
      <c r="EFU31" s="229"/>
      <c r="EFV31" s="229"/>
      <c r="EFW31" s="229"/>
      <c r="EFX31" s="229"/>
      <c r="EFY31" s="229"/>
      <c r="EGH31" s="229"/>
      <c r="EGI31" s="229"/>
      <c r="EGJ31" s="229"/>
      <c r="EGK31" s="229"/>
      <c r="EGL31" s="229"/>
      <c r="EGM31" s="229"/>
      <c r="EGN31" s="229"/>
      <c r="EGO31" s="229"/>
      <c r="EGX31" s="229"/>
      <c r="EGY31" s="229"/>
      <c r="EGZ31" s="229"/>
      <c r="EHA31" s="229"/>
      <c r="EHB31" s="229"/>
      <c r="EHC31" s="229"/>
      <c r="EHD31" s="229"/>
      <c r="EHE31" s="229"/>
      <c r="EHN31" s="229"/>
      <c r="EHO31" s="229"/>
      <c r="EHP31" s="229"/>
      <c r="EHQ31" s="229"/>
      <c r="EHR31" s="229"/>
      <c r="EHS31" s="229"/>
      <c r="EHT31" s="229"/>
      <c r="EHU31" s="229"/>
      <c r="EID31" s="229"/>
      <c r="EIE31" s="229"/>
      <c r="EIF31" s="229"/>
      <c r="EIG31" s="229"/>
      <c r="EIH31" s="229"/>
      <c r="EII31" s="229"/>
      <c r="EIJ31" s="229"/>
      <c r="EIK31" s="229"/>
      <c r="EIT31" s="229"/>
      <c r="EIU31" s="229"/>
      <c r="EIV31" s="229"/>
      <c r="EIW31" s="229"/>
      <c r="EIX31" s="229"/>
      <c r="EIY31" s="229"/>
      <c r="EIZ31" s="229"/>
      <c r="EJA31" s="229"/>
      <c r="EJJ31" s="229"/>
      <c r="EJK31" s="229"/>
      <c r="EJL31" s="229"/>
      <c r="EJM31" s="229"/>
      <c r="EJN31" s="229"/>
      <c r="EJO31" s="229"/>
      <c r="EJP31" s="229"/>
      <c r="EJQ31" s="229"/>
      <c r="EJZ31" s="229"/>
      <c r="EKA31" s="229"/>
      <c r="EKB31" s="229"/>
      <c r="EKC31" s="229"/>
      <c r="EKD31" s="229"/>
      <c r="EKE31" s="229"/>
      <c r="EKF31" s="229"/>
      <c r="EKG31" s="229"/>
      <c r="EKP31" s="229"/>
      <c r="EKQ31" s="229"/>
      <c r="EKR31" s="229"/>
      <c r="EKS31" s="229"/>
      <c r="EKT31" s="229"/>
      <c r="EKU31" s="229"/>
      <c r="EKV31" s="229"/>
      <c r="EKW31" s="229"/>
      <c r="ELF31" s="229"/>
      <c r="ELG31" s="229"/>
      <c r="ELH31" s="229"/>
      <c r="ELI31" s="229"/>
      <c r="ELJ31" s="229"/>
      <c r="ELK31" s="229"/>
      <c r="ELL31" s="229"/>
      <c r="ELM31" s="229"/>
      <c r="ELV31" s="229"/>
      <c r="ELW31" s="229"/>
      <c r="ELX31" s="229"/>
      <c r="ELY31" s="229"/>
      <c r="ELZ31" s="229"/>
      <c r="EMA31" s="229"/>
      <c r="EMB31" s="229"/>
      <c r="EMC31" s="229"/>
      <c r="EML31" s="229"/>
      <c r="EMM31" s="229"/>
      <c r="EMN31" s="229"/>
      <c r="EMO31" s="229"/>
      <c r="EMP31" s="229"/>
      <c r="EMQ31" s="229"/>
      <c r="EMR31" s="229"/>
      <c r="EMS31" s="229"/>
      <c r="ENB31" s="229"/>
      <c r="ENC31" s="229"/>
      <c r="END31" s="229"/>
      <c r="ENE31" s="229"/>
      <c r="ENF31" s="229"/>
      <c r="ENG31" s="229"/>
      <c r="ENH31" s="229"/>
      <c r="ENI31" s="229"/>
      <c r="ENR31" s="229"/>
      <c r="ENS31" s="229"/>
      <c r="ENT31" s="229"/>
      <c r="ENU31" s="229"/>
      <c r="ENV31" s="229"/>
      <c r="ENW31" s="229"/>
      <c r="ENX31" s="229"/>
      <c r="ENY31" s="229"/>
      <c r="EOH31" s="229"/>
      <c r="EOI31" s="229"/>
      <c r="EOJ31" s="229"/>
      <c r="EOK31" s="229"/>
      <c r="EOL31" s="229"/>
      <c r="EOM31" s="229"/>
      <c r="EON31" s="229"/>
      <c r="EOO31" s="229"/>
      <c r="EOX31" s="229"/>
      <c r="EOY31" s="229"/>
      <c r="EOZ31" s="229"/>
      <c r="EPA31" s="229"/>
      <c r="EPB31" s="229"/>
      <c r="EPC31" s="229"/>
      <c r="EPD31" s="229"/>
      <c r="EPE31" s="229"/>
      <c r="EPN31" s="229"/>
      <c r="EPO31" s="229"/>
      <c r="EPP31" s="229"/>
      <c r="EPQ31" s="229"/>
      <c r="EPR31" s="229"/>
      <c r="EPS31" s="229"/>
      <c r="EPT31" s="229"/>
      <c r="EPU31" s="229"/>
      <c r="EQD31" s="229"/>
      <c r="EQE31" s="229"/>
      <c r="EQF31" s="229"/>
      <c r="EQG31" s="229"/>
      <c r="EQH31" s="229"/>
      <c r="EQI31" s="229"/>
      <c r="EQJ31" s="229"/>
      <c r="EQK31" s="229"/>
      <c r="EQT31" s="229"/>
      <c r="EQU31" s="229"/>
      <c r="EQV31" s="229"/>
      <c r="EQW31" s="229"/>
      <c r="EQX31" s="229"/>
      <c r="EQY31" s="229"/>
      <c r="EQZ31" s="229"/>
      <c r="ERA31" s="229"/>
      <c r="ERJ31" s="229"/>
      <c r="ERK31" s="229"/>
      <c r="ERL31" s="229"/>
      <c r="ERM31" s="229"/>
      <c r="ERN31" s="229"/>
      <c r="ERO31" s="229"/>
      <c r="ERP31" s="229"/>
      <c r="ERQ31" s="229"/>
      <c r="ERZ31" s="229"/>
      <c r="ESA31" s="229"/>
      <c r="ESB31" s="229"/>
      <c r="ESC31" s="229"/>
      <c r="ESD31" s="229"/>
      <c r="ESE31" s="229"/>
      <c r="ESF31" s="229"/>
      <c r="ESG31" s="229"/>
      <c r="ESP31" s="229"/>
      <c r="ESQ31" s="229"/>
      <c r="ESR31" s="229"/>
      <c r="ESS31" s="229"/>
      <c r="EST31" s="229"/>
      <c r="ESU31" s="229"/>
      <c r="ESV31" s="229"/>
      <c r="ESW31" s="229"/>
      <c r="ETF31" s="229"/>
      <c r="ETG31" s="229"/>
      <c r="ETH31" s="229"/>
      <c r="ETI31" s="229"/>
      <c r="ETJ31" s="229"/>
      <c r="ETK31" s="229"/>
      <c r="ETL31" s="229"/>
      <c r="ETM31" s="229"/>
      <c r="ETV31" s="229"/>
      <c r="ETW31" s="229"/>
      <c r="ETX31" s="229"/>
      <c r="ETY31" s="229"/>
      <c r="ETZ31" s="229"/>
      <c r="EUA31" s="229"/>
      <c r="EUB31" s="229"/>
      <c r="EUC31" s="229"/>
      <c r="EUL31" s="229"/>
      <c r="EUM31" s="229"/>
      <c r="EUN31" s="229"/>
      <c r="EUO31" s="229"/>
      <c r="EUP31" s="229"/>
      <c r="EUQ31" s="229"/>
      <c r="EUR31" s="229"/>
      <c r="EUS31" s="229"/>
      <c r="EVB31" s="229"/>
      <c r="EVC31" s="229"/>
      <c r="EVD31" s="229"/>
      <c r="EVE31" s="229"/>
      <c r="EVF31" s="229"/>
      <c r="EVG31" s="229"/>
      <c r="EVH31" s="229"/>
      <c r="EVI31" s="229"/>
      <c r="EVR31" s="229"/>
      <c r="EVS31" s="229"/>
      <c r="EVT31" s="229"/>
      <c r="EVU31" s="229"/>
      <c r="EVV31" s="229"/>
      <c r="EVW31" s="229"/>
      <c r="EVX31" s="229"/>
      <c r="EVY31" s="229"/>
      <c r="EWH31" s="229"/>
      <c r="EWI31" s="229"/>
      <c r="EWJ31" s="229"/>
      <c r="EWK31" s="229"/>
      <c r="EWL31" s="229"/>
      <c r="EWM31" s="229"/>
      <c r="EWN31" s="229"/>
      <c r="EWO31" s="229"/>
      <c r="EWX31" s="229"/>
      <c r="EWY31" s="229"/>
      <c r="EWZ31" s="229"/>
      <c r="EXA31" s="229"/>
      <c r="EXB31" s="229"/>
      <c r="EXC31" s="229"/>
      <c r="EXD31" s="229"/>
      <c r="EXE31" s="229"/>
      <c r="EXN31" s="229"/>
      <c r="EXO31" s="229"/>
      <c r="EXP31" s="229"/>
      <c r="EXQ31" s="229"/>
      <c r="EXR31" s="229"/>
      <c r="EXS31" s="229"/>
      <c r="EXT31" s="229"/>
      <c r="EXU31" s="229"/>
      <c r="EYD31" s="229"/>
      <c r="EYE31" s="229"/>
      <c r="EYF31" s="229"/>
      <c r="EYG31" s="229"/>
      <c r="EYH31" s="229"/>
      <c r="EYI31" s="229"/>
      <c r="EYJ31" s="229"/>
      <c r="EYK31" s="229"/>
      <c r="EYT31" s="229"/>
      <c r="EYU31" s="229"/>
      <c r="EYV31" s="229"/>
      <c r="EYW31" s="229"/>
      <c r="EYX31" s="229"/>
      <c r="EYY31" s="229"/>
      <c r="EYZ31" s="229"/>
      <c r="EZA31" s="229"/>
      <c r="EZJ31" s="229"/>
      <c r="EZK31" s="229"/>
      <c r="EZL31" s="229"/>
      <c r="EZM31" s="229"/>
      <c r="EZN31" s="229"/>
      <c r="EZO31" s="229"/>
      <c r="EZP31" s="229"/>
      <c r="EZQ31" s="229"/>
      <c r="EZZ31" s="229"/>
      <c r="FAA31" s="229"/>
      <c r="FAB31" s="229"/>
      <c r="FAC31" s="229"/>
      <c r="FAD31" s="229"/>
      <c r="FAE31" s="229"/>
      <c r="FAF31" s="229"/>
      <c r="FAG31" s="229"/>
      <c r="FAP31" s="229"/>
      <c r="FAQ31" s="229"/>
      <c r="FAR31" s="229"/>
      <c r="FAS31" s="229"/>
      <c r="FAT31" s="229"/>
      <c r="FAU31" s="229"/>
      <c r="FAV31" s="229"/>
      <c r="FAW31" s="229"/>
      <c r="FBF31" s="229"/>
      <c r="FBG31" s="229"/>
      <c r="FBH31" s="229"/>
      <c r="FBI31" s="229"/>
      <c r="FBJ31" s="229"/>
      <c r="FBK31" s="229"/>
      <c r="FBL31" s="229"/>
      <c r="FBM31" s="229"/>
      <c r="FBV31" s="229"/>
      <c r="FBW31" s="229"/>
      <c r="FBX31" s="229"/>
      <c r="FBY31" s="229"/>
      <c r="FBZ31" s="229"/>
      <c r="FCA31" s="229"/>
      <c r="FCB31" s="229"/>
      <c r="FCC31" s="229"/>
      <c r="FCL31" s="229"/>
      <c r="FCM31" s="229"/>
      <c r="FCN31" s="229"/>
      <c r="FCO31" s="229"/>
      <c r="FCP31" s="229"/>
      <c r="FCQ31" s="229"/>
      <c r="FCR31" s="229"/>
      <c r="FCS31" s="229"/>
      <c r="FDB31" s="229"/>
      <c r="FDC31" s="229"/>
      <c r="FDD31" s="229"/>
      <c r="FDE31" s="229"/>
      <c r="FDF31" s="229"/>
      <c r="FDG31" s="229"/>
      <c r="FDH31" s="229"/>
      <c r="FDI31" s="229"/>
      <c r="FDR31" s="229"/>
      <c r="FDS31" s="229"/>
      <c r="FDT31" s="229"/>
      <c r="FDU31" s="229"/>
      <c r="FDV31" s="229"/>
      <c r="FDW31" s="229"/>
      <c r="FDX31" s="229"/>
      <c r="FDY31" s="229"/>
      <c r="FEH31" s="229"/>
      <c r="FEI31" s="229"/>
      <c r="FEJ31" s="229"/>
      <c r="FEK31" s="229"/>
      <c r="FEL31" s="229"/>
      <c r="FEM31" s="229"/>
      <c r="FEN31" s="229"/>
      <c r="FEO31" s="229"/>
      <c r="FEX31" s="229"/>
      <c r="FEY31" s="229"/>
      <c r="FEZ31" s="229"/>
      <c r="FFA31" s="229"/>
      <c r="FFB31" s="229"/>
      <c r="FFC31" s="229"/>
      <c r="FFD31" s="229"/>
      <c r="FFE31" s="229"/>
      <c r="FFN31" s="229"/>
      <c r="FFO31" s="229"/>
      <c r="FFP31" s="229"/>
      <c r="FFQ31" s="229"/>
      <c r="FFR31" s="229"/>
      <c r="FFS31" s="229"/>
      <c r="FFT31" s="229"/>
      <c r="FFU31" s="229"/>
      <c r="FGD31" s="229"/>
      <c r="FGE31" s="229"/>
      <c r="FGF31" s="229"/>
      <c r="FGG31" s="229"/>
      <c r="FGH31" s="229"/>
      <c r="FGI31" s="229"/>
      <c r="FGJ31" s="229"/>
      <c r="FGK31" s="229"/>
      <c r="FGT31" s="229"/>
      <c r="FGU31" s="229"/>
      <c r="FGV31" s="229"/>
      <c r="FGW31" s="229"/>
      <c r="FGX31" s="229"/>
      <c r="FGY31" s="229"/>
      <c r="FGZ31" s="229"/>
      <c r="FHA31" s="229"/>
      <c r="FHJ31" s="229"/>
      <c r="FHK31" s="229"/>
      <c r="FHL31" s="229"/>
      <c r="FHM31" s="229"/>
      <c r="FHN31" s="229"/>
      <c r="FHO31" s="229"/>
      <c r="FHP31" s="229"/>
      <c r="FHQ31" s="229"/>
      <c r="FHZ31" s="229"/>
      <c r="FIA31" s="229"/>
      <c r="FIB31" s="229"/>
      <c r="FIC31" s="229"/>
      <c r="FID31" s="229"/>
      <c r="FIE31" s="229"/>
      <c r="FIF31" s="229"/>
      <c r="FIG31" s="229"/>
      <c r="FIP31" s="229"/>
      <c r="FIQ31" s="229"/>
      <c r="FIR31" s="229"/>
      <c r="FIS31" s="229"/>
      <c r="FIT31" s="229"/>
      <c r="FIU31" s="229"/>
      <c r="FIV31" s="229"/>
      <c r="FIW31" s="229"/>
      <c r="FJF31" s="229"/>
      <c r="FJG31" s="229"/>
      <c r="FJH31" s="229"/>
      <c r="FJI31" s="229"/>
      <c r="FJJ31" s="229"/>
      <c r="FJK31" s="229"/>
      <c r="FJL31" s="229"/>
      <c r="FJM31" s="229"/>
      <c r="FJV31" s="229"/>
      <c r="FJW31" s="229"/>
      <c r="FJX31" s="229"/>
      <c r="FJY31" s="229"/>
      <c r="FJZ31" s="229"/>
      <c r="FKA31" s="229"/>
      <c r="FKB31" s="229"/>
      <c r="FKC31" s="229"/>
      <c r="FKL31" s="229"/>
      <c r="FKM31" s="229"/>
      <c r="FKN31" s="229"/>
      <c r="FKO31" s="229"/>
      <c r="FKP31" s="229"/>
      <c r="FKQ31" s="229"/>
      <c r="FKR31" s="229"/>
      <c r="FKS31" s="229"/>
      <c r="FLB31" s="229"/>
      <c r="FLC31" s="229"/>
      <c r="FLD31" s="229"/>
      <c r="FLE31" s="229"/>
      <c r="FLF31" s="229"/>
      <c r="FLG31" s="229"/>
      <c r="FLH31" s="229"/>
      <c r="FLI31" s="229"/>
      <c r="FLR31" s="229"/>
      <c r="FLS31" s="229"/>
      <c r="FLT31" s="229"/>
      <c r="FLU31" s="229"/>
      <c r="FLV31" s="229"/>
      <c r="FLW31" s="229"/>
      <c r="FLX31" s="229"/>
      <c r="FLY31" s="229"/>
      <c r="FMH31" s="229"/>
      <c r="FMI31" s="229"/>
      <c r="FMJ31" s="229"/>
      <c r="FMK31" s="229"/>
      <c r="FML31" s="229"/>
      <c r="FMM31" s="229"/>
      <c r="FMN31" s="229"/>
      <c r="FMO31" s="229"/>
      <c r="FMX31" s="229"/>
      <c r="FMY31" s="229"/>
      <c r="FMZ31" s="229"/>
      <c r="FNA31" s="229"/>
      <c r="FNB31" s="229"/>
      <c r="FNC31" s="229"/>
      <c r="FND31" s="229"/>
      <c r="FNE31" s="229"/>
      <c r="FNN31" s="229"/>
      <c r="FNO31" s="229"/>
      <c r="FNP31" s="229"/>
      <c r="FNQ31" s="229"/>
      <c r="FNR31" s="229"/>
      <c r="FNS31" s="229"/>
      <c r="FNT31" s="229"/>
      <c r="FNU31" s="229"/>
      <c r="FOD31" s="229"/>
      <c r="FOE31" s="229"/>
      <c r="FOF31" s="229"/>
      <c r="FOG31" s="229"/>
      <c r="FOH31" s="229"/>
      <c r="FOI31" s="229"/>
      <c r="FOJ31" s="229"/>
      <c r="FOK31" s="229"/>
      <c r="FOT31" s="229"/>
      <c r="FOU31" s="229"/>
      <c r="FOV31" s="229"/>
      <c r="FOW31" s="229"/>
      <c r="FOX31" s="229"/>
      <c r="FOY31" s="229"/>
      <c r="FOZ31" s="229"/>
      <c r="FPA31" s="229"/>
      <c r="FPJ31" s="229"/>
      <c r="FPK31" s="229"/>
      <c r="FPL31" s="229"/>
      <c r="FPM31" s="229"/>
      <c r="FPN31" s="229"/>
      <c r="FPO31" s="229"/>
      <c r="FPP31" s="229"/>
      <c r="FPQ31" s="229"/>
      <c r="FPZ31" s="229"/>
      <c r="FQA31" s="229"/>
      <c r="FQB31" s="229"/>
      <c r="FQC31" s="229"/>
      <c r="FQD31" s="229"/>
      <c r="FQE31" s="229"/>
      <c r="FQF31" s="229"/>
      <c r="FQG31" s="229"/>
      <c r="FQP31" s="229"/>
      <c r="FQQ31" s="229"/>
      <c r="FQR31" s="229"/>
      <c r="FQS31" s="229"/>
      <c r="FQT31" s="229"/>
      <c r="FQU31" s="229"/>
      <c r="FQV31" s="229"/>
      <c r="FQW31" s="229"/>
      <c r="FRF31" s="229"/>
      <c r="FRG31" s="229"/>
      <c r="FRH31" s="229"/>
      <c r="FRI31" s="229"/>
      <c r="FRJ31" s="229"/>
      <c r="FRK31" s="229"/>
      <c r="FRL31" s="229"/>
      <c r="FRM31" s="229"/>
      <c r="FRV31" s="229"/>
      <c r="FRW31" s="229"/>
      <c r="FRX31" s="229"/>
      <c r="FRY31" s="229"/>
      <c r="FRZ31" s="229"/>
      <c r="FSA31" s="229"/>
      <c r="FSB31" s="229"/>
      <c r="FSC31" s="229"/>
      <c r="FSL31" s="229"/>
      <c r="FSM31" s="229"/>
      <c r="FSN31" s="229"/>
      <c r="FSO31" s="229"/>
      <c r="FSP31" s="229"/>
      <c r="FSQ31" s="229"/>
      <c r="FSR31" s="229"/>
      <c r="FSS31" s="229"/>
      <c r="FTB31" s="229"/>
      <c r="FTC31" s="229"/>
      <c r="FTD31" s="229"/>
      <c r="FTE31" s="229"/>
      <c r="FTF31" s="229"/>
      <c r="FTG31" s="229"/>
      <c r="FTH31" s="229"/>
      <c r="FTI31" s="229"/>
      <c r="FTR31" s="229"/>
      <c r="FTS31" s="229"/>
      <c r="FTT31" s="229"/>
      <c r="FTU31" s="229"/>
      <c r="FTV31" s="229"/>
      <c r="FTW31" s="229"/>
      <c r="FTX31" s="229"/>
      <c r="FTY31" s="229"/>
      <c r="FUH31" s="229"/>
      <c r="FUI31" s="229"/>
      <c r="FUJ31" s="229"/>
      <c r="FUK31" s="229"/>
      <c r="FUL31" s="229"/>
      <c r="FUM31" s="229"/>
      <c r="FUN31" s="229"/>
      <c r="FUO31" s="229"/>
      <c r="FUX31" s="229"/>
      <c r="FUY31" s="229"/>
      <c r="FUZ31" s="229"/>
      <c r="FVA31" s="229"/>
      <c r="FVB31" s="229"/>
      <c r="FVC31" s="229"/>
      <c r="FVD31" s="229"/>
      <c r="FVE31" s="229"/>
      <c r="FVN31" s="229"/>
      <c r="FVO31" s="229"/>
      <c r="FVP31" s="229"/>
      <c r="FVQ31" s="229"/>
      <c r="FVR31" s="229"/>
      <c r="FVS31" s="229"/>
      <c r="FVT31" s="229"/>
      <c r="FVU31" s="229"/>
      <c r="FWD31" s="229"/>
      <c r="FWE31" s="229"/>
      <c r="FWF31" s="229"/>
      <c r="FWG31" s="229"/>
      <c r="FWH31" s="229"/>
      <c r="FWI31" s="229"/>
      <c r="FWJ31" s="229"/>
      <c r="FWK31" s="229"/>
      <c r="FWT31" s="229"/>
      <c r="FWU31" s="229"/>
      <c r="FWV31" s="229"/>
      <c r="FWW31" s="229"/>
      <c r="FWX31" s="229"/>
      <c r="FWY31" s="229"/>
      <c r="FWZ31" s="229"/>
      <c r="FXA31" s="229"/>
      <c r="FXJ31" s="229"/>
      <c r="FXK31" s="229"/>
      <c r="FXL31" s="229"/>
      <c r="FXM31" s="229"/>
      <c r="FXN31" s="229"/>
      <c r="FXO31" s="229"/>
      <c r="FXP31" s="229"/>
      <c r="FXQ31" s="229"/>
      <c r="FXZ31" s="229"/>
      <c r="FYA31" s="229"/>
      <c r="FYB31" s="229"/>
      <c r="FYC31" s="229"/>
      <c r="FYD31" s="229"/>
      <c r="FYE31" s="229"/>
      <c r="FYF31" s="229"/>
      <c r="FYG31" s="229"/>
      <c r="FYP31" s="229"/>
      <c r="FYQ31" s="229"/>
      <c r="FYR31" s="229"/>
      <c r="FYS31" s="229"/>
      <c r="FYT31" s="229"/>
      <c r="FYU31" s="229"/>
      <c r="FYV31" s="229"/>
      <c r="FYW31" s="229"/>
      <c r="FZF31" s="229"/>
      <c r="FZG31" s="229"/>
      <c r="FZH31" s="229"/>
      <c r="FZI31" s="229"/>
      <c r="FZJ31" s="229"/>
      <c r="FZK31" s="229"/>
      <c r="FZL31" s="229"/>
      <c r="FZM31" s="229"/>
      <c r="FZV31" s="229"/>
      <c r="FZW31" s="229"/>
      <c r="FZX31" s="229"/>
      <c r="FZY31" s="229"/>
      <c r="FZZ31" s="229"/>
      <c r="GAA31" s="229"/>
      <c r="GAB31" s="229"/>
      <c r="GAC31" s="229"/>
      <c r="GAL31" s="229"/>
      <c r="GAM31" s="229"/>
      <c r="GAN31" s="229"/>
      <c r="GAO31" s="229"/>
      <c r="GAP31" s="229"/>
      <c r="GAQ31" s="229"/>
      <c r="GAR31" s="229"/>
      <c r="GAS31" s="229"/>
      <c r="GBB31" s="229"/>
      <c r="GBC31" s="229"/>
      <c r="GBD31" s="229"/>
      <c r="GBE31" s="229"/>
      <c r="GBF31" s="229"/>
      <c r="GBG31" s="229"/>
      <c r="GBH31" s="229"/>
      <c r="GBI31" s="229"/>
      <c r="GBR31" s="229"/>
      <c r="GBS31" s="229"/>
      <c r="GBT31" s="229"/>
      <c r="GBU31" s="229"/>
      <c r="GBV31" s="229"/>
      <c r="GBW31" s="229"/>
      <c r="GBX31" s="229"/>
      <c r="GBY31" s="229"/>
      <c r="GCH31" s="229"/>
      <c r="GCI31" s="229"/>
      <c r="GCJ31" s="229"/>
      <c r="GCK31" s="229"/>
      <c r="GCL31" s="229"/>
      <c r="GCM31" s="229"/>
      <c r="GCN31" s="229"/>
      <c r="GCO31" s="229"/>
      <c r="GCX31" s="229"/>
      <c r="GCY31" s="229"/>
      <c r="GCZ31" s="229"/>
      <c r="GDA31" s="229"/>
      <c r="GDB31" s="229"/>
      <c r="GDC31" s="229"/>
      <c r="GDD31" s="229"/>
      <c r="GDE31" s="229"/>
      <c r="GDN31" s="229"/>
      <c r="GDO31" s="229"/>
      <c r="GDP31" s="229"/>
      <c r="GDQ31" s="229"/>
      <c r="GDR31" s="229"/>
      <c r="GDS31" s="229"/>
      <c r="GDT31" s="229"/>
      <c r="GDU31" s="229"/>
      <c r="GED31" s="229"/>
      <c r="GEE31" s="229"/>
      <c r="GEF31" s="229"/>
      <c r="GEG31" s="229"/>
      <c r="GEH31" s="229"/>
      <c r="GEI31" s="229"/>
      <c r="GEJ31" s="229"/>
      <c r="GEK31" s="229"/>
      <c r="GET31" s="229"/>
      <c r="GEU31" s="229"/>
      <c r="GEV31" s="229"/>
      <c r="GEW31" s="229"/>
      <c r="GEX31" s="229"/>
      <c r="GEY31" s="229"/>
      <c r="GEZ31" s="229"/>
      <c r="GFA31" s="229"/>
      <c r="GFJ31" s="229"/>
      <c r="GFK31" s="229"/>
      <c r="GFL31" s="229"/>
      <c r="GFM31" s="229"/>
      <c r="GFN31" s="229"/>
      <c r="GFO31" s="229"/>
      <c r="GFP31" s="229"/>
      <c r="GFQ31" s="229"/>
      <c r="GFZ31" s="229"/>
      <c r="GGA31" s="229"/>
      <c r="GGB31" s="229"/>
      <c r="GGC31" s="229"/>
      <c r="GGD31" s="229"/>
      <c r="GGE31" s="229"/>
      <c r="GGF31" s="229"/>
      <c r="GGG31" s="229"/>
      <c r="GGP31" s="229"/>
      <c r="GGQ31" s="229"/>
      <c r="GGR31" s="229"/>
      <c r="GGS31" s="229"/>
      <c r="GGT31" s="229"/>
      <c r="GGU31" s="229"/>
      <c r="GGV31" s="229"/>
      <c r="GGW31" s="229"/>
      <c r="GHF31" s="229"/>
      <c r="GHG31" s="229"/>
      <c r="GHH31" s="229"/>
      <c r="GHI31" s="229"/>
      <c r="GHJ31" s="229"/>
      <c r="GHK31" s="229"/>
      <c r="GHL31" s="229"/>
      <c r="GHM31" s="229"/>
      <c r="GHV31" s="229"/>
      <c r="GHW31" s="229"/>
      <c r="GHX31" s="229"/>
      <c r="GHY31" s="229"/>
      <c r="GHZ31" s="229"/>
      <c r="GIA31" s="229"/>
      <c r="GIB31" s="229"/>
      <c r="GIC31" s="229"/>
      <c r="GIL31" s="229"/>
      <c r="GIM31" s="229"/>
      <c r="GIN31" s="229"/>
      <c r="GIO31" s="229"/>
      <c r="GIP31" s="229"/>
      <c r="GIQ31" s="229"/>
      <c r="GIR31" s="229"/>
      <c r="GIS31" s="229"/>
      <c r="GJB31" s="229"/>
      <c r="GJC31" s="229"/>
      <c r="GJD31" s="229"/>
      <c r="GJE31" s="229"/>
      <c r="GJF31" s="229"/>
      <c r="GJG31" s="229"/>
      <c r="GJH31" s="229"/>
      <c r="GJI31" s="229"/>
      <c r="GJR31" s="229"/>
      <c r="GJS31" s="229"/>
      <c r="GJT31" s="229"/>
      <c r="GJU31" s="229"/>
      <c r="GJV31" s="229"/>
      <c r="GJW31" s="229"/>
      <c r="GJX31" s="229"/>
      <c r="GJY31" s="229"/>
      <c r="GKH31" s="229"/>
      <c r="GKI31" s="229"/>
      <c r="GKJ31" s="229"/>
      <c r="GKK31" s="229"/>
      <c r="GKL31" s="229"/>
      <c r="GKM31" s="229"/>
      <c r="GKN31" s="229"/>
      <c r="GKO31" s="229"/>
      <c r="GKX31" s="229"/>
      <c r="GKY31" s="229"/>
      <c r="GKZ31" s="229"/>
      <c r="GLA31" s="229"/>
      <c r="GLB31" s="229"/>
      <c r="GLC31" s="229"/>
      <c r="GLD31" s="229"/>
      <c r="GLE31" s="229"/>
      <c r="GLN31" s="229"/>
      <c r="GLO31" s="229"/>
      <c r="GLP31" s="229"/>
      <c r="GLQ31" s="229"/>
      <c r="GLR31" s="229"/>
      <c r="GLS31" s="229"/>
      <c r="GLT31" s="229"/>
      <c r="GLU31" s="229"/>
      <c r="GMD31" s="229"/>
      <c r="GME31" s="229"/>
      <c r="GMF31" s="229"/>
      <c r="GMG31" s="229"/>
      <c r="GMH31" s="229"/>
      <c r="GMI31" s="229"/>
      <c r="GMJ31" s="229"/>
      <c r="GMK31" s="229"/>
      <c r="GMT31" s="229"/>
      <c r="GMU31" s="229"/>
      <c r="GMV31" s="229"/>
      <c r="GMW31" s="229"/>
      <c r="GMX31" s="229"/>
      <c r="GMY31" s="229"/>
      <c r="GMZ31" s="229"/>
      <c r="GNA31" s="229"/>
      <c r="GNJ31" s="229"/>
      <c r="GNK31" s="229"/>
      <c r="GNL31" s="229"/>
      <c r="GNM31" s="229"/>
      <c r="GNN31" s="229"/>
      <c r="GNO31" s="229"/>
      <c r="GNP31" s="229"/>
      <c r="GNQ31" s="229"/>
      <c r="GNZ31" s="229"/>
      <c r="GOA31" s="229"/>
      <c r="GOB31" s="229"/>
      <c r="GOC31" s="229"/>
      <c r="GOD31" s="229"/>
      <c r="GOE31" s="229"/>
      <c r="GOF31" s="229"/>
      <c r="GOG31" s="229"/>
      <c r="GOP31" s="229"/>
      <c r="GOQ31" s="229"/>
      <c r="GOR31" s="229"/>
      <c r="GOS31" s="229"/>
      <c r="GOT31" s="229"/>
      <c r="GOU31" s="229"/>
      <c r="GOV31" s="229"/>
      <c r="GOW31" s="229"/>
      <c r="GPF31" s="229"/>
      <c r="GPG31" s="229"/>
      <c r="GPH31" s="229"/>
      <c r="GPI31" s="229"/>
      <c r="GPJ31" s="229"/>
      <c r="GPK31" s="229"/>
      <c r="GPL31" s="229"/>
      <c r="GPM31" s="229"/>
      <c r="GPV31" s="229"/>
      <c r="GPW31" s="229"/>
      <c r="GPX31" s="229"/>
      <c r="GPY31" s="229"/>
      <c r="GPZ31" s="229"/>
      <c r="GQA31" s="229"/>
      <c r="GQB31" s="229"/>
      <c r="GQC31" s="229"/>
      <c r="GQL31" s="229"/>
      <c r="GQM31" s="229"/>
      <c r="GQN31" s="229"/>
      <c r="GQO31" s="229"/>
      <c r="GQP31" s="229"/>
      <c r="GQQ31" s="229"/>
      <c r="GQR31" s="229"/>
      <c r="GQS31" s="229"/>
      <c r="GRB31" s="229"/>
      <c r="GRC31" s="229"/>
      <c r="GRD31" s="229"/>
      <c r="GRE31" s="229"/>
      <c r="GRF31" s="229"/>
      <c r="GRG31" s="229"/>
      <c r="GRH31" s="229"/>
      <c r="GRI31" s="229"/>
      <c r="GRR31" s="229"/>
      <c r="GRS31" s="229"/>
      <c r="GRT31" s="229"/>
      <c r="GRU31" s="229"/>
      <c r="GRV31" s="229"/>
      <c r="GRW31" s="229"/>
      <c r="GRX31" s="229"/>
      <c r="GRY31" s="229"/>
      <c r="GSH31" s="229"/>
      <c r="GSI31" s="229"/>
      <c r="GSJ31" s="229"/>
      <c r="GSK31" s="229"/>
      <c r="GSL31" s="229"/>
      <c r="GSM31" s="229"/>
      <c r="GSN31" s="229"/>
      <c r="GSO31" s="229"/>
      <c r="GSX31" s="229"/>
      <c r="GSY31" s="229"/>
      <c r="GSZ31" s="229"/>
      <c r="GTA31" s="229"/>
      <c r="GTB31" s="229"/>
      <c r="GTC31" s="229"/>
      <c r="GTD31" s="229"/>
      <c r="GTE31" s="229"/>
      <c r="GTN31" s="229"/>
      <c r="GTO31" s="229"/>
      <c r="GTP31" s="229"/>
      <c r="GTQ31" s="229"/>
      <c r="GTR31" s="229"/>
      <c r="GTS31" s="229"/>
      <c r="GTT31" s="229"/>
      <c r="GTU31" s="229"/>
      <c r="GUD31" s="229"/>
      <c r="GUE31" s="229"/>
      <c r="GUF31" s="229"/>
      <c r="GUG31" s="229"/>
      <c r="GUH31" s="229"/>
      <c r="GUI31" s="229"/>
      <c r="GUJ31" s="229"/>
      <c r="GUK31" s="229"/>
      <c r="GUT31" s="229"/>
      <c r="GUU31" s="229"/>
      <c r="GUV31" s="229"/>
      <c r="GUW31" s="229"/>
      <c r="GUX31" s="229"/>
      <c r="GUY31" s="229"/>
      <c r="GUZ31" s="229"/>
      <c r="GVA31" s="229"/>
      <c r="GVJ31" s="229"/>
      <c r="GVK31" s="229"/>
      <c r="GVL31" s="229"/>
      <c r="GVM31" s="229"/>
      <c r="GVN31" s="229"/>
      <c r="GVO31" s="229"/>
      <c r="GVP31" s="229"/>
      <c r="GVQ31" s="229"/>
      <c r="GVZ31" s="229"/>
      <c r="GWA31" s="229"/>
      <c r="GWB31" s="229"/>
      <c r="GWC31" s="229"/>
      <c r="GWD31" s="229"/>
      <c r="GWE31" s="229"/>
      <c r="GWF31" s="229"/>
      <c r="GWG31" s="229"/>
      <c r="GWP31" s="229"/>
      <c r="GWQ31" s="229"/>
      <c r="GWR31" s="229"/>
      <c r="GWS31" s="229"/>
      <c r="GWT31" s="229"/>
      <c r="GWU31" s="229"/>
      <c r="GWV31" s="229"/>
      <c r="GWW31" s="229"/>
      <c r="GXF31" s="229"/>
      <c r="GXG31" s="229"/>
      <c r="GXH31" s="229"/>
      <c r="GXI31" s="229"/>
      <c r="GXJ31" s="229"/>
      <c r="GXK31" s="229"/>
      <c r="GXL31" s="229"/>
      <c r="GXM31" s="229"/>
      <c r="GXV31" s="229"/>
      <c r="GXW31" s="229"/>
      <c r="GXX31" s="229"/>
      <c r="GXY31" s="229"/>
      <c r="GXZ31" s="229"/>
      <c r="GYA31" s="229"/>
      <c r="GYB31" s="229"/>
      <c r="GYC31" s="229"/>
      <c r="GYL31" s="229"/>
      <c r="GYM31" s="229"/>
      <c r="GYN31" s="229"/>
      <c r="GYO31" s="229"/>
      <c r="GYP31" s="229"/>
      <c r="GYQ31" s="229"/>
      <c r="GYR31" s="229"/>
      <c r="GYS31" s="229"/>
      <c r="GZB31" s="229"/>
      <c r="GZC31" s="229"/>
      <c r="GZD31" s="229"/>
      <c r="GZE31" s="229"/>
      <c r="GZF31" s="229"/>
      <c r="GZG31" s="229"/>
      <c r="GZH31" s="229"/>
      <c r="GZI31" s="229"/>
      <c r="GZR31" s="229"/>
      <c r="GZS31" s="229"/>
      <c r="GZT31" s="229"/>
      <c r="GZU31" s="229"/>
      <c r="GZV31" s="229"/>
      <c r="GZW31" s="229"/>
      <c r="GZX31" s="229"/>
      <c r="GZY31" s="229"/>
      <c r="HAH31" s="229"/>
      <c r="HAI31" s="229"/>
      <c r="HAJ31" s="229"/>
      <c r="HAK31" s="229"/>
      <c r="HAL31" s="229"/>
      <c r="HAM31" s="229"/>
      <c r="HAN31" s="229"/>
      <c r="HAO31" s="229"/>
      <c r="HAX31" s="229"/>
      <c r="HAY31" s="229"/>
      <c r="HAZ31" s="229"/>
      <c r="HBA31" s="229"/>
      <c r="HBB31" s="229"/>
      <c r="HBC31" s="229"/>
      <c r="HBD31" s="229"/>
      <c r="HBE31" s="229"/>
      <c r="HBN31" s="229"/>
      <c r="HBO31" s="229"/>
      <c r="HBP31" s="229"/>
      <c r="HBQ31" s="229"/>
      <c r="HBR31" s="229"/>
      <c r="HBS31" s="229"/>
      <c r="HBT31" s="229"/>
      <c r="HBU31" s="229"/>
      <c r="HCD31" s="229"/>
      <c r="HCE31" s="229"/>
      <c r="HCF31" s="229"/>
      <c r="HCG31" s="229"/>
      <c r="HCH31" s="229"/>
      <c r="HCI31" s="229"/>
      <c r="HCJ31" s="229"/>
      <c r="HCK31" s="229"/>
      <c r="HCT31" s="229"/>
      <c r="HCU31" s="229"/>
      <c r="HCV31" s="229"/>
      <c r="HCW31" s="229"/>
      <c r="HCX31" s="229"/>
      <c r="HCY31" s="229"/>
      <c r="HCZ31" s="229"/>
      <c r="HDA31" s="229"/>
      <c r="HDJ31" s="229"/>
      <c r="HDK31" s="229"/>
      <c r="HDL31" s="229"/>
      <c r="HDM31" s="229"/>
      <c r="HDN31" s="229"/>
      <c r="HDO31" s="229"/>
      <c r="HDP31" s="229"/>
      <c r="HDQ31" s="229"/>
      <c r="HDZ31" s="229"/>
      <c r="HEA31" s="229"/>
      <c r="HEB31" s="229"/>
      <c r="HEC31" s="229"/>
      <c r="HED31" s="229"/>
      <c r="HEE31" s="229"/>
      <c r="HEF31" s="229"/>
      <c r="HEG31" s="229"/>
      <c r="HEP31" s="229"/>
      <c r="HEQ31" s="229"/>
      <c r="HER31" s="229"/>
      <c r="HES31" s="229"/>
      <c r="HET31" s="229"/>
      <c r="HEU31" s="229"/>
      <c r="HEV31" s="229"/>
      <c r="HEW31" s="229"/>
      <c r="HFF31" s="229"/>
      <c r="HFG31" s="229"/>
      <c r="HFH31" s="229"/>
      <c r="HFI31" s="229"/>
      <c r="HFJ31" s="229"/>
      <c r="HFK31" s="229"/>
      <c r="HFL31" s="229"/>
      <c r="HFM31" s="229"/>
      <c r="HFV31" s="229"/>
      <c r="HFW31" s="229"/>
      <c r="HFX31" s="229"/>
      <c r="HFY31" s="229"/>
      <c r="HFZ31" s="229"/>
      <c r="HGA31" s="229"/>
      <c r="HGB31" s="229"/>
      <c r="HGC31" s="229"/>
      <c r="HGL31" s="229"/>
      <c r="HGM31" s="229"/>
      <c r="HGN31" s="229"/>
      <c r="HGO31" s="229"/>
      <c r="HGP31" s="229"/>
      <c r="HGQ31" s="229"/>
      <c r="HGR31" s="229"/>
      <c r="HGS31" s="229"/>
      <c r="HHB31" s="229"/>
      <c r="HHC31" s="229"/>
      <c r="HHD31" s="229"/>
      <c r="HHE31" s="229"/>
      <c r="HHF31" s="229"/>
      <c r="HHG31" s="229"/>
      <c r="HHH31" s="229"/>
      <c r="HHI31" s="229"/>
      <c r="HHR31" s="229"/>
      <c r="HHS31" s="229"/>
      <c r="HHT31" s="229"/>
      <c r="HHU31" s="229"/>
      <c r="HHV31" s="229"/>
      <c r="HHW31" s="229"/>
      <c r="HHX31" s="229"/>
      <c r="HHY31" s="229"/>
      <c r="HIH31" s="229"/>
      <c r="HII31" s="229"/>
      <c r="HIJ31" s="229"/>
      <c r="HIK31" s="229"/>
      <c r="HIL31" s="229"/>
      <c r="HIM31" s="229"/>
      <c r="HIN31" s="229"/>
      <c r="HIO31" s="229"/>
      <c r="HIX31" s="229"/>
      <c r="HIY31" s="229"/>
      <c r="HIZ31" s="229"/>
      <c r="HJA31" s="229"/>
      <c r="HJB31" s="229"/>
      <c r="HJC31" s="229"/>
      <c r="HJD31" s="229"/>
      <c r="HJE31" s="229"/>
      <c r="HJN31" s="229"/>
      <c r="HJO31" s="229"/>
      <c r="HJP31" s="229"/>
      <c r="HJQ31" s="229"/>
      <c r="HJR31" s="229"/>
      <c r="HJS31" s="229"/>
      <c r="HJT31" s="229"/>
      <c r="HJU31" s="229"/>
      <c r="HKD31" s="229"/>
      <c r="HKE31" s="229"/>
      <c r="HKF31" s="229"/>
      <c r="HKG31" s="229"/>
      <c r="HKH31" s="229"/>
      <c r="HKI31" s="229"/>
      <c r="HKJ31" s="229"/>
      <c r="HKK31" s="229"/>
      <c r="HKT31" s="229"/>
      <c r="HKU31" s="229"/>
      <c r="HKV31" s="229"/>
      <c r="HKW31" s="229"/>
      <c r="HKX31" s="229"/>
      <c r="HKY31" s="229"/>
      <c r="HKZ31" s="229"/>
      <c r="HLA31" s="229"/>
      <c r="HLJ31" s="229"/>
      <c r="HLK31" s="229"/>
      <c r="HLL31" s="229"/>
      <c r="HLM31" s="229"/>
      <c r="HLN31" s="229"/>
      <c r="HLO31" s="229"/>
      <c r="HLP31" s="229"/>
      <c r="HLQ31" s="229"/>
      <c r="HLZ31" s="229"/>
      <c r="HMA31" s="229"/>
      <c r="HMB31" s="229"/>
      <c r="HMC31" s="229"/>
      <c r="HMD31" s="229"/>
      <c r="HME31" s="229"/>
      <c r="HMF31" s="229"/>
      <c r="HMG31" s="229"/>
      <c r="HMP31" s="229"/>
      <c r="HMQ31" s="229"/>
      <c r="HMR31" s="229"/>
      <c r="HMS31" s="229"/>
      <c r="HMT31" s="229"/>
      <c r="HMU31" s="229"/>
      <c r="HMV31" s="229"/>
      <c r="HMW31" s="229"/>
      <c r="HNF31" s="229"/>
      <c r="HNG31" s="229"/>
      <c r="HNH31" s="229"/>
      <c r="HNI31" s="229"/>
      <c r="HNJ31" s="229"/>
      <c r="HNK31" s="229"/>
      <c r="HNL31" s="229"/>
      <c r="HNM31" s="229"/>
      <c r="HNV31" s="229"/>
      <c r="HNW31" s="229"/>
      <c r="HNX31" s="229"/>
      <c r="HNY31" s="229"/>
      <c r="HNZ31" s="229"/>
      <c r="HOA31" s="229"/>
      <c r="HOB31" s="229"/>
      <c r="HOC31" s="229"/>
      <c r="HOL31" s="229"/>
      <c r="HOM31" s="229"/>
      <c r="HON31" s="229"/>
      <c r="HOO31" s="229"/>
      <c r="HOP31" s="229"/>
      <c r="HOQ31" s="229"/>
      <c r="HOR31" s="229"/>
      <c r="HOS31" s="229"/>
      <c r="HPB31" s="229"/>
      <c r="HPC31" s="229"/>
      <c r="HPD31" s="229"/>
      <c r="HPE31" s="229"/>
      <c r="HPF31" s="229"/>
      <c r="HPG31" s="229"/>
      <c r="HPH31" s="229"/>
      <c r="HPI31" s="229"/>
      <c r="HPR31" s="229"/>
      <c r="HPS31" s="229"/>
      <c r="HPT31" s="229"/>
      <c r="HPU31" s="229"/>
      <c r="HPV31" s="229"/>
      <c r="HPW31" s="229"/>
      <c r="HPX31" s="229"/>
      <c r="HPY31" s="229"/>
      <c r="HQH31" s="229"/>
      <c r="HQI31" s="229"/>
      <c r="HQJ31" s="229"/>
      <c r="HQK31" s="229"/>
      <c r="HQL31" s="229"/>
      <c r="HQM31" s="229"/>
      <c r="HQN31" s="229"/>
      <c r="HQO31" s="229"/>
      <c r="HQX31" s="229"/>
      <c r="HQY31" s="229"/>
      <c r="HQZ31" s="229"/>
      <c r="HRA31" s="229"/>
      <c r="HRB31" s="229"/>
      <c r="HRC31" s="229"/>
      <c r="HRD31" s="229"/>
      <c r="HRE31" s="229"/>
      <c r="HRN31" s="229"/>
      <c r="HRO31" s="229"/>
      <c r="HRP31" s="229"/>
      <c r="HRQ31" s="229"/>
      <c r="HRR31" s="229"/>
      <c r="HRS31" s="229"/>
      <c r="HRT31" s="229"/>
      <c r="HRU31" s="229"/>
      <c r="HSD31" s="229"/>
      <c r="HSE31" s="229"/>
      <c r="HSF31" s="229"/>
      <c r="HSG31" s="229"/>
      <c r="HSH31" s="229"/>
      <c r="HSI31" s="229"/>
      <c r="HSJ31" s="229"/>
      <c r="HSK31" s="229"/>
      <c r="HST31" s="229"/>
      <c r="HSU31" s="229"/>
      <c r="HSV31" s="229"/>
      <c r="HSW31" s="229"/>
      <c r="HSX31" s="229"/>
      <c r="HSY31" s="229"/>
      <c r="HSZ31" s="229"/>
      <c r="HTA31" s="229"/>
      <c r="HTJ31" s="229"/>
      <c r="HTK31" s="229"/>
      <c r="HTL31" s="229"/>
      <c r="HTM31" s="229"/>
      <c r="HTN31" s="229"/>
      <c r="HTO31" s="229"/>
      <c r="HTP31" s="229"/>
      <c r="HTQ31" s="229"/>
      <c r="HTZ31" s="229"/>
      <c r="HUA31" s="229"/>
      <c r="HUB31" s="229"/>
      <c r="HUC31" s="229"/>
      <c r="HUD31" s="229"/>
      <c r="HUE31" s="229"/>
      <c r="HUF31" s="229"/>
      <c r="HUG31" s="229"/>
      <c r="HUP31" s="229"/>
      <c r="HUQ31" s="229"/>
      <c r="HUR31" s="229"/>
      <c r="HUS31" s="229"/>
      <c r="HUT31" s="229"/>
      <c r="HUU31" s="229"/>
      <c r="HUV31" s="229"/>
      <c r="HUW31" s="229"/>
      <c r="HVF31" s="229"/>
      <c r="HVG31" s="229"/>
      <c r="HVH31" s="229"/>
      <c r="HVI31" s="229"/>
      <c r="HVJ31" s="229"/>
      <c r="HVK31" s="229"/>
      <c r="HVL31" s="229"/>
      <c r="HVM31" s="229"/>
      <c r="HVV31" s="229"/>
      <c r="HVW31" s="229"/>
      <c r="HVX31" s="229"/>
      <c r="HVY31" s="229"/>
      <c r="HVZ31" s="229"/>
      <c r="HWA31" s="229"/>
      <c r="HWB31" s="229"/>
      <c r="HWC31" s="229"/>
      <c r="HWL31" s="229"/>
      <c r="HWM31" s="229"/>
      <c r="HWN31" s="229"/>
      <c r="HWO31" s="229"/>
      <c r="HWP31" s="229"/>
      <c r="HWQ31" s="229"/>
      <c r="HWR31" s="229"/>
      <c r="HWS31" s="229"/>
      <c r="HXB31" s="229"/>
      <c r="HXC31" s="229"/>
      <c r="HXD31" s="229"/>
      <c r="HXE31" s="229"/>
      <c r="HXF31" s="229"/>
      <c r="HXG31" s="229"/>
      <c r="HXH31" s="229"/>
      <c r="HXI31" s="229"/>
      <c r="HXR31" s="229"/>
      <c r="HXS31" s="229"/>
      <c r="HXT31" s="229"/>
      <c r="HXU31" s="229"/>
      <c r="HXV31" s="229"/>
      <c r="HXW31" s="229"/>
      <c r="HXX31" s="229"/>
      <c r="HXY31" s="229"/>
      <c r="HYH31" s="229"/>
      <c r="HYI31" s="229"/>
      <c r="HYJ31" s="229"/>
      <c r="HYK31" s="229"/>
      <c r="HYL31" s="229"/>
      <c r="HYM31" s="229"/>
      <c r="HYN31" s="229"/>
      <c r="HYO31" s="229"/>
      <c r="HYX31" s="229"/>
      <c r="HYY31" s="229"/>
      <c r="HYZ31" s="229"/>
      <c r="HZA31" s="229"/>
      <c r="HZB31" s="229"/>
      <c r="HZC31" s="229"/>
      <c r="HZD31" s="229"/>
      <c r="HZE31" s="229"/>
      <c r="HZN31" s="229"/>
      <c r="HZO31" s="229"/>
      <c r="HZP31" s="229"/>
      <c r="HZQ31" s="229"/>
      <c r="HZR31" s="229"/>
      <c r="HZS31" s="229"/>
      <c r="HZT31" s="229"/>
      <c r="HZU31" s="229"/>
      <c r="IAD31" s="229"/>
      <c r="IAE31" s="229"/>
      <c r="IAF31" s="229"/>
      <c r="IAG31" s="229"/>
      <c r="IAH31" s="229"/>
      <c r="IAI31" s="229"/>
      <c r="IAJ31" s="229"/>
      <c r="IAK31" s="229"/>
      <c r="IAT31" s="229"/>
      <c r="IAU31" s="229"/>
      <c r="IAV31" s="229"/>
      <c r="IAW31" s="229"/>
      <c r="IAX31" s="229"/>
      <c r="IAY31" s="229"/>
      <c r="IAZ31" s="229"/>
      <c r="IBA31" s="229"/>
      <c r="IBJ31" s="229"/>
      <c r="IBK31" s="229"/>
      <c r="IBL31" s="229"/>
      <c r="IBM31" s="229"/>
      <c r="IBN31" s="229"/>
      <c r="IBO31" s="229"/>
      <c r="IBP31" s="229"/>
      <c r="IBQ31" s="229"/>
      <c r="IBZ31" s="229"/>
      <c r="ICA31" s="229"/>
      <c r="ICB31" s="229"/>
      <c r="ICC31" s="229"/>
      <c r="ICD31" s="229"/>
      <c r="ICE31" s="229"/>
      <c r="ICF31" s="229"/>
      <c r="ICG31" s="229"/>
      <c r="ICP31" s="229"/>
      <c r="ICQ31" s="229"/>
      <c r="ICR31" s="229"/>
      <c r="ICS31" s="229"/>
      <c r="ICT31" s="229"/>
      <c r="ICU31" s="229"/>
      <c r="ICV31" s="229"/>
      <c r="ICW31" s="229"/>
      <c r="IDF31" s="229"/>
      <c r="IDG31" s="229"/>
      <c r="IDH31" s="229"/>
      <c r="IDI31" s="229"/>
      <c r="IDJ31" s="229"/>
      <c r="IDK31" s="229"/>
      <c r="IDL31" s="229"/>
      <c r="IDM31" s="229"/>
      <c r="IDV31" s="229"/>
      <c r="IDW31" s="229"/>
      <c r="IDX31" s="229"/>
      <c r="IDY31" s="229"/>
      <c r="IDZ31" s="229"/>
      <c r="IEA31" s="229"/>
      <c r="IEB31" s="229"/>
      <c r="IEC31" s="229"/>
      <c r="IEL31" s="229"/>
      <c r="IEM31" s="229"/>
      <c r="IEN31" s="229"/>
      <c r="IEO31" s="229"/>
      <c r="IEP31" s="229"/>
      <c r="IEQ31" s="229"/>
      <c r="IER31" s="229"/>
      <c r="IES31" s="229"/>
      <c r="IFB31" s="229"/>
      <c r="IFC31" s="229"/>
      <c r="IFD31" s="229"/>
      <c r="IFE31" s="229"/>
      <c r="IFF31" s="229"/>
      <c r="IFG31" s="229"/>
      <c r="IFH31" s="229"/>
      <c r="IFI31" s="229"/>
      <c r="IFR31" s="229"/>
      <c r="IFS31" s="229"/>
      <c r="IFT31" s="229"/>
      <c r="IFU31" s="229"/>
      <c r="IFV31" s="229"/>
      <c r="IFW31" s="229"/>
      <c r="IFX31" s="229"/>
      <c r="IFY31" s="229"/>
      <c r="IGH31" s="229"/>
      <c r="IGI31" s="229"/>
      <c r="IGJ31" s="229"/>
      <c r="IGK31" s="229"/>
      <c r="IGL31" s="229"/>
      <c r="IGM31" s="229"/>
      <c r="IGN31" s="229"/>
      <c r="IGO31" s="229"/>
      <c r="IGX31" s="229"/>
      <c r="IGY31" s="229"/>
      <c r="IGZ31" s="229"/>
      <c r="IHA31" s="229"/>
      <c r="IHB31" s="229"/>
      <c r="IHC31" s="229"/>
      <c r="IHD31" s="229"/>
      <c r="IHE31" s="229"/>
      <c r="IHN31" s="229"/>
      <c r="IHO31" s="229"/>
      <c r="IHP31" s="229"/>
      <c r="IHQ31" s="229"/>
      <c r="IHR31" s="229"/>
      <c r="IHS31" s="229"/>
      <c r="IHT31" s="229"/>
      <c r="IHU31" s="229"/>
      <c r="IID31" s="229"/>
      <c r="IIE31" s="229"/>
      <c r="IIF31" s="229"/>
      <c r="IIG31" s="229"/>
      <c r="IIH31" s="229"/>
      <c r="III31" s="229"/>
      <c r="IIJ31" s="229"/>
      <c r="IIK31" s="229"/>
      <c r="IIT31" s="229"/>
      <c r="IIU31" s="229"/>
      <c r="IIV31" s="229"/>
      <c r="IIW31" s="229"/>
      <c r="IIX31" s="229"/>
      <c r="IIY31" s="229"/>
      <c r="IIZ31" s="229"/>
      <c r="IJA31" s="229"/>
      <c r="IJJ31" s="229"/>
      <c r="IJK31" s="229"/>
      <c r="IJL31" s="229"/>
      <c r="IJM31" s="229"/>
      <c r="IJN31" s="229"/>
      <c r="IJO31" s="229"/>
      <c r="IJP31" s="229"/>
      <c r="IJQ31" s="229"/>
      <c r="IJZ31" s="229"/>
      <c r="IKA31" s="229"/>
      <c r="IKB31" s="229"/>
      <c r="IKC31" s="229"/>
      <c r="IKD31" s="229"/>
      <c r="IKE31" s="229"/>
      <c r="IKF31" s="229"/>
      <c r="IKG31" s="229"/>
      <c r="IKP31" s="229"/>
      <c r="IKQ31" s="229"/>
      <c r="IKR31" s="229"/>
      <c r="IKS31" s="229"/>
      <c r="IKT31" s="229"/>
      <c r="IKU31" s="229"/>
      <c r="IKV31" s="229"/>
      <c r="IKW31" s="229"/>
      <c r="ILF31" s="229"/>
      <c r="ILG31" s="229"/>
      <c r="ILH31" s="229"/>
      <c r="ILI31" s="229"/>
      <c r="ILJ31" s="229"/>
      <c r="ILK31" s="229"/>
      <c r="ILL31" s="229"/>
      <c r="ILM31" s="229"/>
      <c r="ILV31" s="229"/>
      <c r="ILW31" s="229"/>
      <c r="ILX31" s="229"/>
      <c r="ILY31" s="229"/>
      <c r="ILZ31" s="229"/>
      <c r="IMA31" s="229"/>
      <c r="IMB31" s="229"/>
      <c r="IMC31" s="229"/>
      <c r="IML31" s="229"/>
      <c r="IMM31" s="229"/>
      <c r="IMN31" s="229"/>
      <c r="IMO31" s="229"/>
      <c r="IMP31" s="229"/>
      <c r="IMQ31" s="229"/>
      <c r="IMR31" s="229"/>
      <c r="IMS31" s="229"/>
      <c r="INB31" s="229"/>
      <c r="INC31" s="229"/>
      <c r="IND31" s="229"/>
      <c r="INE31" s="229"/>
      <c r="INF31" s="229"/>
      <c r="ING31" s="229"/>
      <c r="INH31" s="229"/>
      <c r="INI31" s="229"/>
      <c r="INR31" s="229"/>
      <c r="INS31" s="229"/>
      <c r="INT31" s="229"/>
      <c r="INU31" s="229"/>
      <c r="INV31" s="229"/>
      <c r="INW31" s="229"/>
      <c r="INX31" s="229"/>
      <c r="INY31" s="229"/>
      <c r="IOH31" s="229"/>
      <c r="IOI31" s="229"/>
      <c r="IOJ31" s="229"/>
      <c r="IOK31" s="229"/>
      <c r="IOL31" s="229"/>
      <c r="IOM31" s="229"/>
      <c r="ION31" s="229"/>
      <c r="IOO31" s="229"/>
      <c r="IOX31" s="229"/>
      <c r="IOY31" s="229"/>
      <c r="IOZ31" s="229"/>
      <c r="IPA31" s="229"/>
      <c r="IPB31" s="229"/>
      <c r="IPC31" s="229"/>
      <c r="IPD31" s="229"/>
      <c r="IPE31" s="229"/>
      <c r="IPN31" s="229"/>
      <c r="IPO31" s="229"/>
      <c r="IPP31" s="229"/>
      <c r="IPQ31" s="229"/>
      <c r="IPR31" s="229"/>
      <c r="IPS31" s="229"/>
      <c r="IPT31" s="229"/>
      <c r="IPU31" s="229"/>
      <c r="IQD31" s="229"/>
      <c r="IQE31" s="229"/>
      <c r="IQF31" s="229"/>
      <c r="IQG31" s="229"/>
      <c r="IQH31" s="229"/>
      <c r="IQI31" s="229"/>
      <c r="IQJ31" s="229"/>
      <c r="IQK31" s="229"/>
      <c r="IQT31" s="229"/>
      <c r="IQU31" s="229"/>
      <c r="IQV31" s="229"/>
      <c r="IQW31" s="229"/>
      <c r="IQX31" s="229"/>
      <c r="IQY31" s="229"/>
      <c r="IQZ31" s="229"/>
      <c r="IRA31" s="229"/>
      <c r="IRJ31" s="229"/>
      <c r="IRK31" s="229"/>
      <c r="IRL31" s="229"/>
      <c r="IRM31" s="229"/>
      <c r="IRN31" s="229"/>
      <c r="IRO31" s="229"/>
      <c r="IRP31" s="229"/>
      <c r="IRQ31" s="229"/>
      <c r="IRZ31" s="229"/>
      <c r="ISA31" s="229"/>
      <c r="ISB31" s="229"/>
      <c r="ISC31" s="229"/>
      <c r="ISD31" s="229"/>
      <c r="ISE31" s="229"/>
      <c r="ISF31" s="229"/>
      <c r="ISG31" s="229"/>
      <c r="ISP31" s="229"/>
      <c r="ISQ31" s="229"/>
      <c r="ISR31" s="229"/>
      <c r="ISS31" s="229"/>
      <c r="IST31" s="229"/>
      <c r="ISU31" s="229"/>
      <c r="ISV31" s="229"/>
      <c r="ISW31" s="229"/>
      <c r="ITF31" s="229"/>
      <c r="ITG31" s="229"/>
      <c r="ITH31" s="229"/>
      <c r="ITI31" s="229"/>
      <c r="ITJ31" s="229"/>
      <c r="ITK31" s="229"/>
      <c r="ITL31" s="229"/>
      <c r="ITM31" s="229"/>
      <c r="ITV31" s="229"/>
      <c r="ITW31" s="229"/>
      <c r="ITX31" s="229"/>
      <c r="ITY31" s="229"/>
      <c r="ITZ31" s="229"/>
      <c r="IUA31" s="229"/>
      <c r="IUB31" s="229"/>
      <c r="IUC31" s="229"/>
      <c r="IUL31" s="229"/>
      <c r="IUM31" s="229"/>
      <c r="IUN31" s="229"/>
      <c r="IUO31" s="229"/>
      <c r="IUP31" s="229"/>
      <c r="IUQ31" s="229"/>
      <c r="IUR31" s="229"/>
      <c r="IUS31" s="229"/>
      <c r="IVB31" s="229"/>
      <c r="IVC31" s="229"/>
      <c r="IVD31" s="229"/>
      <c r="IVE31" s="229"/>
      <c r="IVF31" s="229"/>
      <c r="IVG31" s="229"/>
      <c r="IVH31" s="229"/>
      <c r="IVI31" s="229"/>
      <c r="IVR31" s="229"/>
      <c r="IVS31" s="229"/>
      <c r="IVT31" s="229"/>
      <c r="IVU31" s="229"/>
      <c r="IVV31" s="229"/>
      <c r="IVW31" s="229"/>
      <c r="IVX31" s="229"/>
      <c r="IVY31" s="229"/>
      <c r="IWH31" s="229"/>
      <c r="IWI31" s="229"/>
      <c r="IWJ31" s="229"/>
      <c r="IWK31" s="229"/>
      <c r="IWL31" s="229"/>
      <c r="IWM31" s="229"/>
      <c r="IWN31" s="229"/>
      <c r="IWO31" s="229"/>
      <c r="IWX31" s="229"/>
      <c r="IWY31" s="229"/>
      <c r="IWZ31" s="229"/>
      <c r="IXA31" s="229"/>
      <c r="IXB31" s="229"/>
      <c r="IXC31" s="229"/>
      <c r="IXD31" s="229"/>
      <c r="IXE31" s="229"/>
      <c r="IXN31" s="229"/>
      <c r="IXO31" s="229"/>
      <c r="IXP31" s="229"/>
      <c r="IXQ31" s="229"/>
      <c r="IXR31" s="229"/>
      <c r="IXS31" s="229"/>
      <c r="IXT31" s="229"/>
      <c r="IXU31" s="229"/>
      <c r="IYD31" s="229"/>
      <c r="IYE31" s="229"/>
      <c r="IYF31" s="229"/>
      <c r="IYG31" s="229"/>
      <c r="IYH31" s="229"/>
      <c r="IYI31" s="229"/>
      <c r="IYJ31" s="229"/>
      <c r="IYK31" s="229"/>
      <c r="IYT31" s="229"/>
      <c r="IYU31" s="229"/>
      <c r="IYV31" s="229"/>
      <c r="IYW31" s="229"/>
      <c r="IYX31" s="229"/>
      <c r="IYY31" s="229"/>
      <c r="IYZ31" s="229"/>
      <c r="IZA31" s="229"/>
      <c r="IZJ31" s="229"/>
      <c r="IZK31" s="229"/>
      <c r="IZL31" s="229"/>
      <c r="IZM31" s="229"/>
      <c r="IZN31" s="229"/>
      <c r="IZO31" s="229"/>
      <c r="IZP31" s="229"/>
      <c r="IZQ31" s="229"/>
      <c r="IZZ31" s="229"/>
      <c r="JAA31" s="229"/>
      <c r="JAB31" s="229"/>
      <c r="JAC31" s="229"/>
      <c r="JAD31" s="229"/>
      <c r="JAE31" s="229"/>
      <c r="JAF31" s="229"/>
      <c r="JAG31" s="229"/>
      <c r="JAP31" s="229"/>
      <c r="JAQ31" s="229"/>
      <c r="JAR31" s="229"/>
      <c r="JAS31" s="229"/>
      <c r="JAT31" s="229"/>
      <c r="JAU31" s="229"/>
      <c r="JAV31" s="229"/>
      <c r="JAW31" s="229"/>
      <c r="JBF31" s="229"/>
      <c r="JBG31" s="229"/>
      <c r="JBH31" s="229"/>
      <c r="JBI31" s="229"/>
      <c r="JBJ31" s="229"/>
      <c r="JBK31" s="229"/>
      <c r="JBL31" s="229"/>
      <c r="JBM31" s="229"/>
      <c r="JBV31" s="229"/>
      <c r="JBW31" s="229"/>
      <c r="JBX31" s="229"/>
      <c r="JBY31" s="229"/>
      <c r="JBZ31" s="229"/>
      <c r="JCA31" s="229"/>
      <c r="JCB31" s="229"/>
      <c r="JCC31" s="229"/>
      <c r="JCL31" s="229"/>
      <c r="JCM31" s="229"/>
      <c r="JCN31" s="229"/>
      <c r="JCO31" s="229"/>
      <c r="JCP31" s="229"/>
      <c r="JCQ31" s="229"/>
      <c r="JCR31" s="229"/>
      <c r="JCS31" s="229"/>
      <c r="JDB31" s="229"/>
      <c r="JDC31" s="229"/>
      <c r="JDD31" s="229"/>
      <c r="JDE31" s="229"/>
      <c r="JDF31" s="229"/>
      <c r="JDG31" s="229"/>
      <c r="JDH31" s="229"/>
      <c r="JDI31" s="229"/>
      <c r="JDR31" s="229"/>
      <c r="JDS31" s="229"/>
      <c r="JDT31" s="229"/>
      <c r="JDU31" s="229"/>
      <c r="JDV31" s="229"/>
      <c r="JDW31" s="229"/>
      <c r="JDX31" s="229"/>
      <c r="JDY31" s="229"/>
      <c r="JEH31" s="229"/>
      <c r="JEI31" s="229"/>
      <c r="JEJ31" s="229"/>
      <c r="JEK31" s="229"/>
      <c r="JEL31" s="229"/>
      <c r="JEM31" s="229"/>
      <c r="JEN31" s="229"/>
      <c r="JEO31" s="229"/>
      <c r="JEX31" s="229"/>
      <c r="JEY31" s="229"/>
      <c r="JEZ31" s="229"/>
      <c r="JFA31" s="229"/>
      <c r="JFB31" s="229"/>
      <c r="JFC31" s="229"/>
      <c r="JFD31" s="229"/>
      <c r="JFE31" s="229"/>
      <c r="JFN31" s="229"/>
      <c r="JFO31" s="229"/>
      <c r="JFP31" s="229"/>
      <c r="JFQ31" s="229"/>
      <c r="JFR31" s="229"/>
      <c r="JFS31" s="229"/>
      <c r="JFT31" s="229"/>
      <c r="JFU31" s="229"/>
      <c r="JGD31" s="229"/>
      <c r="JGE31" s="229"/>
      <c r="JGF31" s="229"/>
      <c r="JGG31" s="229"/>
      <c r="JGH31" s="229"/>
      <c r="JGI31" s="229"/>
      <c r="JGJ31" s="229"/>
      <c r="JGK31" s="229"/>
      <c r="JGT31" s="229"/>
      <c r="JGU31" s="229"/>
      <c r="JGV31" s="229"/>
      <c r="JGW31" s="229"/>
      <c r="JGX31" s="229"/>
      <c r="JGY31" s="229"/>
      <c r="JGZ31" s="229"/>
      <c r="JHA31" s="229"/>
      <c r="JHJ31" s="229"/>
      <c r="JHK31" s="229"/>
      <c r="JHL31" s="229"/>
      <c r="JHM31" s="229"/>
      <c r="JHN31" s="229"/>
      <c r="JHO31" s="229"/>
      <c r="JHP31" s="229"/>
      <c r="JHQ31" s="229"/>
      <c r="JHZ31" s="229"/>
      <c r="JIA31" s="229"/>
      <c r="JIB31" s="229"/>
      <c r="JIC31" s="229"/>
      <c r="JID31" s="229"/>
      <c r="JIE31" s="229"/>
      <c r="JIF31" s="229"/>
      <c r="JIG31" s="229"/>
      <c r="JIP31" s="229"/>
      <c r="JIQ31" s="229"/>
      <c r="JIR31" s="229"/>
      <c r="JIS31" s="229"/>
      <c r="JIT31" s="229"/>
      <c r="JIU31" s="229"/>
      <c r="JIV31" s="229"/>
      <c r="JIW31" s="229"/>
      <c r="JJF31" s="229"/>
      <c r="JJG31" s="229"/>
      <c r="JJH31" s="229"/>
      <c r="JJI31" s="229"/>
      <c r="JJJ31" s="229"/>
      <c r="JJK31" s="229"/>
      <c r="JJL31" s="229"/>
      <c r="JJM31" s="229"/>
      <c r="JJV31" s="229"/>
      <c r="JJW31" s="229"/>
      <c r="JJX31" s="229"/>
      <c r="JJY31" s="229"/>
      <c r="JJZ31" s="229"/>
      <c r="JKA31" s="229"/>
      <c r="JKB31" s="229"/>
      <c r="JKC31" s="229"/>
      <c r="JKL31" s="229"/>
      <c r="JKM31" s="229"/>
      <c r="JKN31" s="229"/>
      <c r="JKO31" s="229"/>
      <c r="JKP31" s="229"/>
      <c r="JKQ31" s="229"/>
      <c r="JKR31" s="229"/>
      <c r="JKS31" s="229"/>
      <c r="JLB31" s="229"/>
      <c r="JLC31" s="229"/>
      <c r="JLD31" s="229"/>
      <c r="JLE31" s="229"/>
      <c r="JLF31" s="229"/>
      <c r="JLG31" s="229"/>
      <c r="JLH31" s="229"/>
      <c r="JLI31" s="229"/>
      <c r="JLR31" s="229"/>
      <c r="JLS31" s="229"/>
      <c r="JLT31" s="229"/>
      <c r="JLU31" s="229"/>
      <c r="JLV31" s="229"/>
      <c r="JLW31" s="229"/>
      <c r="JLX31" s="229"/>
      <c r="JLY31" s="229"/>
      <c r="JMH31" s="229"/>
      <c r="JMI31" s="229"/>
      <c r="JMJ31" s="229"/>
      <c r="JMK31" s="229"/>
      <c r="JML31" s="229"/>
      <c r="JMM31" s="229"/>
      <c r="JMN31" s="229"/>
      <c r="JMO31" s="229"/>
      <c r="JMX31" s="229"/>
      <c r="JMY31" s="229"/>
      <c r="JMZ31" s="229"/>
      <c r="JNA31" s="229"/>
      <c r="JNB31" s="229"/>
      <c r="JNC31" s="229"/>
      <c r="JND31" s="229"/>
      <c r="JNE31" s="229"/>
      <c r="JNN31" s="229"/>
      <c r="JNO31" s="229"/>
      <c r="JNP31" s="229"/>
      <c r="JNQ31" s="229"/>
      <c r="JNR31" s="229"/>
      <c r="JNS31" s="229"/>
      <c r="JNT31" s="229"/>
      <c r="JNU31" s="229"/>
      <c r="JOD31" s="229"/>
      <c r="JOE31" s="229"/>
      <c r="JOF31" s="229"/>
      <c r="JOG31" s="229"/>
      <c r="JOH31" s="229"/>
      <c r="JOI31" s="229"/>
      <c r="JOJ31" s="229"/>
      <c r="JOK31" s="229"/>
      <c r="JOT31" s="229"/>
      <c r="JOU31" s="229"/>
      <c r="JOV31" s="229"/>
      <c r="JOW31" s="229"/>
      <c r="JOX31" s="229"/>
      <c r="JOY31" s="229"/>
      <c r="JOZ31" s="229"/>
      <c r="JPA31" s="229"/>
      <c r="JPJ31" s="229"/>
      <c r="JPK31" s="229"/>
      <c r="JPL31" s="229"/>
      <c r="JPM31" s="229"/>
      <c r="JPN31" s="229"/>
      <c r="JPO31" s="229"/>
      <c r="JPP31" s="229"/>
      <c r="JPQ31" s="229"/>
      <c r="JPZ31" s="229"/>
      <c r="JQA31" s="229"/>
      <c r="JQB31" s="229"/>
      <c r="JQC31" s="229"/>
      <c r="JQD31" s="229"/>
      <c r="JQE31" s="229"/>
      <c r="JQF31" s="229"/>
      <c r="JQG31" s="229"/>
      <c r="JQP31" s="229"/>
      <c r="JQQ31" s="229"/>
      <c r="JQR31" s="229"/>
      <c r="JQS31" s="229"/>
      <c r="JQT31" s="229"/>
      <c r="JQU31" s="229"/>
      <c r="JQV31" s="229"/>
      <c r="JQW31" s="229"/>
      <c r="JRF31" s="229"/>
      <c r="JRG31" s="229"/>
      <c r="JRH31" s="229"/>
      <c r="JRI31" s="229"/>
      <c r="JRJ31" s="229"/>
      <c r="JRK31" s="229"/>
      <c r="JRL31" s="229"/>
      <c r="JRM31" s="229"/>
      <c r="JRV31" s="229"/>
      <c r="JRW31" s="229"/>
      <c r="JRX31" s="229"/>
      <c r="JRY31" s="229"/>
      <c r="JRZ31" s="229"/>
      <c r="JSA31" s="229"/>
      <c r="JSB31" s="229"/>
      <c r="JSC31" s="229"/>
      <c r="JSL31" s="229"/>
      <c r="JSM31" s="229"/>
      <c r="JSN31" s="229"/>
      <c r="JSO31" s="229"/>
      <c r="JSP31" s="229"/>
      <c r="JSQ31" s="229"/>
      <c r="JSR31" s="229"/>
      <c r="JSS31" s="229"/>
      <c r="JTB31" s="229"/>
      <c r="JTC31" s="229"/>
      <c r="JTD31" s="229"/>
      <c r="JTE31" s="229"/>
      <c r="JTF31" s="229"/>
      <c r="JTG31" s="229"/>
      <c r="JTH31" s="229"/>
      <c r="JTI31" s="229"/>
      <c r="JTR31" s="229"/>
      <c r="JTS31" s="229"/>
      <c r="JTT31" s="229"/>
      <c r="JTU31" s="229"/>
      <c r="JTV31" s="229"/>
      <c r="JTW31" s="229"/>
      <c r="JTX31" s="229"/>
      <c r="JTY31" s="229"/>
      <c r="JUH31" s="229"/>
      <c r="JUI31" s="229"/>
      <c r="JUJ31" s="229"/>
      <c r="JUK31" s="229"/>
      <c r="JUL31" s="229"/>
      <c r="JUM31" s="229"/>
      <c r="JUN31" s="229"/>
      <c r="JUO31" s="229"/>
      <c r="JUX31" s="229"/>
      <c r="JUY31" s="229"/>
      <c r="JUZ31" s="229"/>
      <c r="JVA31" s="229"/>
      <c r="JVB31" s="229"/>
      <c r="JVC31" s="229"/>
      <c r="JVD31" s="229"/>
      <c r="JVE31" s="229"/>
      <c r="JVN31" s="229"/>
      <c r="JVO31" s="229"/>
      <c r="JVP31" s="229"/>
      <c r="JVQ31" s="229"/>
      <c r="JVR31" s="229"/>
      <c r="JVS31" s="229"/>
      <c r="JVT31" s="229"/>
      <c r="JVU31" s="229"/>
      <c r="JWD31" s="229"/>
      <c r="JWE31" s="229"/>
      <c r="JWF31" s="229"/>
      <c r="JWG31" s="229"/>
      <c r="JWH31" s="229"/>
      <c r="JWI31" s="229"/>
      <c r="JWJ31" s="229"/>
      <c r="JWK31" s="229"/>
      <c r="JWT31" s="229"/>
      <c r="JWU31" s="229"/>
      <c r="JWV31" s="229"/>
      <c r="JWW31" s="229"/>
      <c r="JWX31" s="229"/>
      <c r="JWY31" s="229"/>
      <c r="JWZ31" s="229"/>
      <c r="JXA31" s="229"/>
      <c r="JXJ31" s="229"/>
      <c r="JXK31" s="229"/>
      <c r="JXL31" s="229"/>
      <c r="JXM31" s="229"/>
      <c r="JXN31" s="229"/>
      <c r="JXO31" s="229"/>
      <c r="JXP31" s="229"/>
      <c r="JXQ31" s="229"/>
      <c r="JXZ31" s="229"/>
      <c r="JYA31" s="229"/>
      <c r="JYB31" s="229"/>
      <c r="JYC31" s="229"/>
      <c r="JYD31" s="229"/>
      <c r="JYE31" s="229"/>
      <c r="JYF31" s="229"/>
      <c r="JYG31" s="229"/>
      <c r="JYP31" s="229"/>
      <c r="JYQ31" s="229"/>
      <c r="JYR31" s="229"/>
      <c r="JYS31" s="229"/>
      <c r="JYT31" s="229"/>
      <c r="JYU31" s="229"/>
      <c r="JYV31" s="229"/>
      <c r="JYW31" s="229"/>
      <c r="JZF31" s="229"/>
      <c r="JZG31" s="229"/>
      <c r="JZH31" s="229"/>
      <c r="JZI31" s="229"/>
      <c r="JZJ31" s="229"/>
      <c r="JZK31" s="229"/>
      <c r="JZL31" s="229"/>
      <c r="JZM31" s="229"/>
      <c r="JZV31" s="229"/>
      <c r="JZW31" s="229"/>
      <c r="JZX31" s="229"/>
      <c r="JZY31" s="229"/>
      <c r="JZZ31" s="229"/>
      <c r="KAA31" s="229"/>
      <c r="KAB31" s="229"/>
      <c r="KAC31" s="229"/>
      <c r="KAL31" s="229"/>
      <c r="KAM31" s="229"/>
      <c r="KAN31" s="229"/>
      <c r="KAO31" s="229"/>
      <c r="KAP31" s="229"/>
      <c r="KAQ31" s="229"/>
      <c r="KAR31" s="229"/>
      <c r="KAS31" s="229"/>
      <c r="KBB31" s="229"/>
      <c r="KBC31" s="229"/>
      <c r="KBD31" s="229"/>
      <c r="KBE31" s="229"/>
      <c r="KBF31" s="229"/>
      <c r="KBG31" s="229"/>
      <c r="KBH31" s="229"/>
      <c r="KBI31" s="229"/>
      <c r="KBR31" s="229"/>
      <c r="KBS31" s="229"/>
      <c r="KBT31" s="229"/>
      <c r="KBU31" s="229"/>
      <c r="KBV31" s="229"/>
      <c r="KBW31" s="229"/>
      <c r="KBX31" s="229"/>
      <c r="KBY31" s="229"/>
      <c r="KCH31" s="229"/>
      <c r="KCI31" s="229"/>
      <c r="KCJ31" s="229"/>
      <c r="KCK31" s="229"/>
      <c r="KCL31" s="229"/>
      <c r="KCM31" s="229"/>
      <c r="KCN31" s="229"/>
      <c r="KCO31" s="229"/>
      <c r="KCX31" s="229"/>
      <c r="KCY31" s="229"/>
      <c r="KCZ31" s="229"/>
      <c r="KDA31" s="229"/>
      <c r="KDB31" s="229"/>
      <c r="KDC31" s="229"/>
      <c r="KDD31" s="229"/>
      <c r="KDE31" s="229"/>
      <c r="KDN31" s="229"/>
      <c r="KDO31" s="229"/>
      <c r="KDP31" s="229"/>
      <c r="KDQ31" s="229"/>
      <c r="KDR31" s="229"/>
      <c r="KDS31" s="229"/>
      <c r="KDT31" s="229"/>
      <c r="KDU31" s="229"/>
      <c r="KED31" s="229"/>
      <c r="KEE31" s="229"/>
      <c r="KEF31" s="229"/>
      <c r="KEG31" s="229"/>
      <c r="KEH31" s="229"/>
      <c r="KEI31" s="229"/>
      <c r="KEJ31" s="229"/>
      <c r="KEK31" s="229"/>
      <c r="KET31" s="229"/>
      <c r="KEU31" s="229"/>
      <c r="KEV31" s="229"/>
      <c r="KEW31" s="229"/>
      <c r="KEX31" s="229"/>
      <c r="KEY31" s="229"/>
      <c r="KEZ31" s="229"/>
      <c r="KFA31" s="229"/>
      <c r="KFJ31" s="229"/>
      <c r="KFK31" s="229"/>
      <c r="KFL31" s="229"/>
      <c r="KFM31" s="229"/>
      <c r="KFN31" s="229"/>
      <c r="KFO31" s="229"/>
      <c r="KFP31" s="229"/>
      <c r="KFQ31" s="229"/>
      <c r="KFZ31" s="229"/>
      <c r="KGA31" s="229"/>
      <c r="KGB31" s="229"/>
      <c r="KGC31" s="229"/>
      <c r="KGD31" s="229"/>
      <c r="KGE31" s="229"/>
      <c r="KGF31" s="229"/>
      <c r="KGG31" s="229"/>
      <c r="KGP31" s="229"/>
      <c r="KGQ31" s="229"/>
      <c r="KGR31" s="229"/>
      <c r="KGS31" s="229"/>
      <c r="KGT31" s="229"/>
      <c r="KGU31" s="229"/>
      <c r="KGV31" s="229"/>
      <c r="KGW31" s="229"/>
      <c r="KHF31" s="229"/>
      <c r="KHG31" s="229"/>
      <c r="KHH31" s="229"/>
      <c r="KHI31" s="229"/>
      <c r="KHJ31" s="229"/>
      <c r="KHK31" s="229"/>
      <c r="KHL31" s="229"/>
      <c r="KHM31" s="229"/>
      <c r="KHV31" s="229"/>
      <c r="KHW31" s="229"/>
      <c r="KHX31" s="229"/>
      <c r="KHY31" s="229"/>
      <c r="KHZ31" s="229"/>
      <c r="KIA31" s="229"/>
      <c r="KIB31" s="229"/>
      <c r="KIC31" s="229"/>
      <c r="KIL31" s="229"/>
      <c r="KIM31" s="229"/>
      <c r="KIN31" s="229"/>
      <c r="KIO31" s="229"/>
      <c r="KIP31" s="229"/>
      <c r="KIQ31" s="229"/>
      <c r="KIR31" s="229"/>
      <c r="KIS31" s="229"/>
      <c r="KJB31" s="229"/>
      <c r="KJC31" s="229"/>
      <c r="KJD31" s="229"/>
      <c r="KJE31" s="229"/>
      <c r="KJF31" s="229"/>
      <c r="KJG31" s="229"/>
      <c r="KJH31" s="229"/>
      <c r="KJI31" s="229"/>
      <c r="KJR31" s="229"/>
      <c r="KJS31" s="229"/>
      <c r="KJT31" s="229"/>
      <c r="KJU31" s="229"/>
      <c r="KJV31" s="229"/>
      <c r="KJW31" s="229"/>
      <c r="KJX31" s="229"/>
      <c r="KJY31" s="229"/>
      <c r="KKH31" s="229"/>
      <c r="KKI31" s="229"/>
      <c r="KKJ31" s="229"/>
      <c r="KKK31" s="229"/>
      <c r="KKL31" s="229"/>
      <c r="KKM31" s="229"/>
      <c r="KKN31" s="229"/>
      <c r="KKO31" s="229"/>
      <c r="KKX31" s="229"/>
      <c r="KKY31" s="229"/>
      <c r="KKZ31" s="229"/>
      <c r="KLA31" s="229"/>
      <c r="KLB31" s="229"/>
      <c r="KLC31" s="229"/>
      <c r="KLD31" s="229"/>
      <c r="KLE31" s="229"/>
      <c r="KLN31" s="229"/>
      <c r="KLO31" s="229"/>
      <c r="KLP31" s="229"/>
      <c r="KLQ31" s="229"/>
      <c r="KLR31" s="229"/>
      <c r="KLS31" s="229"/>
      <c r="KLT31" s="229"/>
      <c r="KLU31" s="229"/>
      <c r="KMD31" s="229"/>
      <c r="KME31" s="229"/>
      <c r="KMF31" s="229"/>
      <c r="KMG31" s="229"/>
      <c r="KMH31" s="229"/>
      <c r="KMI31" s="229"/>
      <c r="KMJ31" s="229"/>
      <c r="KMK31" s="229"/>
      <c r="KMT31" s="229"/>
      <c r="KMU31" s="229"/>
      <c r="KMV31" s="229"/>
      <c r="KMW31" s="229"/>
      <c r="KMX31" s="229"/>
      <c r="KMY31" s="229"/>
      <c r="KMZ31" s="229"/>
      <c r="KNA31" s="229"/>
      <c r="KNJ31" s="229"/>
      <c r="KNK31" s="229"/>
      <c r="KNL31" s="229"/>
      <c r="KNM31" s="229"/>
      <c r="KNN31" s="229"/>
      <c r="KNO31" s="229"/>
      <c r="KNP31" s="229"/>
      <c r="KNQ31" s="229"/>
      <c r="KNZ31" s="229"/>
      <c r="KOA31" s="229"/>
      <c r="KOB31" s="229"/>
      <c r="KOC31" s="229"/>
      <c r="KOD31" s="229"/>
      <c r="KOE31" s="229"/>
      <c r="KOF31" s="229"/>
      <c r="KOG31" s="229"/>
      <c r="KOP31" s="229"/>
      <c r="KOQ31" s="229"/>
      <c r="KOR31" s="229"/>
      <c r="KOS31" s="229"/>
      <c r="KOT31" s="229"/>
      <c r="KOU31" s="229"/>
      <c r="KOV31" s="229"/>
      <c r="KOW31" s="229"/>
      <c r="KPF31" s="229"/>
      <c r="KPG31" s="229"/>
      <c r="KPH31" s="229"/>
      <c r="KPI31" s="229"/>
      <c r="KPJ31" s="229"/>
      <c r="KPK31" s="229"/>
      <c r="KPL31" s="229"/>
      <c r="KPM31" s="229"/>
      <c r="KPV31" s="229"/>
      <c r="KPW31" s="229"/>
      <c r="KPX31" s="229"/>
      <c r="KPY31" s="229"/>
      <c r="KPZ31" s="229"/>
      <c r="KQA31" s="229"/>
      <c r="KQB31" s="229"/>
      <c r="KQC31" s="229"/>
      <c r="KQL31" s="229"/>
      <c r="KQM31" s="229"/>
      <c r="KQN31" s="229"/>
      <c r="KQO31" s="229"/>
      <c r="KQP31" s="229"/>
      <c r="KQQ31" s="229"/>
      <c r="KQR31" s="229"/>
      <c r="KQS31" s="229"/>
      <c r="KRB31" s="229"/>
      <c r="KRC31" s="229"/>
      <c r="KRD31" s="229"/>
      <c r="KRE31" s="229"/>
      <c r="KRF31" s="229"/>
      <c r="KRG31" s="229"/>
      <c r="KRH31" s="229"/>
      <c r="KRI31" s="229"/>
      <c r="KRR31" s="229"/>
      <c r="KRS31" s="229"/>
      <c r="KRT31" s="229"/>
      <c r="KRU31" s="229"/>
      <c r="KRV31" s="229"/>
      <c r="KRW31" s="229"/>
      <c r="KRX31" s="229"/>
      <c r="KRY31" s="229"/>
      <c r="KSH31" s="229"/>
      <c r="KSI31" s="229"/>
      <c r="KSJ31" s="229"/>
      <c r="KSK31" s="229"/>
      <c r="KSL31" s="229"/>
      <c r="KSM31" s="229"/>
      <c r="KSN31" s="229"/>
      <c r="KSO31" s="229"/>
      <c r="KSX31" s="229"/>
      <c r="KSY31" s="229"/>
      <c r="KSZ31" s="229"/>
      <c r="KTA31" s="229"/>
      <c r="KTB31" s="229"/>
      <c r="KTC31" s="229"/>
      <c r="KTD31" s="229"/>
      <c r="KTE31" s="229"/>
      <c r="KTN31" s="229"/>
      <c r="KTO31" s="229"/>
      <c r="KTP31" s="229"/>
      <c r="KTQ31" s="229"/>
      <c r="KTR31" s="229"/>
      <c r="KTS31" s="229"/>
      <c r="KTT31" s="229"/>
      <c r="KTU31" s="229"/>
      <c r="KUD31" s="229"/>
      <c r="KUE31" s="229"/>
      <c r="KUF31" s="229"/>
      <c r="KUG31" s="229"/>
      <c r="KUH31" s="229"/>
      <c r="KUI31" s="229"/>
      <c r="KUJ31" s="229"/>
      <c r="KUK31" s="229"/>
      <c r="KUT31" s="229"/>
      <c r="KUU31" s="229"/>
      <c r="KUV31" s="229"/>
      <c r="KUW31" s="229"/>
      <c r="KUX31" s="229"/>
      <c r="KUY31" s="229"/>
      <c r="KUZ31" s="229"/>
      <c r="KVA31" s="229"/>
      <c r="KVJ31" s="229"/>
      <c r="KVK31" s="229"/>
      <c r="KVL31" s="229"/>
      <c r="KVM31" s="229"/>
      <c r="KVN31" s="229"/>
      <c r="KVO31" s="229"/>
      <c r="KVP31" s="229"/>
      <c r="KVQ31" s="229"/>
      <c r="KVZ31" s="229"/>
      <c r="KWA31" s="229"/>
      <c r="KWB31" s="229"/>
      <c r="KWC31" s="229"/>
      <c r="KWD31" s="229"/>
      <c r="KWE31" s="229"/>
      <c r="KWF31" s="229"/>
      <c r="KWG31" s="229"/>
      <c r="KWP31" s="229"/>
      <c r="KWQ31" s="229"/>
      <c r="KWR31" s="229"/>
      <c r="KWS31" s="229"/>
      <c r="KWT31" s="229"/>
      <c r="KWU31" s="229"/>
      <c r="KWV31" s="229"/>
      <c r="KWW31" s="229"/>
      <c r="KXF31" s="229"/>
      <c r="KXG31" s="229"/>
      <c r="KXH31" s="229"/>
      <c r="KXI31" s="229"/>
      <c r="KXJ31" s="229"/>
      <c r="KXK31" s="229"/>
      <c r="KXL31" s="229"/>
      <c r="KXM31" s="229"/>
      <c r="KXV31" s="229"/>
      <c r="KXW31" s="229"/>
      <c r="KXX31" s="229"/>
      <c r="KXY31" s="229"/>
      <c r="KXZ31" s="229"/>
      <c r="KYA31" s="229"/>
      <c r="KYB31" s="229"/>
      <c r="KYC31" s="229"/>
      <c r="KYL31" s="229"/>
      <c r="KYM31" s="229"/>
      <c r="KYN31" s="229"/>
      <c r="KYO31" s="229"/>
      <c r="KYP31" s="229"/>
      <c r="KYQ31" s="229"/>
      <c r="KYR31" s="229"/>
      <c r="KYS31" s="229"/>
      <c r="KZB31" s="229"/>
      <c r="KZC31" s="229"/>
      <c r="KZD31" s="229"/>
      <c r="KZE31" s="229"/>
      <c r="KZF31" s="229"/>
      <c r="KZG31" s="229"/>
      <c r="KZH31" s="229"/>
      <c r="KZI31" s="229"/>
      <c r="KZR31" s="229"/>
      <c r="KZS31" s="229"/>
      <c r="KZT31" s="229"/>
      <c r="KZU31" s="229"/>
      <c r="KZV31" s="229"/>
      <c r="KZW31" s="229"/>
      <c r="KZX31" s="229"/>
      <c r="KZY31" s="229"/>
      <c r="LAH31" s="229"/>
      <c r="LAI31" s="229"/>
      <c r="LAJ31" s="229"/>
      <c r="LAK31" s="229"/>
      <c r="LAL31" s="229"/>
      <c r="LAM31" s="229"/>
      <c r="LAN31" s="229"/>
      <c r="LAO31" s="229"/>
      <c r="LAX31" s="229"/>
      <c r="LAY31" s="229"/>
      <c r="LAZ31" s="229"/>
      <c r="LBA31" s="229"/>
      <c r="LBB31" s="229"/>
      <c r="LBC31" s="229"/>
      <c r="LBD31" s="229"/>
      <c r="LBE31" s="229"/>
      <c r="LBN31" s="229"/>
      <c r="LBO31" s="229"/>
      <c r="LBP31" s="229"/>
      <c r="LBQ31" s="229"/>
      <c r="LBR31" s="229"/>
      <c r="LBS31" s="229"/>
      <c r="LBT31" s="229"/>
      <c r="LBU31" s="229"/>
      <c r="LCD31" s="229"/>
      <c r="LCE31" s="229"/>
      <c r="LCF31" s="229"/>
      <c r="LCG31" s="229"/>
      <c r="LCH31" s="229"/>
      <c r="LCI31" s="229"/>
      <c r="LCJ31" s="229"/>
      <c r="LCK31" s="229"/>
      <c r="LCT31" s="229"/>
      <c r="LCU31" s="229"/>
      <c r="LCV31" s="229"/>
      <c r="LCW31" s="229"/>
      <c r="LCX31" s="229"/>
      <c r="LCY31" s="229"/>
      <c r="LCZ31" s="229"/>
      <c r="LDA31" s="229"/>
      <c r="LDJ31" s="229"/>
      <c r="LDK31" s="229"/>
      <c r="LDL31" s="229"/>
      <c r="LDM31" s="229"/>
      <c r="LDN31" s="229"/>
      <c r="LDO31" s="229"/>
      <c r="LDP31" s="229"/>
      <c r="LDQ31" s="229"/>
      <c r="LDZ31" s="229"/>
      <c r="LEA31" s="229"/>
      <c r="LEB31" s="229"/>
      <c r="LEC31" s="229"/>
      <c r="LED31" s="229"/>
      <c r="LEE31" s="229"/>
      <c r="LEF31" s="229"/>
      <c r="LEG31" s="229"/>
      <c r="LEP31" s="229"/>
      <c r="LEQ31" s="229"/>
      <c r="LER31" s="229"/>
      <c r="LES31" s="229"/>
      <c r="LET31" s="229"/>
      <c r="LEU31" s="229"/>
      <c r="LEV31" s="229"/>
      <c r="LEW31" s="229"/>
      <c r="LFF31" s="229"/>
      <c r="LFG31" s="229"/>
      <c r="LFH31" s="229"/>
      <c r="LFI31" s="229"/>
      <c r="LFJ31" s="229"/>
      <c r="LFK31" s="229"/>
      <c r="LFL31" s="229"/>
      <c r="LFM31" s="229"/>
      <c r="LFV31" s="229"/>
      <c r="LFW31" s="229"/>
      <c r="LFX31" s="229"/>
      <c r="LFY31" s="229"/>
      <c r="LFZ31" s="229"/>
      <c r="LGA31" s="229"/>
      <c r="LGB31" s="229"/>
      <c r="LGC31" s="229"/>
      <c r="LGL31" s="229"/>
      <c r="LGM31" s="229"/>
      <c r="LGN31" s="229"/>
      <c r="LGO31" s="229"/>
      <c r="LGP31" s="229"/>
      <c r="LGQ31" s="229"/>
      <c r="LGR31" s="229"/>
      <c r="LGS31" s="229"/>
      <c r="LHB31" s="229"/>
      <c r="LHC31" s="229"/>
      <c r="LHD31" s="229"/>
      <c r="LHE31" s="229"/>
      <c r="LHF31" s="229"/>
      <c r="LHG31" s="229"/>
      <c r="LHH31" s="229"/>
      <c r="LHI31" s="229"/>
      <c r="LHR31" s="229"/>
      <c r="LHS31" s="229"/>
      <c r="LHT31" s="229"/>
      <c r="LHU31" s="229"/>
      <c r="LHV31" s="229"/>
      <c r="LHW31" s="229"/>
      <c r="LHX31" s="229"/>
      <c r="LHY31" s="229"/>
      <c r="LIH31" s="229"/>
      <c r="LII31" s="229"/>
      <c r="LIJ31" s="229"/>
      <c r="LIK31" s="229"/>
      <c r="LIL31" s="229"/>
      <c r="LIM31" s="229"/>
      <c r="LIN31" s="229"/>
      <c r="LIO31" s="229"/>
      <c r="LIX31" s="229"/>
      <c r="LIY31" s="229"/>
      <c r="LIZ31" s="229"/>
      <c r="LJA31" s="229"/>
      <c r="LJB31" s="229"/>
      <c r="LJC31" s="229"/>
      <c r="LJD31" s="229"/>
      <c r="LJE31" s="229"/>
      <c r="LJN31" s="229"/>
      <c r="LJO31" s="229"/>
      <c r="LJP31" s="229"/>
      <c r="LJQ31" s="229"/>
      <c r="LJR31" s="229"/>
      <c r="LJS31" s="229"/>
      <c r="LJT31" s="229"/>
      <c r="LJU31" s="229"/>
      <c r="LKD31" s="229"/>
      <c r="LKE31" s="229"/>
      <c r="LKF31" s="229"/>
      <c r="LKG31" s="229"/>
      <c r="LKH31" s="229"/>
      <c r="LKI31" s="229"/>
      <c r="LKJ31" s="229"/>
      <c r="LKK31" s="229"/>
      <c r="LKT31" s="229"/>
      <c r="LKU31" s="229"/>
      <c r="LKV31" s="229"/>
      <c r="LKW31" s="229"/>
      <c r="LKX31" s="229"/>
      <c r="LKY31" s="229"/>
      <c r="LKZ31" s="229"/>
      <c r="LLA31" s="229"/>
      <c r="LLJ31" s="229"/>
      <c r="LLK31" s="229"/>
      <c r="LLL31" s="229"/>
      <c r="LLM31" s="229"/>
      <c r="LLN31" s="229"/>
      <c r="LLO31" s="229"/>
      <c r="LLP31" s="229"/>
      <c r="LLQ31" s="229"/>
      <c r="LLZ31" s="229"/>
      <c r="LMA31" s="229"/>
      <c r="LMB31" s="229"/>
      <c r="LMC31" s="229"/>
      <c r="LMD31" s="229"/>
      <c r="LME31" s="229"/>
      <c r="LMF31" s="229"/>
      <c r="LMG31" s="229"/>
      <c r="LMP31" s="229"/>
      <c r="LMQ31" s="229"/>
      <c r="LMR31" s="229"/>
      <c r="LMS31" s="229"/>
      <c r="LMT31" s="229"/>
      <c r="LMU31" s="229"/>
      <c r="LMV31" s="229"/>
      <c r="LMW31" s="229"/>
      <c r="LNF31" s="229"/>
      <c r="LNG31" s="229"/>
      <c r="LNH31" s="229"/>
      <c r="LNI31" s="229"/>
      <c r="LNJ31" s="229"/>
      <c r="LNK31" s="229"/>
      <c r="LNL31" s="229"/>
      <c r="LNM31" s="229"/>
      <c r="LNV31" s="229"/>
      <c r="LNW31" s="229"/>
      <c r="LNX31" s="229"/>
      <c r="LNY31" s="229"/>
      <c r="LNZ31" s="229"/>
      <c r="LOA31" s="229"/>
      <c r="LOB31" s="229"/>
      <c r="LOC31" s="229"/>
      <c r="LOL31" s="229"/>
      <c r="LOM31" s="229"/>
      <c r="LON31" s="229"/>
      <c r="LOO31" s="229"/>
      <c r="LOP31" s="229"/>
      <c r="LOQ31" s="229"/>
      <c r="LOR31" s="229"/>
      <c r="LOS31" s="229"/>
      <c r="LPB31" s="229"/>
      <c r="LPC31" s="229"/>
      <c r="LPD31" s="229"/>
      <c r="LPE31" s="229"/>
      <c r="LPF31" s="229"/>
      <c r="LPG31" s="229"/>
      <c r="LPH31" s="229"/>
      <c r="LPI31" s="229"/>
      <c r="LPR31" s="229"/>
      <c r="LPS31" s="229"/>
      <c r="LPT31" s="229"/>
      <c r="LPU31" s="229"/>
      <c r="LPV31" s="229"/>
      <c r="LPW31" s="229"/>
      <c r="LPX31" s="229"/>
      <c r="LPY31" s="229"/>
      <c r="LQH31" s="229"/>
      <c r="LQI31" s="229"/>
      <c r="LQJ31" s="229"/>
      <c r="LQK31" s="229"/>
      <c r="LQL31" s="229"/>
      <c r="LQM31" s="229"/>
      <c r="LQN31" s="229"/>
      <c r="LQO31" s="229"/>
      <c r="LQX31" s="229"/>
      <c r="LQY31" s="229"/>
      <c r="LQZ31" s="229"/>
      <c r="LRA31" s="229"/>
      <c r="LRB31" s="229"/>
      <c r="LRC31" s="229"/>
      <c r="LRD31" s="229"/>
      <c r="LRE31" s="229"/>
      <c r="LRN31" s="229"/>
      <c r="LRO31" s="229"/>
      <c r="LRP31" s="229"/>
      <c r="LRQ31" s="229"/>
      <c r="LRR31" s="229"/>
      <c r="LRS31" s="229"/>
      <c r="LRT31" s="229"/>
      <c r="LRU31" s="229"/>
      <c r="LSD31" s="229"/>
      <c r="LSE31" s="229"/>
      <c r="LSF31" s="229"/>
      <c r="LSG31" s="229"/>
      <c r="LSH31" s="229"/>
      <c r="LSI31" s="229"/>
      <c r="LSJ31" s="229"/>
      <c r="LSK31" s="229"/>
      <c r="LST31" s="229"/>
      <c r="LSU31" s="229"/>
      <c r="LSV31" s="229"/>
      <c r="LSW31" s="229"/>
      <c r="LSX31" s="229"/>
      <c r="LSY31" s="229"/>
      <c r="LSZ31" s="229"/>
      <c r="LTA31" s="229"/>
      <c r="LTJ31" s="229"/>
      <c r="LTK31" s="229"/>
      <c r="LTL31" s="229"/>
      <c r="LTM31" s="229"/>
      <c r="LTN31" s="229"/>
      <c r="LTO31" s="229"/>
      <c r="LTP31" s="229"/>
      <c r="LTQ31" s="229"/>
      <c r="LTZ31" s="229"/>
      <c r="LUA31" s="229"/>
      <c r="LUB31" s="229"/>
      <c r="LUC31" s="229"/>
      <c r="LUD31" s="229"/>
      <c r="LUE31" s="229"/>
      <c r="LUF31" s="229"/>
      <c r="LUG31" s="229"/>
      <c r="LUP31" s="229"/>
      <c r="LUQ31" s="229"/>
      <c r="LUR31" s="229"/>
      <c r="LUS31" s="229"/>
      <c r="LUT31" s="229"/>
      <c r="LUU31" s="229"/>
      <c r="LUV31" s="229"/>
      <c r="LUW31" s="229"/>
      <c r="LVF31" s="229"/>
      <c r="LVG31" s="229"/>
      <c r="LVH31" s="229"/>
      <c r="LVI31" s="229"/>
      <c r="LVJ31" s="229"/>
      <c r="LVK31" s="229"/>
      <c r="LVL31" s="229"/>
      <c r="LVM31" s="229"/>
      <c r="LVV31" s="229"/>
      <c r="LVW31" s="229"/>
      <c r="LVX31" s="229"/>
      <c r="LVY31" s="229"/>
      <c r="LVZ31" s="229"/>
      <c r="LWA31" s="229"/>
      <c r="LWB31" s="229"/>
      <c r="LWC31" s="229"/>
      <c r="LWL31" s="229"/>
      <c r="LWM31" s="229"/>
      <c r="LWN31" s="229"/>
      <c r="LWO31" s="229"/>
      <c r="LWP31" s="229"/>
      <c r="LWQ31" s="229"/>
      <c r="LWR31" s="229"/>
      <c r="LWS31" s="229"/>
      <c r="LXB31" s="229"/>
      <c r="LXC31" s="229"/>
      <c r="LXD31" s="229"/>
      <c r="LXE31" s="229"/>
      <c r="LXF31" s="229"/>
      <c r="LXG31" s="229"/>
      <c r="LXH31" s="229"/>
      <c r="LXI31" s="229"/>
      <c r="LXR31" s="229"/>
      <c r="LXS31" s="229"/>
      <c r="LXT31" s="229"/>
      <c r="LXU31" s="229"/>
      <c r="LXV31" s="229"/>
      <c r="LXW31" s="229"/>
      <c r="LXX31" s="229"/>
      <c r="LXY31" s="229"/>
      <c r="LYH31" s="229"/>
      <c r="LYI31" s="229"/>
      <c r="LYJ31" s="229"/>
      <c r="LYK31" s="229"/>
      <c r="LYL31" s="229"/>
      <c r="LYM31" s="229"/>
      <c r="LYN31" s="229"/>
      <c r="LYO31" s="229"/>
      <c r="LYX31" s="229"/>
      <c r="LYY31" s="229"/>
      <c r="LYZ31" s="229"/>
      <c r="LZA31" s="229"/>
      <c r="LZB31" s="229"/>
      <c r="LZC31" s="229"/>
      <c r="LZD31" s="229"/>
      <c r="LZE31" s="229"/>
      <c r="LZN31" s="229"/>
      <c r="LZO31" s="229"/>
      <c r="LZP31" s="229"/>
      <c r="LZQ31" s="229"/>
      <c r="LZR31" s="229"/>
      <c r="LZS31" s="229"/>
      <c r="LZT31" s="229"/>
      <c r="LZU31" s="229"/>
      <c r="MAD31" s="229"/>
      <c r="MAE31" s="229"/>
      <c r="MAF31" s="229"/>
      <c r="MAG31" s="229"/>
      <c r="MAH31" s="229"/>
      <c r="MAI31" s="229"/>
      <c r="MAJ31" s="229"/>
      <c r="MAK31" s="229"/>
      <c r="MAT31" s="229"/>
      <c r="MAU31" s="229"/>
      <c r="MAV31" s="229"/>
      <c r="MAW31" s="229"/>
      <c r="MAX31" s="229"/>
      <c r="MAY31" s="229"/>
      <c r="MAZ31" s="229"/>
      <c r="MBA31" s="229"/>
      <c r="MBJ31" s="229"/>
      <c r="MBK31" s="229"/>
      <c r="MBL31" s="229"/>
      <c r="MBM31" s="229"/>
      <c r="MBN31" s="229"/>
      <c r="MBO31" s="229"/>
      <c r="MBP31" s="229"/>
      <c r="MBQ31" s="229"/>
      <c r="MBZ31" s="229"/>
      <c r="MCA31" s="229"/>
      <c r="MCB31" s="229"/>
      <c r="MCC31" s="229"/>
      <c r="MCD31" s="229"/>
      <c r="MCE31" s="229"/>
      <c r="MCF31" s="229"/>
      <c r="MCG31" s="229"/>
      <c r="MCP31" s="229"/>
      <c r="MCQ31" s="229"/>
      <c r="MCR31" s="229"/>
      <c r="MCS31" s="229"/>
      <c r="MCT31" s="229"/>
      <c r="MCU31" s="229"/>
      <c r="MCV31" s="229"/>
      <c r="MCW31" s="229"/>
      <c r="MDF31" s="229"/>
      <c r="MDG31" s="229"/>
      <c r="MDH31" s="229"/>
      <c r="MDI31" s="229"/>
      <c r="MDJ31" s="229"/>
      <c r="MDK31" s="229"/>
      <c r="MDL31" s="229"/>
      <c r="MDM31" s="229"/>
      <c r="MDV31" s="229"/>
      <c r="MDW31" s="229"/>
      <c r="MDX31" s="229"/>
      <c r="MDY31" s="229"/>
      <c r="MDZ31" s="229"/>
      <c r="MEA31" s="229"/>
      <c r="MEB31" s="229"/>
      <c r="MEC31" s="229"/>
      <c r="MEL31" s="229"/>
      <c r="MEM31" s="229"/>
      <c r="MEN31" s="229"/>
      <c r="MEO31" s="229"/>
      <c r="MEP31" s="229"/>
      <c r="MEQ31" s="229"/>
      <c r="MER31" s="229"/>
      <c r="MES31" s="229"/>
      <c r="MFB31" s="229"/>
      <c r="MFC31" s="229"/>
      <c r="MFD31" s="229"/>
      <c r="MFE31" s="229"/>
      <c r="MFF31" s="229"/>
      <c r="MFG31" s="229"/>
      <c r="MFH31" s="229"/>
      <c r="MFI31" s="229"/>
      <c r="MFR31" s="229"/>
      <c r="MFS31" s="229"/>
      <c r="MFT31" s="229"/>
      <c r="MFU31" s="229"/>
      <c r="MFV31" s="229"/>
      <c r="MFW31" s="229"/>
      <c r="MFX31" s="229"/>
      <c r="MFY31" s="229"/>
      <c r="MGH31" s="229"/>
      <c r="MGI31" s="229"/>
      <c r="MGJ31" s="229"/>
      <c r="MGK31" s="229"/>
      <c r="MGL31" s="229"/>
      <c r="MGM31" s="229"/>
      <c r="MGN31" s="229"/>
      <c r="MGO31" s="229"/>
      <c r="MGX31" s="229"/>
      <c r="MGY31" s="229"/>
      <c r="MGZ31" s="229"/>
      <c r="MHA31" s="229"/>
      <c r="MHB31" s="229"/>
      <c r="MHC31" s="229"/>
      <c r="MHD31" s="229"/>
      <c r="MHE31" s="229"/>
      <c r="MHN31" s="229"/>
      <c r="MHO31" s="229"/>
      <c r="MHP31" s="229"/>
      <c r="MHQ31" s="229"/>
      <c r="MHR31" s="229"/>
      <c r="MHS31" s="229"/>
      <c r="MHT31" s="229"/>
      <c r="MHU31" s="229"/>
      <c r="MID31" s="229"/>
      <c r="MIE31" s="229"/>
      <c r="MIF31" s="229"/>
      <c r="MIG31" s="229"/>
      <c r="MIH31" s="229"/>
      <c r="MII31" s="229"/>
      <c r="MIJ31" s="229"/>
      <c r="MIK31" s="229"/>
      <c r="MIT31" s="229"/>
      <c r="MIU31" s="229"/>
      <c r="MIV31" s="229"/>
      <c r="MIW31" s="229"/>
      <c r="MIX31" s="229"/>
      <c r="MIY31" s="229"/>
      <c r="MIZ31" s="229"/>
      <c r="MJA31" s="229"/>
      <c r="MJJ31" s="229"/>
      <c r="MJK31" s="229"/>
      <c r="MJL31" s="229"/>
      <c r="MJM31" s="229"/>
      <c r="MJN31" s="229"/>
      <c r="MJO31" s="229"/>
      <c r="MJP31" s="229"/>
      <c r="MJQ31" s="229"/>
      <c r="MJZ31" s="229"/>
      <c r="MKA31" s="229"/>
      <c r="MKB31" s="229"/>
      <c r="MKC31" s="229"/>
      <c r="MKD31" s="229"/>
      <c r="MKE31" s="229"/>
      <c r="MKF31" s="229"/>
      <c r="MKG31" s="229"/>
      <c r="MKP31" s="229"/>
      <c r="MKQ31" s="229"/>
      <c r="MKR31" s="229"/>
      <c r="MKS31" s="229"/>
      <c r="MKT31" s="229"/>
      <c r="MKU31" s="229"/>
      <c r="MKV31" s="229"/>
      <c r="MKW31" s="229"/>
      <c r="MLF31" s="229"/>
      <c r="MLG31" s="229"/>
      <c r="MLH31" s="229"/>
      <c r="MLI31" s="229"/>
      <c r="MLJ31" s="229"/>
      <c r="MLK31" s="229"/>
      <c r="MLL31" s="229"/>
      <c r="MLM31" s="229"/>
      <c r="MLV31" s="229"/>
      <c r="MLW31" s="229"/>
      <c r="MLX31" s="229"/>
      <c r="MLY31" s="229"/>
      <c r="MLZ31" s="229"/>
      <c r="MMA31" s="229"/>
      <c r="MMB31" s="229"/>
      <c r="MMC31" s="229"/>
      <c r="MML31" s="229"/>
      <c r="MMM31" s="229"/>
      <c r="MMN31" s="229"/>
      <c r="MMO31" s="229"/>
      <c r="MMP31" s="229"/>
      <c r="MMQ31" s="229"/>
      <c r="MMR31" s="229"/>
      <c r="MMS31" s="229"/>
      <c r="MNB31" s="229"/>
      <c r="MNC31" s="229"/>
      <c r="MND31" s="229"/>
      <c r="MNE31" s="229"/>
      <c r="MNF31" s="229"/>
      <c r="MNG31" s="229"/>
      <c r="MNH31" s="229"/>
      <c r="MNI31" s="229"/>
      <c r="MNR31" s="229"/>
      <c r="MNS31" s="229"/>
      <c r="MNT31" s="229"/>
      <c r="MNU31" s="229"/>
      <c r="MNV31" s="229"/>
      <c r="MNW31" s="229"/>
      <c r="MNX31" s="229"/>
      <c r="MNY31" s="229"/>
      <c r="MOH31" s="229"/>
      <c r="MOI31" s="229"/>
      <c r="MOJ31" s="229"/>
      <c r="MOK31" s="229"/>
      <c r="MOL31" s="229"/>
      <c r="MOM31" s="229"/>
      <c r="MON31" s="229"/>
      <c r="MOO31" s="229"/>
      <c r="MOX31" s="229"/>
      <c r="MOY31" s="229"/>
      <c r="MOZ31" s="229"/>
      <c r="MPA31" s="229"/>
      <c r="MPB31" s="229"/>
      <c r="MPC31" s="229"/>
      <c r="MPD31" s="229"/>
      <c r="MPE31" s="229"/>
      <c r="MPN31" s="229"/>
      <c r="MPO31" s="229"/>
      <c r="MPP31" s="229"/>
      <c r="MPQ31" s="229"/>
      <c r="MPR31" s="229"/>
      <c r="MPS31" s="229"/>
      <c r="MPT31" s="229"/>
      <c r="MPU31" s="229"/>
      <c r="MQD31" s="229"/>
      <c r="MQE31" s="229"/>
      <c r="MQF31" s="229"/>
      <c r="MQG31" s="229"/>
      <c r="MQH31" s="229"/>
      <c r="MQI31" s="229"/>
      <c r="MQJ31" s="229"/>
      <c r="MQK31" s="229"/>
      <c r="MQT31" s="229"/>
      <c r="MQU31" s="229"/>
      <c r="MQV31" s="229"/>
      <c r="MQW31" s="229"/>
      <c r="MQX31" s="229"/>
      <c r="MQY31" s="229"/>
      <c r="MQZ31" s="229"/>
      <c r="MRA31" s="229"/>
      <c r="MRJ31" s="229"/>
      <c r="MRK31" s="229"/>
      <c r="MRL31" s="229"/>
      <c r="MRM31" s="229"/>
      <c r="MRN31" s="229"/>
      <c r="MRO31" s="229"/>
      <c r="MRP31" s="229"/>
      <c r="MRQ31" s="229"/>
      <c r="MRZ31" s="229"/>
      <c r="MSA31" s="229"/>
      <c r="MSB31" s="229"/>
      <c r="MSC31" s="229"/>
      <c r="MSD31" s="229"/>
      <c r="MSE31" s="229"/>
      <c r="MSF31" s="229"/>
      <c r="MSG31" s="229"/>
      <c r="MSP31" s="229"/>
      <c r="MSQ31" s="229"/>
      <c r="MSR31" s="229"/>
      <c r="MSS31" s="229"/>
      <c r="MST31" s="229"/>
      <c r="MSU31" s="229"/>
      <c r="MSV31" s="229"/>
      <c r="MSW31" s="229"/>
      <c r="MTF31" s="229"/>
      <c r="MTG31" s="229"/>
      <c r="MTH31" s="229"/>
      <c r="MTI31" s="229"/>
      <c r="MTJ31" s="229"/>
      <c r="MTK31" s="229"/>
      <c r="MTL31" s="229"/>
      <c r="MTM31" s="229"/>
      <c r="MTV31" s="229"/>
      <c r="MTW31" s="229"/>
      <c r="MTX31" s="229"/>
      <c r="MTY31" s="229"/>
      <c r="MTZ31" s="229"/>
      <c r="MUA31" s="229"/>
      <c r="MUB31" s="229"/>
      <c r="MUC31" s="229"/>
      <c r="MUL31" s="229"/>
      <c r="MUM31" s="229"/>
      <c r="MUN31" s="229"/>
      <c r="MUO31" s="229"/>
      <c r="MUP31" s="229"/>
      <c r="MUQ31" s="229"/>
      <c r="MUR31" s="229"/>
      <c r="MUS31" s="229"/>
      <c r="MVB31" s="229"/>
      <c r="MVC31" s="229"/>
      <c r="MVD31" s="229"/>
      <c r="MVE31" s="229"/>
      <c r="MVF31" s="229"/>
      <c r="MVG31" s="229"/>
      <c r="MVH31" s="229"/>
      <c r="MVI31" s="229"/>
      <c r="MVR31" s="229"/>
      <c r="MVS31" s="229"/>
      <c r="MVT31" s="229"/>
      <c r="MVU31" s="229"/>
      <c r="MVV31" s="229"/>
      <c r="MVW31" s="229"/>
      <c r="MVX31" s="229"/>
      <c r="MVY31" s="229"/>
      <c r="MWH31" s="229"/>
      <c r="MWI31" s="229"/>
      <c r="MWJ31" s="229"/>
      <c r="MWK31" s="229"/>
      <c r="MWL31" s="229"/>
      <c r="MWM31" s="229"/>
      <c r="MWN31" s="229"/>
      <c r="MWO31" s="229"/>
      <c r="MWX31" s="229"/>
      <c r="MWY31" s="229"/>
      <c r="MWZ31" s="229"/>
      <c r="MXA31" s="229"/>
      <c r="MXB31" s="229"/>
      <c r="MXC31" s="229"/>
      <c r="MXD31" s="229"/>
      <c r="MXE31" s="229"/>
      <c r="MXN31" s="229"/>
      <c r="MXO31" s="229"/>
      <c r="MXP31" s="229"/>
      <c r="MXQ31" s="229"/>
      <c r="MXR31" s="229"/>
      <c r="MXS31" s="229"/>
      <c r="MXT31" s="229"/>
      <c r="MXU31" s="229"/>
      <c r="MYD31" s="229"/>
      <c r="MYE31" s="229"/>
      <c r="MYF31" s="229"/>
      <c r="MYG31" s="229"/>
      <c r="MYH31" s="229"/>
      <c r="MYI31" s="229"/>
      <c r="MYJ31" s="229"/>
      <c r="MYK31" s="229"/>
      <c r="MYT31" s="229"/>
      <c r="MYU31" s="229"/>
      <c r="MYV31" s="229"/>
      <c r="MYW31" s="229"/>
      <c r="MYX31" s="229"/>
      <c r="MYY31" s="229"/>
      <c r="MYZ31" s="229"/>
      <c r="MZA31" s="229"/>
      <c r="MZJ31" s="229"/>
      <c r="MZK31" s="229"/>
      <c r="MZL31" s="229"/>
      <c r="MZM31" s="229"/>
      <c r="MZN31" s="229"/>
      <c r="MZO31" s="229"/>
      <c r="MZP31" s="229"/>
      <c r="MZQ31" s="229"/>
      <c r="MZZ31" s="229"/>
      <c r="NAA31" s="229"/>
      <c r="NAB31" s="229"/>
      <c r="NAC31" s="229"/>
      <c r="NAD31" s="229"/>
      <c r="NAE31" s="229"/>
      <c r="NAF31" s="229"/>
      <c r="NAG31" s="229"/>
      <c r="NAP31" s="229"/>
      <c r="NAQ31" s="229"/>
      <c r="NAR31" s="229"/>
      <c r="NAS31" s="229"/>
      <c r="NAT31" s="229"/>
      <c r="NAU31" s="229"/>
      <c r="NAV31" s="229"/>
      <c r="NAW31" s="229"/>
      <c r="NBF31" s="229"/>
      <c r="NBG31" s="229"/>
      <c r="NBH31" s="229"/>
      <c r="NBI31" s="229"/>
      <c r="NBJ31" s="229"/>
      <c r="NBK31" s="229"/>
      <c r="NBL31" s="229"/>
      <c r="NBM31" s="229"/>
      <c r="NBV31" s="229"/>
      <c r="NBW31" s="229"/>
      <c r="NBX31" s="229"/>
      <c r="NBY31" s="229"/>
      <c r="NBZ31" s="229"/>
      <c r="NCA31" s="229"/>
      <c r="NCB31" s="229"/>
      <c r="NCC31" s="229"/>
      <c r="NCL31" s="229"/>
      <c r="NCM31" s="229"/>
      <c r="NCN31" s="229"/>
      <c r="NCO31" s="229"/>
      <c r="NCP31" s="229"/>
      <c r="NCQ31" s="229"/>
      <c r="NCR31" s="229"/>
      <c r="NCS31" s="229"/>
      <c r="NDB31" s="229"/>
      <c r="NDC31" s="229"/>
      <c r="NDD31" s="229"/>
      <c r="NDE31" s="229"/>
      <c r="NDF31" s="229"/>
      <c r="NDG31" s="229"/>
      <c r="NDH31" s="229"/>
      <c r="NDI31" s="229"/>
      <c r="NDR31" s="229"/>
      <c r="NDS31" s="229"/>
      <c r="NDT31" s="229"/>
      <c r="NDU31" s="229"/>
      <c r="NDV31" s="229"/>
      <c r="NDW31" s="229"/>
      <c r="NDX31" s="229"/>
      <c r="NDY31" s="229"/>
      <c r="NEH31" s="229"/>
      <c r="NEI31" s="229"/>
      <c r="NEJ31" s="229"/>
      <c r="NEK31" s="229"/>
      <c r="NEL31" s="229"/>
      <c r="NEM31" s="229"/>
      <c r="NEN31" s="229"/>
      <c r="NEO31" s="229"/>
      <c r="NEX31" s="229"/>
      <c r="NEY31" s="229"/>
      <c r="NEZ31" s="229"/>
      <c r="NFA31" s="229"/>
      <c r="NFB31" s="229"/>
      <c r="NFC31" s="229"/>
      <c r="NFD31" s="229"/>
      <c r="NFE31" s="229"/>
      <c r="NFN31" s="229"/>
      <c r="NFO31" s="229"/>
      <c r="NFP31" s="229"/>
      <c r="NFQ31" s="229"/>
      <c r="NFR31" s="229"/>
      <c r="NFS31" s="229"/>
      <c r="NFT31" s="229"/>
      <c r="NFU31" s="229"/>
      <c r="NGD31" s="229"/>
      <c r="NGE31" s="229"/>
      <c r="NGF31" s="229"/>
      <c r="NGG31" s="229"/>
      <c r="NGH31" s="229"/>
      <c r="NGI31" s="229"/>
      <c r="NGJ31" s="229"/>
      <c r="NGK31" s="229"/>
      <c r="NGT31" s="229"/>
      <c r="NGU31" s="229"/>
      <c r="NGV31" s="229"/>
      <c r="NGW31" s="229"/>
      <c r="NGX31" s="229"/>
      <c r="NGY31" s="229"/>
      <c r="NGZ31" s="229"/>
      <c r="NHA31" s="229"/>
      <c r="NHJ31" s="229"/>
      <c r="NHK31" s="229"/>
      <c r="NHL31" s="229"/>
      <c r="NHM31" s="229"/>
      <c r="NHN31" s="229"/>
      <c r="NHO31" s="229"/>
      <c r="NHP31" s="229"/>
      <c r="NHQ31" s="229"/>
      <c r="NHZ31" s="229"/>
      <c r="NIA31" s="229"/>
      <c r="NIB31" s="229"/>
      <c r="NIC31" s="229"/>
      <c r="NID31" s="229"/>
      <c r="NIE31" s="229"/>
      <c r="NIF31" s="229"/>
      <c r="NIG31" s="229"/>
      <c r="NIP31" s="229"/>
      <c r="NIQ31" s="229"/>
      <c r="NIR31" s="229"/>
      <c r="NIS31" s="229"/>
      <c r="NIT31" s="229"/>
      <c r="NIU31" s="229"/>
      <c r="NIV31" s="229"/>
      <c r="NIW31" s="229"/>
      <c r="NJF31" s="229"/>
      <c r="NJG31" s="229"/>
      <c r="NJH31" s="229"/>
      <c r="NJI31" s="229"/>
      <c r="NJJ31" s="229"/>
      <c r="NJK31" s="229"/>
      <c r="NJL31" s="229"/>
      <c r="NJM31" s="229"/>
      <c r="NJV31" s="229"/>
      <c r="NJW31" s="229"/>
      <c r="NJX31" s="229"/>
      <c r="NJY31" s="229"/>
      <c r="NJZ31" s="229"/>
      <c r="NKA31" s="229"/>
      <c r="NKB31" s="229"/>
      <c r="NKC31" s="229"/>
      <c r="NKL31" s="229"/>
      <c r="NKM31" s="229"/>
      <c r="NKN31" s="229"/>
      <c r="NKO31" s="229"/>
      <c r="NKP31" s="229"/>
      <c r="NKQ31" s="229"/>
      <c r="NKR31" s="229"/>
      <c r="NKS31" s="229"/>
      <c r="NLB31" s="229"/>
      <c r="NLC31" s="229"/>
      <c r="NLD31" s="229"/>
      <c r="NLE31" s="229"/>
      <c r="NLF31" s="229"/>
      <c r="NLG31" s="229"/>
      <c r="NLH31" s="229"/>
      <c r="NLI31" s="229"/>
      <c r="NLR31" s="229"/>
      <c r="NLS31" s="229"/>
      <c r="NLT31" s="229"/>
      <c r="NLU31" s="229"/>
      <c r="NLV31" s="229"/>
      <c r="NLW31" s="229"/>
      <c r="NLX31" s="229"/>
      <c r="NLY31" s="229"/>
      <c r="NMH31" s="229"/>
      <c r="NMI31" s="229"/>
      <c r="NMJ31" s="229"/>
      <c r="NMK31" s="229"/>
      <c r="NML31" s="229"/>
      <c r="NMM31" s="229"/>
      <c r="NMN31" s="229"/>
      <c r="NMO31" s="229"/>
      <c r="NMX31" s="229"/>
      <c r="NMY31" s="229"/>
      <c r="NMZ31" s="229"/>
      <c r="NNA31" s="229"/>
      <c r="NNB31" s="229"/>
      <c r="NNC31" s="229"/>
      <c r="NND31" s="229"/>
      <c r="NNE31" s="229"/>
      <c r="NNN31" s="229"/>
      <c r="NNO31" s="229"/>
      <c r="NNP31" s="229"/>
      <c r="NNQ31" s="229"/>
      <c r="NNR31" s="229"/>
      <c r="NNS31" s="229"/>
      <c r="NNT31" s="229"/>
      <c r="NNU31" s="229"/>
      <c r="NOD31" s="229"/>
      <c r="NOE31" s="229"/>
      <c r="NOF31" s="229"/>
      <c r="NOG31" s="229"/>
      <c r="NOH31" s="229"/>
      <c r="NOI31" s="229"/>
      <c r="NOJ31" s="229"/>
      <c r="NOK31" s="229"/>
      <c r="NOT31" s="229"/>
      <c r="NOU31" s="229"/>
      <c r="NOV31" s="229"/>
      <c r="NOW31" s="229"/>
      <c r="NOX31" s="229"/>
      <c r="NOY31" s="229"/>
      <c r="NOZ31" s="229"/>
      <c r="NPA31" s="229"/>
      <c r="NPJ31" s="229"/>
      <c r="NPK31" s="229"/>
      <c r="NPL31" s="229"/>
      <c r="NPM31" s="229"/>
      <c r="NPN31" s="229"/>
      <c r="NPO31" s="229"/>
      <c r="NPP31" s="229"/>
      <c r="NPQ31" s="229"/>
      <c r="NPZ31" s="229"/>
      <c r="NQA31" s="229"/>
      <c r="NQB31" s="229"/>
      <c r="NQC31" s="229"/>
      <c r="NQD31" s="229"/>
      <c r="NQE31" s="229"/>
      <c r="NQF31" s="229"/>
      <c r="NQG31" s="229"/>
      <c r="NQP31" s="229"/>
      <c r="NQQ31" s="229"/>
      <c r="NQR31" s="229"/>
      <c r="NQS31" s="229"/>
      <c r="NQT31" s="229"/>
      <c r="NQU31" s="229"/>
      <c r="NQV31" s="229"/>
      <c r="NQW31" s="229"/>
      <c r="NRF31" s="229"/>
      <c r="NRG31" s="229"/>
      <c r="NRH31" s="229"/>
      <c r="NRI31" s="229"/>
      <c r="NRJ31" s="229"/>
      <c r="NRK31" s="229"/>
      <c r="NRL31" s="229"/>
      <c r="NRM31" s="229"/>
      <c r="NRV31" s="229"/>
      <c r="NRW31" s="229"/>
      <c r="NRX31" s="229"/>
      <c r="NRY31" s="229"/>
      <c r="NRZ31" s="229"/>
      <c r="NSA31" s="229"/>
      <c r="NSB31" s="229"/>
      <c r="NSC31" s="229"/>
      <c r="NSL31" s="229"/>
      <c r="NSM31" s="229"/>
      <c r="NSN31" s="229"/>
      <c r="NSO31" s="229"/>
      <c r="NSP31" s="229"/>
      <c r="NSQ31" s="229"/>
      <c r="NSR31" s="229"/>
      <c r="NSS31" s="229"/>
      <c r="NTB31" s="229"/>
      <c r="NTC31" s="229"/>
      <c r="NTD31" s="229"/>
      <c r="NTE31" s="229"/>
      <c r="NTF31" s="229"/>
      <c r="NTG31" s="229"/>
      <c r="NTH31" s="229"/>
      <c r="NTI31" s="229"/>
      <c r="NTR31" s="229"/>
      <c r="NTS31" s="229"/>
      <c r="NTT31" s="229"/>
      <c r="NTU31" s="229"/>
      <c r="NTV31" s="229"/>
      <c r="NTW31" s="229"/>
      <c r="NTX31" s="229"/>
      <c r="NTY31" s="229"/>
      <c r="NUH31" s="229"/>
      <c r="NUI31" s="229"/>
      <c r="NUJ31" s="229"/>
      <c r="NUK31" s="229"/>
      <c r="NUL31" s="229"/>
      <c r="NUM31" s="229"/>
      <c r="NUN31" s="229"/>
      <c r="NUO31" s="229"/>
      <c r="NUX31" s="229"/>
      <c r="NUY31" s="229"/>
      <c r="NUZ31" s="229"/>
      <c r="NVA31" s="229"/>
      <c r="NVB31" s="229"/>
      <c r="NVC31" s="229"/>
      <c r="NVD31" s="229"/>
      <c r="NVE31" s="229"/>
      <c r="NVN31" s="229"/>
      <c r="NVO31" s="229"/>
      <c r="NVP31" s="229"/>
      <c r="NVQ31" s="229"/>
      <c r="NVR31" s="229"/>
      <c r="NVS31" s="229"/>
      <c r="NVT31" s="229"/>
      <c r="NVU31" s="229"/>
      <c r="NWD31" s="229"/>
      <c r="NWE31" s="229"/>
      <c r="NWF31" s="229"/>
      <c r="NWG31" s="229"/>
      <c r="NWH31" s="229"/>
      <c r="NWI31" s="229"/>
      <c r="NWJ31" s="229"/>
      <c r="NWK31" s="229"/>
      <c r="NWT31" s="229"/>
      <c r="NWU31" s="229"/>
      <c r="NWV31" s="229"/>
      <c r="NWW31" s="229"/>
      <c r="NWX31" s="229"/>
      <c r="NWY31" s="229"/>
      <c r="NWZ31" s="229"/>
      <c r="NXA31" s="229"/>
      <c r="NXJ31" s="229"/>
      <c r="NXK31" s="229"/>
      <c r="NXL31" s="229"/>
      <c r="NXM31" s="229"/>
      <c r="NXN31" s="229"/>
      <c r="NXO31" s="229"/>
      <c r="NXP31" s="229"/>
      <c r="NXQ31" s="229"/>
      <c r="NXZ31" s="229"/>
      <c r="NYA31" s="229"/>
      <c r="NYB31" s="229"/>
      <c r="NYC31" s="229"/>
      <c r="NYD31" s="229"/>
      <c r="NYE31" s="229"/>
      <c r="NYF31" s="229"/>
      <c r="NYG31" s="229"/>
      <c r="NYP31" s="229"/>
      <c r="NYQ31" s="229"/>
      <c r="NYR31" s="229"/>
      <c r="NYS31" s="229"/>
      <c r="NYT31" s="229"/>
      <c r="NYU31" s="229"/>
      <c r="NYV31" s="229"/>
      <c r="NYW31" s="229"/>
      <c r="NZF31" s="229"/>
      <c r="NZG31" s="229"/>
      <c r="NZH31" s="229"/>
      <c r="NZI31" s="229"/>
      <c r="NZJ31" s="229"/>
      <c r="NZK31" s="229"/>
      <c r="NZL31" s="229"/>
      <c r="NZM31" s="229"/>
      <c r="NZV31" s="229"/>
      <c r="NZW31" s="229"/>
      <c r="NZX31" s="229"/>
      <c r="NZY31" s="229"/>
      <c r="NZZ31" s="229"/>
      <c r="OAA31" s="229"/>
      <c r="OAB31" s="229"/>
      <c r="OAC31" s="229"/>
      <c r="OAL31" s="229"/>
      <c r="OAM31" s="229"/>
      <c r="OAN31" s="229"/>
      <c r="OAO31" s="229"/>
      <c r="OAP31" s="229"/>
      <c r="OAQ31" s="229"/>
      <c r="OAR31" s="229"/>
      <c r="OAS31" s="229"/>
      <c r="OBB31" s="229"/>
      <c r="OBC31" s="229"/>
      <c r="OBD31" s="229"/>
      <c r="OBE31" s="229"/>
      <c r="OBF31" s="229"/>
      <c r="OBG31" s="229"/>
      <c r="OBH31" s="229"/>
      <c r="OBI31" s="229"/>
      <c r="OBR31" s="229"/>
      <c r="OBS31" s="229"/>
      <c r="OBT31" s="229"/>
      <c r="OBU31" s="229"/>
      <c r="OBV31" s="229"/>
      <c r="OBW31" s="229"/>
      <c r="OBX31" s="229"/>
      <c r="OBY31" s="229"/>
      <c r="OCH31" s="229"/>
      <c r="OCI31" s="229"/>
      <c r="OCJ31" s="229"/>
      <c r="OCK31" s="229"/>
      <c r="OCL31" s="229"/>
      <c r="OCM31" s="229"/>
      <c r="OCN31" s="229"/>
      <c r="OCO31" s="229"/>
      <c r="OCX31" s="229"/>
      <c r="OCY31" s="229"/>
      <c r="OCZ31" s="229"/>
      <c r="ODA31" s="229"/>
      <c r="ODB31" s="229"/>
      <c r="ODC31" s="229"/>
      <c r="ODD31" s="229"/>
      <c r="ODE31" s="229"/>
      <c r="ODN31" s="229"/>
      <c r="ODO31" s="229"/>
      <c r="ODP31" s="229"/>
      <c r="ODQ31" s="229"/>
      <c r="ODR31" s="229"/>
      <c r="ODS31" s="229"/>
      <c r="ODT31" s="229"/>
      <c r="ODU31" s="229"/>
      <c r="OED31" s="229"/>
      <c r="OEE31" s="229"/>
      <c r="OEF31" s="229"/>
      <c r="OEG31" s="229"/>
      <c r="OEH31" s="229"/>
      <c r="OEI31" s="229"/>
      <c r="OEJ31" s="229"/>
      <c r="OEK31" s="229"/>
      <c r="OET31" s="229"/>
      <c r="OEU31" s="229"/>
      <c r="OEV31" s="229"/>
      <c r="OEW31" s="229"/>
      <c r="OEX31" s="229"/>
      <c r="OEY31" s="229"/>
      <c r="OEZ31" s="229"/>
      <c r="OFA31" s="229"/>
      <c r="OFJ31" s="229"/>
      <c r="OFK31" s="229"/>
      <c r="OFL31" s="229"/>
      <c r="OFM31" s="229"/>
      <c r="OFN31" s="229"/>
      <c r="OFO31" s="229"/>
      <c r="OFP31" s="229"/>
      <c r="OFQ31" s="229"/>
      <c r="OFZ31" s="229"/>
      <c r="OGA31" s="229"/>
      <c r="OGB31" s="229"/>
      <c r="OGC31" s="229"/>
      <c r="OGD31" s="229"/>
      <c r="OGE31" s="229"/>
      <c r="OGF31" s="229"/>
      <c r="OGG31" s="229"/>
      <c r="OGP31" s="229"/>
      <c r="OGQ31" s="229"/>
      <c r="OGR31" s="229"/>
      <c r="OGS31" s="229"/>
      <c r="OGT31" s="229"/>
      <c r="OGU31" s="229"/>
      <c r="OGV31" s="229"/>
      <c r="OGW31" s="229"/>
      <c r="OHF31" s="229"/>
      <c r="OHG31" s="229"/>
      <c r="OHH31" s="229"/>
      <c r="OHI31" s="229"/>
      <c r="OHJ31" s="229"/>
      <c r="OHK31" s="229"/>
      <c r="OHL31" s="229"/>
      <c r="OHM31" s="229"/>
      <c r="OHV31" s="229"/>
      <c r="OHW31" s="229"/>
      <c r="OHX31" s="229"/>
      <c r="OHY31" s="229"/>
      <c r="OHZ31" s="229"/>
      <c r="OIA31" s="229"/>
      <c r="OIB31" s="229"/>
      <c r="OIC31" s="229"/>
      <c r="OIL31" s="229"/>
      <c r="OIM31" s="229"/>
      <c r="OIN31" s="229"/>
      <c r="OIO31" s="229"/>
      <c r="OIP31" s="229"/>
      <c r="OIQ31" s="229"/>
      <c r="OIR31" s="229"/>
      <c r="OIS31" s="229"/>
      <c r="OJB31" s="229"/>
      <c r="OJC31" s="229"/>
      <c r="OJD31" s="229"/>
      <c r="OJE31" s="229"/>
      <c r="OJF31" s="229"/>
      <c r="OJG31" s="229"/>
      <c r="OJH31" s="229"/>
      <c r="OJI31" s="229"/>
      <c r="OJR31" s="229"/>
      <c r="OJS31" s="229"/>
      <c r="OJT31" s="229"/>
      <c r="OJU31" s="229"/>
      <c r="OJV31" s="229"/>
      <c r="OJW31" s="229"/>
      <c r="OJX31" s="229"/>
      <c r="OJY31" s="229"/>
      <c r="OKH31" s="229"/>
      <c r="OKI31" s="229"/>
      <c r="OKJ31" s="229"/>
      <c r="OKK31" s="229"/>
      <c r="OKL31" s="229"/>
      <c r="OKM31" s="229"/>
      <c r="OKN31" s="229"/>
      <c r="OKO31" s="229"/>
      <c r="OKX31" s="229"/>
      <c r="OKY31" s="229"/>
      <c r="OKZ31" s="229"/>
      <c r="OLA31" s="229"/>
      <c r="OLB31" s="229"/>
      <c r="OLC31" s="229"/>
      <c r="OLD31" s="229"/>
      <c r="OLE31" s="229"/>
      <c r="OLN31" s="229"/>
      <c r="OLO31" s="229"/>
      <c r="OLP31" s="229"/>
      <c r="OLQ31" s="229"/>
      <c r="OLR31" s="229"/>
      <c r="OLS31" s="229"/>
      <c r="OLT31" s="229"/>
      <c r="OLU31" s="229"/>
      <c r="OMD31" s="229"/>
      <c r="OME31" s="229"/>
      <c r="OMF31" s="229"/>
      <c r="OMG31" s="229"/>
      <c r="OMH31" s="229"/>
      <c r="OMI31" s="229"/>
      <c r="OMJ31" s="229"/>
      <c r="OMK31" s="229"/>
      <c r="OMT31" s="229"/>
      <c r="OMU31" s="229"/>
      <c r="OMV31" s="229"/>
      <c r="OMW31" s="229"/>
      <c r="OMX31" s="229"/>
      <c r="OMY31" s="229"/>
      <c r="OMZ31" s="229"/>
      <c r="ONA31" s="229"/>
      <c r="ONJ31" s="229"/>
      <c r="ONK31" s="229"/>
      <c r="ONL31" s="229"/>
      <c r="ONM31" s="229"/>
      <c r="ONN31" s="229"/>
      <c r="ONO31" s="229"/>
      <c r="ONP31" s="229"/>
      <c r="ONQ31" s="229"/>
      <c r="ONZ31" s="229"/>
      <c r="OOA31" s="229"/>
      <c r="OOB31" s="229"/>
      <c r="OOC31" s="229"/>
      <c r="OOD31" s="229"/>
      <c r="OOE31" s="229"/>
      <c r="OOF31" s="229"/>
      <c r="OOG31" s="229"/>
      <c r="OOP31" s="229"/>
      <c r="OOQ31" s="229"/>
      <c r="OOR31" s="229"/>
      <c r="OOS31" s="229"/>
      <c r="OOT31" s="229"/>
      <c r="OOU31" s="229"/>
      <c r="OOV31" s="229"/>
      <c r="OOW31" s="229"/>
      <c r="OPF31" s="229"/>
      <c r="OPG31" s="229"/>
      <c r="OPH31" s="229"/>
      <c r="OPI31" s="229"/>
      <c r="OPJ31" s="229"/>
      <c r="OPK31" s="229"/>
      <c r="OPL31" s="229"/>
      <c r="OPM31" s="229"/>
      <c r="OPV31" s="229"/>
      <c r="OPW31" s="229"/>
      <c r="OPX31" s="229"/>
      <c r="OPY31" s="229"/>
      <c r="OPZ31" s="229"/>
      <c r="OQA31" s="229"/>
      <c r="OQB31" s="229"/>
      <c r="OQC31" s="229"/>
      <c r="OQL31" s="229"/>
      <c r="OQM31" s="229"/>
      <c r="OQN31" s="229"/>
      <c r="OQO31" s="229"/>
      <c r="OQP31" s="229"/>
      <c r="OQQ31" s="229"/>
      <c r="OQR31" s="229"/>
      <c r="OQS31" s="229"/>
      <c r="ORB31" s="229"/>
      <c r="ORC31" s="229"/>
      <c r="ORD31" s="229"/>
      <c r="ORE31" s="229"/>
      <c r="ORF31" s="229"/>
      <c r="ORG31" s="229"/>
      <c r="ORH31" s="229"/>
      <c r="ORI31" s="229"/>
      <c r="ORR31" s="229"/>
      <c r="ORS31" s="229"/>
      <c r="ORT31" s="229"/>
      <c r="ORU31" s="229"/>
      <c r="ORV31" s="229"/>
      <c r="ORW31" s="229"/>
      <c r="ORX31" s="229"/>
      <c r="ORY31" s="229"/>
      <c r="OSH31" s="229"/>
      <c r="OSI31" s="229"/>
      <c r="OSJ31" s="229"/>
      <c r="OSK31" s="229"/>
      <c r="OSL31" s="229"/>
      <c r="OSM31" s="229"/>
      <c r="OSN31" s="229"/>
      <c r="OSO31" s="229"/>
      <c r="OSX31" s="229"/>
      <c r="OSY31" s="229"/>
      <c r="OSZ31" s="229"/>
      <c r="OTA31" s="229"/>
      <c r="OTB31" s="229"/>
      <c r="OTC31" s="229"/>
      <c r="OTD31" s="229"/>
      <c r="OTE31" s="229"/>
      <c r="OTN31" s="229"/>
      <c r="OTO31" s="229"/>
      <c r="OTP31" s="229"/>
      <c r="OTQ31" s="229"/>
      <c r="OTR31" s="229"/>
      <c r="OTS31" s="229"/>
      <c r="OTT31" s="229"/>
      <c r="OTU31" s="229"/>
      <c r="OUD31" s="229"/>
      <c r="OUE31" s="229"/>
      <c r="OUF31" s="229"/>
      <c r="OUG31" s="229"/>
      <c r="OUH31" s="229"/>
      <c r="OUI31" s="229"/>
      <c r="OUJ31" s="229"/>
      <c r="OUK31" s="229"/>
      <c r="OUT31" s="229"/>
      <c r="OUU31" s="229"/>
      <c r="OUV31" s="229"/>
      <c r="OUW31" s="229"/>
      <c r="OUX31" s="229"/>
      <c r="OUY31" s="229"/>
      <c r="OUZ31" s="229"/>
      <c r="OVA31" s="229"/>
      <c r="OVJ31" s="229"/>
      <c r="OVK31" s="229"/>
      <c r="OVL31" s="229"/>
      <c r="OVM31" s="229"/>
      <c r="OVN31" s="229"/>
      <c r="OVO31" s="229"/>
      <c r="OVP31" s="229"/>
      <c r="OVQ31" s="229"/>
      <c r="OVZ31" s="229"/>
      <c r="OWA31" s="229"/>
      <c r="OWB31" s="229"/>
      <c r="OWC31" s="229"/>
      <c r="OWD31" s="229"/>
      <c r="OWE31" s="229"/>
      <c r="OWF31" s="229"/>
      <c r="OWG31" s="229"/>
      <c r="OWP31" s="229"/>
      <c r="OWQ31" s="229"/>
      <c r="OWR31" s="229"/>
      <c r="OWS31" s="229"/>
      <c r="OWT31" s="229"/>
      <c r="OWU31" s="229"/>
      <c r="OWV31" s="229"/>
      <c r="OWW31" s="229"/>
      <c r="OXF31" s="229"/>
      <c r="OXG31" s="229"/>
      <c r="OXH31" s="229"/>
      <c r="OXI31" s="229"/>
      <c r="OXJ31" s="229"/>
      <c r="OXK31" s="229"/>
      <c r="OXL31" s="229"/>
      <c r="OXM31" s="229"/>
      <c r="OXV31" s="229"/>
      <c r="OXW31" s="229"/>
      <c r="OXX31" s="229"/>
      <c r="OXY31" s="229"/>
      <c r="OXZ31" s="229"/>
      <c r="OYA31" s="229"/>
      <c r="OYB31" s="229"/>
      <c r="OYC31" s="229"/>
      <c r="OYL31" s="229"/>
      <c r="OYM31" s="229"/>
      <c r="OYN31" s="229"/>
      <c r="OYO31" s="229"/>
      <c r="OYP31" s="229"/>
      <c r="OYQ31" s="229"/>
      <c r="OYR31" s="229"/>
      <c r="OYS31" s="229"/>
      <c r="OZB31" s="229"/>
      <c r="OZC31" s="229"/>
      <c r="OZD31" s="229"/>
      <c r="OZE31" s="229"/>
      <c r="OZF31" s="229"/>
      <c r="OZG31" s="229"/>
      <c r="OZH31" s="229"/>
      <c r="OZI31" s="229"/>
      <c r="OZR31" s="229"/>
      <c r="OZS31" s="229"/>
      <c r="OZT31" s="229"/>
      <c r="OZU31" s="229"/>
      <c r="OZV31" s="229"/>
      <c r="OZW31" s="229"/>
      <c r="OZX31" s="229"/>
      <c r="OZY31" s="229"/>
      <c r="PAH31" s="229"/>
      <c r="PAI31" s="229"/>
      <c r="PAJ31" s="229"/>
      <c r="PAK31" s="229"/>
      <c r="PAL31" s="229"/>
      <c r="PAM31" s="229"/>
      <c r="PAN31" s="229"/>
      <c r="PAO31" s="229"/>
      <c r="PAX31" s="229"/>
      <c r="PAY31" s="229"/>
      <c r="PAZ31" s="229"/>
      <c r="PBA31" s="229"/>
      <c r="PBB31" s="229"/>
      <c r="PBC31" s="229"/>
      <c r="PBD31" s="229"/>
      <c r="PBE31" s="229"/>
      <c r="PBN31" s="229"/>
      <c r="PBO31" s="229"/>
      <c r="PBP31" s="229"/>
      <c r="PBQ31" s="229"/>
      <c r="PBR31" s="229"/>
      <c r="PBS31" s="229"/>
      <c r="PBT31" s="229"/>
      <c r="PBU31" s="229"/>
      <c r="PCD31" s="229"/>
      <c r="PCE31" s="229"/>
      <c r="PCF31" s="229"/>
      <c r="PCG31" s="229"/>
      <c r="PCH31" s="229"/>
      <c r="PCI31" s="229"/>
      <c r="PCJ31" s="229"/>
      <c r="PCK31" s="229"/>
      <c r="PCT31" s="229"/>
      <c r="PCU31" s="229"/>
      <c r="PCV31" s="229"/>
      <c r="PCW31" s="229"/>
      <c r="PCX31" s="229"/>
      <c r="PCY31" s="229"/>
      <c r="PCZ31" s="229"/>
      <c r="PDA31" s="229"/>
      <c r="PDJ31" s="229"/>
      <c r="PDK31" s="229"/>
      <c r="PDL31" s="229"/>
      <c r="PDM31" s="229"/>
      <c r="PDN31" s="229"/>
      <c r="PDO31" s="229"/>
      <c r="PDP31" s="229"/>
      <c r="PDQ31" s="229"/>
      <c r="PDZ31" s="229"/>
      <c r="PEA31" s="229"/>
      <c r="PEB31" s="229"/>
      <c r="PEC31" s="229"/>
      <c r="PED31" s="229"/>
      <c r="PEE31" s="229"/>
      <c r="PEF31" s="229"/>
      <c r="PEG31" s="229"/>
      <c r="PEP31" s="229"/>
      <c r="PEQ31" s="229"/>
      <c r="PER31" s="229"/>
      <c r="PES31" s="229"/>
      <c r="PET31" s="229"/>
      <c r="PEU31" s="229"/>
      <c r="PEV31" s="229"/>
      <c r="PEW31" s="229"/>
      <c r="PFF31" s="229"/>
      <c r="PFG31" s="229"/>
      <c r="PFH31" s="229"/>
      <c r="PFI31" s="229"/>
      <c r="PFJ31" s="229"/>
      <c r="PFK31" s="229"/>
      <c r="PFL31" s="229"/>
      <c r="PFM31" s="229"/>
      <c r="PFV31" s="229"/>
      <c r="PFW31" s="229"/>
      <c r="PFX31" s="229"/>
      <c r="PFY31" s="229"/>
      <c r="PFZ31" s="229"/>
      <c r="PGA31" s="229"/>
      <c r="PGB31" s="229"/>
      <c r="PGC31" s="229"/>
      <c r="PGL31" s="229"/>
      <c r="PGM31" s="229"/>
      <c r="PGN31" s="229"/>
      <c r="PGO31" s="229"/>
      <c r="PGP31" s="229"/>
      <c r="PGQ31" s="229"/>
      <c r="PGR31" s="229"/>
      <c r="PGS31" s="229"/>
      <c r="PHB31" s="229"/>
      <c r="PHC31" s="229"/>
      <c r="PHD31" s="229"/>
      <c r="PHE31" s="229"/>
      <c r="PHF31" s="229"/>
      <c r="PHG31" s="229"/>
      <c r="PHH31" s="229"/>
      <c r="PHI31" s="229"/>
      <c r="PHR31" s="229"/>
      <c r="PHS31" s="229"/>
      <c r="PHT31" s="229"/>
      <c r="PHU31" s="229"/>
      <c r="PHV31" s="229"/>
      <c r="PHW31" s="229"/>
      <c r="PHX31" s="229"/>
      <c r="PHY31" s="229"/>
      <c r="PIH31" s="229"/>
      <c r="PII31" s="229"/>
      <c r="PIJ31" s="229"/>
      <c r="PIK31" s="229"/>
      <c r="PIL31" s="229"/>
      <c r="PIM31" s="229"/>
      <c r="PIN31" s="229"/>
      <c r="PIO31" s="229"/>
      <c r="PIX31" s="229"/>
      <c r="PIY31" s="229"/>
      <c r="PIZ31" s="229"/>
      <c r="PJA31" s="229"/>
      <c r="PJB31" s="229"/>
      <c r="PJC31" s="229"/>
      <c r="PJD31" s="229"/>
      <c r="PJE31" s="229"/>
      <c r="PJN31" s="229"/>
      <c r="PJO31" s="229"/>
      <c r="PJP31" s="229"/>
      <c r="PJQ31" s="229"/>
      <c r="PJR31" s="229"/>
      <c r="PJS31" s="229"/>
      <c r="PJT31" s="229"/>
      <c r="PJU31" s="229"/>
      <c r="PKD31" s="229"/>
      <c r="PKE31" s="229"/>
      <c r="PKF31" s="229"/>
      <c r="PKG31" s="229"/>
      <c r="PKH31" s="229"/>
      <c r="PKI31" s="229"/>
      <c r="PKJ31" s="229"/>
      <c r="PKK31" s="229"/>
      <c r="PKT31" s="229"/>
      <c r="PKU31" s="229"/>
      <c r="PKV31" s="229"/>
      <c r="PKW31" s="229"/>
      <c r="PKX31" s="229"/>
      <c r="PKY31" s="229"/>
      <c r="PKZ31" s="229"/>
      <c r="PLA31" s="229"/>
      <c r="PLJ31" s="229"/>
      <c r="PLK31" s="229"/>
      <c r="PLL31" s="229"/>
      <c r="PLM31" s="229"/>
      <c r="PLN31" s="229"/>
      <c r="PLO31" s="229"/>
      <c r="PLP31" s="229"/>
      <c r="PLQ31" s="229"/>
      <c r="PLZ31" s="229"/>
      <c r="PMA31" s="229"/>
      <c r="PMB31" s="229"/>
      <c r="PMC31" s="229"/>
      <c r="PMD31" s="229"/>
      <c r="PME31" s="229"/>
      <c r="PMF31" s="229"/>
      <c r="PMG31" s="229"/>
      <c r="PMP31" s="229"/>
      <c r="PMQ31" s="229"/>
      <c r="PMR31" s="229"/>
      <c r="PMS31" s="229"/>
      <c r="PMT31" s="229"/>
      <c r="PMU31" s="229"/>
      <c r="PMV31" s="229"/>
      <c r="PMW31" s="229"/>
      <c r="PNF31" s="229"/>
      <c r="PNG31" s="229"/>
      <c r="PNH31" s="229"/>
      <c r="PNI31" s="229"/>
      <c r="PNJ31" s="229"/>
      <c r="PNK31" s="229"/>
      <c r="PNL31" s="229"/>
      <c r="PNM31" s="229"/>
      <c r="PNV31" s="229"/>
      <c r="PNW31" s="229"/>
      <c r="PNX31" s="229"/>
      <c r="PNY31" s="229"/>
      <c r="PNZ31" s="229"/>
      <c r="POA31" s="229"/>
      <c r="POB31" s="229"/>
      <c r="POC31" s="229"/>
      <c r="POL31" s="229"/>
      <c r="POM31" s="229"/>
      <c r="PON31" s="229"/>
      <c r="POO31" s="229"/>
      <c r="POP31" s="229"/>
      <c r="POQ31" s="229"/>
      <c r="POR31" s="229"/>
      <c r="POS31" s="229"/>
      <c r="PPB31" s="229"/>
      <c r="PPC31" s="229"/>
      <c r="PPD31" s="229"/>
      <c r="PPE31" s="229"/>
      <c r="PPF31" s="229"/>
      <c r="PPG31" s="229"/>
      <c r="PPH31" s="229"/>
      <c r="PPI31" s="229"/>
      <c r="PPR31" s="229"/>
      <c r="PPS31" s="229"/>
      <c r="PPT31" s="229"/>
      <c r="PPU31" s="229"/>
      <c r="PPV31" s="229"/>
      <c r="PPW31" s="229"/>
      <c r="PPX31" s="229"/>
      <c r="PPY31" s="229"/>
      <c r="PQH31" s="229"/>
      <c r="PQI31" s="229"/>
      <c r="PQJ31" s="229"/>
      <c r="PQK31" s="229"/>
      <c r="PQL31" s="229"/>
      <c r="PQM31" s="229"/>
      <c r="PQN31" s="229"/>
      <c r="PQO31" s="229"/>
      <c r="PQX31" s="229"/>
      <c r="PQY31" s="229"/>
      <c r="PQZ31" s="229"/>
      <c r="PRA31" s="229"/>
      <c r="PRB31" s="229"/>
      <c r="PRC31" s="229"/>
      <c r="PRD31" s="229"/>
      <c r="PRE31" s="229"/>
      <c r="PRN31" s="229"/>
      <c r="PRO31" s="229"/>
      <c r="PRP31" s="229"/>
      <c r="PRQ31" s="229"/>
      <c r="PRR31" s="229"/>
      <c r="PRS31" s="229"/>
      <c r="PRT31" s="229"/>
      <c r="PRU31" s="229"/>
      <c r="PSD31" s="229"/>
      <c r="PSE31" s="229"/>
      <c r="PSF31" s="229"/>
      <c r="PSG31" s="229"/>
      <c r="PSH31" s="229"/>
      <c r="PSI31" s="229"/>
      <c r="PSJ31" s="229"/>
      <c r="PSK31" s="229"/>
      <c r="PST31" s="229"/>
      <c r="PSU31" s="229"/>
      <c r="PSV31" s="229"/>
      <c r="PSW31" s="229"/>
      <c r="PSX31" s="229"/>
      <c r="PSY31" s="229"/>
      <c r="PSZ31" s="229"/>
      <c r="PTA31" s="229"/>
      <c r="PTJ31" s="229"/>
      <c r="PTK31" s="229"/>
      <c r="PTL31" s="229"/>
      <c r="PTM31" s="229"/>
      <c r="PTN31" s="229"/>
      <c r="PTO31" s="229"/>
      <c r="PTP31" s="229"/>
      <c r="PTQ31" s="229"/>
      <c r="PTZ31" s="229"/>
      <c r="PUA31" s="229"/>
      <c r="PUB31" s="229"/>
      <c r="PUC31" s="229"/>
      <c r="PUD31" s="229"/>
      <c r="PUE31" s="229"/>
      <c r="PUF31" s="229"/>
      <c r="PUG31" s="229"/>
      <c r="PUP31" s="229"/>
      <c r="PUQ31" s="229"/>
      <c r="PUR31" s="229"/>
      <c r="PUS31" s="229"/>
      <c r="PUT31" s="229"/>
      <c r="PUU31" s="229"/>
      <c r="PUV31" s="229"/>
      <c r="PUW31" s="229"/>
      <c r="PVF31" s="229"/>
      <c r="PVG31" s="229"/>
      <c r="PVH31" s="229"/>
      <c r="PVI31" s="229"/>
      <c r="PVJ31" s="229"/>
      <c r="PVK31" s="229"/>
      <c r="PVL31" s="229"/>
      <c r="PVM31" s="229"/>
      <c r="PVV31" s="229"/>
      <c r="PVW31" s="229"/>
      <c r="PVX31" s="229"/>
      <c r="PVY31" s="229"/>
      <c r="PVZ31" s="229"/>
      <c r="PWA31" s="229"/>
      <c r="PWB31" s="229"/>
      <c r="PWC31" s="229"/>
      <c r="PWL31" s="229"/>
      <c r="PWM31" s="229"/>
      <c r="PWN31" s="229"/>
      <c r="PWO31" s="229"/>
      <c r="PWP31" s="229"/>
      <c r="PWQ31" s="229"/>
      <c r="PWR31" s="229"/>
      <c r="PWS31" s="229"/>
      <c r="PXB31" s="229"/>
      <c r="PXC31" s="229"/>
      <c r="PXD31" s="229"/>
      <c r="PXE31" s="229"/>
      <c r="PXF31" s="229"/>
      <c r="PXG31" s="229"/>
      <c r="PXH31" s="229"/>
      <c r="PXI31" s="229"/>
      <c r="PXR31" s="229"/>
      <c r="PXS31" s="229"/>
      <c r="PXT31" s="229"/>
      <c r="PXU31" s="229"/>
      <c r="PXV31" s="229"/>
      <c r="PXW31" s="229"/>
      <c r="PXX31" s="229"/>
      <c r="PXY31" s="229"/>
      <c r="PYH31" s="229"/>
      <c r="PYI31" s="229"/>
      <c r="PYJ31" s="229"/>
      <c r="PYK31" s="229"/>
      <c r="PYL31" s="229"/>
      <c r="PYM31" s="229"/>
      <c r="PYN31" s="229"/>
      <c r="PYO31" s="229"/>
      <c r="PYX31" s="229"/>
      <c r="PYY31" s="229"/>
      <c r="PYZ31" s="229"/>
      <c r="PZA31" s="229"/>
      <c r="PZB31" s="229"/>
      <c r="PZC31" s="229"/>
      <c r="PZD31" s="229"/>
      <c r="PZE31" s="229"/>
      <c r="PZN31" s="229"/>
      <c r="PZO31" s="229"/>
      <c r="PZP31" s="229"/>
      <c r="PZQ31" s="229"/>
      <c r="PZR31" s="229"/>
      <c r="PZS31" s="229"/>
      <c r="PZT31" s="229"/>
      <c r="PZU31" s="229"/>
      <c r="QAD31" s="229"/>
      <c r="QAE31" s="229"/>
      <c r="QAF31" s="229"/>
      <c r="QAG31" s="229"/>
      <c r="QAH31" s="229"/>
      <c r="QAI31" s="229"/>
      <c r="QAJ31" s="229"/>
      <c r="QAK31" s="229"/>
      <c r="QAT31" s="229"/>
      <c r="QAU31" s="229"/>
      <c r="QAV31" s="229"/>
      <c r="QAW31" s="229"/>
      <c r="QAX31" s="229"/>
      <c r="QAY31" s="229"/>
      <c r="QAZ31" s="229"/>
      <c r="QBA31" s="229"/>
      <c r="QBJ31" s="229"/>
      <c r="QBK31" s="229"/>
      <c r="QBL31" s="229"/>
      <c r="QBM31" s="229"/>
      <c r="QBN31" s="229"/>
      <c r="QBO31" s="229"/>
      <c r="QBP31" s="229"/>
      <c r="QBQ31" s="229"/>
      <c r="QBZ31" s="229"/>
      <c r="QCA31" s="229"/>
      <c r="QCB31" s="229"/>
      <c r="QCC31" s="229"/>
      <c r="QCD31" s="229"/>
      <c r="QCE31" s="229"/>
      <c r="QCF31" s="229"/>
      <c r="QCG31" s="229"/>
      <c r="QCP31" s="229"/>
      <c r="QCQ31" s="229"/>
      <c r="QCR31" s="229"/>
      <c r="QCS31" s="229"/>
      <c r="QCT31" s="229"/>
      <c r="QCU31" s="229"/>
      <c r="QCV31" s="229"/>
      <c r="QCW31" s="229"/>
      <c r="QDF31" s="229"/>
      <c r="QDG31" s="229"/>
      <c r="QDH31" s="229"/>
      <c r="QDI31" s="229"/>
      <c r="QDJ31" s="229"/>
      <c r="QDK31" s="229"/>
      <c r="QDL31" s="229"/>
      <c r="QDM31" s="229"/>
      <c r="QDV31" s="229"/>
      <c r="QDW31" s="229"/>
      <c r="QDX31" s="229"/>
      <c r="QDY31" s="229"/>
      <c r="QDZ31" s="229"/>
      <c r="QEA31" s="229"/>
      <c r="QEB31" s="229"/>
      <c r="QEC31" s="229"/>
      <c r="QEL31" s="229"/>
      <c r="QEM31" s="229"/>
      <c r="QEN31" s="229"/>
      <c r="QEO31" s="229"/>
      <c r="QEP31" s="229"/>
      <c r="QEQ31" s="229"/>
      <c r="QER31" s="229"/>
      <c r="QES31" s="229"/>
      <c r="QFB31" s="229"/>
      <c r="QFC31" s="229"/>
      <c r="QFD31" s="229"/>
      <c r="QFE31" s="229"/>
      <c r="QFF31" s="229"/>
      <c r="QFG31" s="229"/>
      <c r="QFH31" s="229"/>
      <c r="QFI31" s="229"/>
      <c r="QFR31" s="229"/>
      <c r="QFS31" s="229"/>
      <c r="QFT31" s="229"/>
      <c r="QFU31" s="229"/>
      <c r="QFV31" s="229"/>
      <c r="QFW31" s="229"/>
      <c r="QFX31" s="229"/>
      <c r="QFY31" s="229"/>
      <c r="QGH31" s="229"/>
      <c r="QGI31" s="229"/>
      <c r="QGJ31" s="229"/>
      <c r="QGK31" s="229"/>
      <c r="QGL31" s="229"/>
      <c r="QGM31" s="229"/>
      <c r="QGN31" s="229"/>
      <c r="QGO31" s="229"/>
      <c r="QGX31" s="229"/>
      <c r="QGY31" s="229"/>
      <c r="QGZ31" s="229"/>
      <c r="QHA31" s="229"/>
      <c r="QHB31" s="229"/>
      <c r="QHC31" s="229"/>
      <c r="QHD31" s="229"/>
      <c r="QHE31" s="229"/>
      <c r="QHN31" s="229"/>
      <c r="QHO31" s="229"/>
      <c r="QHP31" s="229"/>
      <c r="QHQ31" s="229"/>
      <c r="QHR31" s="229"/>
      <c r="QHS31" s="229"/>
      <c r="QHT31" s="229"/>
      <c r="QHU31" s="229"/>
      <c r="QID31" s="229"/>
      <c r="QIE31" s="229"/>
      <c r="QIF31" s="229"/>
      <c r="QIG31" s="229"/>
      <c r="QIH31" s="229"/>
      <c r="QII31" s="229"/>
      <c r="QIJ31" s="229"/>
      <c r="QIK31" s="229"/>
      <c r="QIT31" s="229"/>
      <c r="QIU31" s="229"/>
      <c r="QIV31" s="229"/>
      <c r="QIW31" s="229"/>
      <c r="QIX31" s="229"/>
      <c r="QIY31" s="229"/>
      <c r="QIZ31" s="229"/>
      <c r="QJA31" s="229"/>
      <c r="QJJ31" s="229"/>
      <c r="QJK31" s="229"/>
      <c r="QJL31" s="229"/>
      <c r="QJM31" s="229"/>
      <c r="QJN31" s="229"/>
      <c r="QJO31" s="229"/>
      <c r="QJP31" s="229"/>
      <c r="QJQ31" s="229"/>
      <c r="QJZ31" s="229"/>
      <c r="QKA31" s="229"/>
      <c r="QKB31" s="229"/>
      <c r="QKC31" s="229"/>
      <c r="QKD31" s="229"/>
      <c r="QKE31" s="229"/>
      <c r="QKF31" s="229"/>
      <c r="QKG31" s="229"/>
      <c r="QKP31" s="229"/>
      <c r="QKQ31" s="229"/>
      <c r="QKR31" s="229"/>
      <c r="QKS31" s="229"/>
      <c r="QKT31" s="229"/>
      <c r="QKU31" s="229"/>
      <c r="QKV31" s="229"/>
      <c r="QKW31" s="229"/>
      <c r="QLF31" s="229"/>
      <c r="QLG31" s="229"/>
      <c r="QLH31" s="229"/>
      <c r="QLI31" s="229"/>
      <c r="QLJ31" s="229"/>
      <c r="QLK31" s="229"/>
      <c r="QLL31" s="229"/>
      <c r="QLM31" s="229"/>
      <c r="QLV31" s="229"/>
      <c r="QLW31" s="229"/>
      <c r="QLX31" s="229"/>
      <c r="QLY31" s="229"/>
      <c r="QLZ31" s="229"/>
      <c r="QMA31" s="229"/>
      <c r="QMB31" s="229"/>
      <c r="QMC31" s="229"/>
      <c r="QML31" s="229"/>
      <c r="QMM31" s="229"/>
      <c r="QMN31" s="229"/>
      <c r="QMO31" s="229"/>
      <c r="QMP31" s="229"/>
      <c r="QMQ31" s="229"/>
      <c r="QMR31" s="229"/>
      <c r="QMS31" s="229"/>
      <c r="QNB31" s="229"/>
      <c r="QNC31" s="229"/>
      <c r="QND31" s="229"/>
      <c r="QNE31" s="229"/>
      <c r="QNF31" s="229"/>
      <c r="QNG31" s="229"/>
      <c r="QNH31" s="229"/>
      <c r="QNI31" s="229"/>
      <c r="QNR31" s="229"/>
      <c r="QNS31" s="229"/>
      <c r="QNT31" s="229"/>
      <c r="QNU31" s="229"/>
      <c r="QNV31" s="229"/>
      <c r="QNW31" s="229"/>
      <c r="QNX31" s="229"/>
      <c r="QNY31" s="229"/>
      <c r="QOH31" s="229"/>
      <c r="QOI31" s="229"/>
      <c r="QOJ31" s="229"/>
      <c r="QOK31" s="229"/>
      <c r="QOL31" s="229"/>
      <c r="QOM31" s="229"/>
      <c r="QON31" s="229"/>
      <c r="QOO31" s="229"/>
      <c r="QOX31" s="229"/>
      <c r="QOY31" s="229"/>
      <c r="QOZ31" s="229"/>
      <c r="QPA31" s="229"/>
      <c r="QPB31" s="229"/>
      <c r="QPC31" s="229"/>
      <c r="QPD31" s="229"/>
      <c r="QPE31" s="229"/>
      <c r="QPN31" s="229"/>
      <c r="QPO31" s="229"/>
      <c r="QPP31" s="229"/>
      <c r="QPQ31" s="229"/>
      <c r="QPR31" s="229"/>
      <c r="QPS31" s="229"/>
      <c r="QPT31" s="229"/>
      <c r="QPU31" s="229"/>
      <c r="QQD31" s="229"/>
      <c r="QQE31" s="229"/>
      <c r="QQF31" s="229"/>
      <c r="QQG31" s="229"/>
      <c r="QQH31" s="229"/>
      <c r="QQI31" s="229"/>
      <c r="QQJ31" s="229"/>
      <c r="QQK31" s="229"/>
      <c r="QQT31" s="229"/>
      <c r="QQU31" s="229"/>
      <c r="QQV31" s="229"/>
      <c r="QQW31" s="229"/>
      <c r="QQX31" s="229"/>
      <c r="QQY31" s="229"/>
      <c r="QQZ31" s="229"/>
      <c r="QRA31" s="229"/>
      <c r="QRJ31" s="229"/>
      <c r="QRK31" s="229"/>
      <c r="QRL31" s="229"/>
      <c r="QRM31" s="229"/>
      <c r="QRN31" s="229"/>
      <c r="QRO31" s="229"/>
      <c r="QRP31" s="229"/>
      <c r="QRQ31" s="229"/>
      <c r="QRZ31" s="229"/>
      <c r="QSA31" s="229"/>
      <c r="QSB31" s="229"/>
      <c r="QSC31" s="229"/>
      <c r="QSD31" s="229"/>
      <c r="QSE31" s="229"/>
      <c r="QSF31" s="229"/>
      <c r="QSG31" s="229"/>
      <c r="QSP31" s="229"/>
      <c r="QSQ31" s="229"/>
      <c r="QSR31" s="229"/>
      <c r="QSS31" s="229"/>
      <c r="QST31" s="229"/>
      <c r="QSU31" s="229"/>
      <c r="QSV31" s="229"/>
      <c r="QSW31" s="229"/>
      <c r="QTF31" s="229"/>
      <c r="QTG31" s="229"/>
      <c r="QTH31" s="229"/>
      <c r="QTI31" s="229"/>
      <c r="QTJ31" s="229"/>
      <c r="QTK31" s="229"/>
      <c r="QTL31" s="229"/>
      <c r="QTM31" s="229"/>
      <c r="QTV31" s="229"/>
      <c r="QTW31" s="229"/>
      <c r="QTX31" s="229"/>
      <c r="QTY31" s="229"/>
      <c r="QTZ31" s="229"/>
      <c r="QUA31" s="229"/>
      <c r="QUB31" s="229"/>
      <c r="QUC31" s="229"/>
      <c r="QUL31" s="229"/>
      <c r="QUM31" s="229"/>
      <c r="QUN31" s="229"/>
      <c r="QUO31" s="229"/>
      <c r="QUP31" s="229"/>
      <c r="QUQ31" s="229"/>
      <c r="QUR31" s="229"/>
      <c r="QUS31" s="229"/>
      <c r="QVB31" s="229"/>
      <c r="QVC31" s="229"/>
      <c r="QVD31" s="229"/>
      <c r="QVE31" s="229"/>
      <c r="QVF31" s="229"/>
      <c r="QVG31" s="229"/>
      <c r="QVH31" s="229"/>
      <c r="QVI31" s="229"/>
      <c r="QVR31" s="229"/>
      <c r="QVS31" s="229"/>
      <c r="QVT31" s="229"/>
      <c r="QVU31" s="229"/>
      <c r="QVV31" s="229"/>
      <c r="QVW31" s="229"/>
      <c r="QVX31" s="229"/>
      <c r="QVY31" s="229"/>
      <c r="QWH31" s="229"/>
      <c r="QWI31" s="229"/>
      <c r="QWJ31" s="229"/>
      <c r="QWK31" s="229"/>
      <c r="QWL31" s="229"/>
      <c r="QWM31" s="229"/>
      <c r="QWN31" s="229"/>
      <c r="QWO31" s="229"/>
      <c r="QWX31" s="229"/>
      <c r="QWY31" s="229"/>
      <c r="QWZ31" s="229"/>
      <c r="QXA31" s="229"/>
      <c r="QXB31" s="229"/>
      <c r="QXC31" s="229"/>
      <c r="QXD31" s="229"/>
      <c r="QXE31" s="229"/>
      <c r="QXN31" s="229"/>
      <c r="QXO31" s="229"/>
      <c r="QXP31" s="229"/>
      <c r="QXQ31" s="229"/>
      <c r="QXR31" s="229"/>
      <c r="QXS31" s="229"/>
      <c r="QXT31" s="229"/>
      <c r="QXU31" s="229"/>
      <c r="QYD31" s="229"/>
      <c r="QYE31" s="229"/>
      <c r="QYF31" s="229"/>
      <c r="QYG31" s="229"/>
      <c r="QYH31" s="229"/>
      <c r="QYI31" s="229"/>
      <c r="QYJ31" s="229"/>
      <c r="QYK31" s="229"/>
      <c r="QYT31" s="229"/>
      <c r="QYU31" s="229"/>
      <c r="QYV31" s="229"/>
      <c r="QYW31" s="229"/>
      <c r="QYX31" s="229"/>
      <c r="QYY31" s="229"/>
      <c r="QYZ31" s="229"/>
      <c r="QZA31" s="229"/>
      <c r="QZJ31" s="229"/>
      <c r="QZK31" s="229"/>
      <c r="QZL31" s="229"/>
      <c r="QZM31" s="229"/>
      <c r="QZN31" s="229"/>
      <c r="QZO31" s="229"/>
      <c r="QZP31" s="229"/>
      <c r="QZQ31" s="229"/>
      <c r="QZZ31" s="229"/>
      <c r="RAA31" s="229"/>
      <c r="RAB31" s="229"/>
      <c r="RAC31" s="229"/>
      <c r="RAD31" s="229"/>
      <c r="RAE31" s="229"/>
      <c r="RAF31" s="229"/>
      <c r="RAG31" s="229"/>
      <c r="RAP31" s="229"/>
      <c r="RAQ31" s="229"/>
      <c r="RAR31" s="229"/>
      <c r="RAS31" s="229"/>
      <c r="RAT31" s="229"/>
      <c r="RAU31" s="229"/>
      <c r="RAV31" s="229"/>
      <c r="RAW31" s="229"/>
      <c r="RBF31" s="229"/>
      <c r="RBG31" s="229"/>
      <c r="RBH31" s="229"/>
      <c r="RBI31" s="229"/>
      <c r="RBJ31" s="229"/>
      <c r="RBK31" s="229"/>
      <c r="RBL31" s="229"/>
      <c r="RBM31" s="229"/>
      <c r="RBV31" s="229"/>
      <c r="RBW31" s="229"/>
      <c r="RBX31" s="229"/>
      <c r="RBY31" s="229"/>
      <c r="RBZ31" s="229"/>
      <c r="RCA31" s="229"/>
      <c r="RCB31" s="229"/>
      <c r="RCC31" s="229"/>
      <c r="RCL31" s="229"/>
      <c r="RCM31" s="229"/>
      <c r="RCN31" s="229"/>
      <c r="RCO31" s="229"/>
      <c r="RCP31" s="229"/>
      <c r="RCQ31" s="229"/>
      <c r="RCR31" s="229"/>
      <c r="RCS31" s="229"/>
      <c r="RDB31" s="229"/>
      <c r="RDC31" s="229"/>
      <c r="RDD31" s="229"/>
      <c r="RDE31" s="229"/>
      <c r="RDF31" s="229"/>
      <c r="RDG31" s="229"/>
      <c r="RDH31" s="229"/>
      <c r="RDI31" s="229"/>
      <c r="RDR31" s="229"/>
      <c r="RDS31" s="229"/>
      <c r="RDT31" s="229"/>
      <c r="RDU31" s="229"/>
      <c r="RDV31" s="229"/>
      <c r="RDW31" s="229"/>
      <c r="RDX31" s="229"/>
      <c r="RDY31" s="229"/>
      <c r="REH31" s="229"/>
      <c r="REI31" s="229"/>
      <c r="REJ31" s="229"/>
      <c r="REK31" s="229"/>
      <c r="REL31" s="229"/>
      <c r="REM31" s="229"/>
      <c r="REN31" s="229"/>
      <c r="REO31" s="229"/>
      <c r="REX31" s="229"/>
      <c r="REY31" s="229"/>
      <c r="REZ31" s="229"/>
      <c r="RFA31" s="229"/>
      <c r="RFB31" s="229"/>
      <c r="RFC31" s="229"/>
      <c r="RFD31" s="229"/>
      <c r="RFE31" s="229"/>
      <c r="RFN31" s="229"/>
      <c r="RFO31" s="229"/>
      <c r="RFP31" s="229"/>
      <c r="RFQ31" s="229"/>
      <c r="RFR31" s="229"/>
      <c r="RFS31" s="229"/>
      <c r="RFT31" s="229"/>
      <c r="RFU31" s="229"/>
      <c r="RGD31" s="229"/>
      <c r="RGE31" s="229"/>
      <c r="RGF31" s="229"/>
      <c r="RGG31" s="229"/>
      <c r="RGH31" s="229"/>
      <c r="RGI31" s="229"/>
      <c r="RGJ31" s="229"/>
      <c r="RGK31" s="229"/>
      <c r="RGT31" s="229"/>
      <c r="RGU31" s="229"/>
      <c r="RGV31" s="229"/>
      <c r="RGW31" s="229"/>
      <c r="RGX31" s="229"/>
      <c r="RGY31" s="229"/>
      <c r="RGZ31" s="229"/>
      <c r="RHA31" s="229"/>
      <c r="RHJ31" s="229"/>
      <c r="RHK31" s="229"/>
      <c r="RHL31" s="229"/>
      <c r="RHM31" s="229"/>
      <c r="RHN31" s="229"/>
      <c r="RHO31" s="229"/>
      <c r="RHP31" s="229"/>
      <c r="RHQ31" s="229"/>
      <c r="RHZ31" s="229"/>
      <c r="RIA31" s="229"/>
      <c r="RIB31" s="229"/>
      <c r="RIC31" s="229"/>
      <c r="RID31" s="229"/>
      <c r="RIE31" s="229"/>
      <c r="RIF31" s="229"/>
      <c r="RIG31" s="229"/>
      <c r="RIP31" s="229"/>
      <c r="RIQ31" s="229"/>
      <c r="RIR31" s="229"/>
      <c r="RIS31" s="229"/>
      <c r="RIT31" s="229"/>
      <c r="RIU31" s="229"/>
      <c r="RIV31" s="229"/>
      <c r="RIW31" s="229"/>
      <c r="RJF31" s="229"/>
      <c r="RJG31" s="229"/>
      <c r="RJH31" s="229"/>
      <c r="RJI31" s="229"/>
      <c r="RJJ31" s="229"/>
      <c r="RJK31" s="229"/>
      <c r="RJL31" s="229"/>
      <c r="RJM31" s="229"/>
      <c r="RJV31" s="229"/>
      <c r="RJW31" s="229"/>
      <c r="RJX31" s="229"/>
      <c r="RJY31" s="229"/>
      <c r="RJZ31" s="229"/>
      <c r="RKA31" s="229"/>
      <c r="RKB31" s="229"/>
      <c r="RKC31" s="229"/>
      <c r="RKL31" s="229"/>
      <c r="RKM31" s="229"/>
      <c r="RKN31" s="229"/>
      <c r="RKO31" s="229"/>
      <c r="RKP31" s="229"/>
      <c r="RKQ31" s="229"/>
      <c r="RKR31" s="229"/>
      <c r="RKS31" s="229"/>
      <c r="RLB31" s="229"/>
      <c r="RLC31" s="229"/>
      <c r="RLD31" s="229"/>
      <c r="RLE31" s="229"/>
      <c r="RLF31" s="229"/>
      <c r="RLG31" s="229"/>
      <c r="RLH31" s="229"/>
      <c r="RLI31" s="229"/>
      <c r="RLR31" s="229"/>
      <c r="RLS31" s="229"/>
      <c r="RLT31" s="229"/>
      <c r="RLU31" s="229"/>
      <c r="RLV31" s="229"/>
      <c r="RLW31" s="229"/>
      <c r="RLX31" s="229"/>
      <c r="RLY31" s="229"/>
      <c r="RMH31" s="229"/>
      <c r="RMI31" s="229"/>
      <c r="RMJ31" s="229"/>
      <c r="RMK31" s="229"/>
      <c r="RML31" s="229"/>
      <c r="RMM31" s="229"/>
      <c r="RMN31" s="229"/>
      <c r="RMO31" s="229"/>
      <c r="RMX31" s="229"/>
      <c r="RMY31" s="229"/>
      <c r="RMZ31" s="229"/>
      <c r="RNA31" s="229"/>
      <c r="RNB31" s="229"/>
      <c r="RNC31" s="229"/>
      <c r="RND31" s="229"/>
      <c r="RNE31" s="229"/>
      <c r="RNN31" s="229"/>
      <c r="RNO31" s="229"/>
      <c r="RNP31" s="229"/>
      <c r="RNQ31" s="229"/>
      <c r="RNR31" s="229"/>
      <c r="RNS31" s="229"/>
      <c r="RNT31" s="229"/>
      <c r="RNU31" s="229"/>
      <c r="ROD31" s="229"/>
      <c r="ROE31" s="229"/>
      <c r="ROF31" s="229"/>
      <c r="ROG31" s="229"/>
      <c r="ROH31" s="229"/>
      <c r="ROI31" s="229"/>
      <c r="ROJ31" s="229"/>
      <c r="ROK31" s="229"/>
      <c r="ROT31" s="229"/>
      <c r="ROU31" s="229"/>
      <c r="ROV31" s="229"/>
      <c r="ROW31" s="229"/>
      <c r="ROX31" s="229"/>
      <c r="ROY31" s="229"/>
      <c r="ROZ31" s="229"/>
      <c r="RPA31" s="229"/>
      <c r="RPJ31" s="229"/>
      <c r="RPK31" s="229"/>
      <c r="RPL31" s="229"/>
      <c r="RPM31" s="229"/>
      <c r="RPN31" s="229"/>
      <c r="RPO31" s="229"/>
      <c r="RPP31" s="229"/>
      <c r="RPQ31" s="229"/>
      <c r="RPZ31" s="229"/>
      <c r="RQA31" s="229"/>
      <c r="RQB31" s="229"/>
      <c r="RQC31" s="229"/>
      <c r="RQD31" s="229"/>
      <c r="RQE31" s="229"/>
      <c r="RQF31" s="229"/>
      <c r="RQG31" s="229"/>
      <c r="RQP31" s="229"/>
      <c r="RQQ31" s="229"/>
      <c r="RQR31" s="229"/>
      <c r="RQS31" s="229"/>
      <c r="RQT31" s="229"/>
      <c r="RQU31" s="229"/>
      <c r="RQV31" s="229"/>
      <c r="RQW31" s="229"/>
      <c r="RRF31" s="229"/>
      <c r="RRG31" s="229"/>
      <c r="RRH31" s="229"/>
      <c r="RRI31" s="229"/>
      <c r="RRJ31" s="229"/>
      <c r="RRK31" s="229"/>
      <c r="RRL31" s="229"/>
      <c r="RRM31" s="229"/>
      <c r="RRV31" s="229"/>
      <c r="RRW31" s="229"/>
      <c r="RRX31" s="229"/>
      <c r="RRY31" s="229"/>
      <c r="RRZ31" s="229"/>
      <c r="RSA31" s="229"/>
      <c r="RSB31" s="229"/>
      <c r="RSC31" s="229"/>
      <c r="RSL31" s="229"/>
      <c r="RSM31" s="229"/>
      <c r="RSN31" s="229"/>
      <c r="RSO31" s="229"/>
      <c r="RSP31" s="229"/>
      <c r="RSQ31" s="229"/>
      <c r="RSR31" s="229"/>
      <c r="RSS31" s="229"/>
      <c r="RTB31" s="229"/>
      <c r="RTC31" s="229"/>
      <c r="RTD31" s="229"/>
      <c r="RTE31" s="229"/>
      <c r="RTF31" s="229"/>
      <c r="RTG31" s="229"/>
      <c r="RTH31" s="229"/>
      <c r="RTI31" s="229"/>
      <c r="RTR31" s="229"/>
      <c r="RTS31" s="229"/>
      <c r="RTT31" s="229"/>
      <c r="RTU31" s="229"/>
      <c r="RTV31" s="229"/>
      <c r="RTW31" s="229"/>
      <c r="RTX31" s="229"/>
      <c r="RTY31" s="229"/>
      <c r="RUH31" s="229"/>
      <c r="RUI31" s="229"/>
      <c r="RUJ31" s="229"/>
      <c r="RUK31" s="229"/>
      <c r="RUL31" s="229"/>
      <c r="RUM31" s="229"/>
      <c r="RUN31" s="229"/>
      <c r="RUO31" s="229"/>
      <c r="RUX31" s="229"/>
      <c r="RUY31" s="229"/>
      <c r="RUZ31" s="229"/>
      <c r="RVA31" s="229"/>
      <c r="RVB31" s="229"/>
      <c r="RVC31" s="229"/>
      <c r="RVD31" s="229"/>
      <c r="RVE31" s="229"/>
      <c r="RVN31" s="229"/>
      <c r="RVO31" s="229"/>
      <c r="RVP31" s="229"/>
      <c r="RVQ31" s="229"/>
      <c r="RVR31" s="229"/>
      <c r="RVS31" s="229"/>
      <c r="RVT31" s="229"/>
      <c r="RVU31" s="229"/>
      <c r="RWD31" s="229"/>
      <c r="RWE31" s="229"/>
      <c r="RWF31" s="229"/>
      <c r="RWG31" s="229"/>
      <c r="RWH31" s="229"/>
      <c r="RWI31" s="229"/>
      <c r="RWJ31" s="229"/>
      <c r="RWK31" s="229"/>
      <c r="RWT31" s="229"/>
      <c r="RWU31" s="229"/>
      <c r="RWV31" s="229"/>
      <c r="RWW31" s="229"/>
      <c r="RWX31" s="229"/>
      <c r="RWY31" s="229"/>
      <c r="RWZ31" s="229"/>
      <c r="RXA31" s="229"/>
      <c r="RXJ31" s="229"/>
      <c r="RXK31" s="229"/>
      <c r="RXL31" s="229"/>
      <c r="RXM31" s="229"/>
      <c r="RXN31" s="229"/>
      <c r="RXO31" s="229"/>
      <c r="RXP31" s="229"/>
      <c r="RXQ31" s="229"/>
      <c r="RXZ31" s="229"/>
      <c r="RYA31" s="229"/>
      <c r="RYB31" s="229"/>
      <c r="RYC31" s="229"/>
      <c r="RYD31" s="229"/>
      <c r="RYE31" s="229"/>
      <c r="RYF31" s="229"/>
      <c r="RYG31" s="229"/>
      <c r="RYP31" s="229"/>
      <c r="RYQ31" s="229"/>
      <c r="RYR31" s="229"/>
      <c r="RYS31" s="229"/>
      <c r="RYT31" s="229"/>
      <c r="RYU31" s="229"/>
      <c r="RYV31" s="229"/>
      <c r="RYW31" s="229"/>
      <c r="RZF31" s="229"/>
      <c r="RZG31" s="229"/>
      <c r="RZH31" s="229"/>
      <c r="RZI31" s="229"/>
      <c r="RZJ31" s="229"/>
      <c r="RZK31" s="229"/>
      <c r="RZL31" s="229"/>
      <c r="RZM31" s="229"/>
      <c r="RZV31" s="229"/>
      <c r="RZW31" s="229"/>
      <c r="RZX31" s="229"/>
      <c r="RZY31" s="229"/>
      <c r="RZZ31" s="229"/>
      <c r="SAA31" s="229"/>
      <c r="SAB31" s="229"/>
      <c r="SAC31" s="229"/>
      <c r="SAL31" s="229"/>
      <c r="SAM31" s="229"/>
      <c r="SAN31" s="229"/>
      <c r="SAO31" s="229"/>
      <c r="SAP31" s="229"/>
      <c r="SAQ31" s="229"/>
      <c r="SAR31" s="229"/>
      <c r="SAS31" s="229"/>
      <c r="SBB31" s="229"/>
      <c r="SBC31" s="229"/>
      <c r="SBD31" s="229"/>
      <c r="SBE31" s="229"/>
      <c r="SBF31" s="229"/>
      <c r="SBG31" s="229"/>
      <c r="SBH31" s="229"/>
      <c r="SBI31" s="229"/>
      <c r="SBR31" s="229"/>
      <c r="SBS31" s="229"/>
      <c r="SBT31" s="229"/>
      <c r="SBU31" s="229"/>
      <c r="SBV31" s="229"/>
      <c r="SBW31" s="229"/>
      <c r="SBX31" s="229"/>
      <c r="SBY31" s="229"/>
      <c r="SCH31" s="229"/>
      <c r="SCI31" s="229"/>
      <c r="SCJ31" s="229"/>
      <c r="SCK31" s="229"/>
      <c r="SCL31" s="229"/>
      <c r="SCM31" s="229"/>
      <c r="SCN31" s="229"/>
      <c r="SCO31" s="229"/>
      <c r="SCX31" s="229"/>
      <c r="SCY31" s="229"/>
      <c r="SCZ31" s="229"/>
      <c r="SDA31" s="229"/>
      <c r="SDB31" s="229"/>
      <c r="SDC31" s="229"/>
      <c r="SDD31" s="229"/>
      <c r="SDE31" s="229"/>
      <c r="SDN31" s="229"/>
      <c r="SDO31" s="229"/>
      <c r="SDP31" s="229"/>
      <c r="SDQ31" s="229"/>
      <c r="SDR31" s="229"/>
      <c r="SDS31" s="229"/>
      <c r="SDT31" s="229"/>
      <c r="SDU31" s="229"/>
      <c r="SED31" s="229"/>
      <c r="SEE31" s="229"/>
      <c r="SEF31" s="229"/>
      <c r="SEG31" s="229"/>
      <c r="SEH31" s="229"/>
      <c r="SEI31" s="229"/>
      <c r="SEJ31" s="229"/>
      <c r="SEK31" s="229"/>
      <c r="SET31" s="229"/>
      <c r="SEU31" s="229"/>
      <c r="SEV31" s="229"/>
      <c r="SEW31" s="229"/>
      <c r="SEX31" s="229"/>
      <c r="SEY31" s="229"/>
      <c r="SEZ31" s="229"/>
      <c r="SFA31" s="229"/>
      <c r="SFJ31" s="229"/>
      <c r="SFK31" s="229"/>
      <c r="SFL31" s="229"/>
      <c r="SFM31" s="229"/>
      <c r="SFN31" s="229"/>
      <c r="SFO31" s="229"/>
      <c r="SFP31" s="229"/>
      <c r="SFQ31" s="229"/>
      <c r="SFZ31" s="229"/>
      <c r="SGA31" s="229"/>
      <c r="SGB31" s="229"/>
      <c r="SGC31" s="229"/>
      <c r="SGD31" s="229"/>
      <c r="SGE31" s="229"/>
      <c r="SGF31" s="229"/>
      <c r="SGG31" s="229"/>
      <c r="SGP31" s="229"/>
      <c r="SGQ31" s="229"/>
      <c r="SGR31" s="229"/>
      <c r="SGS31" s="229"/>
      <c r="SGT31" s="229"/>
      <c r="SGU31" s="229"/>
      <c r="SGV31" s="229"/>
      <c r="SGW31" s="229"/>
      <c r="SHF31" s="229"/>
      <c r="SHG31" s="229"/>
      <c r="SHH31" s="229"/>
      <c r="SHI31" s="229"/>
      <c r="SHJ31" s="229"/>
      <c r="SHK31" s="229"/>
      <c r="SHL31" s="229"/>
      <c r="SHM31" s="229"/>
      <c r="SHV31" s="229"/>
      <c r="SHW31" s="229"/>
      <c r="SHX31" s="229"/>
      <c r="SHY31" s="229"/>
      <c r="SHZ31" s="229"/>
      <c r="SIA31" s="229"/>
      <c r="SIB31" s="229"/>
      <c r="SIC31" s="229"/>
      <c r="SIL31" s="229"/>
      <c r="SIM31" s="229"/>
      <c r="SIN31" s="229"/>
      <c r="SIO31" s="229"/>
      <c r="SIP31" s="229"/>
      <c r="SIQ31" s="229"/>
      <c r="SIR31" s="229"/>
      <c r="SIS31" s="229"/>
      <c r="SJB31" s="229"/>
      <c r="SJC31" s="229"/>
      <c r="SJD31" s="229"/>
      <c r="SJE31" s="229"/>
      <c r="SJF31" s="229"/>
      <c r="SJG31" s="229"/>
      <c r="SJH31" s="229"/>
      <c r="SJI31" s="229"/>
      <c r="SJR31" s="229"/>
      <c r="SJS31" s="229"/>
      <c r="SJT31" s="229"/>
      <c r="SJU31" s="229"/>
      <c r="SJV31" s="229"/>
      <c r="SJW31" s="229"/>
      <c r="SJX31" s="229"/>
      <c r="SJY31" s="229"/>
      <c r="SKH31" s="229"/>
      <c r="SKI31" s="229"/>
      <c r="SKJ31" s="229"/>
      <c r="SKK31" s="229"/>
      <c r="SKL31" s="229"/>
      <c r="SKM31" s="229"/>
      <c r="SKN31" s="229"/>
      <c r="SKO31" s="229"/>
      <c r="SKX31" s="229"/>
      <c r="SKY31" s="229"/>
      <c r="SKZ31" s="229"/>
      <c r="SLA31" s="229"/>
      <c r="SLB31" s="229"/>
      <c r="SLC31" s="229"/>
      <c r="SLD31" s="229"/>
      <c r="SLE31" s="229"/>
      <c r="SLN31" s="229"/>
      <c r="SLO31" s="229"/>
      <c r="SLP31" s="229"/>
      <c r="SLQ31" s="229"/>
      <c r="SLR31" s="229"/>
      <c r="SLS31" s="229"/>
      <c r="SLT31" s="229"/>
      <c r="SLU31" s="229"/>
      <c r="SMD31" s="229"/>
      <c r="SME31" s="229"/>
      <c r="SMF31" s="229"/>
      <c r="SMG31" s="229"/>
      <c r="SMH31" s="229"/>
      <c r="SMI31" s="229"/>
      <c r="SMJ31" s="229"/>
      <c r="SMK31" s="229"/>
      <c r="SMT31" s="229"/>
      <c r="SMU31" s="229"/>
      <c r="SMV31" s="229"/>
      <c r="SMW31" s="229"/>
      <c r="SMX31" s="229"/>
      <c r="SMY31" s="229"/>
      <c r="SMZ31" s="229"/>
      <c r="SNA31" s="229"/>
      <c r="SNJ31" s="229"/>
      <c r="SNK31" s="229"/>
      <c r="SNL31" s="229"/>
      <c r="SNM31" s="229"/>
      <c r="SNN31" s="229"/>
      <c r="SNO31" s="229"/>
      <c r="SNP31" s="229"/>
      <c r="SNQ31" s="229"/>
      <c r="SNZ31" s="229"/>
      <c r="SOA31" s="229"/>
      <c r="SOB31" s="229"/>
      <c r="SOC31" s="229"/>
      <c r="SOD31" s="229"/>
      <c r="SOE31" s="229"/>
      <c r="SOF31" s="229"/>
      <c r="SOG31" s="229"/>
      <c r="SOP31" s="229"/>
      <c r="SOQ31" s="229"/>
      <c r="SOR31" s="229"/>
      <c r="SOS31" s="229"/>
      <c r="SOT31" s="229"/>
      <c r="SOU31" s="229"/>
      <c r="SOV31" s="229"/>
      <c r="SOW31" s="229"/>
      <c r="SPF31" s="229"/>
      <c r="SPG31" s="229"/>
      <c r="SPH31" s="229"/>
      <c r="SPI31" s="229"/>
      <c r="SPJ31" s="229"/>
      <c r="SPK31" s="229"/>
      <c r="SPL31" s="229"/>
      <c r="SPM31" s="229"/>
      <c r="SPV31" s="229"/>
      <c r="SPW31" s="229"/>
      <c r="SPX31" s="229"/>
      <c r="SPY31" s="229"/>
      <c r="SPZ31" s="229"/>
      <c r="SQA31" s="229"/>
      <c r="SQB31" s="229"/>
      <c r="SQC31" s="229"/>
      <c r="SQL31" s="229"/>
      <c r="SQM31" s="229"/>
      <c r="SQN31" s="229"/>
      <c r="SQO31" s="229"/>
      <c r="SQP31" s="229"/>
      <c r="SQQ31" s="229"/>
      <c r="SQR31" s="229"/>
      <c r="SQS31" s="229"/>
      <c r="SRB31" s="229"/>
      <c r="SRC31" s="229"/>
      <c r="SRD31" s="229"/>
      <c r="SRE31" s="229"/>
      <c r="SRF31" s="229"/>
      <c r="SRG31" s="229"/>
      <c r="SRH31" s="229"/>
      <c r="SRI31" s="229"/>
      <c r="SRR31" s="229"/>
      <c r="SRS31" s="229"/>
      <c r="SRT31" s="229"/>
      <c r="SRU31" s="229"/>
      <c r="SRV31" s="229"/>
      <c r="SRW31" s="229"/>
      <c r="SRX31" s="229"/>
      <c r="SRY31" s="229"/>
      <c r="SSH31" s="229"/>
      <c r="SSI31" s="229"/>
      <c r="SSJ31" s="229"/>
      <c r="SSK31" s="229"/>
      <c r="SSL31" s="229"/>
      <c r="SSM31" s="229"/>
      <c r="SSN31" s="229"/>
      <c r="SSO31" s="229"/>
      <c r="SSX31" s="229"/>
      <c r="SSY31" s="229"/>
      <c r="SSZ31" s="229"/>
      <c r="STA31" s="229"/>
      <c r="STB31" s="229"/>
      <c r="STC31" s="229"/>
      <c r="STD31" s="229"/>
      <c r="STE31" s="229"/>
      <c r="STN31" s="229"/>
      <c r="STO31" s="229"/>
      <c r="STP31" s="229"/>
      <c r="STQ31" s="229"/>
      <c r="STR31" s="229"/>
      <c r="STS31" s="229"/>
      <c r="STT31" s="229"/>
      <c r="STU31" s="229"/>
      <c r="SUD31" s="229"/>
      <c r="SUE31" s="229"/>
      <c r="SUF31" s="229"/>
      <c r="SUG31" s="229"/>
      <c r="SUH31" s="229"/>
      <c r="SUI31" s="229"/>
      <c r="SUJ31" s="229"/>
      <c r="SUK31" s="229"/>
      <c r="SUT31" s="229"/>
      <c r="SUU31" s="229"/>
      <c r="SUV31" s="229"/>
      <c r="SUW31" s="229"/>
      <c r="SUX31" s="229"/>
      <c r="SUY31" s="229"/>
      <c r="SUZ31" s="229"/>
      <c r="SVA31" s="229"/>
      <c r="SVJ31" s="229"/>
      <c r="SVK31" s="229"/>
      <c r="SVL31" s="229"/>
      <c r="SVM31" s="229"/>
      <c r="SVN31" s="229"/>
      <c r="SVO31" s="229"/>
      <c r="SVP31" s="229"/>
      <c r="SVQ31" s="229"/>
      <c r="SVZ31" s="229"/>
      <c r="SWA31" s="229"/>
      <c r="SWB31" s="229"/>
      <c r="SWC31" s="229"/>
      <c r="SWD31" s="229"/>
      <c r="SWE31" s="229"/>
      <c r="SWF31" s="229"/>
      <c r="SWG31" s="229"/>
      <c r="SWP31" s="229"/>
      <c r="SWQ31" s="229"/>
      <c r="SWR31" s="229"/>
      <c r="SWS31" s="229"/>
      <c r="SWT31" s="229"/>
      <c r="SWU31" s="229"/>
      <c r="SWV31" s="229"/>
      <c r="SWW31" s="229"/>
      <c r="SXF31" s="229"/>
      <c r="SXG31" s="229"/>
      <c r="SXH31" s="229"/>
      <c r="SXI31" s="229"/>
      <c r="SXJ31" s="229"/>
      <c r="SXK31" s="229"/>
      <c r="SXL31" s="229"/>
      <c r="SXM31" s="229"/>
      <c r="SXV31" s="229"/>
      <c r="SXW31" s="229"/>
      <c r="SXX31" s="229"/>
      <c r="SXY31" s="229"/>
      <c r="SXZ31" s="229"/>
      <c r="SYA31" s="229"/>
      <c r="SYB31" s="229"/>
      <c r="SYC31" s="229"/>
      <c r="SYL31" s="229"/>
      <c r="SYM31" s="229"/>
      <c r="SYN31" s="229"/>
      <c r="SYO31" s="229"/>
      <c r="SYP31" s="229"/>
      <c r="SYQ31" s="229"/>
      <c r="SYR31" s="229"/>
      <c r="SYS31" s="229"/>
      <c r="SZB31" s="229"/>
      <c r="SZC31" s="229"/>
      <c r="SZD31" s="229"/>
      <c r="SZE31" s="229"/>
      <c r="SZF31" s="229"/>
      <c r="SZG31" s="229"/>
      <c r="SZH31" s="229"/>
      <c r="SZI31" s="229"/>
      <c r="SZR31" s="229"/>
      <c r="SZS31" s="229"/>
      <c r="SZT31" s="229"/>
      <c r="SZU31" s="229"/>
      <c r="SZV31" s="229"/>
      <c r="SZW31" s="229"/>
      <c r="SZX31" s="229"/>
      <c r="SZY31" s="229"/>
      <c r="TAH31" s="229"/>
      <c r="TAI31" s="229"/>
      <c r="TAJ31" s="229"/>
      <c r="TAK31" s="229"/>
      <c r="TAL31" s="229"/>
      <c r="TAM31" s="229"/>
      <c r="TAN31" s="229"/>
      <c r="TAO31" s="229"/>
      <c r="TAX31" s="229"/>
      <c r="TAY31" s="229"/>
      <c r="TAZ31" s="229"/>
      <c r="TBA31" s="229"/>
      <c r="TBB31" s="229"/>
      <c r="TBC31" s="229"/>
      <c r="TBD31" s="229"/>
      <c r="TBE31" s="229"/>
      <c r="TBN31" s="229"/>
      <c r="TBO31" s="229"/>
      <c r="TBP31" s="229"/>
      <c r="TBQ31" s="229"/>
      <c r="TBR31" s="229"/>
      <c r="TBS31" s="229"/>
      <c r="TBT31" s="229"/>
      <c r="TBU31" s="229"/>
      <c r="TCD31" s="229"/>
      <c r="TCE31" s="229"/>
      <c r="TCF31" s="229"/>
      <c r="TCG31" s="229"/>
      <c r="TCH31" s="229"/>
      <c r="TCI31" s="229"/>
      <c r="TCJ31" s="229"/>
      <c r="TCK31" s="229"/>
      <c r="TCT31" s="229"/>
      <c r="TCU31" s="229"/>
      <c r="TCV31" s="229"/>
      <c r="TCW31" s="229"/>
      <c r="TCX31" s="229"/>
      <c r="TCY31" s="229"/>
      <c r="TCZ31" s="229"/>
      <c r="TDA31" s="229"/>
      <c r="TDJ31" s="229"/>
      <c r="TDK31" s="229"/>
      <c r="TDL31" s="229"/>
      <c r="TDM31" s="229"/>
      <c r="TDN31" s="229"/>
      <c r="TDO31" s="229"/>
      <c r="TDP31" s="229"/>
      <c r="TDQ31" s="229"/>
      <c r="TDZ31" s="229"/>
      <c r="TEA31" s="229"/>
      <c r="TEB31" s="229"/>
      <c r="TEC31" s="229"/>
      <c r="TED31" s="229"/>
      <c r="TEE31" s="229"/>
      <c r="TEF31" s="229"/>
      <c r="TEG31" s="229"/>
      <c r="TEP31" s="229"/>
      <c r="TEQ31" s="229"/>
      <c r="TER31" s="229"/>
      <c r="TES31" s="229"/>
      <c r="TET31" s="229"/>
      <c r="TEU31" s="229"/>
      <c r="TEV31" s="229"/>
      <c r="TEW31" s="229"/>
      <c r="TFF31" s="229"/>
      <c r="TFG31" s="229"/>
      <c r="TFH31" s="229"/>
      <c r="TFI31" s="229"/>
      <c r="TFJ31" s="229"/>
      <c r="TFK31" s="229"/>
      <c r="TFL31" s="229"/>
      <c r="TFM31" s="229"/>
      <c r="TFV31" s="229"/>
      <c r="TFW31" s="229"/>
      <c r="TFX31" s="229"/>
      <c r="TFY31" s="229"/>
      <c r="TFZ31" s="229"/>
      <c r="TGA31" s="229"/>
      <c r="TGB31" s="229"/>
      <c r="TGC31" s="229"/>
      <c r="TGL31" s="229"/>
      <c r="TGM31" s="229"/>
      <c r="TGN31" s="229"/>
      <c r="TGO31" s="229"/>
      <c r="TGP31" s="229"/>
      <c r="TGQ31" s="229"/>
      <c r="TGR31" s="229"/>
      <c r="TGS31" s="229"/>
      <c r="THB31" s="229"/>
      <c r="THC31" s="229"/>
      <c r="THD31" s="229"/>
      <c r="THE31" s="229"/>
      <c r="THF31" s="229"/>
      <c r="THG31" s="229"/>
      <c r="THH31" s="229"/>
      <c r="THI31" s="229"/>
      <c r="THR31" s="229"/>
      <c r="THS31" s="229"/>
      <c r="THT31" s="229"/>
      <c r="THU31" s="229"/>
      <c r="THV31" s="229"/>
      <c r="THW31" s="229"/>
      <c r="THX31" s="229"/>
      <c r="THY31" s="229"/>
      <c r="TIH31" s="229"/>
      <c r="TII31" s="229"/>
      <c r="TIJ31" s="229"/>
      <c r="TIK31" s="229"/>
      <c r="TIL31" s="229"/>
      <c r="TIM31" s="229"/>
      <c r="TIN31" s="229"/>
      <c r="TIO31" s="229"/>
      <c r="TIX31" s="229"/>
      <c r="TIY31" s="229"/>
      <c r="TIZ31" s="229"/>
      <c r="TJA31" s="229"/>
      <c r="TJB31" s="229"/>
      <c r="TJC31" s="229"/>
      <c r="TJD31" s="229"/>
      <c r="TJE31" s="229"/>
      <c r="TJN31" s="229"/>
      <c r="TJO31" s="229"/>
      <c r="TJP31" s="229"/>
      <c r="TJQ31" s="229"/>
      <c r="TJR31" s="229"/>
      <c r="TJS31" s="229"/>
      <c r="TJT31" s="229"/>
      <c r="TJU31" s="229"/>
      <c r="TKD31" s="229"/>
      <c r="TKE31" s="229"/>
      <c r="TKF31" s="229"/>
      <c r="TKG31" s="229"/>
      <c r="TKH31" s="229"/>
      <c r="TKI31" s="229"/>
      <c r="TKJ31" s="229"/>
      <c r="TKK31" s="229"/>
      <c r="TKT31" s="229"/>
      <c r="TKU31" s="229"/>
      <c r="TKV31" s="229"/>
      <c r="TKW31" s="229"/>
      <c r="TKX31" s="229"/>
      <c r="TKY31" s="229"/>
      <c r="TKZ31" s="229"/>
      <c r="TLA31" s="229"/>
      <c r="TLJ31" s="229"/>
      <c r="TLK31" s="229"/>
      <c r="TLL31" s="229"/>
      <c r="TLM31" s="229"/>
      <c r="TLN31" s="229"/>
      <c r="TLO31" s="229"/>
      <c r="TLP31" s="229"/>
      <c r="TLQ31" s="229"/>
      <c r="TLZ31" s="229"/>
      <c r="TMA31" s="229"/>
      <c r="TMB31" s="229"/>
      <c r="TMC31" s="229"/>
      <c r="TMD31" s="229"/>
      <c r="TME31" s="229"/>
      <c r="TMF31" s="229"/>
      <c r="TMG31" s="229"/>
      <c r="TMP31" s="229"/>
      <c r="TMQ31" s="229"/>
      <c r="TMR31" s="229"/>
      <c r="TMS31" s="229"/>
      <c r="TMT31" s="229"/>
      <c r="TMU31" s="229"/>
      <c r="TMV31" s="229"/>
      <c r="TMW31" s="229"/>
      <c r="TNF31" s="229"/>
      <c r="TNG31" s="229"/>
      <c r="TNH31" s="229"/>
      <c r="TNI31" s="229"/>
      <c r="TNJ31" s="229"/>
      <c r="TNK31" s="229"/>
      <c r="TNL31" s="229"/>
      <c r="TNM31" s="229"/>
      <c r="TNV31" s="229"/>
      <c r="TNW31" s="229"/>
      <c r="TNX31" s="229"/>
      <c r="TNY31" s="229"/>
      <c r="TNZ31" s="229"/>
      <c r="TOA31" s="229"/>
      <c r="TOB31" s="229"/>
      <c r="TOC31" s="229"/>
      <c r="TOL31" s="229"/>
      <c r="TOM31" s="229"/>
      <c r="TON31" s="229"/>
      <c r="TOO31" s="229"/>
      <c r="TOP31" s="229"/>
      <c r="TOQ31" s="229"/>
      <c r="TOR31" s="229"/>
      <c r="TOS31" s="229"/>
      <c r="TPB31" s="229"/>
      <c r="TPC31" s="229"/>
      <c r="TPD31" s="229"/>
      <c r="TPE31" s="229"/>
      <c r="TPF31" s="229"/>
      <c r="TPG31" s="229"/>
      <c r="TPH31" s="229"/>
      <c r="TPI31" s="229"/>
      <c r="TPR31" s="229"/>
      <c r="TPS31" s="229"/>
      <c r="TPT31" s="229"/>
      <c r="TPU31" s="229"/>
      <c r="TPV31" s="229"/>
      <c r="TPW31" s="229"/>
      <c r="TPX31" s="229"/>
      <c r="TPY31" s="229"/>
      <c r="TQH31" s="229"/>
      <c r="TQI31" s="229"/>
      <c r="TQJ31" s="229"/>
      <c r="TQK31" s="229"/>
      <c r="TQL31" s="229"/>
      <c r="TQM31" s="229"/>
      <c r="TQN31" s="229"/>
      <c r="TQO31" s="229"/>
      <c r="TQX31" s="229"/>
      <c r="TQY31" s="229"/>
      <c r="TQZ31" s="229"/>
      <c r="TRA31" s="229"/>
      <c r="TRB31" s="229"/>
      <c r="TRC31" s="229"/>
      <c r="TRD31" s="229"/>
      <c r="TRE31" s="229"/>
      <c r="TRN31" s="229"/>
      <c r="TRO31" s="229"/>
      <c r="TRP31" s="229"/>
      <c r="TRQ31" s="229"/>
      <c r="TRR31" s="229"/>
      <c r="TRS31" s="229"/>
      <c r="TRT31" s="229"/>
      <c r="TRU31" s="229"/>
      <c r="TSD31" s="229"/>
      <c r="TSE31" s="229"/>
      <c r="TSF31" s="229"/>
      <c r="TSG31" s="229"/>
      <c r="TSH31" s="229"/>
      <c r="TSI31" s="229"/>
      <c r="TSJ31" s="229"/>
      <c r="TSK31" s="229"/>
      <c r="TST31" s="229"/>
      <c r="TSU31" s="229"/>
      <c r="TSV31" s="229"/>
      <c r="TSW31" s="229"/>
      <c r="TSX31" s="229"/>
      <c r="TSY31" s="229"/>
      <c r="TSZ31" s="229"/>
      <c r="TTA31" s="229"/>
      <c r="TTJ31" s="229"/>
      <c r="TTK31" s="229"/>
      <c r="TTL31" s="229"/>
      <c r="TTM31" s="229"/>
      <c r="TTN31" s="229"/>
      <c r="TTO31" s="229"/>
      <c r="TTP31" s="229"/>
      <c r="TTQ31" s="229"/>
      <c r="TTZ31" s="229"/>
      <c r="TUA31" s="229"/>
      <c r="TUB31" s="229"/>
      <c r="TUC31" s="229"/>
      <c r="TUD31" s="229"/>
      <c r="TUE31" s="229"/>
      <c r="TUF31" s="229"/>
      <c r="TUG31" s="229"/>
      <c r="TUP31" s="229"/>
      <c r="TUQ31" s="229"/>
      <c r="TUR31" s="229"/>
      <c r="TUS31" s="229"/>
      <c r="TUT31" s="229"/>
      <c r="TUU31" s="229"/>
      <c r="TUV31" s="229"/>
      <c r="TUW31" s="229"/>
      <c r="TVF31" s="229"/>
      <c r="TVG31" s="229"/>
      <c r="TVH31" s="229"/>
      <c r="TVI31" s="229"/>
      <c r="TVJ31" s="229"/>
      <c r="TVK31" s="229"/>
      <c r="TVL31" s="229"/>
      <c r="TVM31" s="229"/>
      <c r="TVV31" s="229"/>
      <c r="TVW31" s="229"/>
      <c r="TVX31" s="229"/>
      <c r="TVY31" s="229"/>
      <c r="TVZ31" s="229"/>
      <c r="TWA31" s="229"/>
      <c r="TWB31" s="229"/>
      <c r="TWC31" s="229"/>
      <c r="TWL31" s="229"/>
      <c r="TWM31" s="229"/>
      <c r="TWN31" s="229"/>
      <c r="TWO31" s="229"/>
      <c r="TWP31" s="229"/>
      <c r="TWQ31" s="229"/>
      <c r="TWR31" s="229"/>
      <c r="TWS31" s="229"/>
      <c r="TXB31" s="229"/>
      <c r="TXC31" s="229"/>
      <c r="TXD31" s="229"/>
      <c r="TXE31" s="229"/>
      <c r="TXF31" s="229"/>
      <c r="TXG31" s="229"/>
      <c r="TXH31" s="229"/>
      <c r="TXI31" s="229"/>
      <c r="TXR31" s="229"/>
      <c r="TXS31" s="229"/>
      <c r="TXT31" s="229"/>
      <c r="TXU31" s="229"/>
      <c r="TXV31" s="229"/>
      <c r="TXW31" s="229"/>
      <c r="TXX31" s="229"/>
      <c r="TXY31" s="229"/>
      <c r="TYH31" s="229"/>
      <c r="TYI31" s="229"/>
      <c r="TYJ31" s="229"/>
      <c r="TYK31" s="229"/>
      <c r="TYL31" s="229"/>
      <c r="TYM31" s="229"/>
      <c r="TYN31" s="229"/>
      <c r="TYO31" s="229"/>
      <c r="TYX31" s="229"/>
      <c r="TYY31" s="229"/>
      <c r="TYZ31" s="229"/>
      <c r="TZA31" s="229"/>
      <c r="TZB31" s="229"/>
      <c r="TZC31" s="229"/>
      <c r="TZD31" s="229"/>
      <c r="TZE31" s="229"/>
      <c r="TZN31" s="229"/>
      <c r="TZO31" s="229"/>
      <c r="TZP31" s="229"/>
      <c r="TZQ31" s="229"/>
      <c r="TZR31" s="229"/>
      <c r="TZS31" s="229"/>
      <c r="TZT31" s="229"/>
      <c r="TZU31" s="229"/>
      <c r="UAD31" s="229"/>
      <c r="UAE31" s="229"/>
      <c r="UAF31" s="229"/>
      <c r="UAG31" s="229"/>
      <c r="UAH31" s="229"/>
      <c r="UAI31" s="229"/>
      <c r="UAJ31" s="229"/>
      <c r="UAK31" s="229"/>
      <c r="UAT31" s="229"/>
      <c r="UAU31" s="229"/>
      <c r="UAV31" s="229"/>
      <c r="UAW31" s="229"/>
      <c r="UAX31" s="229"/>
      <c r="UAY31" s="229"/>
      <c r="UAZ31" s="229"/>
      <c r="UBA31" s="229"/>
      <c r="UBJ31" s="229"/>
      <c r="UBK31" s="229"/>
      <c r="UBL31" s="229"/>
      <c r="UBM31" s="229"/>
      <c r="UBN31" s="229"/>
      <c r="UBO31" s="229"/>
      <c r="UBP31" s="229"/>
      <c r="UBQ31" s="229"/>
      <c r="UBZ31" s="229"/>
      <c r="UCA31" s="229"/>
      <c r="UCB31" s="229"/>
      <c r="UCC31" s="229"/>
      <c r="UCD31" s="229"/>
      <c r="UCE31" s="229"/>
      <c r="UCF31" s="229"/>
      <c r="UCG31" s="229"/>
      <c r="UCP31" s="229"/>
      <c r="UCQ31" s="229"/>
      <c r="UCR31" s="229"/>
      <c r="UCS31" s="229"/>
      <c r="UCT31" s="229"/>
      <c r="UCU31" s="229"/>
      <c r="UCV31" s="229"/>
      <c r="UCW31" s="229"/>
      <c r="UDF31" s="229"/>
      <c r="UDG31" s="229"/>
      <c r="UDH31" s="229"/>
      <c r="UDI31" s="229"/>
      <c r="UDJ31" s="229"/>
      <c r="UDK31" s="229"/>
      <c r="UDL31" s="229"/>
      <c r="UDM31" s="229"/>
      <c r="UDV31" s="229"/>
      <c r="UDW31" s="229"/>
      <c r="UDX31" s="229"/>
      <c r="UDY31" s="229"/>
      <c r="UDZ31" s="229"/>
      <c r="UEA31" s="229"/>
      <c r="UEB31" s="229"/>
      <c r="UEC31" s="229"/>
      <c r="UEL31" s="229"/>
      <c r="UEM31" s="229"/>
      <c r="UEN31" s="229"/>
      <c r="UEO31" s="229"/>
      <c r="UEP31" s="229"/>
      <c r="UEQ31" s="229"/>
      <c r="UER31" s="229"/>
      <c r="UES31" s="229"/>
      <c r="UFB31" s="229"/>
      <c r="UFC31" s="229"/>
      <c r="UFD31" s="229"/>
      <c r="UFE31" s="229"/>
      <c r="UFF31" s="229"/>
      <c r="UFG31" s="229"/>
      <c r="UFH31" s="229"/>
      <c r="UFI31" s="229"/>
      <c r="UFR31" s="229"/>
      <c r="UFS31" s="229"/>
      <c r="UFT31" s="229"/>
      <c r="UFU31" s="229"/>
      <c r="UFV31" s="229"/>
      <c r="UFW31" s="229"/>
      <c r="UFX31" s="229"/>
      <c r="UFY31" s="229"/>
      <c r="UGH31" s="229"/>
      <c r="UGI31" s="229"/>
      <c r="UGJ31" s="229"/>
      <c r="UGK31" s="229"/>
      <c r="UGL31" s="229"/>
      <c r="UGM31" s="229"/>
      <c r="UGN31" s="229"/>
      <c r="UGO31" s="229"/>
      <c r="UGX31" s="229"/>
      <c r="UGY31" s="229"/>
      <c r="UGZ31" s="229"/>
      <c r="UHA31" s="229"/>
      <c r="UHB31" s="229"/>
      <c r="UHC31" s="229"/>
      <c r="UHD31" s="229"/>
      <c r="UHE31" s="229"/>
      <c r="UHN31" s="229"/>
      <c r="UHO31" s="229"/>
      <c r="UHP31" s="229"/>
      <c r="UHQ31" s="229"/>
      <c r="UHR31" s="229"/>
      <c r="UHS31" s="229"/>
      <c r="UHT31" s="229"/>
      <c r="UHU31" s="229"/>
      <c r="UID31" s="229"/>
      <c r="UIE31" s="229"/>
      <c r="UIF31" s="229"/>
      <c r="UIG31" s="229"/>
      <c r="UIH31" s="229"/>
      <c r="UII31" s="229"/>
      <c r="UIJ31" s="229"/>
      <c r="UIK31" s="229"/>
      <c r="UIT31" s="229"/>
      <c r="UIU31" s="229"/>
      <c r="UIV31" s="229"/>
      <c r="UIW31" s="229"/>
      <c r="UIX31" s="229"/>
      <c r="UIY31" s="229"/>
      <c r="UIZ31" s="229"/>
      <c r="UJA31" s="229"/>
      <c r="UJJ31" s="229"/>
      <c r="UJK31" s="229"/>
      <c r="UJL31" s="229"/>
      <c r="UJM31" s="229"/>
      <c r="UJN31" s="229"/>
      <c r="UJO31" s="229"/>
      <c r="UJP31" s="229"/>
      <c r="UJQ31" s="229"/>
      <c r="UJZ31" s="229"/>
      <c r="UKA31" s="229"/>
      <c r="UKB31" s="229"/>
      <c r="UKC31" s="229"/>
      <c r="UKD31" s="229"/>
      <c r="UKE31" s="229"/>
      <c r="UKF31" s="229"/>
      <c r="UKG31" s="229"/>
      <c r="UKP31" s="229"/>
      <c r="UKQ31" s="229"/>
      <c r="UKR31" s="229"/>
      <c r="UKS31" s="229"/>
      <c r="UKT31" s="229"/>
      <c r="UKU31" s="229"/>
      <c r="UKV31" s="229"/>
      <c r="UKW31" s="229"/>
      <c r="ULF31" s="229"/>
      <c r="ULG31" s="229"/>
      <c r="ULH31" s="229"/>
      <c r="ULI31" s="229"/>
      <c r="ULJ31" s="229"/>
      <c r="ULK31" s="229"/>
      <c r="ULL31" s="229"/>
      <c r="ULM31" s="229"/>
      <c r="ULV31" s="229"/>
      <c r="ULW31" s="229"/>
      <c r="ULX31" s="229"/>
      <c r="ULY31" s="229"/>
      <c r="ULZ31" s="229"/>
      <c r="UMA31" s="229"/>
      <c r="UMB31" s="229"/>
      <c r="UMC31" s="229"/>
      <c r="UML31" s="229"/>
      <c r="UMM31" s="229"/>
      <c r="UMN31" s="229"/>
      <c r="UMO31" s="229"/>
      <c r="UMP31" s="229"/>
      <c r="UMQ31" s="229"/>
      <c r="UMR31" s="229"/>
      <c r="UMS31" s="229"/>
      <c r="UNB31" s="229"/>
      <c r="UNC31" s="229"/>
      <c r="UND31" s="229"/>
      <c r="UNE31" s="229"/>
      <c r="UNF31" s="229"/>
      <c r="UNG31" s="229"/>
      <c r="UNH31" s="229"/>
      <c r="UNI31" s="229"/>
      <c r="UNR31" s="229"/>
      <c r="UNS31" s="229"/>
      <c r="UNT31" s="229"/>
      <c r="UNU31" s="229"/>
      <c r="UNV31" s="229"/>
      <c r="UNW31" s="229"/>
      <c r="UNX31" s="229"/>
      <c r="UNY31" s="229"/>
      <c r="UOH31" s="229"/>
      <c r="UOI31" s="229"/>
      <c r="UOJ31" s="229"/>
      <c r="UOK31" s="229"/>
      <c r="UOL31" s="229"/>
      <c r="UOM31" s="229"/>
      <c r="UON31" s="229"/>
      <c r="UOO31" s="229"/>
      <c r="UOX31" s="229"/>
      <c r="UOY31" s="229"/>
      <c r="UOZ31" s="229"/>
      <c r="UPA31" s="229"/>
      <c r="UPB31" s="229"/>
      <c r="UPC31" s="229"/>
      <c r="UPD31" s="229"/>
      <c r="UPE31" s="229"/>
      <c r="UPN31" s="229"/>
      <c r="UPO31" s="229"/>
      <c r="UPP31" s="229"/>
      <c r="UPQ31" s="229"/>
      <c r="UPR31" s="229"/>
      <c r="UPS31" s="229"/>
      <c r="UPT31" s="229"/>
      <c r="UPU31" s="229"/>
      <c r="UQD31" s="229"/>
      <c r="UQE31" s="229"/>
      <c r="UQF31" s="229"/>
      <c r="UQG31" s="229"/>
      <c r="UQH31" s="229"/>
      <c r="UQI31" s="229"/>
      <c r="UQJ31" s="229"/>
      <c r="UQK31" s="229"/>
      <c r="UQT31" s="229"/>
      <c r="UQU31" s="229"/>
      <c r="UQV31" s="229"/>
      <c r="UQW31" s="229"/>
      <c r="UQX31" s="229"/>
      <c r="UQY31" s="229"/>
      <c r="UQZ31" s="229"/>
      <c r="URA31" s="229"/>
      <c r="URJ31" s="229"/>
      <c r="URK31" s="229"/>
      <c r="URL31" s="229"/>
      <c r="URM31" s="229"/>
      <c r="URN31" s="229"/>
      <c r="URO31" s="229"/>
      <c r="URP31" s="229"/>
      <c r="URQ31" s="229"/>
      <c r="URZ31" s="229"/>
      <c r="USA31" s="229"/>
      <c r="USB31" s="229"/>
      <c r="USC31" s="229"/>
      <c r="USD31" s="229"/>
      <c r="USE31" s="229"/>
      <c r="USF31" s="229"/>
      <c r="USG31" s="229"/>
      <c r="USP31" s="229"/>
      <c r="USQ31" s="229"/>
      <c r="USR31" s="229"/>
      <c r="USS31" s="229"/>
      <c r="UST31" s="229"/>
      <c r="USU31" s="229"/>
      <c r="USV31" s="229"/>
      <c r="USW31" s="229"/>
      <c r="UTF31" s="229"/>
      <c r="UTG31" s="229"/>
      <c r="UTH31" s="229"/>
      <c r="UTI31" s="229"/>
      <c r="UTJ31" s="229"/>
      <c r="UTK31" s="229"/>
      <c r="UTL31" s="229"/>
      <c r="UTM31" s="229"/>
      <c r="UTV31" s="229"/>
      <c r="UTW31" s="229"/>
      <c r="UTX31" s="229"/>
      <c r="UTY31" s="229"/>
      <c r="UTZ31" s="229"/>
      <c r="UUA31" s="229"/>
      <c r="UUB31" s="229"/>
      <c r="UUC31" s="229"/>
      <c r="UUL31" s="229"/>
      <c r="UUM31" s="229"/>
      <c r="UUN31" s="229"/>
      <c r="UUO31" s="229"/>
      <c r="UUP31" s="229"/>
      <c r="UUQ31" s="229"/>
      <c r="UUR31" s="229"/>
      <c r="UUS31" s="229"/>
      <c r="UVB31" s="229"/>
      <c r="UVC31" s="229"/>
      <c r="UVD31" s="229"/>
      <c r="UVE31" s="229"/>
      <c r="UVF31" s="229"/>
      <c r="UVG31" s="229"/>
      <c r="UVH31" s="229"/>
      <c r="UVI31" s="229"/>
      <c r="UVR31" s="229"/>
      <c r="UVS31" s="229"/>
      <c r="UVT31" s="229"/>
      <c r="UVU31" s="229"/>
      <c r="UVV31" s="229"/>
      <c r="UVW31" s="229"/>
      <c r="UVX31" s="229"/>
      <c r="UVY31" s="229"/>
      <c r="UWH31" s="229"/>
      <c r="UWI31" s="229"/>
      <c r="UWJ31" s="229"/>
      <c r="UWK31" s="229"/>
      <c r="UWL31" s="229"/>
      <c r="UWM31" s="229"/>
      <c r="UWN31" s="229"/>
      <c r="UWO31" s="229"/>
      <c r="UWX31" s="229"/>
      <c r="UWY31" s="229"/>
      <c r="UWZ31" s="229"/>
      <c r="UXA31" s="229"/>
      <c r="UXB31" s="229"/>
      <c r="UXC31" s="229"/>
      <c r="UXD31" s="229"/>
      <c r="UXE31" s="229"/>
      <c r="UXN31" s="229"/>
      <c r="UXO31" s="229"/>
      <c r="UXP31" s="229"/>
      <c r="UXQ31" s="229"/>
      <c r="UXR31" s="229"/>
      <c r="UXS31" s="229"/>
      <c r="UXT31" s="229"/>
      <c r="UXU31" s="229"/>
      <c r="UYD31" s="229"/>
      <c r="UYE31" s="229"/>
      <c r="UYF31" s="229"/>
      <c r="UYG31" s="229"/>
      <c r="UYH31" s="229"/>
      <c r="UYI31" s="229"/>
      <c r="UYJ31" s="229"/>
      <c r="UYK31" s="229"/>
      <c r="UYT31" s="229"/>
      <c r="UYU31" s="229"/>
      <c r="UYV31" s="229"/>
      <c r="UYW31" s="229"/>
      <c r="UYX31" s="229"/>
      <c r="UYY31" s="229"/>
      <c r="UYZ31" s="229"/>
      <c r="UZA31" s="229"/>
      <c r="UZJ31" s="229"/>
      <c r="UZK31" s="229"/>
      <c r="UZL31" s="229"/>
      <c r="UZM31" s="229"/>
      <c r="UZN31" s="229"/>
      <c r="UZO31" s="229"/>
      <c r="UZP31" s="229"/>
      <c r="UZQ31" s="229"/>
      <c r="UZZ31" s="229"/>
      <c r="VAA31" s="229"/>
      <c r="VAB31" s="229"/>
      <c r="VAC31" s="229"/>
      <c r="VAD31" s="229"/>
      <c r="VAE31" s="229"/>
      <c r="VAF31" s="229"/>
      <c r="VAG31" s="229"/>
      <c r="VAP31" s="229"/>
      <c r="VAQ31" s="229"/>
      <c r="VAR31" s="229"/>
      <c r="VAS31" s="229"/>
      <c r="VAT31" s="229"/>
      <c r="VAU31" s="229"/>
      <c r="VAV31" s="229"/>
      <c r="VAW31" s="229"/>
      <c r="VBF31" s="229"/>
      <c r="VBG31" s="229"/>
      <c r="VBH31" s="229"/>
      <c r="VBI31" s="229"/>
      <c r="VBJ31" s="229"/>
      <c r="VBK31" s="229"/>
      <c r="VBL31" s="229"/>
      <c r="VBM31" s="229"/>
      <c r="VBV31" s="229"/>
      <c r="VBW31" s="229"/>
      <c r="VBX31" s="229"/>
      <c r="VBY31" s="229"/>
      <c r="VBZ31" s="229"/>
      <c r="VCA31" s="229"/>
      <c r="VCB31" s="229"/>
      <c r="VCC31" s="229"/>
      <c r="VCL31" s="229"/>
      <c r="VCM31" s="229"/>
      <c r="VCN31" s="229"/>
      <c r="VCO31" s="229"/>
      <c r="VCP31" s="229"/>
      <c r="VCQ31" s="229"/>
      <c r="VCR31" s="229"/>
      <c r="VCS31" s="229"/>
      <c r="VDB31" s="229"/>
      <c r="VDC31" s="229"/>
      <c r="VDD31" s="229"/>
      <c r="VDE31" s="229"/>
      <c r="VDF31" s="229"/>
      <c r="VDG31" s="229"/>
      <c r="VDH31" s="229"/>
      <c r="VDI31" s="229"/>
      <c r="VDR31" s="229"/>
      <c r="VDS31" s="229"/>
      <c r="VDT31" s="229"/>
      <c r="VDU31" s="229"/>
      <c r="VDV31" s="229"/>
      <c r="VDW31" s="229"/>
      <c r="VDX31" s="229"/>
      <c r="VDY31" s="229"/>
      <c r="VEH31" s="229"/>
      <c r="VEI31" s="229"/>
      <c r="VEJ31" s="229"/>
      <c r="VEK31" s="229"/>
      <c r="VEL31" s="229"/>
      <c r="VEM31" s="229"/>
      <c r="VEN31" s="229"/>
      <c r="VEO31" s="229"/>
      <c r="VEX31" s="229"/>
      <c r="VEY31" s="229"/>
      <c r="VEZ31" s="229"/>
      <c r="VFA31" s="229"/>
      <c r="VFB31" s="229"/>
      <c r="VFC31" s="229"/>
      <c r="VFD31" s="229"/>
      <c r="VFE31" s="229"/>
      <c r="VFN31" s="229"/>
      <c r="VFO31" s="229"/>
      <c r="VFP31" s="229"/>
      <c r="VFQ31" s="229"/>
      <c r="VFR31" s="229"/>
      <c r="VFS31" s="229"/>
      <c r="VFT31" s="229"/>
      <c r="VFU31" s="229"/>
      <c r="VGD31" s="229"/>
      <c r="VGE31" s="229"/>
      <c r="VGF31" s="229"/>
      <c r="VGG31" s="229"/>
      <c r="VGH31" s="229"/>
      <c r="VGI31" s="229"/>
      <c r="VGJ31" s="229"/>
      <c r="VGK31" s="229"/>
      <c r="VGT31" s="229"/>
      <c r="VGU31" s="229"/>
      <c r="VGV31" s="229"/>
      <c r="VGW31" s="229"/>
      <c r="VGX31" s="229"/>
      <c r="VGY31" s="229"/>
      <c r="VGZ31" s="229"/>
      <c r="VHA31" s="229"/>
      <c r="VHJ31" s="229"/>
      <c r="VHK31" s="229"/>
      <c r="VHL31" s="229"/>
      <c r="VHM31" s="229"/>
      <c r="VHN31" s="229"/>
      <c r="VHO31" s="229"/>
      <c r="VHP31" s="229"/>
      <c r="VHQ31" s="229"/>
      <c r="VHZ31" s="229"/>
      <c r="VIA31" s="229"/>
      <c r="VIB31" s="229"/>
      <c r="VIC31" s="229"/>
      <c r="VID31" s="229"/>
      <c r="VIE31" s="229"/>
      <c r="VIF31" s="229"/>
      <c r="VIG31" s="229"/>
      <c r="VIP31" s="229"/>
      <c r="VIQ31" s="229"/>
      <c r="VIR31" s="229"/>
      <c r="VIS31" s="229"/>
      <c r="VIT31" s="229"/>
      <c r="VIU31" s="229"/>
      <c r="VIV31" s="229"/>
      <c r="VIW31" s="229"/>
      <c r="VJF31" s="229"/>
      <c r="VJG31" s="229"/>
      <c r="VJH31" s="229"/>
      <c r="VJI31" s="229"/>
      <c r="VJJ31" s="229"/>
      <c r="VJK31" s="229"/>
      <c r="VJL31" s="229"/>
      <c r="VJM31" s="229"/>
      <c r="VJV31" s="229"/>
      <c r="VJW31" s="229"/>
      <c r="VJX31" s="229"/>
      <c r="VJY31" s="229"/>
      <c r="VJZ31" s="229"/>
      <c r="VKA31" s="229"/>
      <c r="VKB31" s="229"/>
      <c r="VKC31" s="229"/>
      <c r="VKL31" s="229"/>
      <c r="VKM31" s="229"/>
      <c r="VKN31" s="229"/>
      <c r="VKO31" s="229"/>
      <c r="VKP31" s="229"/>
      <c r="VKQ31" s="229"/>
      <c r="VKR31" s="229"/>
      <c r="VKS31" s="229"/>
      <c r="VLB31" s="229"/>
      <c r="VLC31" s="229"/>
      <c r="VLD31" s="229"/>
      <c r="VLE31" s="229"/>
      <c r="VLF31" s="229"/>
      <c r="VLG31" s="229"/>
      <c r="VLH31" s="229"/>
      <c r="VLI31" s="229"/>
      <c r="VLR31" s="229"/>
      <c r="VLS31" s="229"/>
      <c r="VLT31" s="229"/>
      <c r="VLU31" s="229"/>
      <c r="VLV31" s="229"/>
      <c r="VLW31" s="229"/>
      <c r="VLX31" s="229"/>
      <c r="VLY31" s="229"/>
      <c r="VMH31" s="229"/>
      <c r="VMI31" s="229"/>
      <c r="VMJ31" s="229"/>
      <c r="VMK31" s="229"/>
      <c r="VML31" s="229"/>
      <c r="VMM31" s="229"/>
      <c r="VMN31" s="229"/>
      <c r="VMO31" s="229"/>
      <c r="VMX31" s="229"/>
      <c r="VMY31" s="229"/>
      <c r="VMZ31" s="229"/>
      <c r="VNA31" s="229"/>
      <c r="VNB31" s="229"/>
      <c r="VNC31" s="229"/>
      <c r="VND31" s="229"/>
      <c r="VNE31" s="229"/>
      <c r="VNN31" s="229"/>
      <c r="VNO31" s="229"/>
      <c r="VNP31" s="229"/>
      <c r="VNQ31" s="229"/>
      <c r="VNR31" s="229"/>
      <c r="VNS31" s="229"/>
      <c r="VNT31" s="229"/>
      <c r="VNU31" s="229"/>
      <c r="VOD31" s="229"/>
      <c r="VOE31" s="229"/>
      <c r="VOF31" s="229"/>
      <c r="VOG31" s="229"/>
      <c r="VOH31" s="229"/>
      <c r="VOI31" s="229"/>
      <c r="VOJ31" s="229"/>
      <c r="VOK31" s="229"/>
      <c r="VOT31" s="229"/>
      <c r="VOU31" s="229"/>
      <c r="VOV31" s="229"/>
      <c r="VOW31" s="229"/>
      <c r="VOX31" s="229"/>
      <c r="VOY31" s="229"/>
      <c r="VOZ31" s="229"/>
      <c r="VPA31" s="229"/>
      <c r="VPJ31" s="229"/>
      <c r="VPK31" s="229"/>
      <c r="VPL31" s="229"/>
      <c r="VPM31" s="229"/>
      <c r="VPN31" s="229"/>
      <c r="VPO31" s="229"/>
      <c r="VPP31" s="229"/>
      <c r="VPQ31" s="229"/>
      <c r="VPZ31" s="229"/>
      <c r="VQA31" s="229"/>
      <c r="VQB31" s="229"/>
      <c r="VQC31" s="229"/>
      <c r="VQD31" s="229"/>
      <c r="VQE31" s="229"/>
      <c r="VQF31" s="229"/>
      <c r="VQG31" s="229"/>
      <c r="VQP31" s="229"/>
      <c r="VQQ31" s="229"/>
      <c r="VQR31" s="229"/>
      <c r="VQS31" s="229"/>
      <c r="VQT31" s="229"/>
      <c r="VQU31" s="229"/>
      <c r="VQV31" s="229"/>
      <c r="VQW31" s="229"/>
      <c r="VRF31" s="229"/>
      <c r="VRG31" s="229"/>
      <c r="VRH31" s="229"/>
      <c r="VRI31" s="229"/>
      <c r="VRJ31" s="229"/>
      <c r="VRK31" s="229"/>
      <c r="VRL31" s="229"/>
      <c r="VRM31" s="229"/>
      <c r="VRV31" s="229"/>
      <c r="VRW31" s="229"/>
      <c r="VRX31" s="229"/>
      <c r="VRY31" s="229"/>
      <c r="VRZ31" s="229"/>
      <c r="VSA31" s="229"/>
      <c r="VSB31" s="229"/>
      <c r="VSC31" s="229"/>
      <c r="VSL31" s="229"/>
      <c r="VSM31" s="229"/>
      <c r="VSN31" s="229"/>
      <c r="VSO31" s="229"/>
      <c r="VSP31" s="229"/>
      <c r="VSQ31" s="229"/>
      <c r="VSR31" s="229"/>
      <c r="VSS31" s="229"/>
      <c r="VTB31" s="229"/>
      <c r="VTC31" s="229"/>
      <c r="VTD31" s="229"/>
      <c r="VTE31" s="229"/>
      <c r="VTF31" s="229"/>
      <c r="VTG31" s="229"/>
      <c r="VTH31" s="229"/>
      <c r="VTI31" s="229"/>
      <c r="VTR31" s="229"/>
      <c r="VTS31" s="229"/>
      <c r="VTT31" s="229"/>
      <c r="VTU31" s="229"/>
      <c r="VTV31" s="229"/>
      <c r="VTW31" s="229"/>
      <c r="VTX31" s="229"/>
      <c r="VTY31" s="229"/>
      <c r="VUH31" s="229"/>
      <c r="VUI31" s="229"/>
      <c r="VUJ31" s="229"/>
      <c r="VUK31" s="229"/>
      <c r="VUL31" s="229"/>
      <c r="VUM31" s="229"/>
      <c r="VUN31" s="229"/>
      <c r="VUO31" s="229"/>
      <c r="VUX31" s="229"/>
      <c r="VUY31" s="229"/>
      <c r="VUZ31" s="229"/>
      <c r="VVA31" s="229"/>
      <c r="VVB31" s="229"/>
      <c r="VVC31" s="229"/>
      <c r="VVD31" s="229"/>
      <c r="VVE31" s="229"/>
      <c r="VVN31" s="229"/>
      <c r="VVO31" s="229"/>
      <c r="VVP31" s="229"/>
      <c r="VVQ31" s="229"/>
      <c r="VVR31" s="229"/>
      <c r="VVS31" s="229"/>
      <c r="VVT31" s="229"/>
      <c r="VVU31" s="229"/>
      <c r="VWD31" s="229"/>
      <c r="VWE31" s="229"/>
      <c r="VWF31" s="229"/>
      <c r="VWG31" s="229"/>
      <c r="VWH31" s="229"/>
      <c r="VWI31" s="229"/>
      <c r="VWJ31" s="229"/>
      <c r="VWK31" s="229"/>
      <c r="VWT31" s="229"/>
      <c r="VWU31" s="229"/>
      <c r="VWV31" s="229"/>
      <c r="VWW31" s="229"/>
      <c r="VWX31" s="229"/>
      <c r="VWY31" s="229"/>
      <c r="VWZ31" s="229"/>
      <c r="VXA31" s="229"/>
      <c r="VXJ31" s="229"/>
      <c r="VXK31" s="229"/>
      <c r="VXL31" s="229"/>
      <c r="VXM31" s="229"/>
      <c r="VXN31" s="229"/>
      <c r="VXO31" s="229"/>
      <c r="VXP31" s="229"/>
      <c r="VXQ31" s="229"/>
      <c r="VXZ31" s="229"/>
      <c r="VYA31" s="229"/>
      <c r="VYB31" s="229"/>
      <c r="VYC31" s="229"/>
      <c r="VYD31" s="229"/>
      <c r="VYE31" s="229"/>
      <c r="VYF31" s="229"/>
      <c r="VYG31" s="229"/>
      <c r="VYP31" s="229"/>
      <c r="VYQ31" s="229"/>
      <c r="VYR31" s="229"/>
      <c r="VYS31" s="229"/>
      <c r="VYT31" s="229"/>
      <c r="VYU31" s="229"/>
      <c r="VYV31" s="229"/>
      <c r="VYW31" s="229"/>
      <c r="VZF31" s="229"/>
      <c r="VZG31" s="229"/>
      <c r="VZH31" s="229"/>
      <c r="VZI31" s="229"/>
      <c r="VZJ31" s="229"/>
      <c r="VZK31" s="229"/>
      <c r="VZL31" s="229"/>
      <c r="VZM31" s="229"/>
      <c r="VZV31" s="229"/>
      <c r="VZW31" s="229"/>
      <c r="VZX31" s="229"/>
      <c r="VZY31" s="229"/>
      <c r="VZZ31" s="229"/>
      <c r="WAA31" s="229"/>
      <c r="WAB31" s="229"/>
      <c r="WAC31" s="229"/>
      <c r="WAL31" s="229"/>
      <c r="WAM31" s="229"/>
      <c r="WAN31" s="229"/>
      <c r="WAO31" s="229"/>
      <c r="WAP31" s="229"/>
      <c r="WAQ31" s="229"/>
      <c r="WAR31" s="229"/>
      <c r="WAS31" s="229"/>
      <c r="WBB31" s="229"/>
      <c r="WBC31" s="229"/>
      <c r="WBD31" s="229"/>
      <c r="WBE31" s="229"/>
      <c r="WBF31" s="229"/>
      <c r="WBG31" s="229"/>
      <c r="WBH31" s="229"/>
      <c r="WBI31" s="229"/>
      <c r="WBR31" s="229"/>
      <c r="WBS31" s="229"/>
      <c r="WBT31" s="229"/>
      <c r="WBU31" s="229"/>
      <c r="WBV31" s="229"/>
      <c r="WBW31" s="229"/>
      <c r="WBX31" s="229"/>
      <c r="WBY31" s="229"/>
      <c r="WCH31" s="229"/>
      <c r="WCI31" s="229"/>
      <c r="WCJ31" s="229"/>
      <c r="WCK31" s="229"/>
      <c r="WCL31" s="229"/>
      <c r="WCM31" s="229"/>
      <c r="WCN31" s="229"/>
      <c r="WCO31" s="229"/>
      <c r="WCX31" s="229"/>
      <c r="WCY31" s="229"/>
      <c r="WCZ31" s="229"/>
      <c r="WDA31" s="229"/>
      <c r="WDB31" s="229"/>
      <c r="WDC31" s="229"/>
      <c r="WDD31" s="229"/>
      <c r="WDE31" s="229"/>
      <c r="WDN31" s="229"/>
      <c r="WDO31" s="229"/>
      <c r="WDP31" s="229"/>
      <c r="WDQ31" s="229"/>
      <c r="WDR31" s="229"/>
      <c r="WDS31" s="229"/>
      <c r="WDT31" s="229"/>
      <c r="WDU31" s="229"/>
      <c r="WED31" s="229"/>
      <c r="WEE31" s="229"/>
      <c r="WEF31" s="229"/>
      <c r="WEG31" s="229"/>
      <c r="WEH31" s="229"/>
      <c r="WEI31" s="229"/>
      <c r="WEJ31" s="229"/>
      <c r="WEK31" s="229"/>
      <c r="WET31" s="229"/>
      <c r="WEU31" s="229"/>
      <c r="WEV31" s="229"/>
      <c r="WEW31" s="229"/>
      <c r="WEX31" s="229"/>
      <c r="WEY31" s="229"/>
      <c r="WEZ31" s="229"/>
      <c r="WFA31" s="229"/>
      <c r="WFJ31" s="229"/>
      <c r="WFK31" s="229"/>
      <c r="WFL31" s="229"/>
      <c r="WFM31" s="229"/>
      <c r="WFN31" s="229"/>
      <c r="WFO31" s="229"/>
      <c r="WFP31" s="229"/>
      <c r="WFQ31" s="229"/>
      <c r="WFZ31" s="229"/>
      <c r="WGA31" s="229"/>
      <c r="WGB31" s="229"/>
      <c r="WGC31" s="229"/>
      <c r="WGD31" s="229"/>
      <c r="WGE31" s="229"/>
      <c r="WGF31" s="229"/>
      <c r="WGG31" s="229"/>
      <c r="WGP31" s="229"/>
      <c r="WGQ31" s="229"/>
      <c r="WGR31" s="229"/>
      <c r="WGS31" s="229"/>
      <c r="WGT31" s="229"/>
      <c r="WGU31" s="229"/>
      <c r="WGV31" s="229"/>
      <c r="WGW31" s="229"/>
      <c r="WHF31" s="229"/>
      <c r="WHG31" s="229"/>
      <c r="WHH31" s="229"/>
      <c r="WHI31" s="229"/>
      <c r="WHJ31" s="229"/>
      <c r="WHK31" s="229"/>
      <c r="WHL31" s="229"/>
      <c r="WHM31" s="229"/>
      <c r="WHV31" s="229"/>
      <c r="WHW31" s="229"/>
      <c r="WHX31" s="229"/>
      <c r="WHY31" s="229"/>
      <c r="WHZ31" s="229"/>
      <c r="WIA31" s="229"/>
      <c r="WIB31" s="229"/>
      <c r="WIC31" s="229"/>
      <c r="WIL31" s="229"/>
      <c r="WIM31" s="229"/>
      <c r="WIN31" s="229"/>
      <c r="WIO31" s="229"/>
      <c r="WIP31" s="229"/>
      <c r="WIQ31" s="229"/>
      <c r="WIR31" s="229"/>
      <c r="WIS31" s="229"/>
      <c r="WJB31" s="229"/>
      <c r="WJC31" s="229"/>
      <c r="WJD31" s="229"/>
      <c r="WJE31" s="229"/>
      <c r="WJF31" s="229"/>
      <c r="WJG31" s="229"/>
      <c r="WJH31" s="229"/>
      <c r="WJI31" s="229"/>
      <c r="WJR31" s="229"/>
      <c r="WJS31" s="229"/>
      <c r="WJT31" s="229"/>
      <c r="WJU31" s="229"/>
      <c r="WJV31" s="229"/>
      <c r="WJW31" s="229"/>
      <c r="WJX31" s="229"/>
      <c r="WJY31" s="229"/>
      <c r="WKH31" s="229"/>
      <c r="WKI31" s="229"/>
      <c r="WKJ31" s="229"/>
      <c r="WKK31" s="229"/>
      <c r="WKL31" s="229"/>
      <c r="WKM31" s="229"/>
      <c r="WKN31" s="229"/>
      <c r="WKO31" s="229"/>
      <c r="WKX31" s="229"/>
      <c r="WKY31" s="229"/>
      <c r="WKZ31" s="229"/>
      <c r="WLA31" s="229"/>
      <c r="WLB31" s="229"/>
      <c r="WLC31" s="229"/>
      <c r="WLD31" s="229"/>
      <c r="WLE31" s="229"/>
      <c r="WLN31" s="229"/>
      <c r="WLO31" s="229"/>
      <c r="WLP31" s="229"/>
      <c r="WLQ31" s="229"/>
      <c r="WLR31" s="229"/>
      <c r="WLS31" s="229"/>
      <c r="WLT31" s="229"/>
      <c r="WLU31" s="229"/>
      <c r="WMD31" s="229"/>
      <c r="WME31" s="229"/>
      <c r="WMF31" s="229"/>
      <c r="WMG31" s="229"/>
      <c r="WMH31" s="229"/>
      <c r="WMI31" s="229"/>
      <c r="WMJ31" s="229"/>
      <c r="WMK31" s="229"/>
      <c r="WMT31" s="229"/>
      <c r="WMU31" s="229"/>
      <c r="WMV31" s="229"/>
      <c r="WMW31" s="229"/>
      <c r="WMX31" s="229"/>
      <c r="WMY31" s="229"/>
      <c r="WMZ31" s="229"/>
      <c r="WNA31" s="229"/>
      <c r="WNJ31" s="229"/>
      <c r="WNK31" s="229"/>
      <c r="WNL31" s="229"/>
      <c r="WNM31" s="229"/>
      <c r="WNN31" s="229"/>
      <c r="WNO31" s="229"/>
      <c r="WNP31" s="229"/>
      <c r="WNQ31" s="229"/>
      <c r="WNZ31" s="229"/>
      <c r="WOA31" s="229"/>
      <c r="WOB31" s="229"/>
      <c r="WOC31" s="229"/>
      <c r="WOD31" s="229"/>
      <c r="WOE31" s="229"/>
      <c r="WOF31" s="229"/>
      <c r="WOG31" s="229"/>
      <c r="WOP31" s="229"/>
      <c r="WOQ31" s="229"/>
      <c r="WOR31" s="229"/>
      <c r="WOS31" s="229"/>
      <c r="WOT31" s="229"/>
      <c r="WOU31" s="229"/>
      <c r="WOV31" s="229"/>
      <c r="WOW31" s="229"/>
      <c r="WPF31" s="229"/>
      <c r="WPG31" s="229"/>
      <c r="WPH31" s="229"/>
      <c r="WPI31" s="229"/>
      <c r="WPJ31" s="229"/>
      <c r="WPK31" s="229"/>
      <c r="WPL31" s="229"/>
      <c r="WPM31" s="229"/>
      <c r="WPV31" s="229"/>
      <c r="WPW31" s="229"/>
      <c r="WPX31" s="229"/>
      <c r="WPY31" s="229"/>
      <c r="WPZ31" s="229"/>
      <c r="WQA31" s="229"/>
      <c r="WQB31" s="229"/>
      <c r="WQC31" s="229"/>
      <c r="WQL31" s="229"/>
      <c r="WQM31" s="229"/>
      <c r="WQN31" s="229"/>
      <c r="WQO31" s="229"/>
      <c r="WQP31" s="229"/>
      <c r="WQQ31" s="229"/>
      <c r="WQR31" s="229"/>
      <c r="WQS31" s="229"/>
      <c r="WRB31" s="229"/>
      <c r="WRC31" s="229"/>
      <c r="WRD31" s="229"/>
      <c r="WRE31" s="229"/>
      <c r="WRF31" s="229"/>
      <c r="WRG31" s="229"/>
      <c r="WRH31" s="229"/>
      <c r="WRI31" s="229"/>
      <c r="WRR31" s="229"/>
      <c r="WRS31" s="229"/>
      <c r="WRT31" s="229"/>
      <c r="WRU31" s="229"/>
      <c r="WRV31" s="229"/>
      <c r="WRW31" s="229"/>
      <c r="WRX31" s="229"/>
      <c r="WRY31" s="229"/>
      <c r="WSH31" s="229"/>
      <c r="WSI31" s="229"/>
      <c r="WSJ31" s="229"/>
      <c r="WSK31" s="229"/>
      <c r="WSL31" s="229"/>
      <c r="WSM31" s="229"/>
      <c r="WSN31" s="229"/>
      <c r="WSO31" s="229"/>
      <c r="WSX31" s="229"/>
      <c r="WSY31" s="229"/>
      <c r="WSZ31" s="229"/>
      <c r="WTA31" s="229"/>
      <c r="WTB31" s="229"/>
      <c r="WTC31" s="229"/>
      <c r="WTD31" s="229"/>
      <c r="WTE31" s="229"/>
      <c r="WTN31" s="229"/>
      <c r="WTO31" s="229"/>
      <c r="WTP31" s="229"/>
      <c r="WTQ31" s="229"/>
      <c r="WTR31" s="229"/>
      <c r="WTS31" s="229"/>
      <c r="WTT31" s="229"/>
      <c r="WTU31" s="229"/>
      <c r="WUD31" s="229"/>
      <c r="WUE31" s="229"/>
      <c r="WUF31" s="229"/>
      <c r="WUG31" s="229"/>
      <c r="WUH31" s="229"/>
      <c r="WUI31" s="229"/>
      <c r="WUJ31" s="229"/>
      <c r="WUK31" s="229"/>
      <c r="WUT31" s="229"/>
      <c r="WUU31" s="229"/>
      <c r="WUV31" s="229"/>
      <c r="WUW31" s="229"/>
      <c r="WUX31" s="229"/>
      <c r="WUY31" s="229"/>
      <c r="WUZ31" s="229"/>
      <c r="WVA31" s="229"/>
      <c r="WVJ31" s="229"/>
      <c r="WVK31" s="229"/>
      <c r="WVL31" s="229"/>
      <c r="WVM31" s="229"/>
      <c r="WVN31" s="229"/>
      <c r="WVO31" s="229"/>
      <c r="WVP31" s="229"/>
      <c r="WVQ31" s="229"/>
      <c r="WVZ31" s="229"/>
      <c r="WWA31" s="229"/>
      <c r="WWB31" s="229"/>
      <c r="WWC31" s="229"/>
      <c r="WWD31" s="229"/>
      <c r="WWE31" s="229"/>
      <c r="WWF31" s="229"/>
      <c r="WWG31" s="229"/>
      <c r="WWP31" s="229"/>
      <c r="WWQ31" s="229"/>
      <c r="WWR31" s="229"/>
      <c r="WWS31" s="229"/>
      <c r="WWT31" s="229"/>
      <c r="WWU31" s="229"/>
      <c r="WWV31" s="229"/>
      <c r="WWW31" s="229"/>
      <c r="WXF31" s="229"/>
      <c r="WXG31" s="229"/>
      <c r="WXH31" s="229"/>
      <c r="WXI31" s="229"/>
      <c r="WXJ31" s="229"/>
      <c r="WXK31" s="229"/>
      <c r="WXL31" s="229"/>
      <c r="WXM31" s="229"/>
      <c r="WXV31" s="229"/>
      <c r="WXW31" s="229"/>
      <c r="WXX31" s="229"/>
      <c r="WXY31" s="229"/>
      <c r="WXZ31" s="229"/>
      <c r="WYA31" s="229"/>
      <c r="WYB31" s="229"/>
      <c r="WYC31" s="229"/>
      <c r="WYL31" s="229"/>
      <c r="WYM31" s="229"/>
      <c r="WYN31" s="229"/>
      <c r="WYO31" s="229"/>
      <c r="WYP31" s="229"/>
      <c r="WYQ31" s="229"/>
      <c r="WYR31" s="229"/>
      <c r="WYS31" s="229"/>
      <c r="WZB31" s="229"/>
      <c r="WZC31" s="229"/>
      <c r="WZD31" s="229"/>
      <c r="WZE31" s="229"/>
      <c r="WZF31" s="229"/>
      <c r="WZG31" s="229"/>
      <c r="WZH31" s="229"/>
      <c r="WZI31" s="229"/>
      <c r="WZR31" s="229"/>
      <c r="WZS31" s="229"/>
      <c r="WZT31" s="229"/>
      <c r="WZU31" s="229"/>
      <c r="WZV31" s="229"/>
      <c r="WZW31" s="229"/>
      <c r="WZX31" s="229"/>
      <c r="WZY31" s="229"/>
      <c r="XAH31" s="229"/>
      <c r="XAI31" s="229"/>
      <c r="XAJ31" s="229"/>
      <c r="XAK31" s="229"/>
      <c r="XAL31" s="229"/>
      <c r="XAM31" s="229"/>
      <c r="XAN31" s="229"/>
      <c r="XAO31" s="229"/>
      <c r="XAX31" s="229"/>
      <c r="XAY31" s="229"/>
      <c r="XAZ31" s="229"/>
      <c r="XBA31" s="229"/>
      <c r="XBB31" s="229"/>
      <c r="XBC31" s="229"/>
      <c r="XBD31" s="229"/>
      <c r="XBE31" s="229"/>
      <c r="XBN31" s="229"/>
      <c r="XBO31" s="229"/>
      <c r="XBP31" s="229"/>
      <c r="XBQ31" s="229"/>
      <c r="XBR31" s="229"/>
      <c r="XBS31" s="229"/>
      <c r="XBT31" s="229"/>
      <c r="XBU31" s="229"/>
      <c r="XCD31" s="229"/>
      <c r="XCE31" s="229"/>
      <c r="XCF31" s="229"/>
      <c r="XCG31" s="229"/>
      <c r="XCH31" s="229"/>
      <c r="XCI31" s="229"/>
      <c r="XCJ31" s="229"/>
      <c r="XCK31" s="229"/>
      <c r="XCT31" s="229"/>
      <c r="XCU31" s="229"/>
      <c r="XCV31" s="229"/>
      <c r="XCW31" s="229"/>
      <c r="XCX31" s="229"/>
      <c r="XCY31" s="229"/>
      <c r="XCZ31" s="229"/>
      <c r="XDA31" s="229"/>
      <c r="XDJ31" s="229"/>
      <c r="XDK31" s="229"/>
      <c r="XDL31" s="229"/>
      <c r="XDM31" s="229"/>
      <c r="XDN31" s="229"/>
      <c r="XDO31" s="229"/>
      <c r="XDP31" s="229"/>
      <c r="XDQ31" s="229"/>
      <c r="XDZ31" s="229"/>
      <c r="XEA31" s="229"/>
      <c r="XEB31" s="229"/>
      <c r="XEC31" s="229"/>
      <c r="XED31" s="229"/>
      <c r="XEE31" s="229"/>
      <c r="XEF31" s="229"/>
      <c r="XEG31" s="229"/>
      <c r="XEP31" s="229"/>
      <c r="XEQ31" s="229"/>
      <c r="XER31" s="229"/>
      <c r="XES31" s="229"/>
      <c r="XET31" s="229"/>
      <c r="XEU31" s="229"/>
      <c r="XEV31" s="229"/>
      <c r="XEW31" s="229"/>
    </row>
    <row r="32" spans="2:1024 1026:2048 2050:3072 3074:4096 4098:5120 5122:6144 6146:7168 7170:8192 8194:9216 9218:10240 10242:11264 11266:12288 12290:13312 13314:14336 14338:15360 15362:16384" ht="15" customHeight="1">
      <c r="B32" s="511" t="str">
        <f>IF(J12&gt;0,"Passez à la dimension suivante et voyez le résultat de votre évaluation au terme de la douzième dimension…"," ")</f>
        <v>Passez à la dimension suivante et voyez le résultat de votre évaluation au terme de la douzième dimension…</v>
      </c>
      <c r="C32" s="511"/>
      <c r="D32" s="511"/>
      <c r="E32" s="511"/>
      <c r="F32" s="511"/>
      <c r="G32" s="511"/>
      <c r="H32" s="511"/>
      <c r="K32" s="525"/>
      <c r="R32" s="229"/>
      <c r="S32" s="229"/>
      <c r="T32" s="229"/>
      <c r="U32" s="229"/>
      <c r="V32" s="371"/>
      <c r="W32" s="383" t="str">
        <f>MID(V30,3,1)</f>
        <v/>
      </c>
      <c r="X32" s="371"/>
      <c r="Y32" s="371"/>
      <c r="Z32" s="386"/>
      <c r="AA32" s="386"/>
      <c r="AH32" s="403"/>
      <c r="AI32" s="403"/>
      <c r="AJ32" s="403"/>
      <c r="AK32" s="403"/>
      <c r="AL32" s="403"/>
      <c r="AM32" s="403"/>
      <c r="AN32" s="403"/>
      <c r="AO32" s="403"/>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c r="IW32" s="229"/>
      <c r="IX32" s="229"/>
      <c r="IY32" s="229"/>
      <c r="IZ32" s="229"/>
      <c r="JA32" s="229"/>
      <c r="JB32" s="229"/>
      <c r="JC32" s="229"/>
      <c r="JD32" s="229"/>
      <c r="JE32" s="229"/>
      <c r="JF32" s="229"/>
      <c r="JG32" s="229"/>
      <c r="JH32" s="229"/>
      <c r="JI32" s="229"/>
      <c r="JJ32" s="229"/>
      <c r="JK32" s="229"/>
      <c r="JL32" s="229"/>
      <c r="JM32" s="229"/>
      <c r="JN32" s="229"/>
      <c r="JO32" s="229"/>
      <c r="JP32" s="229"/>
      <c r="JQ32" s="229"/>
      <c r="JR32" s="229"/>
      <c r="JS32" s="229"/>
      <c r="JT32" s="229"/>
      <c r="JU32" s="229"/>
      <c r="JV32" s="229"/>
      <c r="JW32" s="229"/>
      <c r="JX32" s="229"/>
      <c r="JY32" s="229"/>
      <c r="JZ32" s="229"/>
      <c r="KA32" s="229"/>
      <c r="KB32" s="229"/>
      <c r="KC32" s="229"/>
      <c r="KD32" s="229"/>
      <c r="KE32" s="229"/>
      <c r="KF32" s="229"/>
      <c r="KG32" s="229"/>
      <c r="KH32" s="229"/>
      <c r="KI32" s="229"/>
      <c r="KJ32" s="229"/>
      <c r="KK32" s="229"/>
      <c r="KL32" s="229"/>
      <c r="KM32" s="229"/>
      <c r="KN32" s="229"/>
      <c r="KO32" s="229"/>
      <c r="KP32" s="229"/>
      <c r="KQ32" s="229"/>
      <c r="KR32" s="229"/>
      <c r="KS32" s="229"/>
      <c r="KT32" s="229"/>
      <c r="KU32" s="229"/>
      <c r="KV32" s="229"/>
      <c r="KW32" s="229"/>
      <c r="KX32" s="229"/>
      <c r="KY32" s="229"/>
      <c r="KZ32" s="229"/>
      <c r="LA32" s="229"/>
      <c r="LB32" s="229"/>
      <c r="LC32" s="229"/>
      <c r="LD32" s="229"/>
      <c r="LE32" s="229"/>
      <c r="LF32" s="229"/>
      <c r="LG32" s="229"/>
      <c r="LH32" s="229"/>
      <c r="LI32" s="229"/>
      <c r="LJ32" s="229"/>
      <c r="LK32" s="229"/>
      <c r="LL32" s="229"/>
      <c r="LM32" s="229"/>
      <c r="LN32" s="229"/>
      <c r="LO32" s="229"/>
      <c r="LP32" s="229"/>
      <c r="LQ32" s="229"/>
      <c r="LR32" s="229"/>
      <c r="LS32" s="229"/>
      <c r="LT32" s="229"/>
      <c r="LU32" s="229"/>
      <c r="LV32" s="229"/>
      <c r="LW32" s="229"/>
      <c r="LX32" s="229"/>
      <c r="LY32" s="229"/>
      <c r="LZ32" s="229"/>
      <c r="MA32" s="229"/>
      <c r="MB32" s="229"/>
      <c r="MC32" s="229"/>
      <c r="MD32" s="229"/>
      <c r="ME32" s="229"/>
      <c r="MF32" s="229"/>
      <c r="MG32" s="229"/>
      <c r="MH32" s="229"/>
      <c r="MI32" s="229"/>
      <c r="MJ32" s="229"/>
      <c r="MK32" s="229"/>
      <c r="ML32" s="229"/>
      <c r="MM32" s="229"/>
      <c r="MN32" s="229"/>
      <c r="MO32" s="229"/>
      <c r="MP32" s="229"/>
      <c r="MQ32" s="229"/>
      <c r="MR32" s="229"/>
      <c r="MS32" s="229"/>
      <c r="MT32" s="229"/>
      <c r="MU32" s="229"/>
      <c r="MV32" s="229"/>
      <c r="MW32" s="229"/>
      <c r="MX32" s="229"/>
      <c r="MY32" s="229"/>
      <c r="MZ32" s="229"/>
      <c r="NA32" s="229"/>
      <c r="NB32" s="229"/>
      <c r="NC32" s="229"/>
      <c r="ND32" s="229"/>
      <c r="NE32" s="229"/>
      <c r="NF32" s="229"/>
      <c r="NG32" s="229"/>
      <c r="NH32" s="229"/>
      <c r="NI32" s="229"/>
      <c r="NJ32" s="229"/>
      <c r="NK32" s="229"/>
      <c r="NL32" s="229"/>
      <c r="NM32" s="229"/>
      <c r="NN32" s="229"/>
      <c r="NO32" s="229"/>
      <c r="NP32" s="229"/>
      <c r="NQ32" s="229"/>
      <c r="NR32" s="229"/>
      <c r="NS32" s="229"/>
      <c r="NT32" s="229"/>
      <c r="NU32" s="229"/>
      <c r="NV32" s="229"/>
      <c r="NW32" s="229"/>
      <c r="NX32" s="229"/>
      <c r="NY32" s="229"/>
      <c r="NZ32" s="229"/>
      <c r="OA32" s="229"/>
      <c r="OB32" s="229"/>
      <c r="OC32" s="229"/>
      <c r="OD32" s="229"/>
      <c r="OE32" s="229"/>
      <c r="OF32" s="229"/>
      <c r="OG32" s="229"/>
      <c r="OH32" s="229"/>
      <c r="OI32" s="229"/>
      <c r="OJ32" s="229"/>
      <c r="OK32" s="229"/>
      <c r="OL32" s="229"/>
      <c r="OM32" s="229"/>
      <c r="ON32" s="229"/>
      <c r="OO32" s="229"/>
      <c r="OP32" s="229"/>
      <c r="OQ32" s="229"/>
      <c r="OR32" s="229"/>
      <c r="OS32" s="229"/>
      <c r="OT32" s="229"/>
      <c r="OU32" s="229"/>
      <c r="OV32" s="229"/>
      <c r="OW32" s="229"/>
      <c r="OX32" s="229"/>
      <c r="OY32" s="229"/>
      <c r="OZ32" s="229"/>
      <c r="PA32" s="229"/>
      <c r="PB32" s="229"/>
      <c r="PC32" s="229"/>
      <c r="PD32" s="229"/>
      <c r="PE32" s="229"/>
      <c r="PF32" s="229"/>
      <c r="PG32" s="229"/>
      <c r="PH32" s="229"/>
      <c r="PI32" s="229"/>
      <c r="PJ32" s="229"/>
      <c r="PK32" s="229"/>
      <c r="PL32" s="229"/>
      <c r="PM32" s="229"/>
      <c r="PN32" s="229"/>
      <c r="PO32" s="229"/>
      <c r="PR32" s="229"/>
      <c r="PS32" s="229"/>
      <c r="PT32" s="229"/>
      <c r="PU32" s="229"/>
      <c r="PV32" s="229"/>
      <c r="PW32" s="229"/>
      <c r="PX32" s="229"/>
      <c r="PY32" s="229"/>
      <c r="QH32" s="229"/>
      <c r="QI32" s="229"/>
      <c r="QJ32" s="229"/>
      <c r="QK32" s="229"/>
      <c r="QL32" s="229"/>
      <c r="QM32" s="229"/>
      <c r="QN32" s="229"/>
      <c r="QO32" s="229"/>
      <c r="QX32" s="229"/>
      <c r="QY32" s="229"/>
      <c r="QZ32" s="229"/>
      <c r="RA32" s="229"/>
      <c r="RB32" s="229"/>
      <c r="RC32" s="229"/>
      <c r="RD32" s="229"/>
      <c r="RE32" s="229"/>
      <c r="RN32" s="229"/>
      <c r="RO32" s="229"/>
      <c r="RP32" s="229"/>
      <c r="RQ32" s="229"/>
      <c r="RR32" s="229"/>
      <c r="RS32" s="229"/>
      <c r="RT32" s="229"/>
      <c r="RU32" s="229"/>
      <c r="SD32" s="229"/>
      <c r="SE32" s="229"/>
      <c r="SF32" s="229"/>
      <c r="SG32" s="229"/>
      <c r="SH32" s="229"/>
      <c r="SI32" s="229"/>
      <c r="SJ32" s="229"/>
      <c r="SK32" s="229"/>
      <c r="ST32" s="229"/>
      <c r="SU32" s="229"/>
      <c r="SV32" s="229"/>
      <c r="SW32" s="229"/>
      <c r="SX32" s="229"/>
      <c r="SY32" s="229"/>
      <c r="SZ32" s="229"/>
      <c r="TA32" s="229"/>
      <c r="TJ32" s="229"/>
      <c r="TK32" s="229"/>
      <c r="TL32" s="229"/>
      <c r="TM32" s="229"/>
      <c r="TN32" s="229"/>
      <c r="TO32" s="229"/>
      <c r="TP32" s="229"/>
      <c r="TQ32" s="229"/>
      <c r="TZ32" s="229"/>
      <c r="UA32" s="229"/>
      <c r="UB32" s="229"/>
      <c r="UC32" s="229"/>
      <c r="UD32" s="229"/>
      <c r="UE32" s="229"/>
      <c r="UF32" s="229"/>
      <c r="UG32" s="229"/>
      <c r="UP32" s="229"/>
      <c r="UQ32" s="229"/>
      <c r="UR32" s="229"/>
      <c r="US32" s="229"/>
      <c r="UT32" s="229"/>
      <c r="UU32" s="229"/>
      <c r="UV32" s="229"/>
      <c r="UW32" s="229"/>
      <c r="VF32" s="229"/>
      <c r="VG32" s="229"/>
      <c r="VH32" s="229"/>
      <c r="VI32" s="229"/>
      <c r="VJ32" s="229"/>
      <c r="VK32" s="229"/>
      <c r="VL32" s="229"/>
      <c r="VM32" s="229"/>
      <c r="VV32" s="229"/>
      <c r="VW32" s="229"/>
      <c r="VX32" s="229"/>
      <c r="VY32" s="229"/>
      <c r="VZ32" s="229"/>
      <c r="WA32" s="229"/>
      <c r="WB32" s="229"/>
      <c r="WC32" s="229"/>
      <c r="WL32" s="229"/>
      <c r="WM32" s="229"/>
      <c r="WN32" s="229"/>
      <c r="WO32" s="229"/>
      <c r="WP32" s="229"/>
      <c r="WQ32" s="229"/>
      <c r="WR32" s="229"/>
      <c r="WS32" s="229"/>
      <c r="XB32" s="229"/>
      <c r="XC32" s="229"/>
      <c r="XD32" s="229"/>
      <c r="XE32" s="229"/>
      <c r="XF32" s="229"/>
      <c r="XG32" s="229"/>
      <c r="XH32" s="229"/>
      <c r="XI32" s="229"/>
      <c r="XR32" s="229"/>
      <c r="XS32" s="229"/>
      <c r="XT32" s="229"/>
      <c r="XU32" s="229"/>
      <c r="XV32" s="229"/>
      <c r="XW32" s="229"/>
      <c r="XX32" s="229"/>
      <c r="XY32" s="229"/>
      <c r="YH32" s="229"/>
      <c r="YI32" s="229"/>
      <c r="YJ32" s="229"/>
      <c r="YK32" s="229"/>
      <c r="YL32" s="229"/>
      <c r="YM32" s="229"/>
      <c r="YN32" s="229"/>
      <c r="YO32" s="229"/>
      <c r="YX32" s="229"/>
      <c r="YY32" s="229"/>
      <c r="YZ32" s="229"/>
      <c r="ZA32" s="229"/>
      <c r="ZB32" s="229"/>
      <c r="ZC32" s="229"/>
      <c r="ZD32" s="229"/>
      <c r="ZE32" s="229"/>
      <c r="ZN32" s="229"/>
      <c r="ZO32" s="229"/>
      <c r="ZP32" s="229"/>
      <c r="ZQ32" s="229"/>
      <c r="ZR32" s="229"/>
      <c r="ZS32" s="229"/>
      <c r="ZT32" s="229"/>
      <c r="ZU32" s="229"/>
      <c r="AAD32" s="229"/>
      <c r="AAE32" s="229"/>
      <c r="AAF32" s="229"/>
      <c r="AAG32" s="229"/>
      <c r="AAH32" s="229"/>
      <c r="AAI32" s="229"/>
      <c r="AAJ32" s="229"/>
      <c r="AAK32" s="229"/>
      <c r="AAT32" s="229"/>
      <c r="AAU32" s="229"/>
      <c r="AAV32" s="229"/>
      <c r="AAW32" s="229"/>
      <c r="AAX32" s="229"/>
      <c r="AAY32" s="229"/>
      <c r="AAZ32" s="229"/>
      <c r="ABA32" s="229"/>
      <c r="ABJ32" s="229"/>
      <c r="ABK32" s="229"/>
      <c r="ABL32" s="229"/>
      <c r="ABM32" s="229"/>
      <c r="ABN32" s="229"/>
      <c r="ABO32" s="229"/>
      <c r="ABP32" s="229"/>
      <c r="ABQ32" s="229"/>
      <c r="ABZ32" s="229"/>
      <c r="ACA32" s="229"/>
      <c r="ACB32" s="229"/>
      <c r="ACC32" s="229"/>
      <c r="ACD32" s="229"/>
      <c r="ACE32" s="229"/>
      <c r="ACF32" s="229"/>
      <c r="ACG32" s="229"/>
      <c r="ACP32" s="229"/>
      <c r="ACQ32" s="229"/>
      <c r="ACR32" s="229"/>
      <c r="ACS32" s="229"/>
      <c r="ACT32" s="229"/>
      <c r="ACU32" s="229"/>
      <c r="ACV32" s="229"/>
      <c r="ACW32" s="229"/>
      <c r="ADF32" s="229"/>
      <c r="ADG32" s="229"/>
      <c r="ADH32" s="229"/>
      <c r="ADI32" s="229"/>
      <c r="ADJ32" s="229"/>
      <c r="ADK32" s="229"/>
      <c r="ADL32" s="229"/>
      <c r="ADM32" s="229"/>
      <c r="ADV32" s="229"/>
      <c r="ADW32" s="229"/>
      <c r="ADX32" s="229"/>
      <c r="ADY32" s="229"/>
      <c r="ADZ32" s="229"/>
      <c r="AEA32" s="229"/>
      <c r="AEB32" s="229"/>
      <c r="AEC32" s="229"/>
      <c r="AEL32" s="229"/>
      <c r="AEM32" s="229"/>
      <c r="AEN32" s="229"/>
      <c r="AEO32" s="229"/>
      <c r="AEP32" s="229"/>
      <c r="AEQ32" s="229"/>
      <c r="AER32" s="229"/>
      <c r="AES32" s="229"/>
      <c r="AFB32" s="229"/>
      <c r="AFC32" s="229"/>
      <c r="AFD32" s="229"/>
      <c r="AFE32" s="229"/>
      <c r="AFF32" s="229"/>
      <c r="AFG32" s="229"/>
      <c r="AFH32" s="229"/>
      <c r="AFI32" s="229"/>
      <c r="AFR32" s="229"/>
      <c r="AFS32" s="229"/>
      <c r="AFT32" s="229"/>
      <c r="AFU32" s="229"/>
      <c r="AFV32" s="229"/>
      <c r="AFW32" s="229"/>
      <c r="AFX32" s="229"/>
      <c r="AFY32" s="229"/>
      <c r="AGH32" s="229"/>
      <c r="AGI32" s="229"/>
      <c r="AGJ32" s="229"/>
      <c r="AGK32" s="229"/>
      <c r="AGL32" s="229"/>
      <c r="AGM32" s="229"/>
      <c r="AGN32" s="229"/>
      <c r="AGO32" s="229"/>
      <c r="AGX32" s="229"/>
      <c r="AGY32" s="229"/>
      <c r="AGZ32" s="229"/>
      <c r="AHA32" s="229"/>
      <c r="AHB32" s="229"/>
      <c r="AHC32" s="229"/>
      <c r="AHD32" s="229"/>
      <c r="AHE32" s="229"/>
      <c r="AHN32" s="229"/>
      <c r="AHO32" s="229"/>
      <c r="AHP32" s="229"/>
      <c r="AHQ32" s="229"/>
      <c r="AHR32" s="229"/>
      <c r="AHS32" s="229"/>
      <c r="AHT32" s="229"/>
      <c r="AHU32" s="229"/>
      <c r="AID32" s="229"/>
      <c r="AIE32" s="229"/>
      <c r="AIF32" s="229"/>
      <c r="AIG32" s="229"/>
      <c r="AIH32" s="229"/>
      <c r="AII32" s="229"/>
      <c r="AIJ32" s="229"/>
      <c r="AIK32" s="229"/>
      <c r="AIT32" s="229"/>
      <c r="AIU32" s="229"/>
      <c r="AIV32" s="229"/>
      <c r="AIW32" s="229"/>
      <c r="AIX32" s="229"/>
      <c r="AIY32" s="229"/>
      <c r="AIZ32" s="229"/>
      <c r="AJA32" s="229"/>
      <c r="AJJ32" s="229"/>
      <c r="AJK32" s="229"/>
      <c r="AJL32" s="229"/>
      <c r="AJM32" s="229"/>
      <c r="AJN32" s="229"/>
      <c r="AJO32" s="229"/>
      <c r="AJP32" s="229"/>
      <c r="AJQ32" s="229"/>
      <c r="AJZ32" s="229"/>
      <c r="AKA32" s="229"/>
      <c r="AKB32" s="229"/>
      <c r="AKC32" s="229"/>
      <c r="AKD32" s="229"/>
      <c r="AKE32" s="229"/>
      <c r="AKF32" s="229"/>
      <c r="AKG32" s="229"/>
      <c r="AKP32" s="229"/>
      <c r="AKQ32" s="229"/>
      <c r="AKR32" s="229"/>
      <c r="AKS32" s="229"/>
      <c r="AKT32" s="229"/>
      <c r="AKU32" s="229"/>
      <c r="AKV32" s="229"/>
      <c r="AKW32" s="229"/>
      <c r="ALF32" s="229"/>
      <c r="ALG32" s="229"/>
      <c r="ALH32" s="229"/>
      <c r="ALI32" s="229"/>
      <c r="ALJ32" s="229"/>
      <c r="ALK32" s="229"/>
      <c r="ALL32" s="229"/>
      <c r="ALM32" s="229"/>
      <c r="ALV32" s="229"/>
      <c r="ALW32" s="229"/>
      <c r="ALX32" s="229"/>
      <c r="ALY32" s="229"/>
      <c r="ALZ32" s="229"/>
      <c r="AMA32" s="229"/>
      <c r="AMB32" s="229"/>
      <c r="AMC32" s="229"/>
      <c r="AML32" s="229"/>
      <c r="AMM32" s="229"/>
      <c r="AMN32" s="229"/>
      <c r="AMO32" s="229"/>
      <c r="AMP32" s="229"/>
      <c r="AMQ32" s="229"/>
      <c r="AMR32" s="229"/>
      <c r="AMS32" s="229"/>
      <c r="ANB32" s="229"/>
      <c r="ANC32" s="229"/>
      <c r="AND32" s="229"/>
      <c r="ANE32" s="229"/>
      <c r="ANF32" s="229"/>
      <c r="ANG32" s="229"/>
      <c r="ANH32" s="229"/>
      <c r="ANI32" s="229"/>
      <c r="ANR32" s="229"/>
      <c r="ANS32" s="229"/>
      <c r="ANT32" s="229"/>
      <c r="ANU32" s="229"/>
      <c r="ANV32" s="229"/>
      <c r="ANW32" s="229"/>
      <c r="ANX32" s="229"/>
      <c r="ANY32" s="229"/>
      <c r="AOH32" s="229"/>
      <c r="AOI32" s="229"/>
      <c r="AOJ32" s="229"/>
      <c r="AOK32" s="229"/>
      <c r="AOL32" s="229"/>
      <c r="AOM32" s="229"/>
      <c r="AON32" s="229"/>
      <c r="AOO32" s="229"/>
      <c r="AOX32" s="229"/>
      <c r="AOY32" s="229"/>
      <c r="AOZ32" s="229"/>
      <c r="APA32" s="229"/>
      <c r="APB32" s="229"/>
      <c r="APC32" s="229"/>
      <c r="APD32" s="229"/>
      <c r="APE32" s="229"/>
      <c r="APN32" s="229"/>
      <c r="APO32" s="229"/>
      <c r="APP32" s="229"/>
      <c r="APQ32" s="229"/>
      <c r="APR32" s="229"/>
      <c r="APS32" s="229"/>
      <c r="APT32" s="229"/>
      <c r="APU32" s="229"/>
      <c r="AQD32" s="229"/>
      <c r="AQE32" s="229"/>
      <c r="AQF32" s="229"/>
      <c r="AQG32" s="229"/>
      <c r="AQH32" s="229"/>
      <c r="AQI32" s="229"/>
      <c r="AQJ32" s="229"/>
      <c r="AQK32" s="229"/>
      <c r="AQT32" s="229"/>
      <c r="AQU32" s="229"/>
      <c r="AQV32" s="229"/>
      <c r="AQW32" s="229"/>
      <c r="AQX32" s="229"/>
      <c r="AQY32" s="229"/>
      <c r="AQZ32" s="229"/>
      <c r="ARA32" s="229"/>
      <c r="ARJ32" s="229"/>
      <c r="ARK32" s="229"/>
      <c r="ARL32" s="229"/>
      <c r="ARM32" s="229"/>
      <c r="ARN32" s="229"/>
      <c r="ARO32" s="229"/>
      <c r="ARP32" s="229"/>
      <c r="ARQ32" s="229"/>
      <c r="ARZ32" s="229"/>
      <c r="ASA32" s="229"/>
      <c r="ASB32" s="229"/>
      <c r="ASC32" s="229"/>
      <c r="ASD32" s="229"/>
      <c r="ASE32" s="229"/>
      <c r="ASF32" s="229"/>
      <c r="ASG32" s="229"/>
      <c r="ASP32" s="229"/>
      <c r="ASQ32" s="229"/>
      <c r="ASR32" s="229"/>
      <c r="ASS32" s="229"/>
      <c r="AST32" s="229"/>
      <c r="ASU32" s="229"/>
      <c r="ASV32" s="229"/>
      <c r="ASW32" s="229"/>
      <c r="ATF32" s="229"/>
      <c r="ATG32" s="229"/>
      <c r="ATH32" s="229"/>
      <c r="ATI32" s="229"/>
      <c r="ATJ32" s="229"/>
      <c r="ATK32" s="229"/>
      <c r="ATL32" s="229"/>
      <c r="ATM32" s="229"/>
      <c r="ATV32" s="229"/>
      <c r="ATW32" s="229"/>
      <c r="ATX32" s="229"/>
      <c r="ATY32" s="229"/>
      <c r="ATZ32" s="229"/>
      <c r="AUA32" s="229"/>
      <c r="AUB32" s="229"/>
      <c r="AUC32" s="229"/>
      <c r="AUL32" s="229"/>
      <c r="AUM32" s="229"/>
      <c r="AUN32" s="229"/>
      <c r="AUO32" s="229"/>
      <c r="AUP32" s="229"/>
      <c r="AUQ32" s="229"/>
      <c r="AUR32" s="229"/>
      <c r="AUS32" s="229"/>
      <c r="AVB32" s="229"/>
      <c r="AVC32" s="229"/>
      <c r="AVD32" s="229"/>
      <c r="AVE32" s="229"/>
      <c r="AVF32" s="229"/>
      <c r="AVG32" s="229"/>
      <c r="AVH32" s="229"/>
      <c r="AVI32" s="229"/>
      <c r="AVR32" s="229"/>
      <c r="AVS32" s="229"/>
      <c r="AVT32" s="229"/>
      <c r="AVU32" s="229"/>
      <c r="AVV32" s="229"/>
      <c r="AVW32" s="229"/>
      <c r="AVX32" s="229"/>
      <c r="AVY32" s="229"/>
      <c r="AWH32" s="229"/>
      <c r="AWI32" s="229"/>
      <c r="AWJ32" s="229"/>
      <c r="AWK32" s="229"/>
      <c r="AWL32" s="229"/>
      <c r="AWM32" s="229"/>
      <c r="AWN32" s="229"/>
      <c r="AWO32" s="229"/>
      <c r="AWX32" s="229"/>
      <c r="AWY32" s="229"/>
      <c r="AWZ32" s="229"/>
      <c r="AXA32" s="229"/>
      <c r="AXB32" s="229"/>
      <c r="AXC32" s="229"/>
      <c r="AXD32" s="229"/>
      <c r="AXE32" s="229"/>
      <c r="AXN32" s="229"/>
      <c r="AXO32" s="229"/>
      <c r="AXP32" s="229"/>
      <c r="AXQ32" s="229"/>
      <c r="AXR32" s="229"/>
      <c r="AXS32" s="229"/>
      <c r="AXT32" s="229"/>
      <c r="AXU32" s="229"/>
      <c r="AYD32" s="229"/>
      <c r="AYE32" s="229"/>
      <c r="AYF32" s="229"/>
      <c r="AYG32" s="229"/>
      <c r="AYH32" s="229"/>
      <c r="AYI32" s="229"/>
      <c r="AYJ32" s="229"/>
      <c r="AYK32" s="229"/>
      <c r="AYT32" s="229"/>
      <c r="AYU32" s="229"/>
      <c r="AYV32" s="229"/>
      <c r="AYW32" s="229"/>
      <c r="AYX32" s="229"/>
      <c r="AYY32" s="229"/>
      <c r="AYZ32" s="229"/>
      <c r="AZA32" s="229"/>
      <c r="AZJ32" s="229"/>
      <c r="AZK32" s="229"/>
      <c r="AZL32" s="229"/>
      <c r="AZM32" s="229"/>
      <c r="AZN32" s="229"/>
      <c r="AZO32" s="229"/>
      <c r="AZP32" s="229"/>
      <c r="AZQ32" s="229"/>
      <c r="AZZ32" s="229"/>
      <c r="BAA32" s="229"/>
      <c r="BAB32" s="229"/>
      <c r="BAC32" s="229"/>
      <c r="BAD32" s="229"/>
      <c r="BAE32" s="229"/>
      <c r="BAF32" s="229"/>
      <c r="BAG32" s="229"/>
      <c r="BAP32" s="229"/>
      <c r="BAQ32" s="229"/>
      <c r="BAR32" s="229"/>
      <c r="BAS32" s="229"/>
      <c r="BAT32" s="229"/>
      <c r="BAU32" s="229"/>
      <c r="BAV32" s="229"/>
      <c r="BAW32" s="229"/>
      <c r="BBF32" s="229"/>
      <c r="BBG32" s="229"/>
      <c r="BBH32" s="229"/>
      <c r="BBI32" s="229"/>
      <c r="BBJ32" s="229"/>
      <c r="BBK32" s="229"/>
      <c r="BBL32" s="229"/>
      <c r="BBM32" s="229"/>
      <c r="BBV32" s="229"/>
      <c r="BBW32" s="229"/>
      <c r="BBX32" s="229"/>
      <c r="BBY32" s="229"/>
      <c r="BBZ32" s="229"/>
      <c r="BCA32" s="229"/>
      <c r="BCB32" s="229"/>
      <c r="BCC32" s="229"/>
      <c r="BCL32" s="229"/>
      <c r="BCM32" s="229"/>
      <c r="BCN32" s="229"/>
      <c r="BCO32" s="229"/>
      <c r="BCP32" s="229"/>
      <c r="BCQ32" s="229"/>
      <c r="BCR32" s="229"/>
      <c r="BCS32" s="229"/>
      <c r="BDB32" s="229"/>
      <c r="BDC32" s="229"/>
      <c r="BDD32" s="229"/>
      <c r="BDE32" s="229"/>
      <c r="BDF32" s="229"/>
      <c r="BDG32" s="229"/>
      <c r="BDH32" s="229"/>
      <c r="BDI32" s="229"/>
      <c r="BDR32" s="229"/>
      <c r="BDS32" s="229"/>
      <c r="BDT32" s="229"/>
      <c r="BDU32" s="229"/>
      <c r="BDV32" s="229"/>
      <c r="BDW32" s="229"/>
      <c r="BDX32" s="229"/>
      <c r="BDY32" s="229"/>
      <c r="BEH32" s="229"/>
      <c r="BEI32" s="229"/>
      <c r="BEJ32" s="229"/>
      <c r="BEK32" s="229"/>
      <c r="BEL32" s="229"/>
      <c r="BEM32" s="229"/>
      <c r="BEN32" s="229"/>
      <c r="BEO32" s="229"/>
      <c r="BEX32" s="229"/>
      <c r="BEY32" s="229"/>
      <c r="BEZ32" s="229"/>
      <c r="BFA32" s="229"/>
      <c r="BFB32" s="229"/>
      <c r="BFC32" s="229"/>
      <c r="BFD32" s="229"/>
      <c r="BFE32" s="229"/>
      <c r="BFN32" s="229"/>
      <c r="BFO32" s="229"/>
      <c r="BFP32" s="229"/>
      <c r="BFQ32" s="229"/>
      <c r="BFR32" s="229"/>
      <c r="BFS32" s="229"/>
      <c r="BFT32" s="229"/>
      <c r="BFU32" s="229"/>
      <c r="BGD32" s="229"/>
      <c r="BGE32" s="229"/>
      <c r="BGF32" s="229"/>
      <c r="BGG32" s="229"/>
      <c r="BGH32" s="229"/>
      <c r="BGI32" s="229"/>
      <c r="BGJ32" s="229"/>
      <c r="BGK32" s="229"/>
      <c r="BGT32" s="229"/>
      <c r="BGU32" s="229"/>
      <c r="BGV32" s="229"/>
      <c r="BGW32" s="229"/>
      <c r="BGX32" s="229"/>
      <c r="BGY32" s="229"/>
      <c r="BGZ32" s="229"/>
      <c r="BHA32" s="229"/>
      <c r="BHJ32" s="229"/>
      <c r="BHK32" s="229"/>
      <c r="BHL32" s="229"/>
      <c r="BHM32" s="229"/>
      <c r="BHN32" s="229"/>
      <c r="BHO32" s="229"/>
      <c r="BHP32" s="229"/>
      <c r="BHQ32" s="229"/>
      <c r="BHZ32" s="229"/>
      <c r="BIA32" s="229"/>
      <c r="BIB32" s="229"/>
      <c r="BIC32" s="229"/>
      <c r="BID32" s="229"/>
      <c r="BIE32" s="229"/>
      <c r="BIF32" s="229"/>
      <c r="BIG32" s="229"/>
      <c r="BIP32" s="229"/>
      <c r="BIQ32" s="229"/>
      <c r="BIR32" s="229"/>
      <c r="BIS32" s="229"/>
      <c r="BIT32" s="229"/>
      <c r="BIU32" s="229"/>
      <c r="BIV32" s="229"/>
      <c r="BIW32" s="229"/>
      <c r="BJF32" s="229"/>
      <c r="BJG32" s="229"/>
      <c r="BJH32" s="229"/>
      <c r="BJI32" s="229"/>
      <c r="BJJ32" s="229"/>
      <c r="BJK32" s="229"/>
      <c r="BJL32" s="229"/>
      <c r="BJM32" s="229"/>
      <c r="BJV32" s="229"/>
      <c r="BJW32" s="229"/>
      <c r="BJX32" s="229"/>
      <c r="BJY32" s="229"/>
      <c r="BJZ32" s="229"/>
      <c r="BKA32" s="229"/>
      <c r="BKB32" s="229"/>
      <c r="BKC32" s="229"/>
      <c r="BKL32" s="229"/>
      <c r="BKM32" s="229"/>
      <c r="BKN32" s="229"/>
      <c r="BKO32" s="229"/>
      <c r="BKP32" s="229"/>
      <c r="BKQ32" s="229"/>
      <c r="BKR32" s="229"/>
      <c r="BKS32" s="229"/>
      <c r="BLB32" s="229"/>
      <c r="BLC32" s="229"/>
      <c r="BLD32" s="229"/>
      <c r="BLE32" s="229"/>
      <c r="BLF32" s="229"/>
      <c r="BLG32" s="229"/>
      <c r="BLH32" s="229"/>
      <c r="BLI32" s="229"/>
      <c r="BLR32" s="229"/>
      <c r="BLS32" s="229"/>
      <c r="BLT32" s="229"/>
      <c r="BLU32" s="229"/>
      <c r="BLV32" s="229"/>
      <c r="BLW32" s="229"/>
      <c r="BLX32" s="229"/>
      <c r="BLY32" s="229"/>
      <c r="BMH32" s="229"/>
      <c r="BMI32" s="229"/>
      <c r="BMJ32" s="229"/>
      <c r="BMK32" s="229"/>
      <c r="BML32" s="229"/>
      <c r="BMM32" s="229"/>
      <c r="BMN32" s="229"/>
      <c r="BMO32" s="229"/>
      <c r="BMX32" s="229"/>
      <c r="BMY32" s="229"/>
      <c r="BMZ32" s="229"/>
      <c r="BNA32" s="229"/>
      <c r="BNB32" s="229"/>
      <c r="BNC32" s="229"/>
      <c r="BND32" s="229"/>
      <c r="BNE32" s="229"/>
      <c r="BNN32" s="229"/>
      <c r="BNO32" s="229"/>
      <c r="BNP32" s="229"/>
      <c r="BNQ32" s="229"/>
      <c r="BNR32" s="229"/>
      <c r="BNS32" s="229"/>
      <c r="BNT32" s="229"/>
      <c r="BNU32" s="229"/>
      <c r="BOD32" s="229"/>
      <c r="BOE32" s="229"/>
      <c r="BOF32" s="229"/>
      <c r="BOG32" s="229"/>
      <c r="BOH32" s="229"/>
      <c r="BOI32" s="229"/>
      <c r="BOJ32" s="229"/>
      <c r="BOK32" s="229"/>
      <c r="BOT32" s="229"/>
      <c r="BOU32" s="229"/>
      <c r="BOV32" s="229"/>
      <c r="BOW32" s="229"/>
      <c r="BOX32" s="229"/>
      <c r="BOY32" s="229"/>
      <c r="BOZ32" s="229"/>
      <c r="BPA32" s="229"/>
      <c r="BPJ32" s="229"/>
      <c r="BPK32" s="229"/>
      <c r="BPL32" s="229"/>
      <c r="BPM32" s="229"/>
      <c r="BPN32" s="229"/>
      <c r="BPO32" s="229"/>
      <c r="BPP32" s="229"/>
      <c r="BPQ32" s="229"/>
      <c r="BPZ32" s="229"/>
      <c r="BQA32" s="229"/>
      <c r="BQB32" s="229"/>
      <c r="BQC32" s="229"/>
      <c r="BQD32" s="229"/>
      <c r="BQE32" s="229"/>
      <c r="BQF32" s="229"/>
      <c r="BQG32" s="229"/>
      <c r="BQP32" s="229"/>
      <c r="BQQ32" s="229"/>
      <c r="BQR32" s="229"/>
      <c r="BQS32" s="229"/>
      <c r="BQT32" s="229"/>
      <c r="BQU32" s="229"/>
      <c r="BQV32" s="229"/>
      <c r="BQW32" s="229"/>
      <c r="BRF32" s="229"/>
      <c r="BRG32" s="229"/>
      <c r="BRH32" s="229"/>
      <c r="BRI32" s="229"/>
      <c r="BRJ32" s="229"/>
      <c r="BRK32" s="229"/>
      <c r="BRL32" s="229"/>
      <c r="BRM32" s="229"/>
      <c r="BRV32" s="229"/>
      <c r="BRW32" s="229"/>
      <c r="BRX32" s="229"/>
      <c r="BRY32" s="229"/>
      <c r="BRZ32" s="229"/>
      <c r="BSA32" s="229"/>
      <c r="BSB32" s="229"/>
      <c r="BSC32" s="229"/>
      <c r="BSL32" s="229"/>
      <c r="BSM32" s="229"/>
      <c r="BSN32" s="229"/>
      <c r="BSO32" s="229"/>
      <c r="BSP32" s="229"/>
      <c r="BSQ32" s="229"/>
      <c r="BSR32" s="229"/>
      <c r="BSS32" s="229"/>
      <c r="BTB32" s="229"/>
      <c r="BTC32" s="229"/>
      <c r="BTD32" s="229"/>
      <c r="BTE32" s="229"/>
      <c r="BTF32" s="229"/>
      <c r="BTG32" s="229"/>
      <c r="BTH32" s="229"/>
      <c r="BTI32" s="229"/>
      <c r="BTR32" s="229"/>
      <c r="BTS32" s="229"/>
      <c r="BTT32" s="229"/>
      <c r="BTU32" s="229"/>
      <c r="BTV32" s="229"/>
      <c r="BTW32" s="229"/>
      <c r="BTX32" s="229"/>
      <c r="BTY32" s="229"/>
      <c r="BUH32" s="229"/>
      <c r="BUI32" s="229"/>
      <c r="BUJ32" s="229"/>
      <c r="BUK32" s="229"/>
      <c r="BUL32" s="229"/>
      <c r="BUM32" s="229"/>
      <c r="BUN32" s="229"/>
      <c r="BUO32" s="229"/>
      <c r="BUX32" s="229"/>
      <c r="BUY32" s="229"/>
      <c r="BUZ32" s="229"/>
      <c r="BVA32" s="229"/>
      <c r="BVB32" s="229"/>
      <c r="BVC32" s="229"/>
      <c r="BVD32" s="229"/>
      <c r="BVE32" s="229"/>
      <c r="BVN32" s="229"/>
      <c r="BVO32" s="229"/>
      <c r="BVP32" s="229"/>
      <c r="BVQ32" s="229"/>
      <c r="BVR32" s="229"/>
      <c r="BVS32" s="229"/>
      <c r="BVT32" s="229"/>
      <c r="BVU32" s="229"/>
      <c r="BWD32" s="229"/>
      <c r="BWE32" s="229"/>
      <c r="BWF32" s="229"/>
      <c r="BWG32" s="229"/>
      <c r="BWH32" s="229"/>
      <c r="BWI32" s="229"/>
      <c r="BWJ32" s="229"/>
      <c r="BWK32" s="229"/>
      <c r="BWT32" s="229"/>
      <c r="BWU32" s="229"/>
      <c r="BWV32" s="229"/>
      <c r="BWW32" s="229"/>
      <c r="BWX32" s="229"/>
      <c r="BWY32" s="229"/>
      <c r="BWZ32" s="229"/>
      <c r="BXA32" s="229"/>
      <c r="BXJ32" s="229"/>
      <c r="BXK32" s="229"/>
      <c r="BXL32" s="229"/>
      <c r="BXM32" s="229"/>
      <c r="BXN32" s="229"/>
      <c r="BXO32" s="229"/>
      <c r="BXP32" s="229"/>
      <c r="BXQ32" s="229"/>
      <c r="BXZ32" s="229"/>
      <c r="BYA32" s="229"/>
      <c r="BYB32" s="229"/>
      <c r="BYC32" s="229"/>
      <c r="BYD32" s="229"/>
      <c r="BYE32" s="229"/>
      <c r="BYF32" s="229"/>
      <c r="BYG32" s="229"/>
      <c r="BYP32" s="229"/>
      <c r="BYQ32" s="229"/>
      <c r="BYR32" s="229"/>
      <c r="BYS32" s="229"/>
      <c r="BYT32" s="229"/>
      <c r="BYU32" s="229"/>
      <c r="BYV32" s="229"/>
      <c r="BYW32" s="229"/>
      <c r="BZF32" s="229"/>
      <c r="BZG32" s="229"/>
      <c r="BZH32" s="229"/>
      <c r="BZI32" s="229"/>
      <c r="BZJ32" s="229"/>
      <c r="BZK32" s="229"/>
      <c r="BZL32" s="229"/>
      <c r="BZM32" s="229"/>
      <c r="BZV32" s="229"/>
      <c r="BZW32" s="229"/>
      <c r="BZX32" s="229"/>
      <c r="BZY32" s="229"/>
      <c r="BZZ32" s="229"/>
      <c r="CAA32" s="229"/>
      <c r="CAB32" s="229"/>
      <c r="CAC32" s="229"/>
      <c r="CAL32" s="229"/>
      <c r="CAM32" s="229"/>
      <c r="CAN32" s="229"/>
      <c r="CAO32" s="229"/>
      <c r="CAP32" s="229"/>
      <c r="CAQ32" s="229"/>
      <c r="CAR32" s="229"/>
      <c r="CAS32" s="229"/>
      <c r="CBB32" s="229"/>
      <c r="CBC32" s="229"/>
      <c r="CBD32" s="229"/>
      <c r="CBE32" s="229"/>
      <c r="CBF32" s="229"/>
      <c r="CBG32" s="229"/>
      <c r="CBH32" s="229"/>
      <c r="CBI32" s="229"/>
      <c r="CBR32" s="229"/>
      <c r="CBS32" s="229"/>
      <c r="CBT32" s="229"/>
      <c r="CBU32" s="229"/>
      <c r="CBV32" s="229"/>
      <c r="CBW32" s="229"/>
      <c r="CBX32" s="229"/>
      <c r="CBY32" s="229"/>
      <c r="CCH32" s="229"/>
      <c r="CCI32" s="229"/>
      <c r="CCJ32" s="229"/>
      <c r="CCK32" s="229"/>
      <c r="CCL32" s="229"/>
      <c r="CCM32" s="229"/>
      <c r="CCN32" s="229"/>
      <c r="CCO32" s="229"/>
      <c r="CCX32" s="229"/>
      <c r="CCY32" s="229"/>
      <c r="CCZ32" s="229"/>
      <c r="CDA32" s="229"/>
      <c r="CDB32" s="229"/>
      <c r="CDC32" s="229"/>
      <c r="CDD32" s="229"/>
      <c r="CDE32" s="229"/>
      <c r="CDN32" s="229"/>
      <c r="CDO32" s="229"/>
      <c r="CDP32" s="229"/>
      <c r="CDQ32" s="229"/>
      <c r="CDR32" s="229"/>
      <c r="CDS32" s="229"/>
      <c r="CDT32" s="229"/>
      <c r="CDU32" s="229"/>
      <c r="CED32" s="229"/>
      <c r="CEE32" s="229"/>
      <c r="CEF32" s="229"/>
      <c r="CEG32" s="229"/>
      <c r="CEH32" s="229"/>
      <c r="CEI32" s="229"/>
      <c r="CEJ32" s="229"/>
      <c r="CEK32" s="229"/>
      <c r="CET32" s="229"/>
      <c r="CEU32" s="229"/>
      <c r="CEV32" s="229"/>
      <c r="CEW32" s="229"/>
      <c r="CEX32" s="229"/>
      <c r="CEY32" s="229"/>
      <c r="CEZ32" s="229"/>
      <c r="CFA32" s="229"/>
      <c r="CFJ32" s="229"/>
      <c r="CFK32" s="229"/>
      <c r="CFL32" s="229"/>
      <c r="CFM32" s="229"/>
      <c r="CFN32" s="229"/>
      <c r="CFO32" s="229"/>
      <c r="CFP32" s="229"/>
      <c r="CFQ32" s="229"/>
      <c r="CFZ32" s="229"/>
      <c r="CGA32" s="229"/>
      <c r="CGB32" s="229"/>
      <c r="CGC32" s="229"/>
      <c r="CGD32" s="229"/>
      <c r="CGE32" s="229"/>
      <c r="CGF32" s="229"/>
      <c r="CGG32" s="229"/>
      <c r="CGP32" s="229"/>
      <c r="CGQ32" s="229"/>
      <c r="CGR32" s="229"/>
      <c r="CGS32" s="229"/>
      <c r="CGT32" s="229"/>
      <c r="CGU32" s="229"/>
      <c r="CGV32" s="229"/>
      <c r="CGW32" s="229"/>
      <c r="CHF32" s="229"/>
      <c r="CHG32" s="229"/>
      <c r="CHH32" s="229"/>
      <c r="CHI32" s="229"/>
      <c r="CHJ32" s="229"/>
      <c r="CHK32" s="229"/>
      <c r="CHL32" s="229"/>
      <c r="CHM32" s="229"/>
      <c r="CHV32" s="229"/>
      <c r="CHW32" s="229"/>
      <c r="CHX32" s="229"/>
      <c r="CHY32" s="229"/>
      <c r="CHZ32" s="229"/>
      <c r="CIA32" s="229"/>
      <c r="CIB32" s="229"/>
      <c r="CIC32" s="229"/>
      <c r="CIL32" s="229"/>
      <c r="CIM32" s="229"/>
      <c r="CIN32" s="229"/>
      <c r="CIO32" s="229"/>
      <c r="CIP32" s="229"/>
      <c r="CIQ32" s="229"/>
      <c r="CIR32" s="229"/>
      <c r="CIS32" s="229"/>
      <c r="CJB32" s="229"/>
      <c r="CJC32" s="229"/>
      <c r="CJD32" s="229"/>
      <c r="CJE32" s="229"/>
      <c r="CJF32" s="229"/>
      <c r="CJG32" s="229"/>
      <c r="CJH32" s="229"/>
      <c r="CJI32" s="229"/>
      <c r="CJR32" s="229"/>
      <c r="CJS32" s="229"/>
      <c r="CJT32" s="229"/>
      <c r="CJU32" s="229"/>
      <c r="CJV32" s="229"/>
      <c r="CJW32" s="229"/>
      <c r="CJX32" s="229"/>
      <c r="CJY32" s="229"/>
      <c r="CKH32" s="229"/>
      <c r="CKI32" s="229"/>
      <c r="CKJ32" s="229"/>
      <c r="CKK32" s="229"/>
      <c r="CKL32" s="229"/>
      <c r="CKM32" s="229"/>
      <c r="CKN32" s="229"/>
      <c r="CKO32" s="229"/>
      <c r="CKX32" s="229"/>
      <c r="CKY32" s="229"/>
      <c r="CKZ32" s="229"/>
      <c r="CLA32" s="229"/>
      <c r="CLB32" s="229"/>
      <c r="CLC32" s="229"/>
      <c r="CLD32" s="229"/>
      <c r="CLE32" s="229"/>
      <c r="CLN32" s="229"/>
      <c r="CLO32" s="229"/>
      <c r="CLP32" s="229"/>
      <c r="CLQ32" s="229"/>
      <c r="CLR32" s="229"/>
      <c r="CLS32" s="229"/>
      <c r="CLT32" s="229"/>
      <c r="CLU32" s="229"/>
      <c r="CMD32" s="229"/>
      <c r="CME32" s="229"/>
      <c r="CMF32" s="229"/>
      <c r="CMG32" s="229"/>
      <c r="CMH32" s="229"/>
      <c r="CMI32" s="229"/>
      <c r="CMJ32" s="229"/>
      <c r="CMK32" s="229"/>
      <c r="CMT32" s="229"/>
      <c r="CMU32" s="229"/>
      <c r="CMV32" s="229"/>
      <c r="CMW32" s="229"/>
      <c r="CMX32" s="229"/>
      <c r="CMY32" s="229"/>
      <c r="CMZ32" s="229"/>
      <c r="CNA32" s="229"/>
      <c r="CNJ32" s="229"/>
      <c r="CNK32" s="229"/>
      <c r="CNL32" s="229"/>
      <c r="CNM32" s="229"/>
      <c r="CNN32" s="229"/>
      <c r="CNO32" s="229"/>
      <c r="CNP32" s="229"/>
      <c r="CNQ32" s="229"/>
      <c r="CNZ32" s="229"/>
      <c r="COA32" s="229"/>
      <c r="COB32" s="229"/>
      <c r="COC32" s="229"/>
      <c r="COD32" s="229"/>
      <c r="COE32" s="229"/>
      <c r="COF32" s="229"/>
      <c r="COG32" s="229"/>
      <c r="COP32" s="229"/>
      <c r="COQ32" s="229"/>
      <c r="COR32" s="229"/>
      <c r="COS32" s="229"/>
      <c r="COT32" s="229"/>
      <c r="COU32" s="229"/>
      <c r="COV32" s="229"/>
      <c r="COW32" s="229"/>
      <c r="CPF32" s="229"/>
      <c r="CPG32" s="229"/>
      <c r="CPH32" s="229"/>
      <c r="CPI32" s="229"/>
      <c r="CPJ32" s="229"/>
      <c r="CPK32" s="229"/>
      <c r="CPL32" s="229"/>
      <c r="CPM32" s="229"/>
      <c r="CPV32" s="229"/>
      <c r="CPW32" s="229"/>
      <c r="CPX32" s="229"/>
      <c r="CPY32" s="229"/>
      <c r="CPZ32" s="229"/>
      <c r="CQA32" s="229"/>
      <c r="CQB32" s="229"/>
      <c r="CQC32" s="229"/>
      <c r="CQL32" s="229"/>
      <c r="CQM32" s="229"/>
      <c r="CQN32" s="229"/>
      <c r="CQO32" s="229"/>
      <c r="CQP32" s="229"/>
      <c r="CQQ32" s="229"/>
      <c r="CQR32" s="229"/>
      <c r="CQS32" s="229"/>
      <c r="CRB32" s="229"/>
      <c r="CRC32" s="229"/>
      <c r="CRD32" s="229"/>
      <c r="CRE32" s="229"/>
      <c r="CRF32" s="229"/>
      <c r="CRG32" s="229"/>
      <c r="CRH32" s="229"/>
      <c r="CRI32" s="229"/>
      <c r="CRR32" s="229"/>
      <c r="CRS32" s="229"/>
      <c r="CRT32" s="229"/>
      <c r="CRU32" s="229"/>
      <c r="CRV32" s="229"/>
      <c r="CRW32" s="229"/>
      <c r="CRX32" s="229"/>
      <c r="CRY32" s="229"/>
      <c r="CSH32" s="229"/>
      <c r="CSI32" s="229"/>
      <c r="CSJ32" s="229"/>
      <c r="CSK32" s="229"/>
      <c r="CSL32" s="229"/>
      <c r="CSM32" s="229"/>
      <c r="CSN32" s="229"/>
      <c r="CSO32" s="229"/>
      <c r="CSX32" s="229"/>
      <c r="CSY32" s="229"/>
      <c r="CSZ32" s="229"/>
      <c r="CTA32" s="229"/>
      <c r="CTB32" s="229"/>
      <c r="CTC32" s="229"/>
      <c r="CTD32" s="229"/>
      <c r="CTE32" s="229"/>
      <c r="CTN32" s="229"/>
      <c r="CTO32" s="229"/>
      <c r="CTP32" s="229"/>
      <c r="CTQ32" s="229"/>
      <c r="CTR32" s="229"/>
      <c r="CTS32" s="229"/>
      <c r="CTT32" s="229"/>
      <c r="CTU32" s="229"/>
      <c r="CUD32" s="229"/>
      <c r="CUE32" s="229"/>
      <c r="CUF32" s="229"/>
      <c r="CUG32" s="229"/>
      <c r="CUH32" s="229"/>
      <c r="CUI32" s="229"/>
      <c r="CUJ32" s="229"/>
      <c r="CUK32" s="229"/>
      <c r="CUT32" s="229"/>
      <c r="CUU32" s="229"/>
      <c r="CUV32" s="229"/>
      <c r="CUW32" s="229"/>
      <c r="CUX32" s="229"/>
      <c r="CUY32" s="229"/>
      <c r="CUZ32" s="229"/>
      <c r="CVA32" s="229"/>
      <c r="CVJ32" s="229"/>
      <c r="CVK32" s="229"/>
      <c r="CVL32" s="229"/>
      <c r="CVM32" s="229"/>
      <c r="CVN32" s="229"/>
      <c r="CVO32" s="229"/>
      <c r="CVP32" s="229"/>
      <c r="CVQ32" s="229"/>
      <c r="CVZ32" s="229"/>
      <c r="CWA32" s="229"/>
      <c r="CWB32" s="229"/>
      <c r="CWC32" s="229"/>
      <c r="CWD32" s="229"/>
      <c r="CWE32" s="229"/>
      <c r="CWF32" s="229"/>
      <c r="CWG32" s="229"/>
      <c r="CWP32" s="229"/>
      <c r="CWQ32" s="229"/>
      <c r="CWR32" s="229"/>
      <c r="CWS32" s="229"/>
      <c r="CWT32" s="229"/>
      <c r="CWU32" s="229"/>
      <c r="CWV32" s="229"/>
      <c r="CWW32" s="229"/>
      <c r="CXF32" s="229"/>
      <c r="CXG32" s="229"/>
      <c r="CXH32" s="229"/>
      <c r="CXI32" s="229"/>
      <c r="CXJ32" s="229"/>
      <c r="CXK32" s="229"/>
      <c r="CXL32" s="229"/>
      <c r="CXM32" s="229"/>
      <c r="CXV32" s="229"/>
      <c r="CXW32" s="229"/>
      <c r="CXX32" s="229"/>
      <c r="CXY32" s="229"/>
      <c r="CXZ32" s="229"/>
      <c r="CYA32" s="229"/>
      <c r="CYB32" s="229"/>
      <c r="CYC32" s="229"/>
      <c r="CYL32" s="229"/>
      <c r="CYM32" s="229"/>
      <c r="CYN32" s="229"/>
      <c r="CYO32" s="229"/>
      <c r="CYP32" s="229"/>
      <c r="CYQ32" s="229"/>
      <c r="CYR32" s="229"/>
      <c r="CYS32" s="229"/>
      <c r="CZB32" s="229"/>
      <c r="CZC32" s="229"/>
      <c r="CZD32" s="229"/>
      <c r="CZE32" s="229"/>
      <c r="CZF32" s="229"/>
      <c r="CZG32" s="229"/>
      <c r="CZH32" s="229"/>
      <c r="CZI32" s="229"/>
      <c r="CZR32" s="229"/>
      <c r="CZS32" s="229"/>
      <c r="CZT32" s="229"/>
      <c r="CZU32" s="229"/>
      <c r="CZV32" s="229"/>
      <c r="CZW32" s="229"/>
      <c r="CZX32" s="229"/>
      <c r="CZY32" s="229"/>
      <c r="DAH32" s="229"/>
      <c r="DAI32" s="229"/>
      <c r="DAJ32" s="229"/>
      <c r="DAK32" s="229"/>
      <c r="DAL32" s="229"/>
      <c r="DAM32" s="229"/>
      <c r="DAN32" s="229"/>
      <c r="DAO32" s="229"/>
      <c r="DAX32" s="229"/>
      <c r="DAY32" s="229"/>
      <c r="DAZ32" s="229"/>
      <c r="DBA32" s="229"/>
      <c r="DBB32" s="229"/>
      <c r="DBC32" s="229"/>
      <c r="DBD32" s="229"/>
      <c r="DBE32" s="229"/>
      <c r="DBN32" s="229"/>
      <c r="DBO32" s="229"/>
      <c r="DBP32" s="229"/>
      <c r="DBQ32" s="229"/>
      <c r="DBR32" s="229"/>
      <c r="DBS32" s="229"/>
      <c r="DBT32" s="229"/>
      <c r="DBU32" s="229"/>
      <c r="DCD32" s="229"/>
      <c r="DCE32" s="229"/>
      <c r="DCF32" s="229"/>
      <c r="DCG32" s="229"/>
      <c r="DCH32" s="229"/>
      <c r="DCI32" s="229"/>
      <c r="DCJ32" s="229"/>
      <c r="DCK32" s="229"/>
      <c r="DCT32" s="229"/>
      <c r="DCU32" s="229"/>
      <c r="DCV32" s="229"/>
      <c r="DCW32" s="229"/>
      <c r="DCX32" s="229"/>
      <c r="DCY32" s="229"/>
      <c r="DCZ32" s="229"/>
      <c r="DDA32" s="229"/>
      <c r="DDJ32" s="229"/>
      <c r="DDK32" s="229"/>
      <c r="DDL32" s="229"/>
      <c r="DDM32" s="229"/>
      <c r="DDN32" s="229"/>
      <c r="DDO32" s="229"/>
      <c r="DDP32" s="229"/>
      <c r="DDQ32" s="229"/>
      <c r="DDZ32" s="229"/>
      <c r="DEA32" s="229"/>
      <c r="DEB32" s="229"/>
      <c r="DEC32" s="229"/>
      <c r="DED32" s="229"/>
      <c r="DEE32" s="229"/>
      <c r="DEF32" s="229"/>
      <c r="DEG32" s="229"/>
      <c r="DEP32" s="229"/>
      <c r="DEQ32" s="229"/>
      <c r="DER32" s="229"/>
      <c r="DES32" s="229"/>
      <c r="DET32" s="229"/>
      <c r="DEU32" s="229"/>
      <c r="DEV32" s="229"/>
      <c r="DEW32" s="229"/>
      <c r="DFF32" s="229"/>
      <c r="DFG32" s="229"/>
      <c r="DFH32" s="229"/>
      <c r="DFI32" s="229"/>
      <c r="DFJ32" s="229"/>
      <c r="DFK32" s="229"/>
      <c r="DFL32" s="229"/>
      <c r="DFM32" s="229"/>
      <c r="DFV32" s="229"/>
      <c r="DFW32" s="229"/>
      <c r="DFX32" s="229"/>
      <c r="DFY32" s="229"/>
      <c r="DFZ32" s="229"/>
      <c r="DGA32" s="229"/>
      <c r="DGB32" s="229"/>
      <c r="DGC32" s="229"/>
      <c r="DGL32" s="229"/>
      <c r="DGM32" s="229"/>
      <c r="DGN32" s="229"/>
      <c r="DGO32" s="229"/>
      <c r="DGP32" s="229"/>
      <c r="DGQ32" s="229"/>
      <c r="DGR32" s="229"/>
      <c r="DGS32" s="229"/>
      <c r="DHB32" s="229"/>
      <c r="DHC32" s="229"/>
      <c r="DHD32" s="229"/>
      <c r="DHE32" s="229"/>
      <c r="DHF32" s="229"/>
      <c r="DHG32" s="229"/>
      <c r="DHH32" s="229"/>
      <c r="DHI32" s="229"/>
      <c r="DHR32" s="229"/>
      <c r="DHS32" s="229"/>
      <c r="DHT32" s="229"/>
      <c r="DHU32" s="229"/>
      <c r="DHV32" s="229"/>
      <c r="DHW32" s="229"/>
      <c r="DHX32" s="229"/>
      <c r="DHY32" s="229"/>
      <c r="DIH32" s="229"/>
      <c r="DII32" s="229"/>
      <c r="DIJ32" s="229"/>
      <c r="DIK32" s="229"/>
      <c r="DIL32" s="229"/>
      <c r="DIM32" s="229"/>
      <c r="DIN32" s="229"/>
      <c r="DIO32" s="229"/>
      <c r="DIX32" s="229"/>
      <c r="DIY32" s="229"/>
      <c r="DIZ32" s="229"/>
      <c r="DJA32" s="229"/>
      <c r="DJB32" s="229"/>
      <c r="DJC32" s="229"/>
      <c r="DJD32" s="229"/>
      <c r="DJE32" s="229"/>
      <c r="DJN32" s="229"/>
      <c r="DJO32" s="229"/>
      <c r="DJP32" s="229"/>
      <c r="DJQ32" s="229"/>
      <c r="DJR32" s="229"/>
      <c r="DJS32" s="229"/>
      <c r="DJT32" s="229"/>
      <c r="DJU32" s="229"/>
      <c r="DKD32" s="229"/>
      <c r="DKE32" s="229"/>
      <c r="DKF32" s="229"/>
      <c r="DKG32" s="229"/>
      <c r="DKH32" s="229"/>
      <c r="DKI32" s="229"/>
      <c r="DKJ32" s="229"/>
      <c r="DKK32" s="229"/>
      <c r="DKT32" s="229"/>
      <c r="DKU32" s="229"/>
      <c r="DKV32" s="229"/>
      <c r="DKW32" s="229"/>
      <c r="DKX32" s="229"/>
      <c r="DKY32" s="229"/>
      <c r="DKZ32" s="229"/>
      <c r="DLA32" s="229"/>
      <c r="DLJ32" s="229"/>
      <c r="DLK32" s="229"/>
      <c r="DLL32" s="229"/>
      <c r="DLM32" s="229"/>
      <c r="DLN32" s="229"/>
      <c r="DLO32" s="229"/>
      <c r="DLP32" s="229"/>
      <c r="DLQ32" s="229"/>
      <c r="DLZ32" s="229"/>
      <c r="DMA32" s="229"/>
      <c r="DMB32" s="229"/>
      <c r="DMC32" s="229"/>
      <c r="DMD32" s="229"/>
      <c r="DME32" s="229"/>
      <c r="DMF32" s="229"/>
      <c r="DMG32" s="229"/>
      <c r="DMP32" s="229"/>
      <c r="DMQ32" s="229"/>
      <c r="DMR32" s="229"/>
      <c r="DMS32" s="229"/>
      <c r="DMT32" s="229"/>
      <c r="DMU32" s="229"/>
      <c r="DMV32" s="229"/>
      <c r="DMW32" s="229"/>
      <c r="DNF32" s="229"/>
      <c r="DNG32" s="229"/>
      <c r="DNH32" s="229"/>
      <c r="DNI32" s="229"/>
      <c r="DNJ32" s="229"/>
      <c r="DNK32" s="229"/>
      <c r="DNL32" s="229"/>
      <c r="DNM32" s="229"/>
      <c r="DNV32" s="229"/>
      <c r="DNW32" s="229"/>
      <c r="DNX32" s="229"/>
      <c r="DNY32" s="229"/>
      <c r="DNZ32" s="229"/>
      <c r="DOA32" s="229"/>
      <c r="DOB32" s="229"/>
      <c r="DOC32" s="229"/>
      <c r="DOL32" s="229"/>
      <c r="DOM32" s="229"/>
      <c r="DON32" s="229"/>
      <c r="DOO32" s="229"/>
      <c r="DOP32" s="229"/>
      <c r="DOQ32" s="229"/>
      <c r="DOR32" s="229"/>
      <c r="DOS32" s="229"/>
      <c r="DPB32" s="229"/>
      <c r="DPC32" s="229"/>
      <c r="DPD32" s="229"/>
      <c r="DPE32" s="229"/>
      <c r="DPF32" s="229"/>
      <c r="DPG32" s="229"/>
      <c r="DPH32" s="229"/>
      <c r="DPI32" s="229"/>
      <c r="DPR32" s="229"/>
      <c r="DPS32" s="229"/>
      <c r="DPT32" s="229"/>
      <c r="DPU32" s="229"/>
      <c r="DPV32" s="229"/>
      <c r="DPW32" s="229"/>
      <c r="DPX32" s="229"/>
      <c r="DPY32" s="229"/>
      <c r="DQH32" s="229"/>
      <c r="DQI32" s="229"/>
      <c r="DQJ32" s="229"/>
      <c r="DQK32" s="229"/>
      <c r="DQL32" s="229"/>
      <c r="DQM32" s="229"/>
      <c r="DQN32" s="229"/>
      <c r="DQO32" s="229"/>
      <c r="DQX32" s="229"/>
      <c r="DQY32" s="229"/>
      <c r="DQZ32" s="229"/>
      <c r="DRA32" s="229"/>
      <c r="DRB32" s="229"/>
      <c r="DRC32" s="229"/>
      <c r="DRD32" s="229"/>
      <c r="DRE32" s="229"/>
      <c r="DRN32" s="229"/>
      <c r="DRO32" s="229"/>
      <c r="DRP32" s="229"/>
      <c r="DRQ32" s="229"/>
      <c r="DRR32" s="229"/>
      <c r="DRS32" s="229"/>
      <c r="DRT32" s="229"/>
      <c r="DRU32" s="229"/>
      <c r="DSD32" s="229"/>
      <c r="DSE32" s="229"/>
      <c r="DSF32" s="229"/>
      <c r="DSG32" s="229"/>
      <c r="DSH32" s="229"/>
      <c r="DSI32" s="229"/>
      <c r="DSJ32" s="229"/>
      <c r="DSK32" s="229"/>
      <c r="DST32" s="229"/>
      <c r="DSU32" s="229"/>
      <c r="DSV32" s="229"/>
      <c r="DSW32" s="229"/>
      <c r="DSX32" s="229"/>
      <c r="DSY32" s="229"/>
      <c r="DSZ32" s="229"/>
      <c r="DTA32" s="229"/>
      <c r="DTJ32" s="229"/>
      <c r="DTK32" s="229"/>
      <c r="DTL32" s="229"/>
      <c r="DTM32" s="229"/>
      <c r="DTN32" s="229"/>
      <c r="DTO32" s="229"/>
      <c r="DTP32" s="229"/>
      <c r="DTQ32" s="229"/>
      <c r="DTZ32" s="229"/>
      <c r="DUA32" s="229"/>
      <c r="DUB32" s="229"/>
      <c r="DUC32" s="229"/>
      <c r="DUD32" s="229"/>
      <c r="DUE32" s="229"/>
      <c r="DUF32" s="229"/>
      <c r="DUG32" s="229"/>
      <c r="DUP32" s="229"/>
      <c r="DUQ32" s="229"/>
      <c r="DUR32" s="229"/>
      <c r="DUS32" s="229"/>
      <c r="DUT32" s="229"/>
      <c r="DUU32" s="229"/>
      <c r="DUV32" s="229"/>
      <c r="DUW32" s="229"/>
      <c r="DVF32" s="229"/>
      <c r="DVG32" s="229"/>
      <c r="DVH32" s="229"/>
      <c r="DVI32" s="229"/>
      <c r="DVJ32" s="229"/>
      <c r="DVK32" s="229"/>
      <c r="DVL32" s="229"/>
      <c r="DVM32" s="229"/>
      <c r="DVV32" s="229"/>
      <c r="DVW32" s="229"/>
      <c r="DVX32" s="229"/>
      <c r="DVY32" s="229"/>
      <c r="DVZ32" s="229"/>
      <c r="DWA32" s="229"/>
      <c r="DWB32" s="229"/>
      <c r="DWC32" s="229"/>
      <c r="DWL32" s="229"/>
      <c r="DWM32" s="229"/>
      <c r="DWN32" s="229"/>
      <c r="DWO32" s="229"/>
      <c r="DWP32" s="229"/>
      <c r="DWQ32" s="229"/>
      <c r="DWR32" s="229"/>
      <c r="DWS32" s="229"/>
      <c r="DXB32" s="229"/>
      <c r="DXC32" s="229"/>
      <c r="DXD32" s="229"/>
      <c r="DXE32" s="229"/>
      <c r="DXF32" s="229"/>
      <c r="DXG32" s="229"/>
      <c r="DXH32" s="229"/>
      <c r="DXI32" s="229"/>
      <c r="DXR32" s="229"/>
      <c r="DXS32" s="229"/>
      <c r="DXT32" s="229"/>
      <c r="DXU32" s="229"/>
      <c r="DXV32" s="229"/>
      <c r="DXW32" s="229"/>
      <c r="DXX32" s="229"/>
      <c r="DXY32" s="229"/>
      <c r="DYH32" s="229"/>
      <c r="DYI32" s="229"/>
      <c r="DYJ32" s="229"/>
      <c r="DYK32" s="229"/>
      <c r="DYL32" s="229"/>
      <c r="DYM32" s="229"/>
      <c r="DYN32" s="229"/>
      <c r="DYO32" s="229"/>
      <c r="DYX32" s="229"/>
      <c r="DYY32" s="229"/>
      <c r="DYZ32" s="229"/>
      <c r="DZA32" s="229"/>
      <c r="DZB32" s="229"/>
      <c r="DZC32" s="229"/>
      <c r="DZD32" s="229"/>
      <c r="DZE32" s="229"/>
      <c r="DZN32" s="229"/>
      <c r="DZO32" s="229"/>
      <c r="DZP32" s="229"/>
      <c r="DZQ32" s="229"/>
      <c r="DZR32" s="229"/>
      <c r="DZS32" s="229"/>
      <c r="DZT32" s="229"/>
      <c r="DZU32" s="229"/>
      <c r="EAD32" s="229"/>
      <c r="EAE32" s="229"/>
      <c r="EAF32" s="229"/>
      <c r="EAG32" s="229"/>
      <c r="EAH32" s="229"/>
      <c r="EAI32" s="229"/>
      <c r="EAJ32" s="229"/>
      <c r="EAK32" s="229"/>
      <c r="EAT32" s="229"/>
      <c r="EAU32" s="229"/>
      <c r="EAV32" s="229"/>
      <c r="EAW32" s="229"/>
      <c r="EAX32" s="229"/>
      <c r="EAY32" s="229"/>
      <c r="EAZ32" s="229"/>
      <c r="EBA32" s="229"/>
      <c r="EBJ32" s="229"/>
      <c r="EBK32" s="229"/>
      <c r="EBL32" s="229"/>
      <c r="EBM32" s="229"/>
      <c r="EBN32" s="229"/>
      <c r="EBO32" s="229"/>
      <c r="EBP32" s="229"/>
      <c r="EBQ32" s="229"/>
      <c r="EBZ32" s="229"/>
      <c r="ECA32" s="229"/>
      <c r="ECB32" s="229"/>
      <c r="ECC32" s="229"/>
      <c r="ECD32" s="229"/>
      <c r="ECE32" s="229"/>
      <c r="ECF32" s="229"/>
      <c r="ECG32" s="229"/>
      <c r="ECP32" s="229"/>
      <c r="ECQ32" s="229"/>
      <c r="ECR32" s="229"/>
      <c r="ECS32" s="229"/>
      <c r="ECT32" s="229"/>
      <c r="ECU32" s="229"/>
      <c r="ECV32" s="229"/>
      <c r="ECW32" s="229"/>
      <c r="EDF32" s="229"/>
      <c r="EDG32" s="229"/>
      <c r="EDH32" s="229"/>
      <c r="EDI32" s="229"/>
      <c r="EDJ32" s="229"/>
      <c r="EDK32" s="229"/>
      <c r="EDL32" s="229"/>
      <c r="EDM32" s="229"/>
      <c r="EDV32" s="229"/>
      <c r="EDW32" s="229"/>
      <c r="EDX32" s="229"/>
      <c r="EDY32" s="229"/>
      <c r="EDZ32" s="229"/>
      <c r="EEA32" s="229"/>
      <c r="EEB32" s="229"/>
      <c r="EEC32" s="229"/>
      <c r="EEL32" s="229"/>
      <c r="EEM32" s="229"/>
      <c r="EEN32" s="229"/>
      <c r="EEO32" s="229"/>
      <c r="EEP32" s="229"/>
      <c r="EEQ32" s="229"/>
      <c r="EER32" s="229"/>
      <c r="EES32" s="229"/>
      <c r="EFB32" s="229"/>
      <c r="EFC32" s="229"/>
      <c r="EFD32" s="229"/>
      <c r="EFE32" s="229"/>
      <c r="EFF32" s="229"/>
      <c r="EFG32" s="229"/>
      <c r="EFH32" s="229"/>
      <c r="EFI32" s="229"/>
      <c r="EFR32" s="229"/>
      <c r="EFS32" s="229"/>
      <c r="EFT32" s="229"/>
      <c r="EFU32" s="229"/>
      <c r="EFV32" s="229"/>
      <c r="EFW32" s="229"/>
      <c r="EFX32" s="229"/>
      <c r="EFY32" s="229"/>
      <c r="EGH32" s="229"/>
      <c r="EGI32" s="229"/>
      <c r="EGJ32" s="229"/>
      <c r="EGK32" s="229"/>
      <c r="EGL32" s="229"/>
      <c r="EGM32" s="229"/>
      <c r="EGN32" s="229"/>
      <c r="EGO32" s="229"/>
      <c r="EGX32" s="229"/>
      <c r="EGY32" s="229"/>
      <c r="EGZ32" s="229"/>
      <c r="EHA32" s="229"/>
      <c r="EHB32" s="229"/>
      <c r="EHC32" s="229"/>
      <c r="EHD32" s="229"/>
      <c r="EHE32" s="229"/>
      <c r="EHN32" s="229"/>
      <c r="EHO32" s="229"/>
      <c r="EHP32" s="229"/>
      <c r="EHQ32" s="229"/>
      <c r="EHR32" s="229"/>
      <c r="EHS32" s="229"/>
      <c r="EHT32" s="229"/>
      <c r="EHU32" s="229"/>
      <c r="EID32" s="229"/>
      <c r="EIE32" s="229"/>
      <c r="EIF32" s="229"/>
      <c r="EIG32" s="229"/>
      <c r="EIH32" s="229"/>
      <c r="EII32" s="229"/>
      <c r="EIJ32" s="229"/>
      <c r="EIK32" s="229"/>
      <c r="EIT32" s="229"/>
      <c r="EIU32" s="229"/>
      <c r="EIV32" s="229"/>
      <c r="EIW32" s="229"/>
      <c r="EIX32" s="229"/>
      <c r="EIY32" s="229"/>
      <c r="EIZ32" s="229"/>
      <c r="EJA32" s="229"/>
      <c r="EJJ32" s="229"/>
      <c r="EJK32" s="229"/>
      <c r="EJL32" s="229"/>
      <c r="EJM32" s="229"/>
      <c r="EJN32" s="229"/>
      <c r="EJO32" s="229"/>
      <c r="EJP32" s="229"/>
      <c r="EJQ32" s="229"/>
      <c r="EJZ32" s="229"/>
      <c r="EKA32" s="229"/>
      <c r="EKB32" s="229"/>
      <c r="EKC32" s="229"/>
      <c r="EKD32" s="229"/>
      <c r="EKE32" s="229"/>
      <c r="EKF32" s="229"/>
      <c r="EKG32" s="229"/>
      <c r="EKP32" s="229"/>
      <c r="EKQ32" s="229"/>
      <c r="EKR32" s="229"/>
      <c r="EKS32" s="229"/>
      <c r="EKT32" s="229"/>
      <c r="EKU32" s="229"/>
      <c r="EKV32" s="229"/>
      <c r="EKW32" s="229"/>
      <c r="ELF32" s="229"/>
      <c r="ELG32" s="229"/>
      <c r="ELH32" s="229"/>
      <c r="ELI32" s="229"/>
      <c r="ELJ32" s="229"/>
      <c r="ELK32" s="229"/>
      <c r="ELL32" s="229"/>
      <c r="ELM32" s="229"/>
      <c r="ELV32" s="229"/>
      <c r="ELW32" s="229"/>
      <c r="ELX32" s="229"/>
      <c r="ELY32" s="229"/>
      <c r="ELZ32" s="229"/>
      <c r="EMA32" s="229"/>
      <c r="EMB32" s="229"/>
      <c r="EMC32" s="229"/>
      <c r="EML32" s="229"/>
      <c r="EMM32" s="229"/>
      <c r="EMN32" s="229"/>
      <c r="EMO32" s="229"/>
      <c r="EMP32" s="229"/>
      <c r="EMQ32" s="229"/>
      <c r="EMR32" s="229"/>
      <c r="EMS32" s="229"/>
      <c r="ENB32" s="229"/>
      <c r="ENC32" s="229"/>
      <c r="END32" s="229"/>
      <c r="ENE32" s="229"/>
      <c r="ENF32" s="229"/>
      <c r="ENG32" s="229"/>
      <c r="ENH32" s="229"/>
      <c r="ENI32" s="229"/>
      <c r="ENR32" s="229"/>
      <c r="ENS32" s="229"/>
      <c r="ENT32" s="229"/>
      <c r="ENU32" s="229"/>
      <c r="ENV32" s="229"/>
      <c r="ENW32" s="229"/>
      <c r="ENX32" s="229"/>
      <c r="ENY32" s="229"/>
      <c r="EOH32" s="229"/>
      <c r="EOI32" s="229"/>
      <c r="EOJ32" s="229"/>
      <c r="EOK32" s="229"/>
      <c r="EOL32" s="229"/>
      <c r="EOM32" s="229"/>
      <c r="EON32" s="229"/>
      <c r="EOO32" s="229"/>
      <c r="EOX32" s="229"/>
      <c r="EOY32" s="229"/>
      <c r="EOZ32" s="229"/>
      <c r="EPA32" s="229"/>
      <c r="EPB32" s="229"/>
      <c r="EPC32" s="229"/>
      <c r="EPD32" s="229"/>
      <c r="EPE32" s="229"/>
      <c r="EPN32" s="229"/>
      <c r="EPO32" s="229"/>
      <c r="EPP32" s="229"/>
      <c r="EPQ32" s="229"/>
      <c r="EPR32" s="229"/>
      <c r="EPS32" s="229"/>
      <c r="EPT32" s="229"/>
      <c r="EPU32" s="229"/>
      <c r="EQD32" s="229"/>
      <c r="EQE32" s="229"/>
      <c r="EQF32" s="229"/>
      <c r="EQG32" s="229"/>
      <c r="EQH32" s="229"/>
      <c r="EQI32" s="229"/>
      <c r="EQJ32" s="229"/>
      <c r="EQK32" s="229"/>
      <c r="EQT32" s="229"/>
      <c r="EQU32" s="229"/>
      <c r="EQV32" s="229"/>
      <c r="EQW32" s="229"/>
      <c r="EQX32" s="229"/>
      <c r="EQY32" s="229"/>
      <c r="EQZ32" s="229"/>
      <c r="ERA32" s="229"/>
      <c r="ERJ32" s="229"/>
      <c r="ERK32" s="229"/>
      <c r="ERL32" s="229"/>
      <c r="ERM32" s="229"/>
      <c r="ERN32" s="229"/>
      <c r="ERO32" s="229"/>
      <c r="ERP32" s="229"/>
      <c r="ERQ32" s="229"/>
      <c r="ERZ32" s="229"/>
      <c r="ESA32" s="229"/>
      <c r="ESB32" s="229"/>
      <c r="ESC32" s="229"/>
      <c r="ESD32" s="229"/>
      <c r="ESE32" s="229"/>
      <c r="ESF32" s="229"/>
      <c r="ESG32" s="229"/>
      <c r="ESP32" s="229"/>
      <c r="ESQ32" s="229"/>
      <c r="ESR32" s="229"/>
      <c r="ESS32" s="229"/>
      <c r="EST32" s="229"/>
      <c r="ESU32" s="229"/>
      <c r="ESV32" s="229"/>
      <c r="ESW32" s="229"/>
      <c r="ETF32" s="229"/>
      <c r="ETG32" s="229"/>
      <c r="ETH32" s="229"/>
      <c r="ETI32" s="229"/>
      <c r="ETJ32" s="229"/>
      <c r="ETK32" s="229"/>
      <c r="ETL32" s="229"/>
      <c r="ETM32" s="229"/>
      <c r="ETV32" s="229"/>
      <c r="ETW32" s="229"/>
      <c r="ETX32" s="229"/>
      <c r="ETY32" s="229"/>
      <c r="ETZ32" s="229"/>
      <c r="EUA32" s="229"/>
      <c r="EUB32" s="229"/>
      <c r="EUC32" s="229"/>
      <c r="EUL32" s="229"/>
      <c r="EUM32" s="229"/>
      <c r="EUN32" s="229"/>
      <c r="EUO32" s="229"/>
      <c r="EUP32" s="229"/>
      <c r="EUQ32" s="229"/>
      <c r="EUR32" s="229"/>
      <c r="EUS32" s="229"/>
      <c r="EVB32" s="229"/>
      <c r="EVC32" s="229"/>
      <c r="EVD32" s="229"/>
      <c r="EVE32" s="229"/>
      <c r="EVF32" s="229"/>
      <c r="EVG32" s="229"/>
      <c r="EVH32" s="229"/>
      <c r="EVI32" s="229"/>
      <c r="EVR32" s="229"/>
      <c r="EVS32" s="229"/>
      <c r="EVT32" s="229"/>
      <c r="EVU32" s="229"/>
      <c r="EVV32" s="229"/>
      <c r="EVW32" s="229"/>
      <c r="EVX32" s="229"/>
      <c r="EVY32" s="229"/>
      <c r="EWH32" s="229"/>
      <c r="EWI32" s="229"/>
      <c r="EWJ32" s="229"/>
      <c r="EWK32" s="229"/>
      <c r="EWL32" s="229"/>
      <c r="EWM32" s="229"/>
      <c r="EWN32" s="229"/>
      <c r="EWO32" s="229"/>
      <c r="EWX32" s="229"/>
      <c r="EWY32" s="229"/>
      <c r="EWZ32" s="229"/>
      <c r="EXA32" s="229"/>
      <c r="EXB32" s="229"/>
      <c r="EXC32" s="229"/>
      <c r="EXD32" s="229"/>
      <c r="EXE32" s="229"/>
      <c r="EXN32" s="229"/>
      <c r="EXO32" s="229"/>
      <c r="EXP32" s="229"/>
      <c r="EXQ32" s="229"/>
      <c r="EXR32" s="229"/>
      <c r="EXS32" s="229"/>
      <c r="EXT32" s="229"/>
      <c r="EXU32" s="229"/>
      <c r="EYD32" s="229"/>
      <c r="EYE32" s="229"/>
      <c r="EYF32" s="229"/>
      <c r="EYG32" s="229"/>
      <c r="EYH32" s="229"/>
      <c r="EYI32" s="229"/>
      <c r="EYJ32" s="229"/>
      <c r="EYK32" s="229"/>
      <c r="EYT32" s="229"/>
      <c r="EYU32" s="229"/>
      <c r="EYV32" s="229"/>
      <c r="EYW32" s="229"/>
      <c r="EYX32" s="229"/>
      <c r="EYY32" s="229"/>
      <c r="EYZ32" s="229"/>
      <c r="EZA32" s="229"/>
      <c r="EZJ32" s="229"/>
      <c r="EZK32" s="229"/>
      <c r="EZL32" s="229"/>
      <c r="EZM32" s="229"/>
      <c r="EZN32" s="229"/>
      <c r="EZO32" s="229"/>
      <c r="EZP32" s="229"/>
      <c r="EZQ32" s="229"/>
      <c r="EZZ32" s="229"/>
      <c r="FAA32" s="229"/>
      <c r="FAB32" s="229"/>
      <c r="FAC32" s="229"/>
      <c r="FAD32" s="229"/>
      <c r="FAE32" s="229"/>
      <c r="FAF32" s="229"/>
      <c r="FAG32" s="229"/>
      <c r="FAP32" s="229"/>
      <c r="FAQ32" s="229"/>
      <c r="FAR32" s="229"/>
      <c r="FAS32" s="229"/>
      <c r="FAT32" s="229"/>
      <c r="FAU32" s="229"/>
      <c r="FAV32" s="229"/>
      <c r="FAW32" s="229"/>
      <c r="FBF32" s="229"/>
      <c r="FBG32" s="229"/>
      <c r="FBH32" s="229"/>
      <c r="FBI32" s="229"/>
      <c r="FBJ32" s="229"/>
      <c r="FBK32" s="229"/>
      <c r="FBL32" s="229"/>
      <c r="FBM32" s="229"/>
      <c r="FBV32" s="229"/>
      <c r="FBW32" s="229"/>
      <c r="FBX32" s="229"/>
      <c r="FBY32" s="229"/>
      <c r="FBZ32" s="229"/>
      <c r="FCA32" s="229"/>
      <c r="FCB32" s="229"/>
      <c r="FCC32" s="229"/>
      <c r="FCL32" s="229"/>
      <c r="FCM32" s="229"/>
      <c r="FCN32" s="229"/>
      <c r="FCO32" s="229"/>
      <c r="FCP32" s="229"/>
      <c r="FCQ32" s="229"/>
      <c r="FCR32" s="229"/>
      <c r="FCS32" s="229"/>
      <c r="FDB32" s="229"/>
      <c r="FDC32" s="229"/>
      <c r="FDD32" s="229"/>
      <c r="FDE32" s="229"/>
      <c r="FDF32" s="229"/>
      <c r="FDG32" s="229"/>
      <c r="FDH32" s="229"/>
      <c r="FDI32" s="229"/>
      <c r="FDR32" s="229"/>
      <c r="FDS32" s="229"/>
      <c r="FDT32" s="229"/>
      <c r="FDU32" s="229"/>
      <c r="FDV32" s="229"/>
      <c r="FDW32" s="229"/>
      <c r="FDX32" s="229"/>
      <c r="FDY32" s="229"/>
      <c r="FEH32" s="229"/>
      <c r="FEI32" s="229"/>
      <c r="FEJ32" s="229"/>
      <c r="FEK32" s="229"/>
      <c r="FEL32" s="229"/>
      <c r="FEM32" s="229"/>
      <c r="FEN32" s="229"/>
      <c r="FEO32" s="229"/>
      <c r="FEX32" s="229"/>
      <c r="FEY32" s="229"/>
      <c r="FEZ32" s="229"/>
      <c r="FFA32" s="229"/>
      <c r="FFB32" s="229"/>
      <c r="FFC32" s="229"/>
      <c r="FFD32" s="229"/>
      <c r="FFE32" s="229"/>
      <c r="FFN32" s="229"/>
      <c r="FFO32" s="229"/>
      <c r="FFP32" s="229"/>
      <c r="FFQ32" s="229"/>
      <c r="FFR32" s="229"/>
      <c r="FFS32" s="229"/>
      <c r="FFT32" s="229"/>
      <c r="FFU32" s="229"/>
      <c r="FGD32" s="229"/>
      <c r="FGE32" s="229"/>
      <c r="FGF32" s="229"/>
      <c r="FGG32" s="229"/>
      <c r="FGH32" s="229"/>
      <c r="FGI32" s="229"/>
      <c r="FGJ32" s="229"/>
      <c r="FGK32" s="229"/>
      <c r="FGT32" s="229"/>
      <c r="FGU32" s="229"/>
      <c r="FGV32" s="229"/>
      <c r="FGW32" s="229"/>
      <c r="FGX32" s="229"/>
      <c r="FGY32" s="229"/>
      <c r="FGZ32" s="229"/>
      <c r="FHA32" s="229"/>
      <c r="FHJ32" s="229"/>
      <c r="FHK32" s="229"/>
      <c r="FHL32" s="229"/>
      <c r="FHM32" s="229"/>
      <c r="FHN32" s="229"/>
      <c r="FHO32" s="229"/>
      <c r="FHP32" s="229"/>
      <c r="FHQ32" s="229"/>
      <c r="FHZ32" s="229"/>
      <c r="FIA32" s="229"/>
      <c r="FIB32" s="229"/>
      <c r="FIC32" s="229"/>
      <c r="FID32" s="229"/>
      <c r="FIE32" s="229"/>
      <c r="FIF32" s="229"/>
      <c r="FIG32" s="229"/>
      <c r="FIP32" s="229"/>
      <c r="FIQ32" s="229"/>
      <c r="FIR32" s="229"/>
      <c r="FIS32" s="229"/>
      <c r="FIT32" s="229"/>
      <c r="FIU32" s="229"/>
      <c r="FIV32" s="229"/>
      <c r="FIW32" s="229"/>
      <c r="FJF32" s="229"/>
      <c r="FJG32" s="229"/>
      <c r="FJH32" s="229"/>
      <c r="FJI32" s="229"/>
      <c r="FJJ32" s="229"/>
      <c r="FJK32" s="229"/>
      <c r="FJL32" s="229"/>
      <c r="FJM32" s="229"/>
      <c r="FJV32" s="229"/>
      <c r="FJW32" s="229"/>
      <c r="FJX32" s="229"/>
      <c r="FJY32" s="229"/>
      <c r="FJZ32" s="229"/>
      <c r="FKA32" s="229"/>
      <c r="FKB32" s="229"/>
      <c r="FKC32" s="229"/>
      <c r="FKL32" s="229"/>
      <c r="FKM32" s="229"/>
      <c r="FKN32" s="229"/>
      <c r="FKO32" s="229"/>
      <c r="FKP32" s="229"/>
      <c r="FKQ32" s="229"/>
      <c r="FKR32" s="229"/>
      <c r="FKS32" s="229"/>
      <c r="FLB32" s="229"/>
      <c r="FLC32" s="229"/>
      <c r="FLD32" s="229"/>
      <c r="FLE32" s="229"/>
      <c r="FLF32" s="229"/>
      <c r="FLG32" s="229"/>
      <c r="FLH32" s="229"/>
      <c r="FLI32" s="229"/>
      <c r="FLR32" s="229"/>
      <c r="FLS32" s="229"/>
      <c r="FLT32" s="229"/>
      <c r="FLU32" s="229"/>
      <c r="FLV32" s="229"/>
      <c r="FLW32" s="229"/>
      <c r="FLX32" s="229"/>
      <c r="FLY32" s="229"/>
      <c r="FMH32" s="229"/>
      <c r="FMI32" s="229"/>
      <c r="FMJ32" s="229"/>
      <c r="FMK32" s="229"/>
      <c r="FML32" s="229"/>
      <c r="FMM32" s="229"/>
      <c r="FMN32" s="229"/>
      <c r="FMO32" s="229"/>
      <c r="FMX32" s="229"/>
      <c r="FMY32" s="229"/>
      <c r="FMZ32" s="229"/>
      <c r="FNA32" s="229"/>
      <c r="FNB32" s="229"/>
      <c r="FNC32" s="229"/>
      <c r="FND32" s="229"/>
      <c r="FNE32" s="229"/>
      <c r="FNN32" s="229"/>
      <c r="FNO32" s="229"/>
      <c r="FNP32" s="229"/>
      <c r="FNQ32" s="229"/>
      <c r="FNR32" s="229"/>
      <c r="FNS32" s="229"/>
      <c r="FNT32" s="229"/>
      <c r="FNU32" s="229"/>
      <c r="FOD32" s="229"/>
      <c r="FOE32" s="229"/>
      <c r="FOF32" s="229"/>
      <c r="FOG32" s="229"/>
      <c r="FOH32" s="229"/>
      <c r="FOI32" s="229"/>
      <c r="FOJ32" s="229"/>
      <c r="FOK32" s="229"/>
      <c r="FOT32" s="229"/>
      <c r="FOU32" s="229"/>
      <c r="FOV32" s="229"/>
      <c r="FOW32" s="229"/>
      <c r="FOX32" s="229"/>
      <c r="FOY32" s="229"/>
      <c r="FOZ32" s="229"/>
      <c r="FPA32" s="229"/>
      <c r="FPJ32" s="229"/>
      <c r="FPK32" s="229"/>
      <c r="FPL32" s="229"/>
      <c r="FPM32" s="229"/>
      <c r="FPN32" s="229"/>
      <c r="FPO32" s="229"/>
      <c r="FPP32" s="229"/>
      <c r="FPQ32" s="229"/>
      <c r="FPZ32" s="229"/>
      <c r="FQA32" s="229"/>
      <c r="FQB32" s="229"/>
      <c r="FQC32" s="229"/>
      <c r="FQD32" s="229"/>
      <c r="FQE32" s="229"/>
      <c r="FQF32" s="229"/>
      <c r="FQG32" s="229"/>
      <c r="FQP32" s="229"/>
      <c r="FQQ32" s="229"/>
      <c r="FQR32" s="229"/>
      <c r="FQS32" s="229"/>
      <c r="FQT32" s="229"/>
      <c r="FQU32" s="229"/>
      <c r="FQV32" s="229"/>
      <c r="FQW32" s="229"/>
      <c r="FRF32" s="229"/>
      <c r="FRG32" s="229"/>
      <c r="FRH32" s="229"/>
      <c r="FRI32" s="229"/>
      <c r="FRJ32" s="229"/>
      <c r="FRK32" s="229"/>
      <c r="FRL32" s="229"/>
      <c r="FRM32" s="229"/>
      <c r="FRV32" s="229"/>
      <c r="FRW32" s="229"/>
      <c r="FRX32" s="229"/>
      <c r="FRY32" s="229"/>
      <c r="FRZ32" s="229"/>
      <c r="FSA32" s="229"/>
      <c r="FSB32" s="229"/>
      <c r="FSC32" s="229"/>
      <c r="FSL32" s="229"/>
      <c r="FSM32" s="229"/>
      <c r="FSN32" s="229"/>
      <c r="FSO32" s="229"/>
      <c r="FSP32" s="229"/>
      <c r="FSQ32" s="229"/>
      <c r="FSR32" s="229"/>
      <c r="FSS32" s="229"/>
      <c r="FTB32" s="229"/>
      <c r="FTC32" s="229"/>
      <c r="FTD32" s="229"/>
      <c r="FTE32" s="229"/>
      <c r="FTF32" s="229"/>
      <c r="FTG32" s="229"/>
      <c r="FTH32" s="229"/>
      <c r="FTI32" s="229"/>
      <c r="FTR32" s="229"/>
      <c r="FTS32" s="229"/>
      <c r="FTT32" s="229"/>
      <c r="FTU32" s="229"/>
      <c r="FTV32" s="229"/>
      <c r="FTW32" s="229"/>
      <c r="FTX32" s="229"/>
      <c r="FTY32" s="229"/>
      <c r="FUH32" s="229"/>
      <c r="FUI32" s="229"/>
      <c r="FUJ32" s="229"/>
      <c r="FUK32" s="229"/>
      <c r="FUL32" s="229"/>
      <c r="FUM32" s="229"/>
      <c r="FUN32" s="229"/>
      <c r="FUO32" s="229"/>
      <c r="FUX32" s="229"/>
      <c r="FUY32" s="229"/>
      <c r="FUZ32" s="229"/>
      <c r="FVA32" s="229"/>
      <c r="FVB32" s="229"/>
      <c r="FVC32" s="229"/>
      <c r="FVD32" s="229"/>
      <c r="FVE32" s="229"/>
      <c r="FVN32" s="229"/>
      <c r="FVO32" s="229"/>
      <c r="FVP32" s="229"/>
      <c r="FVQ32" s="229"/>
      <c r="FVR32" s="229"/>
      <c r="FVS32" s="229"/>
      <c r="FVT32" s="229"/>
      <c r="FVU32" s="229"/>
      <c r="FWD32" s="229"/>
      <c r="FWE32" s="229"/>
      <c r="FWF32" s="229"/>
      <c r="FWG32" s="229"/>
      <c r="FWH32" s="229"/>
      <c r="FWI32" s="229"/>
      <c r="FWJ32" s="229"/>
      <c r="FWK32" s="229"/>
      <c r="FWT32" s="229"/>
      <c r="FWU32" s="229"/>
      <c r="FWV32" s="229"/>
      <c r="FWW32" s="229"/>
      <c r="FWX32" s="229"/>
      <c r="FWY32" s="229"/>
      <c r="FWZ32" s="229"/>
      <c r="FXA32" s="229"/>
      <c r="FXJ32" s="229"/>
      <c r="FXK32" s="229"/>
      <c r="FXL32" s="229"/>
      <c r="FXM32" s="229"/>
      <c r="FXN32" s="229"/>
      <c r="FXO32" s="229"/>
      <c r="FXP32" s="229"/>
      <c r="FXQ32" s="229"/>
      <c r="FXZ32" s="229"/>
      <c r="FYA32" s="229"/>
      <c r="FYB32" s="229"/>
      <c r="FYC32" s="229"/>
      <c r="FYD32" s="229"/>
      <c r="FYE32" s="229"/>
      <c r="FYF32" s="229"/>
      <c r="FYG32" s="229"/>
      <c r="FYP32" s="229"/>
      <c r="FYQ32" s="229"/>
      <c r="FYR32" s="229"/>
      <c r="FYS32" s="229"/>
      <c r="FYT32" s="229"/>
      <c r="FYU32" s="229"/>
      <c r="FYV32" s="229"/>
      <c r="FYW32" s="229"/>
      <c r="FZF32" s="229"/>
      <c r="FZG32" s="229"/>
      <c r="FZH32" s="229"/>
      <c r="FZI32" s="229"/>
      <c r="FZJ32" s="229"/>
      <c r="FZK32" s="229"/>
      <c r="FZL32" s="229"/>
      <c r="FZM32" s="229"/>
      <c r="FZV32" s="229"/>
      <c r="FZW32" s="229"/>
      <c r="FZX32" s="229"/>
      <c r="FZY32" s="229"/>
      <c r="FZZ32" s="229"/>
      <c r="GAA32" s="229"/>
      <c r="GAB32" s="229"/>
      <c r="GAC32" s="229"/>
      <c r="GAL32" s="229"/>
      <c r="GAM32" s="229"/>
      <c r="GAN32" s="229"/>
      <c r="GAO32" s="229"/>
      <c r="GAP32" s="229"/>
      <c r="GAQ32" s="229"/>
      <c r="GAR32" s="229"/>
      <c r="GAS32" s="229"/>
      <c r="GBB32" s="229"/>
      <c r="GBC32" s="229"/>
      <c r="GBD32" s="229"/>
      <c r="GBE32" s="229"/>
      <c r="GBF32" s="229"/>
      <c r="GBG32" s="229"/>
      <c r="GBH32" s="229"/>
      <c r="GBI32" s="229"/>
      <c r="GBR32" s="229"/>
      <c r="GBS32" s="229"/>
      <c r="GBT32" s="229"/>
      <c r="GBU32" s="229"/>
      <c r="GBV32" s="229"/>
      <c r="GBW32" s="229"/>
      <c r="GBX32" s="229"/>
      <c r="GBY32" s="229"/>
      <c r="GCH32" s="229"/>
      <c r="GCI32" s="229"/>
      <c r="GCJ32" s="229"/>
      <c r="GCK32" s="229"/>
      <c r="GCL32" s="229"/>
      <c r="GCM32" s="229"/>
      <c r="GCN32" s="229"/>
      <c r="GCO32" s="229"/>
      <c r="GCX32" s="229"/>
      <c r="GCY32" s="229"/>
      <c r="GCZ32" s="229"/>
      <c r="GDA32" s="229"/>
      <c r="GDB32" s="229"/>
      <c r="GDC32" s="229"/>
      <c r="GDD32" s="229"/>
      <c r="GDE32" s="229"/>
      <c r="GDN32" s="229"/>
      <c r="GDO32" s="229"/>
      <c r="GDP32" s="229"/>
      <c r="GDQ32" s="229"/>
      <c r="GDR32" s="229"/>
      <c r="GDS32" s="229"/>
      <c r="GDT32" s="229"/>
      <c r="GDU32" s="229"/>
      <c r="GED32" s="229"/>
      <c r="GEE32" s="229"/>
      <c r="GEF32" s="229"/>
      <c r="GEG32" s="229"/>
      <c r="GEH32" s="229"/>
      <c r="GEI32" s="229"/>
      <c r="GEJ32" s="229"/>
      <c r="GEK32" s="229"/>
      <c r="GET32" s="229"/>
      <c r="GEU32" s="229"/>
      <c r="GEV32" s="229"/>
      <c r="GEW32" s="229"/>
      <c r="GEX32" s="229"/>
      <c r="GEY32" s="229"/>
      <c r="GEZ32" s="229"/>
      <c r="GFA32" s="229"/>
      <c r="GFJ32" s="229"/>
      <c r="GFK32" s="229"/>
      <c r="GFL32" s="229"/>
      <c r="GFM32" s="229"/>
      <c r="GFN32" s="229"/>
      <c r="GFO32" s="229"/>
      <c r="GFP32" s="229"/>
      <c r="GFQ32" s="229"/>
      <c r="GFZ32" s="229"/>
      <c r="GGA32" s="229"/>
      <c r="GGB32" s="229"/>
      <c r="GGC32" s="229"/>
      <c r="GGD32" s="229"/>
      <c r="GGE32" s="229"/>
      <c r="GGF32" s="229"/>
      <c r="GGG32" s="229"/>
      <c r="GGP32" s="229"/>
      <c r="GGQ32" s="229"/>
      <c r="GGR32" s="229"/>
      <c r="GGS32" s="229"/>
      <c r="GGT32" s="229"/>
      <c r="GGU32" s="229"/>
      <c r="GGV32" s="229"/>
      <c r="GGW32" s="229"/>
      <c r="GHF32" s="229"/>
      <c r="GHG32" s="229"/>
      <c r="GHH32" s="229"/>
      <c r="GHI32" s="229"/>
      <c r="GHJ32" s="229"/>
      <c r="GHK32" s="229"/>
      <c r="GHL32" s="229"/>
      <c r="GHM32" s="229"/>
      <c r="GHV32" s="229"/>
      <c r="GHW32" s="229"/>
      <c r="GHX32" s="229"/>
      <c r="GHY32" s="229"/>
      <c r="GHZ32" s="229"/>
      <c r="GIA32" s="229"/>
      <c r="GIB32" s="229"/>
      <c r="GIC32" s="229"/>
      <c r="GIL32" s="229"/>
      <c r="GIM32" s="229"/>
      <c r="GIN32" s="229"/>
      <c r="GIO32" s="229"/>
      <c r="GIP32" s="229"/>
      <c r="GIQ32" s="229"/>
      <c r="GIR32" s="229"/>
      <c r="GIS32" s="229"/>
      <c r="GJB32" s="229"/>
      <c r="GJC32" s="229"/>
      <c r="GJD32" s="229"/>
      <c r="GJE32" s="229"/>
      <c r="GJF32" s="229"/>
      <c r="GJG32" s="229"/>
      <c r="GJH32" s="229"/>
      <c r="GJI32" s="229"/>
      <c r="GJR32" s="229"/>
      <c r="GJS32" s="229"/>
      <c r="GJT32" s="229"/>
      <c r="GJU32" s="229"/>
      <c r="GJV32" s="229"/>
      <c r="GJW32" s="229"/>
      <c r="GJX32" s="229"/>
      <c r="GJY32" s="229"/>
      <c r="GKH32" s="229"/>
      <c r="GKI32" s="229"/>
      <c r="GKJ32" s="229"/>
      <c r="GKK32" s="229"/>
      <c r="GKL32" s="229"/>
      <c r="GKM32" s="229"/>
      <c r="GKN32" s="229"/>
      <c r="GKO32" s="229"/>
      <c r="GKX32" s="229"/>
      <c r="GKY32" s="229"/>
      <c r="GKZ32" s="229"/>
      <c r="GLA32" s="229"/>
      <c r="GLB32" s="229"/>
      <c r="GLC32" s="229"/>
      <c r="GLD32" s="229"/>
      <c r="GLE32" s="229"/>
      <c r="GLN32" s="229"/>
      <c r="GLO32" s="229"/>
      <c r="GLP32" s="229"/>
      <c r="GLQ32" s="229"/>
      <c r="GLR32" s="229"/>
      <c r="GLS32" s="229"/>
      <c r="GLT32" s="229"/>
      <c r="GLU32" s="229"/>
      <c r="GMD32" s="229"/>
      <c r="GME32" s="229"/>
      <c r="GMF32" s="229"/>
      <c r="GMG32" s="229"/>
      <c r="GMH32" s="229"/>
      <c r="GMI32" s="229"/>
      <c r="GMJ32" s="229"/>
      <c r="GMK32" s="229"/>
      <c r="GMT32" s="229"/>
      <c r="GMU32" s="229"/>
      <c r="GMV32" s="229"/>
      <c r="GMW32" s="229"/>
      <c r="GMX32" s="229"/>
      <c r="GMY32" s="229"/>
      <c r="GMZ32" s="229"/>
      <c r="GNA32" s="229"/>
      <c r="GNJ32" s="229"/>
      <c r="GNK32" s="229"/>
      <c r="GNL32" s="229"/>
      <c r="GNM32" s="229"/>
      <c r="GNN32" s="229"/>
      <c r="GNO32" s="229"/>
      <c r="GNP32" s="229"/>
      <c r="GNQ32" s="229"/>
      <c r="GNZ32" s="229"/>
      <c r="GOA32" s="229"/>
      <c r="GOB32" s="229"/>
      <c r="GOC32" s="229"/>
      <c r="GOD32" s="229"/>
      <c r="GOE32" s="229"/>
      <c r="GOF32" s="229"/>
      <c r="GOG32" s="229"/>
      <c r="GOP32" s="229"/>
      <c r="GOQ32" s="229"/>
      <c r="GOR32" s="229"/>
      <c r="GOS32" s="229"/>
      <c r="GOT32" s="229"/>
      <c r="GOU32" s="229"/>
      <c r="GOV32" s="229"/>
      <c r="GOW32" s="229"/>
      <c r="GPF32" s="229"/>
      <c r="GPG32" s="229"/>
      <c r="GPH32" s="229"/>
      <c r="GPI32" s="229"/>
      <c r="GPJ32" s="229"/>
      <c r="GPK32" s="229"/>
      <c r="GPL32" s="229"/>
      <c r="GPM32" s="229"/>
      <c r="GPV32" s="229"/>
      <c r="GPW32" s="229"/>
      <c r="GPX32" s="229"/>
      <c r="GPY32" s="229"/>
      <c r="GPZ32" s="229"/>
      <c r="GQA32" s="229"/>
      <c r="GQB32" s="229"/>
      <c r="GQC32" s="229"/>
      <c r="GQL32" s="229"/>
      <c r="GQM32" s="229"/>
      <c r="GQN32" s="229"/>
      <c r="GQO32" s="229"/>
      <c r="GQP32" s="229"/>
      <c r="GQQ32" s="229"/>
      <c r="GQR32" s="229"/>
      <c r="GQS32" s="229"/>
      <c r="GRB32" s="229"/>
      <c r="GRC32" s="229"/>
      <c r="GRD32" s="229"/>
      <c r="GRE32" s="229"/>
      <c r="GRF32" s="229"/>
      <c r="GRG32" s="229"/>
      <c r="GRH32" s="229"/>
      <c r="GRI32" s="229"/>
      <c r="GRR32" s="229"/>
      <c r="GRS32" s="229"/>
      <c r="GRT32" s="229"/>
      <c r="GRU32" s="229"/>
      <c r="GRV32" s="229"/>
      <c r="GRW32" s="229"/>
      <c r="GRX32" s="229"/>
      <c r="GRY32" s="229"/>
      <c r="GSH32" s="229"/>
      <c r="GSI32" s="229"/>
      <c r="GSJ32" s="229"/>
      <c r="GSK32" s="229"/>
      <c r="GSL32" s="229"/>
      <c r="GSM32" s="229"/>
      <c r="GSN32" s="229"/>
      <c r="GSO32" s="229"/>
      <c r="GSX32" s="229"/>
      <c r="GSY32" s="229"/>
      <c r="GSZ32" s="229"/>
      <c r="GTA32" s="229"/>
      <c r="GTB32" s="229"/>
      <c r="GTC32" s="229"/>
      <c r="GTD32" s="229"/>
      <c r="GTE32" s="229"/>
      <c r="GTN32" s="229"/>
      <c r="GTO32" s="229"/>
      <c r="GTP32" s="229"/>
      <c r="GTQ32" s="229"/>
      <c r="GTR32" s="229"/>
      <c r="GTS32" s="229"/>
      <c r="GTT32" s="229"/>
      <c r="GTU32" s="229"/>
      <c r="GUD32" s="229"/>
      <c r="GUE32" s="229"/>
      <c r="GUF32" s="229"/>
      <c r="GUG32" s="229"/>
      <c r="GUH32" s="229"/>
      <c r="GUI32" s="229"/>
      <c r="GUJ32" s="229"/>
      <c r="GUK32" s="229"/>
      <c r="GUT32" s="229"/>
      <c r="GUU32" s="229"/>
      <c r="GUV32" s="229"/>
      <c r="GUW32" s="229"/>
      <c r="GUX32" s="229"/>
      <c r="GUY32" s="229"/>
      <c r="GUZ32" s="229"/>
      <c r="GVA32" s="229"/>
      <c r="GVJ32" s="229"/>
      <c r="GVK32" s="229"/>
      <c r="GVL32" s="229"/>
      <c r="GVM32" s="229"/>
      <c r="GVN32" s="229"/>
      <c r="GVO32" s="229"/>
      <c r="GVP32" s="229"/>
      <c r="GVQ32" s="229"/>
      <c r="GVZ32" s="229"/>
      <c r="GWA32" s="229"/>
      <c r="GWB32" s="229"/>
      <c r="GWC32" s="229"/>
      <c r="GWD32" s="229"/>
      <c r="GWE32" s="229"/>
      <c r="GWF32" s="229"/>
      <c r="GWG32" s="229"/>
      <c r="GWP32" s="229"/>
      <c r="GWQ32" s="229"/>
      <c r="GWR32" s="229"/>
      <c r="GWS32" s="229"/>
      <c r="GWT32" s="229"/>
      <c r="GWU32" s="229"/>
      <c r="GWV32" s="229"/>
      <c r="GWW32" s="229"/>
      <c r="GXF32" s="229"/>
      <c r="GXG32" s="229"/>
      <c r="GXH32" s="229"/>
      <c r="GXI32" s="229"/>
      <c r="GXJ32" s="229"/>
      <c r="GXK32" s="229"/>
      <c r="GXL32" s="229"/>
      <c r="GXM32" s="229"/>
      <c r="GXV32" s="229"/>
      <c r="GXW32" s="229"/>
      <c r="GXX32" s="229"/>
      <c r="GXY32" s="229"/>
      <c r="GXZ32" s="229"/>
      <c r="GYA32" s="229"/>
      <c r="GYB32" s="229"/>
      <c r="GYC32" s="229"/>
      <c r="GYL32" s="229"/>
      <c r="GYM32" s="229"/>
      <c r="GYN32" s="229"/>
      <c r="GYO32" s="229"/>
      <c r="GYP32" s="229"/>
      <c r="GYQ32" s="229"/>
      <c r="GYR32" s="229"/>
      <c r="GYS32" s="229"/>
      <c r="GZB32" s="229"/>
      <c r="GZC32" s="229"/>
      <c r="GZD32" s="229"/>
      <c r="GZE32" s="229"/>
      <c r="GZF32" s="229"/>
      <c r="GZG32" s="229"/>
      <c r="GZH32" s="229"/>
      <c r="GZI32" s="229"/>
      <c r="GZR32" s="229"/>
      <c r="GZS32" s="229"/>
      <c r="GZT32" s="229"/>
      <c r="GZU32" s="229"/>
      <c r="GZV32" s="229"/>
      <c r="GZW32" s="229"/>
      <c r="GZX32" s="229"/>
      <c r="GZY32" s="229"/>
      <c r="HAH32" s="229"/>
      <c r="HAI32" s="229"/>
      <c r="HAJ32" s="229"/>
      <c r="HAK32" s="229"/>
      <c r="HAL32" s="229"/>
      <c r="HAM32" s="229"/>
      <c r="HAN32" s="229"/>
      <c r="HAO32" s="229"/>
      <c r="HAX32" s="229"/>
      <c r="HAY32" s="229"/>
      <c r="HAZ32" s="229"/>
      <c r="HBA32" s="229"/>
      <c r="HBB32" s="229"/>
      <c r="HBC32" s="229"/>
      <c r="HBD32" s="229"/>
      <c r="HBE32" s="229"/>
      <c r="HBN32" s="229"/>
      <c r="HBO32" s="229"/>
      <c r="HBP32" s="229"/>
      <c r="HBQ32" s="229"/>
      <c r="HBR32" s="229"/>
      <c r="HBS32" s="229"/>
      <c r="HBT32" s="229"/>
      <c r="HBU32" s="229"/>
      <c r="HCD32" s="229"/>
      <c r="HCE32" s="229"/>
      <c r="HCF32" s="229"/>
      <c r="HCG32" s="229"/>
      <c r="HCH32" s="229"/>
      <c r="HCI32" s="229"/>
      <c r="HCJ32" s="229"/>
      <c r="HCK32" s="229"/>
      <c r="HCT32" s="229"/>
      <c r="HCU32" s="229"/>
      <c r="HCV32" s="229"/>
      <c r="HCW32" s="229"/>
      <c r="HCX32" s="229"/>
      <c r="HCY32" s="229"/>
      <c r="HCZ32" s="229"/>
      <c r="HDA32" s="229"/>
      <c r="HDJ32" s="229"/>
      <c r="HDK32" s="229"/>
      <c r="HDL32" s="229"/>
      <c r="HDM32" s="229"/>
      <c r="HDN32" s="229"/>
      <c r="HDO32" s="229"/>
      <c r="HDP32" s="229"/>
      <c r="HDQ32" s="229"/>
      <c r="HDZ32" s="229"/>
      <c r="HEA32" s="229"/>
      <c r="HEB32" s="229"/>
      <c r="HEC32" s="229"/>
      <c r="HED32" s="229"/>
      <c r="HEE32" s="229"/>
      <c r="HEF32" s="229"/>
      <c r="HEG32" s="229"/>
      <c r="HEP32" s="229"/>
      <c r="HEQ32" s="229"/>
      <c r="HER32" s="229"/>
      <c r="HES32" s="229"/>
      <c r="HET32" s="229"/>
      <c r="HEU32" s="229"/>
      <c r="HEV32" s="229"/>
      <c r="HEW32" s="229"/>
      <c r="HFF32" s="229"/>
      <c r="HFG32" s="229"/>
      <c r="HFH32" s="229"/>
      <c r="HFI32" s="229"/>
      <c r="HFJ32" s="229"/>
      <c r="HFK32" s="229"/>
      <c r="HFL32" s="229"/>
      <c r="HFM32" s="229"/>
      <c r="HFV32" s="229"/>
      <c r="HFW32" s="229"/>
      <c r="HFX32" s="229"/>
      <c r="HFY32" s="229"/>
      <c r="HFZ32" s="229"/>
      <c r="HGA32" s="229"/>
      <c r="HGB32" s="229"/>
      <c r="HGC32" s="229"/>
      <c r="HGL32" s="229"/>
      <c r="HGM32" s="229"/>
      <c r="HGN32" s="229"/>
      <c r="HGO32" s="229"/>
      <c r="HGP32" s="229"/>
      <c r="HGQ32" s="229"/>
      <c r="HGR32" s="229"/>
      <c r="HGS32" s="229"/>
      <c r="HHB32" s="229"/>
      <c r="HHC32" s="229"/>
      <c r="HHD32" s="229"/>
      <c r="HHE32" s="229"/>
      <c r="HHF32" s="229"/>
      <c r="HHG32" s="229"/>
      <c r="HHH32" s="229"/>
      <c r="HHI32" s="229"/>
      <c r="HHR32" s="229"/>
      <c r="HHS32" s="229"/>
      <c r="HHT32" s="229"/>
      <c r="HHU32" s="229"/>
      <c r="HHV32" s="229"/>
      <c r="HHW32" s="229"/>
      <c r="HHX32" s="229"/>
      <c r="HHY32" s="229"/>
      <c r="HIH32" s="229"/>
      <c r="HII32" s="229"/>
      <c r="HIJ32" s="229"/>
      <c r="HIK32" s="229"/>
      <c r="HIL32" s="229"/>
      <c r="HIM32" s="229"/>
      <c r="HIN32" s="229"/>
      <c r="HIO32" s="229"/>
      <c r="HIX32" s="229"/>
      <c r="HIY32" s="229"/>
      <c r="HIZ32" s="229"/>
      <c r="HJA32" s="229"/>
      <c r="HJB32" s="229"/>
      <c r="HJC32" s="229"/>
      <c r="HJD32" s="229"/>
      <c r="HJE32" s="229"/>
      <c r="HJN32" s="229"/>
      <c r="HJO32" s="229"/>
      <c r="HJP32" s="229"/>
      <c r="HJQ32" s="229"/>
      <c r="HJR32" s="229"/>
      <c r="HJS32" s="229"/>
      <c r="HJT32" s="229"/>
      <c r="HJU32" s="229"/>
      <c r="HKD32" s="229"/>
      <c r="HKE32" s="229"/>
      <c r="HKF32" s="229"/>
      <c r="HKG32" s="229"/>
      <c r="HKH32" s="229"/>
      <c r="HKI32" s="229"/>
      <c r="HKJ32" s="229"/>
      <c r="HKK32" s="229"/>
      <c r="HKT32" s="229"/>
      <c r="HKU32" s="229"/>
      <c r="HKV32" s="229"/>
      <c r="HKW32" s="229"/>
      <c r="HKX32" s="229"/>
      <c r="HKY32" s="229"/>
      <c r="HKZ32" s="229"/>
      <c r="HLA32" s="229"/>
      <c r="HLJ32" s="229"/>
      <c r="HLK32" s="229"/>
      <c r="HLL32" s="229"/>
      <c r="HLM32" s="229"/>
      <c r="HLN32" s="229"/>
      <c r="HLO32" s="229"/>
      <c r="HLP32" s="229"/>
      <c r="HLQ32" s="229"/>
      <c r="HLZ32" s="229"/>
      <c r="HMA32" s="229"/>
      <c r="HMB32" s="229"/>
      <c r="HMC32" s="229"/>
      <c r="HMD32" s="229"/>
      <c r="HME32" s="229"/>
      <c r="HMF32" s="229"/>
      <c r="HMG32" s="229"/>
      <c r="HMP32" s="229"/>
      <c r="HMQ32" s="229"/>
      <c r="HMR32" s="229"/>
      <c r="HMS32" s="229"/>
      <c r="HMT32" s="229"/>
      <c r="HMU32" s="229"/>
      <c r="HMV32" s="229"/>
      <c r="HMW32" s="229"/>
      <c r="HNF32" s="229"/>
      <c r="HNG32" s="229"/>
      <c r="HNH32" s="229"/>
      <c r="HNI32" s="229"/>
      <c r="HNJ32" s="229"/>
      <c r="HNK32" s="229"/>
      <c r="HNL32" s="229"/>
      <c r="HNM32" s="229"/>
      <c r="HNV32" s="229"/>
      <c r="HNW32" s="229"/>
      <c r="HNX32" s="229"/>
      <c r="HNY32" s="229"/>
      <c r="HNZ32" s="229"/>
      <c r="HOA32" s="229"/>
      <c r="HOB32" s="229"/>
      <c r="HOC32" s="229"/>
      <c r="HOL32" s="229"/>
      <c r="HOM32" s="229"/>
      <c r="HON32" s="229"/>
      <c r="HOO32" s="229"/>
      <c r="HOP32" s="229"/>
      <c r="HOQ32" s="229"/>
      <c r="HOR32" s="229"/>
      <c r="HOS32" s="229"/>
      <c r="HPB32" s="229"/>
      <c r="HPC32" s="229"/>
      <c r="HPD32" s="229"/>
      <c r="HPE32" s="229"/>
      <c r="HPF32" s="229"/>
      <c r="HPG32" s="229"/>
      <c r="HPH32" s="229"/>
      <c r="HPI32" s="229"/>
      <c r="HPR32" s="229"/>
      <c r="HPS32" s="229"/>
      <c r="HPT32" s="229"/>
      <c r="HPU32" s="229"/>
      <c r="HPV32" s="229"/>
      <c r="HPW32" s="229"/>
      <c r="HPX32" s="229"/>
      <c r="HPY32" s="229"/>
      <c r="HQH32" s="229"/>
      <c r="HQI32" s="229"/>
      <c r="HQJ32" s="229"/>
      <c r="HQK32" s="229"/>
      <c r="HQL32" s="229"/>
      <c r="HQM32" s="229"/>
      <c r="HQN32" s="229"/>
      <c r="HQO32" s="229"/>
      <c r="HQX32" s="229"/>
      <c r="HQY32" s="229"/>
      <c r="HQZ32" s="229"/>
      <c r="HRA32" s="229"/>
      <c r="HRB32" s="229"/>
      <c r="HRC32" s="229"/>
      <c r="HRD32" s="229"/>
      <c r="HRE32" s="229"/>
      <c r="HRN32" s="229"/>
      <c r="HRO32" s="229"/>
      <c r="HRP32" s="229"/>
      <c r="HRQ32" s="229"/>
      <c r="HRR32" s="229"/>
      <c r="HRS32" s="229"/>
      <c r="HRT32" s="229"/>
      <c r="HRU32" s="229"/>
      <c r="HSD32" s="229"/>
      <c r="HSE32" s="229"/>
      <c r="HSF32" s="229"/>
      <c r="HSG32" s="229"/>
      <c r="HSH32" s="229"/>
      <c r="HSI32" s="229"/>
      <c r="HSJ32" s="229"/>
      <c r="HSK32" s="229"/>
      <c r="HST32" s="229"/>
      <c r="HSU32" s="229"/>
      <c r="HSV32" s="229"/>
      <c r="HSW32" s="229"/>
      <c r="HSX32" s="229"/>
      <c r="HSY32" s="229"/>
      <c r="HSZ32" s="229"/>
      <c r="HTA32" s="229"/>
      <c r="HTJ32" s="229"/>
      <c r="HTK32" s="229"/>
      <c r="HTL32" s="229"/>
      <c r="HTM32" s="229"/>
      <c r="HTN32" s="229"/>
      <c r="HTO32" s="229"/>
      <c r="HTP32" s="229"/>
      <c r="HTQ32" s="229"/>
      <c r="HTZ32" s="229"/>
      <c r="HUA32" s="229"/>
      <c r="HUB32" s="229"/>
      <c r="HUC32" s="229"/>
      <c r="HUD32" s="229"/>
      <c r="HUE32" s="229"/>
      <c r="HUF32" s="229"/>
      <c r="HUG32" s="229"/>
      <c r="HUP32" s="229"/>
      <c r="HUQ32" s="229"/>
      <c r="HUR32" s="229"/>
      <c r="HUS32" s="229"/>
      <c r="HUT32" s="229"/>
      <c r="HUU32" s="229"/>
      <c r="HUV32" s="229"/>
      <c r="HUW32" s="229"/>
      <c r="HVF32" s="229"/>
      <c r="HVG32" s="229"/>
      <c r="HVH32" s="229"/>
      <c r="HVI32" s="229"/>
      <c r="HVJ32" s="229"/>
      <c r="HVK32" s="229"/>
      <c r="HVL32" s="229"/>
      <c r="HVM32" s="229"/>
      <c r="HVV32" s="229"/>
      <c r="HVW32" s="229"/>
      <c r="HVX32" s="229"/>
      <c r="HVY32" s="229"/>
      <c r="HVZ32" s="229"/>
      <c r="HWA32" s="229"/>
      <c r="HWB32" s="229"/>
      <c r="HWC32" s="229"/>
      <c r="HWL32" s="229"/>
      <c r="HWM32" s="229"/>
      <c r="HWN32" s="229"/>
      <c r="HWO32" s="229"/>
      <c r="HWP32" s="229"/>
      <c r="HWQ32" s="229"/>
      <c r="HWR32" s="229"/>
      <c r="HWS32" s="229"/>
      <c r="HXB32" s="229"/>
      <c r="HXC32" s="229"/>
      <c r="HXD32" s="229"/>
      <c r="HXE32" s="229"/>
      <c r="HXF32" s="229"/>
      <c r="HXG32" s="229"/>
      <c r="HXH32" s="229"/>
      <c r="HXI32" s="229"/>
      <c r="HXR32" s="229"/>
      <c r="HXS32" s="229"/>
      <c r="HXT32" s="229"/>
      <c r="HXU32" s="229"/>
      <c r="HXV32" s="229"/>
      <c r="HXW32" s="229"/>
      <c r="HXX32" s="229"/>
      <c r="HXY32" s="229"/>
      <c r="HYH32" s="229"/>
      <c r="HYI32" s="229"/>
      <c r="HYJ32" s="229"/>
      <c r="HYK32" s="229"/>
      <c r="HYL32" s="229"/>
      <c r="HYM32" s="229"/>
      <c r="HYN32" s="229"/>
      <c r="HYO32" s="229"/>
      <c r="HYX32" s="229"/>
      <c r="HYY32" s="229"/>
      <c r="HYZ32" s="229"/>
      <c r="HZA32" s="229"/>
      <c r="HZB32" s="229"/>
      <c r="HZC32" s="229"/>
      <c r="HZD32" s="229"/>
      <c r="HZE32" s="229"/>
      <c r="HZN32" s="229"/>
      <c r="HZO32" s="229"/>
      <c r="HZP32" s="229"/>
      <c r="HZQ32" s="229"/>
      <c r="HZR32" s="229"/>
      <c r="HZS32" s="229"/>
      <c r="HZT32" s="229"/>
      <c r="HZU32" s="229"/>
      <c r="IAD32" s="229"/>
      <c r="IAE32" s="229"/>
      <c r="IAF32" s="229"/>
      <c r="IAG32" s="229"/>
      <c r="IAH32" s="229"/>
      <c r="IAI32" s="229"/>
      <c r="IAJ32" s="229"/>
      <c r="IAK32" s="229"/>
      <c r="IAT32" s="229"/>
      <c r="IAU32" s="229"/>
      <c r="IAV32" s="229"/>
      <c r="IAW32" s="229"/>
      <c r="IAX32" s="229"/>
      <c r="IAY32" s="229"/>
      <c r="IAZ32" s="229"/>
      <c r="IBA32" s="229"/>
      <c r="IBJ32" s="229"/>
      <c r="IBK32" s="229"/>
      <c r="IBL32" s="229"/>
      <c r="IBM32" s="229"/>
      <c r="IBN32" s="229"/>
      <c r="IBO32" s="229"/>
      <c r="IBP32" s="229"/>
      <c r="IBQ32" s="229"/>
      <c r="IBZ32" s="229"/>
      <c r="ICA32" s="229"/>
      <c r="ICB32" s="229"/>
      <c r="ICC32" s="229"/>
      <c r="ICD32" s="229"/>
      <c r="ICE32" s="229"/>
      <c r="ICF32" s="229"/>
      <c r="ICG32" s="229"/>
      <c r="ICP32" s="229"/>
      <c r="ICQ32" s="229"/>
      <c r="ICR32" s="229"/>
      <c r="ICS32" s="229"/>
      <c r="ICT32" s="229"/>
      <c r="ICU32" s="229"/>
      <c r="ICV32" s="229"/>
      <c r="ICW32" s="229"/>
      <c r="IDF32" s="229"/>
      <c r="IDG32" s="229"/>
      <c r="IDH32" s="229"/>
      <c r="IDI32" s="229"/>
      <c r="IDJ32" s="229"/>
      <c r="IDK32" s="229"/>
      <c r="IDL32" s="229"/>
      <c r="IDM32" s="229"/>
      <c r="IDV32" s="229"/>
      <c r="IDW32" s="229"/>
      <c r="IDX32" s="229"/>
      <c r="IDY32" s="229"/>
      <c r="IDZ32" s="229"/>
      <c r="IEA32" s="229"/>
      <c r="IEB32" s="229"/>
      <c r="IEC32" s="229"/>
      <c r="IEL32" s="229"/>
      <c r="IEM32" s="229"/>
      <c r="IEN32" s="229"/>
      <c r="IEO32" s="229"/>
      <c r="IEP32" s="229"/>
      <c r="IEQ32" s="229"/>
      <c r="IER32" s="229"/>
      <c r="IES32" s="229"/>
      <c r="IFB32" s="229"/>
      <c r="IFC32" s="229"/>
      <c r="IFD32" s="229"/>
      <c r="IFE32" s="229"/>
      <c r="IFF32" s="229"/>
      <c r="IFG32" s="229"/>
      <c r="IFH32" s="229"/>
      <c r="IFI32" s="229"/>
      <c r="IFR32" s="229"/>
      <c r="IFS32" s="229"/>
      <c r="IFT32" s="229"/>
      <c r="IFU32" s="229"/>
      <c r="IFV32" s="229"/>
      <c r="IFW32" s="229"/>
      <c r="IFX32" s="229"/>
      <c r="IFY32" s="229"/>
      <c r="IGH32" s="229"/>
      <c r="IGI32" s="229"/>
      <c r="IGJ32" s="229"/>
      <c r="IGK32" s="229"/>
      <c r="IGL32" s="229"/>
      <c r="IGM32" s="229"/>
      <c r="IGN32" s="229"/>
      <c r="IGO32" s="229"/>
      <c r="IGX32" s="229"/>
      <c r="IGY32" s="229"/>
      <c r="IGZ32" s="229"/>
      <c r="IHA32" s="229"/>
      <c r="IHB32" s="229"/>
      <c r="IHC32" s="229"/>
      <c r="IHD32" s="229"/>
      <c r="IHE32" s="229"/>
      <c r="IHN32" s="229"/>
      <c r="IHO32" s="229"/>
      <c r="IHP32" s="229"/>
      <c r="IHQ32" s="229"/>
      <c r="IHR32" s="229"/>
      <c r="IHS32" s="229"/>
      <c r="IHT32" s="229"/>
      <c r="IHU32" s="229"/>
      <c r="IID32" s="229"/>
      <c r="IIE32" s="229"/>
      <c r="IIF32" s="229"/>
      <c r="IIG32" s="229"/>
      <c r="IIH32" s="229"/>
      <c r="III32" s="229"/>
      <c r="IIJ32" s="229"/>
      <c r="IIK32" s="229"/>
      <c r="IIT32" s="229"/>
      <c r="IIU32" s="229"/>
      <c r="IIV32" s="229"/>
      <c r="IIW32" s="229"/>
      <c r="IIX32" s="229"/>
      <c r="IIY32" s="229"/>
      <c r="IIZ32" s="229"/>
      <c r="IJA32" s="229"/>
      <c r="IJJ32" s="229"/>
      <c r="IJK32" s="229"/>
      <c r="IJL32" s="229"/>
      <c r="IJM32" s="229"/>
      <c r="IJN32" s="229"/>
      <c r="IJO32" s="229"/>
      <c r="IJP32" s="229"/>
      <c r="IJQ32" s="229"/>
      <c r="IJZ32" s="229"/>
      <c r="IKA32" s="229"/>
      <c r="IKB32" s="229"/>
      <c r="IKC32" s="229"/>
      <c r="IKD32" s="229"/>
      <c r="IKE32" s="229"/>
      <c r="IKF32" s="229"/>
      <c r="IKG32" s="229"/>
      <c r="IKP32" s="229"/>
      <c r="IKQ32" s="229"/>
      <c r="IKR32" s="229"/>
      <c r="IKS32" s="229"/>
      <c r="IKT32" s="229"/>
      <c r="IKU32" s="229"/>
      <c r="IKV32" s="229"/>
      <c r="IKW32" s="229"/>
      <c r="ILF32" s="229"/>
      <c r="ILG32" s="229"/>
      <c r="ILH32" s="229"/>
      <c r="ILI32" s="229"/>
      <c r="ILJ32" s="229"/>
      <c r="ILK32" s="229"/>
      <c r="ILL32" s="229"/>
      <c r="ILM32" s="229"/>
      <c r="ILV32" s="229"/>
      <c r="ILW32" s="229"/>
      <c r="ILX32" s="229"/>
      <c r="ILY32" s="229"/>
      <c r="ILZ32" s="229"/>
      <c r="IMA32" s="229"/>
      <c r="IMB32" s="229"/>
      <c r="IMC32" s="229"/>
      <c r="IML32" s="229"/>
      <c r="IMM32" s="229"/>
      <c r="IMN32" s="229"/>
      <c r="IMO32" s="229"/>
      <c r="IMP32" s="229"/>
      <c r="IMQ32" s="229"/>
      <c r="IMR32" s="229"/>
      <c r="IMS32" s="229"/>
      <c r="INB32" s="229"/>
      <c r="INC32" s="229"/>
      <c r="IND32" s="229"/>
      <c r="INE32" s="229"/>
      <c r="INF32" s="229"/>
      <c r="ING32" s="229"/>
      <c r="INH32" s="229"/>
      <c r="INI32" s="229"/>
      <c r="INR32" s="229"/>
      <c r="INS32" s="229"/>
      <c r="INT32" s="229"/>
      <c r="INU32" s="229"/>
      <c r="INV32" s="229"/>
      <c r="INW32" s="229"/>
      <c r="INX32" s="229"/>
      <c r="INY32" s="229"/>
      <c r="IOH32" s="229"/>
      <c r="IOI32" s="229"/>
      <c r="IOJ32" s="229"/>
      <c r="IOK32" s="229"/>
      <c r="IOL32" s="229"/>
      <c r="IOM32" s="229"/>
      <c r="ION32" s="229"/>
      <c r="IOO32" s="229"/>
      <c r="IOX32" s="229"/>
      <c r="IOY32" s="229"/>
      <c r="IOZ32" s="229"/>
      <c r="IPA32" s="229"/>
      <c r="IPB32" s="229"/>
      <c r="IPC32" s="229"/>
      <c r="IPD32" s="229"/>
      <c r="IPE32" s="229"/>
      <c r="IPN32" s="229"/>
      <c r="IPO32" s="229"/>
      <c r="IPP32" s="229"/>
      <c r="IPQ32" s="229"/>
      <c r="IPR32" s="229"/>
      <c r="IPS32" s="229"/>
      <c r="IPT32" s="229"/>
      <c r="IPU32" s="229"/>
      <c r="IQD32" s="229"/>
      <c r="IQE32" s="229"/>
      <c r="IQF32" s="229"/>
      <c r="IQG32" s="229"/>
      <c r="IQH32" s="229"/>
      <c r="IQI32" s="229"/>
      <c r="IQJ32" s="229"/>
      <c r="IQK32" s="229"/>
      <c r="IQT32" s="229"/>
      <c r="IQU32" s="229"/>
      <c r="IQV32" s="229"/>
      <c r="IQW32" s="229"/>
      <c r="IQX32" s="229"/>
      <c r="IQY32" s="229"/>
      <c r="IQZ32" s="229"/>
      <c r="IRA32" s="229"/>
      <c r="IRJ32" s="229"/>
      <c r="IRK32" s="229"/>
      <c r="IRL32" s="229"/>
      <c r="IRM32" s="229"/>
      <c r="IRN32" s="229"/>
      <c r="IRO32" s="229"/>
      <c r="IRP32" s="229"/>
      <c r="IRQ32" s="229"/>
      <c r="IRZ32" s="229"/>
      <c r="ISA32" s="229"/>
      <c r="ISB32" s="229"/>
      <c r="ISC32" s="229"/>
      <c r="ISD32" s="229"/>
      <c r="ISE32" s="229"/>
      <c r="ISF32" s="229"/>
      <c r="ISG32" s="229"/>
      <c r="ISP32" s="229"/>
      <c r="ISQ32" s="229"/>
      <c r="ISR32" s="229"/>
      <c r="ISS32" s="229"/>
      <c r="IST32" s="229"/>
      <c r="ISU32" s="229"/>
      <c r="ISV32" s="229"/>
      <c r="ISW32" s="229"/>
      <c r="ITF32" s="229"/>
      <c r="ITG32" s="229"/>
      <c r="ITH32" s="229"/>
      <c r="ITI32" s="229"/>
      <c r="ITJ32" s="229"/>
      <c r="ITK32" s="229"/>
      <c r="ITL32" s="229"/>
      <c r="ITM32" s="229"/>
      <c r="ITV32" s="229"/>
      <c r="ITW32" s="229"/>
      <c r="ITX32" s="229"/>
      <c r="ITY32" s="229"/>
      <c r="ITZ32" s="229"/>
      <c r="IUA32" s="229"/>
      <c r="IUB32" s="229"/>
      <c r="IUC32" s="229"/>
      <c r="IUL32" s="229"/>
      <c r="IUM32" s="229"/>
      <c r="IUN32" s="229"/>
      <c r="IUO32" s="229"/>
      <c r="IUP32" s="229"/>
      <c r="IUQ32" s="229"/>
      <c r="IUR32" s="229"/>
      <c r="IUS32" s="229"/>
      <c r="IVB32" s="229"/>
      <c r="IVC32" s="229"/>
      <c r="IVD32" s="229"/>
      <c r="IVE32" s="229"/>
      <c r="IVF32" s="229"/>
      <c r="IVG32" s="229"/>
      <c r="IVH32" s="229"/>
      <c r="IVI32" s="229"/>
      <c r="IVR32" s="229"/>
      <c r="IVS32" s="229"/>
      <c r="IVT32" s="229"/>
      <c r="IVU32" s="229"/>
      <c r="IVV32" s="229"/>
      <c r="IVW32" s="229"/>
      <c r="IVX32" s="229"/>
      <c r="IVY32" s="229"/>
      <c r="IWH32" s="229"/>
      <c r="IWI32" s="229"/>
      <c r="IWJ32" s="229"/>
      <c r="IWK32" s="229"/>
      <c r="IWL32" s="229"/>
      <c r="IWM32" s="229"/>
      <c r="IWN32" s="229"/>
      <c r="IWO32" s="229"/>
      <c r="IWX32" s="229"/>
      <c r="IWY32" s="229"/>
      <c r="IWZ32" s="229"/>
      <c r="IXA32" s="229"/>
      <c r="IXB32" s="229"/>
      <c r="IXC32" s="229"/>
      <c r="IXD32" s="229"/>
      <c r="IXE32" s="229"/>
      <c r="IXN32" s="229"/>
      <c r="IXO32" s="229"/>
      <c r="IXP32" s="229"/>
      <c r="IXQ32" s="229"/>
      <c r="IXR32" s="229"/>
      <c r="IXS32" s="229"/>
      <c r="IXT32" s="229"/>
      <c r="IXU32" s="229"/>
      <c r="IYD32" s="229"/>
      <c r="IYE32" s="229"/>
      <c r="IYF32" s="229"/>
      <c r="IYG32" s="229"/>
      <c r="IYH32" s="229"/>
      <c r="IYI32" s="229"/>
      <c r="IYJ32" s="229"/>
      <c r="IYK32" s="229"/>
      <c r="IYT32" s="229"/>
      <c r="IYU32" s="229"/>
      <c r="IYV32" s="229"/>
      <c r="IYW32" s="229"/>
      <c r="IYX32" s="229"/>
      <c r="IYY32" s="229"/>
      <c r="IYZ32" s="229"/>
      <c r="IZA32" s="229"/>
      <c r="IZJ32" s="229"/>
      <c r="IZK32" s="229"/>
      <c r="IZL32" s="229"/>
      <c r="IZM32" s="229"/>
      <c r="IZN32" s="229"/>
      <c r="IZO32" s="229"/>
      <c r="IZP32" s="229"/>
      <c r="IZQ32" s="229"/>
      <c r="IZZ32" s="229"/>
      <c r="JAA32" s="229"/>
      <c r="JAB32" s="229"/>
      <c r="JAC32" s="229"/>
      <c r="JAD32" s="229"/>
      <c r="JAE32" s="229"/>
      <c r="JAF32" s="229"/>
      <c r="JAG32" s="229"/>
      <c r="JAP32" s="229"/>
      <c r="JAQ32" s="229"/>
      <c r="JAR32" s="229"/>
      <c r="JAS32" s="229"/>
      <c r="JAT32" s="229"/>
      <c r="JAU32" s="229"/>
      <c r="JAV32" s="229"/>
      <c r="JAW32" s="229"/>
      <c r="JBF32" s="229"/>
      <c r="JBG32" s="229"/>
      <c r="JBH32" s="229"/>
      <c r="JBI32" s="229"/>
      <c r="JBJ32" s="229"/>
      <c r="JBK32" s="229"/>
      <c r="JBL32" s="229"/>
      <c r="JBM32" s="229"/>
      <c r="JBV32" s="229"/>
      <c r="JBW32" s="229"/>
      <c r="JBX32" s="229"/>
      <c r="JBY32" s="229"/>
      <c r="JBZ32" s="229"/>
      <c r="JCA32" s="229"/>
      <c r="JCB32" s="229"/>
      <c r="JCC32" s="229"/>
      <c r="JCL32" s="229"/>
      <c r="JCM32" s="229"/>
      <c r="JCN32" s="229"/>
      <c r="JCO32" s="229"/>
      <c r="JCP32" s="229"/>
      <c r="JCQ32" s="229"/>
      <c r="JCR32" s="229"/>
      <c r="JCS32" s="229"/>
      <c r="JDB32" s="229"/>
      <c r="JDC32" s="229"/>
      <c r="JDD32" s="229"/>
      <c r="JDE32" s="229"/>
      <c r="JDF32" s="229"/>
      <c r="JDG32" s="229"/>
      <c r="JDH32" s="229"/>
      <c r="JDI32" s="229"/>
      <c r="JDR32" s="229"/>
      <c r="JDS32" s="229"/>
      <c r="JDT32" s="229"/>
      <c r="JDU32" s="229"/>
      <c r="JDV32" s="229"/>
      <c r="JDW32" s="229"/>
      <c r="JDX32" s="229"/>
      <c r="JDY32" s="229"/>
      <c r="JEH32" s="229"/>
      <c r="JEI32" s="229"/>
      <c r="JEJ32" s="229"/>
      <c r="JEK32" s="229"/>
      <c r="JEL32" s="229"/>
      <c r="JEM32" s="229"/>
      <c r="JEN32" s="229"/>
      <c r="JEO32" s="229"/>
      <c r="JEX32" s="229"/>
      <c r="JEY32" s="229"/>
      <c r="JEZ32" s="229"/>
      <c r="JFA32" s="229"/>
      <c r="JFB32" s="229"/>
      <c r="JFC32" s="229"/>
      <c r="JFD32" s="229"/>
      <c r="JFE32" s="229"/>
      <c r="JFN32" s="229"/>
      <c r="JFO32" s="229"/>
      <c r="JFP32" s="229"/>
      <c r="JFQ32" s="229"/>
      <c r="JFR32" s="229"/>
      <c r="JFS32" s="229"/>
      <c r="JFT32" s="229"/>
      <c r="JFU32" s="229"/>
      <c r="JGD32" s="229"/>
      <c r="JGE32" s="229"/>
      <c r="JGF32" s="229"/>
      <c r="JGG32" s="229"/>
      <c r="JGH32" s="229"/>
      <c r="JGI32" s="229"/>
      <c r="JGJ32" s="229"/>
      <c r="JGK32" s="229"/>
      <c r="JGT32" s="229"/>
      <c r="JGU32" s="229"/>
      <c r="JGV32" s="229"/>
      <c r="JGW32" s="229"/>
      <c r="JGX32" s="229"/>
      <c r="JGY32" s="229"/>
      <c r="JGZ32" s="229"/>
      <c r="JHA32" s="229"/>
      <c r="JHJ32" s="229"/>
      <c r="JHK32" s="229"/>
      <c r="JHL32" s="229"/>
      <c r="JHM32" s="229"/>
      <c r="JHN32" s="229"/>
      <c r="JHO32" s="229"/>
      <c r="JHP32" s="229"/>
      <c r="JHQ32" s="229"/>
      <c r="JHZ32" s="229"/>
      <c r="JIA32" s="229"/>
      <c r="JIB32" s="229"/>
      <c r="JIC32" s="229"/>
      <c r="JID32" s="229"/>
      <c r="JIE32" s="229"/>
      <c r="JIF32" s="229"/>
      <c r="JIG32" s="229"/>
      <c r="JIP32" s="229"/>
      <c r="JIQ32" s="229"/>
      <c r="JIR32" s="229"/>
      <c r="JIS32" s="229"/>
      <c r="JIT32" s="229"/>
      <c r="JIU32" s="229"/>
      <c r="JIV32" s="229"/>
      <c r="JIW32" s="229"/>
      <c r="JJF32" s="229"/>
      <c r="JJG32" s="229"/>
      <c r="JJH32" s="229"/>
      <c r="JJI32" s="229"/>
      <c r="JJJ32" s="229"/>
      <c r="JJK32" s="229"/>
      <c r="JJL32" s="229"/>
      <c r="JJM32" s="229"/>
      <c r="JJV32" s="229"/>
      <c r="JJW32" s="229"/>
      <c r="JJX32" s="229"/>
      <c r="JJY32" s="229"/>
      <c r="JJZ32" s="229"/>
      <c r="JKA32" s="229"/>
      <c r="JKB32" s="229"/>
      <c r="JKC32" s="229"/>
      <c r="JKL32" s="229"/>
      <c r="JKM32" s="229"/>
      <c r="JKN32" s="229"/>
      <c r="JKO32" s="229"/>
      <c r="JKP32" s="229"/>
      <c r="JKQ32" s="229"/>
      <c r="JKR32" s="229"/>
      <c r="JKS32" s="229"/>
      <c r="JLB32" s="229"/>
      <c r="JLC32" s="229"/>
      <c r="JLD32" s="229"/>
      <c r="JLE32" s="229"/>
      <c r="JLF32" s="229"/>
      <c r="JLG32" s="229"/>
      <c r="JLH32" s="229"/>
      <c r="JLI32" s="229"/>
      <c r="JLR32" s="229"/>
      <c r="JLS32" s="229"/>
      <c r="JLT32" s="229"/>
      <c r="JLU32" s="229"/>
      <c r="JLV32" s="229"/>
      <c r="JLW32" s="229"/>
      <c r="JLX32" s="229"/>
      <c r="JLY32" s="229"/>
      <c r="JMH32" s="229"/>
      <c r="JMI32" s="229"/>
      <c r="JMJ32" s="229"/>
      <c r="JMK32" s="229"/>
      <c r="JML32" s="229"/>
      <c r="JMM32" s="229"/>
      <c r="JMN32" s="229"/>
      <c r="JMO32" s="229"/>
      <c r="JMX32" s="229"/>
      <c r="JMY32" s="229"/>
      <c r="JMZ32" s="229"/>
      <c r="JNA32" s="229"/>
      <c r="JNB32" s="229"/>
      <c r="JNC32" s="229"/>
      <c r="JND32" s="229"/>
      <c r="JNE32" s="229"/>
      <c r="JNN32" s="229"/>
      <c r="JNO32" s="229"/>
      <c r="JNP32" s="229"/>
      <c r="JNQ32" s="229"/>
      <c r="JNR32" s="229"/>
      <c r="JNS32" s="229"/>
      <c r="JNT32" s="229"/>
      <c r="JNU32" s="229"/>
      <c r="JOD32" s="229"/>
      <c r="JOE32" s="229"/>
      <c r="JOF32" s="229"/>
      <c r="JOG32" s="229"/>
      <c r="JOH32" s="229"/>
      <c r="JOI32" s="229"/>
      <c r="JOJ32" s="229"/>
      <c r="JOK32" s="229"/>
      <c r="JOT32" s="229"/>
      <c r="JOU32" s="229"/>
      <c r="JOV32" s="229"/>
      <c r="JOW32" s="229"/>
      <c r="JOX32" s="229"/>
      <c r="JOY32" s="229"/>
      <c r="JOZ32" s="229"/>
      <c r="JPA32" s="229"/>
      <c r="JPJ32" s="229"/>
      <c r="JPK32" s="229"/>
      <c r="JPL32" s="229"/>
      <c r="JPM32" s="229"/>
      <c r="JPN32" s="229"/>
      <c r="JPO32" s="229"/>
      <c r="JPP32" s="229"/>
      <c r="JPQ32" s="229"/>
      <c r="JPZ32" s="229"/>
      <c r="JQA32" s="229"/>
      <c r="JQB32" s="229"/>
      <c r="JQC32" s="229"/>
      <c r="JQD32" s="229"/>
      <c r="JQE32" s="229"/>
      <c r="JQF32" s="229"/>
      <c r="JQG32" s="229"/>
      <c r="JQP32" s="229"/>
      <c r="JQQ32" s="229"/>
      <c r="JQR32" s="229"/>
      <c r="JQS32" s="229"/>
      <c r="JQT32" s="229"/>
      <c r="JQU32" s="229"/>
      <c r="JQV32" s="229"/>
      <c r="JQW32" s="229"/>
      <c r="JRF32" s="229"/>
      <c r="JRG32" s="229"/>
      <c r="JRH32" s="229"/>
      <c r="JRI32" s="229"/>
      <c r="JRJ32" s="229"/>
      <c r="JRK32" s="229"/>
      <c r="JRL32" s="229"/>
      <c r="JRM32" s="229"/>
      <c r="JRV32" s="229"/>
      <c r="JRW32" s="229"/>
      <c r="JRX32" s="229"/>
      <c r="JRY32" s="229"/>
      <c r="JRZ32" s="229"/>
      <c r="JSA32" s="229"/>
      <c r="JSB32" s="229"/>
      <c r="JSC32" s="229"/>
      <c r="JSL32" s="229"/>
      <c r="JSM32" s="229"/>
      <c r="JSN32" s="229"/>
      <c r="JSO32" s="229"/>
      <c r="JSP32" s="229"/>
      <c r="JSQ32" s="229"/>
      <c r="JSR32" s="229"/>
      <c r="JSS32" s="229"/>
      <c r="JTB32" s="229"/>
      <c r="JTC32" s="229"/>
      <c r="JTD32" s="229"/>
      <c r="JTE32" s="229"/>
      <c r="JTF32" s="229"/>
      <c r="JTG32" s="229"/>
      <c r="JTH32" s="229"/>
      <c r="JTI32" s="229"/>
      <c r="JTR32" s="229"/>
      <c r="JTS32" s="229"/>
      <c r="JTT32" s="229"/>
      <c r="JTU32" s="229"/>
      <c r="JTV32" s="229"/>
      <c r="JTW32" s="229"/>
      <c r="JTX32" s="229"/>
      <c r="JTY32" s="229"/>
      <c r="JUH32" s="229"/>
      <c r="JUI32" s="229"/>
      <c r="JUJ32" s="229"/>
      <c r="JUK32" s="229"/>
      <c r="JUL32" s="229"/>
      <c r="JUM32" s="229"/>
      <c r="JUN32" s="229"/>
      <c r="JUO32" s="229"/>
      <c r="JUX32" s="229"/>
      <c r="JUY32" s="229"/>
      <c r="JUZ32" s="229"/>
      <c r="JVA32" s="229"/>
      <c r="JVB32" s="229"/>
      <c r="JVC32" s="229"/>
      <c r="JVD32" s="229"/>
      <c r="JVE32" s="229"/>
      <c r="JVN32" s="229"/>
      <c r="JVO32" s="229"/>
      <c r="JVP32" s="229"/>
      <c r="JVQ32" s="229"/>
      <c r="JVR32" s="229"/>
      <c r="JVS32" s="229"/>
      <c r="JVT32" s="229"/>
      <c r="JVU32" s="229"/>
      <c r="JWD32" s="229"/>
      <c r="JWE32" s="229"/>
      <c r="JWF32" s="229"/>
      <c r="JWG32" s="229"/>
      <c r="JWH32" s="229"/>
      <c r="JWI32" s="229"/>
      <c r="JWJ32" s="229"/>
      <c r="JWK32" s="229"/>
      <c r="JWT32" s="229"/>
      <c r="JWU32" s="229"/>
      <c r="JWV32" s="229"/>
      <c r="JWW32" s="229"/>
      <c r="JWX32" s="229"/>
      <c r="JWY32" s="229"/>
      <c r="JWZ32" s="229"/>
      <c r="JXA32" s="229"/>
      <c r="JXJ32" s="229"/>
      <c r="JXK32" s="229"/>
      <c r="JXL32" s="229"/>
      <c r="JXM32" s="229"/>
      <c r="JXN32" s="229"/>
      <c r="JXO32" s="229"/>
      <c r="JXP32" s="229"/>
      <c r="JXQ32" s="229"/>
      <c r="JXZ32" s="229"/>
      <c r="JYA32" s="229"/>
      <c r="JYB32" s="229"/>
      <c r="JYC32" s="229"/>
      <c r="JYD32" s="229"/>
      <c r="JYE32" s="229"/>
      <c r="JYF32" s="229"/>
      <c r="JYG32" s="229"/>
      <c r="JYP32" s="229"/>
      <c r="JYQ32" s="229"/>
      <c r="JYR32" s="229"/>
      <c r="JYS32" s="229"/>
      <c r="JYT32" s="229"/>
      <c r="JYU32" s="229"/>
      <c r="JYV32" s="229"/>
      <c r="JYW32" s="229"/>
      <c r="JZF32" s="229"/>
      <c r="JZG32" s="229"/>
      <c r="JZH32" s="229"/>
      <c r="JZI32" s="229"/>
      <c r="JZJ32" s="229"/>
      <c r="JZK32" s="229"/>
      <c r="JZL32" s="229"/>
      <c r="JZM32" s="229"/>
      <c r="JZV32" s="229"/>
      <c r="JZW32" s="229"/>
      <c r="JZX32" s="229"/>
      <c r="JZY32" s="229"/>
      <c r="JZZ32" s="229"/>
      <c r="KAA32" s="229"/>
      <c r="KAB32" s="229"/>
      <c r="KAC32" s="229"/>
      <c r="KAL32" s="229"/>
      <c r="KAM32" s="229"/>
      <c r="KAN32" s="229"/>
      <c r="KAO32" s="229"/>
      <c r="KAP32" s="229"/>
      <c r="KAQ32" s="229"/>
      <c r="KAR32" s="229"/>
      <c r="KAS32" s="229"/>
      <c r="KBB32" s="229"/>
      <c r="KBC32" s="229"/>
      <c r="KBD32" s="229"/>
      <c r="KBE32" s="229"/>
      <c r="KBF32" s="229"/>
      <c r="KBG32" s="229"/>
      <c r="KBH32" s="229"/>
      <c r="KBI32" s="229"/>
      <c r="KBR32" s="229"/>
      <c r="KBS32" s="229"/>
      <c r="KBT32" s="229"/>
      <c r="KBU32" s="229"/>
      <c r="KBV32" s="229"/>
      <c r="KBW32" s="229"/>
      <c r="KBX32" s="229"/>
      <c r="KBY32" s="229"/>
      <c r="KCH32" s="229"/>
      <c r="KCI32" s="229"/>
      <c r="KCJ32" s="229"/>
      <c r="KCK32" s="229"/>
      <c r="KCL32" s="229"/>
      <c r="KCM32" s="229"/>
      <c r="KCN32" s="229"/>
      <c r="KCO32" s="229"/>
      <c r="KCX32" s="229"/>
      <c r="KCY32" s="229"/>
      <c r="KCZ32" s="229"/>
      <c r="KDA32" s="229"/>
      <c r="KDB32" s="229"/>
      <c r="KDC32" s="229"/>
      <c r="KDD32" s="229"/>
      <c r="KDE32" s="229"/>
      <c r="KDN32" s="229"/>
      <c r="KDO32" s="229"/>
      <c r="KDP32" s="229"/>
      <c r="KDQ32" s="229"/>
      <c r="KDR32" s="229"/>
      <c r="KDS32" s="229"/>
      <c r="KDT32" s="229"/>
      <c r="KDU32" s="229"/>
      <c r="KED32" s="229"/>
      <c r="KEE32" s="229"/>
      <c r="KEF32" s="229"/>
      <c r="KEG32" s="229"/>
      <c r="KEH32" s="229"/>
      <c r="KEI32" s="229"/>
      <c r="KEJ32" s="229"/>
      <c r="KEK32" s="229"/>
      <c r="KET32" s="229"/>
      <c r="KEU32" s="229"/>
      <c r="KEV32" s="229"/>
      <c r="KEW32" s="229"/>
      <c r="KEX32" s="229"/>
      <c r="KEY32" s="229"/>
      <c r="KEZ32" s="229"/>
      <c r="KFA32" s="229"/>
      <c r="KFJ32" s="229"/>
      <c r="KFK32" s="229"/>
      <c r="KFL32" s="229"/>
      <c r="KFM32" s="229"/>
      <c r="KFN32" s="229"/>
      <c r="KFO32" s="229"/>
      <c r="KFP32" s="229"/>
      <c r="KFQ32" s="229"/>
      <c r="KFZ32" s="229"/>
      <c r="KGA32" s="229"/>
      <c r="KGB32" s="229"/>
      <c r="KGC32" s="229"/>
      <c r="KGD32" s="229"/>
      <c r="KGE32" s="229"/>
      <c r="KGF32" s="229"/>
      <c r="KGG32" s="229"/>
      <c r="KGP32" s="229"/>
      <c r="KGQ32" s="229"/>
      <c r="KGR32" s="229"/>
      <c r="KGS32" s="229"/>
      <c r="KGT32" s="229"/>
      <c r="KGU32" s="229"/>
      <c r="KGV32" s="229"/>
      <c r="KGW32" s="229"/>
      <c r="KHF32" s="229"/>
      <c r="KHG32" s="229"/>
      <c r="KHH32" s="229"/>
      <c r="KHI32" s="229"/>
      <c r="KHJ32" s="229"/>
      <c r="KHK32" s="229"/>
      <c r="KHL32" s="229"/>
      <c r="KHM32" s="229"/>
      <c r="KHV32" s="229"/>
      <c r="KHW32" s="229"/>
      <c r="KHX32" s="229"/>
      <c r="KHY32" s="229"/>
      <c r="KHZ32" s="229"/>
      <c r="KIA32" s="229"/>
      <c r="KIB32" s="229"/>
      <c r="KIC32" s="229"/>
      <c r="KIL32" s="229"/>
      <c r="KIM32" s="229"/>
      <c r="KIN32" s="229"/>
      <c r="KIO32" s="229"/>
      <c r="KIP32" s="229"/>
      <c r="KIQ32" s="229"/>
      <c r="KIR32" s="229"/>
      <c r="KIS32" s="229"/>
      <c r="KJB32" s="229"/>
      <c r="KJC32" s="229"/>
      <c r="KJD32" s="229"/>
      <c r="KJE32" s="229"/>
      <c r="KJF32" s="229"/>
      <c r="KJG32" s="229"/>
      <c r="KJH32" s="229"/>
      <c r="KJI32" s="229"/>
      <c r="KJR32" s="229"/>
      <c r="KJS32" s="229"/>
      <c r="KJT32" s="229"/>
      <c r="KJU32" s="229"/>
      <c r="KJV32" s="229"/>
      <c r="KJW32" s="229"/>
      <c r="KJX32" s="229"/>
      <c r="KJY32" s="229"/>
      <c r="KKH32" s="229"/>
      <c r="KKI32" s="229"/>
      <c r="KKJ32" s="229"/>
      <c r="KKK32" s="229"/>
      <c r="KKL32" s="229"/>
      <c r="KKM32" s="229"/>
      <c r="KKN32" s="229"/>
      <c r="KKO32" s="229"/>
      <c r="KKX32" s="229"/>
      <c r="KKY32" s="229"/>
      <c r="KKZ32" s="229"/>
      <c r="KLA32" s="229"/>
      <c r="KLB32" s="229"/>
      <c r="KLC32" s="229"/>
      <c r="KLD32" s="229"/>
      <c r="KLE32" s="229"/>
      <c r="KLN32" s="229"/>
      <c r="KLO32" s="229"/>
      <c r="KLP32" s="229"/>
      <c r="KLQ32" s="229"/>
      <c r="KLR32" s="229"/>
      <c r="KLS32" s="229"/>
      <c r="KLT32" s="229"/>
      <c r="KLU32" s="229"/>
      <c r="KMD32" s="229"/>
      <c r="KME32" s="229"/>
      <c r="KMF32" s="229"/>
      <c r="KMG32" s="229"/>
      <c r="KMH32" s="229"/>
      <c r="KMI32" s="229"/>
      <c r="KMJ32" s="229"/>
      <c r="KMK32" s="229"/>
      <c r="KMT32" s="229"/>
      <c r="KMU32" s="229"/>
      <c r="KMV32" s="229"/>
      <c r="KMW32" s="229"/>
      <c r="KMX32" s="229"/>
      <c r="KMY32" s="229"/>
      <c r="KMZ32" s="229"/>
      <c r="KNA32" s="229"/>
      <c r="KNJ32" s="229"/>
      <c r="KNK32" s="229"/>
      <c r="KNL32" s="229"/>
      <c r="KNM32" s="229"/>
      <c r="KNN32" s="229"/>
      <c r="KNO32" s="229"/>
      <c r="KNP32" s="229"/>
      <c r="KNQ32" s="229"/>
      <c r="KNZ32" s="229"/>
      <c r="KOA32" s="229"/>
      <c r="KOB32" s="229"/>
      <c r="KOC32" s="229"/>
      <c r="KOD32" s="229"/>
      <c r="KOE32" s="229"/>
      <c r="KOF32" s="229"/>
      <c r="KOG32" s="229"/>
      <c r="KOP32" s="229"/>
      <c r="KOQ32" s="229"/>
      <c r="KOR32" s="229"/>
      <c r="KOS32" s="229"/>
      <c r="KOT32" s="229"/>
      <c r="KOU32" s="229"/>
      <c r="KOV32" s="229"/>
      <c r="KOW32" s="229"/>
      <c r="KPF32" s="229"/>
      <c r="KPG32" s="229"/>
      <c r="KPH32" s="229"/>
      <c r="KPI32" s="229"/>
      <c r="KPJ32" s="229"/>
      <c r="KPK32" s="229"/>
      <c r="KPL32" s="229"/>
      <c r="KPM32" s="229"/>
      <c r="KPV32" s="229"/>
      <c r="KPW32" s="229"/>
      <c r="KPX32" s="229"/>
      <c r="KPY32" s="229"/>
      <c r="KPZ32" s="229"/>
      <c r="KQA32" s="229"/>
      <c r="KQB32" s="229"/>
      <c r="KQC32" s="229"/>
      <c r="KQL32" s="229"/>
      <c r="KQM32" s="229"/>
      <c r="KQN32" s="229"/>
      <c r="KQO32" s="229"/>
      <c r="KQP32" s="229"/>
      <c r="KQQ32" s="229"/>
      <c r="KQR32" s="229"/>
      <c r="KQS32" s="229"/>
      <c r="KRB32" s="229"/>
      <c r="KRC32" s="229"/>
      <c r="KRD32" s="229"/>
      <c r="KRE32" s="229"/>
      <c r="KRF32" s="229"/>
      <c r="KRG32" s="229"/>
      <c r="KRH32" s="229"/>
      <c r="KRI32" s="229"/>
      <c r="KRR32" s="229"/>
      <c r="KRS32" s="229"/>
      <c r="KRT32" s="229"/>
      <c r="KRU32" s="229"/>
      <c r="KRV32" s="229"/>
      <c r="KRW32" s="229"/>
      <c r="KRX32" s="229"/>
      <c r="KRY32" s="229"/>
      <c r="KSH32" s="229"/>
      <c r="KSI32" s="229"/>
      <c r="KSJ32" s="229"/>
      <c r="KSK32" s="229"/>
      <c r="KSL32" s="229"/>
      <c r="KSM32" s="229"/>
      <c r="KSN32" s="229"/>
      <c r="KSO32" s="229"/>
      <c r="KSX32" s="229"/>
      <c r="KSY32" s="229"/>
      <c r="KSZ32" s="229"/>
      <c r="KTA32" s="229"/>
      <c r="KTB32" s="229"/>
      <c r="KTC32" s="229"/>
      <c r="KTD32" s="229"/>
      <c r="KTE32" s="229"/>
      <c r="KTN32" s="229"/>
      <c r="KTO32" s="229"/>
      <c r="KTP32" s="229"/>
      <c r="KTQ32" s="229"/>
      <c r="KTR32" s="229"/>
      <c r="KTS32" s="229"/>
      <c r="KTT32" s="229"/>
      <c r="KTU32" s="229"/>
      <c r="KUD32" s="229"/>
      <c r="KUE32" s="229"/>
      <c r="KUF32" s="229"/>
      <c r="KUG32" s="229"/>
      <c r="KUH32" s="229"/>
      <c r="KUI32" s="229"/>
      <c r="KUJ32" s="229"/>
      <c r="KUK32" s="229"/>
      <c r="KUT32" s="229"/>
      <c r="KUU32" s="229"/>
      <c r="KUV32" s="229"/>
      <c r="KUW32" s="229"/>
      <c r="KUX32" s="229"/>
      <c r="KUY32" s="229"/>
      <c r="KUZ32" s="229"/>
      <c r="KVA32" s="229"/>
      <c r="KVJ32" s="229"/>
      <c r="KVK32" s="229"/>
      <c r="KVL32" s="229"/>
      <c r="KVM32" s="229"/>
      <c r="KVN32" s="229"/>
      <c r="KVO32" s="229"/>
      <c r="KVP32" s="229"/>
      <c r="KVQ32" s="229"/>
      <c r="KVZ32" s="229"/>
      <c r="KWA32" s="229"/>
      <c r="KWB32" s="229"/>
      <c r="KWC32" s="229"/>
      <c r="KWD32" s="229"/>
      <c r="KWE32" s="229"/>
      <c r="KWF32" s="229"/>
      <c r="KWG32" s="229"/>
      <c r="KWP32" s="229"/>
      <c r="KWQ32" s="229"/>
      <c r="KWR32" s="229"/>
      <c r="KWS32" s="229"/>
      <c r="KWT32" s="229"/>
      <c r="KWU32" s="229"/>
      <c r="KWV32" s="229"/>
      <c r="KWW32" s="229"/>
      <c r="KXF32" s="229"/>
      <c r="KXG32" s="229"/>
      <c r="KXH32" s="229"/>
      <c r="KXI32" s="229"/>
      <c r="KXJ32" s="229"/>
      <c r="KXK32" s="229"/>
      <c r="KXL32" s="229"/>
      <c r="KXM32" s="229"/>
      <c r="KXV32" s="229"/>
      <c r="KXW32" s="229"/>
      <c r="KXX32" s="229"/>
      <c r="KXY32" s="229"/>
      <c r="KXZ32" s="229"/>
      <c r="KYA32" s="229"/>
      <c r="KYB32" s="229"/>
      <c r="KYC32" s="229"/>
      <c r="KYL32" s="229"/>
      <c r="KYM32" s="229"/>
      <c r="KYN32" s="229"/>
      <c r="KYO32" s="229"/>
      <c r="KYP32" s="229"/>
      <c r="KYQ32" s="229"/>
      <c r="KYR32" s="229"/>
      <c r="KYS32" s="229"/>
      <c r="KZB32" s="229"/>
      <c r="KZC32" s="229"/>
      <c r="KZD32" s="229"/>
      <c r="KZE32" s="229"/>
      <c r="KZF32" s="229"/>
      <c r="KZG32" s="229"/>
      <c r="KZH32" s="229"/>
      <c r="KZI32" s="229"/>
      <c r="KZR32" s="229"/>
      <c r="KZS32" s="229"/>
      <c r="KZT32" s="229"/>
      <c r="KZU32" s="229"/>
      <c r="KZV32" s="229"/>
      <c r="KZW32" s="229"/>
      <c r="KZX32" s="229"/>
      <c r="KZY32" s="229"/>
      <c r="LAH32" s="229"/>
      <c r="LAI32" s="229"/>
      <c r="LAJ32" s="229"/>
      <c r="LAK32" s="229"/>
      <c r="LAL32" s="229"/>
      <c r="LAM32" s="229"/>
      <c r="LAN32" s="229"/>
      <c r="LAO32" s="229"/>
      <c r="LAX32" s="229"/>
      <c r="LAY32" s="229"/>
      <c r="LAZ32" s="229"/>
      <c r="LBA32" s="229"/>
      <c r="LBB32" s="229"/>
      <c r="LBC32" s="229"/>
      <c r="LBD32" s="229"/>
      <c r="LBE32" s="229"/>
      <c r="LBN32" s="229"/>
      <c r="LBO32" s="229"/>
      <c r="LBP32" s="229"/>
      <c r="LBQ32" s="229"/>
      <c r="LBR32" s="229"/>
      <c r="LBS32" s="229"/>
      <c r="LBT32" s="229"/>
      <c r="LBU32" s="229"/>
      <c r="LCD32" s="229"/>
      <c r="LCE32" s="229"/>
      <c r="LCF32" s="229"/>
      <c r="LCG32" s="229"/>
      <c r="LCH32" s="229"/>
      <c r="LCI32" s="229"/>
      <c r="LCJ32" s="229"/>
      <c r="LCK32" s="229"/>
      <c r="LCT32" s="229"/>
      <c r="LCU32" s="229"/>
      <c r="LCV32" s="229"/>
      <c r="LCW32" s="229"/>
      <c r="LCX32" s="229"/>
      <c r="LCY32" s="229"/>
      <c r="LCZ32" s="229"/>
      <c r="LDA32" s="229"/>
      <c r="LDJ32" s="229"/>
      <c r="LDK32" s="229"/>
      <c r="LDL32" s="229"/>
      <c r="LDM32" s="229"/>
      <c r="LDN32" s="229"/>
      <c r="LDO32" s="229"/>
      <c r="LDP32" s="229"/>
      <c r="LDQ32" s="229"/>
      <c r="LDZ32" s="229"/>
      <c r="LEA32" s="229"/>
      <c r="LEB32" s="229"/>
      <c r="LEC32" s="229"/>
      <c r="LED32" s="229"/>
      <c r="LEE32" s="229"/>
      <c r="LEF32" s="229"/>
      <c r="LEG32" s="229"/>
      <c r="LEP32" s="229"/>
      <c r="LEQ32" s="229"/>
      <c r="LER32" s="229"/>
      <c r="LES32" s="229"/>
      <c r="LET32" s="229"/>
      <c r="LEU32" s="229"/>
      <c r="LEV32" s="229"/>
      <c r="LEW32" s="229"/>
      <c r="LFF32" s="229"/>
      <c r="LFG32" s="229"/>
      <c r="LFH32" s="229"/>
      <c r="LFI32" s="229"/>
      <c r="LFJ32" s="229"/>
      <c r="LFK32" s="229"/>
      <c r="LFL32" s="229"/>
      <c r="LFM32" s="229"/>
      <c r="LFV32" s="229"/>
      <c r="LFW32" s="229"/>
      <c r="LFX32" s="229"/>
      <c r="LFY32" s="229"/>
      <c r="LFZ32" s="229"/>
      <c r="LGA32" s="229"/>
      <c r="LGB32" s="229"/>
      <c r="LGC32" s="229"/>
      <c r="LGL32" s="229"/>
      <c r="LGM32" s="229"/>
      <c r="LGN32" s="229"/>
      <c r="LGO32" s="229"/>
      <c r="LGP32" s="229"/>
      <c r="LGQ32" s="229"/>
      <c r="LGR32" s="229"/>
      <c r="LGS32" s="229"/>
      <c r="LHB32" s="229"/>
      <c r="LHC32" s="229"/>
      <c r="LHD32" s="229"/>
      <c r="LHE32" s="229"/>
      <c r="LHF32" s="229"/>
      <c r="LHG32" s="229"/>
      <c r="LHH32" s="229"/>
      <c r="LHI32" s="229"/>
      <c r="LHR32" s="229"/>
      <c r="LHS32" s="229"/>
      <c r="LHT32" s="229"/>
      <c r="LHU32" s="229"/>
      <c r="LHV32" s="229"/>
      <c r="LHW32" s="229"/>
      <c r="LHX32" s="229"/>
      <c r="LHY32" s="229"/>
      <c r="LIH32" s="229"/>
      <c r="LII32" s="229"/>
      <c r="LIJ32" s="229"/>
      <c r="LIK32" s="229"/>
      <c r="LIL32" s="229"/>
      <c r="LIM32" s="229"/>
      <c r="LIN32" s="229"/>
      <c r="LIO32" s="229"/>
      <c r="LIX32" s="229"/>
      <c r="LIY32" s="229"/>
      <c r="LIZ32" s="229"/>
      <c r="LJA32" s="229"/>
      <c r="LJB32" s="229"/>
      <c r="LJC32" s="229"/>
      <c r="LJD32" s="229"/>
      <c r="LJE32" s="229"/>
      <c r="LJN32" s="229"/>
      <c r="LJO32" s="229"/>
      <c r="LJP32" s="229"/>
      <c r="LJQ32" s="229"/>
      <c r="LJR32" s="229"/>
      <c r="LJS32" s="229"/>
      <c r="LJT32" s="229"/>
      <c r="LJU32" s="229"/>
      <c r="LKD32" s="229"/>
      <c r="LKE32" s="229"/>
      <c r="LKF32" s="229"/>
      <c r="LKG32" s="229"/>
      <c r="LKH32" s="229"/>
      <c r="LKI32" s="229"/>
      <c r="LKJ32" s="229"/>
      <c r="LKK32" s="229"/>
      <c r="LKT32" s="229"/>
      <c r="LKU32" s="229"/>
      <c r="LKV32" s="229"/>
      <c r="LKW32" s="229"/>
      <c r="LKX32" s="229"/>
      <c r="LKY32" s="229"/>
      <c r="LKZ32" s="229"/>
      <c r="LLA32" s="229"/>
      <c r="LLJ32" s="229"/>
      <c r="LLK32" s="229"/>
      <c r="LLL32" s="229"/>
      <c r="LLM32" s="229"/>
      <c r="LLN32" s="229"/>
      <c r="LLO32" s="229"/>
      <c r="LLP32" s="229"/>
      <c r="LLQ32" s="229"/>
      <c r="LLZ32" s="229"/>
      <c r="LMA32" s="229"/>
      <c r="LMB32" s="229"/>
      <c r="LMC32" s="229"/>
      <c r="LMD32" s="229"/>
      <c r="LME32" s="229"/>
      <c r="LMF32" s="229"/>
      <c r="LMG32" s="229"/>
      <c r="LMP32" s="229"/>
      <c r="LMQ32" s="229"/>
      <c r="LMR32" s="229"/>
      <c r="LMS32" s="229"/>
      <c r="LMT32" s="229"/>
      <c r="LMU32" s="229"/>
      <c r="LMV32" s="229"/>
      <c r="LMW32" s="229"/>
      <c r="LNF32" s="229"/>
      <c r="LNG32" s="229"/>
      <c r="LNH32" s="229"/>
      <c r="LNI32" s="229"/>
      <c r="LNJ32" s="229"/>
      <c r="LNK32" s="229"/>
      <c r="LNL32" s="229"/>
      <c r="LNM32" s="229"/>
      <c r="LNV32" s="229"/>
      <c r="LNW32" s="229"/>
      <c r="LNX32" s="229"/>
      <c r="LNY32" s="229"/>
      <c r="LNZ32" s="229"/>
      <c r="LOA32" s="229"/>
      <c r="LOB32" s="229"/>
      <c r="LOC32" s="229"/>
      <c r="LOL32" s="229"/>
      <c r="LOM32" s="229"/>
      <c r="LON32" s="229"/>
      <c r="LOO32" s="229"/>
      <c r="LOP32" s="229"/>
      <c r="LOQ32" s="229"/>
      <c r="LOR32" s="229"/>
      <c r="LOS32" s="229"/>
      <c r="LPB32" s="229"/>
      <c r="LPC32" s="229"/>
      <c r="LPD32" s="229"/>
      <c r="LPE32" s="229"/>
      <c r="LPF32" s="229"/>
      <c r="LPG32" s="229"/>
      <c r="LPH32" s="229"/>
      <c r="LPI32" s="229"/>
      <c r="LPR32" s="229"/>
      <c r="LPS32" s="229"/>
      <c r="LPT32" s="229"/>
      <c r="LPU32" s="229"/>
      <c r="LPV32" s="229"/>
      <c r="LPW32" s="229"/>
      <c r="LPX32" s="229"/>
      <c r="LPY32" s="229"/>
      <c r="LQH32" s="229"/>
      <c r="LQI32" s="229"/>
      <c r="LQJ32" s="229"/>
      <c r="LQK32" s="229"/>
      <c r="LQL32" s="229"/>
      <c r="LQM32" s="229"/>
      <c r="LQN32" s="229"/>
      <c r="LQO32" s="229"/>
      <c r="LQX32" s="229"/>
      <c r="LQY32" s="229"/>
      <c r="LQZ32" s="229"/>
      <c r="LRA32" s="229"/>
      <c r="LRB32" s="229"/>
      <c r="LRC32" s="229"/>
      <c r="LRD32" s="229"/>
      <c r="LRE32" s="229"/>
      <c r="LRN32" s="229"/>
      <c r="LRO32" s="229"/>
      <c r="LRP32" s="229"/>
      <c r="LRQ32" s="229"/>
      <c r="LRR32" s="229"/>
      <c r="LRS32" s="229"/>
      <c r="LRT32" s="229"/>
      <c r="LRU32" s="229"/>
      <c r="LSD32" s="229"/>
      <c r="LSE32" s="229"/>
      <c r="LSF32" s="229"/>
      <c r="LSG32" s="229"/>
      <c r="LSH32" s="229"/>
      <c r="LSI32" s="229"/>
      <c r="LSJ32" s="229"/>
      <c r="LSK32" s="229"/>
      <c r="LST32" s="229"/>
      <c r="LSU32" s="229"/>
      <c r="LSV32" s="229"/>
      <c r="LSW32" s="229"/>
      <c r="LSX32" s="229"/>
      <c r="LSY32" s="229"/>
      <c r="LSZ32" s="229"/>
      <c r="LTA32" s="229"/>
      <c r="LTJ32" s="229"/>
      <c r="LTK32" s="229"/>
      <c r="LTL32" s="229"/>
      <c r="LTM32" s="229"/>
      <c r="LTN32" s="229"/>
      <c r="LTO32" s="229"/>
      <c r="LTP32" s="229"/>
      <c r="LTQ32" s="229"/>
      <c r="LTZ32" s="229"/>
      <c r="LUA32" s="229"/>
      <c r="LUB32" s="229"/>
      <c r="LUC32" s="229"/>
      <c r="LUD32" s="229"/>
      <c r="LUE32" s="229"/>
      <c r="LUF32" s="229"/>
      <c r="LUG32" s="229"/>
      <c r="LUP32" s="229"/>
      <c r="LUQ32" s="229"/>
      <c r="LUR32" s="229"/>
      <c r="LUS32" s="229"/>
      <c r="LUT32" s="229"/>
      <c r="LUU32" s="229"/>
      <c r="LUV32" s="229"/>
      <c r="LUW32" s="229"/>
      <c r="LVF32" s="229"/>
      <c r="LVG32" s="229"/>
      <c r="LVH32" s="229"/>
      <c r="LVI32" s="229"/>
      <c r="LVJ32" s="229"/>
      <c r="LVK32" s="229"/>
      <c r="LVL32" s="229"/>
      <c r="LVM32" s="229"/>
      <c r="LVV32" s="229"/>
      <c r="LVW32" s="229"/>
      <c r="LVX32" s="229"/>
      <c r="LVY32" s="229"/>
      <c r="LVZ32" s="229"/>
      <c r="LWA32" s="229"/>
      <c r="LWB32" s="229"/>
      <c r="LWC32" s="229"/>
      <c r="LWL32" s="229"/>
      <c r="LWM32" s="229"/>
      <c r="LWN32" s="229"/>
      <c r="LWO32" s="229"/>
      <c r="LWP32" s="229"/>
      <c r="LWQ32" s="229"/>
      <c r="LWR32" s="229"/>
      <c r="LWS32" s="229"/>
      <c r="LXB32" s="229"/>
      <c r="LXC32" s="229"/>
      <c r="LXD32" s="229"/>
      <c r="LXE32" s="229"/>
      <c r="LXF32" s="229"/>
      <c r="LXG32" s="229"/>
      <c r="LXH32" s="229"/>
      <c r="LXI32" s="229"/>
      <c r="LXR32" s="229"/>
      <c r="LXS32" s="229"/>
      <c r="LXT32" s="229"/>
      <c r="LXU32" s="229"/>
      <c r="LXV32" s="229"/>
      <c r="LXW32" s="229"/>
      <c r="LXX32" s="229"/>
      <c r="LXY32" s="229"/>
      <c r="LYH32" s="229"/>
      <c r="LYI32" s="229"/>
      <c r="LYJ32" s="229"/>
      <c r="LYK32" s="229"/>
      <c r="LYL32" s="229"/>
      <c r="LYM32" s="229"/>
      <c r="LYN32" s="229"/>
      <c r="LYO32" s="229"/>
      <c r="LYX32" s="229"/>
      <c r="LYY32" s="229"/>
      <c r="LYZ32" s="229"/>
      <c r="LZA32" s="229"/>
      <c r="LZB32" s="229"/>
      <c r="LZC32" s="229"/>
      <c r="LZD32" s="229"/>
      <c r="LZE32" s="229"/>
      <c r="LZN32" s="229"/>
      <c r="LZO32" s="229"/>
      <c r="LZP32" s="229"/>
      <c r="LZQ32" s="229"/>
      <c r="LZR32" s="229"/>
      <c r="LZS32" s="229"/>
      <c r="LZT32" s="229"/>
      <c r="LZU32" s="229"/>
      <c r="MAD32" s="229"/>
      <c r="MAE32" s="229"/>
      <c r="MAF32" s="229"/>
      <c r="MAG32" s="229"/>
      <c r="MAH32" s="229"/>
      <c r="MAI32" s="229"/>
      <c r="MAJ32" s="229"/>
      <c r="MAK32" s="229"/>
      <c r="MAT32" s="229"/>
      <c r="MAU32" s="229"/>
      <c r="MAV32" s="229"/>
      <c r="MAW32" s="229"/>
      <c r="MAX32" s="229"/>
      <c r="MAY32" s="229"/>
      <c r="MAZ32" s="229"/>
      <c r="MBA32" s="229"/>
      <c r="MBJ32" s="229"/>
      <c r="MBK32" s="229"/>
      <c r="MBL32" s="229"/>
      <c r="MBM32" s="229"/>
      <c r="MBN32" s="229"/>
      <c r="MBO32" s="229"/>
      <c r="MBP32" s="229"/>
      <c r="MBQ32" s="229"/>
      <c r="MBZ32" s="229"/>
      <c r="MCA32" s="229"/>
      <c r="MCB32" s="229"/>
      <c r="MCC32" s="229"/>
      <c r="MCD32" s="229"/>
      <c r="MCE32" s="229"/>
      <c r="MCF32" s="229"/>
      <c r="MCG32" s="229"/>
      <c r="MCP32" s="229"/>
      <c r="MCQ32" s="229"/>
      <c r="MCR32" s="229"/>
      <c r="MCS32" s="229"/>
      <c r="MCT32" s="229"/>
      <c r="MCU32" s="229"/>
      <c r="MCV32" s="229"/>
      <c r="MCW32" s="229"/>
      <c r="MDF32" s="229"/>
      <c r="MDG32" s="229"/>
      <c r="MDH32" s="229"/>
      <c r="MDI32" s="229"/>
      <c r="MDJ32" s="229"/>
      <c r="MDK32" s="229"/>
      <c r="MDL32" s="229"/>
      <c r="MDM32" s="229"/>
      <c r="MDV32" s="229"/>
      <c r="MDW32" s="229"/>
      <c r="MDX32" s="229"/>
      <c r="MDY32" s="229"/>
      <c r="MDZ32" s="229"/>
      <c r="MEA32" s="229"/>
      <c r="MEB32" s="229"/>
      <c r="MEC32" s="229"/>
      <c r="MEL32" s="229"/>
      <c r="MEM32" s="229"/>
      <c r="MEN32" s="229"/>
      <c r="MEO32" s="229"/>
      <c r="MEP32" s="229"/>
      <c r="MEQ32" s="229"/>
      <c r="MER32" s="229"/>
      <c r="MES32" s="229"/>
      <c r="MFB32" s="229"/>
      <c r="MFC32" s="229"/>
      <c r="MFD32" s="229"/>
      <c r="MFE32" s="229"/>
      <c r="MFF32" s="229"/>
      <c r="MFG32" s="229"/>
      <c r="MFH32" s="229"/>
      <c r="MFI32" s="229"/>
      <c r="MFR32" s="229"/>
      <c r="MFS32" s="229"/>
      <c r="MFT32" s="229"/>
      <c r="MFU32" s="229"/>
      <c r="MFV32" s="229"/>
      <c r="MFW32" s="229"/>
      <c r="MFX32" s="229"/>
      <c r="MFY32" s="229"/>
      <c r="MGH32" s="229"/>
      <c r="MGI32" s="229"/>
      <c r="MGJ32" s="229"/>
      <c r="MGK32" s="229"/>
      <c r="MGL32" s="229"/>
      <c r="MGM32" s="229"/>
      <c r="MGN32" s="229"/>
      <c r="MGO32" s="229"/>
      <c r="MGX32" s="229"/>
      <c r="MGY32" s="229"/>
      <c r="MGZ32" s="229"/>
      <c r="MHA32" s="229"/>
      <c r="MHB32" s="229"/>
      <c r="MHC32" s="229"/>
      <c r="MHD32" s="229"/>
      <c r="MHE32" s="229"/>
      <c r="MHN32" s="229"/>
      <c r="MHO32" s="229"/>
      <c r="MHP32" s="229"/>
      <c r="MHQ32" s="229"/>
      <c r="MHR32" s="229"/>
      <c r="MHS32" s="229"/>
      <c r="MHT32" s="229"/>
      <c r="MHU32" s="229"/>
      <c r="MID32" s="229"/>
      <c r="MIE32" s="229"/>
      <c r="MIF32" s="229"/>
      <c r="MIG32" s="229"/>
      <c r="MIH32" s="229"/>
      <c r="MII32" s="229"/>
      <c r="MIJ32" s="229"/>
      <c r="MIK32" s="229"/>
      <c r="MIT32" s="229"/>
      <c r="MIU32" s="229"/>
      <c r="MIV32" s="229"/>
      <c r="MIW32" s="229"/>
      <c r="MIX32" s="229"/>
      <c r="MIY32" s="229"/>
      <c r="MIZ32" s="229"/>
      <c r="MJA32" s="229"/>
      <c r="MJJ32" s="229"/>
      <c r="MJK32" s="229"/>
      <c r="MJL32" s="229"/>
      <c r="MJM32" s="229"/>
      <c r="MJN32" s="229"/>
      <c r="MJO32" s="229"/>
      <c r="MJP32" s="229"/>
      <c r="MJQ32" s="229"/>
      <c r="MJZ32" s="229"/>
      <c r="MKA32" s="229"/>
      <c r="MKB32" s="229"/>
      <c r="MKC32" s="229"/>
      <c r="MKD32" s="229"/>
      <c r="MKE32" s="229"/>
      <c r="MKF32" s="229"/>
      <c r="MKG32" s="229"/>
      <c r="MKP32" s="229"/>
      <c r="MKQ32" s="229"/>
      <c r="MKR32" s="229"/>
      <c r="MKS32" s="229"/>
      <c r="MKT32" s="229"/>
      <c r="MKU32" s="229"/>
      <c r="MKV32" s="229"/>
      <c r="MKW32" s="229"/>
      <c r="MLF32" s="229"/>
      <c r="MLG32" s="229"/>
      <c r="MLH32" s="229"/>
      <c r="MLI32" s="229"/>
      <c r="MLJ32" s="229"/>
      <c r="MLK32" s="229"/>
      <c r="MLL32" s="229"/>
      <c r="MLM32" s="229"/>
      <c r="MLV32" s="229"/>
      <c r="MLW32" s="229"/>
      <c r="MLX32" s="229"/>
      <c r="MLY32" s="229"/>
      <c r="MLZ32" s="229"/>
      <c r="MMA32" s="229"/>
      <c r="MMB32" s="229"/>
      <c r="MMC32" s="229"/>
      <c r="MML32" s="229"/>
      <c r="MMM32" s="229"/>
      <c r="MMN32" s="229"/>
      <c r="MMO32" s="229"/>
      <c r="MMP32" s="229"/>
      <c r="MMQ32" s="229"/>
      <c r="MMR32" s="229"/>
      <c r="MMS32" s="229"/>
      <c r="MNB32" s="229"/>
      <c r="MNC32" s="229"/>
      <c r="MND32" s="229"/>
      <c r="MNE32" s="229"/>
      <c r="MNF32" s="229"/>
      <c r="MNG32" s="229"/>
      <c r="MNH32" s="229"/>
      <c r="MNI32" s="229"/>
      <c r="MNR32" s="229"/>
      <c r="MNS32" s="229"/>
      <c r="MNT32" s="229"/>
      <c r="MNU32" s="229"/>
      <c r="MNV32" s="229"/>
      <c r="MNW32" s="229"/>
      <c r="MNX32" s="229"/>
      <c r="MNY32" s="229"/>
      <c r="MOH32" s="229"/>
      <c r="MOI32" s="229"/>
      <c r="MOJ32" s="229"/>
      <c r="MOK32" s="229"/>
      <c r="MOL32" s="229"/>
      <c r="MOM32" s="229"/>
      <c r="MON32" s="229"/>
      <c r="MOO32" s="229"/>
      <c r="MOX32" s="229"/>
      <c r="MOY32" s="229"/>
      <c r="MOZ32" s="229"/>
      <c r="MPA32" s="229"/>
      <c r="MPB32" s="229"/>
      <c r="MPC32" s="229"/>
      <c r="MPD32" s="229"/>
      <c r="MPE32" s="229"/>
      <c r="MPN32" s="229"/>
      <c r="MPO32" s="229"/>
      <c r="MPP32" s="229"/>
      <c r="MPQ32" s="229"/>
      <c r="MPR32" s="229"/>
      <c r="MPS32" s="229"/>
      <c r="MPT32" s="229"/>
      <c r="MPU32" s="229"/>
      <c r="MQD32" s="229"/>
      <c r="MQE32" s="229"/>
      <c r="MQF32" s="229"/>
      <c r="MQG32" s="229"/>
      <c r="MQH32" s="229"/>
      <c r="MQI32" s="229"/>
      <c r="MQJ32" s="229"/>
      <c r="MQK32" s="229"/>
      <c r="MQT32" s="229"/>
      <c r="MQU32" s="229"/>
      <c r="MQV32" s="229"/>
      <c r="MQW32" s="229"/>
      <c r="MQX32" s="229"/>
      <c r="MQY32" s="229"/>
      <c r="MQZ32" s="229"/>
      <c r="MRA32" s="229"/>
      <c r="MRJ32" s="229"/>
      <c r="MRK32" s="229"/>
      <c r="MRL32" s="229"/>
      <c r="MRM32" s="229"/>
      <c r="MRN32" s="229"/>
      <c r="MRO32" s="229"/>
      <c r="MRP32" s="229"/>
      <c r="MRQ32" s="229"/>
      <c r="MRZ32" s="229"/>
      <c r="MSA32" s="229"/>
      <c r="MSB32" s="229"/>
      <c r="MSC32" s="229"/>
      <c r="MSD32" s="229"/>
      <c r="MSE32" s="229"/>
      <c r="MSF32" s="229"/>
      <c r="MSG32" s="229"/>
      <c r="MSP32" s="229"/>
      <c r="MSQ32" s="229"/>
      <c r="MSR32" s="229"/>
      <c r="MSS32" s="229"/>
      <c r="MST32" s="229"/>
      <c r="MSU32" s="229"/>
      <c r="MSV32" s="229"/>
      <c r="MSW32" s="229"/>
      <c r="MTF32" s="229"/>
      <c r="MTG32" s="229"/>
      <c r="MTH32" s="229"/>
      <c r="MTI32" s="229"/>
      <c r="MTJ32" s="229"/>
      <c r="MTK32" s="229"/>
      <c r="MTL32" s="229"/>
      <c r="MTM32" s="229"/>
      <c r="MTV32" s="229"/>
      <c r="MTW32" s="229"/>
      <c r="MTX32" s="229"/>
      <c r="MTY32" s="229"/>
      <c r="MTZ32" s="229"/>
      <c r="MUA32" s="229"/>
      <c r="MUB32" s="229"/>
      <c r="MUC32" s="229"/>
      <c r="MUL32" s="229"/>
      <c r="MUM32" s="229"/>
      <c r="MUN32" s="229"/>
      <c r="MUO32" s="229"/>
      <c r="MUP32" s="229"/>
      <c r="MUQ32" s="229"/>
      <c r="MUR32" s="229"/>
      <c r="MUS32" s="229"/>
      <c r="MVB32" s="229"/>
      <c r="MVC32" s="229"/>
      <c r="MVD32" s="229"/>
      <c r="MVE32" s="229"/>
      <c r="MVF32" s="229"/>
      <c r="MVG32" s="229"/>
      <c r="MVH32" s="229"/>
      <c r="MVI32" s="229"/>
      <c r="MVR32" s="229"/>
      <c r="MVS32" s="229"/>
      <c r="MVT32" s="229"/>
      <c r="MVU32" s="229"/>
      <c r="MVV32" s="229"/>
      <c r="MVW32" s="229"/>
      <c r="MVX32" s="229"/>
      <c r="MVY32" s="229"/>
      <c r="MWH32" s="229"/>
      <c r="MWI32" s="229"/>
      <c r="MWJ32" s="229"/>
      <c r="MWK32" s="229"/>
      <c r="MWL32" s="229"/>
      <c r="MWM32" s="229"/>
      <c r="MWN32" s="229"/>
      <c r="MWO32" s="229"/>
      <c r="MWX32" s="229"/>
      <c r="MWY32" s="229"/>
      <c r="MWZ32" s="229"/>
      <c r="MXA32" s="229"/>
      <c r="MXB32" s="229"/>
      <c r="MXC32" s="229"/>
      <c r="MXD32" s="229"/>
      <c r="MXE32" s="229"/>
      <c r="MXN32" s="229"/>
      <c r="MXO32" s="229"/>
      <c r="MXP32" s="229"/>
      <c r="MXQ32" s="229"/>
      <c r="MXR32" s="229"/>
      <c r="MXS32" s="229"/>
      <c r="MXT32" s="229"/>
      <c r="MXU32" s="229"/>
      <c r="MYD32" s="229"/>
      <c r="MYE32" s="229"/>
      <c r="MYF32" s="229"/>
      <c r="MYG32" s="229"/>
      <c r="MYH32" s="229"/>
      <c r="MYI32" s="229"/>
      <c r="MYJ32" s="229"/>
      <c r="MYK32" s="229"/>
      <c r="MYT32" s="229"/>
      <c r="MYU32" s="229"/>
      <c r="MYV32" s="229"/>
      <c r="MYW32" s="229"/>
      <c r="MYX32" s="229"/>
      <c r="MYY32" s="229"/>
      <c r="MYZ32" s="229"/>
      <c r="MZA32" s="229"/>
      <c r="MZJ32" s="229"/>
      <c r="MZK32" s="229"/>
      <c r="MZL32" s="229"/>
      <c r="MZM32" s="229"/>
      <c r="MZN32" s="229"/>
      <c r="MZO32" s="229"/>
      <c r="MZP32" s="229"/>
      <c r="MZQ32" s="229"/>
      <c r="MZZ32" s="229"/>
      <c r="NAA32" s="229"/>
      <c r="NAB32" s="229"/>
      <c r="NAC32" s="229"/>
      <c r="NAD32" s="229"/>
      <c r="NAE32" s="229"/>
      <c r="NAF32" s="229"/>
      <c r="NAG32" s="229"/>
      <c r="NAP32" s="229"/>
      <c r="NAQ32" s="229"/>
      <c r="NAR32" s="229"/>
      <c r="NAS32" s="229"/>
      <c r="NAT32" s="229"/>
      <c r="NAU32" s="229"/>
      <c r="NAV32" s="229"/>
      <c r="NAW32" s="229"/>
      <c r="NBF32" s="229"/>
      <c r="NBG32" s="229"/>
      <c r="NBH32" s="229"/>
      <c r="NBI32" s="229"/>
      <c r="NBJ32" s="229"/>
      <c r="NBK32" s="229"/>
      <c r="NBL32" s="229"/>
      <c r="NBM32" s="229"/>
      <c r="NBV32" s="229"/>
      <c r="NBW32" s="229"/>
      <c r="NBX32" s="229"/>
      <c r="NBY32" s="229"/>
      <c r="NBZ32" s="229"/>
      <c r="NCA32" s="229"/>
      <c r="NCB32" s="229"/>
      <c r="NCC32" s="229"/>
      <c r="NCL32" s="229"/>
      <c r="NCM32" s="229"/>
      <c r="NCN32" s="229"/>
      <c r="NCO32" s="229"/>
      <c r="NCP32" s="229"/>
      <c r="NCQ32" s="229"/>
      <c r="NCR32" s="229"/>
      <c r="NCS32" s="229"/>
      <c r="NDB32" s="229"/>
      <c r="NDC32" s="229"/>
      <c r="NDD32" s="229"/>
      <c r="NDE32" s="229"/>
      <c r="NDF32" s="229"/>
      <c r="NDG32" s="229"/>
      <c r="NDH32" s="229"/>
      <c r="NDI32" s="229"/>
      <c r="NDR32" s="229"/>
      <c r="NDS32" s="229"/>
      <c r="NDT32" s="229"/>
      <c r="NDU32" s="229"/>
      <c r="NDV32" s="229"/>
      <c r="NDW32" s="229"/>
      <c r="NDX32" s="229"/>
      <c r="NDY32" s="229"/>
      <c r="NEH32" s="229"/>
      <c r="NEI32" s="229"/>
      <c r="NEJ32" s="229"/>
      <c r="NEK32" s="229"/>
      <c r="NEL32" s="229"/>
      <c r="NEM32" s="229"/>
      <c r="NEN32" s="229"/>
      <c r="NEO32" s="229"/>
      <c r="NEX32" s="229"/>
      <c r="NEY32" s="229"/>
      <c r="NEZ32" s="229"/>
      <c r="NFA32" s="229"/>
      <c r="NFB32" s="229"/>
      <c r="NFC32" s="229"/>
      <c r="NFD32" s="229"/>
      <c r="NFE32" s="229"/>
      <c r="NFN32" s="229"/>
      <c r="NFO32" s="229"/>
      <c r="NFP32" s="229"/>
      <c r="NFQ32" s="229"/>
      <c r="NFR32" s="229"/>
      <c r="NFS32" s="229"/>
      <c r="NFT32" s="229"/>
      <c r="NFU32" s="229"/>
      <c r="NGD32" s="229"/>
      <c r="NGE32" s="229"/>
      <c r="NGF32" s="229"/>
      <c r="NGG32" s="229"/>
      <c r="NGH32" s="229"/>
      <c r="NGI32" s="229"/>
      <c r="NGJ32" s="229"/>
      <c r="NGK32" s="229"/>
      <c r="NGT32" s="229"/>
      <c r="NGU32" s="229"/>
      <c r="NGV32" s="229"/>
      <c r="NGW32" s="229"/>
      <c r="NGX32" s="229"/>
      <c r="NGY32" s="229"/>
      <c r="NGZ32" s="229"/>
      <c r="NHA32" s="229"/>
      <c r="NHJ32" s="229"/>
      <c r="NHK32" s="229"/>
      <c r="NHL32" s="229"/>
      <c r="NHM32" s="229"/>
      <c r="NHN32" s="229"/>
      <c r="NHO32" s="229"/>
      <c r="NHP32" s="229"/>
      <c r="NHQ32" s="229"/>
      <c r="NHZ32" s="229"/>
      <c r="NIA32" s="229"/>
      <c r="NIB32" s="229"/>
      <c r="NIC32" s="229"/>
      <c r="NID32" s="229"/>
      <c r="NIE32" s="229"/>
      <c r="NIF32" s="229"/>
      <c r="NIG32" s="229"/>
      <c r="NIP32" s="229"/>
      <c r="NIQ32" s="229"/>
      <c r="NIR32" s="229"/>
      <c r="NIS32" s="229"/>
      <c r="NIT32" s="229"/>
      <c r="NIU32" s="229"/>
      <c r="NIV32" s="229"/>
      <c r="NIW32" s="229"/>
      <c r="NJF32" s="229"/>
      <c r="NJG32" s="229"/>
      <c r="NJH32" s="229"/>
      <c r="NJI32" s="229"/>
      <c r="NJJ32" s="229"/>
      <c r="NJK32" s="229"/>
      <c r="NJL32" s="229"/>
      <c r="NJM32" s="229"/>
      <c r="NJV32" s="229"/>
      <c r="NJW32" s="229"/>
      <c r="NJX32" s="229"/>
      <c r="NJY32" s="229"/>
      <c r="NJZ32" s="229"/>
      <c r="NKA32" s="229"/>
      <c r="NKB32" s="229"/>
      <c r="NKC32" s="229"/>
      <c r="NKL32" s="229"/>
      <c r="NKM32" s="229"/>
      <c r="NKN32" s="229"/>
      <c r="NKO32" s="229"/>
      <c r="NKP32" s="229"/>
      <c r="NKQ32" s="229"/>
      <c r="NKR32" s="229"/>
      <c r="NKS32" s="229"/>
      <c r="NLB32" s="229"/>
      <c r="NLC32" s="229"/>
      <c r="NLD32" s="229"/>
      <c r="NLE32" s="229"/>
      <c r="NLF32" s="229"/>
      <c r="NLG32" s="229"/>
      <c r="NLH32" s="229"/>
      <c r="NLI32" s="229"/>
      <c r="NLR32" s="229"/>
      <c r="NLS32" s="229"/>
      <c r="NLT32" s="229"/>
      <c r="NLU32" s="229"/>
      <c r="NLV32" s="229"/>
      <c r="NLW32" s="229"/>
      <c r="NLX32" s="229"/>
      <c r="NLY32" s="229"/>
      <c r="NMH32" s="229"/>
      <c r="NMI32" s="229"/>
      <c r="NMJ32" s="229"/>
      <c r="NMK32" s="229"/>
      <c r="NML32" s="229"/>
      <c r="NMM32" s="229"/>
      <c r="NMN32" s="229"/>
      <c r="NMO32" s="229"/>
      <c r="NMX32" s="229"/>
      <c r="NMY32" s="229"/>
      <c r="NMZ32" s="229"/>
      <c r="NNA32" s="229"/>
      <c r="NNB32" s="229"/>
      <c r="NNC32" s="229"/>
      <c r="NND32" s="229"/>
      <c r="NNE32" s="229"/>
      <c r="NNN32" s="229"/>
      <c r="NNO32" s="229"/>
      <c r="NNP32" s="229"/>
      <c r="NNQ32" s="229"/>
      <c r="NNR32" s="229"/>
      <c r="NNS32" s="229"/>
      <c r="NNT32" s="229"/>
      <c r="NNU32" s="229"/>
      <c r="NOD32" s="229"/>
      <c r="NOE32" s="229"/>
      <c r="NOF32" s="229"/>
      <c r="NOG32" s="229"/>
      <c r="NOH32" s="229"/>
      <c r="NOI32" s="229"/>
      <c r="NOJ32" s="229"/>
      <c r="NOK32" s="229"/>
      <c r="NOT32" s="229"/>
      <c r="NOU32" s="229"/>
      <c r="NOV32" s="229"/>
      <c r="NOW32" s="229"/>
      <c r="NOX32" s="229"/>
      <c r="NOY32" s="229"/>
      <c r="NOZ32" s="229"/>
      <c r="NPA32" s="229"/>
      <c r="NPJ32" s="229"/>
      <c r="NPK32" s="229"/>
      <c r="NPL32" s="229"/>
      <c r="NPM32" s="229"/>
      <c r="NPN32" s="229"/>
      <c r="NPO32" s="229"/>
      <c r="NPP32" s="229"/>
      <c r="NPQ32" s="229"/>
      <c r="NPZ32" s="229"/>
      <c r="NQA32" s="229"/>
      <c r="NQB32" s="229"/>
      <c r="NQC32" s="229"/>
      <c r="NQD32" s="229"/>
      <c r="NQE32" s="229"/>
      <c r="NQF32" s="229"/>
      <c r="NQG32" s="229"/>
      <c r="NQP32" s="229"/>
      <c r="NQQ32" s="229"/>
      <c r="NQR32" s="229"/>
      <c r="NQS32" s="229"/>
      <c r="NQT32" s="229"/>
      <c r="NQU32" s="229"/>
      <c r="NQV32" s="229"/>
      <c r="NQW32" s="229"/>
      <c r="NRF32" s="229"/>
      <c r="NRG32" s="229"/>
      <c r="NRH32" s="229"/>
      <c r="NRI32" s="229"/>
      <c r="NRJ32" s="229"/>
      <c r="NRK32" s="229"/>
      <c r="NRL32" s="229"/>
      <c r="NRM32" s="229"/>
      <c r="NRV32" s="229"/>
      <c r="NRW32" s="229"/>
      <c r="NRX32" s="229"/>
      <c r="NRY32" s="229"/>
      <c r="NRZ32" s="229"/>
      <c r="NSA32" s="229"/>
      <c r="NSB32" s="229"/>
      <c r="NSC32" s="229"/>
      <c r="NSL32" s="229"/>
      <c r="NSM32" s="229"/>
      <c r="NSN32" s="229"/>
      <c r="NSO32" s="229"/>
      <c r="NSP32" s="229"/>
      <c r="NSQ32" s="229"/>
      <c r="NSR32" s="229"/>
      <c r="NSS32" s="229"/>
      <c r="NTB32" s="229"/>
      <c r="NTC32" s="229"/>
      <c r="NTD32" s="229"/>
      <c r="NTE32" s="229"/>
      <c r="NTF32" s="229"/>
      <c r="NTG32" s="229"/>
      <c r="NTH32" s="229"/>
      <c r="NTI32" s="229"/>
      <c r="NTR32" s="229"/>
      <c r="NTS32" s="229"/>
      <c r="NTT32" s="229"/>
      <c r="NTU32" s="229"/>
      <c r="NTV32" s="229"/>
      <c r="NTW32" s="229"/>
      <c r="NTX32" s="229"/>
      <c r="NTY32" s="229"/>
      <c r="NUH32" s="229"/>
      <c r="NUI32" s="229"/>
      <c r="NUJ32" s="229"/>
      <c r="NUK32" s="229"/>
      <c r="NUL32" s="229"/>
      <c r="NUM32" s="229"/>
      <c r="NUN32" s="229"/>
      <c r="NUO32" s="229"/>
      <c r="NUX32" s="229"/>
      <c r="NUY32" s="229"/>
      <c r="NUZ32" s="229"/>
      <c r="NVA32" s="229"/>
      <c r="NVB32" s="229"/>
      <c r="NVC32" s="229"/>
      <c r="NVD32" s="229"/>
      <c r="NVE32" s="229"/>
      <c r="NVN32" s="229"/>
      <c r="NVO32" s="229"/>
      <c r="NVP32" s="229"/>
      <c r="NVQ32" s="229"/>
      <c r="NVR32" s="229"/>
      <c r="NVS32" s="229"/>
      <c r="NVT32" s="229"/>
      <c r="NVU32" s="229"/>
      <c r="NWD32" s="229"/>
      <c r="NWE32" s="229"/>
      <c r="NWF32" s="229"/>
      <c r="NWG32" s="229"/>
      <c r="NWH32" s="229"/>
      <c r="NWI32" s="229"/>
      <c r="NWJ32" s="229"/>
      <c r="NWK32" s="229"/>
      <c r="NWT32" s="229"/>
      <c r="NWU32" s="229"/>
      <c r="NWV32" s="229"/>
      <c r="NWW32" s="229"/>
      <c r="NWX32" s="229"/>
      <c r="NWY32" s="229"/>
      <c r="NWZ32" s="229"/>
      <c r="NXA32" s="229"/>
      <c r="NXJ32" s="229"/>
      <c r="NXK32" s="229"/>
      <c r="NXL32" s="229"/>
      <c r="NXM32" s="229"/>
      <c r="NXN32" s="229"/>
      <c r="NXO32" s="229"/>
      <c r="NXP32" s="229"/>
      <c r="NXQ32" s="229"/>
      <c r="NXZ32" s="229"/>
      <c r="NYA32" s="229"/>
      <c r="NYB32" s="229"/>
      <c r="NYC32" s="229"/>
      <c r="NYD32" s="229"/>
      <c r="NYE32" s="229"/>
      <c r="NYF32" s="229"/>
      <c r="NYG32" s="229"/>
      <c r="NYP32" s="229"/>
      <c r="NYQ32" s="229"/>
      <c r="NYR32" s="229"/>
      <c r="NYS32" s="229"/>
      <c r="NYT32" s="229"/>
      <c r="NYU32" s="229"/>
      <c r="NYV32" s="229"/>
      <c r="NYW32" s="229"/>
      <c r="NZF32" s="229"/>
      <c r="NZG32" s="229"/>
      <c r="NZH32" s="229"/>
      <c r="NZI32" s="229"/>
      <c r="NZJ32" s="229"/>
      <c r="NZK32" s="229"/>
      <c r="NZL32" s="229"/>
      <c r="NZM32" s="229"/>
      <c r="NZV32" s="229"/>
      <c r="NZW32" s="229"/>
      <c r="NZX32" s="229"/>
      <c r="NZY32" s="229"/>
      <c r="NZZ32" s="229"/>
      <c r="OAA32" s="229"/>
      <c r="OAB32" s="229"/>
      <c r="OAC32" s="229"/>
      <c r="OAL32" s="229"/>
      <c r="OAM32" s="229"/>
      <c r="OAN32" s="229"/>
      <c r="OAO32" s="229"/>
      <c r="OAP32" s="229"/>
      <c r="OAQ32" s="229"/>
      <c r="OAR32" s="229"/>
      <c r="OAS32" s="229"/>
      <c r="OBB32" s="229"/>
      <c r="OBC32" s="229"/>
      <c r="OBD32" s="229"/>
      <c r="OBE32" s="229"/>
      <c r="OBF32" s="229"/>
      <c r="OBG32" s="229"/>
      <c r="OBH32" s="229"/>
      <c r="OBI32" s="229"/>
      <c r="OBR32" s="229"/>
      <c r="OBS32" s="229"/>
      <c r="OBT32" s="229"/>
      <c r="OBU32" s="229"/>
      <c r="OBV32" s="229"/>
      <c r="OBW32" s="229"/>
      <c r="OBX32" s="229"/>
      <c r="OBY32" s="229"/>
      <c r="OCH32" s="229"/>
      <c r="OCI32" s="229"/>
      <c r="OCJ32" s="229"/>
      <c r="OCK32" s="229"/>
      <c r="OCL32" s="229"/>
      <c r="OCM32" s="229"/>
      <c r="OCN32" s="229"/>
      <c r="OCO32" s="229"/>
      <c r="OCX32" s="229"/>
      <c r="OCY32" s="229"/>
      <c r="OCZ32" s="229"/>
      <c r="ODA32" s="229"/>
      <c r="ODB32" s="229"/>
      <c r="ODC32" s="229"/>
      <c r="ODD32" s="229"/>
      <c r="ODE32" s="229"/>
      <c r="ODN32" s="229"/>
      <c r="ODO32" s="229"/>
      <c r="ODP32" s="229"/>
      <c r="ODQ32" s="229"/>
      <c r="ODR32" s="229"/>
      <c r="ODS32" s="229"/>
      <c r="ODT32" s="229"/>
      <c r="ODU32" s="229"/>
      <c r="OED32" s="229"/>
      <c r="OEE32" s="229"/>
      <c r="OEF32" s="229"/>
      <c r="OEG32" s="229"/>
      <c r="OEH32" s="229"/>
      <c r="OEI32" s="229"/>
      <c r="OEJ32" s="229"/>
      <c r="OEK32" s="229"/>
      <c r="OET32" s="229"/>
      <c r="OEU32" s="229"/>
      <c r="OEV32" s="229"/>
      <c r="OEW32" s="229"/>
      <c r="OEX32" s="229"/>
      <c r="OEY32" s="229"/>
      <c r="OEZ32" s="229"/>
      <c r="OFA32" s="229"/>
      <c r="OFJ32" s="229"/>
      <c r="OFK32" s="229"/>
      <c r="OFL32" s="229"/>
      <c r="OFM32" s="229"/>
      <c r="OFN32" s="229"/>
      <c r="OFO32" s="229"/>
      <c r="OFP32" s="229"/>
      <c r="OFQ32" s="229"/>
      <c r="OFZ32" s="229"/>
      <c r="OGA32" s="229"/>
      <c r="OGB32" s="229"/>
      <c r="OGC32" s="229"/>
      <c r="OGD32" s="229"/>
      <c r="OGE32" s="229"/>
      <c r="OGF32" s="229"/>
      <c r="OGG32" s="229"/>
      <c r="OGP32" s="229"/>
      <c r="OGQ32" s="229"/>
      <c r="OGR32" s="229"/>
      <c r="OGS32" s="229"/>
      <c r="OGT32" s="229"/>
      <c r="OGU32" s="229"/>
      <c r="OGV32" s="229"/>
      <c r="OGW32" s="229"/>
      <c r="OHF32" s="229"/>
      <c r="OHG32" s="229"/>
      <c r="OHH32" s="229"/>
      <c r="OHI32" s="229"/>
      <c r="OHJ32" s="229"/>
      <c r="OHK32" s="229"/>
      <c r="OHL32" s="229"/>
      <c r="OHM32" s="229"/>
      <c r="OHV32" s="229"/>
      <c r="OHW32" s="229"/>
      <c r="OHX32" s="229"/>
      <c r="OHY32" s="229"/>
      <c r="OHZ32" s="229"/>
      <c r="OIA32" s="229"/>
      <c r="OIB32" s="229"/>
      <c r="OIC32" s="229"/>
      <c r="OIL32" s="229"/>
      <c r="OIM32" s="229"/>
      <c r="OIN32" s="229"/>
      <c r="OIO32" s="229"/>
      <c r="OIP32" s="229"/>
      <c r="OIQ32" s="229"/>
      <c r="OIR32" s="229"/>
      <c r="OIS32" s="229"/>
      <c r="OJB32" s="229"/>
      <c r="OJC32" s="229"/>
      <c r="OJD32" s="229"/>
      <c r="OJE32" s="229"/>
      <c r="OJF32" s="229"/>
      <c r="OJG32" s="229"/>
      <c r="OJH32" s="229"/>
      <c r="OJI32" s="229"/>
      <c r="OJR32" s="229"/>
      <c r="OJS32" s="229"/>
      <c r="OJT32" s="229"/>
      <c r="OJU32" s="229"/>
      <c r="OJV32" s="229"/>
      <c r="OJW32" s="229"/>
      <c r="OJX32" s="229"/>
      <c r="OJY32" s="229"/>
      <c r="OKH32" s="229"/>
      <c r="OKI32" s="229"/>
      <c r="OKJ32" s="229"/>
      <c r="OKK32" s="229"/>
      <c r="OKL32" s="229"/>
      <c r="OKM32" s="229"/>
      <c r="OKN32" s="229"/>
      <c r="OKO32" s="229"/>
      <c r="OKX32" s="229"/>
      <c r="OKY32" s="229"/>
      <c r="OKZ32" s="229"/>
      <c r="OLA32" s="229"/>
      <c r="OLB32" s="229"/>
      <c r="OLC32" s="229"/>
      <c r="OLD32" s="229"/>
      <c r="OLE32" s="229"/>
      <c r="OLN32" s="229"/>
      <c r="OLO32" s="229"/>
      <c r="OLP32" s="229"/>
      <c r="OLQ32" s="229"/>
      <c r="OLR32" s="229"/>
      <c r="OLS32" s="229"/>
      <c r="OLT32" s="229"/>
      <c r="OLU32" s="229"/>
      <c r="OMD32" s="229"/>
      <c r="OME32" s="229"/>
      <c r="OMF32" s="229"/>
      <c r="OMG32" s="229"/>
      <c r="OMH32" s="229"/>
      <c r="OMI32" s="229"/>
      <c r="OMJ32" s="229"/>
      <c r="OMK32" s="229"/>
      <c r="OMT32" s="229"/>
      <c r="OMU32" s="229"/>
      <c r="OMV32" s="229"/>
      <c r="OMW32" s="229"/>
      <c r="OMX32" s="229"/>
      <c r="OMY32" s="229"/>
      <c r="OMZ32" s="229"/>
      <c r="ONA32" s="229"/>
      <c r="ONJ32" s="229"/>
      <c r="ONK32" s="229"/>
      <c r="ONL32" s="229"/>
      <c r="ONM32" s="229"/>
      <c r="ONN32" s="229"/>
      <c r="ONO32" s="229"/>
      <c r="ONP32" s="229"/>
      <c r="ONQ32" s="229"/>
      <c r="ONZ32" s="229"/>
      <c r="OOA32" s="229"/>
      <c r="OOB32" s="229"/>
      <c r="OOC32" s="229"/>
      <c r="OOD32" s="229"/>
      <c r="OOE32" s="229"/>
      <c r="OOF32" s="229"/>
      <c r="OOG32" s="229"/>
      <c r="OOP32" s="229"/>
      <c r="OOQ32" s="229"/>
      <c r="OOR32" s="229"/>
      <c r="OOS32" s="229"/>
      <c r="OOT32" s="229"/>
      <c r="OOU32" s="229"/>
      <c r="OOV32" s="229"/>
      <c r="OOW32" s="229"/>
      <c r="OPF32" s="229"/>
      <c r="OPG32" s="229"/>
      <c r="OPH32" s="229"/>
      <c r="OPI32" s="229"/>
      <c r="OPJ32" s="229"/>
      <c r="OPK32" s="229"/>
      <c r="OPL32" s="229"/>
      <c r="OPM32" s="229"/>
      <c r="OPV32" s="229"/>
      <c r="OPW32" s="229"/>
      <c r="OPX32" s="229"/>
      <c r="OPY32" s="229"/>
      <c r="OPZ32" s="229"/>
      <c r="OQA32" s="229"/>
      <c r="OQB32" s="229"/>
      <c r="OQC32" s="229"/>
      <c r="OQL32" s="229"/>
      <c r="OQM32" s="229"/>
      <c r="OQN32" s="229"/>
      <c r="OQO32" s="229"/>
      <c r="OQP32" s="229"/>
      <c r="OQQ32" s="229"/>
      <c r="OQR32" s="229"/>
      <c r="OQS32" s="229"/>
      <c r="ORB32" s="229"/>
      <c r="ORC32" s="229"/>
      <c r="ORD32" s="229"/>
      <c r="ORE32" s="229"/>
      <c r="ORF32" s="229"/>
      <c r="ORG32" s="229"/>
      <c r="ORH32" s="229"/>
      <c r="ORI32" s="229"/>
      <c r="ORR32" s="229"/>
      <c r="ORS32" s="229"/>
      <c r="ORT32" s="229"/>
      <c r="ORU32" s="229"/>
      <c r="ORV32" s="229"/>
      <c r="ORW32" s="229"/>
      <c r="ORX32" s="229"/>
      <c r="ORY32" s="229"/>
      <c r="OSH32" s="229"/>
      <c r="OSI32" s="229"/>
      <c r="OSJ32" s="229"/>
      <c r="OSK32" s="229"/>
      <c r="OSL32" s="229"/>
      <c r="OSM32" s="229"/>
      <c r="OSN32" s="229"/>
      <c r="OSO32" s="229"/>
      <c r="OSX32" s="229"/>
      <c r="OSY32" s="229"/>
      <c r="OSZ32" s="229"/>
      <c r="OTA32" s="229"/>
      <c r="OTB32" s="229"/>
      <c r="OTC32" s="229"/>
      <c r="OTD32" s="229"/>
      <c r="OTE32" s="229"/>
      <c r="OTN32" s="229"/>
      <c r="OTO32" s="229"/>
      <c r="OTP32" s="229"/>
      <c r="OTQ32" s="229"/>
      <c r="OTR32" s="229"/>
      <c r="OTS32" s="229"/>
      <c r="OTT32" s="229"/>
      <c r="OTU32" s="229"/>
      <c r="OUD32" s="229"/>
      <c r="OUE32" s="229"/>
      <c r="OUF32" s="229"/>
      <c r="OUG32" s="229"/>
      <c r="OUH32" s="229"/>
      <c r="OUI32" s="229"/>
      <c r="OUJ32" s="229"/>
      <c r="OUK32" s="229"/>
      <c r="OUT32" s="229"/>
      <c r="OUU32" s="229"/>
      <c r="OUV32" s="229"/>
      <c r="OUW32" s="229"/>
      <c r="OUX32" s="229"/>
      <c r="OUY32" s="229"/>
      <c r="OUZ32" s="229"/>
      <c r="OVA32" s="229"/>
      <c r="OVJ32" s="229"/>
      <c r="OVK32" s="229"/>
      <c r="OVL32" s="229"/>
      <c r="OVM32" s="229"/>
      <c r="OVN32" s="229"/>
      <c r="OVO32" s="229"/>
      <c r="OVP32" s="229"/>
      <c r="OVQ32" s="229"/>
      <c r="OVZ32" s="229"/>
      <c r="OWA32" s="229"/>
      <c r="OWB32" s="229"/>
      <c r="OWC32" s="229"/>
      <c r="OWD32" s="229"/>
      <c r="OWE32" s="229"/>
      <c r="OWF32" s="229"/>
      <c r="OWG32" s="229"/>
      <c r="OWP32" s="229"/>
      <c r="OWQ32" s="229"/>
      <c r="OWR32" s="229"/>
      <c r="OWS32" s="229"/>
      <c r="OWT32" s="229"/>
      <c r="OWU32" s="229"/>
      <c r="OWV32" s="229"/>
      <c r="OWW32" s="229"/>
      <c r="OXF32" s="229"/>
      <c r="OXG32" s="229"/>
      <c r="OXH32" s="229"/>
      <c r="OXI32" s="229"/>
      <c r="OXJ32" s="229"/>
      <c r="OXK32" s="229"/>
      <c r="OXL32" s="229"/>
      <c r="OXM32" s="229"/>
      <c r="OXV32" s="229"/>
      <c r="OXW32" s="229"/>
      <c r="OXX32" s="229"/>
      <c r="OXY32" s="229"/>
      <c r="OXZ32" s="229"/>
      <c r="OYA32" s="229"/>
      <c r="OYB32" s="229"/>
      <c r="OYC32" s="229"/>
      <c r="OYL32" s="229"/>
      <c r="OYM32" s="229"/>
      <c r="OYN32" s="229"/>
      <c r="OYO32" s="229"/>
      <c r="OYP32" s="229"/>
      <c r="OYQ32" s="229"/>
      <c r="OYR32" s="229"/>
      <c r="OYS32" s="229"/>
      <c r="OZB32" s="229"/>
      <c r="OZC32" s="229"/>
      <c r="OZD32" s="229"/>
      <c r="OZE32" s="229"/>
      <c r="OZF32" s="229"/>
      <c r="OZG32" s="229"/>
      <c r="OZH32" s="229"/>
      <c r="OZI32" s="229"/>
      <c r="OZR32" s="229"/>
      <c r="OZS32" s="229"/>
      <c r="OZT32" s="229"/>
      <c r="OZU32" s="229"/>
      <c r="OZV32" s="229"/>
      <c r="OZW32" s="229"/>
      <c r="OZX32" s="229"/>
      <c r="OZY32" s="229"/>
      <c r="PAH32" s="229"/>
      <c r="PAI32" s="229"/>
      <c r="PAJ32" s="229"/>
      <c r="PAK32" s="229"/>
      <c r="PAL32" s="229"/>
      <c r="PAM32" s="229"/>
      <c r="PAN32" s="229"/>
      <c r="PAO32" s="229"/>
      <c r="PAX32" s="229"/>
      <c r="PAY32" s="229"/>
      <c r="PAZ32" s="229"/>
      <c r="PBA32" s="229"/>
      <c r="PBB32" s="229"/>
      <c r="PBC32" s="229"/>
      <c r="PBD32" s="229"/>
      <c r="PBE32" s="229"/>
      <c r="PBN32" s="229"/>
      <c r="PBO32" s="229"/>
      <c r="PBP32" s="229"/>
      <c r="PBQ32" s="229"/>
      <c r="PBR32" s="229"/>
      <c r="PBS32" s="229"/>
      <c r="PBT32" s="229"/>
      <c r="PBU32" s="229"/>
      <c r="PCD32" s="229"/>
      <c r="PCE32" s="229"/>
      <c r="PCF32" s="229"/>
      <c r="PCG32" s="229"/>
      <c r="PCH32" s="229"/>
      <c r="PCI32" s="229"/>
      <c r="PCJ32" s="229"/>
      <c r="PCK32" s="229"/>
      <c r="PCT32" s="229"/>
      <c r="PCU32" s="229"/>
      <c r="PCV32" s="229"/>
      <c r="PCW32" s="229"/>
      <c r="PCX32" s="229"/>
      <c r="PCY32" s="229"/>
      <c r="PCZ32" s="229"/>
      <c r="PDA32" s="229"/>
      <c r="PDJ32" s="229"/>
      <c r="PDK32" s="229"/>
      <c r="PDL32" s="229"/>
      <c r="PDM32" s="229"/>
      <c r="PDN32" s="229"/>
      <c r="PDO32" s="229"/>
      <c r="PDP32" s="229"/>
      <c r="PDQ32" s="229"/>
      <c r="PDZ32" s="229"/>
      <c r="PEA32" s="229"/>
      <c r="PEB32" s="229"/>
      <c r="PEC32" s="229"/>
      <c r="PED32" s="229"/>
      <c r="PEE32" s="229"/>
      <c r="PEF32" s="229"/>
      <c r="PEG32" s="229"/>
      <c r="PEP32" s="229"/>
      <c r="PEQ32" s="229"/>
      <c r="PER32" s="229"/>
      <c r="PES32" s="229"/>
      <c r="PET32" s="229"/>
      <c r="PEU32" s="229"/>
      <c r="PEV32" s="229"/>
      <c r="PEW32" s="229"/>
      <c r="PFF32" s="229"/>
      <c r="PFG32" s="229"/>
      <c r="PFH32" s="229"/>
      <c r="PFI32" s="229"/>
      <c r="PFJ32" s="229"/>
      <c r="PFK32" s="229"/>
      <c r="PFL32" s="229"/>
      <c r="PFM32" s="229"/>
      <c r="PFV32" s="229"/>
      <c r="PFW32" s="229"/>
      <c r="PFX32" s="229"/>
      <c r="PFY32" s="229"/>
      <c r="PFZ32" s="229"/>
      <c r="PGA32" s="229"/>
      <c r="PGB32" s="229"/>
      <c r="PGC32" s="229"/>
      <c r="PGL32" s="229"/>
      <c r="PGM32" s="229"/>
      <c r="PGN32" s="229"/>
      <c r="PGO32" s="229"/>
      <c r="PGP32" s="229"/>
      <c r="PGQ32" s="229"/>
      <c r="PGR32" s="229"/>
      <c r="PGS32" s="229"/>
      <c r="PHB32" s="229"/>
      <c r="PHC32" s="229"/>
      <c r="PHD32" s="229"/>
      <c r="PHE32" s="229"/>
      <c r="PHF32" s="229"/>
      <c r="PHG32" s="229"/>
      <c r="PHH32" s="229"/>
      <c r="PHI32" s="229"/>
      <c r="PHR32" s="229"/>
      <c r="PHS32" s="229"/>
      <c r="PHT32" s="229"/>
      <c r="PHU32" s="229"/>
      <c r="PHV32" s="229"/>
      <c r="PHW32" s="229"/>
      <c r="PHX32" s="229"/>
      <c r="PHY32" s="229"/>
      <c r="PIH32" s="229"/>
      <c r="PII32" s="229"/>
      <c r="PIJ32" s="229"/>
      <c r="PIK32" s="229"/>
      <c r="PIL32" s="229"/>
      <c r="PIM32" s="229"/>
      <c r="PIN32" s="229"/>
      <c r="PIO32" s="229"/>
      <c r="PIX32" s="229"/>
      <c r="PIY32" s="229"/>
      <c r="PIZ32" s="229"/>
      <c r="PJA32" s="229"/>
      <c r="PJB32" s="229"/>
      <c r="PJC32" s="229"/>
      <c r="PJD32" s="229"/>
      <c r="PJE32" s="229"/>
      <c r="PJN32" s="229"/>
      <c r="PJO32" s="229"/>
      <c r="PJP32" s="229"/>
      <c r="PJQ32" s="229"/>
      <c r="PJR32" s="229"/>
      <c r="PJS32" s="229"/>
      <c r="PJT32" s="229"/>
      <c r="PJU32" s="229"/>
      <c r="PKD32" s="229"/>
      <c r="PKE32" s="229"/>
      <c r="PKF32" s="229"/>
      <c r="PKG32" s="229"/>
      <c r="PKH32" s="229"/>
      <c r="PKI32" s="229"/>
      <c r="PKJ32" s="229"/>
      <c r="PKK32" s="229"/>
      <c r="PKT32" s="229"/>
      <c r="PKU32" s="229"/>
      <c r="PKV32" s="229"/>
      <c r="PKW32" s="229"/>
      <c r="PKX32" s="229"/>
      <c r="PKY32" s="229"/>
      <c r="PKZ32" s="229"/>
      <c r="PLA32" s="229"/>
      <c r="PLJ32" s="229"/>
      <c r="PLK32" s="229"/>
      <c r="PLL32" s="229"/>
      <c r="PLM32" s="229"/>
      <c r="PLN32" s="229"/>
      <c r="PLO32" s="229"/>
      <c r="PLP32" s="229"/>
      <c r="PLQ32" s="229"/>
      <c r="PLZ32" s="229"/>
      <c r="PMA32" s="229"/>
      <c r="PMB32" s="229"/>
      <c r="PMC32" s="229"/>
      <c r="PMD32" s="229"/>
      <c r="PME32" s="229"/>
      <c r="PMF32" s="229"/>
      <c r="PMG32" s="229"/>
      <c r="PMP32" s="229"/>
      <c r="PMQ32" s="229"/>
      <c r="PMR32" s="229"/>
      <c r="PMS32" s="229"/>
      <c r="PMT32" s="229"/>
      <c r="PMU32" s="229"/>
      <c r="PMV32" s="229"/>
      <c r="PMW32" s="229"/>
      <c r="PNF32" s="229"/>
      <c r="PNG32" s="229"/>
      <c r="PNH32" s="229"/>
      <c r="PNI32" s="229"/>
      <c r="PNJ32" s="229"/>
      <c r="PNK32" s="229"/>
      <c r="PNL32" s="229"/>
      <c r="PNM32" s="229"/>
      <c r="PNV32" s="229"/>
      <c r="PNW32" s="229"/>
      <c r="PNX32" s="229"/>
      <c r="PNY32" s="229"/>
      <c r="PNZ32" s="229"/>
      <c r="POA32" s="229"/>
      <c r="POB32" s="229"/>
      <c r="POC32" s="229"/>
      <c r="POL32" s="229"/>
      <c r="POM32" s="229"/>
      <c r="PON32" s="229"/>
      <c r="POO32" s="229"/>
      <c r="POP32" s="229"/>
      <c r="POQ32" s="229"/>
      <c r="POR32" s="229"/>
      <c r="POS32" s="229"/>
      <c r="PPB32" s="229"/>
      <c r="PPC32" s="229"/>
      <c r="PPD32" s="229"/>
      <c r="PPE32" s="229"/>
      <c r="PPF32" s="229"/>
      <c r="PPG32" s="229"/>
      <c r="PPH32" s="229"/>
      <c r="PPI32" s="229"/>
      <c r="PPR32" s="229"/>
      <c r="PPS32" s="229"/>
      <c r="PPT32" s="229"/>
      <c r="PPU32" s="229"/>
      <c r="PPV32" s="229"/>
      <c r="PPW32" s="229"/>
      <c r="PPX32" s="229"/>
      <c r="PPY32" s="229"/>
      <c r="PQH32" s="229"/>
      <c r="PQI32" s="229"/>
      <c r="PQJ32" s="229"/>
      <c r="PQK32" s="229"/>
      <c r="PQL32" s="229"/>
      <c r="PQM32" s="229"/>
      <c r="PQN32" s="229"/>
      <c r="PQO32" s="229"/>
      <c r="PQX32" s="229"/>
      <c r="PQY32" s="229"/>
      <c r="PQZ32" s="229"/>
      <c r="PRA32" s="229"/>
      <c r="PRB32" s="229"/>
      <c r="PRC32" s="229"/>
      <c r="PRD32" s="229"/>
      <c r="PRE32" s="229"/>
      <c r="PRN32" s="229"/>
      <c r="PRO32" s="229"/>
      <c r="PRP32" s="229"/>
      <c r="PRQ32" s="229"/>
      <c r="PRR32" s="229"/>
      <c r="PRS32" s="229"/>
      <c r="PRT32" s="229"/>
      <c r="PRU32" s="229"/>
      <c r="PSD32" s="229"/>
      <c r="PSE32" s="229"/>
      <c r="PSF32" s="229"/>
      <c r="PSG32" s="229"/>
      <c r="PSH32" s="229"/>
      <c r="PSI32" s="229"/>
      <c r="PSJ32" s="229"/>
      <c r="PSK32" s="229"/>
      <c r="PST32" s="229"/>
      <c r="PSU32" s="229"/>
      <c r="PSV32" s="229"/>
      <c r="PSW32" s="229"/>
      <c r="PSX32" s="229"/>
      <c r="PSY32" s="229"/>
      <c r="PSZ32" s="229"/>
      <c r="PTA32" s="229"/>
      <c r="PTJ32" s="229"/>
      <c r="PTK32" s="229"/>
      <c r="PTL32" s="229"/>
      <c r="PTM32" s="229"/>
      <c r="PTN32" s="229"/>
      <c r="PTO32" s="229"/>
      <c r="PTP32" s="229"/>
      <c r="PTQ32" s="229"/>
      <c r="PTZ32" s="229"/>
      <c r="PUA32" s="229"/>
      <c r="PUB32" s="229"/>
      <c r="PUC32" s="229"/>
      <c r="PUD32" s="229"/>
      <c r="PUE32" s="229"/>
      <c r="PUF32" s="229"/>
      <c r="PUG32" s="229"/>
      <c r="PUP32" s="229"/>
      <c r="PUQ32" s="229"/>
      <c r="PUR32" s="229"/>
      <c r="PUS32" s="229"/>
      <c r="PUT32" s="229"/>
      <c r="PUU32" s="229"/>
      <c r="PUV32" s="229"/>
      <c r="PUW32" s="229"/>
      <c r="PVF32" s="229"/>
      <c r="PVG32" s="229"/>
      <c r="PVH32" s="229"/>
      <c r="PVI32" s="229"/>
      <c r="PVJ32" s="229"/>
      <c r="PVK32" s="229"/>
      <c r="PVL32" s="229"/>
      <c r="PVM32" s="229"/>
      <c r="PVV32" s="229"/>
      <c r="PVW32" s="229"/>
      <c r="PVX32" s="229"/>
      <c r="PVY32" s="229"/>
      <c r="PVZ32" s="229"/>
      <c r="PWA32" s="229"/>
      <c r="PWB32" s="229"/>
      <c r="PWC32" s="229"/>
      <c r="PWL32" s="229"/>
      <c r="PWM32" s="229"/>
      <c r="PWN32" s="229"/>
      <c r="PWO32" s="229"/>
      <c r="PWP32" s="229"/>
      <c r="PWQ32" s="229"/>
      <c r="PWR32" s="229"/>
      <c r="PWS32" s="229"/>
      <c r="PXB32" s="229"/>
      <c r="PXC32" s="229"/>
      <c r="PXD32" s="229"/>
      <c r="PXE32" s="229"/>
      <c r="PXF32" s="229"/>
      <c r="PXG32" s="229"/>
      <c r="PXH32" s="229"/>
      <c r="PXI32" s="229"/>
      <c r="PXR32" s="229"/>
      <c r="PXS32" s="229"/>
      <c r="PXT32" s="229"/>
      <c r="PXU32" s="229"/>
      <c r="PXV32" s="229"/>
      <c r="PXW32" s="229"/>
      <c r="PXX32" s="229"/>
      <c r="PXY32" s="229"/>
      <c r="PYH32" s="229"/>
      <c r="PYI32" s="229"/>
      <c r="PYJ32" s="229"/>
      <c r="PYK32" s="229"/>
      <c r="PYL32" s="229"/>
      <c r="PYM32" s="229"/>
      <c r="PYN32" s="229"/>
      <c r="PYO32" s="229"/>
      <c r="PYX32" s="229"/>
      <c r="PYY32" s="229"/>
      <c r="PYZ32" s="229"/>
      <c r="PZA32" s="229"/>
      <c r="PZB32" s="229"/>
      <c r="PZC32" s="229"/>
      <c r="PZD32" s="229"/>
      <c r="PZE32" s="229"/>
      <c r="PZN32" s="229"/>
      <c r="PZO32" s="229"/>
      <c r="PZP32" s="229"/>
      <c r="PZQ32" s="229"/>
      <c r="PZR32" s="229"/>
      <c r="PZS32" s="229"/>
      <c r="PZT32" s="229"/>
      <c r="PZU32" s="229"/>
      <c r="QAD32" s="229"/>
      <c r="QAE32" s="229"/>
      <c r="QAF32" s="229"/>
      <c r="QAG32" s="229"/>
      <c r="QAH32" s="229"/>
      <c r="QAI32" s="229"/>
      <c r="QAJ32" s="229"/>
      <c r="QAK32" s="229"/>
      <c r="QAT32" s="229"/>
      <c r="QAU32" s="229"/>
      <c r="QAV32" s="229"/>
      <c r="QAW32" s="229"/>
      <c r="QAX32" s="229"/>
      <c r="QAY32" s="229"/>
      <c r="QAZ32" s="229"/>
      <c r="QBA32" s="229"/>
      <c r="QBJ32" s="229"/>
      <c r="QBK32" s="229"/>
      <c r="QBL32" s="229"/>
      <c r="QBM32" s="229"/>
      <c r="QBN32" s="229"/>
      <c r="QBO32" s="229"/>
      <c r="QBP32" s="229"/>
      <c r="QBQ32" s="229"/>
      <c r="QBZ32" s="229"/>
      <c r="QCA32" s="229"/>
      <c r="QCB32" s="229"/>
      <c r="QCC32" s="229"/>
      <c r="QCD32" s="229"/>
      <c r="QCE32" s="229"/>
      <c r="QCF32" s="229"/>
      <c r="QCG32" s="229"/>
      <c r="QCP32" s="229"/>
      <c r="QCQ32" s="229"/>
      <c r="QCR32" s="229"/>
      <c r="QCS32" s="229"/>
      <c r="QCT32" s="229"/>
      <c r="QCU32" s="229"/>
      <c r="QCV32" s="229"/>
      <c r="QCW32" s="229"/>
      <c r="QDF32" s="229"/>
      <c r="QDG32" s="229"/>
      <c r="QDH32" s="229"/>
      <c r="QDI32" s="229"/>
      <c r="QDJ32" s="229"/>
      <c r="QDK32" s="229"/>
      <c r="QDL32" s="229"/>
      <c r="QDM32" s="229"/>
      <c r="QDV32" s="229"/>
      <c r="QDW32" s="229"/>
      <c r="QDX32" s="229"/>
      <c r="QDY32" s="229"/>
      <c r="QDZ32" s="229"/>
      <c r="QEA32" s="229"/>
      <c r="QEB32" s="229"/>
      <c r="QEC32" s="229"/>
      <c r="QEL32" s="229"/>
      <c r="QEM32" s="229"/>
      <c r="QEN32" s="229"/>
      <c r="QEO32" s="229"/>
      <c r="QEP32" s="229"/>
      <c r="QEQ32" s="229"/>
      <c r="QER32" s="229"/>
      <c r="QES32" s="229"/>
      <c r="QFB32" s="229"/>
      <c r="QFC32" s="229"/>
      <c r="QFD32" s="229"/>
      <c r="QFE32" s="229"/>
      <c r="QFF32" s="229"/>
      <c r="QFG32" s="229"/>
      <c r="QFH32" s="229"/>
      <c r="QFI32" s="229"/>
      <c r="QFR32" s="229"/>
      <c r="QFS32" s="229"/>
      <c r="QFT32" s="229"/>
      <c r="QFU32" s="229"/>
      <c r="QFV32" s="229"/>
      <c r="QFW32" s="229"/>
      <c r="QFX32" s="229"/>
      <c r="QFY32" s="229"/>
      <c r="QGH32" s="229"/>
      <c r="QGI32" s="229"/>
      <c r="QGJ32" s="229"/>
      <c r="QGK32" s="229"/>
      <c r="QGL32" s="229"/>
      <c r="QGM32" s="229"/>
      <c r="QGN32" s="229"/>
      <c r="QGO32" s="229"/>
      <c r="QGX32" s="229"/>
      <c r="QGY32" s="229"/>
      <c r="QGZ32" s="229"/>
      <c r="QHA32" s="229"/>
      <c r="QHB32" s="229"/>
      <c r="QHC32" s="229"/>
      <c r="QHD32" s="229"/>
      <c r="QHE32" s="229"/>
      <c r="QHN32" s="229"/>
      <c r="QHO32" s="229"/>
      <c r="QHP32" s="229"/>
      <c r="QHQ32" s="229"/>
      <c r="QHR32" s="229"/>
      <c r="QHS32" s="229"/>
      <c r="QHT32" s="229"/>
      <c r="QHU32" s="229"/>
      <c r="QID32" s="229"/>
      <c r="QIE32" s="229"/>
      <c r="QIF32" s="229"/>
      <c r="QIG32" s="229"/>
      <c r="QIH32" s="229"/>
      <c r="QII32" s="229"/>
      <c r="QIJ32" s="229"/>
      <c r="QIK32" s="229"/>
      <c r="QIT32" s="229"/>
      <c r="QIU32" s="229"/>
      <c r="QIV32" s="229"/>
      <c r="QIW32" s="229"/>
      <c r="QIX32" s="229"/>
      <c r="QIY32" s="229"/>
      <c r="QIZ32" s="229"/>
      <c r="QJA32" s="229"/>
      <c r="QJJ32" s="229"/>
      <c r="QJK32" s="229"/>
      <c r="QJL32" s="229"/>
      <c r="QJM32" s="229"/>
      <c r="QJN32" s="229"/>
      <c r="QJO32" s="229"/>
      <c r="QJP32" s="229"/>
      <c r="QJQ32" s="229"/>
      <c r="QJZ32" s="229"/>
      <c r="QKA32" s="229"/>
      <c r="QKB32" s="229"/>
      <c r="QKC32" s="229"/>
      <c r="QKD32" s="229"/>
      <c r="QKE32" s="229"/>
      <c r="QKF32" s="229"/>
      <c r="QKG32" s="229"/>
      <c r="QKP32" s="229"/>
      <c r="QKQ32" s="229"/>
      <c r="QKR32" s="229"/>
      <c r="QKS32" s="229"/>
      <c r="QKT32" s="229"/>
      <c r="QKU32" s="229"/>
      <c r="QKV32" s="229"/>
      <c r="QKW32" s="229"/>
      <c r="QLF32" s="229"/>
      <c r="QLG32" s="229"/>
      <c r="QLH32" s="229"/>
      <c r="QLI32" s="229"/>
      <c r="QLJ32" s="229"/>
      <c r="QLK32" s="229"/>
      <c r="QLL32" s="229"/>
      <c r="QLM32" s="229"/>
      <c r="QLV32" s="229"/>
      <c r="QLW32" s="229"/>
      <c r="QLX32" s="229"/>
      <c r="QLY32" s="229"/>
      <c r="QLZ32" s="229"/>
      <c r="QMA32" s="229"/>
      <c r="QMB32" s="229"/>
      <c r="QMC32" s="229"/>
      <c r="QML32" s="229"/>
      <c r="QMM32" s="229"/>
      <c r="QMN32" s="229"/>
      <c r="QMO32" s="229"/>
      <c r="QMP32" s="229"/>
      <c r="QMQ32" s="229"/>
      <c r="QMR32" s="229"/>
      <c r="QMS32" s="229"/>
      <c r="QNB32" s="229"/>
      <c r="QNC32" s="229"/>
      <c r="QND32" s="229"/>
      <c r="QNE32" s="229"/>
      <c r="QNF32" s="229"/>
      <c r="QNG32" s="229"/>
      <c r="QNH32" s="229"/>
      <c r="QNI32" s="229"/>
      <c r="QNR32" s="229"/>
      <c r="QNS32" s="229"/>
      <c r="QNT32" s="229"/>
      <c r="QNU32" s="229"/>
      <c r="QNV32" s="229"/>
      <c r="QNW32" s="229"/>
      <c r="QNX32" s="229"/>
      <c r="QNY32" s="229"/>
      <c r="QOH32" s="229"/>
      <c r="QOI32" s="229"/>
      <c r="QOJ32" s="229"/>
      <c r="QOK32" s="229"/>
      <c r="QOL32" s="229"/>
      <c r="QOM32" s="229"/>
      <c r="QON32" s="229"/>
      <c r="QOO32" s="229"/>
      <c r="QOX32" s="229"/>
      <c r="QOY32" s="229"/>
      <c r="QOZ32" s="229"/>
      <c r="QPA32" s="229"/>
      <c r="QPB32" s="229"/>
      <c r="QPC32" s="229"/>
      <c r="QPD32" s="229"/>
      <c r="QPE32" s="229"/>
      <c r="QPN32" s="229"/>
      <c r="QPO32" s="229"/>
      <c r="QPP32" s="229"/>
      <c r="QPQ32" s="229"/>
      <c r="QPR32" s="229"/>
      <c r="QPS32" s="229"/>
      <c r="QPT32" s="229"/>
      <c r="QPU32" s="229"/>
      <c r="QQD32" s="229"/>
      <c r="QQE32" s="229"/>
      <c r="QQF32" s="229"/>
      <c r="QQG32" s="229"/>
      <c r="QQH32" s="229"/>
      <c r="QQI32" s="229"/>
      <c r="QQJ32" s="229"/>
      <c r="QQK32" s="229"/>
      <c r="QQT32" s="229"/>
      <c r="QQU32" s="229"/>
      <c r="QQV32" s="229"/>
      <c r="QQW32" s="229"/>
      <c r="QQX32" s="229"/>
      <c r="QQY32" s="229"/>
      <c r="QQZ32" s="229"/>
      <c r="QRA32" s="229"/>
      <c r="QRJ32" s="229"/>
      <c r="QRK32" s="229"/>
      <c r="QRL32" s="229"/>
      <c r="QRM32" s="229"/>
      <c r="QRN32" s="229"/>
      <c r="QRO32" s="229"/>
      <c r="QRP32" s="229"/>
      <c r="QRQ32" s="229"/>
      <c r="QRZ32" s="229"/>
      <c r="QSA32" s="229"/>
      <c r="QSB32" s="229"/>
      <c r="QSC32" s="229"/>
      <c r="QSD32" s="229"/>
      <c r="QSE32" s="229"/>
      <c r="QSF32" s="229"/>
      <c r="QSG32" s="229"/>
      <c r="QSP32" s="229"/>
      <c r="QSQ32" s="229"/>
      <c r="QSR32" s="229"/>
      <c r="QSS32" s="229"/>
      <c r="QST32" s="229"/>
      <c r="QSU32" s="229"/>
      <c r="QSV32" s="229"/>
      <c r="QSW32" s="229"/>
      <c r="QTF32" s="229"/>
      <c r="QTG32" s="229"/>
      <c r="QTH32" s="229"/>
      <c r="QTI32" s="229"/>
      <c r="QTJ32" s="229"/>
      <c r="QTK32" s="229"/>
      <c r="QTL32" s="229"/>
      <c r="QTM32" s="229"/>
      <c r="QTV32" s="229"/>
      <c r="QTW32" s="229"/>
      <c r="QTX32" s="229"/>
      <c r="QTY32" s="229"/>
      <c r="QTZ32" s="229"/>
      <c r="QUA32" s="229"/>
      <c r="QUB32" s="229"/>
      <c r="QUC32" s="229"/>
      <c r="QUL32" s="229"/>
      <c r="QUM32" s="229"/>
      <c r="QUN32" s="229"/>
      <c r="QUO32" s="229"/>
      <c r="QUP32" s="229"/>
      <c r="QUQ32" s="229"/>
      <c r="QUR32" s="229"/>
      <c r="QUS32" s="229"/>
      <c r="QVB32" s="229"/>
      <c r="QVC32" s="229"/>
      <c r="QVD32" s="229"/>
      <c r="QVE32" s="229"/>
      <c r="QVF32" s="229"/>
      <c r="QVG32" s="229"/>
      <c r="QVH32" s="229"/>
      <c r="QVI32" s="229"/>
      <c r="QVR32" s="229"/>
      <c r="QVS32" s="229"/>
      <c r="QVT32" s="229"/>
      <c r="QVU32" s="229"/>
      <c r="QVV32" s="229"/>
      <c r="QVW32" s="229"/>
      <c r="QVX32" s="229"/>
      <c r="QVY32" s="229"/>
      <c r="QWH32" s="229"/>
      <c r="QWI32" s="229"/>
      <c r="QWJ32" s="229"/>
      <c r="QWK32" s="229"/>
      <c r="QWL32" s="229"/>
      <c r="QWM32" s="229"/>
      <c r="QWN32" s="229"/>
      <c r="QWO32" s="229"/>
      <c r="QWX32" s="229"/>
      <c r="QWY32" s="229"/>
      <c r="QWZ32" s="229"/>
      <c r="QXA32" s="229"/>
      <c r="QXB32" s="229"/>
      <c r="QXC32" s="229"/>
      <c r="QXD32" s="229"/>
      <c r="QXE32" s="229"/>
      <c r="QXN32" s="229"/>
      <c r="QXO32" s="229"/>
      <c r="QXP32" s="229"/>
      <c r="QXQ32" s="229"/>
      <c r="QXR32" s="229"/>
      <c r="QXS32" s="229"/>
      <c r="QXT32" s="229"/>
      <c r="QXU32" s="229"/>
      <c r="QYD32" s="229"/>
      <c r="QYE32" s="229"/>
      <c r="QYF32" s="229"/>
      <c r="QYG32" s="229"/>
      <c r="QYH32" s="229"/>
      <c r="QYI32" s="229"/>
      <c r="QYJ32" s="229"/>
      <c r="QYK32" s="229"/>
      <c r="QYT32" s="229"/>
      <c r="QYU32" s="229"/>
      <c r="QYV32" s="229"/>
      <c r="QYW32" s="229"/>
      <c r="QYX32" s="229"/>
      <c r="QYY32" s="229"/>
      <c r="QYZ32" s="229"/>
      <c r="QZA32" s="229"/>
      <c r="QZJ32" s="229"/>
      <c r="QZK32" s="229"/>
      <c r="QZL32" s="229"/>
      <c r="QZM32" s="229"/>
      <c r="QZN32" s="229"/>
      <c r="QZO32" s="229"/>
      <c r="QZP32" s="229"/>
      <c r="QZQ32" s="229"/>
      <c r="QZZ32" s="229"/>
      <c r="RAA32" s="229"/>
      <c r="RAB32" s="229"/>
      <c r="RAC32" s="229"/>
      <c r="RAD32" s="229"/>
      <c r="RAE32" s="229"/>
      <c r="RAF32" s="229"/>
      <c r="RAG32" s="229"/>
      <c r="RAP32" s="229"/>
      <c r="RAQ32" s="229"/>
      <c r="RAR32" s="229"/>
      <c r="RAS32" s="229"/>
      <c r="RAT32" s="229"/>
      <c r="RAU32" s="229"/>
      <c r="RAV32" s="229"/>
      <c r="RAW32" s="229"/>
      <c r="RBF32" s="229"/>
      <c r="RBG32" s="229"/>
      <c r="RBH32" s="229"/>
      <c r="RBI32" s="229"/>
      <c r="RBJ32" s="229"/>
      <c r="RBK32" s="229"/>
      <c r="RBL32" s="229"/>
      <c r="RBM32" s="229"/>
      <c r="RBV32" s="229"/>
      <c r="RBW32" s="229"/>
      <c r="RBX32" s="229"/>
      <c r="RBY32" s="229"/>
      <c r="RBZ32" s="229"/>
      <c r="RCA32" s="229"/>
      <c r="RCB32" s="229"/>
      <c r="RCC32" s="229"/>
      <c r="RCL32" s="229"/>
      <c r="RCM32" s="229"/>
      <c r="RCN32" s="229"/>
      <c r="RCO32" s="229"/>
      <c r="RCP32" s="229"/>
      <c r="RCQ32" s="229"/>
      <c r="RCR32" s="229"/>
      <c r="RCS32" s="229"/>
      <c r="RDB32" s="229"/>
      <c r="RDC32" s="229"/>
      <c r="RDD32" s="229"/>
      <c r="RDE32" s="229"/>
      <c r="RDF32" s="229"/>
      <c r="RDG32" s="229"/>
      <c r="RDH32" s="229"/>
      <c r="RDI32" s="229"/>
      <c r="RDR32" s="229"/>
      <c r="RDS32" s="229"/>
      <c r="RDT32" s="229"/>
      <c r="RDU32" s="229"/>
      <c r="RDV32" s="229"/>
      <c r="RDW32" s="229"/>
      <c r="RDX32" s="229"/>
      <c r="RDY32" s="229"/>
      <c r="REH32" s="229"/>
      <c r="REI32" s="229"/>
      <c r="REJ32" s="229"/>
      <c r="REK32" s="229"/>
      <c r="REL32" s="229"/>
      <c r="REM32" s="229"/>
      <c r="REN32" s="229"/>
      <c r="REO32" s="229"/>
      <c r="REX32" s="229"/>
      <c r="REY32" s="229"/>
      <c r="REZ32" s="229"/>
      <c r="RFA32" s="229"/>
      <c r="RFB32" s="229"/>
      <c r="RFC32" s="229"/>
      <c r="RFD32" s="229"/>
      <c r="RFE32" s="229"/>
      <c r="RFN32" s="229"/>
      <c r="RFO32" s="229"/>
      <c r="RFP32" s="229"/>
      <c r="RFQ32" s="229"/>
      <c r="RFR32" s="229"/>
      <c r="RFS32" s="229"/>
      <c r="RFT32" s="229"/>
      <c r="RFU32" s="229"/>
      <c r="RGD32" s="229"/>
      <c r="RGE32" s="229"/>
      <c r="RGF32" s="229"/>
      <c r="RGG32" s="229"/>
      <c r="RGH32" s="229"/>
      <c r="RGI32" s="229"/>
      <c r="RGJ32" s="229"/>
      <c r="RGK32" s="229"/>
      <c r="RGT32" s="229"/>
      <c r="RGU32" s="229"/>
      <c r="RGV32" s="229"/>
      <c r="RGW32" s="229"/>
      <c r="RGX32" s="229"/>
      <c r="RGY32" s="229"/>
      <c r="RGZ32" s="229"/>
      <c r="RHA32" s="229"/>
      <c r="RHJ32" s="229"/>
      <c r="RHK32" s="229"/>
      <c r="RHL32" s="229"/>
      <c r="RHM32" s="229"/>
      <c r="RHN32" s="229"/>
      <c r="RHO32" s="229"/>
      <c r="RHP32" s="229"/>
      <c r="RHQ32" s="229"/>
      <c r="RHZ32" s="229"/>
      <c r="RIA32" s="229"/>
      <c r="RIB32" s="229"/>
      <c r="RIC32" s="229"/>
      <c r="RID32" s="229"/>
      <c r="RIE32" s="229"/>
      <c r="RIF32" s="229"/>
      <c r="RIG32" s="229"/>
      <c r="RIP32" s="229"/>
      <c r="RIQ32" s="229"/>
      <c r="RIR32" s="229"/>
      <c r="RIS32" s="229"/>
      <c r="RIT32" s="229"/>
      <c r="RIU32" s="229"/>
      <c r="RIV32" s="229"/>
      <c r="RIW32" s="229"/>
      <c r="RJF32" s="229"/>
      <c r="RJG32" s="229"/>
      <c r="RJH32" s="229"/>
      <c r="RJI32" s="229"/>
      <c r="RJJ32" s="229"/>
      <c r="RJK32" s="229"/>
      <c r="RJL32" s="229"/>
      <c r="RJM32" s="229"/>
      <c r="RJV32" s="229"/>
      <c r="RJW32" s="229"/>
      <c r="RJX32" s="229"/>
      <c r="RJY32" s="229"/>
      <c r="RJZ32" s="229"/>
      <c r="RKA32" s="229"/>
      <c r="RKB32" s="229"/>
      <c r="RKC32" s="229"/>
      <c r="RKL32" s="229"/>
      <c r="RKM32" s="229"/>
      <c r="RKN32" s="229"/>
      <c r="RKO32" s="229"/>
      <c r="RKP32" s="229"/>
      <c r="RKQ32" s="229"/>
      <c r="RKR32" s="229"/>
      <c r="RKS32" s="229"/>
      <c r="RLB32" s="229"/>
      <c r="RLC32" s="229"/>
      <c r="RLD32" s="229"/>
      <c r="RLE32" s="229"/>
      <c r="RLF32" s="229"/>
      <c r="RLG32" s="229"/>
      <c r="RLH32" s="229"/>
      <c r="RLI32" s="229"/>
      <c r="RLR32" s="229"/>
      <c r="RLS32" s="229"/>
      <c r="RLT32" s="229"/>
      <c r="RLU32" s="229"/>
      <c r="RLV32" s="229"/>
      <c r="RLW32" s="229"/>
      <c r="RLX32" s="229"/>
      <c r="RLY32" s="229"/>
      <c r="RMH32" s="229"/>
      <c r="RMI32" s="229"/>
      <c r="RMJ32" s="229"/>
      <c r="RMK32" s="229"/>
      <c r="RML32" s="229"/>
      <c r="RMM32" s="229"/>
      <c r="RMN32" s="229"/>
      <c r="RMO32" s="229"/>
      <c r="RMX32" s="229"/>
      <c r="RMY32" s="229"/>
      <c r="RMZ32" s="229"/>
      <c r="RNA32" s="229"/>
      <c r="RNB32" s="229"/>
      <c r="RNC32" s="229"/>
      <c r="RND32" s="229"/>
      <c r="RNE32" s="229"/>
      <c r="RNN32" s="229"/>
      <c r="RNO32" s="229"/>
      <c r="RNP32" s="229"/>
      <c r="RNQ32" s="229"/>
      <c r="RNR32" s="229"/>
      <c r="RNS32" s="229"/>
      <c r="RNT32" s="229"/>
      <c r="RNU32" s="229"/>
      <c r="ROD32" s="229"/>
      <c r="ROE32" s="229"/>
      <c r="ROF32" s="229"/>
      <c r="ROG32" s="229"/>
      <c r="ROH32" s="229"/>
      <c r="ROI32" s="229"/>
      <c r="ROJ32" s="229"/>
      <c r="ROK32" s="229"/>
      <c r="ROT32" s="229"/>
      <c r="ROU32" s="229"/>
      <c r="ROV32" s="229"/>
      <c r="ROW32" s="229"/>
      <c r="ROX32" s="229"/>
      <c r="ROY32" s="229"/>
      <c r="ROZ32" s="229"/>
      <c r="RPA32" s="229"/>
      <c r="RPJ32" s="229"/>
      <c r="RPK32" s="229"/>
      <c r="RPL32" s="229"/>
      <c r="RPM32" s="229"/>
      <c r="RPN32" s="229"/>
      <c r="RPO32" s="229"/>
      <c r="RPP32" s="229"/>
      <c r="RPQ32" s="229"/>
      <c r="RPZ32" s="229"/>
      <c r="RQA32" s="229"/>
      <c r="RQB32" s="229"/>
      <c r="RQC32" s="229"/>
      <c r="RQD32" s="229"/>
      <c r="RQE32" s="229"/>
      <c r="RQF32" s="229"/>
      <c r="RQG32" s="229"/>
      <c r="RQP32" s="229"/>
      <c r="RQQ32" s="229"/>
      <c r="RQR32" s="229"/>
      <c r="RQS32" s="229"/>
      <c r="RQT32" s="229"/>
      <c r="RQU32" s="229"/>
      <c r="RQV32" s="229"/>
      <c r="RQW32" s="229"/>
      <c r="RRF32" s="229"/>
      <c r="RRG32" s="229"/>
      <c r="RRH32" s="229"/>
      <c r="RRI32" s="229"/>
      <c r="RRJ32" s="229"/>
      <c r="RRK32" s="229"/>
      <c r="RRL32" s="229"/>
      <c r="RRM32" s="229"/>
      <c r="RRV32" s="229"/>
      <c r="RRW32" s="229"/>
      <c r="RRX32" s="229"/>
      <c r="RRY32" s="229"/>
      <c r="RRZ32" s="229"/>
      <c r="RSA32" s="229"/>
      <c r="RSB32" s="229"/>
      <c r="RSC32" s="229"/>
      <c r="RSL32" s="229"/>
      <c r="RSM32" s="229"/>
      <c r="RSN32" s="229"/>
      <c r="RSO32" s="229"/>
      <c r="RSP32" s="229"/>
      <c r="RSQ32" s="229"/>
      <c r="RSR32" s="229"/>
      <c r="RSS32" s="229"/>
      <c r="RTB32" s="229"/>
      <c r="RTC32" s="229"/>
      <c r="RTD32" s="229"/>
      <c r="RTE32" s="229"/>
      <c r="RTF32" s="229"/>
      <c r="RTG32" s="229"/>
      <c r="RTH32" s="229"/>
      <c r="RTI32" s="229"/>
      <c r="RTR32" s="229"/>
      <c r="RTS32" s="229"/>
      <c r="RTT32" s="229"/>
      <c r="RTU32" s="229"/>
      <c r="RTV32" s="229"/>
      <c r="RTW32" s="229"/>
      <c r="RTX32" s="229"/>
      <c r="RTY32" s="229"/>
      <c r="RUH32" s="229"/>
      <c r="RUI32" s="229"/>
      <c r="RUJ32" s="229"/>
      <c r="RUK32" s="229"/>
      <c r="RUL32" s="229"/>
      <c r="RUM32" s="229"/>
      <c r="RUN32" s="229"/>
      <c r="RUO32" s="229"/>
      <c r="RUX32" s="229"/>
      <c r="RUY32" s="229"/>
      <c r="RUZ32" s="229"/>
      <c r="RVA32" s="229"/>
      <c r="RVB32" s="229"/>
      <c r="RVC32" s="229"/>
      <c r="RVD32" s="229"/>
      <c r="RVE32" s="229"/>
      <c r="RVN32" s="229"/>
      <c r="RVO32" s="229"/>
      <c r="RVP32" s="229"/>
      <c r="RVQ32" s="229"/>
      <c r="RVR32" s="229"/>
      <c r="RVS32" s="229"/>
      <c r="RVT32" s="229"/>
      <c r="RVU32" s="229"/>
      <c r="RWD32" s="229"/>
      <c r="RWE32" s="229"/>
      <c r="RWF32" s="229"/>
      <c r="RWG32" s="229"/>
      <c r="RWH32" s="229"/>
      <c r="RWI32" s="229"/>
      <c r="RWJ32" s="229"/>
      <c r="RWK32" s="229"/>
      <c r="RWT32" s="229"/>
      <c r="RWU32" s="229"/>
      <c r="RWV32" s="229"/>
      <c r="RWW32" s="229"/>
      <c r="RWX32" s="229"/>
      <c r="RWY32" s="229"/>
      <c r="RWZ32" s="229"/>
      <c r="RXA32" s="229"/>
      <c r="RXJ32" s="229"/>
      <c r="RXK32" s="229"/>
      <c r="RXL32" s="229"/>
      <c r="RXM32" s="229"/>
      <c r="RXN32" s="229"/>
      <c r="RXO32" s="229"/>
      <c r="RXP32" s="229"/>
      <c r="RXQ32" s="229"/>
      <c r="RXZ32" s="229"/>
      <c r="RYA32" s="229"/>
      <c r="RYB32" s="229"/>
      <c r="RYC32" s="229"/>
      <c r="RYD32" s="229"/>
      <c r="RYE32" s="229"/>
      <c r="RYF32" s="229"/>
      <c r="RYG32" s="229"/>
      <c r="RYP32" s="229"/>
      <c r="RYQ32" s="229"/>
      <c r="RYR32" s="229"/>
      <c r="RYS32" s="229"/>
      <c r="RYT32" s="229"/>
      <c r="RYU32" s="229"/>
      <c r="RYV32" s="229"/>
      <c r="RYW32" s="229"/>
      <c r="RZF32" s="229"/>
      <c r="RZG32" s="229"/>
      <c r="RZH32" s="229"/>
      <c r="RZI32" s="229"/>
      <c r="RZJ32" s="229"/>
      <c r="RZK32" s="229"/>
      <c r="RZL32" s="229"/>
      <c r="RZM32" s="229"/>
      <c r="RZV32" s="229"/>
      <c r="RZW32" s="229"/>
      <c r="RZX32" s="229"/>
      <c r="RZY32" s="229"/>
      <c r="RZZ32" s="229"/>
      <c r="SAA32" s="229"/>
      <c r="SAB32" s="229"/>
      <c r="SAC32" s="229"/>
      <c r="SAL32" s="229"/>
      <c r="SAM32" s="229"/>
      <c r="SAN32" s="229"/>
      <c r="SAO32" s="229"/>
      <c r="SAP32" s="229"/>
      <c r="SAQ32" s="229"/>
      <c r="SAR32" s="229"/>
      <c r="SAS32" s="229"/>
      <c r="SBB32" s="229"/>
      <c r="SBC32" s="229"/>
      <c r="SBD32" s="229"/>
      <c r="SBE32" s="229"/>
      <c r="SBF32" s="229"/>
      <c r="SBG32" s="229"/>
      <c r="SBH32" s="229"/>
      <c r="SBI32" s="229"/>
      <c r="SBR32" s="229"/>
      <c r="SBS32" s="229"/>
      <c r="SBT32" s="229"/>
      <c r="SBU32" s="229"/>
      <c r="SBV32" s="229"/>
      <c r="SBW32" s="229"/>
      <c r="SBX32" s="229"/>
      <c r="SBY32" s="229"/>
      <c r="SCH32" s="229"/>
      <c r="SCI32" s="229"/>
      <c r="SCJ32" s="229"/>
      <c r="SCK32" s="229"/>
      <c r="SCL32" s="229"/>
      <c r="SCM32" s="229"/>
      <c r="SCN32" s="229"/>
      <c r="SCO32" s="229"/>
      <c r="SCX32" s="229"/>
      <c r="SCY32" s="229"/>
      <c r="SCZ32" s="229"/>
      <c r="SDA32" s="229"/>
      <c r="SDB32" s="229"/>
      <c r="SDC32" s="229"/>
      <c r="SDD32" s="229"/>
      <c r="SDE32" s="229"/>
      <c r="SDN32" s="229"/>
      <c r="SDO32" s="229"/>
      <c r="SDP32" s="229"/>
      <c r="SDQ32" s="229"/>
      <c r="SDR32" s="229"/>
      <c r="SDS32" s="229"/>
      <c r="SDT32" s="229"/>
      <c r="SDU32" s="229"/>
      <c r="SED32" s="229"/>
      <c r="SEE32" s="229"/>
      <c r="SEF32" s="229"/>
      <c r="SEG32" s="229"/>
      <c r="SEH32" s="229"/>
      <c r="SEI32" s="229"/>
      <c r="SEJ32" s="229"/>
      <c r="SEK32" s="229"/>
      <c r="SET32" s="229"/>
      <c r="SEU32" s="229"/>
      <c r="SEV32" s="229"/>
      <c r="SEW32" s="229"/>
      <c r="SEX32" s="229"/>
      <c r="SEY32" s="229"/>
      <c r="SEZ32" s="229"/>
      <c r="SFA32" s="229"/>
      <c r="SFJ32" s="229"/>
      <c r="SFK32" s="229"/>
      <c r="SFL32" s="229"/>
      <c r="SFM32" s="229"/>
      <c r="SFN32" s="229"/>
      <c r="SFO32" s="229"/>
      <c r="SFP32" s="229"/>
      <c r="SFQ32" s="229"/>
      <c r="SFZ32" s="229"/>
      <c r="SGA32" s="229"/>
      <c r="SGB32" s="229"/>
      <c r="SGC32" s="229"/>
      <c r="SGD32" s="229"/>
      <c r="SGE32" s="229"/>
      <c r="SGF32" s="229"/>
      <c r="SGG32" s="229"/>
      <c r="SGP32" s="229"/>
      <c r="SGQ32" s="229"/>
      <c r="SGR32" s="229"/>
      <c r="SGS32" s="229"/>
      <c r="SGT32" s="229"/>
      <c r="SGU32" s="229"/>
      <c r="SGV32" s="229"/>
      <c r="SGW32" s="229"/>
      <c r="SHF32" s="229"/>
      <c r="SHG32" s="229"/>
      <c r="SHH32" s="229"/>
      <c r="SHI32" s="229"/>
      <c r="SHJ32" s="229"/>
      <c r="SHK32" s="229"/>
      <c r="SHL32" s="229"/>
      <c r="SHM32" s="229"/>
      <c r="SHV32" s="229"/>
      <c r="SHW32" s="229"/>
      <c r="SHX32" s="229"/>
      <c r="SHY32" s="229"/>
      <c r="SHZ32" s="229"/>
      <c r="SIA32" s="229"/>
      <c r="SIB32" s="229"/>
      <c r="SIC32" s="229"/>
      <c r="SIL32" s="229"/>
      <c r="SIM32" s="229"/>
      <c r="SIN32" s="229"/>
      <c r="SIO32" s="229"/>
      <c r="SIP32" s="229"/>
      <c r="SIQ32" s="229"/>
      <c r="SIR32" s="229"/>
      <c r="SIS32" s="229"/>
      <c r="SJB32" s="229"/>
      <c r="SJC32" s="229"/>
      <c r="SJD32" s="229"/>
      <c r="SJE32" s="229"/>
      <c r="SJF32" s="229"/>
      <c r="SJG32" s="229"/>
      <c r="SJH32" s="229"/>
      <c r="SJI32" s="229"/>
      <c r="SJR32" s="229"/>
      <c r="SJS32" s="229"/>
      <c r="SJT32" s="229"/>
      <c r="SJU32" s="229"/>
      <c r="SJV32" s="229"/>
      <c r="SJW32" s="229"/>
      <c r="SJX32" s="229"/>
      <c r="SJY32" s="229"/>
      <c r="SKH32" s="229"/>
      <c r="SKI32" s="229"/>
      <c r="SKJ32" s="229"/>
      <c r="SKK32" s="229"/>
      <c r="SKL32" s="229"/>
      <c r="SKM32" s="229"/>
      <c r="SKN32" s="229"/>
      <c r="SKO32" s="229"/>
      <c r="SKX32" s="229"/>
      <c r="SKY32" s="229"/>
      <c r="SKZ32" s="229"/>
      <c r="SLA32" s="229"/>
      <c r="SLB32" s="229"/>
      <c r="SLC32" s="229"/>
      <c r="SLD32" s="229"/>
      <c r="SLE32" s="229"/>
      <c r="SLN32" s="229"/>
      <c r="SLO32" s="229"/>
      <c r="SLP32" s="229"/>
      <c r="SLQ32" s="229"/>
      <c r="SLR32" s="229"/>
      <c r="SLS32" s="229"/>
      <c r="SLT32" s="229"/>
      <c r="SLU32" s="229"/>
      <c r="SMD32" s="229"/>
      <c r="SME32" s="229"/>
      <c r="SMF32" s="229"/>
      <c r="SMG32" s="229"/>
      <c r="SMH32" s="229"/>
      <c r="SMI32" s="229"/>
      <c r="SMJ32" s="229"/>
      <c r="SMK32" s="229"/>
      <c r="SMT32" s="229"/>
      <c r="SMU32" s="229"/>
      <c r="SMV32" s="229"/>
      <c r="SMW32" s="229"/>
      <c r="SMX32" s="229"/>
      <c r="SMY32" s="229"/>
      <c r="SMZ32" s="229"/>
      <c r="SNA32" s="229"/>
      <c r="SNJ32" s="229"/>
      <c r="SNK32" s="229"/>
      <c r="SNL32" s="229"/>
      <c r="SNM32" s="229"/>
      <c r="SNN32" s="229"/>
      <c r="SNO32" s="229"/>
      <c r="SNP32" s="229"/>
      <c r="SNQ32" s="229"/>
      <c r="SNZ32" s="229"/>
      <c r="SOA32" s="229"/>
      <c r="SOB32" s="229"/>
      <c r="SOC32" s="229"/>
      <c r="SOD32" s="229"/>
      <c r="SOE32" s="229"/>
      <c r="SOF32" s="229"/>
      <c r="SOG32" s="229"/>
      <c r="SOP32" s="229"/>
      <c r="SOQ32" s="229"/>
      <c r="SOR32" s="229"/>
      <c r="SOS32" s="229"/>
      <c r="SOT32" s="229"/>
      <c r="SOU32" s="229"/>
      <c r="SOV32" s="229"/>
      <c r="SOW32" s="229"/>
      <c r="SPF32" s="229"/>
      <c r="SPG32" s="229"/>
      <c r="SPH32" s="229"/>
      <c r="SPI32" s="229"/>
      <c r="SPJ32" s="229"/>
      <c r="SPK32" s="229"/>
      <c r="SPL32" s="229"/>
      <c r="SPM32" s="229"/>
      <c r="SPV32" s="229"/>
      <c r="SPW32" s="229"/>
      <c r="SPX32" s="229"/>
      <c r="SPY32" s="229"/>
      <c r="SPZ32" s="229"/>
      <c r="SQA32" s="229"/>
      <c r="SQB32" s="229"/>
      <c r="SQC32" s="229"/>
      <c r="SQL32" s="229"/>
      <c r="SQM32" s="229"/>
      <c r="SQN32" s="229"/>
      <c r="SQO32" s="229"/>
      <c r="SQP32" s="229"/>
      <c r="SQQ32" s="229"/>
      <c r="SQR32" s="229"/>
      <c r="SQS32" s="229"/>
      <c r="SRB32" s="229"/>
      <c r="SRC32" s="229"/>
      <c r="SRD32" s="229"/>
      <c r="SRE32" s="229"/>
      <c r="SRF32" s="229"/>
      <c r="SRG32" s="229"/>
      <c r="SRH32" s="229"/>
      <c r="SRI32" s="229"/>
      <c r="SRR32" s="229"/>
      <c r="SRS32" s="229"/>
      <c r="SRT32" s="229"/>
      <c r="SRU32" s="229"/>
      <c r="SRV32" s="229"/>
      <c r="SRW32" s="229"/>
      <c r="SRX32" s="229"/>
      <c r="SRY32" s="229"/>
      <c r="SSH32" s="229"/>
      <c r="SSI32" s="229"/>
      <c r="SSJ32" s="229"/>
      <c r="SSK32" s="229"/>
      <c r="SSL32" s="229"/>
      <c r="SSM32" s="229"/>
      <c r="SSN32" s="229"/>
      <c r="SSO32" s="229"/>
      <c r="SSX32" s="229"/>
      <c r="SSY32" s="229"/>
      <c r="SSZ32" s="229"/>
      <c r="STA32" s="229"/>
      <c r="STB32" s="229"/>
      <c r="STC32" s="229"/>
      <c r="STD32" s="229"/>
      <c r="STE32" s="229"/>
      <c r="STN32" s="229"/>
      <c r="STO32" s="229"/>
      <c r="STP32" s="229"/>
      <c r="STQ32" s="229"/>
      <c r="STR32" s="229"/>
      <c r="STS32" s="229"/>
      <c r="STT32" s="229"/>
      <c r="STU32" s="229"/>
      <c r="SUD32" s="229"/>
      <c r="SUE32" s="229"/>
      <c r="SUF32" s="229"/>
      <c r="SUG32" s="229"/>
      <c r="SUH32" s="229"/>
      <c r="SUI32" s="229"/>
      <c r="SUJ32" s="229"/>
      <c r="SUK32" s="229"/>
      <c r="SUT32" s="229"/>
      <c r="SUU32" s="229"/>
      <c r="SUV32" s="229"/>
      <c r="SUW32" s="229"/>
      <c r="SUX32" s="229"/>
      <c r="SUY32" s="229"/>
      <c r="SUZ32" s="229"/>
      <c r="SVA32" s="229"/>
      <c r="SVJ32" s="229"/>
      <c r="SVK32" s="229"/>
      <c r="SVL32" s="229"/>
      <c r="SVM32" s="229"/>
      <c r="SVN32" s="229"/>
      <c r="SVO32" s="229"/>
      <c r="SVP32" s="229"/>
      <c r="SVQ32" s="229"/>
      <c r="SVZ32" s="229"/>
      <c r="SWA32" s="229"/>
      <c r="SWB32" s="229"/>
      <c r="SWC32" s="229"/>
      <c r="SWD32" s="229"/>
      <c r="SWE32" s="229"/>
      <c r="SWF32" s="229"/>
      <c r="SWG32" s="229"/>
      <c r="SWP32" s="229"/>
      <c r="SWQ32" s="229"/>
      <c r="SWR32" s="229"/>
      <c r="SWS32" s="229"/>
      <c r="SWT32" s="229"/>
      <c r="SWU32" s="229"/>
      <c r="SWV32" s="229"/>
      <c r="SWW32" s="229"/>
      <c r="SXF32" s="229"/>
      <c r="SXG32" s="229"/>
      <c r="SXH32" s="229"/>
      <c r="SXI32" s="229"/>
      <c r="SXJ32" s="229"/>
      <c r="SXK32" s="229"/>
      <c r="SXL32" s="229"/>
      <c r="SXM32" s="229"/>
      <c r="SXV32" s="229"/>
      <c r="SXW32" s="229"/>
      <c r="SXX32" s="229"/>
      <c r="SXY32" s="229"/>
      <c r="SXZ32" s="229"/>
      <c r="SYA32" s="229"/>
      <c r="SYB32" s="229"/>
      <c r="SYC32" s="229"/>
      <c r="SYL32" s="229"/>
      <c r="SYM32" s="229"/>
      <c r="SYN32" s="229"/>
      <c r="SYO32" s="229"/>
      <c r="SYP32" s="229"/>
      <c r="SYQ32" s="229"/>
      <c r="SYR32" s="229"/>
      <c r="SYS32" s="229"/>
      <c r="SZB32" s="229"/>
      <c r="SZC32" s="229"/>
      <c r="SZD32" s="229"/>
      <c r="SZE32" s="229"/>
      <c r="SZF32" s="229"/>
      <c r="SZG32" s="229"/>
      <c r="SZH32" s="229"/>
      <c r="SZI32" s="229"/>
      <c r="SZR32" s="229"/>
      <c r="SZS32" s="229"/>
      <c r="SZT32" s="229"/>
      <c r="SZU32" s="229"/>
      <c r="SZV32" s="229"/>
      <c r="SZW32" s="229"/>
      <c r="SZX32" s="229"/>
      <c r="SZY32" s="229"/>
      <c r="TAH32" s="229"/>
      <c r="TAI32" s="229"/>
      <c r="TAJ32" s="229"/>
      <c r="TAK32" s="229"/>
      <c r="TAL32" s="229"/>
      <c r="TAM32" s="229"/>
      <c r="TAN32" s="229"/>
      <c r="TAO32" s="229"/>
      <c r="TAX32" s="229"/>
      <c r="TAY32" s="229"/>
      <c r="TAZ32" s="229"/>
      <c r="TBA32" s="229"/>
      <c r="TBB32" s="229"/>
      <c r="TBC32" s="229"/>
      <c r="TBD32" s="229"/>
      <c r="TBE32" s="229"/>
      <c r="TBN32" s="229"/>
      <c r="TBO32" s="229"/>
      <c r="TBP32" s="229"/>
      <c r="TBQ32" s="229"/>
      <c r="TBR32" s="229"/>
      <c r="TBS32" s="229"/>
      <c r="TBT32" s="229"/>
      <c r="TBU32" s="229"/>
      <c r="TCD32" s="229"/>
      <c r="TCE32" s="229"/>
      <c r="TCF32" s="229"/>
      <c r="TCG32" s="229"/>
      <c r="TCH32" s="229"/>
      <c r="TCI32" s="229"/>
      <c r="TCJ32" s="229"/>
      <c r="TCK32" s="229"/>
      <c r="TCT32" s="229"/>
      <c r="TCU32" s="229"/>
      <c r="TCV32" s="229"/>
      <c r="TCW32" s="229"/>
      <c r="TCX32" s="229"/>
      <c r="TCY32" s="229"/>
      <c r="TCZ32" s="229"/>
      <c r="TDA32" s="229"/>
      <c r="TDJ32" s="229"/>
      <c r="TDK32" s="229"/>
      <c r="TDL32" s="229"/>
      <c r="TDM32" s="229"/>
      <c r="TDN32" s="229"/>
      <c r="TDO32" s="229"/>
      <c r="TDP32" s="229"/>
      <c r="TDQ32" s="229"/>
      <c r="TDZ32" s="229"/>
      <c r="TEA32" s="229"/>
      <c r="TEB32" s="229"/>
      <c r="TEC32" s="229"/>
      <c r="TED32" s="229"/>
      <c r="TEE32" s="229"/>
      <c r="TEF32" s="229"/>
      <c r="TEG32" s="229"/>
      <c r="TEP32" s="229"/>
      <c r="TEQ32" s="229"/>
      <c r="TER32" s="229"/>
      <c r="TES32" s="229"/>
      <c r="TET32" s="229"/>
      <c r="TEU32" s="229"/>
      <c r="TEV32" s="229"/>
      <c r="TEW32" s="229"/>
      <c r="TFF32" s="229"/>
      <c r="TFG32" s="229"/>
      <c r="TFH32" s="229"/>
      <c r="TFI32" s="229"/>
      <c r="TFJ32" s="229"/>
      <c r="TFK32" s="229"/>
      <c r="TFL32" s="229"/>
      <c r="TFM32" s="229"/>
      <c r="TFV32" s="229"/>
      <c r="TFW32" s="229"/>
      <c r="TFX32" s="229"/>
      <c r="TFY32" s="229"/>
      <c r="TFZ32" s="229"/>
      <c r="TGA32" s="229"/>
      <c r="TGB32" s="229"/>
      <c r="TGC32" s="229"/>
      <c r="TGL32" s="229"/>
      <c r="TGM32" s="229"/>
      <c r="TGN32" s="229"/>
      <c r="TGO32" s="229"/>
      <c r="TGP32" s="229"/>
      <c r="TGQ32" s="229"/>
      <c r="TGR32" s="229"/>
      <c r="TGS32" s="229"/>
      <c r="THB32" s="229"/>
      <c r="THC32" s="229"/>
      <c r="THD32" s="229"/>
      <c r="THE32" s="229"/>
      <c r="THF32" s="229"/>
      <c r="THG32" s="229"/>
      <c r="THH32" s="229"/>
      <c r="THI32" s="229"/>
      <c r="THR32" s="229"/>
      <c r="THS32" s="229"/>
      <c r="THT32" s="229"/>
      <c r="THU32" s="229"/>
      <c r="THV32" s="229"/>
      <c r="THW32" s="229"/>
      <c r="THX32" s="229"/>
      <c r="THY32" s="229"/>
      <c r="TIH32" s="229"/>
      <c r="TII32" s="229"/>
      <c r="TIJ32" s="229"/>
      <c r="TIK32" s="229"/>
      <c r="TIL32" s="229"/>
      <c r="TIM32" s="229"/>
      <c r="TIN32" s="229"/>
      <c r="TIO32" s="229"/>
      <c r="TIX32" s="229"/>
      <c r="TIY32" s="229"/>
      <c r="TIZ32" s="229"/>
      <c r="TJA32" s="229"/>
      <c r="TJB32" s="229"/>
      <c r="TJC32" s="229"/>
      <c r="TJD32" s="229"/>
      <c r="TJE32" s="229"/>
      <c r="TJN32" s="229"/>
      <c r="TJO32" s="229"/>
      <c r="TJP32" s="229"/>
      <c r="TJQ32" s="229"/>
      <c r="TJR32" s="229"/>
      <c r="TJS32" s="229"/>
      <c r="TJT32" s="229"/>
      <c r="TJU32" s="229"/>
      <c r="TKD32" s="229"/>
      <c r="TKE32" s="229"/>
      <c r="TKF32" s="229"/>
      <c r="TKG32" s="229"/>
      <c r="TKH32" s="229"/>
      <c r="TKI32" s="229"/>
      <c r="TKJ32" s="229"/>
      <c r="TKK32" s="229"/>
      <c r="TKT32" s="229"/>
      <c r="TKU32" s="229"/>
      <c r="TKV32" s="229"/>
      <c r="TKW32" s="229"/>
      <c r="TKX32" s="229"/>
      <c r="TKY32" s="229"/>
      <c r="TKZ32" s="229"/>
      <c r="TLA32" s="229"/>
      <c r="TLJ32" s="229"/>
      <c r="TLK32" s="229"/>
      <c r="TLL32" s="229"/>
      <c r="TLM32" s="229"/>
      <c r="TLN32" s="229"/>
      <c r="TLO32" s="229"/>
      <c r="TLP32" s="229"/>
      <c r="TLQ32" s="229"/>
      <c r="TLZ32" s="229"/>
      <c r="TMA32" s="229"/>
      <c r="TMB32" s="229"/>
      <c r="TMC32" s="229"/>
      <c r="TMD32" s="229"/>
      <c r="TME32" s="229"/>
      <c r="TMF32" s="229"/>
      <c r="TMG32" s="229"/>
      <c r="TMP32" s="229"/>
      <c r="TMQ32" s="229"/>
      <c r="TMR32" s="229"/>
      <c r="TMS32" s="229"/>
      <c r="TMT32" s="229"/>
      <c r="TMU32" s="229"/>
      <c r="TMV32" s="229"/>
      <c r="TMW32" s="229"/>
      <c r="TNF32" s="229"/>
      <c r="TNG32" s="229"/>
      <c r="TNH32" s="229"/>
      <c r="TNI32" s="229"/>
      <c r="TNJ32" s="229"/>
      <c r="TNK32" s="229"/>
      <c r="TNL32" s="229"/>
      <c r="TNM32" s="229"/>
      <c r="TNV32" s="229"/>
      <c r="TNW32" s="229"/>
      <c r="TNX32" s="229"/>
      <c r="TNY32" s="229"/>
      <c r="TNZ32" s="229"/>
      <c r="TOA32" s="229"/>
      <c r="TOB32" s="229"/>
      <c r="TOC32" s="229"/>
      <c r="TOL32" s="229"/>
      <c r="TOM32" s="229"/>
      <c r="TON32" s="229"/>
      <c r="TOO32" s="229"/>
      <c r="TOP32" s="229"/>
      <c r="TOQ32" s="229"/>
      <c r="TOR32" s="229"/>
      <c r="TOS32" s="229"/>
      <c r="TPB32" s="229"/>
      <c r="TPC32" s="229"/>
      <c r="TPD32" s="229"/>
      <c r="TPE32" s="229"/>
      <c r="TPF32" s="229"/>
      <c r="TPG32" s="229"/>
      <c r="TPH32" s="229"/>
      <c r="TPI32" s="229"/>
      <c r="TPR32" s="229"/>
      <c r="TPS32" s="229"/>
      <c r="TPT32" s="229"/>
      <c r="TPU32" s="229"/>
      <c r="TPV32" s="229"/>
      <c r="TPW32" s="229"/>
      <c r="TPX32" s="229"/>
      <c r="TPY32" s="229"/>
      <c r="TQH32" s="229"/>
      <c r="TQI32" s="229"/>
      <c r="TQJ32" s="229"/>
      <c r="TQK32" s="229"/>
      <c r="TQL32" s="229"/>
      <c r="TQM32" s="229"/>
      <c r="TQN32" s="229"/>
      <c r="TQO32" s="229"/>
      <c r="TQX32" s="229"/>
      <c r="TQY32" s="229"/>
      <c r="TQZ32" s="229"/>
      <c r="TRA32" s="229"/>
      <c r="TRB32" s="229"/>
      <c r="TRC32" s="229"/>
      <c r="TRD32" s="229"/>
      <c r="TRE32" s="229"/>
      <c r="TRN32" s="229"/>
      <c r="TRO32" s="229"/>
      <c r="TRP32" s="229"/>
      <c r="TRQ32" s="229"/>
      <c r="TRR32" s="229"/>
      <c r="TRS32" s="229"/>
      <c r="TRT32" s="229"/>
      <c r="TRU32" s="229"/>
      <c r="TSD32" s="229"/>
      <c r="TSE32" s="229"/>
      <c r="TSF32" s="229"/>
      <c r="TSG32" s="229"/>
      <c r="TSH32" s="229"/>
      <c r="TSI32" s="229"/>
      <c r="TSJ32" s="229"/>
      <c r="TSK32" s="229"/>
      <c r="TST32" s="229"/>
      <c r="TSU32" s="229"/>
      <c r="TSV32" s="229"/>
      <c r="TSW32" s="229"/>
      <c r="TSX32" s="229"/>
      <c r="TSY32" s="229"/>
      <c r="TSZ32" s="229"/>
      <c r="TTA32" s="229"/>
      <c r="TTJ32" s="229"/>
      <c r="TTK32" s="229"/>
      <c r="TTL32" s="229"/>
      <c r="TTM32" s="229"/>
      <c r="TTN32" s="229"/>
      <c r="TTO32" s="229"/>
      <c r="TTP32" s="229"/>
      <c r="TTQ32" s="229"/>
      <c r="TTZ32" s="229"/>
      <c r="TUA32" s="229"/>
      <c r="TUB32" s="229"/>
      <c r="TUC32" s="229"/>
      <c r="TUD32" s="229"/>
      <c r="TUE32" s="229"/>
      <c r="TUF32" s="229"/>
      <c r="TUG32" s="229"/>
      <c r="TUP32" s="229"/>
      <c r="TUQ32" s="229"/>
      <c r="TUR32" s="229"/>
      <c r="TUS32" s="229"/>
      <c r="TUT32" s="229"/>
      <c r="TUU32" s="229"/>
      <c r="TUV32" s="229"/>
      <c r="TUW32" s="229"/>
      <c r="TVF32" s="229"/>
      <c r="TVG32" s="229"/>
      <c r="TVH32" s="229"/>
      <c r="TVI32" s="229"/>
      <c r="TVJ32" s="229"/>
      <c r="TVK32" s="229"/>
      <c r="TVL32" s="229"/>
      <c r="TVM32" s="229"/>
      <c r="TVV32" s="229"/>
      <c r="TVW32" s="229"/>
      <c r="TVX32" s="229"/>
      <c r="TVY32" s="229"/>
      <c r="TVZ32" s="229"/>
      <c r="TWA32" s="229"/>
      <c r="TWB32" s="229"/>
      <c r="TWC32" s="229"/>
      <c r="TWL32" s="229"/>
      <c r="TWM32" s="229"/>
      <c r="TWN32" s="229"/>
      <c r="TWO32" s="229"/>
      <c r="TWP32" s="229"/>
      <c r="TWQ32" s="229"/>
      <c r="TWR32" s="229"/>
      <c r="TWS32" s="229"/>
      <c r="TXB32" s="229"/>
      <c r="TXC32" s="229"/>
      <c r="TXD32" s="229"/>
      <c r="TXE32" s="229"/>
      <c r="TXF32" s="229"/>
      <c r="TXG32" s="229"/>
      <c r="TXH32" s="229"/>
      <c r="TXI32" s="229"/>
      <c r="TXR32" s="229"/>
      <c r="TXS32" s="229"/>
      <c r="TXT32" s="229"/>
      <c r="TXU32" s="229"/>
      <c r="TXV32" s="229"/>
      <c r="TXW32" s="229"/>
      <c r="TXX32" s="229"/>
      <c r="TXY32" s="229"/>
      <c r="TYH32" s="229"/>
      <c r="TYI32" s="229"/>
      <c r="TYJ32" s="229"/>
      <c r="TYK32" s="229"/>
      <c r="TYL32" s="229"/>
      <c r="TYM32" s="229"/>
      <c r="TYN32" s="229"/>
      <c r="TYO32" s="229"/>
      <c r="TYX32" s="229"/>
      <c r="TYY32" s="229"/>
      <c r="TYZ32" s="229"/>
      <c r="TZA32" s="229"/>
      <c r="TZB32" s="229"/>
      <c r="TZC32" s="229"/>
      <c r="TZD32" s="229"/>
      <c r="TZE32" s="229"/>
      <c r="TZN32" s="229"/>
      <c r="TZO32" s="229"/>
      <c r="TZP32" s="229"/>
      <c r="TZQ32" s="229"/>
      <c r="TZR32" s="229"/>
      <c r="TZS32" s="229"/>
      <c r="TZT32" s="229"/>
      <c r="TZU32" s="229"/>
      <c r="UAD32" s="229"/>
      <c r="UAE32" s="229"/>
      <c r="UAF32" s="229"/>
      <c r="UAG32" s="229"/>
      <c r="UAH32" s="229"/>
      <c r="UAI32" s="229"/>
      <c r="UAJ32" s="229"/>
      <c r="UAK32" s="229"/>
      <c r="UAT32" s="229"/>
      <c r="UAU32" s="229"/>
      <c r="UAV32" s="229"/>
      <c r="UAW32" s="229"/>
      <c r="UAX32" s="229"/>
      <c r="UAY32" s="229"/>
      <c r="UAZ32" s="229"/>
      <c r="UBA32" s="229"/>
      <c r="UBJ32" s="229"/>
      <c r="UBK32" s="229"/>
      <c r="UBL32" s="229"/>
      <c r="UBM32" s="229"/>
      <c r="UBN32" s="229"/>
      <c r="UBO32" s="229"/>
      <c r="UBP32" s="229"/>
      <c r="UBQ32" s="229"/>
      <c r="UBZ32" s="229"/>
      <c r="UCA32" s="229"/>
      <c r="UCB32" s="229"/>
      <c r="UCC32" s="229"/>
      <c r="UCD32" s="229"/>
      <c r="UCE32" s="229"/>
      <c r="UCF32" s="229"/>
      <c r="UCG32" s="229"/>
      <c r="UCP32" s="229"/>
      <c r="UCQ32" s="229"/>
      <c r="UCR32" s="229"/>
      <c r="UCS32" s="229"/>
      <c r="UCT32" s="229"/>
      <c r="UCU32" s="229"/>
      <c r="UCV32" s="229"/>
      <c r="UCW32" s="229"/>
      <c r="UDF32" s="229"/>
      <c r="UDG32" s="229"/>
      <c r="UDH32" s="229"/>
      <c r="UDI32" s="229"/>
      <c r="UDJ32" s="229"/>
      <c r="UDK32" s="229"/>
      <c r="UDL32" s="229"/>
      <c r="UDM32" s="229"/>
      <c r="UDV32" s="229"/>
      <c r="UDW32" s="229"/>
      <c r="UDX32" s="229"/>
      <c r="UDY32" s="229"/>
      <c r="UDZ32" s="229"/>
      <c r="UEA32" s="229"/>
      <c r="UEB32" s="229"/>
      <c r="UEC32" s="229"/>
      <c r="UEL32" s="229"/>
      <c r="UEM32" s="229"/>
      <c r="UEN32" s="229"/>
      <c r="UEO32" s="229"/>
      <c r="UEP32" s="229"/>
      <c r="UEQ32" s="229"/>
      <c r="UER32" s="229"/>
      <c r="UES32" s="229"/>
      <c r="UFB32" s="229"/>
      <c r="UFC32" s="229"/>
      <c r="UFD32" s="229"/>
      <c r="UFE32" s="229"/>
      <c r="UFF32" s="229"/>
      <c r="UFG32" s="229"/>
      <c r="UFH32" s="229"/>
      <c r="UFI32" s="229"/>
      <c r="UFR32" s="229"/>
      <c r="UFS32" s="229"/>
      <c r="UFT32" s="229"/>
      <c r="UFU32" s="229"/>
      <c r="UFV32" s="229"/>
      <c r="UFW32" s="229"/>
      <c r="UFX32" s="229"/>
      <c r="UFY32" s="229"/>
      <c r="UGH32" s="229"/>
      <c r="UGI32" s="229"/>
      <c r="UGJ32" s="229"/>
      <c r="UGK32" s="229"/>
      <c r="UGL32" s="229"/>
      <c r="UGM32" s="229"/>
      <c r="UGN32" s="229"/>
      <c r="UGO32" s="229"/>
      <c r="UGX32" s="229"/>
      <c r="UGY32" s="229"/>
      <c r="UGZ32" s="229"/>
      <c r="UHA32" s="229"/>
      <c r="UHB32" s="229"/>
      <c r="UHC32" s="229"/>
      <c r="UHD32" s="229"/>
      <c r="UHE32" s="229"/>
      <c r="UHN32" s="229"/>
      <c r="UHO32" s="229"/>
      <c r="UHP32" s="229"/>
      <c r="UHQ32" s="229"/>
      <c r="UHR32" s="229"/>
      <c r="UHS32" s="229"/>
      <c r="UHT32" s="229"/>
      <c r="UHU32" s="229"/>
      <c r="UID32" s="229"/>
      <c r="UIE32" s="229"/>
      <c r="UIF32" s="229"/>
      <c r="UIG32" s="229"/>
      <c r="UIH32" s="229"/>
      <c r="UII32" s="229"/>
      <c r="UIJ32" s="229"/>
      <c r="UIK32" s="229"/>
      <c r="UIT32" s="229"/>
      <c r="UIU32" s="229"/>
      <c r="UIV32" s="229"/>
      <c r="UIW32" s="229"/>
      <c r="UIX32" s="229"/>
      <c r="UIY32" s="229"/>
      <c r="UIZ32" s="229"/>
      <c r="UJA32" s="229"/>
      <c r="UJJ32" s="229"/>
      <c r="UJK32" s="229"/>
      <c r="UJL32" s="229"/>
      <c r="UJM32" s="229"/>
      <c r="UJN32" s="229"/>
      <c r="UJO32" s="229"/>
      <c r="UJP32" s="229"/>
      <c r="UJQ32" s="229"/>
      <c r="UJZ32" s="229"/>
      <c r="UKA32" s="229"/>
      <c r="UKB32" s="229"/>
      <c r="UKC32" s="229"/>
      <c r="UKD32" s="229"/>
      <c r="UKE32" s="229"/>
      <c r="UKF32" s="229"/>
      <c r="UKG32" s="229"/>
      <c r="UKP32" s="229"/>
      <c r="UKQ32" s="229"/>
      <c r="UKR32" s="229"/>
      <c r="UKS32" s="229"/>
      <c r="UKT32" s="229"/>
      <c r="UKU32" s="229"/>
      <c r="UKV32" s="229"/>
      <c r="UKW32" s="229"/>
      <c r="ULF32" s="229"/>
      <c r="ULG32" s="229"/>
      <c r="ULH32" s="229"/>
      <c r="ULI32" s="229"/>
      <c r="ULJ32" s="229"/>
      <c r="ULK32" s="229"/>
      <c r="ULL32" s="229"/>
      <c r="ULM32" s="229"/>
      <c r="ULV32" s="229"/>
      <c r="ULW32" s="229"/>
      <c r="ULX32" s="229"/>
      <c r="ULY32" s="229"/>
      <c r="ULZ32" s="229"/>
      <c r="UMA32" s="229"/>
      <c r="UMB32" s="229"/>
      <c r="UMC32" s="229"/>
      <c r="UML32" s="229"/>
      <c r="UMM32" s="229"/>
      <c r="UMN32" s="229"/>
      <c r="UMO32" s="229"/>
      <c r="UMP32" s="229"/>
      <c r="UMQ32" s="229"/>
      <c r="UMR32" s="229"/>
      <c r="UMS32" s="229"/>
      <c r="UNB32" s="229"/>
      <c r="UNC32" s="229"/>
      <c r="UND32" s="229"/>
      <c r="UNE32" s="229"/>
      <c r="UNF32" s="229"/>
      <c r="UNG32" s="229"/>
      <c r="UNH32" s="229"/>
      <c r="UNI32" s="229"/>
      <c r="UNR32" s="229"/>
      <c r="UNS32" s="229"/>
      <c r="UNT32" s="229"/>
      <c r="UNU32" s="229"/>
      <c r="UNV32" s="229"/>
      <c r="UNW32" s="229"/>
      <c r="UNX32" s="229"/>
      <c r="UNY32" s="229"/>
      <c r="UOH32" s="229"/>
      <c r="UOI32" s="229"/>
      <c r="UOJ32" s="229"/>
      <c r="UOK32" s="229"/>
      <c r="UOL32" s="229"/>
      <c r="UOM32" s="229"/>
      <c r="UON32" s="229"/>
      <c r="UOO32" s="229"/>
      <c r="UOX32" s="229"/>
      <c r="UOY32" s="229"/>
      <c r="UOZ32" s="229"/>
      <c r="UPA32" s="229"/>
      <c r="UPB32" s="229"/>
      <c r="UPC32" s="229"/>
      <c r="UPD32" s="229"/>
      <c r="UPE32" s="229"/>
      <c r="UPN32" s="229"/>
      <c r="UPO32" s="229"/>
      <c r="UPP32" s="229"/>
      <c r="UPQ32" s="229"/>
      <c r="UPR32" s="229"/>
      <c r="UPS32" s="229"/>
      <c r="UPT32" s="229"/>
      <c r="UPU32" s="229"/>
      <c r="UQD32" s="229"/>
      <c r="UQE32" s="229"/>
      <c r="UQF32" s="229"/>
      <c r="UQG32" s="229"/>
      <c r="UQH32" s="229"/>
      <c r="UQI32" s="229"/>
      <c r="UQJ32" s="229"/>
      <c r="UQK32" s="229"/>
      <c r="UQT32" s="229"/>
      <c r="UQU32" s="229"/>
      <c r="UQV32" s="229"/>
      <c r="UQW32" s="229"/>
      <c r="UQX32" s="229"/>
      <c r="UQY32" s="229"/>
      <c r="UQZ32" s="229"/>
      <c r="URA32" s="229"/>
      <c r="URJ32" s="229"/>
      <c r="URK32" s="229"/>
      <c r="URL32" s="229"/>
      <c r="URM32" s="229"/>
      <c r="URN32" s="229"/>
      <c r="URO32" s="229"/>
      <c r="URP32" s="229"/>
      <c r="URQ32" s="229"/>
      <c r="URZ32" s="229"/>
      <c r="USA32" s="229"/>
      <c r="USB32" s="229"/>
      <c r="USC32" s="229"/>
      <c r="USD32" s="229"/>
      <c r="USE32" s="229"/>
      <c r="USF32" s="229"/>
      <c r="USG32" s="229"/>
      <c r="USP32" s="229"/>
      <c r="USQ32" s="229"/>
      <c r="USR32" s="229"/>
      <c r="USS32" s="229"/>
      <c r="UST32" s="229"/>
      <c r="USU32" s="229"/>
      <c r="USV32" s="229"/>
      <c r="USW32" s="229"/>
      <c r="UTF32" s="229"/>
      <c r="UTG32" s="229"/>
      <c r="UTH32" s="229"/>
      <c r="UTI32" s="229"/>
      <c r="UTJ32" s="229"/>
      <c r="UTK32" s="229"/>
      <c r="UTL32" s="229"/>
      <c r="UTM32" s="229"/>
      <c r="UTV32" s="229"/>
      <c r="UTW32" s="229"/>
      <c r="UTX32" s="229"/>
      <c r="UTY32" s="229"/>
      <c r="UTZ32" s="229"/>
      <c r="UUA32" s="229"/>
      <c r="UUB32" s="229"/>
      <c r="UUC32" s="229"/>
      <c r="UUL32" s="229"/>
      <c r="UUM32" s="229"/>
      <c r="UUN32" s="229"/>
      <c r="UUO32" s="229"/>
      <c r="UUP32" s="229"/>
      <c r="UUQ32" s="229"/>
      <c r="UUR32" s="229"/>
      <c r="UUS32" s="229"/>
      <c r="UVB32" s="229"/>
      <c r="UVC32" s="229"/>
      <c r="UVD32" s="229"/>
      <c r="UVE32" s="229"/>
      <c r="UVF32" s="229"/>
      <c r="UVG32" s="229"/>
      <c r="UVH32" s="229"/>
      <c r="UVI32" s="229"/>
      <c r="UVR32" s="229"/>
      <c r="UVS32" s="229"/>
      <c r="UVT32" s="229"/>
      <c r="UVU32" s="229"/>
      <c r="UVV32" s="229"/>
      <c r="UVW32" s="229"/>
      <c r="UVX32" s="229"/>
      <c r="UVY32" s="229"/>
      <c r="UWH32" s="229"/>
      <c r="UWI32" s="229"/>
      <c r="UWJ32" s="229"/>
      <c r="UWK32" s="229"/>
      <c r="UWL32" s="229"/>
      <c r="UWM32" s="229"/>
      <c r="UWN32" s="229"/>
      <c r="UWO32" s="229"/>
      <c r="UWX32" s="229"/>
      <c r="UWY32" s="229"/>
      <c r="UWZ32" s="229"/>
      <c r="UXA32" s="229"/>
      <c r="UXB32" s="229"/>
      <c r="UXC32" s="229"/>
      <c r="UXD32" s="229"/>
      <c r="UXE32" s="229"/>
      <c r="UXN32" s="229"/>
      <c r="UXO32" s="229"/>
      <c r="UXP32" s="229"/>
      <c r="UXQ32" s="229"/>
      <c r="UXR32" s="229"/>
      <c r="UXS32" s="229"/>
      <c r="UXT32" s="229"/>
      <c r="UXU32" s="229"/>
      <c r="UYD32" s="229"/>
      <c r="UYE32" s="229"/>
      <c r="UYF32" s="229"/>
      <c r="UYG32" s="229"/>
      <c r="UYH32" s="229"/>
      <c r="UYI32" s="229"/>
      <c r="UYJ32" s="229"/>
      <c r="UYK32" s="229"/>
      <c r="UYT32" s="229"/>
      <c r="UYU32" s="229"/>
      <c r="UYV32" s="229"/>
      <c r="UYW32" s="229"/>
      <c r="UYX32" s="229"/>
      <c r="UYY32" s="229"/>
      <c r="UYZ32" s="229"/>
      <c r="UZA32" s="229"/>
      <c r="UZJ32" s="229"/>
      <c r="UZK32" s="229"/>
      <c r="UZL32" s="229"/>
      <c r="UZM32" s="229"/>
      <c r="UZN32" s="229"/>
      <c r="UZO32" s="229"/>
      <c r="UZP32" s="229"/>
      <c r="UZQ32" s="229"/>
      <c r="UZZ32" s="229"/>
      <c r="VAA32" s="229"/>
      <c r="VAB32" s="229"/>
      <c r="VAC32" s="229"/>
      <c r="VAD32" s="229"/>
      <c r="VAE32" s="229"/>
      <c r="VAF32" s="229"/>
      <c r="VAG32" s="229"/>
      <c r="VAP32" s="229"/>
      <c r="VAQ32" s="229"/>
      <c r="VAR32" s="229"/>
      <c r="VAS32" s="229"/>
      <c r="VAT32" s="229"/>
      <c r="VAU32" s="229"/>
      <c r="VAV32" s="229"/>
      <c r="VAW32" s="229"/>
      <c r="VBF32" s="229"/>
      <c r="VBG32" s="229"/>
      <c r="VBH32" s="229"/>
      <c r="VBI32" s="229"/>
      <c r="VBJ32" s="229"/>
      <c r="VBK32" s="229"/>
      <c r="VBL32" s="229"/>
      <c r="VBM32" s="229"/>
      <c r="VBV32" s="229"/>
      <c r="VBW32" s="229"/>
      <c r="VBX32" s="229"/>
      <c r="VBY32" s="229"/>
      <c r="VBZ32" s="229"/>
      <c r="VCA32" s="229"/>
      <c r="VCB32" s="229"/>
      <c r="VCC32" s="229"/>
      <c r="VCL32" s="229"/>
      <c r="VCM32" s="229"/>
      <c r="VCN32" s="229"/>
      <c r="VCO32" s="229"/>
      <c r="VCP32" s="229"/>
      <c r="VCQ32" s="229"/>
      <c r="VCR32" s="229"/>
      <c r="VCS32" s="229"/>
      <c r="VDB32" s="229"/>
      <c r="VDC32" s="229"/>
      <c r="VDD32" s="229"/>
      <c r="VDE32" s="229"/>
      <c r="VDF32" s="229"/>
      <c r="VDG32" s="229"/>
      <c r="VDH32" s="229"/>
      <c r="VDI32" s="229"/>
      <c r="VDR32" s="229"/>
      <c r="VDS32" s="229"/>
      <c r="VDT32" s="229"/>
      <c r="VDU32" s="229"/>
      <c r="VDV32" s="229"/>
      <c r="VDW32" s="229"/>
      <c r="VDX32" s="229"/>
      <c r="VDY32" s="229"/>
      <c r="VEH32" s="229"/>
      <c r="VEI32" s="229"/>
      <c r="VEJ32" s="229"/>
      <c r="VEK32" s="229"/>
      <c r="VEL32" s="229"/>
      <c r="VEM32" s="229"/>
      <c r="VEN32" s="229"/>
      <c r="VEO32" s="229"/>
      <c r="VEX32" s="229"/>
      <c r="VEY32" s="229"/>
      <c r="VEZ32" s="229"/>
      <c r="VFA32" s="229"/>
      <c r="VFB32" s="229"/>
      <c r="VFC32" s="229"/>
      <c r="VFD32" s="229"/>
      <c r="VFE32" s="229"/>
      <c r="VFN32" s="229"/>
      <c r="VFO32" s="229"/>
      <c r="VFP32" s="229"/>
      <c r="VFQ32" s="229"/>
      <c r="VFR32" s="229"/>
      <c r="VFS32" s="229"/>
      <c r="VFT32" s="229"/>
      <c r="VFU32" s="229"/>
      <c r="VGD32" s="229"/>
      <c r="VGE32" s="229"/>
      <c r="VGF32" s="229"/>
      <c r="VGG32" s="229"/>
      <c r="VGH32" s="229"/>
      <c r="VGI32" s="229"/>
      <c r="VGJ32" s="229"/>
      <c r="VGK32" s="229"/>
      <c r="VGT32" s="229"/>
      <c r="VGU32" s="229"/>
      <c r="VGV32" s="229"/>
      <c r="VGW32" s="229"/>
      <c r="VGX32" s="229"/>
      <c r="VGY32" s="229"/>
      <c r="VGZ32" s="229"/>
      <c r="VHA32" s="229"/>
      <c r="VHJ32" s="229"/>
      <c r="VHK32" s="229"/>
      <c r="VHL32" s="229"/>
      <c r="VHM32" s="229"/>
      <c r="VHN32" s="229"/>
      <c r="VHO32" s="229"/>
      <c r="VHP32" s="229"/>
      <c r="VHQ32" s="229"/>
      <c r="VHZ32" s="229"/>
      <c r="VIA32" s="229"/>
      <c r="VIB32" s="229"/>
      <c r="VIC32" s="229"/>
      <c r="VID32" s="229"/>
      <c r="VIE32" s="229"/>
      <c r="VIF32" s="229"/>
      <c r="VIG32" s="229"/>
      <c r="VIP32" s="229"/>
      <c r="VIQ32" s="229"/>
      <c r="VIR32" s="229"/>
      <c r="VIS32" s="229"/>
      <c r="VIT32" s="229"/>
      <c r="VIU32" s="229"/>
      <c r="VIV32" s="229"/>
      <c r="VIW32" s="229"/>
      <c r="VJF32" s="229"/>
      <c r="VJG32" s="229"/>
      <c r="VJH32" s="229"/>
      <c r="VJI32" s="229"/>
      <c r="VJJ32" s="229"/>
      <c r="VJK32" s="229"/>
      <c r="VJL32" s="229"/>
      <c r="VJM32" s="229"/>
      <c r="VJV32" s="229"/>
      <c r="VJW32" s="229"/>
      <c r="VJX32" s="229"/>
      <c r="VJY32" s="229"/>
      <c r="VJZ32" s="229"/>
      <c r="VKA32" s="229"/>
      <c r="VKB32" s="229"/>
      <c r="VKC32" s="229"/>
      <c r="VKL32" s="229"/>
      <c r="VKM32" s="229"/>
      <c r="VKN32" s="229"/>
      <c r="VKO32" s="229"/>
      <c r="VKP32" s="229"/>
      <c r="VKQ32" s="229"/>
      <c r="VKR32" s="229"/>
      <c r="VKS32" s="229"/>
      <c r="VLB32" s="229"/>
      <c r="VLC32" s="229"/>
      <c r="VLD32" s="229"/>
      <c r="VLE32" s="229"/>
      <c r="VLF32" s="229"/>
      <c r="VLG32" s="229"/>
      <c r="VLH32" s="229"/>
      <c r="VLI32" s="229"/>
      <c r="VLR32" s="229"/>
      <c r="VLS32" s="229"/>
      <c r="VLT32" s="229"/>
      <c r="VLU32" s="229"/>
      <c r="VLV32" s="229"/>
      <c r="VLW32" s="229"/>
      <c r="VLX32" s="229"/>
      <c r="VLY32" s="229"/>
      <c r="VMH32" s="229"/>
      <c r="VMI32" s="229"/>
      <c r="VMJ32" s="229"/>
      <c r="VMK32" s="229"/>
      <c r="VML32" s="229"/>
      <c r="VMM32" s="229"/>
      <c r="VMN32" s="229"/>
      <c r="VMO32" s="229"/>
      <c r="VMX32" s="229"/>
      <c r="VMY32" s="229"/>
      <c r="VMZ32" s="229"/>
      <c r="VNA32" s="229"/>
      <c r="VNB32" s="229"/>
      <c r="VNC32" s="229"/>
      <c r="VND32" s="229"/>
      <c r="VNE32" s="229"/>
      <c r="VNN32" s="229"/>
      <c r="VNO32" s="229"/>
      <c r="VNP32" s="229"/>
      <c r="VNQ32" s="229"/>
      <c r="VNR32" s="229"/>
      <c r="VNS32" s="229"/>
      <c r="VNT32" s="229"/>
      <c r="VNU32" s="229"/>
      <c r="VOD32" s="229"/>
      <c r="VOE32" s="229"/>
      <c r="VOF32" s="229"/>
      <c r="VOG32" s="229"/>
      <c r="VOH32" s="229"/>
      <c r="VOI32" s="229"/>
      <c r="VOJ32" s="229"/>
      <c r="VOK32" s="229"/>
      <c r="VOT32" s="229"/>
      <c r="VOU32" s="229"/>
      <c r="VOV32" s="229"/>
      <c r="VOW32" s="229"/>
      <c r="VOX32" s="229"/>
      <c r="VOY32" s="229"/>
      <c r="VOZ32" s="229"/>
      <c r="VPA32" s="229"/>
      <c r="VPJ32" s="229"/>
      <c r="VPK32" s="229"/>
      <c r="VPL32" s="229"/>
      <c r="VPM32" s="229"/>
      <c r="VPN32" s="229"/>
      <c r="VPO32" s="229"/>
      <c r="VPP32" s="229"/>
      <c r="VPQ32" s="229"/>
      <c r="VPZ32" s="229"/>
      <c r="VQA32" s="229"/>
      <c r="VQB32" s="229"/>
      <c r="VQC32" s="229"/>
      <c r="VQD32" s="229"/>
      <c r="VQE32" s="229"/>
      <c r="VQF32" s="229"/>
      <c r="VQG32" s="229"/>
      <c r="VQP32" s="229"/>
      <c r="VQQ32" s="229"/>
      <c r="VQR32" s="229"/>
      <c r="VQS32" s="229"/>
      <c r="VQT32" s="229"/>
      <c r="VQU32" s="229"/>
      <c r="VQV32" s="229"/>
      <c r="VQW32" s="229"/>
      <c r="VRF32" s="229"/>
      <c r="VRG32" s="229"/>
      <c r="VRH32" s="229"/>
      <c r="VRI32" s="229"/>
      <c r="VRJ32" s="229"/>
      <c r="VRK32" s="229"/>
      <c r="VRL32" s="229"/>
      <c r="VRM32" s="229"/>
      <c r="VRV32" s="229"/>
      <c r="VRW32" s="229"/>
      <c r="VRX32" s="229"/>
      <c r="VRY32" s="229"/>
      <c r="VRZ32" s="229"/>
      <c r="VSA32" s="229"/>
      <c r="VSB32" s="229"/>
      <c r="VSC32" s="229"/>
      <c r="VSL32" s="229"/>
      <c r="VSM32" s="229"/>
      <c r="VSN32" s="229"/>
      <c r="VSO32" s="229"/>
      <c r="VSP32" s="229"/>
      <c r="VSQ32" s="229"/>
      <c r="VSR32" s="229"/>
      <c r="VSS32" s="229"/>
      <c r="VTB32" s="229"/>
      <c r="VTC32" s="229"/>
      <c r="VTD32" s="229"/>
      <c r="VTE32" s="229"/>
      <c r="VTF32" s="229"/>
      <c r="VTG32" s="229"/>
      <c r="VTH32" s="229"/>
      <c r="VTI32" s="229"/>
      <c r="VTR32" s="229"/>
      <c r="VTS32" s="229"/>
      <c r="VTT32" s="229"/>
      <c r="VTU32" s="229"/>
      <c r="VTV32" s="229"/>
      <c r="VTW32" s="229"/>
      <c r="VTX32" s="229"/>
      <c r="VTY32" s="229"/>
      <c r="VUH32" s="229"/>
      <c r="VUI32" s="229"/>
      <c r="VUJ32" s="229"/>
      <c r="VUK32" s="229"/>
      <c r="VUL32" s="229"/>
      <c r="VUM32" s="229"/>
      <c r="VUN32" s="229"/>
      <c r="VUO32" s="229"/>
      <c r="VUX32" s="229"/>
      <c r="VUY32" s="229"/>
      <c r="VUZ32" s="229"/>
      <c r="VVA32" s="229"/>
      <c r="VVB32" s="229"/>
      <c r="VVC32" s="229"/>
      <c r="VVD32" s="229"/>
      <c r="VVE32" s="229"/>
      <c r="VVN32" s="229"/>
      <c r="VVO32" s="229"/>
      <c r="VVP32" s="229"/>
      <c r="VVQ32" s="229"/>
      <c r="VVR32" s="229"/>
      <c r="VVS32" s="229"/>
      <c r="VVT32" s="229"/>
      <c r="VVU32" s="229"/>
      <c r="VWD32" s="229"/>
      <c r="VWE32" s="229"/>
      <c r="VWF32" s="229"/>
      <c r="VWG32" s="229"/>
      <c r="VWH32" s="229"/>
      <c r="VWI32" s="229"/>
      <c r="VWJ32" s="229"/>
      <c r="VWK32" s="229"/>
      <c r="VWT32" s="229"/>
      <c r="VWU32" s="229"/>
      <c r="VWV32" s="229"/>
      <c r="VWW32" s="229"/>
      <c r="VWX32" s="229"/>
      <c r="VWY32" s="229"/>
      <c r="VWZ32" s="229"/>
      <c r="VXA32" s="229"/>
      <c r="VXJ32" s="229"/>
      <c r="VXK32" s="229"/>
      <c r="VXL32" s="229"/>
      <c r="VXM32" s="229"/>
      <c r="VXN32" s="229"/>
      <c r="VXO32" s="229"/>
      <c r="VXP32" s="229"/>
      <c r="VXQ32" s="229"/>
      <c r="VXZ32" s="229"/>
      <c r="VYA32" s="229"/>
      <c r="VYB32" s="229"/>
      <c r="VYC32" s="229"/>
      <c r="VYD32" s="229"/>
      <c r="VYE32" s="229"/>
      <c r="VYF32" s="229"/>
      <c r="VYG32" s="229"/>
      <c r="VYP32" s="229"/>
      <c r="VYQ32" s="229"/>
      <c r="VYR32" s="229"/>
      <c r="VYS32" s="229"/>
      <c r="VYT32" s="229"/>
      <c r="VYU32" s="229"/>
      <c r="VYV32" s="229"/>
      <c r="VYW32" s="229"/>
      <c r="VZF32" s="229"/>
      <c r="VZG32" s="229"/>
      <c r="VZH32" s="229"/>
      <c r="VZI32" s="229"/>
      <c r="VZJ32" s="229"/>
      <c r="VZK32" s="229"/>
      <c r="VZL32" s="229"/>
      <c r="VZM32" s="229"/>
      <c r="VZV32" s="229"/>
      <c r="VZW32" s="229"/>
      <c r="VZX32" s="229"/>
      <c r="VZY32" s="229"/>
      <c r="VZZ32" s="229"/>
      <c r="WAA32" s="229"/>
      <c r="WAB32" s="229"/>
      <c r="WAC32" s="229"/>
      <c r="WAL32" s="229"/>
      <c r="WAM32" s="229"/>
      <c r="WAN32" s="229"/>
      <c r="WAO32" s="229"/>
      <c r="WAP32" s="229"/>
      <c r="WAQ32" s="229"/>
      <c r="WAR32" s="229"/>
      <c r="WAS32" s="229"/>
      <c r="WBB32" s="229"/>
      <c r="WBC32" s="229"/>
      <c r="WBD32" s="229"/>
      <c r="WBE32" s="229"/>
      <c r="WBF32" s="229"/>
      <c r="WBG32" s="229"/>
      <c r="WBH32" s="229"/>
      <c r="WBI32" s="229"/>
      <c r="WBR32" s="229"/>
      <c r="WBS32" s="229"/>
      <c r="WBT32" s="229"/>
      <c r="WBU32" s="229"/>
      <c r="WBV32" s="229"/>
      <c r="WBW32" s="229"/>
      <c r="WBX32" s="229"/>
      <c r="WBY32" s="229"/>
      <c r="WCH32" s="229"/>
      <c r="WCI32" s="229"/>
      <c r="WCJ32" s="229"/>
      <c r="WCK32" s="229"/>
      <c r="WCL32" s="229"/>
      <c r="WCM32" s="229"/>
      <c r="WCN32" s="229"/>
      <c r="WCO32" s="229"/>
      <c r="WCX32" s="229"/>
      <c r="WCY32" s="229"/>
      <c r="WCZ32" s="229"/>
      <c r="WDA32" s="229"/>
      <c r="WDB32" s="229"/>
      <c r="WDC32" s="229"/>
      <c r="WDD32" s="229"/>
      <c r="WDE32" s="229"/>
      <c r="WDN32" s="229"/>
      <c r="WDO32" s="229"/>
      <c r="WDP32" s="229"/>
      <c r="WDQ32" s="229"/>
      <c r="WDR32" s="229"/>
      <c r="WDS32" s="229"/>
      <c r="WDT32" s="229"/>
      <c r="WDU32" s="229"/>
      <c r="WED32" s="229"/>
      <c r="WEE32" s="229"/>
      <c r="WEF32" s="229"/>
      <c r="WEG32" s="229"/>
      <c r="WEH32" s="229"/>
      <c r="WEI32" s="229"/>
      <c r="WEJ32" s="229"/>
      <c r="WEK32" s="229"/>
      <c r="WET32" s="229"/>
      <c r="WEU32" s="229"/>
      <c r="WEV32" s="229"/>
      <c r="WEW32" s="229"/>
      <c r="WEX32" s="229"/>
      <c r="WEY32" s="229"/>
      <c r="WEZ32" s="229"/>
      <c r="WFA32" s="229"/>
      <c r="WFJ32" s="229"/>
      <c r="WFK32" s="229"/>
      <c r="WFL32" s="229"/>
      <c r="WFM32" s="229"/>
      <c r="WFN32" s="229"/>
      <c r="WFO32" s="229"/>
      <c r="WFP32" s="229"/>
      <c r="WFQ32" s="229"/>
      <c r="WFZ32" s="229"/>
      <c r="WGA32" s="229"/>
      <c r="WGB32" s="229"/>
      <c r="WGC32" s="229"/>
      <c r="WGD32" s="229"/>
      <c r="WGE32" s="229"/>
      <c r="WGF32" s="229"/>
      <c r="WGG32" s="229"/>
      <c r="WGP32" s="229"/>
      <c r="WGQ32" s="229"/>
      <c r="WGR32" s="229"/>
      <c r="WGS32" s="229"/>
      <c r="WGT32" s="229"/>
      <c r="WGU32" s="229"/>
      <c r="WGV32" s="229"/>
      <c r="WGW32" s="229"/>
      <c r="WHF32" s="229"/>
      <c r="WHG32" s="229"/>
      <c r="WHH32" s="229"/>
      <c r="WHI32" s="229"/>
      <c r="WHJ32" s="229"/>
      <c r="WHK32" s="229"/>
      <c r="WHL32" s="229"/>
      <c r="WHM32" s="229"/>
      <c r="WHV32" s="229"/>
      <c r="WHW32" s="229"/>
      <c r="WHX32" s="229"/>
      <c r="WHY32" s="229"/>
      <c r="WHZ32" s="229"/>
      <c r="WIA32" s="229"/>
      <c r="WIB32" s="229"/>
      <c r="WIC32" s="229"/>
      <c r="WIL32" s="229"/>
      <c r="WIM32" s="229"/>
      <c r="WIN32" s="229"/>
      <c r="WIO32" s="229"/>
      <c r="WIP32" s="229"/>
      <c r="WIQ32" s="229"/>
      <c r="WIR32" s="229"/>
      <c r="WIS32" s="229"/>
      <c r="WJB32" s="229"/>
      <c r="WJC32" s="229"/>
      <c r="WJD32" s="229"/>
      <c r="WJE32" s="229"/>
      <c r="WJF32" s="229"/>
      <c r="WJG32" s="229"/>
      <c r="WJH32" s="229"/>
      <c r="WJI32" s="229"/>
      <c r="WJR32" s="229"/>
      <c r="WJS32" s="229"/>
      <c r="WJT32" s="229"/>
      <c r="WJU32" s="229"/>
      <c r="WJV32" s="229"/>
      <c r="WJW32" s="229"/>
      <c r="WJX32" s="229"/>
      <c r="WJY32" s="229"/>
      <c r="WKH32" s="229"/>
      <c r="WKI32" s="229"/>
      <c r="WKJ32" s="229"/>
      <c r="WKK32" s="229"/>
      <c r="WKL32" s="229"/>
      <c r="WKM32" s="229"/>
      <c r="WKN32" s="229"/>
      <c r="WKO32" s="229"/>
      <c r="WKX32" s="229"/>
      <c r="WKY32" s="229"/>
      <c r="WKZ32" s="229"/>
      <c r="WLA32" s="229"/>
      <c r="WLB32" s="229"/>
      <c r="WLC32" s="229"/>
      <c r="WLD32" s="229"/>
      <c r="WLE32" s="229"/>
      <c r="WLN32" s="229"/>
      <c r="WLO32" s="229"/>
      <c r="WLP32" s="229"/>
      <c r="WLQ32" s="229"/>
      <c r="WLR32" s="229"/>
      <c r="WLS32" s="229"/>
      <c r="WLT32" s="229"/>
      <c r="WLU32" s="229"/>
      <c r="WMD32" s="229"/>
      <c r="WME32" s="229"/>
      <c r="WMF32" s="229"/>
      <c r="WMG32" s="229"/>
      <c r="WMH32" s="229"/>
      <c r="WMI32" s="229"/>
      <c r="WMJ32" s="229"/>
      <c r="WMK32" s="229"/>
      <c r="WMT32" s="229"/>
      <c r="WMU32" s="229"/>
      <c r="WMV32" s="229"/>
      <c r="WMW32" s="229"/>
      <c r="WMX32" s="229"/>
      <c r="WMY32" s="229"/>
      <c r="WMZ32" s="229"/>
      <c r="WNA32" s="229"/>
      <c r="WNJ32" s="229"/>
      <c r="WNK32" s="229"/>
      <c r="WNL32" s="229"/>
      <c r="WNM32" s="229"/>
      <c r="WNN32" s="229"/>
      <c r="WNO32" s="229"/>
      <c r="WNP32" s="229"/>
      <c r="WNQ32" s="229"/>
      <c r="WNZ32" s="229"/>
      <c r="WOA32" s="229"/>
      <c r="WOB32" s="229"/>
      <c r="WOC32" s="229"/>
      <c r="WOD32" s="229"/>
      <c r="WOE32" s="229"/>
      <c r="WOF32" s="229"/>
      <c r="WOG32" s="229"/>
      <c r="WOP32" s="229"/>
      <c r="WOQ32" s="229"/>
      <c r="WOR32" s="229"/>
      <c r="WOS32" s="229"/>
      <c r="WOT32" s="229"/>
      <c r="WOU32" s="229"/>
      <c r="WOV32" s="229"/>
      <c r="WOW32" s="229"/>
      <c r="WPF32" s="229"/>
      <c r="WPG32" s="229"/>
      <c r="WPH32" s="229"/>
      <c r="WPI32" s="229"/>
      <c r="WPJ32" s="229"/>
      <c r="WPK32" s="229"/>
      <c r="WPL32" s="229"/>
      <c r="WPM32" s="229"/>
      <c r="WPV32" s="229"/>
      <c r="WPW32" s="229"/>
      <c r="WPX32" s="229"/>
      <c r="WPY32" s="229"/>
      <c r="WPZ32" s="229"/>
      <c r="WQA32" s="229"/>
      <c r="WQB32" s="229"/>
      <c r="WQC32" s="229"/>
      <c r="WQL32" s="229"/>
      <c r="WQM32" s="229"/>
      <c r="WQN32" s="229"/>
      <c r="WQO32" s="229"/>
      <c r="WQP32" s="229"/>
      <c r="WQQ32" s="229"/>
      <c r="WQR32" s="229"/>
      <c r="WQS32" s="229"/>
      <c r="WRB32" s="229"/>
      <c r="WRC32" s="229"/>
      <c r="WRD32" s="229"/>
      <c r="WRE32" s="229"/>
      <c r="WRF32" s="229"/>
      <c r="WRG32" s="229"/>
      <c r="WRH32" s="229"/>
      <c r="WRI32" s="229"/>
      <c r="WRR32" s="229"/>
      <c r="WRS32" s="229"/>
      <c r="WRT32" s="229"/>
      <c r="WRU32" s="229"/>
      <c r="WRV32" s="229"/>
      <c r="WRW32" s="229"/>
      <c r="WRX32" s="229"/>
      <c r="WRY32" s="229"/>
      <c r="WSH32" s="229"/>
      <c r="WSI32" s="229"/>
      <c r="WSJ32" s="229"/>
      <c r="WSK32" s="229"/>
      <c r="WSL32" s="229"/>
      <c r="WSM32" s="229"/>
      <c r="WSN32" s="229"/>
      <c r="WSO32" s="229"/>
      <c r="WSX32" s="229"/>
      <c r="WSY32" s="229"/>
      <c r="WSZ32" s="229"/>
      <c r="WTA32" s="229"/>
      <c r="WTB32" s="229"/>
      <c r="WTC32" s="229"/>
      <c r="WTD32" s="229"/>
      <c r="WTE32" s="229"/>
      <c r="WTN32" s="229"/>
      <c r="WTO32" s="229"/>
      <c r="WTP32" s="229"/>
      <c r="WTQ32" s="229"/>
      <c r="WTR32" s="229"/>
      <c r="WTS32" s="229"/>
      <c r="WTT32" s="229"/>
      <c r="WTU32" s="229"/>
      <c r="WUD32" s="229"/>
      <c r="WUE32" s="229"/>
      <c r="WUF32" s="229"/>
      <c r="WUG32" s="229"/>
      <c r="WUH32" s="229"/>
      <c r="WUI32" s="229"/>
      <c r="WUJ32" s="229"/>
      <c r="WUK32" s="229"/>
      <c r="WUT32" s="229"/>
      <c r="WUU32" s="229"/>
      <c r="WUV32" s="229"/>
      <c r="WUW32" s="229"/>
      <c r="WUX32" s="229"/>
      <c r="WUY32" s="229"/>
      <c r="WUZ32" s="229"/>
      <c r="WVA32" s="229"/>
      <c r="WVJ32" s="229"/>
      <c r="WVK32" s="229"/>
      <c r="WVL32" s="229"/>
      <c r="WVM32" s="229"/>
      <c r="WVN32" s="229"/>
      <c r="WVO32" s="229"/>
      <c r="WVP32" s="229"/>
      <c r="WVQ32" s="229"/>
      <c r="WVZ32" s="229"/>
      <c r="WWA32" s="229"/>
      <c r="WWB32" s="229"/>
      <c r="WWC32" s="229"/>
      <c r="WWD32" s="229"/>
      <c r="WWE32" s="229"/>
      <c r="WWF32" s="229"/>
      <c r="WWG32" s="229"/>
      <c r="WWP32" s="229"/>
      <c r="WWQ32" s="229"/>
      <c r="WWR32" s="229"/>
      <c r="WWS32" s="229"/>
      <c r="WWT32" s="229"/>
      <c r="WWU32" s="229"/>
      <c r="WWV32" s="229"/>
      <c r="WWW32" s="229"/>
      <c r="WXF32" s="229"/>
      <c r="WXG32" s="229"/>
      <c r="WXH32" s="229"/>
      <c r="WXI32" s="229"/>
      <c r="WXJ32" s="229"/>
      <c r="WXK32" s="229"/>
      <c r="WXL32" s="229"/>
      <c r="WXM32" s="229"/>
      <c r="WXV32" s="229"/>
      <c r="WXW32" s="229"/>
      <c r="WXX32" s="229"/>
      <c r="WXY32" s="229"/>
      <c r="WXZ32" s="229"/>
      <c r="WYA32" s="229"/>
      <c r="WYB32" s="229"/>
      <c r="WYC32" s="229"/>
      <c r="WYL32" s="229"/>
      <c r="WYM32" s="229"/>
      <c r="WYN32" s="229"/>
      <c r="WYO32" s="229"/>
      <c r="WYP32" s="229"/>
      <c r="WYQ32" s="229"/>
      <c r="WYR32" s="229"/>
      <c r="WYS32" s="229"/>
      <c r="WZB32" s="229"/>
      <c r="WZC32" s="229"/>
      <c r="WZD32" s="229"/>
      <c r="WZE32" s="229"/>
      <c r="WZF32" s="229"/>
      <c r="WZG32" s="229"/>
      <c r="WZH32" s="229"/>
      <c r="WZI32" s="229"/>
      <c r="WZR32" s="229"/>
      <c r="WZS32" s="229"/>
      <c r="WZT32" s="229"/>
      <c r="WZU32" s="229"/>
      <c r="WZV32" s="229"/>
      <c r="WZW32" s="229"/>
      <c r="WZX32" s="229"/>
      <c r="WZY32" s="229"/>
      <c r="XAH32" s="229"/>
      <c r="XAI32" s="229"/>
      <c r="XAJ32" s="229"/>
      <c r="XAK32" s="229"/>
      <c r="XAL32" s="229"/>
      <c r="XAM32" s="229"/>
      <c r="XAN32" s="229"/>
      <c r="XAO32" s="229"/>
      <c r="XAX32" s="229"/>
      <c r="XAY32" s="229"/>
      <c r="XAZ32" s="229"/>
      <c r="XBA32" s="229"/>
      <c r="XBB32" s="229"/>
      <c r="XBC32" s="229"/>
      <c r="XBD32" s="229"/>
      <c r="XBE32" s="229"/>
      <c r="XBN32" s="229"/>
      <c r="XBO32" s="229"/>
      <c r="XBP32" s="229"/>
      <c r="XBQ32" s="229"/>
      <c r="XBR32" s="229"/>
      <c r="XBS32" s="229"/>
      <c r="XBT32" s="229"/>
      <c r="XBU32" s="229"/>
      <c r="XCD32" s="229"/>
      <c r="XCE32" s="229"/>
      <c r="XCF32" s="229"/>
      <c r="XCG32" s="229"/>
      <c r="XCH32" s="229"/>
      <c r="XCI32" s="229"/>
      <c r="XCJ32" s="229"/>
      <c r="XCK32" s="229"/>
      <c r="XCT32" s="229"/>
      <c r="XCU32" s="229"/>
      <c r="XCV32" s="229"/>
      <c r="XCW32" s="229"/>
      <c r="XCX32" s="229"/>
      <c r="XCY32" s="229"/>
      <c r="XCZ32" s="229"/>
      <c r="XDA32" s="229"/>
      <c r="XDJ32" s="229"/>
      <c r="XDK32" s="229"/>
      <c r="XDL32" s="229"/>
      <c r="XDM32" s="229"/>
      <c r="XDN32" s="229"/>
      <c r="XDO32" s="229"/>
      <c r="XDP32" s="229"/>
      <c r="XDQ32" s="229"/>
      <c r="XDZ32" s="229"/>
      <c r="XEA32" s="229"/>
      <c r="XEB32" s="229"/>
      <c r="XEC32" s="229"/>
      <c r="XED32" s="229"/>
      <c r="XEE32" s="229"/>
      <c r="XEF32" s="229"/>
      <c r="XEG32" s="229"/>
      <c r="XEP32" s="229"/>
      <c r="XEQ32" s="229"/>
      <c r="XER32" s="229"/>
      <c r="XES32" s="229"/>
      <c r="XET32" s="229"/>
      <c r="XEU32" s="229"/>
      <c r="XEV32" s="229"/>
      <c r="XEW32" s="229"/>
    </row>
    <row r="33" spans="2:1017 1026:2041 2050:3065 3074:4089 4098:5113 5122:6137 6146:7161 7170:8185 8194:9209 9218:10233 10242:11257 11266:12281 12290:13305 13314:14329 14338:15353 15362:16377" ht="21.2" customHeight="1">
      <c r="B33" s="511"/>
      <c r="C33" s="511"/>
      <c r="D33" s="511"/>
      <c r="E33" s="511"/>
      <c r="F33" s="511"/>
      <c r="G33" s="511"/>
      <c r="H33" s="511"/>
      <c r="I33" s="347">
        <v>5</v>
      </c>
      <c r="K33" s="525"/>
      <c r="S33" s="231"/>
      <c r="T33" s="231"/>
      <c r="U33" s="231"/>
      <c r="V33" s="371"/>
      <c r="W33" s="13" t="str">
        <f>MID(V30,2,1)</f>
        <v/>
      </c>
      <c r="X33" s="372"/>
      <c r="Y33" s="372"/>
      <c r="AI33" s="404"/>
      <c r="AJ33" s="404"/>
      <c r="AK33" s="404"/>
      <c r="AL33" s="404"/>
      <c r="AM33" s="404"/>
      <c r="AN33" s="404"/>
      <c r="AO33" s="404"/>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c r="IW33" s="231"/>
      <c r="IX33" s="231"/>
      <c r="IY33" s="231"/>
      <c r="IZ33" s="231"/>
      <c r="JA33" s="231"/>
      <c r="JB33" s="231"/>
      <c r="JC33" s="231"/>
      <c r="JD33" s="231"/>
      <c r="JE33" s="231"/>
      <c r="JF33" s="231"/>
      <c r="JG33" s="231"/>
      <c r="JH33" s="231"/>
      <c r="JI33" s="231"/>
      <c r="JJ33" s="231"/>
      <c r="JK33" s="231"/>
      <c r="JL33" s="231"/>
      <c r="JM33" s="231"/>
      <c r="JN33" s="231"/>
      <c r="JO33" s="231"/>
      <c r="JP33" s="231"/>
      <c r="JQ33" s="231"/>
      <c r="JR33" s="231"/>
      <c r="JS33" s="231"/>
      <c r="JT33" s="231"/>
      <c r="JU33" s="231"/>
      <c r="JV33" s="231"/>
      <c r="JW33" s="231"/>
      <c r="JX33" s="231"/>
      <c r="JY33" s="231"/>
      <c r="JZ33" s="231"/>
      <c r="KA33" s="231"/>
      <c r="KB33" s="231"/>
      <c r="KC33" s="231"/>
      <c r="KD33" s="231"/>
      <c r="KE33" s="231"/>
      <c r="KF33" s="231"/>
      <c r="KG33" s="231"/>
      <c r="KH33" s="231"/>
      <c r="KI33" s="231"/>
      <c r="KJ33" s="231"/>
      <c r="KK33" s="231"/>
      <c r="KL33" s="231"/>
      <c r="KM33" s="231"/>
      <c r="KN33" s="231"/>
      <c r="KO33" s="231"/>
      <c r="KP33" s="231"/>
      <c r="KQ33" s="231"/>
      <c r="KR33" s="231"/>
      <c r="KS33" s="231"/>
      <c r="KT33" s="231"/>
      <c r="KU33" s="231"/>
      <c r="KV33" s="231"/>
      <c r="KW33" s="231"/>
      <c r="KX33" s="231"/>
      <c r="KY33" s="231"/>
      <c r="KZ33" s="231"/>
      <c r="LA33" s="231"/>
      <c r="LB33" s="231"/>
      <c r="LC33" s="231"/>
      <c r="LD33" s="231"/>
      <c r="LE33" s="231"/>
      <c r="LF33" s="231"/>
      <c r="LG33" s="231"/>
      <c r="LH33" s="231"/>
      <c r="LI33" s="231"/>
      <c r="LJ33" s="231"/>
      <c r="LK33" s="231"/>
      <c r="LL33" s="231"/>
      <c r="LM33" s="231"/>
      <c r="LN33" s="231"/>
      <c r="LO33" s="231"/>
      <c r="LP33" s="231"/>
      <c r="LQ33" s="231"/>
      <c r="LR33" s="231"/>
      <c r="LS33" s="231"/>
      <c r="LT33" s="231"/>
      <c r="LU33" s="231"/>
      <c r="LV33" s="231"/>
      <c r="LW33" s="231"/>
      <c r="LX33" s="231"/>
      <c r="LY33" s="231"/>
      <c r="LZ33" s="231"/>
      <c r="MA33" s="231"/>
      <c r="MB33" s="231"/>
      <c r="MC33" s="231"/>
      <c r="MD33" s="231"/>
      <c r="ME33" s="231"/>
      <c r="MF33" s="231"/>
      <c r="MG33" s="231"/>
      <c r="MH33" s="231"/>
      <c r="MI33" s="231"/>
      <c r="MJ33" s="231"/>
      <c r="MK33" s="231"/>
      <c r="ML33" s="231"/>
      <c r="MM33" s="231"/>
      <c r="MN33" s="231"/>
      <c r="MO33" s="231"/>
      <c r="MP33" s="231"/>
      <c r="MQ33" s="231"/>
      <c r="MR33" s="231"/>
      <c r="MS33" s="231"/>
      <c r="MT33" s="231"/>
      <c r="MU33" s="231"/>
      <c r="MV33" s="231"/>
      <c r="MW33" s="231"/>
      <c r="MX33" s="231"/>
      <c r="MY33" s="231"/>
      <c r="MZ33" s="231"/>
      <c r="NA33" s="231"/>
      <c r="NB33" s="231"/>
      <c r="NC33" s="231"/>
      <c r="ND33" s="231"/>
      <c r="NE33" s="231"/>
      <c r="NF33" s="231"/>
      <c r="NG33" s="231"/>
      <c r="NH33" s="231"/>
      <c r="NI33" s="231"/>
      <c r="NJ33" s="231"/>
      <c r="NK33" s="231"/>
      <c r="NL33" s="231"/>
      <c r="NM33" s="231"/>
      <c r="NN33" s="231"/>
      <c r="NO33" s="231"/>
      <c r="NP33" s="231"/>
      <c r="NQ33" s="231"/>
      <c r="NR33" s="231"/>
      <c r="NS33" s="231"/>
      <c r="NT33" s="231"/>
      <c r="NU33" s="231"/>
      <c r="NV33" s="231"/>
      <c r="NW33" s="231"/>
      <c r="NX33" s="231"/>
      <c r="NY33" s="231"/>
      <c r="NZ33" s="231"/>
      <c r="OA33" s="231"/>
      <c r="OB33" s="231"/>
      <c r="OC33" s="231"/>
      <c r="OD33" s="231"/>
      <c r="OE33" s="231"/>
      <c r="OF33" s="231"/>
      <c r="OG33" s="231"/>
      <c r="OH33" s="231"/>
      <c r="OI33" s="231"/>
      <c r="OJ33" s="231"/>
      <c r="OK33" s="231"/>
      <c r="OL33" s="231"/>
      <c r="OM33" s="231"/>
      <c r="ON33" s="231"/>
      <c r="OO33" s="231"/>
      <c r="OP33" s="231"/>
      <c r="OQ33" s="231"/>
      <c r="OR33" s="231"/>
      <c r="OS33" s="231"/>
      <c r="OT33" s="231"/>
      <c r="OU33" s="231"/>
      <c r="OV33" s="231"/>
      <c r="OW33" s="231"/>
      <c r="OX33" s="231"/>
      <c r="OY33" s="231"/>
      <c r="OZ33" s="231"/>
      <c r="PA33" s="231"/>
      <c r="PB33" s="231"/>
      <c r="PC33" s="231"/>
      <c r="PD33" s="231"/>
      <c r="PE33" s="231"/>
      <c r="PF33" s="231"/>
      <c r="PG33" s="231"/>
      <c r="PH33" s="231"/>
      <c r="PI33" s="231"/>
      <c r="PJ33" s="231"/>
      <c r="PK33" s="231"/>
      <c r="PL33" s="231"/>
      <c r="PM33" s="231"/>
      <c r="PN33" s="231"/>
      <c r="PO33" s="231"/>
      <c r="PS33" s="231"/>
      <c r="PT33" s="231"/>
      <c r="PU33" s="231"/>
      <c r="PV33" s="231"/>
      <c r="PW33" s="231"/>
      <c r="PX33" s="231"/>
      <c r="PY33" s="231"/>
      <c r="QI33" s="231"/>
      <c r="QJ33" s="231"/>
      <c r="QK33" s="231"/>
      <c r="QL33" s="231"/>
      <c r="QM33" s="231"/>
      <c r="QN33" s="231"/>
      <c r="QO33" s="231"/>
      <c r="QY33" s="231"/>
      <c r="QZ33" s="231"/>
      <c r="RA33" s="231"/>
      <c r="RB33" s="231"/>
      <c r="RC33" s="231"/>
      <c r="RD33" s="231"/>
      <c r="RE33" s="231"/>
      <c r="RO33" s="231"/>
      <c r="RP33" s="231"/>
      <c r="RQ33" s="231"/>
      <c r="RR33" s="231"/>
      <c r="RS33" s="231"/>
      <c r="RT33" s="231"/>
      <c r="RU33" s="231"/>
      <c r="SE33" s="231"/>
      <c r="SF33" s="231"/>
      <c r="SG33" s="231"/>
      <c r="SH33" s="231"/>
      <c r="SI33" s="231"/>
      <c r="SJ33" s="231"/>
      <c r="SK33" s="231"/>
      <c r="SU33" s="231"/>
      <c r="SV33" s="231"/>
      <c r="SW33" s="231"/>
      <c r="SX33" s="231"/>
      <c r="SY33" s="231"/>
      <c r="SZ33" s="231"/>
      <c r="TA33" s="231"/>
      <c r="TK33" s="231"/>
      <c r="TL33" s="231"/>
      <c r="TM33" s="231"/>
      <c r="TN33" s="231"/>
      <c r="TO33" s="231"/>
      <c r="TP33" s="231"/>
      <c r="TQ33" s="231"/>
      <c r="UA33" s="231"/>
      <c r="UB33" s="231"/>
      <c r="UC33" s="231"/>
      <c r="UD33" s="231"/>
      <c r="UE33" s="231"/>
      <c r="UF33" s="231"/>
      <c r="UG33" s="231"/>
      <c r="UQ33" s="231"/>
      <c r="UR33" s="231"/>
      <c r="US33" s="231"/>
      <c r="UT33" s="231"/>
      <c r="UU33" s="231"/>
      <c r="UV33" s="231"/>
      <c r="UW33" s="231"/>
      <c r="VG33" s="231"/>
      <c r="VH33" s="231"/>
      <c r="VI33" s="231"/>
      <c r="VJ33" s="231"/>
      <c r="VK33" s="231"/>
      <c r="VL33" s="231"/>
      <c r="VM33" s="231"/>
      <c r="VW33" s="231"/>
      <c r="VX33" s="231"/>
      <c r="VY33" s="231"/>
      <c r="VZ33" s="231"/>
      <c r="WA33" s="231"/>
      <c r="WB33" s="231"/>
      <c r="WC33" s="231"/>
      <c r="WM33" s="231"/>
      <c r="WN33" s="231"/>
      <c r="WO33" s="231"/>
      <c r="WP33" s="231"/>
      <c r="WQ33" s="231"/>
      <c r="WR33" s="231"/>
      <c r="WS33" s="231"/>
      <c r="XC33" s="231"/>
      <c r="XD33" s="231"/>
      <c r="XE33" s="231"/>
      <c r="XF33" s="231"/>
      <c r="XG33" s="231"/>
      <c r="XH33" s="231"/>
      <c r="XI33" s="231"/>
      <c r="XS33" s="231"/>
      <c r="XT33" s="231"/>
      <c r="XU33" s="231"/>
      <c r="XV33" s="231"/>
      <c r="XW33" s="231"/>
      <c r="XX33" s="231"/>
      <c r="XY33" s="231"/>
      <c r="YI33" s="231"/>
      <c r="YJ33" s="231"/>
      <c r="YK33" s="231"/>
      <c r="YL33" s="231"/>
      <c r="YM33" s="231"/>
      <c r="YN33" s="231"/>
      <c r="YO33" s="231"/>
      <c r="YY33" s="231"/>
      <c r="YZ33" s="231"/>
      <c r="ZA33" s="231"/>
      <c r="ZB33" s="231"/>
      <c r="ZC33" s="231"/>
      <c r="ZD33" s="231"/>
      <c r="ZE33" s="231"/>
      <c r="ZO33" s="231"/>
      <c r="ZP33" s="231"/>
      <c r="ZQ33" s="231"/>
      <c r="ZR33" s="231"/>
      <c r="ZS33" s="231"/>
      <c r="ZT33" s="231"/>
      <c r="ZU33" s="231"/>
      <c r="AAE33" s="231"/>
      <c r="AAF33" s="231"/>
      <c r="AAG33" s="231"/>
      <c r="AAH33" s="231"/>
      <c r="AAI33" s="231"/>
      <c r="AAJ33" s="231"/>
      <c r="AAK33" s="231"/>
      <c r="AAU33" s="231"/>
      <c r="AAV33" s="231"/>
      <c r="AAW33" s="231"/>
      <c r="AAX33" s="231"/>
      <c r="AAY33" s="231"/>
      <c r="AAZ33" s="231"/>
      <c r="ABA33" s="231"/>
      <c r="ABK33" s="231"/>
      <c r="ABL33" s="231"/>
      <c r="ABM33" s="231"/>
      <c r="ABN33" s="231"/>
      <c r="ABO33" s="231"/>
      <c r="ABP33" s="231"/>
      <c r="ABQ33" s="231"/>
      <c r="ACA33" s="231"/>
      <c r="ACB33" s="231"/>
      <c r="ACC33" s="231"/>
      <c r="ACD33" s="231"/>
      <c r="ACE33" s="231"/>
      <c r="ACF33" s="231"/>
      <c r="ACG33" s="231"/>
      <c r="ACQ33" s="231"/>
      <c r="ACR33" s="231"/>
      <c r="ACS33" s="231"/>
      <c r="ACT33" s="231"/>
      <c r="ACU33" s="231"/>
      <c r="ACV33" s="231"/>
      <c r="ACW33" s="231"/>
      <c r="ADG33" s="231"/>
      <c r="ADH33" s="231"/>
      <c r="ADI33" s="231"/>
      <c r="ADJ33" s="231"/>
      <c r="ADK33" s="231"/>
      <c r="ADL33" s="231"/>
      <c r="ADM33" s="231"/>
      <c r="ADW33" s="231"/>
      <c r="ADX33" s="231"/>
      <c r="ADY33" s="231"/>
      <c r="ADZ33" s="231"/>
      <c r="AEA33" s="231"/>
      <c r="AEB33" s="231"/>
      <c r="AEC33" s="231"/>
      <c r="AEM33" s="231"/>
      <c r="AEN33" s="231"/>
      <c r="AEO33" s="231"/>
      <c r="AEP33" s="231"/>
      <c r="AEQ33" s="231"/>
      <c r="AER33" s="231"/>
      <c r="AES33" s="231"/>
      <c r="AFC33" s="231"/>
      <c r="AFD33" s="231"/>
      <c r="AFE33" s="231"/>
      <c r="AFF33" s="231"/>
      <c r="AFG33" s="231"/>
      <c r="AFH33" s="231"/>
      <c r="AFI33" s="231"/>
      <c r="AFS33" s="231"/>
      <c r="AFT33" s="231"/>
      <c r="AFU33" s="231"/>
      <c r="AFV33" s="231"/>
      <c r="AFW33" s="231"/>
      <c r="AFX33" s="231"/>
      <c r="AFY33" s="231"/>
      <c r="AGI33" s="231"/>
      <c r="AGJ33" s="231"/>
      <c r="AGK33" s="231"/>
      <c r="AGL33" s="231"/>
      <c r="AGM33" s="231"/>
      <c r="AGN33" s="231"/>
      <c r="AGO33" s="231"/>
      <c r="AGY33" s="231"/>
      <c r="AGZ33" s="231"/>
      <c r="AHA33" s="231"/>
      <c r="AHB33" s="231"/>
      <c r="AHC33" s="231"/>
      <c r="AHD33" s="231"/>
      <c r="AHE33" s="231"/>
      <c r="AHO33" s="231"/>
      <c r="AHP33" s="231"/>
      <c r="AHQ33" s="231"/>
      <c r="AHR33" s="231"/>
      <c r="AHS33" s="231"/>
      <c r="AHT33" s="231"/>
      <c r="AHU33" s="231"/>
      <c r="AIE33" s="231"/>
      <c r="AIF33" s="231"/>
      <c r="AIG33" s="231"/>
      <c r="AIH33" s="231"/>
      <c r="AII33" s="231"/>
      <c r="AIJ33" s="231"/>
      <c r="AIK33" s="231"/>
      <c r="AIU33" s="231"/>
      <c r="AIV33" s="231"/>
      <c r="AIW33" s="231"/>
      <c r="AIX33" s="231"/>
      <c r="AIY33" s="231"/>
      <c r="AIZ33" s="231"/>
      <c r="AJA33" s="231"/>
      <c r="AJK33" s="231"/>
      <c r="AJL33" s="231"/>
      <c r="AJM33" s="231"/>
      <c r="AJN33" s="231"/>
      <c r="AJO33" s="231"/>
      <c r="AJP33" s="231"/>
      <c r="AJQ33" s="231"/>
      <c r="AKA33" s="231"/>
      <c r="AKB33" s="231"/>
      <c r="AKC33" s="231"/>
      <c r="AKD33" s="231"/>
      <c r="AKE33" s="231"/>
      <c r="AKF33" s="231"/>
      <c r="AKG33" s="231"/>
      <c r="AKQ33" s="231"/>
      <c r="AKR33" s="231"/>
      <c r="AKS33" s="231"/>
      <c r="AKT33" s="231"/>
      <c r="AKU33" s="231"/>
      <c r="AKV33" s="231"/>
      <c r="AKW33" s="231"/>
      <c r="ALG33" s="231"/>
      <c r="ALH33" s="231"/>
      <c r="ALI33" s="231"/>
      <c r="ALJ33" s="231"/>
      <c r="ALK33" s="231"/>
      <c r="ALL33" s="231"/>
      <c r="ALM33" s="231"/>
      <c r="ALW33" s="231"/>
      <c r="ALX33" s="231"/>
      <c r="ALY33" s="231"/>
      <c r="ALZ33" s="231"/>
      <c r="AMA33" s="231"/>
      <c r="AMB33" s="231"/>
      <c r="AMC33" s="231"/>
      <c r="AMM33" s="231"/>
      <c r="AMN33" s="231"/>
      <c r="AMO33" s="231"/>
      <c r="AMP33" s="231"/>
      <c r="AMQ33" s="231"/>
      <c r="AMR33" s="231"/>
      <c r="AMS33" s="231"/>
      <c r="ANC33" s="231"/>
      <c r="AND33" s="231"/>
      <c r="ANE33" s="231"/>
      <c r="ANF33" s="231"/>
      <c r="ANG33" s="231"/>
      <c r="ANH33" s="231"/>
      <c r="ANI33" s="231"/>
      <c r="ANS33" s="231"/>
      <c r="ANT33" s="231"/>
      <c r="ANU33" s="231"/>
      <c r="ANV33" s="231"/>
      <c r="ANW33" s="231"/>
      <c r="ANX33" s="231"/>
      <c r="ANY33" s="231"/>
      <c r="AOI33" s="231"/>
      <c r="AOJ33" s="231"/>
      <c r="AOK33" s="231"/>
      <c r="AOL33" s="231"/>
      <c r="AOM33" s="231"/>
      <c r="AON33" s="231"/>
      <c r="AOO33" s="231"/>
      <c r="AOY33" s="231"/>
      <c r="AOZ33" s="231"/>
      <c r="APA33" s="231"/>
      <c r="APB33" s="231"/>
      <c r="APC33" s="231"/>
      <c r="APD33" s="231"/>
      <c r="APE33" s="231"/>
      <c r="APO33" s="231"/>
      <c r="APP33" s="231"/>
      <c r="APQ33" s="231"/>
      <c r="APR33" s="231"/>
      <c r="APS33" s="231"/>
      <c r="APT33" s="231"/>
      <c r="APU33" s="231"/>
      <c r="AQE33" s="231"/>
      <c r="AQF33" s="231"/>
      <c r="AQG33" s="231"/>
      <c r="AQH33" s="231"/>
      <c r="AQI33" s="231"/>
      <c r="AQJ33" s="231"/>
      <c r="AQK33" s="231"/>
      <c r="AQU33" s="231"/>
      <c r="AQV33" s="231"/>
      <c r="AQW33" s="231"/>
      <c r="AQX33" s="231"/>
      <c r="AQY33" s="231"/>
      <c r="AQZ33" s="231"/>
      <c r="ARA33" s="231"/>
      <c r="ARK33" s="231"/>
      <c r="ARL33" s="231"/>
      <c r="ARM33" s="231"/>
      <c r="ARN33" s="231"/>
      <c r="ARO33" s="231"/>
      <c r="ARP33" s="231"/>
      <c r="ARQ33" s="231"/>
      <c r="ASA33" s="231"/>
      <c r="ASB33" s="231"/>
      <c r="ASC33" s="231"/>
      <c r="ASD33" s="231"/>
      <c r="ASE33" s="231"/>
      <c r="ASF33" s="231"/>
      <c r="ASG33" s="231"/>
      <c r="ASQ33" s="231"/>
      <c r="ASR33" s="231"/>
      <c r="ASS33" s="231"/>
      <c r="AST33" s="231"/>
      <c r="ASU33" s="231"/>
      <c r="ASV33" s="231"/>
      <c r="ASW33" s="231"/>
      <c r="ATG33" s="231"/>
      <c r="ATH33" s="231"/>
      <c r="ATI33" s="231"/>
      <c r="ATJ33" s="231"/>
      <c r="ATK33" s="231"/>
      <c r="ATL33" s="231"/>
      <c r="ATM33" s="231"/>
      <c r="ATW33" s="231"/>
      <c r="ATX33" s="231"/>
      <c r="ATY33" s="231"/>
      <c r="ATZ33" s="231"/>
      <c r="AUA33" s="231"/>
      <c r="AUB33" s="231"/>
      <c r="AUC33" s="231"/>
      <c r="AUM33" s="231"/>
      <c r="AUN33" s="231"/>
      <c r="AUO33" s="231"/>
      <c r="AUP33" s="231"/>
      <c r="AUQ33" s="231"/>
      <c r="AUR33" s="231"/>
      <c r="AUS33" s="231"/>
      <c r="AVC33" s="231"/>
      <c r="AVD33" s="231"/>
      <c r="AVE33" s="231"/>
      <c r="AVF33" s="231"/>
      <c r="AVG33" s="231"/>
      <c r="AVH33" s="231"/>
      <c r="AVI33" s="231"/>
      <c r="AVS33" s="231"/>
      <c r="AVT33" s="231"/>
      <c r="AVU33" s="231"/>
      <c r="AVV33" s="231"/>
      <c r="AVW33" s="231"/>
      <c r="AVX33" s="231"/>
      <c r="AVY33" s="231"/>
      <c r="AWI33" s="231"/>
      <c r="AWJ33" s="231"/>
      <c r="AWK33" s="231"/>
      <c r="AWL33" s="231"/>
      <c r="AWM33" s="231"/>
      <c r="AWN33" s="231"/>
      <c r="AWO33" s="231"/>
      <c r="AWY33" s="231"/>
      <c r="AWZ33" s="231"/>
      <c r="AXA33" s="231"/>
      <c r="AXB33" s="231"/>
      <c r="AXC33" s="231"/>
      <c r="AXD33" s="231"/>
      <c r="AXE33" s="231"/>
      <c r="AXO33" s="231"/>
      <c r="AXP33" s="231"/>
      <c r="AXQ33" s="231"/>
      <c r="AXR33" s="231"/>
      <c r="AXS33" s="231"/>
      <c r="AXT33" s="231"/>
      <c r="AXU33" s="231"/>
      <c r="AYE33" s="231"/>
      <c r="AYF33" s="231"/>
      <c r="AYG33" s="231"/>
      <c r="AYH33" s="231"/>
      <c r="AYI33" s="231"/>
      <c r="AYJ33" s="231"/>
      <c r="AYK33" s="231"/>
      <c r="AYU33" s="231"/>
      <c r="AYV33" s="231"/>
      <c r="AYW33" s="231"/>
      <c r="AYX33" s="231"/>
      <c r="AYY33" s="231"/>
      <c r="AYZ33" s="231"/>
      <c r="AZA33" s="231"/>
      <c r="AZK33" s="231"/>
      <c r="AZL33" s="231"/>
      <c r="AZM33" s="231"/>
      <c r="AZN33" s="231"/>
      <c r="AZO33" s="231"/>
      <c r="AZP33" s="231"/>
      <c r="AZQ33" s="231"/>
      <c r="BAA33" s="231"/>
      <c r="BAB33" s="231"/>
      <c r="BAC33" s="231"/>
      <c r="BAD33" s="231"/>
      <c r="BAE33" s="231"/>
      <c r="BAF33" s="231"/>
      <c r="BAG33" s="231"/>
      <c r="BAQ33" s="231"/>
      <c r="BAR33" s="231"/>
      <c r="BAS33" s="231"/>
      <c r="BAT33" s="231"/>
      <c r="BAU33" s="231"/>
      <c r="BAV33" s="231"/>
      <c r="BAW33" s="231"/>
      <c r="BBG33" s="231"/>
      <c r="BBH33" s="231"/>
      <c r="BBI33" s="231"/>
      <c r="BBJ33" s="231"/>
      <c r="BBK33" s="231"/>
      <c r="BBL33" s="231"/>
      <c r="BBM33" s="231"/>
      <c r="BBW33" s="231"/>
      <c r="BBX33" s="231"/>
      <c r="BBY33" s="231"/>
      <c r="BBZ33" s="231"/>
      <c r="BCA33" s="231"/>
      <c r="BCB33" s="231"/>
      <c r="BCC33" s="231"/>
      <c r="BCM33" s="231"/>
      <c r="BCN33" s="231"/>
      <c r="BCO33" s="231"/>
      <c r="BCP33" s="231"/>
      <c r="BCQ33" s="231"/>
      <c r="BCR33" s="231"/>
      <c r="BCS33" s="231"/>
      <c r="BDC33" s="231"/>
      <c r="BDD33" s="231"/>
      <c r="BDE33" s="231"/>
      <c r="BDF33" s="231"/>
      <c r="BDG33" s="231"/>
      <c r="BDH33" s="231"/>
      <c r="BDI33" s="231"/>
      <c r="BDS33" s="231"/>
      <c r="BDT33" s="231"/>
      <c r="BDU33" s="231"/>
      <c r="BDV33" s="231"/>
      <c r="BDW33" s="231"/>
      <c r="BDX33" s="231"/>
      <c r="BDY33" s="231"/>
      <c r="BEI33" s="231"/>
      <c r="BEJ33" s="231"/>
      <c r="BEK33" s="231"/>
      <c r="BEL33" s="231"/>
      <c r="BEM33" s="231"/>
      <c r="BEN33" s="231"/>
      <c r="BEO33" s="231"/>
      <c r="BEY33" s="231"/>
      <c r="BEZ33" s="231"/>
      <c r="BFA33" s="231"/>
      <c r="BFB33" s="231"/>
      <c r="BFC33" s="231"/>
      <c r="BFD33" s="231"/>
      <c r="BFE33" s="231"/>
      <c r="BFO33" s="231"/>
      <c r="BFP33" s="231"/>
      <c r="BFQ33" s="231"/>
      <c r="BFR33" s="231"/>
      <c r="BFS33" s="231"/>
      <c r="BFT33" s="231"/>
      <c r="BFU33" s="231"/>
      <c r="BGE33" s="231"/>
      <c r="BGF33" s="231"/>
      <c r="BGG33" s="231"/>
      <c r="BGH33" s="231"/>
      <c r="BGI33" s="231"/>
      <c r="BGJ33" s="231"/>
      <c r="BGK33" s="231"/>
      <c r="BGU33" s="231"/>
      <c r="BGV33" s="231"/>
      <c r="BGW33" s="231"/>
      <c r="BGX33" s="231"/>
      <c r="BGY33" s="231"/>
      <c r="BGZ33" s="231"/>
      <c r="BHA33" s="231"/>
      <c r="BHK33" s="231"/>
      <c r="BHL33" s="231"/>
      <c r="BHM33" s="231"/>
      <c r="BHN33" s="231"/>
      <c r="BHO33" s="231"/>
      <c r="BHP33" s="231"/>
      <c r="BHQ33" s="231"/>
      <c r="BIA33" s="231"/>
      <c r="BIB33" s="231"/>
      <c r="BIC33" s="231"/>
      <c r="BID33" s="231"/>
      <c r="BIE33" s="231"/>
      <c r="BIF33" s="231"/>
      <c r="BIG33" s="231"/>
      <c r="BIQ33" s="231"/>
      <c r="BIR33" s="231"/>
      <c r="BIS33" s="231"/>
      <c r="BIT33" s="231"/>
      <c r="BIU33" s="231"/>
      <c r="BIV33" s="231"/>
      <c r="BIW33" s="231"/>
      <c r="BJG33" s="231"/>
      <c r="BJH33" s="231"/>
      <c r="BJI33" s="231"/>
      <c r="BJJ33" s="231"/>
      <c r="BJK33" s="231"/>
      <c r="BJL33" s="231"/>
      <c r="BJM33" s="231"/>
      <c r="BJW33" s="231"/>
      <c r="BJX33" s="231"/>
      <c r="BJY33" s="231"/>
      <c r="BJZ33" s="231"/>
      <c r="BKA33" s="231"/>
      <c r="BKB33" s="231"/>
      <c r="BKC33" s="231"/>
      <c r="BKM33" s="231"/>
      <c r="BKN33" s="231"/>
      <c r="BKO33" s="231"/>
      <c r="BKP33" s="231"/>
      <c r="BKQ33" s="231"/>
      <c r="BKR33" s="231"/>
      <c r="BKS33" s="231"/>
      <c r="BLC33" s="231"/>
      <c r="BLD33" s="231"/>
      <c r="BLE33" s="231"/>
      <c r="BLF33" s="231"/>
      <c r="BLG33" s="231"/>
      <c r="BLH33" s="231"/>
      <c r="BLI33" s="231"/>
      <c r="BLS33" s="231"/>
      <c r="BLT33" s="231"/>
      <c r="BLU33" s="231"/>
      <c r="BLV33" s="231"/>
      <c r="BLW33" s="231"/>
      <c r="BLX33" s="231"/>
      <c r="BLY33" s="231"/>
      <c r="BMI33" s="231"/>
      <c r="BMJ33" s="231"/>
      <c r="BMK33" s="231"/>
      <c r="BML33" s="231"/>
      <c r="BMM33" s="231"/>
      <c r="BMN33" s="231"/>
      <c r="BMO33" s="231"/>
      <c r="BMY33" s="231"/>
      <c r="BMZ33" s="231"/>
      <c r="BNA33" s="231"/>
      <c r="BNB33" s="231"/>
      <c r="BNC33" s="231"/>
      <c r="BND33" s="231"/>
      <c r="BNE33" s="231"/>
      <c r="BNO33" s="231"/>
      <c r="BNP33" s="231"/>
      <c r="BNQ33" s="231"/>
      <c r="BNR33" s="231"/>
      <c r="BNS33" s="231"/>
      <c r="BNT33" s="231"/>
      <c r="BNU33" s="231"/>
      <c r="BOE33" s="231"/>
      <c r="BOF33" s="231"/>
      <c r="BOG33" s="231"/>
      <c r="BOH33" s="231"/>
      <c r="BOI33" s="231"/>
      <c r="BOJ33" s="231"/>
      <c r="BOK33" s="231"/>
      <c r="BOU33" s="231"/>
      <c r="BOV33" s="231"/>
      <c r="BOW33" s="231"/>
      <c r="BOX33" s="231"/>
      <c r="BOY33" s="231"/>
      <c r="BOZ33" s="231"/>
      <c r="BPA33" s="231"/>
      <c r="BPK33" s="231"/>
      <c r="BPL33" s="231"/>
      <c r="BPM33" s="231"/>
      <c r="BPN33" s="231"/>
      <c r="BPO33" s="231"/>
      <c r="BPP33" s="231"/>
      <c r="BPQ33" s="231"/>
      <c r="BQA33" s="231"/>
      <c r="BQB33" s="231"/>
      <c r="BQC33" s="231"/>
      <c r="BQD33" s="231"/>
      <c r="BQE33" s="231"/>
      <c r="BQF33" s="231"/>
      <c r="BQG33" s="231"/>
      <c r="BQQ33" s="231"/>
      <c r="BQR33" s="231"/>
      <c r="BQS33" s="231"/>
      <c r="BQT33" s="231"/>
      <c r="BQU33" s="231"/>
      <c r="BQV33" s="231"/>
      <c r="BQW33" s="231"/>
      <c r="BRG33" s="231"/>
      <c r="BRH33" s="231"/>
      <c r="BRI33" s="231"/>
      <c r="BRJ33" s="231"/>
      <c r="BRK33" s="231"/>
      <c r="BRL33" s="231"/>
      <c r="BRM33" s="231"/>
      <c r="BRW33" s="231"/>
      <c r="BRX33" s="231"/>
      <c r="BRY33" s="231"/>
      <c r="BRZ33" s="231"/>
      <c r="BSA33" s="231"/>
      <c r="BSB33" s="231"/>
      <c r="BSC33" s="231"/>
      <c r="BSM33" s="231"/>
      <c r="BSN33" s="231"/>
      <c r="BSO33" s="231"/>
      <c r="BSP33" s="231"/>
      <c r="BSQ33" s="231"/>
      <c r="BSR33" s="231"/>
      <c r="BSS33" s="231"/>
      <c r="BTC33" s="231"/>
      <c r="BTD33" s="231"/>
      <c r="BTE33" s="231"/>
      <c r="BTF33" s="231"/>
      <c r="BTG33" s="231"/>
      <c r="BTH33" s="231"/>
      <c r="BTI33" s="231"/>
      <c r="BTS33" s="231"/>
      <c r="BTT33" s="231"/>
      <c r="BTU33" s="231"/>
      <c r="BTV33" s="231"/>
      <c r="BTW33" s="231"/>
      <c r="BTX33" s="231"/>
      <c r="BTY33" s="231"/>
      <c r="BUI33" s="231"/>
      <c r="BUJ33" s="231"/>
      <c r="BUK33" s="231"/>
      <c r="BUL33" s="231"/>
      <c r="BUM33" s="231"/>
      <c r="BUN33" s="231"/>
      <c r="BUO33" s="231"/>
      <c r="BUY33" s="231"/>
      <c r="BUZ33" s="231"/>
      <c r="BVA33" s="231"/>
      <c r="BVB33" s="231"/>
      <c r="BVC33" s="231"/>
      <c r="BVD33" s="231"/>
      <c r="BVE33" s="231"/>
      <c r="BVO33" s="231"/>
      <c r="BVP33" s="231"/>
      <c r="BVQ33" s="231"/>
      <c r="BVR33" s="231"/>
      <c r="BVS33" s="231"/>
      <c r="BVT33" s="231"/>
      <c r="BVU33" s="231"/>
      <c r="BWE33" s="231"/>
      <c r="BWF33" s="231"/>
      <c r="BWG33" s="231"/>
      <c r="BWH33" s="231"/>
      <c r="BWI33" s="231"/>
      <c r="BWJ33" s="231"/>
      <c r="BWK33" s="231"/>
      <c r="BWU33" s="231"/>
      <c r="BWV33" s="231"/>
      <c r="BWW33" s="231"/>
      <c r="BWX33" s="231"/>
      <c r="BWY33" s="231"/>
      <c r="BWZ33" s="231"/>
      <c r="BXA33" s="231"/>
      <c r="BXK33" s="231"/>
      <c r="BXL33" s="231"/>
      <c r="BXM33" s="231"/>
      <c r="BXN33" s="231"/>
      <c r="BXO33" s="231"/>
      <c r="BXP33" s="231"/>
      <c r="BXQ33" s="231"/>
      <c r="BYA33" s="231"/>
      <c r="BYB33" s="231"/>
      <c r="BYC33" s="231"/>
      <c r="BYD33" s="231"/>
      <c r="BYE33" s="231"/>
      <c r="BYF33" s="231"/>
      <c r="BYG33" s="231"/>
      <c r="BYQ33" s="231"/>
      <c r="BYR33" s="231"/>
      <c r="BYS33" s="231"/>
      <c r="BYT33" s="231"/>
      <c r="BYU33" s="231"/>
      <c r="BYV33" s="231"/>
      <c r="BYW33" s="231"/>
      <c r="BZG33" s="231"/>
      <c r="BZH33" s="231"/>
      <c r="BZI33" s="231"/>
      <c r="BZJ33" s="231"/>
      <c r="BZK33" s="231"/>
      <c r="BZL33" s="231"/>
      <c r="BZM33" s="231"/>
      <c r="BZW33" s="231"/>
      <c r="BZX33" s="231"/>
      <c r="BZY33" s="231"/>
      <c r="BZZ33" s="231"/>
      <c r="CAA33" s="231"/>
      <c r="CAB33" s="231"/>
      <c r="CAC33" s="231"/>
      <c r="CAM33" s="231"/>
      <c r="CAN33" s="231"/>
      <c r="CAO33" s="231"/>
      <c r="CAP33" s="231"/>
      <c r="CAQ33" s="231"/>
      <c r="CAR33" s="231"/>
      <c r="CAS33" s="231"/>
      <c r="CBC33" s="231"/>
      <c r="CBD33" s="231"/>
      <c r="CBE33" s="231"/>
      <c r="CBF33" s="231"/>
      <c r="CBG33" s="231"/>
      <c r="CBH33" s="231"/>
      <c r="CBI33" s="231"/>
      <c r="CBS33" s="231"/>
      <c r="CBT33" s="231"/>
      <c r="CBU33" s="231"/>
      <c r="CBV33" s="231"/>
      <c r="CBW33" s="231"/>
      <c r="CBX33" s="231"/>
      <c r="CBY33" s="231"/>
      <c r="CCI33" s="231"/>
      <c r="CCJ33" s="231"/>
      <c r="CCK33" s="231"/>
      <c r="CCL33" s="231"/>
      <c r="CCM33" s="231"/>
      <c r="CCN33" s="231"/>
      <c r="CCO33" s="231"/>
      <c r="CCY33" s="231"/>
      <c r="CCZ33" s="231"/>
      <c r="CDA33" s="231"/>
      <c r="CDB33" s="231"/>
      <c r="CDC33" s="231"/>
      <c r="CDD33" s="231"/>
      <c r="CDE33" s="231"/>
      <c r="CDO33" s="231"/>
      <c r="CDP33" s="231"/>
      <c r="CDQ33" s="231"/>
      <c r="CDR33" s="231"/>
      <c r="CDS33" s="231"/>
      <c r="CDT33" s="231"/>
      <c r="CDU33" s="231"/>
      <c r="CEE33" s="231"/>
      <c r="CEF33" s="231"/>
      <c r="CEG33" s="231"/>
      <c r="CEH33" s="231"/>
      <c r="CEI33" s="231"/>
      <c r="CEJ33" s="231"/>
      <c r="CEK33" s="231"/>
      <c r="CEU33" s="231"/>
      <c r="CEV33" s="231"/>
      <c r="CEW33" s="231"/>
      <c r="CEX33" s="231"/>
      <c r="CEY33" s="231"/>
      <c r="CEZ33" s="231"/>
      <c r="CFA33" s="231"/>
      <c r="CFK33" s="231"/>
      <c r="CFL33" s="231"/>
      <c r="CFM33" s="231"/>
      <c r="CFN33" s="231"/>
      <c r="CFO33" s="231"/>
      <c r="CFP33" s="231"/>
      <c r="CFQ33" s="231"/>
      <c r="CGA33" s="231"/>
      <c r="CGB33" s="231"/>
      <c r="CGC33" s="231"/>
      <c r="CGD33" s="231"/>
      <c r="CGE33" s="231"/>
      <c r="CGF33" s="231"/>
      <c r="CGG33" s="231"/>
      <c r="CGQ33" s="231"/>
      <c r="CGR33" s="231"/>
      <c r="CGS33" s="231"/>
      <c r="CGT33" s="231"/>
      <c r="CGU33" s="231"/>
      <c r="CGV33" s="231"/>
      <c r="CGW33" s="231"/>
      <c r="CHG33" s="231"/>
      <c r="CHH33" s="231"/>
      <c r="CHI33" s="231"/>
      <c r="CHJ33" s="231"/>
      <c r="CHK33" s="231"/>
      <c r="CHL33" s="231"/>
      <c r="CHM33" s="231"/>
      <c r="CHW33" s="231"/>
      <c r="CHX33" s="231"/>
      <c r="CHY33" s="231"/>
      <c r="CHZ33" s="231"/>
      <c r="CIA33" s="231"/>
      <c r="CIB33" s="231"/>
      <c r="CIC33" s="231"/>
      <c r="CIM33" s="231"/>
      <c r="CIN33" s="231"/>
      <c r="CIO33" s="231"/>
      <c r="CIP33" s="231"/>
      <c r="CIQ33" s="231"/>
      <c r="CIR33" s="231"/>
      <c r="CIS33" s="231"/>
      <c r="CJC33" s="231"/>
      <c r="CJD33" s="231"/>
      <c r="CJE33" s="231"/>
      <c r="CJF33" s="231"/>
      <c r="CJG33" s="231"/>
      <c r="CJH33" s="231"/>
      <c r="CJI33" s="231"/>
      <c r="CJS33" s="231"/>
      <c r="CJT33" s="231"/>
      <c r="CJU33" s="231"/>
      <c r="CJV33" s="231"/>
      <c r="CJW33" s="231"/>
      <c r="CJX33" s="231"/>
      <c r="CJY33" s="231"/>
      <c r="CKI33" s="231"/>
      <c r="CKJ33" s="231"/>
      <c r="CKK33" s="231"/>
      <c r="CKL33" s="231"/>
      <c r="CKM33" s="231"/>
      <c r="CKN33" s="231"/>
      <c r="CKO33" s="231"/>
      <c r="CKY33" s="231"/>
      <c r="CKZ33" s="231"/>
      <c r="CLA33" s="231"/>
      <c r="CLB33" s="231"/>
      <c r="CLC33" s="231"/>
      <c r="CLD33" s="231"/>
      <c r="CLE33" s="231"/>
      <c r="CLO33" s="231"/>
      <c r="CLP33" s="231"/>
      <c r="CLQ33" s="231"/>
      <c r="CLR33" s="231"/>
      <c r="CLS33" s="231"/>
      <c r="CLT33" s="231"/>
      <c r="CLU33" s="231"/>
      <c r="CME33" s="231"/>
      <c r="CMF33" s="231"/>
      <c r="CMG33" s="231"/>
      <c r="CMH33" s="231"/>
      <c r="CMI33" s="231"/>
      <c r="CMJ33" s="231"/>
      <c r="CMK33" s="231"/>
      <c r="CMU33" s="231"/>
      <c r="CMV33" s="231"/>
      <c r="CMW33" s="231"/>
      <c r="CMX33" s="231"/>
      <c r="CMY33" s="231"/>
      <c r="CMZ33" s="231"/>
      <c r="CNA33" s="231"/>
      <c r="CNK33" s="231"/>
      <c r="CNL33" s="231"/>
      <c r="CNM33" s="231"/>
      <c r="CNN33" s="231"/>
      <c r="CNO33" s="231"/>
      <c r="CNP33" s="231"/>
      <c r="CNQ33" s="231"/>
      <c r="COA33" s="231"/>
      <c r="COB33" s="231"/>
      <c r="COC33" s="231"/>
      <c r="COD33" s="231"/>
      <c r="COE33" s="231"/>
      <c r="COF33" s="231"/>
      <c r="COG33" s="231"/>
      <c r="COQ33" s="231"/>
      <c r="COR33" s="231"/>
      <c r="COS33" s="231"/>
      <c r="COT33" s="231"/>
      <c r="COU33" s="231"/>
      <c r="COV33" s="231"/>
      <c r="COW33" s="231"/>
      <c r="CPG33" s="231"/>
      <c r="CPH33" s="231"/>
      <c r="CPI33" s="231"/>
      <c r="CPJ33" s="231"/>
      <c r="CPK33" s="231"/>
      <c r="CPL33" s="231"/>
      <c r="CPM33" s="231"/>
      <c r="CPW33" s="231"/>
      <c r="CPX33" s="231"/>
      <c r="CPY33" s="231"/>
      <c r="CPZ33" s="231"/>
      <c r="CQA33" s="231"/>
      <c r="CQB33" s="231"/>
      <c r="CQC33" s="231"/>
      <c r="CQM33" s="231"/>
      <c r="CQN33" s="231"/>
      <c r="CQO33" s="231"/>
      <c r="CQP33" s="231"/>
      <c r="CQQ33" s="231"/>
      <c r="CQR33" s="231"/>
      <c r="CQS33" s="231"/>
      <c r="CRC33" s="231"/>
      <c r="CRD33" s="231"/>
      <c r="CRE33" s="231"/>
      <c r="CRF33" s="231"/>
      <c r="CRG33" s="231"/>
      <c r="CRH33" s="231"/>
      <c r="CRI33" s="231"/>
      <c r="CRS33" s="231"/>
      <c r="CRT33" s="231"/>
      <c r="CRU33" s="231"/>
      <c r="CRV33" s="231"/>
      <c r="CRW33" s="231"/>
      <c r="CRX33" s="231"/>
      <c r="CRY33" s="231"/>
      <c r="CSI33" s="231"/>
      <c r="CSJ33" s="231"/>
      <c r="CSK33" s="231"/>
      <c r="CSL33" s="231"/>
      <c r="CSM33" s="231"/>
      <c r="CSN33" s="231"/>
      <c r="CSO33" s="231"/>
      <c r="CSY33" s="231"/>
      <c r="CSZ33" s="231"/>
      <c r="CTA33" s="231"/>
      <c r="CTB33" s="231"/>
      <c r="CTC33" s="231"/>
      <c r="CTD33" s="231"/>
      <c r="CTE33" s="231"/>
      <c r="CTO33" s="231"/>
      <c r="CTP33" s="231"/>
      <c r="CTQ33" s="231"/>
      <c r="CTR33" s="231"/>
      <c r="CTS33" s="231"/>
      <c r="CTT33" s="231"/>
      <c r="CTU33" s="231"/>
      <c r="CUE33" s="231"/>
      <c r="CUF33" s="231"/>
      <c r="CUG33" s="231"/>
      <c r="CUH33" s="231"/>
      <c r="CUI33" s="231"/>
      <c r="CUJ33" s="231"/>
      <c r="CUK33" s="231"/>
      <c r="CUU33" s="231"/>
      <c r="CUV33" s="231"/>
      <c r="CUW33" s="231"/>
      <c r="CUX33" s="231"/>
      <c r="CUY33" s="231"/>
      <c r="CUZ33" s="231"/>
      <c r="CVA33" s="231"/>
      <c r="CVK33" s="231"/>
      <c r="CVL33" s="231"/>
      <c r="CVM33" s="231"/>
      <c r="CVN33" s="231"/>
      <c r="CVO33" s="231"/>
      <c r="CVP33" s="231"/>
      <c r="CVQ33" s="231"/>
      <c r="CWA33" s="231"/>
      <c r="CWB33" s="231"/>
      <c r="CWC33" s="231"/>
      <c r="CWD33" s="231"/>
      <c r="CWE33" s="231"/>
      <c r="CWF33" s="231"/>
      <c r="CWG33" s="231"/>
      <c r="CWQ33" s="231"/>
      <c r="CWR33" s="231"/>
      <c r="CWS33" s="231"/>
      <c r="CWT33" s="231"/>
      <c r="CWU33" s="231"/>
      <c r="CWV33" s="231"/>
      <c r="CWW33" s="231"/>
      <c r="CXG33" s="231"/>
      <c r="CXH33" s="231"/>
      <c r="CXI33" s="231"/>
      <c r="CXJ33" s="231"/>
      <c r="CXK33" s="231"/>
      <c r="CXL33" s="231"/>
      <c r="CXM33" s="231"/>
      <c r="CXW33" s="231"/>
      <c r="CXX33" s="231"/>
      <c r="CXY33" s="231"/>
      <c r="CXZ33" s="231"/>
      <c r="CYA33" s="231"/>
      <c r="CYB33" s="231"/>
      <c r="CYC33" s="231"/>
      <c r="CYM33" s="231"/>
      <c r="CYN33" s="231"/>
      <c r="CYO33" s="231"/>
      <c r="CYP33" s="231"/>
      <c r="CYQ33" s="231"/>
      <c r="CYR33" s="231"/>
      <c r="CYS33" s="231"/>
      <c r="CZC33" s="231"/>
      <c r="CZD33" s="231"/>
      <c r="CZE33" s="231"/>
      <c r="CZF33" s="231"/>
      <c r="CZG33" s="231"/>
      <c r="CZH33" s="231"/>
      <c r="CZI33" s="231"/>
      <c r="CZS33" s="231"/>
      <c r="CZT33" s="231"/>
      <c r="CZU33" s="231"/>
      <c r="CZV33" s="231"/>
      <c r="CZW33" s="231"/>
      <c r="CZX33" s="231"/>
      <c r="CZY33" s="231"/>
      <c r="DAI33" s="231"/>
      <c r="DAJ33" s="231"/>
      <c r="DAK33" s="231"/>
      <c r="DAL33" s="231"/>
      <c r="DAM33" s="231"/>
      <c r="DAN33" s="231"/>
      <c r="DAO33" s="231"/>
      <c r="DAY33" s="231"/>
      <c r="DAZ33" s="231"/>
      <c r="DBA33" s="231"/>
      <c r="DBB33" s="231"/>
      <c r="DBC33" s="231"/>
      <c r="DBD33" s="231"/>
      <c r="DBE33" s="231"/>
      <c r="DBO33" s="231"/>
      <c r="DBP33" s="231"/>
      <c r="DBQ33" s="231"/>
      <c r="DBR33" s="231"/>
      <c r="DBS33" s="231"/>
      <c r="DBT33" s="231"/>
      <c r="DBU33" s="231"/>
      <c r="DCE33" s="231"/>
      <c r="DCF33" s="231"/>
      <c r="DCG33" s="231"/>
      <c r="DCH33" s="231"/>
      <c r="DCI33" s="231"/>
      <c r="DCJ33" s="231"/>
      <c r="DCK33" s="231"/>
      <c r="DCU33" s="231"/>
      <c r="DCV33" s="231"/>
      <c r="DCW33" s="231"/>
      <c r="DCX33" s="231"/>
      <c r="DCY33" s="231"/>
      <c r="DCZ33" s="231"/>
      <c r="DDA33" s="231"/>
      <c r="DDK33" s="231"/>
      <c r="DDL33" s="231"/>
      <c r="DDM33" s="231"/>
      <c r="DDN33" s="231"/>
      <c r="DDO33" s="231"/>
      <c r="DDP33" s="231"/>
      <c r="DDQ33" s="231"/>
      <c r="DEA33" s="231"/>
      <c r="DEB33" s="231"/>
      <c r="DEC33" s="231"/>
      <c r="DED33" s="231"/>
      <c r="DEE33" s="231"/>
      <c r="DEF33" s="231"/>
      <c r="DEG33" s="231"/>
      <c r="DEQ33" s="231"/>
      <c r="DER33" s="231"/>
      <c r="DES33" s="231"/>
      <c r="DET33" s="231"/>
      <c r="DEU33" s="231"/>
      <c r="DEV33" s="231"/>
      <c r="DEW33" s="231"/>
      <c r="DFG33" s="231"/>
      <c r="DFH33" s="231"/>
      <c r="DFI33" s="231"/>
      <c r="DFJ33" s="231"/>
      <c r="DFK33" s="231"/>
      <c r="DFL33" s="231"/>
      <c r="DFM33" s="231"/>
      <c r="DFW33" s="231"/>
      <c r="DFX33" s="231"/>
      <c r="DFY33" s="231"/>
      <c r="DFZ33" s="231"/>
      <c r="DGA33" s="231"/>
      <c r="DGB33" s="231"/>
      <c r="DGC33" s="231"/>
      <c r="DGM33" s="231"/>
      <c r="DGN33" s="231"/>
      <c r="DGO33" s="231"/>
      <c r="DGP33" s="231"/>
      <c r="DGQ33" s="231"/>
      <c r="DGR33" s="231"/>
      <c r="DGS33" s="231"/>
      <c r="DHC33" s="231"/>
      <c r="DHD33" s="231"/>
      <c r="DHE33" s="231"/>
      <c r="DHF33" s="231"/>
      <c r="DHG33" s="231"/>
      <c r="DHH33" s="231"/>
      <c r="DHI33" s="231"/>
      <c r="DHS33" s="231"/>
      <c r="DHT33" s="231"/>
      <c r="DHU33" s="231"/>
      <c r="DHV33" s="231"/>
      <c r="DHW33" s="231"/>
      <c r="DHX33" s="231"/>
      <c r="DHY33" s="231"/>
      <c r="DII33" s="231"/>
      <c r="DIJ33" s="231"/>
      <c r="DIK33" s="231"/>
      <c r="DIL33" s="231"/>
      <c r="DIM33" s="231"/>
      <c r="DIN33" s="231"/>
      <c r="DIO33" s="231"/>
      <c r="DIY33" s="231"/>
      <c r="DIZ33" s="231"/>
      <c r="DJA33" s="231"/>
      <c r="DJB33" s="231"/>
      <c r="DJC33" s="231"/>
      <c r="DJD33" s="231"/>
      <c r="DJE33" s="231"/>
      <c r="DJO33" s="231"/>
      <c r="DJP33" s="231"/>
      <c r="DJQ33" s="231"/>
      <c r="DJR33" s="231"/>
      <c r="DJS33" s="231"/>
      <c r="DJT33" s="231"/>
      <c r="DJU33" s="231"/>
      <c r="DKE33" s="231"/>
      <c r="DKF33" s="231"/>
      <c r="DKG33" s="231"/>
      <c r="DKH33" s="231"/>
      <c r="DKI33" s="231"/>
      <c r="DKJ33" s="231"/>
      <c r="DKK33" s="231"/>
      <c r="DKU33" s="231"/>
      <c r="DKV33" s="231"/>
      <c r="DKW33" s="231"/>
      <c r="DKX33" s="231"/>
      <c r="DKY33" s="231"/>
      <c r="DKZ33" s="231"/>
      <c r="DLA33" s="231"/>
      <c r="DLK33" s="231"/>
      <c r="DLL33" s="231"/>
      <c r="DLM33" s="231"/>
      <c r="DLN33" s="231"/>
      <c r="DLO33" s="231"/>
      <c r="DLP33" s="231"/>
      <c r="DLQ33" s="231"/>
      <c r="DMA33" s="231"/>
      <c r="DMB33" s="231"/>
      <c r="DMC33" s="231"/>
      <c r="DMD33" s="231"/>
      <c r="DME33" s="231"/>
      <c r="DMF33" s="231"/>
      <c r="DMG33" s="231"/>
      <c r="DMQ33" s="231"/>
      <c r="DMR33" s="231"/>
      <c r="DMS33" s="231"/>
      <c r="DMT33" s="231"/>
      <c r="DMU33" s="231"/>
      <c r="DMV33" s="231"/>
      <c r="DMW33" s="231"/>
      <c r="DNG33" s="231"/>
      <c r="DNH33" s="231"/>
      <c r="DNI33" s="231"/>
      <c r="DNJ33" s="231"/>
      <c r="DNK33" s="231"/>
      <c r="DNL33" s="231"/>
      <c r="DNM33" s="231"/>
      <c r="DNW33" s="231"/>
      <c r="DNX33" s="231"/>
      <c r="DNY33" s="231"/>
      <c r="DNZ33" s="231"/>
      <c r="DOA33" s="231"/>
      <c r="DOB33" s="231"/>
      <c r="DOC33" s="231"/>
      <c r="DOM33" s="231"/>
      <c r="DON33" s="231"/>
      <c r="DOO33" s="231"/>
      <c r="DOP33" s="231"/>
      <c r="DOQ33" s="231"/>
      <c r="DOR33" s="231"/>
      <c r="DOS33" s="231"/>
      <c r="DPC33" s="231"/>
      <c r="DPD33" s="231"/>
      <c r="DPE33" s="231"/>
      <c r="DPF33" s="231"/>
      <c r="DPG33" s="231"/>
      <c r="DPH33" s="231"/>
      <c r="DPI33" s="231"/>
      <c r="DPS33" s="231"/>
      <c r="DPT33" s="231"/>
      <c r="DPU33" s="231"/>
      <c r="DPV33" s="231"/>
      <c r="DPW33" s="231"/>
      <c r="DPX33" s="231"/>
      <c r="DPY33" s="231"/>
      <c r="DQI33" s="231"/>
      <c r="DQJ33" s="231"/>
      <c r="DQK33" s="231"/>
      <c r="DQL33" s="231"/>
      <c r="DQM33" s="231"/>
      <c r="DQN33" s="231"/>
      <c r="DQO33" s="231"/>
      <c r="DQY33" s="231"/>
      <c r="DQZ33" s="231"/>
      <c r="DRA33" s="231"/>
      <c r="DRB33" s="231"/>
      <c r="DRC33" s="231"/>
      <c r="DRD33" s="231"/>
      <c r="DRE33" s="231"/>
      <c r="DRO33" s="231"/>
      <c r="DRP33" s="231"/>
      <c r="DRQ33" s="231"/>
      <c r="DRR33" s="231"/>
      <c r="DRS33" s="231"/>
      <c r="DRT33" s="231"/>
      <c r="DRU33" s="231"/>
      <c r="DSE33" s="231"/>
      <c r="DSF33" s="231"/>
      <c r="DSG33" s="231"/>
      <c r="DSH33" s="231"/>
      <c r="DSI33" s="231"/>
      <c r="DSJ33" s="231"/>
      <c r="DSK33" s="231"/>
      <c r="DSU33" s="231"/>
      <c r="DSV33" s="231"/>
      <c r="DSW33" s="231"/>
      <c r="DSX33" s="231"/>
      <c r="DSY33" s="231"/>
      <c r="DSZ33" s="231"/>
      <c r="DTA33" s="231"/>
      <c r="DTK33" s="231"/>
      <c r="DTL33" s="231"/>
      <c r="DTM33" s="231"/>
      <c r="DTN33" s="231"/>
      <c r="DTO33" s="231"/>
      <c r="DTP33" s="231"/>
      <c r="DTQ33" s="231"/>
      <c r="DUA33" s="231"/>
      <c r="DUB33" s="231"/>
      <c r="DUC33" s="231"/>
      <c r="DUD33" s="231"/>
      <c r="DUE33" s="231"/>
      <c r="DUF33" s="231"/>
      <c r="DUG33" s="231"/>
      <c r="DUQ33" s="231"/>
      <c r="DUR33" s="231"/>
      <c r="DUS33" s="231"/>
      <c r="DUT33" s="231"/>
      <c r="DUU33" s="231"/>
      <c r="DUV33" s="231"/>
      <c r="DUW33" s="231"/>
      <c r="DVG33" s="231"/>
      <c r="DVH33" s="231"/>
      <c r="DVI33" s="231"/>
      <c r="DVJ33" s="231"/>
      <c r="DVK33" s="231"/>
      <c r="DVL33" s="231"/>
      <c r="DVM33" s="231"/>
      <c r="DVW33" s="231"/>
      <c r="DVX33" s="231"/>
      <c r="DVY33" s="231"/>
      <c r="DVZ33" s="231"/>
      <c r="DWA33" s="231"/>
      <c r="DWB33" s="231"/>
      <c r="DWC33" s="231"/>
      <c r="DWM33" s="231"/>
      <c r="DWN33" s="231"/>
      <c r="DWO33" s="231"/>
      <c r="DWP33" s="231"/>
      <c r="DWQ33" s="231"/>
      <c r="DWR33" s="231"/>
      <c r="DWS33" s="231"/>
      <c r="DXC33" s="231"/>
      <c r="DXD33" s="231"/>
      <c r="DXE33" s="231"/>
      <c r="DXF33" s="231"/>
      <c r="DXG33" s="231"/>
      <c r="DXH33" s="231"/>
      <c r="DXI33" s="231"/>
      <c r="DXS33" s="231"/>
      <c r="DXT33" s="231"/>
      <c r="DXU33" s="231"/>
      <c r="DXV33" s="231"/>
      <c r="DXW33" s="231"/>
      <c r="DXX33" s="231"/>
      <c r="DXY33" s="231"/>
      <c r="DYI33" s="231"/>
      <c r="DYJ33" s="231"/>
      <c r="DYK33" s="231"/>
      <c r="DYL33" s="231"/>
      <c r="DYM33" s="231"/>
      <c r="DYN33" s="231"/>
      <c r="DYO33" s="231"/>
      <c r="DYY33" s="231"/>
      <c r="DYZ33" s="231"/>
      <c r="DZA33" s="231"/>
      <c r="DZB33" s="231"/>
      <c r="DZC33" s="231"/>
      <c r="DZD33" s="231"/>
      <c r="DZE33" s="231"/>
      <c r="DZO33" s="231"/>
      <c r="DZP33" s="231"/>
      <c r="DZQ33" s="231"/>
      <c r="DZR33" s="231"/>
      <c r="DZS33" s="231"/>
      <c r="DZT33" s="231"/>
      <c r="DZU33" s="231"/>
      <c r="EAE33" s="231"/>
      <c r="EAF33" s="231"/>
      <c r="EAG33" s="231"/>
      <c r="EAH33" s="231"/>
      <c r="EAI33" s="231"/>
      <c r="EAJ33" s="231"/>
      <c r="EAK33" s="231"/>
      <c r="EAU33" s="231"/>
      <c r="EAV33" s="231"/>
      <c r="EAW33" s="231"/>
      <c r="EAX33" s="231"/>
      <c r="EAY33" s="231"/>
      <c r="EAZ33" s="231"/>
      <c r="EBA33" s="231"/>
      <c r="EBK33" s="231"/>
      <c r="EBL33" s="231"/>
      <c r="EBM33" s="231"/>
      <c r="EBN33" s="231"/>
      <c r="EBO33" s="231"/>
      <c r="EBP33" s="231"/>
      <c r="EBQ33" s="231"/>
      <c r="ECA33" s="231"/>
      <c r="ECB33" s="231"/>
      <c r="ECC33" s="231"/>
      <c r="ECD33" s="231"/>
      <c r="ECE33" s="231"/>
      <c r="ECF33" s="231"/>
      <c r="ECG33" s="231"/>
      <c r="ECQ33" s="231"/>
      <c r="ECR33" s="231"/>
      <c r="ECS33" s="231"/>
      <c r="ECT33" s="231"/>
      <c r="ECU33" s="231"/>
      <c r="ECV33" s="231"/>
      <c r="ECW33" s="231"/>
      <c r="EDG33" s="231"/>
      <c r="EDH33" s="231"/>
      <c r="EDI33" s="231"/>
      <c r="EDJ33" s="231"/>
      <c r="EDK33" s="231"/>
      <c r="EDL33" s="231"/>
      <c r="EDM33" s="231"/>
      <c r="EDW33" s="231"/>
      <c r="EDX33" s="231"/>
      <c r="EDY33" s="231"/>
      <c r="EDZ33" s="231"/>
      <c r="EEA33" s="231"/>
      <c r="EEB33" s="231"/>
      <c r="EEC33" s="231"/>
      <c r="EEM33" s="231"/>
      <c r="EEN33" s="231"/>
      <c r="EEO33" s="231"/>
      <c r="EEP33" s="231"/>
      <c r="EEQ33" s="231"/>
      <c r="EER33" s="231"/>
      <c r="EES33" s="231"/>
      <c r="EFC33" s="231"/>
      <c r="EFD33" s="231"/>
      <c r="EFE33" s="231"/>
      <c r="EFF33" s="231"/>
      <c r="EFG33" s="231"/>
      <c r="EFH33" s="231"/>
      <c r="EFI33" s="231"/>
      <c r="EFS33" s="231"/>
      <c r="EFT33" s="231"/>
      <c r="EFU33" s="231"/>
      <c r="EFV33" s="231"/>
      <c r="EFW33" s="231"/>
      <c r="EFX33" s="231"/>
      <c r="EFY33" s="231"/>
      <c r="EGI33" s="231"/>
      <c r="EGJ33" s="231"/>
      <c r="EGK33" s="231"/>
      <c r="EGL33" s="231"/>
      <c r="EGM33" s="231"/>
      <c r="EGN33" s="231"/>
      <c r="EGO33" s="231"/>
      <c r="EGY33" s="231"/>
      <c r="EGZ33" s="231"/>
      <c r="EHA33" s="231"/>
      <c r="EHB33" s="231"/>
      <c r="EHC33" s="231"/>
      <c r="EHD33" s="231"/>
      <c r="EHE33" s="231"/>
      <c r="EHO33" s="231"/>
      <c r="EHP33" s="231"/>
      <c r="EHQ33" s="231"/>
      <c r="EHR33" s="231"/>
      <c r="EHS33" s="231"/>
      <c r="EHT33" s="231"/>
      <c r="EHU33" s="231"/>
      <c r="EIE33" s="231"/>
      <c r="EIF33" s="231"/>
      <c r="EIG33" s="231"/>
      <c r="EIH33" s="231"/>
      <c r="EII33" s="231"/>
      <c r="EIJ33" s="231"/>
      <c r="EIK33" s="231"/>
      <c r="EIU33" s="231"/>
      <c r="EIV33" s="231"/>
      <c r="EIW33" s="231"/>
      <c r="EIX33" s="231"/>
      <c r="EIY33" s="231"/>
      <c r="EIZ33" s="231"/>
      <c r="EJA33" s="231"/>
      <c r="EJK33" s="231"/>
      <c r="EJL33" s="231"/>
      <c r="EJM33" s="231"/>
      <c r="EJN33" s="231"/>
      <c r="EJO33" s="231"/>
      <c r="EJP33" s="231"/>
      <c r="EJQ33" s="231"/>
      <c r="EKA33" s="231"/>
      <c r="EKB33" s="231"/>
      <c r="EKC33" s="231"/>
      <c r="EKD33" s="231"/>
      <c r="EKE33" s="231"/>
      <c r="EKF33" s="231"/>
      <c r="EKG33" s="231"/>
      <c r="EKQ33" s="231"/>
      <c r="EKR33" s="231"/>
      <c r="EKS33" s="231"/>
      <c r="EKT33" s="231"/>
      <c r="EKU33" s="231"/>
      <c r="EKV33" s="231"/>
      <c r="EKW33" s="231"/>
      <c r="ELG33" s="231"/>
      <c r="ELH33" s="231"/>
      <c r="ELI33" s="231"/>
      <c r="ELJ33" s="231"/>
      <c r="ELK33" s="231"/>
      <c r="ELL33" s="231"/>
      <c r="ELM33" s="231"/>
      <c r="ELW33" s="231"/>
      <c r="ELX33" s="231"/>
      <c r="ELY33" s="231"/>
      <c r="ELZ33" s="231"/>
      <c r="EMA33" s="231"/>
      <c r="EMB33" s="231"/>
      <c r="EMC33" s="231"/>
      <c r="EMM33" s="231"/>
      <c r="EMN33" s="231"/>
      <c r="EMO33" s="231"/>
      <c r="EMP33" s="231"/>
      <c r="EMQ33" s="231"/>
      <c r="EMR33" s="231"/>
      <c r="EMS33" s="231"/>
      <c r="ENC33" s="231"/>
      <c r="END33" s="231"/>
      <c r="ENE33" s="231"/>
      <c r="ENF33" s="231"/>
      <c r="ENG33" s="231"/>
      <c r="ENH33" s="231"/>
      <c r="ENI33" s="231"/>
      <c r="ENS33" s="231"/>
      <c r="ENT33" s="231"/>
      <c r="ENU33" s="231"/>
      <c r="ENV33" s="231"/>
      <c r="ENW33" s="231"/>
      <c r="ENX33" s="231"/>
      <c r="ENY33" s="231"/>
      <c r="EOI33" s="231"/>
      <c r="EOJ33" s="231"/>
      <c r="EOK33" s="231"/>
      <c r="EOL33" s="231"/>
      <c r="EOM33" s="231"/>
      <c r="EON33" s="231"/>
      <c r="EOO33" s="231"/>
      <c r="EOY33" s="231"/>
      <c r="EOZ33" s="231"/>
      <c r="EPA33" s="231"/>
      <c r="EPB33" s="231"/>
      <c r="EPC33" s="231"/>
      <c r="EPD33" s="231"/>
      <c r="EPE33" s="231"/>
      <c r="EPO33" s="231"/>
      <c r="EPP33" s="231"/>
      <c r="EPQ33" s="231"/>
      <c r="EPR33" s="231"/>
      <c r="EPS33" s="231"/>
      <c r="EPT33" s="231"/>
      <c r="EPU33" s="231"/>
      <c r="EQE33" s="231"/>
      <c r="EQF33" s="231"/>
      <c r="EQG33" s="231"/>
      <c r="EQH33" s="231"/>
      <c r="EQI33" s="231"/>
      <c r="EQJ33" s="231"/>
      <c r="EQK33" s="231"/>
      <c r="EQU33" s="231"/>
      <c r="EQV33" s="231"/>
      <c r="EQW33" s="231"/>
      <c r="EQX33" s="231"/>
      <c r="EQY33" s="231"/>
      <c r="EQZ33" s="231"/>
      <c r="ERA33" s="231"/>
      <c r="ERK33" s="231"/>
      <c r="ERL33" s="231"/>
      <c r="ERM33" s="231"/>
      <c r="ERN33" s="231"/>
      <c r="ERO33" s="231"/>
      <c r="ERP33" s="231"/>
      <c r="ERQ33" s="231"/>
      <c r="ESA33" s="231"/>
      <c r="ESB33" s="231"/>
      <c r="ESC33" s="231"/>
      <c r="ESD33" s="231"/>
      <c r="ESE33" s="231"/>
      <c r="ESF33" s="231"/>
      <c r="ESG33" s="231"/>
      <c r="ESQ33" s="231"/>
      <c r="ESR33" s="231"/>
      <c r="ESS33" s="231"/>
      <c r="EST33" s="231"/>
      <c r="ESU33" s="231"/>
      <c r="ESV33" s="231"/>
      <c r="ESW33" s="231"/>
      <c r="ETG33" s="231"/>
      <c r="ETH33" s="231"/>
      <c r="ETI33" s="231"/>
      <c r="ETJ33" s="231"/>
      <c r="ETK33" s="231"/>
      <c r="ETL33" s="231"/>
      <c r="ETM33" s="231"/>
      <c r="ETW33" s="231"/>
      <c r="ETX33" s="231"/>
      <c r="ETY33" s="231"/>
      <c r="ETZ33" s="231"/>
      <c r="EUA33" s="231"/>
      <c r="EUB33" s="231"/>
      <c r="EUC33" s="231"/>
      <c r="EUM33" s="231"/>
      <c r="EUN33" s="231"/>
      <c r="EUO33" s="231"/>
      <c r="EUP33" s="231"/>
      <c r="EUQ33" s="231"/>
      <c r="EUR33" s="231"/>
      <c r="EUS33" s="231"/>
      <c r="EVC33" s="231"/>
      <c r="EVD33" s="231"/>
      <c r="EVE33" s="231"/>
      <c r="EVF33" s="231"/>
      <c r="EVG33" s="231"/>
      <c r="EVH33" s="231"/>
      <c r="EVI33" s="231"/>
      <c r="EVS33" s="231"/>
      <c r="EVT33" s="231"/>
      <c r="EVU33" s="231"/>
      <c r="EVV33" s="231"/>
      <c r="EVW33" s="231"/>
      <c r="EVX33" s="231"/>
      <c r="EVY33" s="231"/>
      <c r="EWI33" s="231"/>
      <c r="EWJ33" s="231"/>
      <c r="EWK33" s="231"/>
      <c r="EWL33" s="231"/>
      <c r="EWM33" s="231"/>
      <c r="EWN33" s="231"/>
      <c r="EWO33" s="231"/>
      <c r="EWY33" s="231"/>
      <c r="EWZ33" s="231"/>
      <c r="EXA33" s="231"/>
      <c r="EXB33" s="231"/>
      <c r="EXC33" s="231"/>
      <c r="EXD33" s="231"/>
      <c r="EXE33" s="231"/>
      <c r="EXO33" s="231"/>
      <c r="EXP33" s="231"/>
      <c r="EXQ33" s="231"/>
      <c r="EXR33" s="231"/>
      <c r="EXS33" s="231"/>
      <c r="EXT33" s="231"/>
      <c r="EXU33" s="231"/>
      <c r="EYE33" s="231"/>
      <c r="EYF33" s="231"/>
      <c r="EYG33" s="231"/>
      <c r="EYH33" s="231"/>
      <c r="EYI33" s="231"/>
      <c r="EYJ33" s="231"/>
      <c r="EYK33" s="231"/>
      <c r="EYU33" s="231"/>
      <c r="EYV33" s="231"/>
      <c r="EYW33" s="231"/>
      <c r="EYX33" s="231"/>
      <c r="EYY33" s="231"/>
      <c r="EYZ33" s="231"/>
      <c r="EZA33" s="231"/>
      <c r="EZK33" s="231"/>
      <c r="EZL33" s="231"/>
      <c r="EZM33" s="231"/>
      <c r="EZN33" s="231"/>
      <c r="EZO33" s="231"/>
      <c r="EZP33" s="231"/>
      <c r="EZQ33" s="231"/>
      <c r="FAA33" s="231"/>
      <c r="FAB33" s="231"/>
      <c r="FAC33" s="231"/>
      <c r="FAD33" s="231"/>
      <c r="FAE33" s="231"/>
      <c r="FAF33" s="231"/>
      <c r="FAG33" s="231"/>
      <c r="FAQ33" s="231"/>
      <c r="FAR33" s="231"/>
      <c r="FAS33" s="231"/>
      <c r="FAT33" s="231"/>
      <c r="FAU33" s="231"/>
      <c r="FAV33" s="231"/>
      <c r="FAW33" s="231"/>
      <c r="FBG33" s="231"/>
      <c r="FBH33" s="231"/>
      <c r="FBI33" s="231"/>
      <c r="FBJ33" s="231"/>
      <c r="FBK33" s="231"/>
      <c r="FBL33" s="231"/>
      <c r="FBM33" s="231"/>
      <c r="FBW33" s="231"/>
      <c r="FBX33" s="231"/>
      <c r="FBY33" s="231"/>
      <c r="FBZ33" s="231"/>
      <c r="FCA33" s="231"/>
      <c r="FCB33" s="231"/>
      <c r="FCC33" s="231"/>
      <c r="FCM33" s="231"/>
      <c r="FCN33" s="231"/>
      <c r="FCO33" s="231"/>
      <c r="FCP33" s="231"/>
      <c r="FCQ33" s="231"/>
      <c r="FCR33" s="231"/>
      <c r="FCS33" s="231"/>
      <c r="FDC33" s="231"/>
      <c r="FDD33" s="231"/>
      <c r="FDE33" s="231"/>
      <c r="FDF33" s="231"/>
      <c r="FDG33" s="231"/>
      <c r="FDH33" s="231"/>
      <c r="FDI33" s="231"/>
      <c r="FDS33" s="231"/>
      <c r="FDT33" s="231"/>
      <c r="FDU33" s="231"/>
      <c r="FDV33" s="231"/>
      <c r="FDW33" s="231"/>
      <c r="FDX33" s="231"/>
      <c r="FDY33" s="231"/>
      <c r="FEI33" s="231"/>
      <c r="FEJ33" s="231"/>
      <c r="FEK33" s="231"/>
      <c r="FEL33" s="231"/>
      <c r="FEM33" s="231"/>
      <c r="FEN33" s="231"/>
      <c r="FEO33" s="231"/>
      <c r="FEY33" s="231"/>
      <c r="FEZ33" s="231"/>
      <c r="FFA33" s="231"/>
      <c r="FFB33" s="231"/>
      <c r="FFC33" s="231"/>
      <c r="FFD33" s="231"/>
      <c r="FFE33" s="231"/>
      <c r="FFO33" s="231"/>
      <c r="FFP33" s="231"/>
      <c r="FFQ33" s="231"/>
      <c r="FFR33" s="231"/>
      <c r="FFS33" s="231"/>
      <c r="FFT33" s="231"/>
      <c r="FFU33" s="231"/>
      <c r="FGE33" s="231"/>
      <c r="FGF33" s="231"/>
      <c r="FGG33" s="231"/>
      <c r="FGH33" s="231"/>
      <c r="FGI33" s="231"/>
      <c r="FGJ33" s="231"/>
      <c r="FGK33" s="231"/>
      <c r="FGU33" s="231"/>
      <c r="FGV33" s="231"/>
      <c r="FGW33" s="231"/>
      <c r="FGX33" s="231"/>
      <c r="FGY33" s="231"/>
      <c r="FGZ33" s="231"/>
      <c r="FHA33" s="231"/>
      <c r="FHK33" s="231"/>
      <c r="FHL33" s="231"/>
      <c r="FHM33" s="231"/>
      <c r="FHN33" s="231"/>
      <c r="FHO33" s="231"/>
      <c r="FHP33" s="231"/>
      <c r="FHQ33" s="231"/>
      <c r="FIA33" s="231"/>
      <c r="FIB33" s="231"/>
      <c r="FIC33" s="231"/>
      <c r="FID33" s="231"/>
      <c r="FIE33" s="231"/>
      <c r="FIF33" s="231"/>
      <c r="FIG33" s="231"/>
      <c r="FIQ33" s="231"/>
      <c r="FIR33" s="231"/>
      <c r="FIS33" s="231"/>
      <c r="FIT33" s="231"/>
      <c r="FIU33" s="231"/>
      <c r="FIV33" s="231"/>
      <c r="FIW33" s="231"/>
      <c r="FJG33" s="231"/>
      <c r="FJH33" s="231"/>
      <c r="FJI33" s="231"/>
      <c r="FJJ33" s="231"/>
      <c r="FJK33" s="231"/>
      <c r="FJL33" s="231"/>
      <c r="FJM33" s="231"/>
      <c r="FJW33" s="231"/>
      <c r="FJX33" s="231"/>
      <c r="FJY33" s="231"/>
      <c r="FJZ33" s="231"/>
      <c r="FKA33" s="231"/>
      <c r="FKB33" s="231"/>
      <c r="FKC33" s="231"/>
      <c r="FKM33" s="231"/>
      <c r="FKN33" s="231"/>
      <c r="FKO33" s="231"/>
      <c r="FKP33" s="231"/>
      <c r="FKQ33" s="231"/>
      <c r="FKR33" s="231"/>
      <c r="FKS33" s="231"/>
      <c r="FLC33" s="231"/>
      <c r="FLD33" s="231"/>
      <c r="FLE33" s="231"/>
      <c r="FLF33" s="231"/>
      <c r="FLG33" s="231"/>
      <c r="FLH33" s="231"/>
      <c r="FLI33" s="231"/>
      <c r="FLS33" s="231"/>
      <c r="FLT33" s="231"/>
      <c r="FLU33" s="231"/>
      <c r="FLV33" s="231"/>
      <c r="FLW33" s="231"/>
      <c r="FLX33" s="231"/>
      <c r="FLY33" s="231"/>
      <c r="FMI33" s="231"/>
      <c r="FMJ33" s="231"/>
      <c r="FMK33" s="231"/>
      <c r="FML33" s="231"/>
      <c r="FMM33" s="231"/>
      <c r="FMN33" s="231"/>
      <c r="FMO33" s="231"/>
      <c r="FMY33" s="231"/>
      <c r="FMZ33" s="231"/>
      <c r="FNA33" s="231"/>
      <c r="FNB33" s="231"/>
      <c r="FNC33" s="231"/>
      <c r="FND33" s="231"/>
      <c r="FNE33" s="231"/>
      <c r="FNO33" s="231"/>
      <c r="FNP33" s="231"/>
      <c r="FNQ33" s="231"/>
      <c r="FNR33" s="231"/>
      <c r="FNS33" s="231"/>
      <c r="FNT33" s="231"/>
      <c r="FNU33" s="231"/>
      <c r="FOE33" s="231"/>
      <c r="FOF33" s="231"/>
      <c r="FOG33" s="231"/>
      <c r="FOH33" s="231"/>
      <c r="FOI33" s="231"/>
      <c r="FOJ33" s="231"/>
      <c r="FOK33" s="231"/>
      <c r="FOU33" s="231"/>
      <c r="FOV33" s="231"/>
      <c r="FOW33" s="231"/>
      <c r="FOX33" s="231"/>
      <c r="FOY33" s="231"/>
      <c r="FOZ33" s="231"/>
      <c r="FPA33" s="231"/>
      <c r="FPK33" s="231"/>
      <c r="FPL33" s="231"/>
      <c r="FPM33" s="231"/>
      <c r="FPN33" s="231"/>
      <c r="FPO33" s="231"/>
      <c r="FPP33" s="231"/>
      <c r="FPQ33" s="231"/>
      <c r="FQA33" s="231"/>
      <c r="FQB33" s="231"/>
      <c r="FQC33" s="231"/>
      <c r="FQD33" s="231"/>
      <c r="FQE33" s="231"/>
      <c r="FQF33" s="231"/>
      <c r="FQG33" s="231"/>
      <c r="FQQ33" s="231"/>
      <c r="FQR33" s="231"/>
      <c r="FQS33" s="231"/>
      <c r="FQT33" s="231"/>
      <c r="FQU33" s="231"/>
      <c r="FQV33" s="231"/>
      <c r="FQW33" s="231"/>
      <c r="FRG33" s="231"/>
      <c r="FRH33" s="231"/>
      <c r="FRI33" s="231"/>
      <c r="FRJ33" s="231"/>
      <c r="FRK33" s="231"/>
      <c r="FRL33" s="231"/>
      <c r="FRM33" s="231"/>
      <c r="FRW33" s="231"/>
      <c r="FRX33" s="231"/>
      <c r="FRY33" s="231"/>
      <c r="FRZ33" s="231"/>
      <c r="FSA33" s="231"/>
      <c r="FSB33" s="231"/>
      <c r="FSC33" s="231"/>
      <c r="FSM33" s="231"/>
      <c r="FSN33" s="231"/>
      <c r="FSO33" s="231"/>
      <c r="FSP33" s="231"/>
      <c r="FSQ33" s="231"/>
      <c r="FSR33" s="231"/>
      <c r="FSS33" s="231"/>
      <c r="FTC33" s="231"/>
      <c r="FTD33" s="231"/>
      <c r="FTE33" s="231"/>
      <c r="FTF33" s="231"/>
      <c r="FTG33" s="231"/>
      <c r="FTH33" s="231"/>
      <c r="FTI33" s="231"/>
      <c r="FTS33" s="231"/>
      <c r="FTT33" s="231"/>
      <c r="FTU33" s="231"/>
      <c r="FTV33" s="231"/>
      <c r="FTW33" s="231"/>
      <c r="FTX33" s="231"/>
      <c r="FTY33" s="231"/>
      <c r="FUI33" s="231"/>
      <c r="FUJ33" s="231"/>
      <c r="FUK33" s="231"/>
      <c r="FUL33" s="231"/>
      <c r="FUM33" s="231"/>
      <c r="FUN33" s="231"/>
      <c r="FUO33" s="231"/>
      <c r="FUY33" s="231"/>
      <c r="FUZ33" s="231"/>
      <c r="FVA33" s="231"/>
      <c r="FVB33" s="231"/>
      <c r="FVC33" s="231"/>
      <c r="FVD33" s="231"/>
      <c r="FVE33" s="231"/>
      <c r="FVO33" s="231"/>
      <c r="FVP33" s="231"/>
      <c r="FVQ33" s="231"/>
      <c r="FVR33" s="231"/>
      <c r="FVS33" s="231"/>
      <c r="FVT33" s="231"/>
      <c r="FVU33" s="231"/>
      <c r="FWE33" s="231"/>
      <c r="FWF33" s="231"/>
      <c r="FWG33" s="231"/>
      <c r="FWH33" s="231"/>
      <c r="FWI33" s="231"/>
      <c r="FWJ33" s="231"/>
      <c r="FWK33" s="231"/>
      <c r="FWU33" s="231"/>
      <c r="FWV33" s="231"/>
      <c r="FWW33" s="231"/>
      <c r="FWX33" s="231"/>
      <c r="FWY33" s="231"/>
      <c r="FWZ33" s="231"/>
      <c r="FXA33" s="231"/>
      <c r="FXK33" s="231"/>
      <c r="FXL33" s="231"/>
      <c r="FXM33" s="231"/>
      <c r="FXN33" s="231"/>
      <c r="FXO33" s="231"/>
      <c r="FXP33" s="231"/>
      <c r="FXQ33" s="231"/>
      <c r="FYA33" s="231"/>
      <c r="FYB33" s="231"/>
      <c r="FYC33" s="231"/>
      <c r="FYD33" s="231"/>
      <c r="FYE33" s="231"/>
      <c r="FYF33" s="231"/>
      <c r="FYG33" s="231"/>
      <c r="FYQ33" s="231"/>
      <c r="FYR33" s="231"/>
      <c r="FYS33" s="231"/>
      <c r="FYT33" s="231"/>
      <c r="FYU33" s="231"/>
      <c r="FYV33" s="231"/>
      <c r="FYW33" s="231"/>
      <c r="FZG33" s="231"/>
      <c r="FZH33" s="231"/>
      <c r="FZI33" s="231"/>
      <c r="FZJ33" s="231"/>
      <c r="FZK33" s="231"/>
      <c r="FZL33" s="231"/>
      <c r="FZM33" s="231"/>
      <c r="FZW33" s="231"/>
      <c r="FZX33" s="231"/>
      <c r="FZY33" s="231"/>
      <c r="FZZ33" s="231"/>
      <c r="GAA33" s="231"/>
      <c r="GAB33" s="231"/>
      <c r="GAC33" s="231"/>
      <c r="GAM33" s="231"/>
      <c r="GAN33" s="231"/>
      <c r="GAO33" s="231"/>
      <c r="GAP33" s="231"/>
      <c r="GAQ33" s="231"/>
      <c r="GAR33" s="231"/>
      <c r="GAS33" s="231"/>
      <c r="GBC33" s="231"/>
      <c r="GBD33" s="231"/>
      <c r="GBE33" s="231"/>
      <c r="GBF33" s="231"/>
      <c r="GBG33" s="231"/>
      <c r="GBH33" s="231"/>
      <c r="GBI33" s="231"/>
      <c r="GBS33" s="231"/>
      <c r="GBT33" s="231"/>
      <c r="GBU33" s="231"/>
      <c r="GBV33" s="231"/>
      <c r="GBW33" s="231"/>
      <c r="GBX33" s="231"/>
      <c r="GBY33" s="231"/>
      <c r="GCI33" s="231"/>
      <c r="GCJ33" s="231"/>
      <c r="GCK33" s="231"/>
      <c r="GCL33" s="231"/>
      <c r="GCM33" s="231"/>
      <c r="GCN33" s="231"/>
      <c r="GCO33" s="231"/>
      <c r="GCY33" s="231"/>
      <c r="GCZ33" s="231"/>
      <c r="GDA33" s="231"/>
      <c r="GDB33" s="231"/>
      <c r="GDC33" s="231"/>
      <c r="GDD33" s="231"/>
      <c r="GDE33" s="231"/>
      <c r="GDO33" s="231"/>
      <c r="GDP33" s="231"/>
      <c r="GDQ33" s="231"/>
      <c r="GDR33" s="231"/>
      <c r="GDS33" s="231"/>
      <c r="GDT33" s="231"/>
      <c r="GDU33" s="231"/>
      <c r="GEE33" s="231"/>
      <c r="GEF33" s="231"/>
      <c r="GEG33" s="231"/>
      <c r="GEH33" s="231"/>
      <c r="GEI33" s="231"/>
      <c r="GEJ33" s="231"/>
      <c r="GEK33" s="231"/>
      <c r="GEU33" s="231"/>
      <c r="GEV33" s="231"/>
      <c r="GEW33" s="231"/>
      <c r="GEX33" s="231"/>
      <c r="GEY33" s="231"/>
      <c r="GEZ33" s="231"/>
      <c r="GFA33" s="231"/>
      <c r="GFK33" s="231"/>
      <c r="GFL33" s="231"/>
      <c r="GFM33" s="231"/>
      <c r="GFN33" s="231"/>
      <c r="GFO33" s="231"/>
      <c r="GFP33" s="231"/>
      <c r="GFQ33" s="231"/>
      <c r="GGA33" s="231"/>
      <c r="GGB33" s="231"/>
      <c r="GGC33" s="231"/>
      <c r="GGD33" s="231"/>
      <c r="GGE33" s="231"/>
      <c r="GGF33" s="231"/>
      <c r="GGG33" s="231"/>
      <c r="GGQ33" s="231"/>
      <c r="GGR33" s="231"/>
      <c r="GGS33" s="231"/>
      <c r="GGT33" s="231"/>
      <c r="GGU33" s="231"/>
      <c r="GGV33" s="231"/>
      <c r="GGW33" s="231"/>
      <c r="GHG33" s="231"/>
      <c r="GHH33" s="231"/>
      <c r="GHI33" s="231"/>
      <c r="GHJ33" s="231"/>
      <c r="GHK33" s="231"/>
      <c r="GHL33" s="231"/>
      <c r="GHM33" s="231"/>
      <c r="GHW33" s="231"/>
      <c r="GHX33" s="231"/>
      <c r="GHY33" s="231"/>
      <c r="GHZ33" s="231"/>
      <c r="GIA33" s="231"/>
      <c r="GIB33" s="231"/>
      <c r="GIC33" s="231"/>
      <c r="GIM33" s="231"/>
      <c r="GIN33" s="231"/>
      <c r="GIO33" s="231"/>
      <c r="GIP33" s="231"/>
      <c r="GIQ33" s="231"/>
      <c r="GIR33" s="231"/>
      <c r="GIS33" s="231"/>
      <c r="GJC33" s="231"/>
      <c r="GJD33" s="231"/>
      <c r="GJE33" s="231"/>
      <c r="GJF33" s="231"/>
      <c r="GJG33" s="231"/>
      <c r="GJH33" s="231"/>
      <c r="GJI33" s="231"/>
      <c r="GJS33" s="231"/>
      <c r="GJT33" s="231"/>
      <c r="GJU33" s="231"/>
      <c r="GJV33" s="231"/>
      <c r="GJW33" s="231"/>
      <c r="GJX33" s="231"/>
      <c r="GJY33" s="231"/>
      <c r="GKI33" s="231"/>
      <c r="GKJ33" s="231"/>
      <c r="GKK33" s="231"/>
      <c r="GKL33" s="231"/>
      <c r="GKM33" s="231"/>
      <c r="GKN33" s="231"/>
      <c r="GKO33" s="231"/>
      <c r="GKY33" s="231"/>
      <c r="GKZ33" s="231"/>
      <c r="GLA33" s="231"/>
      <c r="GLB33" s="231"/>
      <c r="GLC33" s="231"/>
      <c r="GLD33" s="231"/>
      <c r="GLE33" s="231"/>
      <c r="GLO33" s="231"/>
      <c r="GLP33" s="231"/>
      <c r="GLQ33" s="231"/>
      <c r="GLR33" s="231"/>
      <c r="GLS33" s="231"/>
      <c r="GLT33" s="231"/>
      <c r="GLU33" s="231"/>
      <c r="GME33" s="231"/>
      <c r="GMF33" s="231"/>
      <c r="GMG33" s="231"/>
      <c r="GMH33" s="231"/>
      <c r="GMI33" s="231"/>
      <c r="GMJ33" s="231"/>
      <c r="GMK33" s="231"/>
      <c r="GMU33" s="231"/>
      <c r="GMV33" s="231"/>
      <c r="GMW33" s="231"/>
      <c r="GMX33" s="231"/>
      <c r="GMY33" s="231"/>
      <c r="GMZ33" s="231"/>
      <c r="GNA33" s="231"/>
      <c r="GNK33" s="231"/>
      <c r="GNL33" s="231"/>
      <c r="GNM33" s="231"/>
      <c r="GNN33" s="231"/>
      <c r="GNO33" s="231"/>
      <c r="GNP33" s="231"/>
      <c r="GNQ33" s="231"/>
      <c r="GOA33" s="231"/>
      <c r="GOB33" s="231"/>
      <c r="GOC33" s="231"/>
      <c r="GOD33" s="231"/>
      <c r="GOE33" s="231"/>
      <c r="GOF33" s="231"/>
      <c r="GOG33" s="231"/>
      <c r="GOQ33" s="231"/>
      <c r="GOR33" s="231"/>
      <c r="GOS33" s="231"/>
      <c r="GOT33" s="231"/>
      <c r="GOU33" s="231"/>
      <c r="GOV33" s="231"/>
      <c r="GOW33" s="231"/>
      <c r="GPG33" s="231"/>
      <c r="GPH33" s="231"/>
      <c r="GPI33" s="231"/>
      <c r="GPJ33" s="231"/>
      <c r="GPK33" s="231"/>
      <c r="GPL33" s="231"/>
      <c r="GPM33" s="231"/>
      <c r="GPW33" s="231"/>
      <c r="GPX33" s="231"/>
      <c r="GPY33" s="231"/>
      <c r="GPZ33" s="231"/>
      <c r="GQA33" s="231"/>
      <c r="GQB33" s="231"/>
      <c r="GQC33" s="231"/>
      <c r="GQM33" s="231"/>
      <c r="GQN33" s="231"/>
      <c r="GQO33" s="231"/>
      <c r="GQP33" s="231"/>
      <c r="GQQ33" s="231"/>
      <c r="GQR33" s="231"/>
      <c r="GQS33" s="231"/>
      <c r="GRC33" s="231"/>
      <c r="GRD33" s="231"/>
      <c r="GRE33" s="231"/>
      <c r="GRF33" s="231"/>
      <c r="GRG33" s="231"/>
      <c r="GRH33" s="231"/>
      <c r="GRI33" s="231"/>
      <c r="GRS33" s="231"/>
      <c r="GRT33" s="231"/>
      <c r="GRU33" s="231"/>
      <c r="GRV33" s="231"/>
      <c r="GRW33" s="231"/>
      <c r="GRX33" s="231"/>
      <c r="GRY33" s="231"/>
      <c r="GSI33" s="231"/>
      <c r="GSJ33" s="231"/>
      <c r="GSK33" s="231"/>
      <c r="GSL33" s="231"/>
      <c r="GSM33" s="231"/>
      <c r="GSN33" s="231"/>
      <c r="GSO33" s="231"/>
      <c r="GSY33" s="231"/>
      <c r="GSZ33" s="231"/>
      <c r="GTA33" s="231"/>
      <c r="GTB33" s="231"/>
      <c r="GTC33" s="231"/>
      <c r="GTD33" s="231"/>
      <c r="GTE33" s="231"/>
      <c r="GTO33" s="231"/>
      <c r="GTP33" s="231"/>
      <c r="GTQ33" s="231"/>
      <c r="GTR33" s="231"/>
      <c r="GTS33" s="231"/>
      <c r="GTT33" s="231"/>
      <c r="GTU33" s="231"/>
      <c r="GUE33" s="231"/>
      <c r="GUF33" s="231"/>
      <c r="GUG33" s="231"/>
      <c r="GUH33" s="231"/>
      <c r="GUI33" s="231"/>
      <c r="GUJ33" s="231"/>
      <c r="GUK33" s="231"/>
      <c r="GUU33" s="231"/>
      <c r="GUV33" s="231"/>
      <c r="GUW33" s="231"/>
      <c r="GUX33" s="231"/>
      <c r="GUY33" s="231"/>
      <c r="GUZ33" s="231"/>
      <c r="GVA33" s="231"/>
      <c r="GVK33" s="231"/>
      <c r="GVL33" s="231"/>
      <c r="GVM33" s="231"/>
      <c r="GVN33" s="231"/>
      <c r="GVO33" s="231"/>
      <c r="GVP33" s="231"/>
      <c r="GVQ33" s="231"/>
      <c r="GWA33" s="231"/>
      <c r="GWB33" s="231"/>
      <c r="GWC33" s="231"/>
      <c r="GWD33" s="231"/>
      <c r="GWE33" s="231"/>
      <c r="GWF33" s="231"/>
      <c r="GWG33" s="231"/>
      <c r="GWQ33" s="231"/>
      <c r="GWR33" s="231"/>
      <c r="GWS33" s="231"/>
      <c r="GWT33" s="231"/>
      <c r="GWU33" s="231"/>
      <c r="GWV33" s="231"/>
      <c r="GWW33" s="231"/>
      <c r="GXG33" s="231"/>
      <c r="GXH33" s="231"/>
      <c r="GXI33" s="231"/>
      <c r="GXJ33" s="231"/>
      <c r="GXK33" s="231"/>
      <c r="GXL33" s="231"/>
      <c r="GXM33" s="231"/>
      <c r="GXW33" s="231"/>
      <c r="GXX33" s="231"/>
      <c r="GXY33" s="231"/>
      <c r="GXZ33" s="231"/>
      <c r="GYA33" s="231"/>
      <c r="GYB33" s="231"/>
      <c r="GYC33" s="231"/>
      <c r="GYM33" s="231"/>
      <c r="GYN33" s="231"/>
      <c r="GYO33" s="231"/>
      <c r="GYP33" s="231"/>
      <c r="GYQ33" s="231"/>
      <c r="GYR33" s="231"/>
      <c r="GYS33" s="231"/>
      <c r="GZC33" s="231"/>
      <c r="GZD33" s="231"/>
      <c r="GZE33" s="231"/>
      <c r="GZF33" s="231"/>
      <c r="GZG33" s="231"/>
      <c r="GZH33" s="231"/>
      <c r="GZI33" s="231"/>
      <c r="GZS33" s="231"/>
      <c r="GZT33" s="231"/>
      <c r="GZU33" s="231"/>
      <c r="GZV33" s="231"/>
      <c r="GZW33" s="231"/>
      <c r="GZX33" s="231"/>
      <c r="GZY33" s="231"/>
      <c r="HAI33" s="231"/>
      <c r="HAJ33" s="231"/>
      <c r="HAK33" s="231"/>
      <c r="HAL33" s="231"/>
      <c r="HAM33" s="231"/>
      <c r="HAN33" s="231"/>
      <c r="HAO33" s="231"/>
      <c r="HAY33" s="231"/>
      <c r="HAZ33" s="231"/>
      <c r="HBA33" s="231"/>
      <c r="HBB33" s="231"/>
      <c r="HBC33" s="231"/>
      <c r="HBD33" s="231"/>
      <c r="HBE33" s="231"/>
      <c r="HBO33" s="231"/>
      <c r="HBP33" s="231"/>
      <c r="HBQ33" s="231"/>
      <c r="HBR33" s="231"/>
      <c r="HBS33" s="231"/>
      <c r="HBT33" s="231"/>
      <c r="HBU33" s="231"/>
      <c r="HCE33" s="231"/>
      <c r="HCF33" s="231"/>
      <c r="HCG33" s="231"/>
      <c r="HCH33" s="231"/>
      <c r="HCI33" s="231"/>
      <c r="HCJ33" s="231"/>
      <c r="HCK33" s="231"/>
      <c r="HCU33" s="231"/>
      <c r="HCV33" s="231"/>
      <c r="HCW33" s="231"/>
      <c r="HCX33" s="231"/>
      <c r="HCY33" s="231"/>
      <c r="HCZ33" s="231"/>
      <c r="HDA33" s="231"/>
      <c r="HDK33" s="231"/>
      <c r="HDL33" s="231"/>
      <c r="HDM33" s="231"/>
      <c r="HDN33" s="231"/>
      <c r="HDO33" s="231"/>
      <c r="HDP33" s="231"/>
      <c r="HDQ33" s="231"/>
      <c r="HEA33" s="231"/>
      <c r="HEB33" s="231"/>
      <c r="HEC33" s="231"/>
      <c r="HED33" s="231"/>
      <c r="HEE33" s="231"/>
      <c r="HEF33" s="231"/>
      <c r="HEG33" s="231"/>
      <c r="HEQ33" s="231"/>
      <c r="HER33" s="231"/>
      <c r="HES33" s="231"/>
      <c r="HET33" s="231"/>
      <c r="HEU33" s="231"/>
      <c r="HEV33" s="231"/>
      <c r="HEW33" s="231"/>
      <c r="HFG33" s="231"/>
      <c r="HFH33" s="231"/>
      <c r="HFI33" s="231"/>
      <c r="HFJ33" s="231"/>
      <c r="HFK33" s="231"/>
      <c r="HFL33" s="231"/>
      <c r="HFM33" s="231"/>
      <c r="HFW33" s="231"/>
      <c r="HFX33" s="231"/>
      <c r="HFY33" s="231"/>
      <c r="HFZ33" s="231"/>
      <c r="HGA33" s="231"/>
      <c r="HGB33" s="231"/>
      <c r="HGC33" s="231"/>
      <c r="HGM33" s="231"/>
      <c r="HGN33" s="231"/>
      <c r="HGO33" s="231"/>
      <c r="HGP33" s="231"/>
      <c r="HGQ33" s="231"/>
      <c r="HGR33" s="231"/>
      <c r="HGS33" s="231"/>
      <c r="HHC33" s="231"/>
      <c r="HHD33" s="231"/>
      <c r="HHE33" s="231"/>
      <c r="HHF33" s="231"/>
      <c r="HHG33" s="231"/>
      <c r="HHH33" s="231"/>
      <c r="HHI33" s="231"/>
      <c r="HHS33" s="231"/>
      <c r="HHT33" s="231"/>
      <c r="HHU33" s="231"/>
      <c r="HHV33" s="231"/>
      <c r="HHW33" s="231"/>
      <c r="HHX33" s="231"/>
      <c r="HHY33" s="231"/>
      <c r="HII33" s="231"/>
      <c r="HIJ33" s="231"/>
      <c r="HIK33" s="231"/>
      <c r="HIL33" s="231"/>
      <c r="HIM33" s="231"/>
      <c r="HIN33" s="231"/>
      <c r="HIO33" s="231"/>
      <c r="HIY33" s="231"/>
      <c r="HIZ33" s="231"/>
      <c r="HJA33" s="231"/>
      <c r="HJB33" s="231"/>
      <c r="HJC33" s="231"/>
      <c r="HJD33" s="231"/>
      <c r="HJE33" s="231"/>
      <c r="HJO33" s="231"/>
      <c r="HJP33" s="231"/>
      <c r="HJQ33" s="231"/>
      <c r="HJR33" s="231"/>
      <c r="HJS33" s="231"/>
      <c r="HJT33" s="231"/>
      <c r="HJU33" s="231"/>
      <c r="HKE33" s="231"/>
      <c r="HKF33" s="231"/>
      <c r="HKG33" s="231"/>
      <c r="HKH33" s="231"/>
      <c r="HKI33" s="231"/>
      <c r="HKJ33" s="231"/>
      <c r="HKK33" s="231"/>
      <c r="HKU33" s="231"/>
      <c r="HKV33" s="231"/>
      <c r="HKW33" s="231"/>
      <c r="HKX33" s="231"/>
      <c r="HKY33" s="231"/>
      <c r="HKZ33" s="231"/>
      <c r="HLA33" s="231"/>
      <c r="HLK33" s="231"/>
      <c r="HLL33" s="231"/>
      <c r="HLM33" s="231"/>
      <c r="HLN33" s="231"/>
      <c r="HLO33" s="231"/>
      <c r="HLP33" s="231"/>
      <c r="HLQ33" s="231"/>
      <c r="HMA33" s="231"/>
      <c r="HMB33" s="231"/>
      <c r="HMC33" s="231"/>
      <c r="HMD33" s="231"/>
      <c r="HME33" s="231"/>
      <c r="HMF33" s="231"/>
      <c r="HMG33" s="231"/>
      <c r="HMQ33" s="231"/>
      <c r="HMR33" s="231"/>
      <c r="HMS33" s="231"/>
      <c r="HMT33" s="231"/>
      <c r="HMU33" s="231"/>
      <c r="HMV33" s="231"/>
      <c r="HMW33" s="231"/>
      <c r="HNG33" s="231"/>
      <c r="HNH33" s="231"/>
      <c r="HNI33" s="231"/>
      <c r="HNJ33" s="231"/>
      <c r="HNK33" s="231"/>
      <c r="HNL33" s="231"/>
      <c r="HNM33" s="231"/>
      <c r="HNW33" s="231"/>
      <c r="HNX33" s="231"/>
      <c r="HNY33" s="231"/>
      <c r="HNZ33" s="231"/>
      <c r="HOA33" s="231"/>
      <c r="HOB33" s="231"/>
      <c r="HOC33" s="231"/>
      <c r="HOM33" s="231"/>
      <c r="HON33" s="231"/>
      <c r="HOO33" s="231"/>
      <c r="HOP33" s="231"/>
      <c r="HOQ33" s="231"/>
      <c r="HOR33" s="231"/>
      <c r="HOS33" s="231"/>
      <c r="HPC33" s="231"/>
      <c r="HPD33" s="231"/>
      <c r="HPE33" s="231"/>
      <c r="HPF33" s="231"/>
      <c r="HPG33" s="231"/>
      <c r="HPH33" s="231"/>
      <c r="HPI33" s="231"/>
      <c r="HPS33" s="231"/>
      <c r="HPT33" s="231"/>
      <c r="HPU33" s="231"/>
      <c r="HPV33" s="231"/>
      <c r="HPW33" s="231"/>
      <c r="HPX33" s="231"/>
      <c r="HPY33" s="231"/>
      <c r="HQI33" s="231"/>
      <c r="HQJ33" s="231"/>
      <c r="HQK33" s="231"/>
      <c r="HQL33" s="231"/>
      <c r="HQM33" s="231"/>
      <c r="HQN33" s="231"/>
      <c r="HQO33" s="231"/>
      <c r="HQY33" s="231"/>
      <c r="HQZ33" s="231"/>
      <c r="HRA33" s="231"/>
      <c r="HRB33" s="231"/>
      <c r="HRC33" s="231"/>
      <c r="HRD33" s="231"/>
      <c r="HRE33" s="231"/>
      <c r="HRO33" s="231"/>
      <c r="HRP33" s="231"/>
      <c r="HRQ33" s="231"/>
      <c r="HRR33" s="231"/>
      <c r="HRS33" s="231"/>
      <c r="HRT33" s="231"/>
      <c r="HRU33" s="231"/>
      <c r="HSE33" s="231"/>
      <c r="HSF33" s="231"/>
      <c r="HSG33" s="231"/>
      <c r="HSH33" s="231"/>
      <c r="HSI33" s="231"/>
      <c r="HSJ33" s="231"/>
      <c r="HSK33" s="231"/>
      <c r="HSU33" s="231"/>
      <c r="HSV33" s="231"/>
      <c r="HSW33" s="231"/>
      <c r="HSX33" s="231"/>
      <c r="HSY33" s="231"/>
      <c r="HSZ33" s="231"/>
      <c r="HTA33" s="231"/>
      <c r="HTK33" s="231"/>
      <c r="HTL33" s="231"/>
      <c r="HTM33" s="231"/>
      <c r="HTN33" s="231"/>
      <c r="HTO33" s="231"/>
      <c r="HTP33" s="231"/>
      <c r="HTQ33" s="231"/>
      <c r="HUA33" s="231"/>
      <c r="HUB33" s="231"/>
      <c r="HUC33" s="231"/>
      <c r="HUD33" s="231"/>
      <c r="HUE33" s="231"/>
      <c r="HUF33" s="231"/>
      <c r="HUG33" s="231"/>
      <c r="HUQ33" s="231"/>
      <c r="HUR33" s="231"/>
      <c r="HUS33" s="231"/>
      <c r="HUT33" s="231"/>
      <c r="HUU33" s="231"/>
      <c r="HUV33" s="231"/>
      <c r="HUW33" s="231"/>
      <c r="HVG33" s="231"/>
      <c r="HVH33" s="231"/>
      <c r="HVI33" s="231"/>
      <c r="HVJ33" s="231"/>
      <c r="HVK33" s="231"/>
      <c r="HVL33" s="231"/>
      <c r="HVM33" s="231"/>
      <c r="HVW33" s="231"/>
      <c r="HVX33" s="231"/>
      <c r="HVY33" s="231"/>
      <c r="HVZ33" s="231"/>
      <c r="HWA33" s="231"/>
      <c r="HWB33" s="231"/>
      <c r="HWC33" s="231"/>
      <c r="HWM33" s="231"/>
      <c r="HWN33" s="231"/>
      <c r="HWO33" s="231"/>
      <c r="HWP33" s="231"/>
      <c r="HWQ33" s="231"/>
      <c r="HWR33" s="231"/>
      <c r="HWS33" s="231"/>
      <c r="HXC33" s="231"/>
      <c r="HXD33" s="231"/>
      <c r="HXE33" s="231"/>
      <c r="HXF33" s="231"/>
      <c r="HXG33" s="231"/>
      <c r="HXH33" s="231"/>
      <c r="HXI33" s="231"/>
      <c r="HXS33" s="231"/>
      <c r="HXT33" s="231"/>
      <c r="HXU33" s="231"/>
      <c r="HXV33" s="231"/>
      <c r="HXW33" s="231"/>
      <c r="HXX33" s="231"/>
      <c r="HXY33" s="231"/>
      <c r="HYI33" s="231"/>
      <c r="HYJ33" s="231"/>
      <c r="HYK33" s="231"/>
      <c r="HYL33" s="231"/>
      <c r="HYM33" s="231"/>
      <c r="HYN33" s="231"/>
      <c r="HYO33" s="231"/>
      <c r="HYY33" s="231"/>
      <c r="HYZ33" s="231"/>
      <c r="HZA33" s="231"/>
      <c r="HZB33" s="231"/>
      <c r="HZC33" s="231"/>
      <c r="HZD33" s="231"/>
      <c r="HZE33" s="231"/>
      <c r="HZO33" s="231"/>
      <c r="HZP33" s="231"/>
      <c r="HZQ33" s="231"/>
      <c r="HZR33" s="231"/>
      <c r="HZS33" s="231"/>
      <c r="HZT33" s="231"/>
      <c r="HZU33" s="231"/>
      <c r="IAE33" s="231"/>
      <c r="IAF33" s="231"/>
      <c r="IAG33" s="231"/>
      <c r="IAH33" s="231"/>
      <c r="IAI33" s="231"/>
      <c r="IAJ33" s="231"/>
      <c r="IAK33" s="231"/>
      <c r="IAU33" s="231"/>
      <c r="IAV33" s="231"/>
      <c r="IAW33" s="231"/>
      <c r="IAX33" s="231"/>
      <c r="IAY33" s="231"/>
      <c r="IAZ33" s="231"/>
      <c r="IBA33" s="231"/>
      <c r="IBK33" s="231"/>
      <c r="IBL33" s="231"/>
      <c r="IBM33" s="231"/>
      <c r="IBN33" s="231"/>
      <c r="IBO33" s="231"/>
      <c r="IBP33" s="231"/>
      <c r="IBQ33" s="231"/>
      <c r="ICA33" s="231"/>
      <c r="ICB33" s="231"/>
      <c r="ICC33" s="231"/>
      <c r="ICD33" s="231"/>
      <c r="ICE33" s="231"/>
      <c r="ICF33" s="231"/>
      <c r="ICG33" s="231"/>
      <c r="ICQ33" s="231"/>
      <c r="ICR33" s="231"/>
      <c r="ICS33" s="231"/>
      <c r="ICT33" s="231"/>
      <c r="ICU33" s="231"/>
      <c r="ICV33" s="231"/>
      <c r="ICW33" s="231"/>
      <c r="IDG33" s="231"/>
      <c r="IDH33" s="231"/>
      <c r="IDI33" s="231"/>
      <c r="IDJ33" s="231"/>
      <c r="IDK33" s="231"/>
      <c r="IDL33" s="231"/>
      <c r="IDM33" s="231"/>
      <c r="IDW33" s="231"/>
      <c r="IDX33" s="231"/>
      <c r="IDY33" s="231"/>
      <c r="IDZ33" s="231"/>
      <c r="IEA33" s="231"/>
      <c r="IEB33" s="231"/>
      <c r="IEC33" s="231"/>
      <c r="IEM33" s="231"/>
      <c r="IEN33" s="231"/>
      <c r="IEO33" s="231"/>
      <c r="IEP33" s="231"/>
      <c r="IEQ33" s="231"/>
      <c r="IER33" s="231"/>
      <c r="IES33" s="231"/>
      <c r="IFC33" s="231"/>
      <c r="IFD33" s="231"/>
      <c r="IFE33" s="231"/>
      <c r="IFF33" s="231"/>
      <c r="IFG33" s="231"/>
      <c r="IFH33" s="231"/>
      <c r="IFI33" s="231"/>
      <c r="IFS33" s="231"/>
      <c r="IFT33" s="231"/>
      <c r="IFU33" s="231"/>
      <c r="IFV33" s="231"/>
      <c r="IFW33" s="231"/>
      <c r="IFX33" s="231"/>
      <c r="IFY33" s="231"/>
      <c r="IGI33" s="231"/>
      <c r="IGJ33" s="231"/>
      <c r="IGK33" s="231"/>
      <c r="IGL33" s="231"/>
      <c r="IGM33" s="231"/>
      <c r="IGN33" s="231"/>
      <c r="IGO33" s="231"/>
      <c r="IGY33" s="231"/>
      <c r="IGZ33" s="231"/>
      <c r="IHA33" s="231"/>
      <c r="IHB33" s="231"/>
      <c r="IHC33" s="231"/>
      <c r="IHD33" s="231"/>
      <c r="IHE33" s="231"/>
      <c r="IHO33" s="231"/>
      <c r="IHP33" s="231"/>
      <c r="IHQ33" s="231"/>
      <c r="IHR33" s="231"/>
      <c r="IHS33" s="231"/>
      <c r="IHT33" s="231"/>
      <c r="IHU33" s="231"/>
      <c r="IIE33" s="231"/>
      <c r="IIF33" s="231"/>
      <c r="IIG33" s="231"/>
      <c r="IIH33" s="231"/>
      <c r="III33" s="231"/>
      <c r="IIJ33" s="231"/>
      <c r="IIK33" s="231"/>
      <c r="IIU33" s="231"/>
      <c r="IIV33" s="231"/>
      <c r="IIW33" s="231"/>
      <c r="IIX33" s="231"/>
      <c r="IIY33" s="231"/>
      <c r="IIZ33" s="231"/>
      <c r="IJA33" s="231"/>
      <c r="IJK33" s="231"/>
      <c r="IJL33" s="231"/>
      <c r="IJM33" s="231"/>
      <c r="IJN33" s="231"/>
      <c r="IJO33" s="231"/>
      <c r="IJP33" s="231"/>
      <c r="IJQ33" s="231"/>
      <c r="IKA33" s="231"/>
      <c r="IKB33" s="231"/>
      <c r="IKC33" s="231"/>
      <c r="IKD33" s="231"/>
      <c r="IKE33" s="231"/>
      <c r="IKF33" s="231"/>
      <c r="IKG33" s="231"/>
      <c r="IKQ33" s="231"/>
      <c r="IKR33" s="231"/>
      <c r="IKS33" s="231"/>
      <c r="IKT33" s="231"/>
      <c r="IKU33" s="231"/>
      <c r="IKV33" s="231"/>
      <c r="IKW33" s="231"/>
      <c r="ILG33" s="231"/>
      <c r="ILH33" s="231"/>
      <c r="ILI33" s="231"/>
      <c r="ILJ33" s="231"/>
      <c r="ILK33" s="231"/>
      <c r="ILL33" s="231"/>
      <c r="ILM33" s="231"/>
      <c r="ILW33" s="231"/>
      <c r="ILX33" s="231"/>
      <c r="ILY33" s="231"/>
      <c r="ILZ33" s="231"/>
      <c r="IMA33" s="231"/>
      <c r="IMB33" s="231"/>
      <c r="IMC33" s="231"/>
      <c r="IMM33" s="231"/>
      <c r="IMN33" s="231"/>
      <c r="IMO33" s="231"/>
      <c r="IMP33" s="231"/>
      <c r="IMQ33" s="231"/>
      <c r="IMR33" s="231"/>
      <c r="IMS33" s="231"/>
      <c r="INC33" s="231"/>
      <c r="IND33" s="231"/>
      <c r="INE33" s="231"/>
      <c r="INF33" s="231"/>
      <c r="ING33" s="231"/>
      <c r="INH33" s="231"/>
      <c r="INI33" s="231"/>
      <c r="INS33" s="231"/>
      <c r="INT33" s="231"/>
      <c r="INU33" s="231"/>
      <c r="INV33" s="231"/>
      <c r="INW33" s="231"/>
      <c r="INX33" s="231"/>
      <c r="INY33" s="231"/>
      <c r="IOI33" s="231"/>
      <c r="IOJ33" s="231"/>
      <c r="IOK33" s="231"/>
      <c r="IOL33" s="231"/>
      <c r="IOM33" s="231"/>
      <c r="ION33" s="231"/>
      <c r="IOO33" s="231"/>
      <c r="IOY33" s="231"/>
      <c r="IOZ33" s="231"/>
      <c r="IPA33" s="231"/>
      <c r="IPB33" s="231"/>
      <c r="IPC33" s="231"/>
      <c r="IPD33" s="231"/>
      <c r="IPE33" s="231"/>
      <c r="IPO33" s="231"/>
      <c r="IPP33" s="231"/>
      <c r="IPQ33" s="231"/>
      <c r="IPR33" s="231"/>
      <c r="IPS33" s="231"/>
      <c r="IPT33" s="231"/>
      <c r="IPU33" s="231"/>
      <c r="IQE33" s="231"/>
      <c r="IQF33" s="231"/>
      <c r="IQG33" s="231"/>
      <c r="IQH33" s="231"/>
      <c r="IQI33" s="231"/>
      <c r="IQJ33" s="231"/>
      <c r="IQK33" s="231"/>
      <c r="IQU33" s="231"/>
      <c r="IQV33" s="231"/>
      <c r="IQW33" s="231"/>
      <c r="IQX33" s="231"/>
      <c r="IQY33" s="231"/>
      <c r="IQZ33" s="231"/>
      <c r="IRA33" s="231"/>
      <c r="IRK33" s="231"/>
      <c r="IRL33" s="231"/>
      <c r="IRM33" s="231"/>
      <c r="IRN33" s="231"/>
      <c r="IRO33" s="231"/>
      <c r="IRP33" s="231"/>
      <c r="IRQ33" s="231"/>
      <c r="ISA33" s="231"/>
      <c r="ISB33" s="231"/>
      <c r="ISC33" s="231"/>
      <c r="ISD33" s="231"/>
      <c r="ISE33" s="231"/>
      <c r="ISF33" s="231"/>
      <c r="ISG33" s="231"/>
      <c r="ISQ33" s="231"/>
      <c r="ISR33" s="231"/>
      <c r="ISS33" s="231"/>
      <c r="IST33" s="231"/>
      <c r="ISU33" s="231"/>
      <c r="ISV33" s="231"/>
      <c r="ISW33" s="231"/>
      <c r="ITG33" s="231"/>
      <c r="ITH33" s="231"/>
      <c r="ITI33" s="231"/>
      <c r="ITJ33" s="231"/>
      <c r="ITK33" s="231"/>
      <c r="ITL33" s="231"/>
      <c r="ITM33" s="231"/>
      <c r="ITW33" s="231"/>
      <c r="ITX33" s="231"/>
      <c r="ITY33" s="231"/>
      <c r="ITZ33" s="231"/>
      <c r="IUA33" s="231"/>
      <c r="IUB33" s="231"/>
      <c r="IUC33" s="231"/>
      <c r="IUM33" s="231"/>
      <c r="IUN33" s="231"/>
      <c r="IUO33" s="231"/>
      <c r="IUP33" s="231"/>
      <c r="IUQ33" s="231"/>
      <c r="IUR33" s="231"/>
      <c r="IUS33" s="231"/>
      <c r="IVC33" s="231"/>
      <c r="IVD33" s="231"/>
      <c r="IVE33" s="231"/>
      <c r="IVF33" s="231"/>
      <c r="IVG33" s="231"/>
      <c r="IVH33" s="231"/>
      <c r="IVI33" s="231"/>
      <c r="IVS33" s="231"/>
      <c r="IVT33" s="231"/>
      <c r="IVU33" s="231"/>
      <c r="IVV33" s="231"/>
      <c r="IVW33" s="231"/>
      <c r="IVX33" s="231"/>
      <c r="IVY33" s="231"/>
      <c r="IWI33" s="231"/>
      <c r="IWJ33" s="231"/>
      <c r="IWK33" s="231"/>
      <c r="IWL33" s="231"/>
      <c r="IWM33" s="231"/>
      <c r="IWN33" s="231"/>
      <c r="IWO33" s="231"/>
      <c r="IWY33" s="231"/>
      <c r="IWZ33" s="231"/>
      <c r="IXA33" s="231"/>
      <c r="IXB33" s="231"/>
      <c r="IXC33" s="231"/>
      <c r="IXD33" s="231"/>
      <c r="IXE33" s="231"/>
      <c r="IXO33" s="231"/>
      <c r="IXP33" s="231"/>
      <c r="IXQ33" s="231"/>
      <c r="IXR33" s="231"/>
      <c r="IXS33" s="231"/>
      <c r="IXT33" s="231"/>
      <c r="IXU33" s="231"/>
      <c r="IYE33" s="231"/>
      <c r="IYF33" s="231"/>
      <c r="IYG33" s="231"/>
      <c r="IYH33" s="231"/>
      <c r="IYI33" s="231"/>
      <c r="IYJ33" s="231"/>
      <c r="IYK33" s="231"/>
      <c r="IYU33" s="231"/>
      <c r="IYV33" s="231"/>
      <c r="IYW33" s="231"/>
      <c r="IYX33" s="231"/>
      <c r="IYY33" s="231"/>
      <c r="IYZ33" s="231"/>
      <c r="IZA33" s="231"/>
      <c r="IZK33" s="231"/>
      <c r="IZL33" s="231"/>
      <c r="IZM33" s="231"/>
      <c r="IZN33" s="231"/>
      <c r="IZO33" s="231"/>
      <c r="IZP33" s="231"/>
      <c r="IZQ33" s="231"/>
      <c r="JAA33" s="231"/>
      <c r="JAB33" s="231"/>
      <c r="JAC33" s="231"/>
      <c r="JAD33" s="231"/>
      <c r="JAE33" s="231"/>
      <c r="JAF33" s="231"/>
      <c r="JAG33" s="231"/>
      <c r="JAQ33" s="231"/>
      <c r="JAR33" s="231"/>
      <c r="JAS33" s="231"/>
      <c r="JAT33" s="231"/>
      <c r="JAU33" s="231"/>
      <c r="JAV33" s="231"/>
      <c r="JAW33" s="231"/>
      <c r="JBG33" s="231"/>
      <c r="JBH33" s="231"/>
      <c r="JBI33" s="231"/>
      <c r="JBJ33" s="231"/>
      <c r="JBK33" s="231"/>
      <c r="JBL33" s="231"/>
      <c r="JBM33" s="231"/>
      <c r="JBW33" s="231"/>
      <c r="JBX33" s="231"/>
      <c r="JBY33" s="231"/>
      <c r="JBZ33" s="231"/>
      <c r="JCA33" s="231"/>
      <c r="JCB33" s="231"/>
      <c r="JCC33" s="231"/>
      <c r="JCM33" s="231"/>
      <c r="JCN33" s="231"/>
      <c r="JCO33" s="231"/>
      <c r="JCP33" s="231"/>
      <c r="JCQ33" s="231"/>
      <c r="JCR33" s="231"/>
      <c r="JCS33" s="231"/>
      <c r="JDC33" s="231"/>
      <c r="JDD33" s="231"/>
      <c r="JDE33" s="231"/>
      <c r="JDF33" s="231"/>
      <c r="JDG33" s="231"/>
      <c r="JDH33" s="231"/>
      <c r="JDI33" s="231"/>
      <c r="JDS33" s="231"/>
      <c r="JDT33" s="231"/>
      <c r="JDU33" s="231"/>
      <c r="JDV33" s="231"/>
      <c r="JDW33" s="231"/>
      <c r="JDX33" s="231"/>
      <c r="JDY33" s="231"/>
      <c r="JEI33" s="231"/>
      <c r="JEJ33" s="231"/>
      <c r="JEK33" s="231"/>
      <c r="JEL33" s="231"/>
      <c r="JEM33" s="231"/>
      <c r="JEN33" s="231"/>
      <c r="JEO33" s="231"/>
      <c r="JEY33" s="231"/>
      <c r="JEZ33" s="231"/>
      <c r="JFA33" s="231"/>
      <c r="JFB33" s="231"/>
      <c r="JFC33" s="231"/>
      <c r="JFD33" s="231"/>
      <c r="JFE33" s="231"/>
      <c r="JFO33" s="231"/>
      <c r="JFP33" s="231"/>
      <c r="JFQ33" s="231"/>
      <c r="JFR33" s="231"/>
      <c r="JFS33" s="231"/>
      <c r="JFT33" s="231"/>
      <c r="JFU33" s="231"/>
      <c r="JGE33" s="231"/>
      <c r="JGF33" s="231"/>
      <c r="JGG33" s="231"/>
      <c r="JGH33" s="231"/>
      <c r="JGI33" s="231"/>
      <c r="JGJ33" s="231"/>
      <c r="JGK33" s="231"/>
      <c r="JGU33" s="231"/>
      <c r="JGV33" s="231"/>
      <c r="JGW33" s="231"/>
      <c r="JGX33" s="231"/>
      <c r="JGY33" s="231"/>
      <c r="JGZ33" s="231"/>
      <c r="JHA33" s="231"/>
      <c r="JHK33" s="231"/>
      <c r="JHL33" s="231"/>
      <c r="JHM33" s="231"/>
      <c r="JHN33" s="231"/>
      <c r="JHO33" s="231"/>
      <c r="JHP33" s="231"/>
      <c r="JHQ33" s="231"/>
      <c r="JIA33" s="231"/>
      <c r="JIB33" s="231"/>
      <c r="JIC33" s="231"/>
      <c r="JID33" s="231"/>
      <c r="JIE33" s="231"/>
      <c r="JIF33" s="231"/>
      <c r="JIG33" s="231"/>
      <c r="JIQ33" s="231"/>
      <c r="JIR33" s="231"/>
      <c r="JIS33" s="231"/>
      <c r="JIT33" s="231"/>
      <c r="JIU33" s="231"/>
      <c r="JIV33" s="231"/>
      <c r="JIW33" s="231"/>
      <c r="JJG33" s="231"/>
      <c r="JJH33" s="231"/>
      <c r="JJI33" s="231"/>
      <c r="JJJ33" s="231"/>
      <c r="JJK33" s="231"/>
      <c r="JJL33" s="231"/>
      <c r="JJM33" s="231"/>
      <c r="JJW33" s="231"/>
      <c r="JJX33" s="231"/>
      <c r="JJY33" s="231"/>
      <c r="JJZ33" s="231"/>
      <c r="JKA33" s="231"/>
      <c r="JKB33" s="231"/>
      <c r="JKC33" s="231"/>
      <c r="JKM33" s="231"/>
      <c r="JKN33" s="231"/>
      <c r="JKO33" s="231"/>
      <c r="JKP33" s="231"/>
      <c r="JKQ33" s="231"/>
      <c r="JKR33" s="231"/>
      <c r="JKS33" s="231"/>
      <c r="JLC33" s="231"/>
      <c r="JLD33" s="231"/>
      <c r="JLE33" s="231"/>
      <c r="JLF33" s="231"/>
      <c r="JLG33" s="231"/>
      <c r="JLH33" s="231"/>
      <c r="JLI33" s="231"/>
      <c r="JLS33" s="231"/>
      <c r="JLT33" s="231"/>
      <c r="JLU33" s="231"/>
      <c r="JLV33" s="231"/>
      <c r="JLW33" s="231"/>
      <c r="JLX33" s="231"/>
      <c r="JLY33" s="231"/>
      <c r="JMI33" s="231"/>
      <c r="JMJ33" s="231"/>
      <c r="JMK33" s="231"/>
      <c r="JML33" s="231"/>
      <c r="JMM33" s="231"/>
      <c r="JMN33" s="231"/>
      <c r="JMO33" s="231"/>
      <c r="JMY33" s="231"/>
      <c r="JMZ33" s="231"/>
      <c r="JNA33" s="231"/>
      <c r="JNB33" s="231"/>
      <c r="JNC33" s="231"/>
      <c r="JND33" s="231"/>
      <c r="JNE33" s="231"/>
      <c r="JNO33" s="231"/>
      <c r="JNP33" s="231"/>
      <c r="JNQ33" s="231"/>
      <c r="JNR33" s="231"/>
      <c r="JNS33" s="231"/>
      <c r="JNT33" s="231"/>
      <c r="JNU33" s="231"/>
      <c r="JOE33" s="231"/>
      <c r="JOF33" s="231"/>
      <c r="JOG33" s="231"/>
      <c r="JOH33" s="231"/>
      <c r="JOI33" s="231"/>
      <c r="JOJ33" s="231"/>
      <c r="JOK33" s="231"/>
      <c r="JOU33" s="231"/>
      <c r="JOV33" s="231"/>
      <c r="JOW33" s="231"/>
      <c r="JOX33" s="231"/>
      <c r="JOY33" s="231"/>
      <c r="JOZ33" s="231"/>
      <c r="JPA33" s="231"/>
      <c r="JPK33" s="231"/>
      <c r="JPL33" s="231"/>
      <c r="JPM33" s="231"/>
      <c r="JPN33" s="231"/>
      <c r="JPO33" s="231"/>
      <c r="JPP33" s="231"/>
      <c r="JPQ33" s="231"/>
      <c r="JQA33" s="231"/>
      <c r="JQB33" s="231"/>
      <c r="JQC33" s="231"/>
      <c r="JQD33" s="231"/>
      <c r="JQE33" s="231"/>
      <c r="JQF33" s="231"/>
      <c r="JQG33" s="231"/>
      <c r="JQQ33" s="231"/>
      <c r="JQR33" s="231"/>
      <c r="JQS33" s="231"/>
      <c r="JQT33" s="231"/>
      <c r="JQU33" s="231"/>
      <c r="JQV33" s="231"/>
      <c r="JQW33" s="231"/>
      <c r="JRG33" s="231"/>
      <c r="JRH33" s="231"/>
      <c r="JRI33" s="231"/>
      <c r="JRJ33" s="231"/>
      <c r="JRK33" s="231"/>
      <c r="JRL33" s="231"/>
      <c r="JRM33" s="231"/>
      <c r="JRW33" s="231"/>
      <c r="JRX33" s="231"/>
      <c r="JRY33" s="231"/>
      <c r="JRZ33" s="231"/>
      <c r="JSA33" s="231"/>
      <c r="JSB33" s="231"/>
      <c r="JSC33" s="231"/>
      <c r="JSM33" s="231"/>
      <c r="JSN33" s="231"/>
      <c r="JSO33" s="231"/>
      <c r="JSP33" s="231"/>
      <c r="JSQ33" s="231"/>
      <c r="JSR33" s="231"/>
      <c r="JSS33" s="231"/>
      <c r="JTC33" s="231"/>
      <c r="JTD33" s="231"/>
      <c r="JTE33" s="231"/>
      <c r="JTF33" s="231"/>
      <c r="JTG33" s="231"/>
      <c r="JTH33" s="231"/>
      <c r="JTI33" s="231"/>
      <c r="JTS33" s="231"/>
      <c r="JTT33" s="231"/>
      <c r="JTU33" s="231"/>
      <c r="JTV33" s="231"/>
      <c r="JTW33" s="231"/>
      <c r="JTX33" s="231"/>
      <c r="JTY33" s="231"/>
      <c r="JUI33" s="231"/>
      <c r="JUJ33" s="231"/>
      <c r="JUK33" s="231"/>
      <c r="JUL33" s="231"/>
      <c r="JUM33" s="231"/>
      <c r="JUN33" s="231"/>
      <c r="JUO33" s="231"/>
      <c r="JUY33" s="231"/>
      <c r="JUZ33" s="231"/>
      <c r="JVA33" s="231"/>
      <c r="JVB33" s="231"/>
      <c r="JVC33" s="231"/>
      <c r="JVD33" s="231"/>
      <c r="JVE33" s="231"/>
      <c r="JVO33" s="231"/>
      <c r="JVP33" s="231"/>
      <c r="JVQ33" s="231"/>
      <c r="JVR33" s="231"/>
      <c r="JVS33" s="231"/>
      <c r="JVT33" s="231"/>
      <c r="JVU33" s="231"/>
      <c r="JWE33" s="231"/>
      <c r="JWF33" s="231"/>
      <c r="JWG33" s="231"/>
      <c r="JWH33" s="231"/>
      <c r="JWI33" s="231"/>
      <c r="JWJ33" s="231"/>
      <c r="JWK33" s="231"/>
      <c r="JWU33" s="231"/>
      <c r="JWV33" s="231"/>
      <c r="JWW33" s="231"/>
      <c r="JWX33" s="231"/>
      <c r="JWY33" s="231"/>
      <c r="JWZ33" s="231"/>
      <c r="JXA33" s="231"/>
      <c r="JXK33" s="231"/>
      <c r="JXL33" s="231"/>
      <c r="JXM33" s="231"/>
      <c r="JXN33" s="231"/>
      <c r="JXO33" s="231"/>
      <c r="JXP33" s="231"/>
      <c r="JXQ33" s="231"/>
      <c r="JYA33" s="231"/>
      <c r="JYB33" s="231"/>
      <c r="JYC33" s="231"/>
      <c r="JYD33" s="231"/>
      <c r="JYE33" s="231"/>
      <c r="JYF33" s="231"/>
      <c r="JYG33" s="231"/>
      <c r="JYQ33" s="231"/>
      <c r="JYR33" s="231"/>
      <c r="JYS33" s="231"/>
      <c r="JYT33" s="231"/>
      <c r="JYU33" s="231"/>
      <c r="JYV33" s="231"/>
      <c r="JYW33" s="231"/>
      <c r="JZG33" s="231"/>
      <c r="JZH33" s="231"/>
      <c r="JZI33" s="231"/>
      <c r="JZJ33" s="231"/>
      <c r="JZK33" s="231"/>
      <c r="JZL33" s="231"/>
      <c r="JZM33" s="231"/>
      <c r="JZW33" s="231"/>
      <c r="JZX33" s="231"/>
      <c r="JZY33" s="231"/>
      <c r="JZZ33" s="231"/>
      <c r="KAA33" s="231"/>
      <c r="KAB33" s="231"/>
      <c r="KAC33" s="231"/>
      <c r="KAM33" s="231"/>
      <c r="KAN33" s="231"/>
      <c r="KAO33" s="231"/>
      <c r="KAP33" s="231"/>
      <c r="KAQ33" s="231"/>
      <c r="KAR33" s="231"/>
      <c r="KAS33" s="231"/>
      <c r="KBC33" s="231"/>
      <c r="KBD33" s="231"/>
      <c r="KBE33" s="231"/>
      <c r="KBF33" s="231"/>
      <c r="KBG33" s="231"/>
      <c r="KBH33" s="231"/>
      <c r="KBI33" s="231"/>
      <c r="KBS33" s="231"/>
      <c r="KBT33" s="231"/>
      <c r="KBU33" s="231"/>
      <c r="KBV33" s="231"/>
      <c r="KBW33" s="231"/>
      <c r="KBX33" s="231"/>
      <c r="KBY33" s="231"/>
      <c r="KCI33" s="231"/>
      <c r="KCJ33" s="231"/>
      <c r="KCK33" s="231"/>
      <c r="KCL33" s="231"/>
      <c r="KCM33" s="231"/>
      <c r="KCN33" s="231"/>
      <c r="KCO33" s="231"/>
      <c r="KCY33" s="231"/>
      <c r="KCZ33" s="231"/>
      <c r="KDA33" s="231"/>
      <c r="KDB33" s="231"/>
      <c r="KDC33" s="231"/>
      <c r="KDD33" s="231"/>
      <c r="KDE33" s="231"/>
      <c r="KDO33" s="231"/>
      <c r="KDP33" s="231"/>
      <c r="KDQ33" s="231"/>
      <c r="KDR33" s="231"/>
      <c r="KDS33" s="231"/>
      <c r="KDT33" s="231"/>
      <c r="KDU33" s="231"/>
      <c r="KEE33" s="231"/>
      <c r="KEF33" s="231"/>
      <c r="KEG33" s="231"/>
      <c r="KEH33" s="231"/>
      <c r="KEI33" s="231"/>
      <c r="KEJ33" s="231"/>
      <c r="KEK33" s="231"/>
      <c r="KEU33" s="231"/>
      <c r="KEV33" s="231"/>
      <c r="KEW33" s="231"/>
      <c r="KEX33" s="231"/>
      <c r="KEY33" s="231"/>
      <c r="KEZ33" s="231"/>
      <c r="KFA33" s="231"/>
      <c r="KFK33" s="231"/>
      <c r="KFL33" s="231"/>
      <c r="KFM33" s="231"/>
      <c r="KFN33" s="231"/>
      <c r="KFO33" s="231"/>
      <c r="KFP33" s="231"/>
      <c r="KFQ33" s="231"/>
      <c r="KGA33" s="231"/>
      <c r="KGB33" s="231"/>
      <c r="KGC33" s="231"/>
      <c r="KGD33" s="231"/>
      <c r="KGE33" s="231"/>
      <c r="KGF33" s="231"/>
      <c r="KGG33" s="231"/>
      <c r="KGQ33" s="231"/>
      <c r="KGR33" s="231"/>
      <c r="KGS33" s="231"/>
      <c r="KGT33" s="231"/>
      <c r="KGU33" s="231"/>
      <c r="KGV33" s="231"/>
      <c r="KGW33" s="231"/>
      <c r="KHG33" s="231"/>
      <c r="KHH33" s="231"/>
      <c r="KHI33" s="231"/>
      <c r="KHJ33" s="231"/>
      <c r="KHK33" s="231"/>
      <c r="KHL33" s="231"/>
      <c r="KHM33" s="231"/>
      <c r="KHW33" s="231"/>
      <c r="KHX33" s="231"/>
      <c r="KHY33" s="231"/>
      <c r="KHZ33" s="231"/>
      <c r="KIA33" s="231"/>
      <c r="KIB33" s="231"/>
      <c r="KIC33" s="231"/>
      <c r="KIM33" s="231"/>
      <c r="KIN33" s="231"/>
      <c r="KIO33" s="231"/>
      <c r="KIP33" s="231"/>
      <c r="KIQ33" s="231"/>
      <c r="KIR33" s="231"/>
      <c r="KIS33" s="231"/>
      <c r="KJC33" s="231"/>
      <c r="KJD33" s="231"/>
      <c r="KJE33" s="231"/>
      <c r="KJF33" s="231"/>
      <c r="KJG33" s="231"/>
      <c r="KJH33" s="231"/>
      <c r="KJI33" s="231"/>
      <c r="KJS33" s="231"/>
      <c r="KJT33" s="231"/>
      <c r="KJU33" s="231"/>
      <c r="KJV33" s="231"/>
      <c r="KJW33" s="231"/>
      <c r="KJX33" s="231"/>
      <c r="KJY33" s="231"/>
      <c r="KKI33" s="231"/>
      <c r="KKJ33" s="231"/>
      <c r="KKK33" s="231"/>
      <c r="KKL33" s="231"/>
      <c r="KKM33" s="231"/>
      <c r="KKN33" s="231"/>
      <c r="KKO33" s="231"/>
      <c r="KKY33" s="231"/>
      <c r="KKZ33" s="231"/>
      <c r="KLA33" s="231"/>
      <c r="KLB33" s="231"/>
      <c r="KLC33" s="231"/>
      <c r="KLD33" s="231"/>
      <c r="KLE33" s="231"/>
      <c r="KLO33" s="231"/>
      <c r="KLP33" s="231"/>
      <c r="KLQ33" s="231"/>
      <c r="KLR33" s="231"/>
      <c r="KLS33" s="231"/>
      <c r="KLT33" s="231"/>
      <c r="KLU33" s="231"/>
      <c r="KME33" s="231"/>
      <c r="KMF33" s="231"/>
      <c r="KMG33" s="231"/>
      <c r="KMH33" s="231"/>
      <c r="KMI33" s="231"/>
      <c r="KMJ33" s="231"/>
      <c r="KMK33" s="231"/>
      <c r="KMU33" s="231"/>
      <c r="KMV33" s="231"/>
      <c r="KMW33" s="231"/>
      <c r="KMX33" s="231"/>
      <c r="KMY33" s="231"/>
      <c r="KMZ33" s="231"/>
      <c r="KNA33" s="231"/>
      <c r="KNK33" s="231"/>
      <c r="KNL33" s="231"/>
      <c r="KNM33" s="231"/>
      <c r="KNN33" s="231"/>
      <c r="KNO33" s="231"/>
      <c r="KNP33" s="231"/>
      <c r="KNQ33" s="231"/>
      <c r="KOA33" s="231"/>
      <c r="KOB33" s="231"/>
      <c r="KOC33" s="231"/>
      <c r="KOD33" s="231"/>
      <c r="KOE33" s="231"/>
      <c r="KOF33" s="231"/>
      <c r="KOG33" s="231"/>
      <c r="KOQ33" s="231"/>
      <c r="KOR33" s="231"/>
      <c r="KOS33" s="231"/>
      <c r="KOT33" s="231"/>
      <c r="KOU33" s="231"/>
      <c r="KOV33" s="231"/>
      <c r="KOW33" s="231"/>
      <c r="KPG33" s="231"/>
      <c r="KPH33" s="231"/>
      <c r="KPI33" s="231"/>
      <c r="KPJ33" s="231"/>
      <c r="KPK33" s="231"/>
      <c r="KPL33" s="231"/>
      <c r="KPM33" s="231"/>
      <c r="KPW33" s="231"/>
      <c r="KPX33" s="231"/>
      <c r="KPY33" s="231"/>
      <c r="KPZ33" s="231"/>
      <c r="KQA33" s="231"/>
      <c r="KQB33" s="231"/>
      <c r="KQC33" s="231"/>
      <c r="KQM33" s="231"/>
      <c r="KQN33" s="231"/>
      <c r="KQO33" s="231"/>
      <c r="KQP33" s="231"/>
      <c r="KQQ33" s="231"/>
      <c r="KQR33" s="231"/>
      <c r="KQS33" s="231"/>
      <c r="KRC33" s="231"/>
      <c r="KRD33" s="231"/>
      <c r="KRE33" s="231"/>
      <c r="KRF33" s="231"/>
      <c r="KRG33" s="231"/>
      <c r="KRH33" s="231"/>
      <c r="KRI33" s="231"/>
      <c r="KRS33" s="231"/>
      <c r="KRT33" s="231"/>
      <c r="KRU33" s="231"/>
      <c r="KRV33" s="231"/>
      <c r="KRW33" s="231"/>
      <c r="KRX33" s="231"/>
      <c r="KRY33" s="231"/>
      <c r="KSI33" s="231"/>
      <c r="KSJ33" s="231"/>
      <c r="KSK33" s="231"/>
      <c r="KSL33" s="231"/>
      <c r="KSM33" s="231"/>
      <c r="KSN33" s="231"/>
      <c r="KSO33" s="231"/>
      <c r="KSY33" s="231"/>
      <c r="KSZ33" s="231"/>
      <c r="KTA33" s="231"/>
      <c r="KTB33" s="231"/>
      <c r="KTC33" s="231"/>
      <c r="KTD33" s="231"/>
      <c r="KTE33" s="231"/>
      <c r="KTO33" s="231"/>
      <c r="KTP33" s="231"/>
      <c r="KTQ33" s="231"/>
      <c r="KTR33" s="231"/>
      <c r="KTS33" s="231"/>
      <c r="KTT33" s="231"/>
      <c r="KTU33" s="231"/>
      <c r="KUE33" s="231"/>
      <c r="KUF33" s="231"/>
      <c r="KUG33" s="231"/>
      <c r="KUH33" s="231"/>
      <c r="KUI33" s="231"/>
      <c r="KUJ33" s="231"/>
      <c r="KUK33" s="231"/>
      <c r="KUU33" s="231"/>
      <c r="KUV33" s="231"/>
      <c r="KUW33" s="231"/>
      <c r="KUX33" s="231"/>
      <c r="KUY33" s="231"/>
      <c r="KUZ33" s="231"/>
      <c r="KVA33" s="231"/>
      <c r="KVK33" s="231"/>
      <c r="KVL33" s="231"/>
      <c r="KVM33" s="231"/>
      <c r="KVN33" s="231"/>
      <c r="KVO33" s="231"/>
      <c r="KVP33" s="231"/>
      <c r="KVQ33" s="231"/>
      <c r="KWA33" s="231"/>
      <c r="KWB33" s="231"/>
      <c r="KWC33" s="231"/>
      <c r="KWD33" s="231"/>
      <c r="KWE33" s="231"/>
      <c r="KWF33" s="231"/>
      <c r="KWG33" s="231"/>
      <c r="KWQ33" s="231"/>
      <c r="KWR33" s="231"/>
      <c r="KWS33" s="231"/>
      <c r="KWT33" s="231"/>
      <c r="KWU33" s="231"/>
      <c r="KWV33" s="231"/>
      <c r="KWW33" s="231"/>
      <c r="KXG33" s="231"/>
      <c r="KXH33" s="231"/>
      <c r="KXI33" s="231"/>
      <c r="KXJ33" s="231"/>
      <c r="KXK33" s="231"/>
      <c r="KXL33" s="231"/>
      <c r="KXM33" s="231"/>
      <c r="KXW33" s="231"/>
      <c r="KXX33" s="231"/>
      <c r="KXY33" s="231"/>
      <c r="KXZ33" s="231"/>
      <c r="KYA33" s="231"/>
      <c r="KYB33" s="231"/>
      <c r="KYC33" s="231"/>
      <c r="KYM33" s="231"/>
      <c r="KYN33" s="231"/>
      <c r="KYO33" s="231"/>
      <c r="KYP33" s="231"/>
      <c r="KYQ33" s="231"/>
      <c r="KYR33" s="231"/>
      <c r="KYS33" s="231"/>
      <c r="KZC33" s="231"/>
      <c r="KZD33" s="231"/>
      <c r="KZE33" s="231"/>
      <c r="KZF33" s="231"/>
      <c r="KZG33" s="231"/>
      <c r="KZH33" s="231"/>
      <c r="KZI33" s="231"/>
      <c r="KZS33" s="231"/>
      <c r="KZT33" s="231"/>
      <c r="KZU33" s="231"/>
      <c r="KZV33" s="231"/>
      <c r="KZW33" s="231"/>
      <c r="KZX33" s="231"/>
      <c r="KZY33" s="231"/>
      <c r="LAI33" s="231"/>
      <c r="LAJ33" s="231"/>
      <c r="LAK33" s="231"/>
      <c r="LAL33" s="231"/>
      <c r="LAM33" s="231"/>
      <c r="LAN33" s="231"/>
      <c r="LAO33" s="231"/>
      <c r="LAY33" s="231"/>
      <c r="LAZ33" s="231"/>
      <c r="LBA33" s="231"/>
      <c r="LBB33" s="231"/>
      <c r="LBC33" s="231"/>
      <c r="LBD33" s="231"/>
      <c r="LBE33" s="231"/>
      <c r="LBO33" s="231"/>
      <c r="LBP33" s="231"/>
      <c r="LBQ33" s="231"/>
      <c r="LBR33" s="231"/>
      <c r="LBS33" s="231"/>
      <c r="LBT33" s="231"/>
      <c r="LBU33" s="231"/>
      <c r="LCE33" s="231"/>
      <c r="LCF33" s="231"/>
      <c r="LCG33" s="231"/>
      <c r="LCH33" s="231"/>
      <c r="LCI33" s="231"/>
      <c r="LCJ33" s="231"/>
      <c r="LCK33" s="231"/>
      <c r="LCU33" s="231"/>
      <c r="LCV33" s="231"/>
      <c r="LCW33" s="231"/>
      <c r="LCX33" s="231"/>
      <c r="LCY33" s="231"/>
      <c r="LCZ33" s="231"/>
      <c r="LDA33" s="231"/>
      <c r="LDK33" s="231"/>
      <c r="LDL33" s="231"/>
      <c r="LDM33" s="231"/>
      <c r="LDN33" s="231"/>
      <c r="LDO33" s="231"/>
      <c r="LDP33" s="231"/>
      <c r="LDQ33" s="231"/>
      <c r="LEA33" s="231"/>
      <c r="LEB33" s="231"/>
      <c r="LEC33" s="231"/>
      <c r="LED33" s="231"/>
      <c r="LEE33" s="231"/>
      <c r="LEF33" s="231"/>
      <c r="LEG33" s="231"/>
      <c r="LEQ33" s="231"/>
      <c r="LER33" s="231"/>
      <c r="LES33" s="231"/>
      <c r="LET33" s="231"/>
      <c r="LEU33" s="231"/>
      <c r="LEV33" s="231"/>
      <c r="LEW33" s="231"/>
      <c r="LFG33" s="231"/>
      <c r="LFH33" s="231"/>
      <c r="LFI33" s="231"/>
      <c r="LFJ33" s="231"/>
      <c r="LFK33" s="231"/>
      <c r="LFL33" s="231"/>
      <c r="LFM33" s="231"/>
      <c r="LFW33" s="231"/>
      <c r="LFX33" s="231"/>
      <c r="LFY33" s="231"/>
      <c r="LFZ33" s="231"/>
      <c r="LGA33" s="231"/>
      <c r="LGB33" s="231"/>
      <c r="LGC33" s="231"/>
      <c r="LGM33" s="231"/>
      <c r="LGN33" s="231"/>
      <c r="LGO33" s="231"/>
      <c r="LGP33" s="231"/>
      <c r="LGQ33" s="231"/>
      <c r="LGR33" s="231"/>
      <c r="LGS33" s="231"/>
      <c r="LHC33" s="231"/>
      <c r="LHD33" s="231"/>
      <c r="LHE33" s="231"/>
      <c r="LHF33" s="231"/>
      <c r="LHG33" s="231"/>
      <c r="LHH33" s="231"/>
      <c r="LHI33" s="231"/>
      <c r="LHS33" s="231"/>
      <c r="LHT33" s="231"/>
      <c r="LHU33" s="231"/>
      <c r="LHV33" s="231"/>
      <c r="LHW33" s="231"/>
      <c r="LHX33" s="231"/>
      <c r="LHY33" s="231"/>
      <c r="LII33" s="231"/>
      <c r="LIJ33" s="231"/>
      <c r="LIK33" s="231"/>
      <c r="LIL33" s="231"/>
      <c r="LIM33" s="231"/>
      <c r="LIN33" s="231"/>
      <c r="LIO33" s="231"/>
      <c r="LIY33" s="231"/>
      <c r="LIZ33" s="231"/>
      <c r="LJA33" s="231"/>
      <c r="LJB33" s="231"/>
      <c r="LJC33" s="231"/>
      <c r="LJD33" s="231"/>
      <c r="LJE33" s="231"/>
      <c r="LJO33" s="231"/>
      <c r="LJP33" s="231"/>
      <c r="LJQ33" s="231"/>
      <c r="LJR33" s="231"/>
      <c r="LJS33" s="231"/>
      <c r="LJT33" s="231"/>
      <c r="LJU33" s="231"/>
      <c r="LKE33" s="231"/>
      <c r="LKF33" s="231"/>
      <c r="LKG33" s="231"/>
      <c r="LKH33" s="231"/>
      <c r="LKI33" s="231"/>
      <c r="LKJ33" s="231"/>
      <c r="LKK33" s="231"/>
      <c r="LKU33" s="231"/>
      <c r="LKV33" s="231"/>
      <c r="LKW33" s="231"/>
      <c r="LKX33" s="231"/>
      <c r="LKY33" s="231"/>
      <c r="LKZ33" s="231"/>
      <c r="LLA33" s="231"/>
      <c r="LLK33" s="231"/>
      <c r="LLL33" s="231"/>
      <c r="LLM33" s="231"/>
      <c r="LLN33" s="231"/>
      <c r="LLO33" s="231"/>
      <c r="LLP33" s="231"/>
      <c r="LLQ33" s="231"/>
      <c r="LMA33" s="231"/>
      <c r="LMB33" s="231"/>
      <c r="LMC33" s="231"/>
      <c r="LMD33" s="231"/>
      <c r="LME33" s="231"/>
      <c r="LMF33" s="231"/>
      <c r="LMG33" s="231"/>
      <c r="LMQ33" s="231"/>
      <c r="LMR33" s="231"/>
      <c r="LMS33" s="231"/>
      <c r="LMT33" s="231"/>
      <c r="LMU33" s="231"/>
      <c r="LMV33" s="231"/>
      <c r="LMW33" s="231"/>
      <c r="LNG33" s="231"/>
      <c r="LNH33" s="231"/>
      <c r="LNI33" s="231"/>
      <c r="LNJ33" s="231"/>
      <c r="LNK33" s="231"/>
      <c r="LNL33" s="231"/>
      <c r="LNM33" s="231"/>
      <c r="LNW33" s="231"/>
      <c r="LNX33" s="231"/>
      <c r="LNY33" s="231"/>
      <c r="LNZ33" s="231"/>
      <c r="LOA33" s="231"/>
      <c r="LOB33" s="231"/>
      <c r="LOC33" s="231"/>
      <c r="LOM33" s="231"/>
      <c r="LON33" s="231"/>
      <c r="LOO33" s="231"/>
      <c r="LOP33" s="231"/>
      <c r="LOQ33" s="231"/>
      <c r="LOR33" s="231"/>
      <c r="LOS33" s="231"/>
      <c r="LPC33" s="231"/>
      <c r="LPD33" s="231"/>
      <c r="LPE33" s="231"/>
      <c r="LPF33" s="231"/>
      <c r="LPG33" s="231"/>
      <c r="LPH33" s="231"/>
      <c r="LPI33" s="231"/>
      <c r="LPS33" s="231"/>
      <c r="LPT33" s="231"/>
      <c r="LPU33" s="231"/>
      <c r="LPV33" s="231"/>
      <c r="LPW33" s="231"/>
      <c r="LPX33" s="231"/>
      <c r="LPY33" s="231"/>
      <c r="LQI33" s="231"/>
      <c r="LQJ33" s="231"/>
      <c r="LQK33" s="231"/>
      <c r="LQL33" s="231"/>
      <c r="LQM33" s="231"/>
      <c r="LQN33" s="231"/>
      <c r="LQO33" s="231"/>
      <c r="LQY33" s="231"/>
      <c r="LQZ33" s="231"/>
      <c r="LRA33" s="231"/>
      <c r="LRB33" s="231"/>
      <c r="LRC33" s="231"/>
      <c r="LRD33" s="231"/>
      <c r="LRE33" s="231"/>
      <c r="LRO33" s="231"/>
      <c r="LRP33" s="231"/>
      <c r="LRQ33" s="231"/>
      <c r="LRR33" s="231"/>
      <c r="LRS33" s="231"/>
      <c r="LRT33" s="231"/>
      <c r="LRU33" s="231"/>
      <c r="LSE33" s="231"/>
      <c r="LSF33" s="231"/>
      <c r="LSG33" s="231"/>
      <c r="LSH33" s="231"/>
      <c r="LSI33" s="231"/>
      <c r="LSJ33" s="231"/>
      <c r="LSK33" s="231"/>
      <c r="LSU33" s="231"/>
      <c r="LSV33" s="231"/>
      <c r="LSW33" s="231"/>
      <c r="LSX33" s="231"/>
      <c r="LSY33" s="231"/>
      <c r="LSZ33" s="231"/>
      <c r="LTA33" s="231"/>
      <c r="LTK33" s="231"/>
      <c r="LTL33" s="231"/>
      <c r="LTM33" s="231"/>
      <c r="LTN33" s="231"/>
      <c r="LTO33" s="231"/>
      <c r="LTP33" s="231"/>
      <c r="LTQ33" s="231"/>
      <c r="LUA33" s="231"/>
      <c r="LUB33" s="231"/>
      <c r="LUC33" s="231"/>
      <c r="LUD33" s="231"/>
      <c r="LUE33" s="231"/>
      <c r="LUF33" s="231"/>
      <c r="LUG33" s="231"/>
      <c r="LUQ33" s="231"/>
      <c r="LUR33" s="231"/>
      <c r="LUS33" s="231"/>
      <c r="LUT33" s="231"/>
      <c r="LUU33" s="231"/>
      <c r="LUV33" s="231"/>
      <c r="LUW33" s="231"/>
      <c r="LVG33" s="231"/>
      <c r="LVH33" s="231"/>
      <c r="LVI33" s="231"/>
      <c r="LVJ33" s="231"/>
      <c r="LVK33" s="231"/>
      <c r="LVL33" s="231"/>
      <c r="LVM33" s="231"/>
      <c r="LVW33" s="231"/>
      <c r="LVX33" s="231"/>
      <c r="LVY33" s="231"/>
      <c r="LVZ33" s="231"/>
      <c r="LWA33" s="231"/>
      <c r="LWB33" s="231"/>
      <c r="LWC33" s="231"/>
      <c r="LWM33" s="231"/>
      <c r="LWN33" s="231"/>
      <c r="LWO33" s="231"/>
      <c r="LWP33" s="231"/>
      <c r="LWQ33" s="231"/>
      <c r="LWR33" s="231"/>
      <c r="LWS33" s="231"/>
      <c r="LXC33" s="231"/>
      <c r="LXD33" s="231"/>
      <c r="LXE33" s="231"/>
      <c r="LXF33" s="231"/>
      <c r="LXG33" s="231"/>
      <c r="LXH33" s="231"/>
      <c r="LXI33" s="231"/>
      <c r="LXS33" s="231"/>
      <c r="LXT33" s="231"/>
      <c r="LXU33" s="231"/>
      <c r="LXV33" s="231"/>
      <c r="LXW33" s="231"/>
      <c r="LXX33" s="231"/>
      <c r="LXY33" s="231"/>
      <c r="LYI33" s="231"/>
      <c r="LYJ33" s="231"/>
      <c r="LYK33" s="231"/>
      <c r="LYL33" s="231"/>
      <c r="LYM33" s="231"/>
      <c r="LYN33" s="231"/>
      <c r="LYO33" s="231"/>
      <c r="LYY33" s="231"/>
      <c r="LYZ33" s="231"/>
      <c r="LZA33" s="231"/>
      <c r="LZB33" s="231"/>
      <c r="LZC33" s="231"/>
      <c r="LZD33" s="231"/>
      <c r="LZE33" s="231"/>
      <c r="LZO33" s="231"/>
      <c r="LZP33" s="231"/>
      <c r="LZQ33" s="231"/>
      <c r="LZR33" s="231"/>
      <c r="LZS33" s="231"/>
      <c r="LZT33" s="231"/>
      <c r="LZU33" s="231"/>
      <c r="MAE33" s="231"/>
      <c r="MAF33" s="231"/>
      <c r="MAG33" s="231"/>
      <c r="MAH33" s="231"/>
      <c r="MAI33" s="231"/>
      <c r="MAJ33" s="231"/>
      <c r="MAK33" s="231"/>
      <c r="MAU33" s="231"/>
      <c r="MAV33" s="231"/>
      <c r="MAW33" s="231"/>
      <c r="MAX33" s="231"/>
      <c r="MAY33" s="231"/>
      <c r="MAZ33" s="231"/>
      <c r="MBA33" s="231"/>
      <c r="MBK33" s="231"/>
      <c r="MBL33" s="231"/>
      <c r="MBM33" s="231"/>
      <c r="MBN33" s="231"/>
      <c r="MBO33" s="231"/>
      <c r="MBP33" s="231"/>
      <c r="MBQ33" s="231"/>
      <c r="MCA33" s="231"/>
      <c r="MCB33" s="231"/>
      <c r="MCC33" s="231"/>
      <c r="MCD33" s="231"/>
      <c r="MCE33" s="231"/>
      <c r="MCF33" s="231"/>
      <c r="MCG33" s="231"/>
      <c r="MCQ33" s="231"/>
      <c r="MCR33" s="231"/>
      <c r="MCS33" s="231"/>
      <c r="MCT33" s="231"/>
      <c r="MCU33" s="231"/>
      <c r="MCV33" s="231"/>
      <c r="MCW33" s="231"/>
      <c r="MDG33" s="231"/>
      <c r="MDH33" s="231"/>
      <c r="MDI33" s="231"/>
      <c r="MDJ33" s="231"/>
      <c r="MDK33" s="231"/>
      <c r="MDL33" s="231"/>
      <c r="MDM33" s="231"/>
      <c r="MDW33" s="231"/>
      <c r="MDX33" s="231"/>
      <c r="MDY33" s="231"/>
      <c r="MDZ33" s="231"/>
      <c r="MEA33" s="231"/>
      <c r="MEB33" s="231"/>
      <c r="MEC33" s="231"/>
      <c r="MEM33" s="231"/>
      <c r="MEN33" s="231"/>
      <c r="MEO33" s="231"/>
      <c r="MEP33" s="231"/>
      <c r="MEQ33" s="231"/>
      <c r="MER33" s="231"/>
      <c r="MES33" s="231"/>
      <c r="MFC33" s="231"/>
      <c r="MFD33" s="231"/>
      <c r="MFE33" s="231"/>
      <c r="MFF33" s="231"/>
      <c r="MFG33" s="231"/>
      <c r="MFH33" s="231"/>
      <c r="MFI33" s="231"/>
      <c r="MFS33" s="231"/>
      <c r="MFT33" s="231"/>
      <c r="MFU33" s="231"/>
      <c r="MFV33" s="231"/>
      <c r="MFW33" s="231"/>
      <c r="MFX33" s="231"/>
      <c r="MFY33" s="231"/>
      <c r="MGI33" s="231"/>
      <c r="MGJ33" s="231"/>
      <c r="MGK33" s="231"/>
      <c r="MGL33" s="231"/>
      <c r="MGM33" s="231"/>
      <c r="MGN33" s="231"/>
      <c r="MGO33" s="231"/>
      <c r="MGY33" s="231"/>
      <c r="MGZ33" s="231"/>
      <c r="MHA33" s="231"/>
      <c r="MHB33" s="231"/>
      <c r="MHC33" s="231"/>
      <c r="MHD33" s="231"/>
      <c r="MHE33" s="231"/>
      <c r="MHO33" s="231"/>
      <c r="MHP33" s="231"/>
      <c r="MHQ33" s="231"/>
      <c r="MHR33" s="231"/>
      <c r="MHS33" s="231"/>
      <c r="MHT33" s="231"/>
      <c r="MHU33" s="231"/>
      <c r="MIE33" s="231"/>
      <c r="MIF33" s="231"/>
      <c r="MIG33" s="231"/>
      <c r="MIH33" s="231"/>
      <c r="MII33" s="231"/>
      <c r="MIJ33" s="231"/>
      <c r="MIK33" s="231"/>
      <c r="MIU33" s="231"/>
      <c r="MIV33" s="231"/>
      <c r="MIW33" s="231"/>
      <c r="MIX33" s="231"/>
      <c r="MIY33" s="231"/>
      <c r="MIZ33" s="231"/>
      <c r="MJA33" s="231"/>
      <c r="MJK33" s="231"/>
      <c r="MJL33" s="231"/>
      <c r="MJM33" s="231"/>
      <c r="MJN33" s="231"/>
      <c r="MJO33" s="231"/>
      <c r="MJP33" s="231"/>
      <c r="MJQ33" s="231"/>
      <c r="MKA33" s="231"/>
      <c r="MKB33" s="231"/>
      <c r="MKC33" s="231"/>
      <c r="MKD33" s="231"/>
      <c r="MKE33" s="231"/>
      <c r="MKF33" s="231"/>
      <c r="MKG33" s="231"/>
      <c r="MKQ33" s="231"/>
      <c r="MKR33" s="231"/>
      <c r="MKS33" s="231"/>
      <c r="MKT33" s="231"/>
      <c r="MKU33" s="231"/>
      <c r="MKV33" s="231"/>
      <c r="MKW33" s="231"/>
      <c r="MLG33" s="231"/>
      <c r="MLH33" s="231"/>
      <c r="MLI33" s="231"/>
      <c r="MLJ33" s="231"/>
      <c r="MLK33" s="231"/>
      <c r="MLL33" s="231"/>
      <c r="MLM33" s="231"/>
      <c r="MLW33" s="231"/>
      <c r="MLX33" s="231"/>
      <c r="MLY33" s="231"/>
      <c r="MLZ33" s="231"/>
      <c r="MMA33" s="231"/>
      <c r="MMB33" s="231"/>
      <c r="MMC33" s="231"/>
      <c r="MMM33" s="231"/>
      <c r="MMN33" s="231"/>
      <c r="MMO33" s="231"/>
      <c r="MMP33" s="231"/>
      <c r="MMQ33" s="231"/>
      <c r="MMR33" s="231"/>
      <c r="MMS33" s="231"/>
      <c r="MNC33" s="231"/>
      <c r="MND33" s="231"/>
      <c r="MNE33" s="231"/>
      <c r="MNF33" s="231"/>
      <c r="MNG33" s="231"/>
      <c r="MNH33" s="231"/>
      <c r="MNI33" s="231"/>
      <c r="MNS33" s="231"/>
      <c r="MNT33" s="231"/>
      <c r="MNU33" s="231"/>
      <c r="MNV33" s="231"/>
      <c r="MNW33" s="231"/>
      <c r="MNX33" s="231"/>
      <c r="MNY33" s="231"/>
      <c r="MOI33" s="231"/>
      <c r="MOJ33" s="231"/>
      <c r="MOK33" s="231"/>
      <c r="MOL33" s="231"/>
      <c r="MOM33" s="231"/>
      <c r="MON33" s="231"/>
      <c r="MOO33" s="231"/>
      <c r="MOY33" s="231"/>
      <c r="MOZ33" s="231"/>
      <c r="MPA33" s="231"/>
      <c r="MPB33" s="231"/>
      <c r="MPC33" s="231"/>
      <c r="MPD33" s="231"/>
      <c r="MPE33" s="231"/>
      <c r="MPO33" s="231"/>
      <c r="MPP33" s="231"/>
      <c r="MPQ33" s="231"/>
      <c r="MPR33" s="231"/>
      <c r="MPS33" s="231"/>
      <c r="MPT33" s="231"/>
      <c r="MPU33" s="231"/>
      <c r="MQE33" s="231"/>
      <c r="MQF33" s="231"/>
      <c r="MQG33" s="231"/>
      <c r="MQH33" s="231"/>
      <c r="MQI33" s="231"/>
      <c r="MQJ33" s="231"/>
      <c r="MQK33" s="231"/>
      <c r="MQU33" s="231"/>
      <c r="MQV33" s="231"/>
      <c r="MQW33" s="231"/>
      <c r="MQX33" s="231"/>
      <c r="MQY33" s="231"/>
      <c r="MQZ33" s="231"/>
      <c r="MRA33" s="231"/>
      <c r="MRK33" s="231"/>
      <c r="MRL33" s="231"/>
      <c r="MRM33" s="231"/>
      <c r="MRN33" s="231"/>
      <c r="MRO33" s="231"/>
      <c r="MRP33" s="231"/>
      <c r="MRQ33" s="231"/>
      <c r="MSA33" s="231"/>
      <c r="MSB33" s="231"/>
      <c r="MSC33" s="231"/>
      <c r="MSD33" s="231"/>
      <c r="MSE33" s="231"/>
      <c r="MSF33" s="231"/>
      <c r="MSG33" s="231"/>
      <c r="MSQ33" s="231"/>
      <c r="MSR33" s="231"/>
      <c r="MSS33" s="231"/>
      <c r="MST33" s="231"/>
      <c r="MSU33" s="231"/>
      <c r="MSV33" s="231"/>
      <c r="MSW33" s="231"/>
      <c r="MTG33" s="231"/>
      <c r="MTH33" s="231"/>
      <c r="MTI33" s="231"/>
      <c r="MTJ33" s="231"/>
      <c r="MTK33" s="231"/>
      <c r="MTL33" s="231"/>
      <c r="MTM33" s="231"/>
      <c r="MTW33" s="231"/>
      <c r="MTX33" s="231"/>
      <c r="MTY33" s="231"/>
      <c r="MTZ33" s="231"/>
      <c r="MUA33" s="231"/>
      <c r="MUB33" s="231"/>
      <c r="MUC33" s="231"/>
      <c r="MUM33" s="231"/>
      <c r="MUN33" s="231"/>
      <c r="MUO33" s="231"/>
      <c r="MUP33" s="231"/>
      <c r="MUQ33" s="231"/>
      <c r="MUR33" s="231"/>
      <c r="MUS33" s="231"/>
      <c r="MVC33" s="231"/>
      <c r="MVD33" s="231"/>
      <c r="MVE33" s="231"/>
      <c r="MVF33" s="231"/>
      <c r="MVG33" s="231"/>
      <c r="MVH33" s="231"/>
      <c r="MVI33" s="231"/>
      <c r="MVS33" s="231"/>
      <c r="MVT33" s="231"/>
      <c r="MVU33" s="231"/>
      <c r="MVV33" s="231"/>
      <c r="MVW33" s="231"/>
      <c r="MVX33" s="231"/>
      <c r="MVY33" s="231"/>
      <c r="MWI33" s="231"/>
      <c r="MWJ33" s="231"/>
      <c r="MWK33" s="231"/>
      <c r="MWL33" s="231"/>
      <c r="MWM33" s="231"/>
      <c r="MWN33" s="231"/>
      <c r="MWO33" s="231"/>
      <c r="MWY33" s="231"/>
      <c r="MWZ33" s="231"/>
      <c r="MXA33" s="231"/>
      <c r="MXB33" s="231"/>
      <c r="MXC33" s="231"/>
      <c r="MXD33" s="231"/>
      <c r="MXE33" s="231"/>
      <c r="MXO33" s="231"/>
      <c r="MXP33" s="231"/>
      <c r="MXQ33" s="231"/>
      <c r="MXR33" s="231"/>
      <c r="MXS33" s="231"/>
      <c r="MXT33" s="231"/>
      <c r="MXU33" s="231"/>
      <c r="MYE33" s="231"/>
      <c r="MYF33" s="231"/>
      <c r="MYG33" s="231"/>
      <c r="MYH33" s="231"/>
      <c r="MYI33" s="231"/>
      <c r="MYJ33" s="231"/>
      <c r="MYK33" s="231"/>
      <c r="MYU33" s="231"/>
      <c r="MYV33" s="231"/>
      <c r="MYW33" s="231"/>
      <c r="MYX33" s="231"/>
      <c r="MYY33" s="231"/>
      <c r="MYZ33" s="231"/>
      <c r="MZA33" s="231"/>
      <c r="MZK33" s="231"/>
      <c r="MZL33" s="231"/>
      <c r="MZM33" s="231"/>
      <c r="MZN33" s="231"/>
      <c r="MZO33" s="231"/>
      <c r="MZP33" s="231"/>
      <c r="MZQ33" s="231"/>
      <c r="NAA33" s="231"/>
      <c r="NAB33" s="231"/>
      <c r="NAC33" s="231"/>
      <c r="NAD33" s="231"/>
      <c r="NAE33" s="231"/>
      <c r="NAF33" s="231"/>
      <c r="NAG33" s="231"/>
      <c r="NAQ33" s="231"/>
      <c r="NAR33" s="231"/>
      <c r="NAS33" s="231"/>
      <c r="NAT33" s="231"/>
      <c r="NAU33" s="231"/>
      <c r="NAV33" s="231"/>
      <c r="NAW33" s="231"/>
      <c r="NBG33" s="231"/>
      <c r="NBH33" s="231"/>
      <c r="NBI33" s="231"/>
      <c r="NBJ33" s="231"/>
      <c r="NBK33" s="231"/>
      <c r="NBL33" s="231"/>
      <c r="NBM33" s="231"/>
      <c r="NBW33" s="231"/>
      <c r="NBX33" s="231"/>
      <c r="NBY33" s="231"/>
      <c r="NBZ33" s="231"/>
      <c r="NCA33" s="231"/>
      <c r="NCB33" s="231"/>
      <c r="NCC33" s="231"/>
      <c r="NCM33" s="231"/>
      <c r="NCN33" s="231"/>
      <c r="NCO33" s="231"/>
      <c r="NCP33" s="231"/>
      <c r="NCQ33" s="231"/>
      <c r="NCR33" s="231"/>
      <c r="NCS33" s="231"/>
      <c r="NDC33" s="231"/>
      <c r="NDD33" s="231"/>
      <c r="NDE33" s="231"/>
      <c r="NDF33" s="231"/>
      <c r="NDG33" s="231"/>
      <c r="NDH33" s="231"/>
      <c r="NDI33" s="231"/>
      <c r="NDS33" s="231"/>
      <c r="NDT33" s="231"/>
      <c r="NDU33" s="231"/>
      <c r="NDV33" s="231"/>
      <c r="NDW33" s="231"/>
      <c r="NDX33" s="231"/>
      <c r="NDY33" s="231"/>
      <c r="NEI33" s="231"/>
      <c r="NEJ33" s="231"/>
      <c r="NEK33" s="231"/>
      <c r="NEL33" s="231"/>
      <c r="NEM33" s="231"/>
      <c r="NEN33" s="231"/>
      <c r="NEO33" s="231"/>
      <c r="NEY33" s="231"/>
      <c r="NEZ33" s="231"/>
      <c r="NFA33" s="231"/>
      <c r="NFB33" s="231"/>
      <c r="NFC33" s="231"/>
      <c r="NFD33" s="231"/>
      <c r="NFE33" s="231"/>
      <c r="NFO33" s="231"/>
      <c r="NFP33" s="231"/>
      <c r="NFQ33" s="231"/>
      <c r="NFR33" s="231"/>
      <c r="NFS33" s="231"/>
      <c r="NFT33" s="231"/>
      <c r="NFU33" s="231"/>
      <c r="NGE33" s="231"/>
      <c r="NGF33" s="231"/>
      <c r="NGG33" s="231"/>
      <c r="NGH33" s="231"/>
      <c r="NGI33" s="231"/>
      <c r="NGJ33" s="231"/>
      <c r="NGK33" s="231"/>
      <c r="NGU33" s="231"/>
      <c r="NGV33" s="231"/>
      <c r="NGW33" s="231"/>
      <c r="NGX33" s="231"/>
      <c r="NGY33" s="231"/>
      <c r="NGZ33" s="231"/>
      <c r="NHA33" s="231"/>
      <c r="NHK33" s="231"/>
      <c r="NHL33" s="231"/>
      <c r="NHM33" s="231"/>
      <c r="NHN33" s="231"/>
      <c r="NHO33" s="231"/>
      <c r="NHP33" s="231"/>
      <c r="NHQ33" s="231"/>
      <c r="NIA33" s="231"/>
      <c r="NIB33" s="231"/>
      <c r="NIC33" s="231"/>
      <c r="NID33" s="231"/>
      <c r="NIE33" s="231"/>
      <c r="NIF33" s="231"/>
      <c r="NIG33" s="231"/>
      <c r="NIQ33" s="231"/>
      <c r="NIR33" s="231"/>
      <c r="NIS33" s="231"/>
      <c r="NIT33" s="231"/>
      <c r="NIU33" s="231"/>
      <c r="NIV33" s="231"/>
      <c r="NIW33" s="231"/>
      <c r="NJG33" s="231"/>
      <c r="NJH33" s="231"/>
      <c r="NJI33" s="231"/>
      <c r="NJJ33" s="231"/>
      <c r="NJK33" s="231"/>
      <c r="NJL33" s="231"/>
      <c r="NJM33" s="231"/>
      <c r="NJW33" s="231"/>
      <c r="NJX33" s="231"/>
      <c r="NJY33" s="231"/>
      <c r="NJZ33" s="231"/>
      <c r="NKA33" s="231"/>
      <c r="NKB33" s="231"/>
      <c r="NKC33" s="231"/>
      <c r="NKM33" s="231"/>
      <c r="NKN33" s="231"/>
      <c r="NKO33" s="231"/>
      <c r="NKP33" s="231"/>
      <c r="NKQ33" s="231"/>
      <c r="NKR33" s="231"/>
      <c r="NKS33" s="231"/>
      <c r="NLC33" s="231"/>
      <c r="NLD33" s="231"/>
      <c r="NLE33" s="231"/>
      <c r="NLF33" s="231"/>
      <c r="NLG33" s="231"/>
      <c r="NLH33" s="231"/>
      <c r="NLI33" s="231"/>
      <c r="NLS33" s="231"/>
      <c r="NLT33" s="231"/>
      <c r="NLU33" s="231"/>
      <c r="NLV33" s="231"/>
      <c r="NLW33" s="231"/>
      <c r="NLX33" s="231"/>
      <c r="NLY33" s="231"/>
      <c r="NMI33" s="231"/>
      <c r="NMJ33" s="231"/>
      <c r="NMK33" s="231"/>
      <c r="NML33" s="231"/>
      <c r="NMM33" s="231"/>
      <c r="NMN33" s="231"/>
      <c r="NMO33" s="231"/>
      <c r="NMY33" s="231"/>
      <c r="NMZ33" s="231"/>
      <c r="NNA33" s="231"/>
      <c r="NNB33" s="231"/>
      <c r="NNC33" s="231"/>
      <c r="NND33" s="231"/>
      <c r="NNE33" s="231"/>
      <c r="NNO33" s="231"/>
      <c r="NNP33" s="231"/>
      <c r="NNQ33" s="231"/>
      <c r="NNR33" s="231"/>
      <c r="NNS33" s="231"/>
      <c r="NNT33" s="231"/>
      <c r="NNU33" s="231"/>
      <c r="NOE33" s="231"/>
      <c r="NOF33" s="231"/>
      <c r="NOG33" s="231"/>
      <c r="NOH33" s="231"/>
      <c r="NOI33" s="231"/>
      <c r="NOJ33" s="231"/>
      <c r="NOK33" s="231"/>
      <c r="NOU33" s="231"/>
      <c r="NOV33" s="231"/>
      <c r="NOW33" s="231"/>
      <c r="NOX33" s="231"/>
      <c r="NOY33" s="231"/>
      <c r="NOZ33" s="231"/>
      <c r="NPA33" s="231"/>
      <c r="NPK33" s="231"/>
      <c r="NPL33" s="231"/>
      <c r="NPM33" s="231"/>
      <c r="NPN33" s="231"/>
      <c r="NPO33" s="231"/>
      <c r="NPP33" s="231"/>
      <c r="NPQ33" s="231"/>
      <c r="NQA33" s="231"/>
      <c r="NQB33" s="231"/>
      <c r="NQC33" s="231"/>
      <c r="NQD33" s="231"/>
      <c r="NQE33" s="231"/>
      <c r="NQF33" s="231"/>
      <c r="NQG33" s="231"/>
      <c r="NQQ33" s="231"/>
      <c r="NQR33" s="231"/>
      <c r="NQS33" s="231"/>
      <c r="NQT33" s="231"/>
      <c r="NQU33" s="231"/>
      <c r="NQV33" s="231"/>
      <c r="NQW33" s="231"/>
      <c r="NRG33" s="231"/>
      <c r="NRH33" s="231"/>
      <c r="NRI33" s="231"/>
      <c r="NRJ33" s="231"/>
      <c r="NRK33" s="231"/>
      <c r="NRL33" s="231"/>
      <c r="NRM33" s="231"/>
      <c r="NRW33" s="231"/>
      <c r="NRX33" s="231"/>
      <c r="NRY33" s="231"/>
      <c r="NRZ33" s="231"/>
      <c r="NSA33" s="231"/>
      <c r="NSB33" s="231"/>
      <c r="NSC33" s="231"/>
      <c r="NSM33" s="231"/>
      <c r="NSN33" s="231"/>
      <c r="NSO33" s="231"/>
      <c r="NSP33" s="231"/>
      <c r="NSQ33" s="231"/>
      <c r="NSR33" s="231"/>
      <c r="NSS33" s="231"/>
      <c r="NTC33" s="231"/>
      <c r="NTD33" s="231"/>
      <c r="NTE33" s="231"/>
      <c r="NTF33" s="231"/>
      <c r="NTG33" s="231"/>
      <c r="NTH33" s="231"/>
      <c r="NTI33" s="231"/>
      <c r="NTS33" s="231"/>
      <c r="NTT33" s="231"/>
      <c r="NTU33" s="231"/>
      <c r="NTV33" s="231"/>
      <c r="NTW33" s="231"/>
      <c r="NTX33" s="231"/>
      <c r="NTY33" s="231"/>
      <c r="NUI33" s="231"/>
      <c r="NUJ33" s="231"/>
      <c r="NUK33" s="231"/>
      <c r="NUL33" s="231"/>
      <c r="NUM33" s="231"/>
      <c r="NUN33" s="231"/>
      <c r="NUO33" s="231"/>
      <c r="NUY33" s="231"/>
      <c r="NUZ33" s="231"/>
      <c r="NVA33" s="231"/>
      <c r="NVB33" s="231"/>
      <c r="NVC33" s="231"/>
      <c r="NVD33" s="231"/>
      <c r="NVE33" s="231"/>
      <c r="NVO33" s="231"/>
      <c r="NVP33" s="231"/>
      <c r="NVQ33" s="231"/>
      <c r="NVR33" s="231"/>
      <c r="NVS33" s="231"/>
      <c r="NVT33" s="231"/>
      <c r="NVU33" s="231"/>
      <c r="NWE33" s="231"/>
      <c r="NWF33" s="231"/>
      <c r="NWG33" s="231"/>
      <c r="NWH33" s="231"/>
      <c r="NWI33" s="231"/>
      <c r="NWJ33" s="231"/>
      <c r="NWK33" s="231"/>
      <c r="NWU33" s="231"/>
      <c r="NWV33" s="231"/>
      <c r="NWW33" s="231"/>
      <c r="NWX33" s="231"/>
      <c r="NWY33" s="231"/>
      <c r="NWZ33" s="231"/>
      <c r="NXA33" s="231"/>
      <c r="NXK33" s="231"/>
      <c r="NXL33" s="231"/>
      <c r="NXM33" s="231"/>
      <c r="NXN33" s="231"/>
      <c r="NXO33" s="231"/>
      <c r="NXP33" s="231"/>
      <c r="NXQ33" s="231"/>
      <c r="NYA33" s="231"/>
      <c r="NYB33" s="231"/>
      <c r="NYC33" s="231"/>
      <c r="NYD33" s="231"/>
      <c r="NYE33" s="231"/>
      <c r="NYF33" s="231"/>
      <c r="NYG33" s="231"/>
      <c r="NYQ33" s="231"/>
      <c r="NYR33" s="231"/>
      <c r="NYS33" s="231"/>
      <c r="NYT33" s="231"/>
      <c r="NYU33" s="231"/>
      <c r="NYV33" s="231"/>
      <c r="NYW33" s="231"/>
      <c r="NZG33" s="231"/>
      <c r="NZH33" s="231"/>
      <c r="NZI33" s="231"/>
      <c r="NZJ33" s="231"/>
      <c r="NZK33" s="231"/>
      <c r="NZL33" s="231"/>
      <c r="NZM33" s="231"/>
      <c r="NZW33" s="231"/>
      <c r="NZX33" s="231"/>
      <c r="NZY33" s="231"/>
      <c r="NZZ33" s="231"/>
      <c r="OAA33" s="231"/>
      <c r="OAB33" s="231"/>
      <c r="OAC33" s="231"/>
      <c r="OAM33" s="231"/>
      <c r="OAN33" s="231"/>
      <c r="OAO33" s="231"/>
      <c r="OAP33" s="231"/>
      <c r="OAQ33" s="231"/>
      <c r="OAR33" s="231"/>
      <c r="OAS33" s="231"/>
      <c r="OBC33" s="231"/>
      <c r="OBD33" s="231"/>
      <c r="OBE33" s="231"/>
      <c r="OBF33" s="231"/>
      <c r="OBG33" s="231"/>
      <c r="OBH33" s="231"/>
      <c r="OBI33" s="231"/>
      <c r="OBS33" s="231"/>
      <c r="OBT33" s="231"/>
      <c r="OBU33" s="231"/>
      <c r="OBV33" s="231"/>
      <c r="OBW33" s="231"/>
      <c r="OBX33" s="231"/>
      <c r="OBY33" s="231"/>
      <c r="OCI33" s="231"/>
      <c r="OCJ33" s="231"/>
      <c r="OCK33" s="231"/>
      <c r="OCL33" s="231"/>
      <c r="OCM33" s="231"/>
      <c r="OCN33" s="231"/>
      <c r="OCO33" s="231"/>
      <c r="OCY33" s="231"/>
      <c r="OCZ33" s="231"/>
      <c r="ODA33" s="231"/>
      <c r="ODB33" s="231"/>
      <c r="ODC33" s="231"/>
      <c r="ODD33" s="231"/>
      <c r="ODE33" s="231"/>
      <c r="ODO33" s="231"/>
      <c r="ODP33" s="231"/>
      <c r="ODQ33" s="231"/>
      <c r="ODR33" s="231"/>
      <c r="ODS33" s="231"/>
      <c r="ODT33" s="231"/>
      <c r="ODU33" s="231"/>
      <c r="OEE33" s="231"/>
      <c r="OEF33" s="231"/>
      <c r="OEG33" s="231"/>
      <c r="OEH33" s="231"/>
      <c r="OEI33" s="231"/>
      <c r="OEJ33" s="231"/>
      <c r="OEK33" s="231"/>
      <c r="OEU33" s="231"/>
      <c r="OEV33" s="231"/>
      <c r="OEW33" s="231"/>
      <c r="OEX33" s="231"/>
      <c r="OEY33" s="231"/>
      <c r="OEZ33" s="231"/>
      <c r="OFA33" s="231"/>
      <c r="OFK33" s="231"/>
      <c r="OFL33" s="231"/>
      <c r="OFM33" s="231"/>
      <c r="OFN33" s="231"/>
      <c r="OFO33" s="231"/>
      <c r="OFP33" s="231"/>
      <c r="OFQ33" s="231"/>
      <c r="OGA33" s="231"/>
      <c r="OGB33" s="231"/>
      <c r="OGC33" s="231"/>
      <c r="OGD33" s="231"/>
      <c r="OGE33" s="231"/>
      <c r="OGF33" s="231"/>
      <c r="OGG33" s="231"/>
      <c r="OGQ33" s="231"/>
      <c r="OGR33" s="231"/>
      <c r="OGS33" s="231"/>
      <c r="OGT33" s="231"/>
      <c r="OGU33" s="231"/>
      <c r="OGV33" s="231"/>
      <c r="OGW33" s="231"/>
      <c r="OHG33" s="231"/>
      <c r="OHH33" s="231"/>
      <c r="OHI33" s="231"/>
      <c r="OHJ33" s="231"/>
      <c r="OHK33" s="231"/>
      <c r="OHL33" s="231"/>
      <c r="OHM33" s="231"/>
      <c r="OHW33" s="231"/>
      <c r="OHX33" s="231"/>
      <c r="OHY33" s="231"/>
      <c r="OHZ33" s="231"/>
      <c r="OIA33" s="231"/>
      <c r="OIB33" s="231"/>
      <c r="OIC33" s="231"/>
      <c r="OIM33" s="231"/>
      <c r="OIN33" s="231"/>
      <c r="OIO33" s="231"/>
      <c r="OIP33" s="231"/>
      <c r="OIQ33" s="231"/>
      <c r="OIR33" s="231"/>
      <c r="OIS33" s="231"/>
      <c r="OJC33" s="231"/>
      <c r="OJD33" s="231"/>
      <c r="OJE33" s="231"/>
      <c r="OJF33" s="231"/>
      <c r="OJG33" s="231"/>
      <c r="OJH33" s="231"/>
      <c r="OJI33" s="231"/>
      <c r="OJS33" s="231"/>
      <c r="OJT33" s="231"/>
      <c r="OJU33" s="231"/>
      <c r="OJV33" s="231"/>
      <c r="OJW33" s="231"/>
      <c r="OJX33" s="231"/>
      <c r="OJY33" s="231"/>
      <c r="OKI33" s="231"/>
      <c r="OKJ33" s="231"/>
      <c r="OKK33" s="231"/>
      <c r="OKL33" s="231"/>
      <c r="OKM33" s="231"/>
      <c r="OKN33" s="231"/>
      <c r="OKO33" s="231"/>
      <c r="OKY33" s="231"/>
      <c r="OKZ33" s="231"/>
      <c r="OLA33" s="231"/>
      <c r="OLB33" s="231"/>
      <c r="OLC33" s="231"/>
      <c r="OLD33" s="231"/>
      <c r="OLE33" s="231"/>
      <c r="OLO33" s="231"/>
      <c r="OLP33" s="231"/>
      <c r="OLQ33" s="231"/>
      <c r="OLR33" s="231"/>
      <c r="OLS33" s="231"/>
      <c r="OLT33" s="231"/>
      <c r="OLU33" s="231"/>
      <c r="OME33" s="231"/>
      <c r="OMF33" s="231"/>
      <c r="OMG33" s="231"/>
      <c r="OMH33" s="231"/>
      <c r="OMI33" s="231"/>
      <c r="OMJ33" s="231"/>
      <c r="OMK33" s="231"/>
      <c r="OMU33" s="231"/>
      <c r="OMV33" s="231"/>
      <c r="OMW33" s="231"/>
      <c r="OMX33" s="231"/>
      <c r="OMY33" s="231"/>
      <c r="OMZ33" s="231"/>
      <c r="ONA33" s="231"/>
      <c r="ONK33" s="231"/>
      <c r="ONL33" s="231"/>
      <c r="ONM33" s="231"/>
      <c r="ONN33" s="231"/>
      <c r="ONO33" s="231"/>
      <c r="ONP33" s="231"/>
      <c r="ONQ33" s="231"/>
      <c r="OOA33" s="231"/>
      <c r="OOB33" s="231"/>
      <c r="OOC33" s="231"/>
      <c r="OOD33" s="231"/>
      <c r="OOE33" s="231"/>
      <c r="OOF33" s="231"/>
      <c r="OOG33" s="231"/>
      <c r="OOQ33" s="231"/>
      <c r="OOR33" s="231"/>
      <c r="OOS33" s="231"/>
      <c r="OOT33" s="231"/>
      <c r="OOU33" s="231"/>
      <c r="OOV33" s="231"/>
      <c r="OOW33" s="231"/>
      <c r="OPG33" s="231"/>
      <c r="OPH33" s="231"/>
      <c r="OPI33" s="231"/>
      <c r="OPJ33" s="231"/>
      <c r="OPK33" s="231"/>
      <c r="OPL33" s="231"/>
      <c r="OPM33" s="231"/>
      <c r="OPW33" s="231"/>
      <c r="OPX33" s="231"/>
      <c r="OPY33" s="231"/>
      <c r="OPZ33" s="231"/>
      <c r="OQA33" s="231"/>
      <c r="OQB33" s="231"/>
      <c r="OQC33" s="231"/>
      <c r="OQM33" s="231"/>
      <c r="OQN33" s="231"/>
      <c r="OQO33" s="231"/>
      <c r="OQP33" s="231"/>
      <c r="OQQ33" s="231"/>
      <c r="OQR33" s="231"/>
      <c r="OQS33" s="231"/>
      <c r="ORC33" s="231"/>
      <c r="ORD33" s="231"/>
      <c r="ORE33" s="231"/>
      <c r="ORF33" s="231"/>
      <c r="ORG33" s="231"/>
      <c r="ORH33" s="231"/>
      <c r="ORI33" s="231"/>
      <c r="ORS33" s="231"/>
      <c r="ORT33" s="231"/>
      <c r="ORU33" s="231"/>
      <c r="ORV33" s="231"/>
      <c r="ORW33" s="231"/>
      <c r="ORX33" s="231"/>
      <c r="ORY33" s="231"/>
      <c r="OSI33" s="231"/>
      <c r="OSJ33" s="231"/>
      <c r="OSK33" s="231"/>
      <c r="OSL33" s="231"/>
      <c r="OSM33" s="231"/>
      <c r="OSN33" s="231"/>
      <c r="OSO33" s="231"/>
      <c r="OSY33" s="231"/>
      <c r="OSZ33" s="231"/>
      <c r="OTA33" s="231"/>
      <c r="OTB33" s="231"/>
      <c r="OTC33" s="231"/>
      <c r="OTD33" s="231"/>
      <c r="OTE33" s="231"/>
      <c r="OTO33" s="231"/>
      <c r="OTP33" s="231"/>
      <c r="OTQ33" s="231"/>
      <c r="OTR33" s="231"/>
      <c r="OTS33" s="231"/>
      <c r="OTT33" s="231"/>
      <c r="OTU33" s="231"/>
      <c r="OUE33" s="231"/>
      <c r="OUF33" s="231"/>
      <c r="OUG33" s="231"/>
      <c r="OUH33" s="231"/>
      <c r="OUI33" s="231"/>
      <c r="OUJ33" s="231"/>
      <c r="OUK33" s="231"/>
      <c r="OUU33" s="231"/>
      <c r="OUV33" s="231"/>
      <c r="OUW33" s="231"/>
      <c r="OUX33" s="231"/>
      <c r="OUY33" s="231"/>
      <c r="OUZ33" s="231"/>
      <c r="OVA33" s="231"/>
      <c r="OVK33" s="231"/>
      <c r="OVL33" s="231"/>
      <c r="OVM33" s="231"/>
      <c r="OVN33" s="231"/>
      <c r="OVO33" s="231"/>
      <c r="OVP33" s="231"/>
      <c r="OVQ33" s="231"/>
      <c r="OWA33" s="231"/>
      <c r="OWB33" s="231"/>
      <c r="OWC33" s="231"/>
      <c r="OWD33" s="231"/>
      <c r="OWE33" s="231"/>
      <c r="OWF33" s="231"/>
      <c r="OWG33" s="231"/>
      <c r="OWQ33" s="231"/>
      <c r="OWR33" s="231"/>
      <c r="OWS33" s="231"/>
      <c r="OWT33" s="231"/>
      <c r="OWU33" s="231"/>
      <c r="OWV33" s="231"/>
      <c r="OWW33" s="231"/>
      <c r="OXG33" s="231"/>
      <c r="OXH33" s="231"/>
      <c r="OXI33" s="231"/>
      <c r="OXJ33" s="231"/>
      <c r="OXK33" s="231"/>
      <c r="OXL33" s="231"/>
      <c r="OXM33" s="231"/>
      <c r="OXW33" s="231"/>
      <c r="OXX33" s="231"/>
      <c r="OXY33" s="231"/>
      <c r="OXZ33" s="231"/>
      <c r="OYA33" s="231"/>
      <c r="OYB33" s="231"/>
      <c r="OYC33" s="231"/>
      <c r="OYM33" s="231"/>
      <c r="OYN33" s="231"/>
      <c r="OYO33" s="231"/>
      <c r="OYP33" s="231"/>
      <c r="OYQ33" s="231"/>
      <c r="OYR33" s="231"/>
      <c r="OYS33" s="231"/>
      <c r="OZC33" s="231"/>
      <c r="OZD33" s="231"/>
      <c r="OZE33" s="231"/>
      <c r="OZF33" s="231"/>
      <c r="OZG33" s="231"/>
      <c r="OZH33" s="231"/>
      <c r="OZI33" s="231"/>
      <c r="OZS33" s="231"/>
      <c r="OZT33" s="231"/>
      <c r="OZU33" s="231"/>
      <c r="OZV33" s="231"/>
      <c r="OZW33" s="231"/>
      <c r="OZX33" s="231"/>
      <c r="OZY33" s="231"/>
      <c r="PAI33" s="231"/>
      <c r="PAJ33" s="231"/>
      <c r="PAK33" s="231"/>
      <c r="PAL33" s="231"/>
      <c r="PAM33" s="231"/>
      <c r="PAN33" s="231"/>
      <c r="PAO33" s="231"/>
      <c r="PAY33" s="231"/>
      <c r="PAZ33" s="231"/>
      <c r="PBA33" s="231"/>
      <c r="PBB33" s="231"/>
      <c r="PBC33" s="231"/>
      <c r="PBD33" s="231"/>
      <c r="PBE33" s="231"/>
      <c r="PBO33" s="231"/>
      <c r="PBP33" s="231"/>
      <c r="PBQ33" s="231"/>
      <c r="PBR33" s="231"/>
      <c r="PBS33" s="231"/>
      <c r="PBT33" s="231"/>
      <c r="PBU33" s="231"/>
      <c r="PCE33" s="231"/>
      <c r="PCF33" s="231"/>
      <c r="PCG33" s="231"/>
      <c r="PCH33" s="231"/>
      <c r="PCI33" s="231"/>
      <c r="PCJ33" s="231"/>
      <c r="PCK33" s="231"/>
      <c r="PCU33" s="231"/>
      <c r="PCV33" s="231"/>
      <c r="PCW33" s="231"/>
      <c r="PCX33" s="231"/>
      <c r="PCY33" s="231"/>
      <c r="PCZ33" s="231"/>
      <c r="PDA33" s="231"/>
      <c r="PDK33" s="231"/>
      <c r="PDL33" s="231"/>
      <c r="PDM33" s="231"/>
      <c r="PDN33" s="231"/>
      <c r="PDO33" s="231"/>
      <c r="PDP33" s="231"/>
      <c r="PDQ33" s="231"/>
      <c r="PEA33" s="231"/>
      <c r="PEB33" s="231"/>
      <c r="PEC33" s="231"/>
      <c r="PED33" s="231"/>
      <c r="PEE33" s="231"/>
      <c r="PEF33" s="231"/>
      <c r="PEG33" s="231"/>
      <c r="PEQ33" s="231"/>
      <c r="PER33" s="231"/>
      <c r="PES33" s="231"/>
      <c r="PET33" s="231"/>
      <c r="PEU33" s="231"/>
      <c r="PEV33" s="231"/>
      <c r="PEW33" s="231"/>
      <c r="PFG33" s="231"/>
      <c r="PFH33" s="231"/>
      <c r="PFI33" s="231"/>
      <c r="PFJ33" s="231"/>
      <c r="PFK33" s="231"/>
      <c r="PFL33" s="231"/>
      <c r="PFM33" s="231"/>
      <c r="PFW33" s="231"/>
      <c r="PFX33" s="231"/>
      <c r="PFY33" s="231"/>
      <c r="PFZ33" s="231"/>
      <c r="PGA33" s="231"/>
      <c r="PGB33" s="231"/>
      <c r="PGC33" s="231"/>
      <c r="PGM33" s="231"/>
      <c r="PGN33" s="231"/>
      <c r="PGO33" s="231"/>
      <c r="PGP33" s="231"/>
      <c r="PGQ33" s="231"/>
      <c r="PGR33" s="231"/>
      <c r="PGS33" s="231"/>
      <c r="PHC33" s="231"/>
      <c r="PHD33" s="231"/>
      <c r="PHE33" s="231"/>
      <c r="PHF33" s="231"/>
      <c r="PHG33" s="231"/>
      <c r="PHH33" s="231"/>
      <c r="PHI33" s="231"/>
      <c r="PHS33" s="231"/>
      <c r="PHT33" s="231"/>
      <c r="PHU33" s="231"/>
      <c r="PHV33" s="231"/>
      <c r="PHW33" s="231"/>
      <c r="PHX33" s="231"/>
      <c r="PHY33" s="231"/>
      <c r="PII33" s="231"/>
      <c r="PIJ33" s="231"/>
      <c r="PIK33" s="231"/>
      <c r="PIL33" s="231"/>
      <c r="PIM33" s="231"/>
      <c r="PIN33" s="231"/>
      <c r="PIO33" s="231"/>
      <c r="PIY33" s="231"/>
      <c r="PIZ33" s="231"/>
      <c r="PJA33" s="231"/>
      <c r="PJB33" s="231"/>
      <c r="PJC33" s="231"/>
      <c r="PJD33" s="231"/>
      <c r="PJE33" s="231"/>
      <c r="PJO33" s="231"/>
      <c r="PJP33" s="231"/>
      <c r="PJQ33" s="231"/>
      <c r="PJR33" s="231"/>
      <c r="PJS33" s="231"/>
      <c r="PJT33" s="231"/>
      <c r="PJU33" s="231"/>
      <c r="PKE33" s="231"/>
      <c r="PKF33" s="231"/>
      <c r="PKG33" s="231"/>
      <c r="PKH33" s="231"/>
      <c r="PKI33" s="231"/>
      <c r="PKJ33" s="231"/>
      <c r="PKK33" s="231"/>
      <c r="PKU33" s="231"/>
      <c r="PKV33" s="231"/>
      <c r="PKW33" s="231"/>
      <c r="PKX33" s="231"/>
      <c r="PKY33" s="231"/>
      <c r="PKZ33" s="231"/>
      <c r="PLA33" s="231"/>
      <c r="PLK33" s="231"/>
      <c r="PLL33" s="231"/>
      <c r="PLM33" s="231"/>
      <c r="PLN33" s="231"/>
      <c r="PLO33" s="231"/>
      <c r="PLP33" s="231"/>
      <c r="PLQ33" s="231"/>
      <c r="PMA33" s="231"/>
      <c r="PMB33" s="231"/>
      <c r="PMC33" s="231"/>
      <c r="PMD33" s="231"/>
      <c r="PME33" s="231"/>
      <c r="PMF33" s="231"/>
      <c r="PMG33" s="231"/>
      <c r="PMQ33" s="231"/>
      <c r="PMR33" s="231"/>
      <c r="PMS33" s="231"/>
      <c r="PMT33" s="231"/>
      <c r="PMU33" s="231"/>
      <c r="PMV33" s="231"/>
      <c r="PMW33" s="231"/>
      <c r="PNG33" s="231"/>
      <c r="PNH33" s="231"/>
      <c r="PNI33" s="231"/>
      <c r="PNJ33" s="231"/>
      <c r="PNK33" s="231"/>
      <c r="PNL33" s="231"/>
      <c r="PNM33" s="231"/>
      <c r="PNW33" s="231"/>
      <c r="PNX33" s="231"/>
      <c r="PNY33" s="231"/>
      <c r="PNZ33" s="231"/>
      <c r="POA33" s="231"/>
      <c r="POB33" s="231"/>
      <c r="POC33" s="231"/>
      <c r="POM33" s="231"/>
      <c r="PON33" s="231"/>
      <c r="POO33" s="231"/>
      <c r="POP33" s="231"/>
      <c r="POQ33" s="231"/>
      <c r="POR33" s="231"/>
      <c r="POS33" s="231"/>
      <c r="PPC33" s="231"/>
      <c r="PPD33" s="231"/>
      <c r="PPE33" s="231"/>
      <c r="PPF33" s="231"/>
      <c r="PPG33" s="231"/>
      <c r="PPH33" s="231"/>
      <c r="PPI33" s="231"/>
      <c r="PPS33" s="231"/>
      <c r="PPT33" s="231"/>
      <c r="PPU33" s="231"/>
      <c r="PPV33" s="231"/>
      <c r="PPW33" s="231"/>
      <c r="PPX33" s="231"/>
      <c r="PPY33" s="231"/>
      <c r="PQI33" s="231"/>
      <c r="PQJ33" s="231"/>
      <c r="PQK33" s="231"/>
      <c r="PQL33" s="231"/>
      <c r="PQM33" s="231"/>
      <c r="PQN33" s="231"/>
      <c r="PQO33" s="231"/>
      <c r="PQY33" s="231"/>
      <c r="PQZ33" s="231"/>
      <c r="PRA33" s="231"/>
      <c r="PRB33" s="231"/>
      <c r="PRC33" s="231"/>
      <c r="PRD33" s="231"/>
      <c r="PRE33" s="231"/>
      <c r="PRO33" s="231"/>
      <c r="PRP33" s="231"/>
      <c r="PRQ33" s="231"/>
      <c r="PRR33" s="231"/>
      <c r="PRS33" s="231"/>
      <c r="PRT33" s="231"/>
      <c r="PRU33" s="231"/>
      <c r="PSE33" s="231"/>
      <c r="PSF33" s="231"/>
      <c r="PSG33" s="231"/>
      <c r="PSH33" s="231"/>
      <c r="PSI33" s="231"/>
      <c r="PSJ33" s="231"/>
      <c r="PSK33" s="231"/>
      <c r="PSU33" s="231"/>
      <c r="PSV33" s="231"/>
      <c r="PSW33" s="231"/>
      <c r="PSX33" s="231"/>
      <c r="PSY33" s="231"/>
      <c r="PSZ33" s="231"/>
      <c r="PTA33" s="231"/>
      <c r="PTK33" s="231"/>
      <c r="PTL33" s="231"/>
      <c r="PTM33" s="231"/>
      <c r="PTN33" s="231"/>
      <c r="PTO33" s="231"/>
      <c r="PTP33" s="231"/>
      <c r="PTQ33" s="231"/>
      <c r="PUA33" s="231"/>
      <c r="PUB33" s="231"/>
      <c r="PUC33" s="231"/>
      <c r="PUD33" s="231"/>
      <c r="PUE33" s="231"/>
      <c r="PUF33" s="231"/>
      <c r="PUG33" s="231"/>
      <c r="PUQ33" s="231"/>
      <c r="PUR33" s="231"/>
      <c r="PUS33" s="231"/>
      <c r="PUT33" s="231"/>
      <c r="PUU33" s="231"/>
      <c r="PUV33" s="231"/>
      <c r="PUW33" s="231"/>
      <c r="PVG33" s="231"/>
      <c r="PVH33" s="231"/>
      <c r="PVI33" s="231"/>
      <c r="PVJ33" s="231"/>
      <c r="PVK33" s="231"/>
      <c r="PVL33" s="231"/>
      <c r="PVM33" s="231"/>
      <c r="PVW33" s="231"/>
      <c r="PVX33" s="231"/>
      <c r="PVY33" s="231"/>
      <c r="PVZ33" s="231"/>
      <c r="PWA33" s="231"/>
      <c r="PWB33" s="231"/>
      <c r="PWC33" s="231"/>
      <c r="PWM33" s="231"/>
      <c r="PWN33" s="231"/>
      <c r="PWO33" s="231"/>
      <c r="PWP33" s="231"/>
      <c r="PWQ33" s="231"/>
      <c r="PWR33" s="231"/>
      <c r="PWS33" s="231"/>
      <c r="PXC33" s="231"/>
      <c r="PXD33" s="231"/>
      <c r="PXE33" s="231"/>
      <c r="PXF33" s="231"/>
      <c r="PXG33" s="231"/>
      <c r="PXH33" s="231"/>
      <c r="PXI33" s="231"/>
      <c r="PXS33" s="231"/>
      <c r="PXT33" s="231"/>
      <c r="PXU33" s="231"/>
      <c r="PXV33" s="231"/>
      <c r="PXW33" s="231"/>
      <c r="PXX33" s="231"/>
      <c r="PXY33" s="231"/>
      <c r="PYI33" s="231"/>
      <c r="PYJ33" s="231"/>
      <c r="PYK33" s="231"/>
      <c r="PYL33" s="231"/>
      <c r="PYM33" s="231"/>
      <c r="PYN33" s="231"/>
      <c r="PYO33" s="231"/>
      <c r="PYY33" s="231"/>
      <c r="PYZ33" s="231"/>
      <c r="PZA33" s="231"/>
      <c r="PZB33" s="231"/>
      <c r="PZC33" s="231"/>
      <c r="PZD33" s="231"/>
      <c r="PZE33" s="231"/>
      <c r="PZO33" s="231"/>
      <c r="PZP33" s="231"/>
      <c r="PZQ33" s="231"/>
      <c r="PZR33" s="231"/>
      <c r="PZS33" s="231"/>
      <c r="PZT33" s="231"/>
      <c r="PZU33" s="231"/>
      <c r="QAE33" s="231"/>
      <c r="QAF33" s="231"/>
      <c r="QAG33" s="231"/>
      <c r="QAH33" s="231"/>
      <c r="QAI33" s="231"/>
      <c r="QAJ33" s="231"/>
      <c r="QAK33" s="231"/>
      <c r="QAU33" s="231"/>
      <c r="QAV33" s="231"/>
      <c r="QAW33" s="231"/>
      <c r="QAX33" s="231"/>
      <c r="QAY33" s="231"/>
      <c r="QAZ33" s="231"/>
      <c r="QBA33" s="231"/>
      <c r="QBK33" s="231"/>
      <c r="QBL33" s="231"/>
      <c r="QBM33" s="231"/>
      <c r="QBN33" s="231"/>
      <c r="QBO33" s="231"/>
      <c r="QBP33" s="231"/>
      <c r="QBQ33" s="231"/>
      <c r="QCA33" s="231"/>
      <c r="QCB33" s="231"/>
      <c r="QCC33" s="231"/>
      <c r="QCD33" s="231"/>
      <c r="QCE33" s="231"/>
      <c r="QCF33" s="231"/>
      <c r="QCG33" s="231"/>
      <c r="QCQ33" s="231"/>
      <c r="QCR33" s="231"/>
      <c r="QCS33" s="231"/>
      <c r="QCT33" s="231"/>
      <c r="QCU33" s="231"/>
      <c r="QCV33" s="231"/>
      <c r="QCW33" s="231"/>
      <c r="QDG33" s="231"/>
      <c r="QDH33" s="231"/>
      <c r="QDI33" s="231"/>
      <c r="QDJ33" s="231"/>
      <c r="QDK33" s="231"/>
      <c r="QDL33" s="231"/>
      <c r="QDM33" s="231"/>
      <c r="QDW33" s="231"/>
      <c r="QDX33" s="231"/>
      <c r="QDY33" s="231"/>
      <c r="QDZ33" s="231"/>
      <c r="QEA33" s="231"/>
      <c r="QEB33" s="231"/>
      <c r="QEC33" s="231"/>
      <c r="QEM33" s="231"/>
      <c r="QEN33" s="231"/>
      <c r="QEO33" s="231"/>
      <c r="QEP33" s="231"/>
      <c r="QEQ33" s="231"/>
      <c r="QER33" s="231"/>
      <c r="QES33" s="231"/>
      <c r="QFC33" s="231"/>
      <c r="QFD33" s="231"/>
      <c r="QFE33" s="231"/>
      <c r="QFF33" s="231"/>
      <c r="QFG33" s="231"/>
      <c r="QFH33" s="231"/>
      <c r="QFI33" s="231"/>
      <c r="QFS33" s="231"/>
      <c r="QFT33" s="231"/>
      <c r="QFU33" s="231"/>
      <c r="QFV33" s="231"/>
      <c r="QFW33" s="231"/>
      <c r="QFX33" s="231"/>
      <c r="QFY33" s="231"/>
      <c r="QGI33" s="231"/>
      <c r="QGJ33" s="231"/>
      <c r="QGK33" s="231"/>
      <c r="QGL33" s="231"/>
      <c r="QGM33" s="231"/>
      <c r="QGN33" s="231"/>
      <c r="QGO33" s="231"/>
      <c r="QGY33" s="231"/>
      <c r="QGZ33" s="231"/>
      <c r="QHA33" s="231"/>
      <c r="QHB33" s="231"/>
      <c r="QHC33" s="231"/>
      <c r="QHD33" s="231"/>
      <c r="QHE33" s="231"/>
      <c r="QHO33" s="231"/>
      <c r="QHP33" s="231"/>
      <c r="QHQ33" s="231"/>
      <c r="QHR33" s="231"/>
      <c r="QHS33" s="231"/>
      <c r="QHT33" s="231"/>
      <c r="QHU33" s="231"/>
      <c r="QIE33" s="231"/>
      <c r="QIF33" s="231"/>
      <c r="QIG33" s="231"/>
      <c r="QIH33" s="231"/>
      <c r="QII33" s="231"/>
      <c r="QIJ33" s="231"/>
      <c r="QIK33" s="231"/>
      <c r="QIU33" s="231"/>
      <c r="QIV33" s="231"/>
      <c r="QIW33" s="231"/>
      <c r="QIX33" s="231"/>
      <c r="QIY33" s="231"/>
      <c r="QIZ33" s="231"/>
      <c r="QJA33" s="231"/>
      <c r="QJK33" s="231"/>
      <c r="QJL33" s="231"/>
      <c r="QJM33" s="231"/>
      <c r="QJN33" s="231"/>
      <c r="QJO33" s="231"/>
      <c r="QJP33" s="231"/>
      <c r="QJQ33" s="231"/>
      <c r="QKA33" s="231"/>
      <c r="QKB33" s="231"/>
      <c r="QKC33" s="231"/>
      <c r="QKD33" s="231"/>
      <c r="QKE33" s="231"/>
      <c r="QKF33" s="231"/>
      <c r="QKG33" s="231"/>
      <c r="QKQ33" s="231"/>
      <c r="QKR33" s="231"/>
      <c r="QKS33" s="231"/>
      <c r="QKT33" s="231"/>
      <c r="QKU33" s="231"/>
      <c r="QKV33" s="231"/>
      <c r="QKW33" s="231"/>
      <c r="QLG33" s="231"/>
      <c r="QLH33" s="231"/>
      <c r="QLI33" s="231"/>
      <c r="QLJ33" s="231"/>
      <c r="QLK33" s="231"/>
      <c r="QLL33" s="231"/>
      <c r="QLM33" s="231"/>
      <c r="QLW33" s="231"/>
      <c r="QLX33" s="231"/>
      <c r="QLY33" s="231"/>
      <c r="QLZ33" s="231"/>
      <c r="QMA33" s="231"/>
      <c r="QMB33" s="231"/>
      <c r="QMC33" s="231"/>
      <c r="QMM33" s="231"/>
      <c r="QMN33" s="231"/>
      <c r="QMO33" s="231"/>
      <c r="QMP33" s="231"/>
      <c r="QMQ33" s="231"/>
      <c r="QMR33" s="231"/>
      <c r="QMS33" s="231"/>
      <c r="QNC33" s="231"/>
      <c r="QND33" s="231"/>
      <c r="QNE33" s="231"/>
      <c r="QNF33" s="231"/>
      <c r="QNG33" s="231"/>
      <c r="QNH33" s="231"/>
      <c r="QNI33" s="231"/>
      <c r="QNS33" s="231"/>
      <c r="QNT33" s="231"/>
      <c r="QNU33" s="231"/>
      <c r="QNV33" s="231"/>
      <c r="QNW33" s="231"/>
      <c r="QNX33" s="231"/>
      <c r="QNY33" s="231"/>
      <c r="QOI33" s="231"/>
      <c r="QOJ33" s="231"/>
      <c r="QOK33" s="231"/>
      <c r="QOL33" s="231"/>
      <c r="QOM33" s="231"/>
      <c r="QON33" s="231"/>
      <c r="QOO33" s="231"/>
      <c r="QOY33" s="231"/>
      <c r="QOZ33" s="231"/>
      <c r="QPA33" s="231"/>
      <c r="QPB33" s="231"/>
      <c r="QPC33" s="231"/>
      <c r="QPD33" s="231"/>
      <c r="QPE33" s="231"/>
      <c r="QPO33" s="231"/>
      <c r="QPP33" s="231"/>
      <c r="QPQ33" s="231"/>
      <c r="QPR33" s="231"/>
      <c r="QPS33" s="231"/>
      <c r="QPT33" s="231"/>
      <c r="QPU33" s="231"/>
      <c r="QQE33" s="231"/>
      <c r="QQF33" s="231"/>
      <c r="QQG33" s="231"/>
      <c r="QQH33" s="231"/>
      <c r="QQI33" s="231"/>
      <c r="QQJ33" s="231"/>
      <c r="QQK33" s="231"/>
      <c r="QQU33" s="231"/>
      <c r="QQV33" s="231"/>
      <c r="QQW33" s="231"/>
      <c r="QQX33" s="231"/>
      <c r="QQY33" s="231"/>
      <c r="QQZ33" s="231"/>
      <c r="QRA33" s="231"/>
      <c r="QRK33" s="231"/>
      <c r="QRL33" s="231"/>
      <c r="QRM33" s="231"/>
      <c r="QRN33" s="231"/>
      <c r="QRO33" s="231"/>
      <c r="QRP33" s="231"/>
      <c r="QRQ33" s="231"/>
      <c r="QSA33" s="231"/>
      <c r="QSB33" s="231"/>
      <c r="QSC33" s="231"/>
      <c r="QSD33" s="231"/>
      <c r="QSE33" s="231"/>
      <c r="QSF33" s="231"/>
      <c r="QSG33" s="231"/>
      <c r="QSQ33" s="231"/>
      <c r="QSR33" s="231"/>
      <c r="QSS33" s="231"/>
      <c r="QST33" s="231"/>
      <c r="QSU33" s="231"/>
      <c r="QSV33" s="231"/>
      <c r="QSW33" s="231"/>
      <c r="QTG33" s="231"/>
      <c r="QTH33" s="231"/>
      <c r="QTI33" s="231"/>
      <c r="QTJ33" s="231"/>
      <c r="QTK33" s="231"/>
      <c r="QTL33" s="231"/>
      <c r="QTM33" s="231"/>
      <c r="QTW33" s="231"/>
      <c r="QTX33" s="231"/>
      <c r="QTY33" s="231"/>
      <c r="QTZ33" s="231"/>
      <c r="QUA33" s="231"/>
      <c r="QUB33" s="231"/>
      <c r="QUC33" s="231"/>
      <c r="QUM33" s="231"/>
      <c r="QUN33" s="231"/>
      <c r="QUO33" s="231"/>
      <c r="QUP33" s="231"/>
      <c r="QUQ33" s="231"/>
      <c r="QUR33" s="231"/>
      <c r="QUS33" s="231"/>
      <c r="QVC33" s="231"/>
      <c r="QVD33" s="231"/>
      <c r="QVE33" s="231"/>
      <c r="QVF33" s="231"/>
      <c r="QVG33" s="231"/>
      <c r="QVH33" s="231"/>
      <c r="QVI33" s="231"/>
      <c r="QVS33" s="231"/>
      <c r="QVT33" s="231"/>
      <c r="QVU33" s="231"/>
      <c r="QVV33" s="231"/>
      <c r="QVW33" s="231"/>
      <c r="QVX33" s="231"/>
      <c r="QVY33" s="231"/>
      <c r="QWI33" s="231"/>
      <c r="QWJ33" s="231"/>
      <c r="QWK33" s="231"/>
      <c r="QWL33" s="231"/>
      <c r="QWM33" s="231"/>
      <c r="QWN33" s="231"/>
      <c r="QWO33" s="231"/>
      <c r="QWY33" s="231"/>
      <c r="QWZ33" s="231"/>
      <c r="QXA33" s="231"/>
      <c r="QXB33" s="231"/>
      <c r="QXC33" s="231"/>
      <c r="QXD33" s="231"/>
      <c r="QXE33" s="231"/>
      <c r="QXO33" s="231"/>
      <c r="QXP33" s="231"/>
      <c r="QXQ33" s="231"/>
      <c r="QXR33" s="231"/>
      <c r="QXS33" s="231"/>
      <c r="QXT33" s="231"/>
      <c r="QXU33" s="231"/>
      <c r="QYE33" s="231"/>
      <c r="QYF33" s="231"/>
      <c r="QYG33" s="231"/>
      <c r="QYH33" s="231"/>
      <c r="QYI33" s="231"/>
      <c r="QYJ33" s="231"/>
      <c r="QYK33" s="231"/>
      <c r="QYU33" s="231"/>
      <c r="QYV33" s="231"/>
      <c r="QYW33" s="231"/>
      <c r="QYX33" s="231"/>
      <c r="QYY33" s="231"/>
      <c r="QYZ33" s="231"/>
      <c r="QZA33" s="231"/>
      <c r="QZK33" s="231"/>
      <c r="QZL33" s="231"/>
      <c r="QZM33" s="231"/>
      <c r="QZN33" s="231"/>
      <c r="QZO33" s="231"/>
      <c r="QZP33" s="231"/>
      <c r="QZQ33" s="231"/>
      <c r="RAA33" s="231"/>
      <c r="RAB33" s="231"/>
      <c r="RAC33" s="231"/>
      <c r="RAD33" s="231"/>
      <c r="RAE33" s="231"/>
      <c r="RAF33" s="231"/>
      <c r="RAG33" s="231"/>
      <c r="RAQ33" s="231"/>
      <c r="RAR33" s="231"/>
      <c r="RAS33" s="231"/>
      <c r="RAT33" s="231"/>
      <c r="RAU33" s="231"/>
      <c r="RAV33" s="231"/>
      <c r="RAW33" s="231"/>
      <c r="RBG33" s="231"/>
      <c r="RBH33" s="231"/>
      <c r="RBI33" s="231"/>
      <c r="RBJ33" s="231"/>
      <c r="RBK33" s="231"/>
      <c r="RBL33" s="231"/>
      <c r="RBM33" s="231"/>
      <c r="RBW33" s="231"/>
      <c r="RBX33" s="231"/>
      <c r="RBY33" s="231"/>
      <c r="RBZ33" s="231"/>
      <c r="RCA33" s="231"/>
      <c r="RCB33" s="231"/>
      <c r="RCC33" s="231"/>
      <c r="RCM33" s="231"/>
      <c r="RCN33" s="231"/>
      <c r="RCO33" s="231"/>
      <c r="RCP33" s="231"/>
      <c r="RCQ33" s="231"/>
      <c r="RCR33" s="231"/>
      <c r="RCS33" s="231"/>
      <c r="RDC33" s="231"/>
      <c r="RDD33" s="231"/>
      <c r="RDE33" s="231"/>
      <c r="RDF33" s="231"/>
      <c r="RDG33" s="231"/>
      <c r="RDH33" s="231"/>
      <c r="RDI33" s="231"/>
      <c r="RDS33" s="231"/>
      <c r="RDT33" s="231"/>
      <c r="RDU33" s="231"/>
      <c r="RDV33" s="231"/>
      <c r="RDW33" s="231"/>
      <c r="RDX33" s="231"/>
      <c r="RDY33" s="231"/>
      <c r="REI33" s="231"/>
      <c r="REJ33" s="231"/>
      <c r="REK33" s="231"/>
      <c r="REL33" s="231"/>
      <c r="REM33" s="231"/>
      <c r="REN33" s="231"/>
      <c r="REO33" s="231"/>
      <c r="REY33" s="231"/>
      <c r="REZ33" s="231"/>
      <c r="RFA33" s="231"/>
      <c r="RFB33" s="231"/>
      <c r="RFC33" s="231"/>
      <c r="RFD33" s="231"/>
      <c r="RFE33" s="231"/>
      <c r="RFO33" s="231"/>
      <c r="RFP33" s="231"/>
      <c r="RFQ33" s="231"/>
      <c r="RFR33" s="231"/>
      <c r="RFS33" s="231"/>
      <c r="RFT33" s="231"/>
      <c r="RFU33" s="231"/>
      <c r="RGE33" s="231"/>
      <c r="RGF33" s="231"/>
      <c r="RGG33" s="231"/>
      <c r="RGH33" s="231"/>
      <c r="RGI33" s="231"/>
      <c r="RGJ33" s="231"/>
      <c r="RGK33" s="231"/>
      <c r="RGU33" s="231"/>
      <c r="RGV33" s="231"/>
      <c r="RGW33" s="231"/>
      <c r="RGX33" s="231"/>
      <c r="RGY33" s="231"/>
      <c r="RGZ33" s="231"/>
      <c r="RHA33" s="231"/>
      <c r="RHK33" s="231"/>
      <c r="RHL33" s="231"/>
      <c r="RHM33" s="231"/>
      <c r="RHN33" s="231"/>
      <c r="RHO33" s="231"/>
      <c r="RHP33" s="231"/>
      <c r="RHQ33" s="231"/>
      <c r="RIA33" s="231"/>
      <c r="RIB33" s="231"/>
      <c r="RIC33" s="231"/>
      <c r="RID33" s="231"/>
      <c r="RIE33" s="231"/>
      <c r="RIF33" s="231"/>
      <c r="RIG33" s="231"/>
      <c r="RIQ33" s="231"/>
      <c r="RIR33" s="231"/>
      <c r="RIS33" s="231"/>
      <c r="RIT33" s="231"/>
      <c r="RIU33" s="231"/>
      <c r="RIV33" s="231"/>
      <c r="RIW33" s="231"/>
      <c r="RJG33" s="231"/>
      <c r="RJH33" s="231"/>
      <c r="RJI33" s="231"/>
      <c r="RJJ33" s="231"/>
      <c r="RJK33" s="231"/>
      <c r="RJL33" s="231"/>
      <c r="RJM33" s="231"/>
      <c r="RJW33" s="231"/>
      <c r="RJX33" s="231"/>
      <c r="RJY33" s="231"/>
      <c r="RJZ33" s="231"/>
      <c r="RKA33" s="231"/>
      <c r="RKB33" s="231"/>
      <c r="RKC33" s="231"/>
      <c r="RKM33" s="231"/>
      <c r="RKN33" s="231"/>
      <c r="RKO33" s="231"/>
      <c r="RKP33" s="231"/>
      <c r="RKQ33" s="231"/>
      <c r="RKR33" s="231"/>
      <c r="RKS33" s="231"/>
      <c r="RLC33" s="231"/>
      <c r="RLD33" s="231"/>
      <c r="RLE33" s="231"/>
      <c r="RLF33" s="231"/>
      <c r="RLG33" s="231"/>
      <c r="RLH33" s="231"/>
      <c r="RLI33" s="231"/>
      <c r="RLS33" s="231"/>
      <c r="RLT33" s="231"/>
      <c r="RLU33" s="231"/>
      <c r="RLV33" s="231"/>
      <c r="RLW33" s="231"/>
      <c r="RLX33" s="231"/>
      <c r="RLY33" s="231"/>
      <c r="RMI33" s="231"/>
      <c r="RMJ33" s="231"/>
      <c r="RMK33" s="231"/>
      <c r="RML33" s="231"/>
      <c r="RMM33" s="231"/>
      <c r="RMN33" s="231"/>
      <c r="RMO33" s="231"/>
      <c r="RMY33" s="231"/>
      <c r="RMZ33" s="231"/>
      <c r="RNA33" s="231"/>
      <c r="RNB33" s="231"/>
      <c r="RNC33" s="231"/>
      <c r="RND33" s="231"/>
      <c r="RNE33" s="231"/>
      <c r="RNO33" s="231"/>
      <c r="RNP33" s="231"/>
      <c r="RNQ33" s="231"/>
      <c r="RNR33" s="231"/>
      <c r="RNS33" s="231"/>
      <c r="RNT33" s="231"/>
      <c r="RNU33" s="231"/>
      <c r="ROE33" s="231"/>
      <c r="ROF33" s="231"/>
      <c r="ROG33" s="231"/>
      <c r="ROH33" s="231"/>
      <c r="ROI33" s="231"/>
      <c r="ROJ33" s="231"/>
      <c r="ROK33" s="231"/>
      <c r="ROU33" s="231"/>
      <c r="ROV33" s="231"/>
      <c r="ROW33" s="231"/>
      <c r="ROX33" s="231"/>
      <c r="ROY33" s="231"/>
      <c r="ROZ33" s="231"/>
      <c r="RPA33" s="231"/>
      <c r="RPK33" s="231"/>
      <c r="RPL33" s="231"/>
      <c r="RPM33" s="231"/>
      <c r="RPN33" s="231"/>
      <c r="RPO33" s="231"/>
      <c r="RPP33" s="231"/>
      <c r="RPQ33" s="231"/>
      <c r="RQA33" s="231"/>
      <c r="RQB33" s="231"/>
      <c r="RQC33" s="231"/>
      <c r="RQD33" s="231"/>
      <c r="RQE33" s="231"/>
      <c r="RQF33" s="231"/>
      <c r="RQG33" s="231"/>
      <c r="RQQ33" s="231"/>
      <c r="RQR33" s="231"/>
      <c r="RQS33" s="231"/>
      <c r="RQT33" s="231"/>
      <c r="RQU33" s="231"/>
      <c r="RQV33" s="231"/>
      <c r="RQW33" s="231"/>
      <c r="RRG33" s="231"/>
      <c r="RRH33" s="231"/>
      <c r="RRI33" s="231"/>
      <c r="RRJ33" s="231"/>
      <c r="RRK33" s="231"/>
      <c r="RRL33" s="231"/>
      <c r="RRM33" s="231"/>
      <c r="RRW33" s="231"/>
      <c r="RRX33" s="231"/>
      <c r="RRY33" s="231"/>
      <c r="RRZ33" s="231"/>
      <c r="RSA33" s="231"/>
      <c r="RSB33" s="231"/>
      <c r="RSC33" s="231"/>
      <c r="RSM33" s="231"/>
      <c r="RSN33" s="231"/>
      <c r="RSO33" s="231"/>
      <c r="RSP33" s="231"/>
      <c r="RSQ33" s="231"/>
      <c r="RSR33" s="231"/>
      <c r="RSS33" s="231"/>
      <c r="RTC33" s="231"/>
      <c r="RTD33" s="231"/>
      <c r="RTE33" s="231"/>
      <c r="RTF33" s="231"/>
      <c r="RTG33" s="231"/>
      <c r="RTH33" s="231"/>
      <c r="RTI33" s="231"/>
      <c r="RTS33" s="231"/>
      <c r="RTT33" s="231"/>
      <c r="RTU33" s="231"/>
      <c r="RTV33" s="231"/>
      <c r="RTW33" s="231"/>
      <c r="RTX33" s="231"/>
      <c r="RTY33" s="231"/>
      <c r="RUI33" s="231"/>
      <c r="RUJ33" s="231"/>
      <c r="RUK33" s="231"/>
      <c r="RUL33" s="231"/>
      <c r="RUM33" s="231"/>
      <c r="RUN33" s="231"/>
      <c r="RUO33" s="231"/>
      <c r="RUY33" s="231"/>
      <c r="RUZ33" s="231"/>
      <c r="RVA33" s="231"/>
      <c r="RVB33" s="231"/>
      <c r="RVC33" s="231"/>
      <c r="RVD33" s="231"/>
      <c r="RVE33" s="231"/>
      <c r="RVO33" s="231"/>
      <c r="RVP33" s="231"/>
      <c r="RVQ33" s="231"/>
      <c r="RVR33" s="231"/>
      <c r="RVS33" s="231"/>
      <c r="RVT33" s="231"/>
      <c r="RVU33" s="231"/>
      <c r="RWE33" s="231"/>
      <c r="RWF33" s="231"/>
      <c r="RWG33" s="231"/>
      <c r="RWH33" s="231"/>
      <c r="RWI33" s="231"/>
      <c r="RWJ33" s="231"/>
      <c r="RWK33" s="231"/>
      <c r="RWU33" s="231"/>
      <c r="RWV33" s="231"/>
      <c r="RWW33" s="231"/>
      <c r="RWX33" s="231"/>
      <c r="RWY33" s="231"/>
      <c r="RWZ33" s="231"/>
      <c r="RXA33" s="231"/>
      <c r="RXK33" s="231"/>
      <c r="RXL33" s="231"/>
      <c r="RXM33" s="231"/>
      <c r="RXN33" s="231"/>
      <c r="RXO33" s="231"/>
      <c r="RXP33" s="231"/>
      <c r="RXQ33" s="231"/>
      <c r="RYA33" s="231"/>
      <c r="RYB33" s="231"/>
      <c r="RYC33" s="231"/>
      <c r="RYD33" s="231"/>
      <c r="RYE33" s="231"/>
      <c r="RYF33" s="231"/>
      <c r="RYG33" s="231"/>
      <c r="RYQ33" s="231"/>
      <c r="RYR33" s="231"/>
      <c r="RYS33" s="231"/>
      <c r="RYT33" s="231"/>
      <c r="RYU33" s="231"/>
      <c r="RYV33" s="231"/>
      <c r="RYW33" s="231"/>
      <c r="RZG33" s="231"/>
      <c r="RZH33" s="231"/>
      <c r="RZI33" s="231"/>
      <c r="RZJ33" s="231"/>
      <c r="RZK33" s="231"/>
      <c r="RZL33" s="231"/>
      <c r="RZM33" s="231"/>
      <c r="RZW33" s="231"/>
      <c r="RZX33" s="231"/>
      <c r="RZY33" s="231"/>
      <c r="RZZ33" s="231"/>
      <c r="SAA33" s="231"/>
      <c r="SAB33" s="231"/>
      <c r="SAC33" s="231"/>
      <c r="SAM33" s="231"/>
      <c r="SAN33" s="231"/>
      <c r="SAO33" s="231"/>
      <c r="SAP33" s="231"/>
      <c r="SAQ33" s="231"/>
      <c r="SAR33" s="231"/>
      <c r="SAS33" s="231"/>
      <c r="SBC33" s="231"/>
      <c r="SBD33" s="231"/>
      <c r="SBE33" s="231"/>
      <c r="SBF33" s="231"/>
      <c r="SBG33" s="231"/>
      <c r="SBH33" s="231"/>
      <c r="SBI33" s="231"/>
      <c r="SBS33" s="231"/>
      <c r="SBT33" s="231"/>
      <c r="SBU33" s="231"/>
      <c r="SBV33" s="231"/>
      <c r="SBW33" s="231"/>
      <c r="SBX33" s="231"/>
      <c r="SBY33" s="231"/>
      <c r="SCI33" s="231"/>
      <c r="SCJ33" s="231"/>
      <c r="SCK33" s="231"/>
      <c r="SCL33" s="231"/>
      <c r="SCM33" s="231"/>
      <c r="SCN33" s="231"/>
      <c r="SCO33" s="231"/>
      <c r="SCY33" s="231"/>
      <c r="SCZ33" s="231"/>
      <c r="SDA33" s="231"/>
      <c r="SDB33" s="231"/>
      <c r="SDC33" s="231"/>
      <c r="SDD33" s="231"/>
      <c r="SDE33" s="231"/>
      <c r="SDO33" s="231"/>
      <c r="SDP33" s="231"/>
      <c r="SDQ33" s="231"/>
      <c r="SDR33" s="231"/>
      <c r="SDS33" s="231"/>
      <c r="SDT33" s="231"/>
      <c r="SDU33" s="231"/>
      <c r="SEE33" s="231"/>
      <c r="SEF33" s="231"/>
      <c r="SEG33" s="231"/>
      <c r="SEH33" s="231"/>
      <c r="SEI33" s="231"/>
      <c r="SEJ33" s="231"/>
      <c r="SEK33" s="231"/>
      <c r="SEU33" s="231"/>
      <c r="SEV33" s="231"/>
      <c r="SEW33" s="231"/>
      <c r="SEX33" s="231"/>
      <c r="SEY33" s="231"/>
      <c r="SEZ33" s="231"/>
      <c r="SFA33" s="231"/>
      <c r="SFK33" s="231"/>
      <c r="SFL33" s="231"/>
      <c r="SFM33" s="231"/>
      <c r="SFN33" s="231"/>
      <c r="SFO33" s="231"/>
      <c r="SFP33" s="231"/>
      <c r="SFQ33" s="231"/>
      <c r="SGA33" s="231"/>
      <c r="SGB33" s="231"/>
      <c r="SGC33" s="231"/>
      <c r="SGD33" s="231"/>
      <c r="SGE33" s="231"/>
      <c r="SGF33" s="231"/>
      <c r="SGG33" s="231"/>
      <c r="SGQ33" s="231"/>
      <c r="SGR33" s="231"/>
      <c r="SGS33" s="231"/>
      <c r="SGT33" s="231"/>
      <c r="SGU33" s="231"/>
      <c r="SGV33" s="231"/>
      <c r="SGW33" s="231"/>
      <c r="SHG33" s="231"/>
      <c r="SHH33" s="231"/>
      <c r="SHI33" s="231"/>
      <c r="SHJ33" s="231"/>
      <c r="SHK33" s="231"/>
      <c r="SHL33" s="231"/>
      <c r="SHM33" s="231"/>
      <c r="SHW33" s="231"/>
      <c r="SHX33" s="231"/>
      <c r="SHY33" s="231"/>
      <c r="SHZ33" s="231"/>
      <c r="SIA33" s="231"/>
      <c r="SIB33" s="231"/>
      <c r="SIC33" s="231"/>
      <c r="SIM33" s="231"/>
      <c r="SIN33" s="231"/>
      <c r="SIO33" s="231"/>
      <c r="SIP33" s="231"/>
      <c r="SIQ33" s="231"/>
      <c r="SIR33" s="231"/>
      <c r="SIS33" s="231"/>
      <c r="SJC33" s="231"/>
      <c r="SJD33" s="231"/>
      <c r="SJE33" s="231"/>
      <c r="SJF33" s="231"/>
      <c r="SJG33" s="231"/>
      <c r="SJH33" s="231"/>
      <c r="SJI33" s="231"/>
      <c r="SJS33" s="231"/>
      <c r="SJT33" s="231"/>
      <c r="SJU33" s="231"/>
      <c r="SJV33" s="231"/>
      <c r="SJW33" s="231"/>
      <c r="SJX33" s="231"/>
      <c r="SJY33" s="231"/>
      <c r="SKI33" s="231"/>
      <c r="SKJ33" s="231"/>
      <c r="SKK33" s="231"/>
      <c r="SKL33" s="231"/>
      <c r="SKM33" s="231"/>
      <c r="SKN33" s="231"/>
      <c r="SKO33" s="231"/>
      <c r="SKY33" s="231"/>
      <c r="SKZ33" s="231"/>
      <c r="SLA33" s="231"/>
      <c r="SLB33" s="231"/>
      <c r="SLC33" s="231"/>
      <c r="SLD33" s="231"/>
      <c r="SLE33" s="231"/>
      <c r="SLO33" s="231"/>
      <c r="SLP33" s="231"/>
      <c r="SLQ33" s="231"/>
      <c r="SLR33" s="231"/>
      <c r="SLS33" s="231"/>
      <c r="SLT33" s="231"/>
      <c r="SLU33" s="231"/>
      <c r="SME33" s="231"/>
      <c r="SMF33" s="231"/>
      <c r="SMG33" s="231"/>
      <c r="SMH33" s="231"/>
      <c r="SMI33" s="231"/>
      <c r="SMJ33" s="231"/>
      <c r="SMK33" s="231"/>
      <c r="SMU33" s="231"/>
      <c r="SMV33" s="231"/>
      <c r="SMW33" s="231"/>
      <c r="SMX33" s="231"/>
      <c r="SMY33" s="231"/>
      <c r="SMZ33" s="231"/>
      <c r="SNA33" s="231"/>
      <c r="SNK33" s="231"/>
      <c r="SNL33" s="231"/>
      <c r="SNM33" s="231"/>
      <c r="SNN33" s="231"/>
      <c r="SNO33" s="231"/>
      <c r="SNP33" s="231"/>
      <c r="SNQ33" s="231"/>
      <c r="SOA33" s="231"/>
      <c r="SOB33" s="231"/>
      <c r="SOC33" s="231"/>
      <c r="SOD33" s="231"/>
      <c r="SOE33" s="231"/>
      <c r="SOF33" s="231"/>
      <c r="SOG33" s="231"/>
      <c r="SOQ33" s="231"/>
      <c r="SOR33" s="231"/>
      <c r="SOS33" s="231"/>
      <c r="SOT33" s="231"/>
      <c r="SOU33" s="231"/>
      <c r="SOV33" s="231"/>
      <c r="SOW33" s="231"/>
      <c r="SPG33" s="231"/>
      <c r="SPH33" s="231"/>
      <c r="SPI33" s="231"/>
      <c r="SPJ33" s="231"/>
      <c r="SPK33" s="231"/>
      <c r="SPL33" s="231"/>
      <c r="SPM33" s="231"/>
      <c r="SPW33" s="231"/>
      <c r="SPX33" s="231"/>
      <c r="SPY33" s="231"/>
      <c r="SPZ33" s="231"/>
      <c r="SQA33" s="231"/>
      <c r="SQB33" s="231"/>
      <c r="SQC33" s="231"/>
      <c r="SQM33" s="231"/>
      <c r="SQN33" s="231"/>
      <c r="SQO33" s="231"/>
      <c r="SQP33" s="231"/>
      <c r="SQQ33" s="231"/>
      <c r="SQR33" s="231"/>
      <c r="SQS33" s="231"/>
      <c r="SRC33" s="231"/>
      <c r="SRD33" s="231"/>
      <c r="SRE33" s="231"/>
      <c r="SRF33" s="231"/>
      <c r="SRG33" s="231"/>
      <c r="SRH33" s="231"/>
      <c r="SRI33" s="231"/>
      <c r="SRS33" s="231"/>
      <c r="SRT33" s="231"/>
      <c r="SRU33" s="231"/>
      <c r="SRV33" s="231"/>
      <c r="SRW33" s="231"/>
      <c r="SRX33" s="231"/>
      <c r="SRY33" s="231"/>
      <c r="SSI33" s="231"/>
      <c r="SSJ33" s="231"/>
      <c r="SSK33" s="231"/>
      <c r="SSL33" s="231"/>
      <c r="SSM33" s="231"/>
      <c r="SSN33" s="231"/>
      <c r="SSO33" s="231"/>
      <c r="SSY33" s="231"/>
      <c r="SSZ33" s="231"/>
      <c r="STA33" s="231"/>
      <c r="STB33" s="231"/>
      <c r="STC33" s="231"/>
      <c r="STD33" s="231"/>
      <c r="STE33" s="231"/>
      <c r="STO33" s="231"/>
      <c r="STP33" s="231"/>
      <c r="STQ33" s="231"/>
      <c r="STR33" s="231"/>
      <c r="STS33" s="231"/>
      <c r="STT33" s="231"/>
      <c r="STU33" s="231"/>
      <c r="SUE33" s="231"/>
      <c r="SUF33" s="231"/>
      <c r="SUG33" s="231"/>
      <c r="SUH33" s="231"/>
      <c r="SUI33" s="231"/>
      <c r="SUJ33" s="231"/>
      <c r="SUK33" s="231"/>
      <c r="SUU33" s="231"/>
      <c r="SUV33" s="231"/>
      <c r="SUW33" s="231"/>
      <c r="SUX33" s="231"/>
      <c r="SUY33" s="231"/>
      <c r="SUZ33" s="231"/>
      <c r="SVA33" s="231"/>
      <c r="SVK33" s="231"/>
      <c r="SVL33" s="231"/>
      <c r="SVM33" s="231"/>
      <c r="SVN33" s="231"/>
      <c r="SVO33" s="231"/>
      <c r="SVP33" s="231"/>
      <c r="SVQ33" s="231"/>
      <c r="SWA33" s="231"/>
      <c r="SWB33" s="231"/>
      <c r="SWC33" s="231"/>
      <c r="SWD33" s="231"/>
      <c r="SWE33" s="231"/>
      <c r="SWF33" s="231"/>
      <c r="SWG33" s="231"/>
      <c r="SWQ33" s="231"/>
      <c r="SWR33" s="231"/>
      <c r="SWS33" s="231"/>
      <c r="SWT33" s="231"/>
      <c r="SWU33" s="231"/>
      <c r="SWV33" s="231"/>
      <c r="SWW33" s="231"/>
      <c r="SXG33" s="231"/>
      <c r="SXH33" s="231"/>
      <c r="SXI33" s="231"/>
      <c r="SXJ33" s="231"/>
      <c r="SXK33" s="231"/>
      <c r="SXL33" s="231"/>
      <c r="SXM33" s="231"/>
      <c r="SXW33" s="231"/>
      <c r="SXX33" s="231"/>
      <c r="SXY33" s="231"/>
      <c r="SXZ33" s="231"/>
      <c r="SYA33" s="231"/>
      <c r="SYB33" s="231"/>
      <c r="SYC33" s="231"/>
      <c r="SYM33" s="231"/>
      <c r="SYN33" s="231"/>
      <c r="SYO33" s="231"/>
      <c r="SYP33" s="231"/>
      <c r="SYQ33" s="231"/>
      <c r="SYR33" s="231"/>
      <c r="SYS33" s="231"/>
      <c r="SZC33" s="231"/>
      <c r="SZD33" s="231"/>
      <c r="SZE33" s="231"/>
      <c r="SZF33" s="231"/>
      <c r="SZG33" s="231"/>
      <c r="SZH33" s="231"/>
      <c r="SZI33" s="231"/>
      <c r="SZS33" s="231"/>
      <c r="SZT33" s="231"/>
      <c r="SZU33" s="231"/>
      <c r="SZV33" s="231"/>
      <c r="SZW33" s="231"/>
      <c r="SZX33" s="231"/>
      <c r="SZY33" s="231"/>
      <c r="TAI33" s="231"/>
      <c r="TAJ33" s="231"/>
      <c r="TAK33" s="231"/>
      <c r="TAL33" s="231"/>
      <c r="TAM33" s="231"/>
      <c r="TAN33" s="231"/>
      <c r="TAO33" s="231"/>
      <c r="TAY33" s="231"/>
      <c r="TAZ33" s="231"/>
      <c r="TBA33" s="231"/>
      <c r="TBB33" s="231"/>
      <c r="TBC33" s="231"/>
      <c r="TBD33" s="231"/>
      <c r="TBE33" s="231"/>
      <c r="TBO33" s="231"/>
      <c r="TBP33" s="231"/>
      <c r="TBQ33" s="231"/>
      <c r="TBR33" s="231"/>
      <c r="TBS33" s="231"/>
      <c r="TBT33" s="231"/>
      <c r="TBU33" s="231"/>
      <c r="TCE33" s="231"/>
      <c r="TCF33" s="231"/>
      <c r="TCG33" s="231"/>
      <c r="TCH33" s="231"/>
      <c r="TCI33" s="231"/>
      <c r="TCJ33" s="231"/>
      <c r="TCK33" s="231"/>
      <c r="TCU33" s="231"/>
      <c r="TCV33" s="231"/>
      <c r="TCW33" s="231"/>
      <c r="TCX33" s="231"/>
      <c r="TCY33" s="231"/>
      <c r="TCZ33" s="231"/>
      <c r="TDA33" s="231"/>
      <c r="TDK33" s="231"/>
      <c r="TDL33" s="231"/>
      <c r="TDM33" s="231"/>
      <c r="TDN33" s="231"/>
      <c r="TDO33" s="231"/>
      <c r="TDP33" s="231"/>
      <c r="TDQ33" s="231"/>
      <c r="TEA33" s="231"/>
      <c r="TEB33" s="231"/>
      <c r="TEC33" s="231"/>
      <c r="TED33" s="231"/>
      <c r="TEE33" s="231"/>
      <c r="TEF33" s="231"/>
      <c r="TEG33" s="231"/>
      <c r="TEQ33" s="231"/>
      <c r="TER33" s="231"/>
      <c r="TES33" s="231"/>
      <c r="TET33" s="231"/>
      <c r="TEU33" s="231"/>
      <c r="TEV33" s="231"/>
      <c r="TEW33" s="231"/>
      <c r="TFG33" s="231"/>
      <c r="TFH33" s="231"/>
      <c r="TFI33" s="231"/>
      <c r="TFJ33" s="231"/>
      <c r="TFK33" s="231"/>
      <c r="TFL33" s="231"/>
      <c r="TFM33" s="231"/>
      <c r="TFW33" s="231"/>
      <c r="TFX33" s="231"/>
      <c r="TFY33" s="231"/>
      <c r="TFZ33" s="231"/>
      <c r="TGA33" s="231"/>
      <c r="TGB33" s="231"/>
      <c r="TGC33" s="231"/>
      <c r="TGM33" s="231"/>
      <c r="TGN33" s="231"/>
      <c r="TGO33" s="231"/>
      <c r="TGP33" s="231"/>
      <c r="TGQ33" s="231"/>
      <c r="TGR33" s="231"/>
      <c r="TGS33" s="231"/>
      <c r="THC33" s="231"/>
      <c r="THD33" s="231"/>
      <c r="THE33" s="231"/>
      <c r="THF33" s="231"/>
      <c r="THG33" s="231"/>
      <c r="THH33" s="231"/>
      <c r="THI33" s="231"/>
      <c r="THS33" s="231"/>
      <c r="THT33" s="231"/>
      <c r="THU33" s="231"/>
      <c r="THV33" s="231"/>
      <c r="THW33" s="231"/>
      <c r="THX33" s="231"/>
      <c r="THY33" s="231"/>
      <c r="TII33" s="231"/>
      <c r="TIJ33" s="231"/>
      <c r="TIK33" s="231"/>
      <c r="TIL33" s="231"/>
      <c r="TIM33" s="231"/>
      <c r="TIN33" s="231"/>
      <c r="TIO33" s="231"/>
      <c r="TIY33" s="231"/>
      <c r="TIZ33" s="231"/>
      <c r="TJA33" s="231"/>
      <c r="TJB33" s="231"/>
      <c r="TJC33" s="231"/>
      <c r="TJD33" s="231"/>
      <c r="TJE33" s="231"/>
      <c r="TJO33" s="231"/>
      <c r="TJP33" s="231"/>
      <c r="TJQ33" s="231"/>
      <c r="TJR33" s="231"/>
      <c r="TJS33" s="231"/>
      <c r="TJT33" s="231"/>
      <c r="TJU33" s="231"/>
      <c r="TKE33" s="231"/>
      <c r="TKF33" s="231"/>
      <c r="TKG33" s="231"/>
      <c r="TKH33" s="231"/>
      <c r="TKI33" s="231"/>
      <c r="TKJ33" s="231"/>
      <c r="TKK33" s="231"/>
      <c r="TKU33" s="231"/>
      <c r="TKV33" s="231"/>
      <c r="TKW33" s="231"/>
      <c r="TKX33" s="231"/>
      <c r="TKY33" s="231"/>
      <c r="TKZ33" s="231"/>
      <c r="TLA33" s="231"/>
      <c r="TLK33" s="231"/>
      <c r="TLL33" s="231"/>
      <c r="TLM33" s="231"/>
      <c r="TLN33" s="231"/>
      <c r="TLO33" s="231"/>
      <c r="TLP33" s="231"/>
      <c r="TLQ33" s="231"/>
      <c r="TMA33" s="231"/>
      <c r="TMB33" s="231"/>
      <c r="TMC33" s="231"/>
      <c r="TMD33" s="231"/>
      <c r="TME33" s="231"/>
      <c r="TMF33" s="231"/>
      <c r="TMG33" s="231"/>
      <c r="TMQ33" s="231"/>
      <c r="TMR33" s="231"/>
      <c r="TMS33" s="231"/>
      <c r="TMT33" s="231"/>
      <c r="TMU33" s="231"/>
      <c r="TMV33" s="231"/>
      <c r="TMW33" s="231"/>
      <c r="TNG33" s="231"/>
      <c r="TNH33" s="231"/>
      <c r="TNI33" s="231"/>
      <c r="TNJ33" s="231"/>
      <c r="TNK33" s="231"/>
      <c r="TNL33" s="231"/>
      <c r="TNM33" s="231"/>
      <c r="TNW33" s="231"/>
      <c r="TNX33" s="231"/>
      <c r="TNY33" s="231"/>
      <c r="TNZ33" s="231"/>
      <c r="TOA33" s="231"/>
      <c r="TOB33" s="231"/>
      <c r="TOC33" s="231"/>
      <c r="TOM33" s="231"/>
      <c r="TON33" s="231"/>
      <c r="TOO33" s="231"/>
      <c r="TOP33" s="231"/>
      <c r="TOQ33" s="231"/>
      <c r="TOR33" s="231"/>
      <c r="TOS33" s="231"/>
      <c r="TPC33" s="231"/>
      <c r="TPD33" s="231"/>
      <c r="TPE33" s="231"/>
      <c r="TPF33" s="231"/>
      <c r="TPG33" s="231"/>
      <c r="TPH33" s="231"/>
      <c r="TPI33" s="231"/>
      <c r="TPS33" s="231"/>
      <c r="TPT33" s="231"/>
      <c r="TPU33" s="231"/>
      <c r="TPV33" s="231"/>
      <c r="TPW33" s="231"/>
      <c r="TPX33" s="231"/>
      <c r="TPY33" s="231"/>
      <c r="TQI33" s="231"/>
      <c r="TQJ33" s="231"/>
      <c r="TQK33" s="231"/>
      <c r="TQL33" s="231"/>
      <c r="TQM33" s="231"/>
      <c r="TQN33" s="231"/>
      <c r="TQO33" s="231"/>
      <c r="TQY33" s="231"/>
      <c r="TQZ33" s="231"/>
      <c r="TRA33" s="231"/>
      <c r="TRB33" s="231"/>
      <c r="TRC33" s="231"/>
      <c r="TRD33" s="231"/>
      <c r="TRE33" s="231"/>
      <c r="TRO33" s="231"/>
      <c r="TRP33" s="231"/>
      <c r="TRQ33" s="231"/>
      <c r="TRR33" s="231"/>
      <c r="TRS33" s="231"/>
      <c r="TRT33" s="231"/>
      <c r="TRU33" s="231"/>
      <c r="TSE33" s="231"/>
      <c r="TSF33" s="231"/>
      <c r="TSG33" s="231"/>
      <c r="TSH33" s="231"/>
      <c r="TSI33" s="231"/>
      <c r="TSJ33" s="231"/>
      <c r="TSK33" s="231"/>
      <c r="TSU33" s="231"/>
      <c r="TSV33" s="231"/>
      <c r="TSW33" s="231"/>
      <c r="TSX33" s="231"/>
      <c r="TSY33" s="231"/>
      <c r="TSZ33" s="231"/>
      <c r="TTA33" s="231"/>
      <c r="TTK33" s="231"/>
      <c r="TTL33" s="231"/>
      <c r="TTM33" s="231"/>
      <c r="TTN33" s="231"/>
      <c r="TTO33" s="231"/>
      <c r="TTP33" s="231"/>
      <c r="TTQ33" s="231"/>
      <c r="TUA33" s="231"/>
      <c r="TUB33" s="231"/>
      <c r="TUC33" s="231"/>
      <c r="TUD33" s="231"/>
      <c r="TUE33" s="231"/>
      <c r="TUF33" s="231"/>
      <c r="TUG33" s="231"/>
      <c r="TUQ33" s="231"/>
      <c r="TUR33" s="231"/>
      <c r="TUS33" s="231"/>
      <c r="TUT33" s="231"/>
      <c r="TUU33" s="231"/>
      <c r="TUV33" s="231"/>
      <c r="TUW33" s="231"/>
      <c r="TVG33" s="231"/>
      <c r="TVH33" s="231"/>
      <c r="TVI33" s="231"/>
      <c r="TVJ33" s="231"/>
      <c r="TVK33" s="231"/>
      <c r="TVL33" s="231"/>
      <c r="TVM33" s="231"/>
      <c r="TVW33" s="231"/>
      <c r="TVX33" s="231"/>
      <c r="TVY33" s="231"/>
      <c r="TVZ33" s="231"/>
      <c r="TWA33" s="231"/>
      <c r="TWB33" s="231"/>
      <c r="TWC33" s="231"/>
      <c r="TWM33" s="231"/>
      <c r="TWN33" s="231"/>
      <c r="TWO33" s="231"/>
      <c r="TWP33" s="231"/>
      <c r="TWQ33" s="231"/>
      <c r="TWR33" s="231"/>
      <c r="TWS33" s="231"/>
      <c r="TXC33" s="231"/>
      <c r="TXD33" s="231"/>
      <c r="TXE33" s="231"/>
      <c r="TXF33" s="231"/>
      <c r="TXG33" s="231"/>
      <c r="TXH33" s="231"/>
      <c r="TXI33" s="231"/>
      <c r="TXS33" s="231"/>
      <c r="TXT33" s="231"/>
      <c r="TXU33" s="231"/>
      <c r="TXV33" s="231"/>
      <c r="TXW33" s="231"/>
      <c r="TXX33" s="231"/>
      <c r="TXY33" s="231"/>
      <c r="TYI33" s="231"/>
      <c r="TYJ33" s="231"/>
      <c r="TYK33" s="231"/>
      <c r="TYL33" s="231"/>
      <c r="TYM33" s="231"/>
      <c r="TYN33" s="231"/>
      <c r="TYO33" s="231"/>
      <c r="TYY33" s="231"/>
      <c r="TYZ33" s="231"/>
      <c r="TZA33" s="231"/>
      <c r="TZB33" s="231"/>
      <c r="TZC33" s="231"/>
      <c r="TZD33" s="231"/>
      <c r="TZE33" s="231"/>
      <c r="TZO33" s="231"/>
      <c r="TZP33" s="231"/>
      <c r="TZQ33" s="231"/>
      <c r="TZR33" s="231"/>
      <c r="TZS33" s="231"/>
      <c r="TZT33" s="231"/>
      <c r="TZU33" s="231"/>
      <c r="UAE33" s="231"/>
      <c r="UAF33" s="231"/>
      <c r="UAG33" s="231"/>
      <c r="UAH33" s="231"/>
      <c r="UAI33" s="231"/>
      <c r="UAJ33" s="231"/>
      <c r="UAK33" s="231"/>
      <c r="UAU33" s="231"/>
      <c r="UAV33" s="231"/>
      <c r="UAW33" s="231"/>
      <c r="UAX33" s="231"/>
      <c r="UAY33" s="231"/>
      <c r="UAZ33" s="231"/>
      <c r="UBA33" s="231"/>
      <c r="UBK33" s="231"/>
      <c r="UBL33" s="231"/>
      <c r="UBM33" s="231"/>
      <c r="UBN33" s="231"/>
      <c r="UBO33" s="231"/>
      <c r="UBP33" s="231"/>
      <c r="UBQ33" s="231"/>
      <c r="UCA33" s="231"/>
      <c r="UCB33" s="231"/>
      <c r="UCC33" s="231"/>
      <c r="UCD33" s="231"/>
      <c r="UCE33" s="231"/>
      <c r="UCF33" s="231"/>
      <c r="UCG33" s="231"/>
      <c r="UCQ33" s="231"/>
      <c r="UCR33" s="231"/>
      <c r="UCS33" s="231"/>
      <c r="UCT33" s="231"/>
      <c r="UCU33" s="231"/>
      <c r="UCV33" s="231"/>
      <c r="UCW33" s="231"/>
      <c r="UDG33" s="231"/>
      <c r="UDH33" s="231"/>
      <c r="UDI33" s="231"/>
      <c r="UDJ33" s="231"/>
      <c r="UDK33" s="231"/>
      <c r="UDL33" s="231"/>
      <c r="UDM33" s="231"/>
      <c r="UDW33" s="231"/>
      <c r="UDX33" s="231"/>
      <c r="UDY33" s="231"/>
      <c r="UDZ33" s="231"/>
      <c r="UEA33" s="231"/>
      <c r="UEB33" s="231"/>
      <c r="UEC33" s="231"/>
      <c r="UEM33" s="231"/>
      <c r="UEN33" s="231"/>
      <c r="UEO33" s="231"/>
      <c r="UEP33" s="231"/>
      <c r="UEQ33" s="231"/>
      <c r="UER33" s="231"/>
      <c r="UES33" s="231"/>
      <c r="UFC33" s="231"/>
      <c r="UFD33" s="231"/>
      <c r="UFE33" s="231"/>
      <c r="UFF33" s="231"/>
      <c r="UFG33" s="231"/>
      <c r="UFH33" s="231"/>
      <c r="UFI33" s="231"/>
      <c r="UFS33" s="231"/>
      <c r="UFT33" s="231"/>
      <c r="UFU33" s="231"/>
      <c r="UFV33" s="231"/>
      <c r="UFW33" s="231"/>
      <c r="UFX33" s="231"/>
      <c r="UFY33" s="231"/>
      <c r="UGI33" s="231"/>
      <c r="UGJ33" s="231"/>
      <c r="UGK33" s="231"/>
      <c r="UGL33" s="231"/>
      <c r="UGM33" s="231"/>
      <c r="UGN33" s="231"/>
      <c r="UGO33" s="231"/>
      <c r="UGY33" s="231"/>
      <c r="UGZ33" s="231"/>
      <c r="UHA33" s="231"/>
      <c r="UHB33" s="231"/>
      <c r="UHC33" s="231"/>
      <c r="UHD33" s="231"/>
      <c r="UHE33" s="231"/>
      <c r="UHO33" s="231"/>
      <c r="UHP33" s="231"/>
      <c r="UHQ33" s="231"/>
      <c r="UHR33" s="231"/>
      <c r="UHS33" s="231"/>
      <c r="UHT33" s="231"/>
      <c r="UHU33" s="231"/>
      <c r="UIE33" s="231"/>
      <c r="UIF33" s="231"/>
      <c r="UIG33" s="231"/>
      <c r="UIH33" s="231"/>
      <c r="UII33" s="231"/>
      <c r="UIJ33" s="231"/>
      <c r="UIK33" s="231"/>
      <c r="UIU33" s="231"/>
      <c r="UIV33" s="231"/>
      <c r="UIW33" s="231"/>
      <c r="UIX33" s="231"/>
      <c r="UIY33" s="231"/>
      <c r="UIZ33" s="231"/>
      <c r="UJA33" s="231"/>
      <c r="UJK33" s="231"/>
      <c r="UJL33" s="231"/>
      <c r="UJM33" s="231"/>
      <c r="UJN33" s="231"/>
      <c r="UJO33" s="231"/>
      <c r="UJP33" s="231"/>
      <c r="UJQ33" s="231"/>
      <c r="UKA33" s="231"/>
      <c r="UKB33" s="231"/>
      <c r="UKC33" s="231"/>
      <c r="UKD33" s="231"/>
      <c r="UKE33" s="231"/>
      <c r="UKF33" s="231"/>
      <c r="UKG33" s="231"/>
      <c r="UKQ33" s="231"/>
      <c r="UKR33" s="231"/>
      <c r="UKS33" s="231"/>
      <c r="UKT33" s="231"/>
      <c r="UKU33" s="231"/>
      <c r="UKV33" s="231"/>
      <c r="UKW33" s="231"/>
      <c r="ULG33" s="231"/>
      <c r="ULH33" s="231"/>
      <c r="ULI33" s="231"/>
      <c r="ULJ33" s="231"/>
      <c r="ULK33" s="231"/>
      <c r="ULL33" s="231"/>
      <c r="ULM33" s="231"/>
      <c r="ULW33" s="231"/>
      <c r="ULX33" s="231"/>
      <c r="ULY33" s="231"/>
      <c r="ULZ33" s="231"/>
      <c r="UMA33" s="231"/>
      <c r="UMB33" s="231"/>
      <c r="UMC33" s="231"/>
      <c r="UMM33" s="231"/>
      <c r="UMN33" s="231"/>
      <c r="UMO33" s="231"/>
      <c r="UMP33" s="231"/>
      <c r="UMQ33" s="231"/>
      <c r="UMR33" s="231"/>
      <c r="UMS33" s="231"/>
      <c r="UNC33" s="231"/>
      <c r="UND33" s="231"/>
      <c r="UNE33" s="231"/>
      <c r="UNF33" s="231"/>
      <c r="UNG33" s="231"/>
      <c r="UNH33" s="231"/>
      <c r="UNI33" s="231"/>
      <c r="UNS33" s="231"/>
      <c r="UNT33" s="231"/>
      <c r="UNU33" s="231"/>
      <c r="UNV33" s="231"/>
      <c r="UNW33" s="231"/>
      <c r="UNX33" s="231"/>
      <c r="UNY33" s="231"/>
      <c r="UOI33" s="231"/>
      <c r="UOJ33" s="231"/>
      <c r="UOK33" s="231"/>
      <c r="UOL33" s="231"/>
      <c r="UOM33" s="231"/>
      <c r="UON33" s="231"/>
      <c r="UOO33" s="231"/>
      <c r="UOY33" s="231"/>
      <c r="UOZ33" s="231"/>
      <c r="UPA33" s="231"/>
      <c r="UPB33" s="231"/>
      <c r="UPC33" s="231"/>
      <c r="UPD33" s="231"/>
      <c r="UPE33" s="231"/>
      <c r="UPO33" s="231"/>
      <c r="UPP33" s="231"/>
      <c r="UPQ33" s="231"/>
      <c r="UPR33" s="231"/>
      <c r="UPS33" s="231"/>
      <c r="UPT33" s="231"/>
      <c r="UPU33" s="231"/>
      <c r="UQE33" s="231"/>
      <c r="UQF33" s="231"/>
      <c r="UQG33" s="231"/>
      <c r="UQH33" s="231"/>
      <c r="UQI33" s="231"/>
      <c r="UQJ33" s="231"/>
      <c r="UQK33" s="231"/>
      <c r="UQU33" s="231"/>
      <c r="UQV33" s="231"/>
      <c r="UQW33" s="231"/>
      <c r="UQX33" s="231"/>
      <c r="UQY33" s="231"/>
      <c r="UQZ33" s="231"/>
      <c r="URA33" s="231"/>
      <c r="URK33" s="231"/>
      <c r="URL33" s="231"/>
      <c r="URM33" s="231"/>
      <c r="URN33" s="231"/>
      <c r="URO33" s="231"/>
      <c r="URP33" s="231"/>
      <c r="URQ33" s="231"/>
      <c r="USA33" s="231"/>
      <c r="USB33" s="231"/>
      <c r="USC33" s="231"/>
      <c r="USD33" s="231"/>
      <c r="USE33" s="231"/>
      <c r="USF33" s="231"/>
      <c r="USG33" s="231"/>
      <c r="USQ33" s="231"/>
      <c r="USR33" s="231"/>
      <c r="USS33" s="231"/>
      <c r="UST33" s="231"/>
      <c r="USU33" s="231"/>
      <c r="USV33" s="231"/>
      <c r="USW33" s="231"/>
      <c r="UTG33" s="231"/>
      <c r="UTH33" s="231"/>
      <c r="UTI33" s="231"/>
      <c r="UTJ33" s="231"/>
      <c r="UTK33" s="231"/>
      <c r="UTL33" s="231"/>
      <c r="UTM33" s="231"/>
      <c r="UTW33" s="231"/>
      <c r="UTX33" s="231"/>
      <c r="UTY33" s="231"/>
      <c r="UTZ33" s="231"/>
      <c r="UUA33" s="231"/>
      <c r="UUB33" s="231"/>
      <c r="UUC33" s="231"/>
      <c r="UUM33" s="231"/>
      <c r="UUN33" s="231"/>
      <c r="UUO33" s="231"/>
      <c r="UUP33" s="231"/>
      <c r="UUQ33" s="231"/>
      <c r="UUR33" s="231"/>
      <c r="UUS33" s="231"/>
      <c r="UVC33" s="231"/>
      <c r="UVD33" s="231"/>
      <c r="UVE33" s="231"/>
      <c r="UVF33" s="231"/>
      <c r="UVG33" s="231"/>
      <c r="UVH33" s="231"/>
      <c r="UVI33" s="231"/>
      <c r="UVS33" s="231"/>
      <c r="UVT33" s="231"/>
      <c r="UVU33" s="231"/>
      <c r="UVV33" s="231"/>
      <c r="UVW33" s="231"/>
      <c r="UVX33" s="231"/>
      <c r="UVY33" s="231"/>
      <c r="UWI33" s="231"/>
      <c r="UWJ33" s="231"/>
      <c r="UWK33" s="231"/>
      <c r="UWL33" s="231"/>
      <c r="UWM33" s="231"/>
      <c r="UWN33" s="231"/>
      <c r="UWO33" s="231"/>
      <c r="UWY33" s="231"/>
      <c r="UWZ33" s="231"/>
      <c r="UXA33" s="231"/>
      <c r="UXB33" s="231"/>
      <c r="UXC33" s="231"/>
      <c r="UXD33" s="231"/>
      <c r="UXE33" s="231"/>
      <c r="UXO33" s="231"/>
      <c r="UXP33" s="231"/>
      <c r="UXQ33" s="231"/>
      <c r="UXR33" s="231"/>
      <c r="UXS33" s="231"/>
      <c r="UXT33" s="231"/>
      <c r="UXU33" s="231"/>
      <c r="UYE33" s="231"/>
      <c r="UYF33" s="231"/>
      <c r="UYG33" s="231"/>
      <c r="UYH33" s="231"/>
      <c r="UYI33" s="231"/>
      <c r="UYJ33" s="231"/>
      <c r="UYK33" s="231"/>
      <c r="UYU33" s="231"/>
      <c r="UYV33" s="231"/>
      <c r="UYW33" s="231"/>
      <c r="UYX33" s="231"/>
      <c r="UYY33" s="231"/>
      <c r="UYZ33" s="231"/>
      <c r="UZA33" s="231"/>
      <c r="UZK33" s="231"/>
      <c r="UZL33" s="231"/>
      <c r="UZM33" s="231"/>
      <c r="UZN33" s="231"/>
      <c r="UZO33" s="231"/>
      <c r="UZP33" s="231"/>
      <c r="UZQ33" s="231"/>
      <c r="VAA33" s="231"/>
      <c r="VAB33" s="231"/>
      <c r="VAC33" s="231"/>
      <c r="VAD33" s="231"/>
      <c r="VAE33" s="231"/>
      <c r="VAF33" s="231"/>
      <c r="VAG33" s="231"/>
      <c r="VAQ33" s="231"/>
      <c r="VAR33" s="231"/>
      <c r="VAS33" s="231"/>
      <c r="VAT33" s="231"/>
      <c r="VAU33" s="231"/>
      <c r="VAV33" s="231"/>
      <c r="VAW33" s="231"/>
      <c r="VBG33" s="231"/>
      <c r="VBH33" s="231"/>
      <c r="VBI33" s="231"/>
      <c r="VBJ33" s="231"/>
      <c r="VBK33" s="231"/>
      <c r="VBL33" s="231"/>
      <c r="VBM33" s="231"/>
      <c r="VBW33" s="231"/>
      <c r="VBX33" s="231"/>
      <c r="VBY33" s="231"/>
      <c r="VBZ33" s="231"/>
      <c r="VCA33" s="231"/>
      <c r="VCB33" s="231"/>
      <c r="VCC33" s="231"/>
      <c r="VCM33" s="231"/>
      <c r="VCN33" s="231"/>
      <c r="VCO33" s="231"/>
      <c r="VCP33" s="231"/>
      <c r="VCQ33" s="231"/>
      <c r="VCR33" s="231"/>
      <c r="VCS33" s="231"/>
      <c r="VDC33" s="231"/>
      <c r="VDD33" s="231"/>
      <c r="VDE33" s="231"/>
      <c r="VDF33" s="231"/>
      <c r="VDG33" s="231"/>
      <c r="VDH33" s="231"/>
      <c r="VDI33" s="231"/>
      <c r="VDS33" s="231"/>
      <c r="VDT33" s="231"/>
      <c r="VDU33" s="231"/>
      <c r="VDV33" s="231"/>
      <c r="VDW33" s="231"/>
      <c r="VDX33" s="231"/>
      <c r="VDY33" s="231"/>
      <c r="VEI33" s="231"/>
      <c r="VEJ33" s="231"/>
      <c r="VEK33" s="231"/>
      <c r="VEL33" s="231"/>
      <c r="VEM33" s="231"/>
      <c r="VEN33" s="231"/>
      <c r="VEO33" s="231"/>
      <c r="VEY33" s="231"/>
      <c r="VEZ33" s="231"/>
      <c r="VFA33" s="231"/>
      <c r="VFB33" s="231"/>
      <c r="VFC33" s="231"/>
      <c r="VFD33" s="231"/>
      <c r="VFE33" s="231"/>
      <c r="VFO33" s="231"/>
      <c r="VFP33" s="231"/>
      <c r="VFQ33" s="231"/>
      <c r="VFR33" s="231"/>
      <c r="VFS33" s="231"/>
      <c r="VFT33" s="231"/>
      <c r="VFU33" s="231"/>
      <c r="VGE33" s="231"/>
      <c r="VGF33" s="231"/>
      <c r="VGG33" s="231"/>
      <c r="VGH33" s="231"/>
      <c r="VGI33" s="231"/>
      <c r="VGJ33" s="231"/>
      <c r="VGK33" s="231"/>
      <c r="VGU33" s="231"/>
      <c r="VGV33" s="231"/>
      <c r="VGW33" s="231"/>
      <c r="VGX33" s="231"/>
      <c r="VGY33" s="231"/>
      <c r="VGZ33" s="231"/>
      <c r="VHA33" s="231"/>
      <c r="VHK33" s="231"/>
      <c r="VHL33" s="231"/>
      <c r="VHM33" s="231"/>
      <c r="VHN33" s="231"/>
      <c r="VHO33" s="231"/>
      <c r="VHP33" s="231"/>
      <c r="VHQ33" s="231"/>
      <c r="VIA33" s="231"/>
      <c r="VIB33" s="231"/>
      <c r="VIC33" s="231"/>
      <c r="VID33" s="231"/>
      <c r="VIE33" s="231"/>
      <c r="VIF33" s="231"/>
      <c r="VIG33" s="231"/>
      <c r="VIQ33" s="231"/>
      <c r="VIR33" s="231"/>
      <c r="VIS33" s="231"/>
      <c r="VIT33" s="231"/>
      <c r="VIU33" s="231"/>
      <c r="VIV33" s="231"/>
      <c r="VIW33" s="231"/>
      <c r="VJG33" s="231"/>
      <c r="VJH33" s="231"/>
      <c r="VJI33" s="231"/>
      <c r="VJJ33" s="231"/>
      <c r="VJK33" s="231"/>
      <c r="VJL33" s="231"/>
      <c r="VJM33" s="231"/>
      <c r="VJW33" s="231"/>
      <c r="VJX33" s="231"/>
      <c r="VJY33" s="231"/>
      <c r="VJZ33" s="231"/>
      <c r="VKA33" s="231"/>
      <c r="VKB33" s="231"/>
      <c r="VKC33" s="231"/>
      <c r="VKM33" s="231"/>
      <c r="VKN33" s="231"/>
      <c r="VKO33" s="231"/>
      <c r="VKP33" s="231"/>
      <c r="VKQ33" s="231"/>
      <c r="VKR33" s="231"/>
      <c r="VKS33" s="231"/>
      <c r="VLC33" s="231"/>
      <c r="VLD33" s="231"/>
      <c r="VLE33" s="231"/>
      <c r="VLF33" s="231"/>
      <c r="VLG33" s="231"/>
      <c r="VLH33" s="231"/>
      <c r="VLI33" s="231"/>
      <c r="VLS33" s="231"/>
      <c r="VLT33" s="231"/>
      <c r="VLU33" s="231"/>
      <c r="VLV33" s="231"/>
      <c r="VLW33" s="231"/>
      <c r="VLX33" s="231"/>
      <c r="VLY33" s="231"/>
      <c r="VMI33" s="231"/>
      <c r="VMJ33" s="231"/>
      <c r="VMK33" s="231"/>
      <c r="VML33" s="231"/>
      <c r="VMM33" s="231"/>
      <c r="VMN33" s="231"/>
      <c r="VMO33" s="231"/>
      <c r="VMY33" s="231"/>
      <c r="VMZ33" s="231"/>
      <c r="VNA33" s="231"/>
      <c r="VNB33" s="231"/>
      <c r="VNC33" s="231"/>
      <c r="VND33" s="231"/>
      <c r="VNE33" s="231"/>
      <c r="VNO33" s="231"/>
      <c r="VNP33" s="231"/>
      <c r="VNQ33" s="231"/>
      <c r="VNR33" s="231"/>
      <c r="VNS33" s="231"/>
      <c r="VNT33" s="231"/>
      <c r="VNU33" s="231"/>
      <c r="VOE33" s="231"/>
      <c r="VOF33" s="231"/>
      <c r="VOG33" s="231"/>
      <c r="VOH33" s="231"/>
      <c r="VOI33" s="231"/>
      <c r="VOJ33" s="231"/>
      <c r="VOK33" s="231"/>
      <c r="VOU33" s="231"/>
      <c r="VOV33" s="231"/>
      <c r="VOW33" s="231"/>
      <c r="VOX33" s="231"/>
      <c r="VOY33" s="231"/>
      <c r="VOZ33" s="231"/>
      <c r="VPA33" s="231"/>
      <c r="VPK33" s="231"/>
      <c r="VPL33" s="231"/>
      <c r="VPM33" s="231"/>
      <c r="VPN33" s="231"/>
      <c r="VPO33" s="231"/>
      <c r="VPP33" s="231"/>
      <c r="VPQ33" s="231"/>
      <c r="VQA33" s="231"/>
      <c r="VQB33" s="231"/>
      <c r="VQC33" s="231"/>
      <c r="VQD33" s="231"/>
      <c r="VQE33" s="231"/>
      <c r="VQF33" s="231"/>
      <c r="VQG33" s="231"/>
      <c r="VQQ33" s="231"/>
      <c r="VQR33" s="231"/>
      <c r="VQS33" s="231"/>
      <c r="VQT33" s="231"/>
      <c r="VQU33" s="231"/>
      <c r="VQV33" s="231"/>
      <c r="VQW33" s="231"/>
      <c r="VRG33" s="231"/>
      <c r="VRH33" s="231"/>
      <c r="VRI33" s="231"/>
      <c r="VRJ33" s="231"/>
      <c r="VRK33" s="231"/>
      <c r="VRL33" s="231"/>
      <c r="VRM33" s="231"/>
      <c r="VRW33" s="231"/>
      <c r="VRX33" s="231"/>
      <c r="VRY33" s="231"/>
      <c r="VRZ33" s="231"/>
      <c r="VSA33" s="231"/>
      <c r="VSB33" s="231"/>
      <c r="VSC33" s="231"/>
      <c r="VSM33" s="231"/>
      <c r="VSN33" s="231"/>
      <c r="VSO33" s="231"/>
      <c r="VSP33" s="231"/>
      <c r="VSQ33" s="231"/>
      <c r="VSR33" s="231"/>
      <c r="VSS33" s="231"/>
      <c r="VTC33" s="231"/>
      <c r="VTD33" s="231"/>
      <c r="VTE33" s="231"/>
      <c r="VTF33" s="231"/>
      <c r="VTG33" s="231"/>
      <c r="VTH33" s="231"/>
      <c r="VTI33" s="231"/>
      <c r="VTS33" s="231"/>
      <c r="VTT33" s="231"/>
      <c r="VTU33" s="231"/>
      <c r="VTV33" s="231"/>
      <c r="VTW33" s="231"/>
      <c r="VTX33" s="231"/>
      <c r="VTY33" s="231"/>
      <c r="VUI33" s="231"/>
      <c r="VUJ33" s="231"/>
      <c r="VUK33" s="231"/>
      <c r="VUL33" s="231"/>
      <c r="VUM33" s="231"/>
      <c r="VUN33" s="231"/>
      <c r="VUO33" s="231"/>
      <c r="VUY33" s="231"/>
      <c r="VUZ33" s="231"/>
      <c r="VVA33" s="231"/>
      <c r="VVB33" s="231"/>
      <c r="VVC33" s="231"/>
      <c r="VVD33" s="231"/>
      <c r="VVE33" s="231"/>
      <c r="VVO33" s="231"/>
      <c r="VVP33" s="231"/>
      <c r="VVQ33" s="231"/>
      <c r="VVR33" s="231"/>
      <c r="VVS33" s="231"/>
      <c r="VVT33" s="231"/>
      <c r="VVU33" s="231"/>
      <c r="VWE33" s="231"/>
      <c r="VWF33" s="231"/>
      <c r="VWG33" s="231"/>
      <c r="VWH33" s="231"/>
      <c r="VWI33" s="231"/>
      <c r="VWJ33" s="231"/>
      <c r="VWK33" s="231"/>
      <c r="VWU33" s="231"/>
      <c r="VWV33" s="231"/>
      <c r="VWW33" s="231"/>
      <c r="VWX33" s="231"/>
      <c r="VWY33" s="231"/>
      <c r="VWZ33" s="231"/>
      <c r="VXA33" s="231"/>
      <c r="VXK33" s="231"/>
      <c r="VXL33" s="231"/>
      <c r="VXM33" s="231"/>
      <c r="VXN33" s="231"/>
      <c r="VXO33" s="231"/>
      <c r="VXP33" s="231"/>
      <c r="VXQ33" s="231"/>
      <c r="VYA33" s="231"/>
      <c r="VYB33" s="231"/>
      <c r="VYC33" s="231"/>
      <c r="VYD33" s="231"/>
      <c r="VYE33" s="231"/>
      <c r="VYF33" s="231"/>
      <c r="VYG33" s="231"/>
      <c r="VYQ33" s="231"/>
      <c r="VYR33" s="231"/>
      <c r="VYS33" s="231"/>
      <c r="VYT33" s="231"/>
      <c r="VYU33" s="231"/>
      <c r="VYV33" s="231"/>
      <c r="VYW33" s="231"/>
      <c r="VZG33" s="231"/>
      <c r="VZH33" s="231"/>
      <c r="VZI33" s="231"/>
      <c r="VZJ33" s="231"/>
      <c r="VZK33" s="231"/>
      <c r="VZL33" s="231"/>
      <c r="VZM33" s="231"/>
      <c r="VZW33" s="231"/>
      <c r="VZX33" s="231"/>
      <c r="VZY33" s="231"/>
      <c r="VZZ33" s="231"/>
      <c r="WAA33" s="231"/>
      <c r="WAB33" s="231"/>
      <c r="WAC33" s="231"/>
      <c r="WAM33" s="231"/>
      <c r="WAN33" s="231"/>
      <c r="WAO33" s="231"/>
      <c r="WAP33" s="231"/>
      <c r="WAQ33" s="231"/>
      <c r="WAR33" s="231"/>
      <c r="WAS33" s="231"/>
      <c r="WBC33" s="231"/>
      <c r="WBD33" s="231"/>
      <c r="WBE33" s="231"/>
      <c r="WBF33" s="231"/>
      <c r="WBG33" s="231"/>
      <c r="WBH33" s="231"/>
      <c r="WBI33" s="231"/>
      <c r="WBS33" s="231"/>
      <c r="WBT33" s="231"/>
      <c r="WBU33" s="231"/>
      <c r="WBV33" s="231"/>
      <c r="WBW33" s="231"/>
      <c r="WBX33" s="231"/>
      <c r="WBY33" s="231"/>
      <c r="WCI33" s="231"/>
      <c r="WCJ33" s="231"/>
      <c r="WCK33" s="231"/>
      <c r="WCL33" s="231"/>
      <c r="WCM33" s="231"/>
      <c r="WCN33" s="231"/>
      <c r="WCO33" s="231"/>
      <c r="WCY33" s="231"/>
      <c r="WCZ33" s="231"/>
      <c r="WDA33" s="231"/>
      <c r="WDB33" s="231"/>
      <c r="WDC33" s="231"/>
      <c r="WDD33" s="231"/>
      <c r="WDE33" s="231"/>
      <c r="WDO33" s="231"/>
      <c r="WDP33" s="231"/>
      <c r="WDQ33" s="231"/>
      <c r="WDR33" s="231"/>
      <c r="WDS33" s="231"/>
      <c r="WDT33" s="231"/>
      <c r="WDU33" s="231"/>
      <c r="WEE33" s="231"/>
      <c r="WEF33" s="231"/>
      <c r="WEG33" s="231"/>
      <c r="WEH33" s="231"/>
      <c r="WEI33" s="231"/>
      <c r="WEJ33" s="231"/>
      <c r="WEK33" s="231"/>
      <c r="WEU33" s="231"/>
      <c r="WEV33" s="231"/>
      <c r="WEW33" s="231"/>
      <c r="WEX33" s="231"/>
      <c r="WEY33" s="231"/>
      <c r="WEZ33" s="231"/>
      <c r="WFA33" s="231"/>
      <c r="WFK33" s="231"/>
      <c r="WFL33" s="231"/>
      <c r="WFM33" s="231"/>
      <c r="WFN33" s="231"/>
      <c r="WFO33" s="231"/>
      <c r="WFP33" s="231"/>
      <c r="WFQ33" s="231"/>
      <c r="WGA33" s="231"/>
      <c r="WGB33" s="231"/>
      <c r="WGC33" s="231"/>
      <c r="WGD33" s="231"/>
      <c r="WGE33" s="231"/>
      <c r="WGF33" s="231"/>
      <c r="WGG33" s="231"/>
      <c r="WGQ33" s="231"/>
      <c r="WGR33" s="231"/>
      <c r="WGS33" s="231"/>
      <c r="WGT33" s="231"/>
      <c r="WGU33" s="231"/>
      <c r="WGV33" s="231"/>
      <c r="WGW33" s="231"/>
      <c r="WHG33" s="231"/>
      <c r="WHH33" s="231"/>
      <c r="WHI33" s="231"/>
      <c r="WHJ33" s="231"/>
      <c r="WHK33" s="231"/>
      <c r="WHL33" s="231"/>
      <c r="WHM33" s="231"/>
      <c r="WHW33" s="231"/>
      <c r="WHX33" s="231"/>
      <c r="WHY33" s="231"/>
      <c r="WHZ33" s="231"/>
      <c r="WIA33" s="231"/>
      <c r="WIB33" s="231"/>
      <c r="WIC33" s="231"/>
      <c r="WIM33" s="231"/>
      <c r="WIN33" s="231"/>
      <c r="WIO33" s="231"/>
      <c r="WIP33" s="231"/>
      <c r="WIQ33" s="231"/>
      <c r="WIR33" s="231"/>
      <c r="WIS33" s="231"/>
      <c r="WJC33" s="231"/>
      <c r="WJD33" s="231"/>
      <c r="WJE33" s="231"/>
      <c r="WJF33" s="231"/>
      <c r="WJG33" s="231"/>
      <c r="WJH33" s="231"/>
      <c r="WJI33" s="231"/>
      <c r="WJS33" s="231"/>
      <c r="WJT33" s="231"/>
      <c r="WJU33" s="231"/>
      <c r="WJV33" s="231"/>
      <c r="WJW33" s="231"/>
      <c r="WJX33" s="231"/>
      <c r="WJY33" s="231"/>
      <c r="WKI33" s="231"/>
      <c r="WKJ33" s="231"/>
      <c r="WKK33" s="231"/>
      <c r="WKL33" s="231"/>
      <c r="WKM33" s="231"/>
      <c r="WKN33" s="231"/>
      <c r="WKO33" s="231"/>
      <c r="WKY33" s="231"/>
      <c r="WKZ33" s="231"/>
      <c r="WLA33" s="231"/>
      <c r="WLB33" s="231"/>
      <c r="WLC33" s="231"/>
      <c r="WLD33" s="231"/>
      <c r="WLE33" s="231"/>
      <c r="WLO33" s="231"/>
      <c r="WLP33" s="231"/>
      <c r="WLQ33" s="231"/>
      <c r="WLR33" s="231"/>
      <c r="WLS33" s="231"/>
      <c r="WLT33" s="231"/>
      <c r="WLU33" s="231"/>
      <c r="WME33" s="231"/>
      <c r="WMF33" s="231"/>
      <c r="WMG33" s="231"/>
      <c r="WMH33" s="231"/>
      <c r="WMI33" s="231"/>
      <c r="WMJ33" s="231"/>
      <c r="WMK33" s="231"/>
      <c r="WMU33" s="231"/>
      <c r="WMV33" s="231"/>
      <c r="WMW33" s="231"/>
      <c r="WMX33" s="231"/>
      <c r="WMY33" s="231"/>
      <c r="WMZ33" s="231"/>
      <c r="WNA33" s="231"/>
      <c r="WNK33" s="231"/>
      <c r="WNL33" s="231"/>
      <c r="WNM33" s="231"/>
      <c r="WNN33" s="231"/>
      <c r="WNO33" s="231"/>
      <c r="WNP33" s="231"/>
      <c r="WNQ33" s="231"/>
      <c r="WOA33" s="231"/>
      <c r="WOB33" s="231"/>
      <c r="WOC33" s="231"/>
      <c r="WOD33" s="231"/>
      <c r="WOE33" s="231"/>
      <c r="WOF33" s="231"/>
      <c r="WOG33" s="231"/>
      <c r="WOQ33" s="231"/>
      <c r="WOR33" s="231"/>
      <c r="WOS33" s="231"/>
      <c r="WOT33" s="231"/>
      <c r="WOU33" s="231"/>
      <c r="WOV33" s="231"/>
      <c r="WOW33" s="231"/>
      <c r="WPG33" s="231"/>
      <c r="WPH33" s="231"/>
      <c r="WPI33" s="231"/>
      <c r="WPJ33" s="231"/>
      <c r="WPK33" s="231"/>
      <c r="WPL33" s="231"/>
      <c r="WPM33" s="231"/>
      <c r="WPW33" s="231"/>
      <c r="WPX33" s="231"/>
      <c r="WPY33" s="231"/>
      <c r="WPZ33" s="231"/>
      <c r="WQA33" s="231"/>
      <c r="WQB33" s="231"/>
      <c r="WQC33" s="231"/>
      <c r="WQM33" s="231"/>
      <c r="WQN33" s="231"/>
      <c r="WQO33" s="231"/>
      <c r="WQP33" s="231"/>
      <c r="WQQ33" s="231"/>
      <c r="WQR33" s="231"/>
      <c r="WQS33" s="231"/>
      <c r="WRC33" s="231"/>
      <c r="WRD33" s="231"/>
      <c r="WRE33" s="231"/>
      <c r="WRF33" s="231"/>
      <c r="WRG33" s="231"/>
      <c r="WRH33" s="231"/>
      <c r="WRI33" s="231"/>
      <c r="WRS33" s="231"/>
      <c r="WRT33" s="231"/>
      <c r="WRU33" s="231"/>
      <c r="WRV33" s="231"/>
      <c r="WRW33" s="231"/>
      <c r="WRX33" s="231"/>
      <c r="WRY33" s="231"/>
      <c r="WSI33" s="231"/>
      <c r="WSJ33" s="231"/>
      <c r="WSK33" s="231"/>
      <c r="WSL33" s="231"/>
      <c r="WSM33" s="231"/>
      <c r="WSN33" s="231"/>
      <c r="WSO33" s="231"/>
      <c r="WSY33" s="231"/>
      <c r="WSZ33" s="231"/>
      <c r="WTA33" s="231"/>
      <c r="WTB33" s="231"/>
      <c r="WTC33" s="231"/>
      <c r="WTD33" s="231"/>
      <c r="WTE33" s="231"/>
      <c r="WTO33" s="231"/>
      <c r="WTP33" s="231"/>
      <c r="WTQ33" s="231"/>
      <c r="WTR33" s="231"/>
      <c r="WTS33" s="231"/>
      <c r="WTT33" s="231"/>
      <c r="WTU33" s="231"/>
      <c r="WUE33" s="231"/>
      <c r="WUF33" s="231"/>
      <c r="WUG33" s="231"/>
      <c r="WUH33" s="231"/>
      <c r="WUI33" s="231"/>
      <c r="WUJ33" s="231"/>
      <c r="WUK33" s="231"/>
      <c r="WUU33" s="231"/>
      <c r="WUV33" s="231"/>
      <c r="WUW33" s="231"/>
      <c r="WUX33" s="231"/>
      <c r="WUY33" s="231"/>
      <c r="WUZ33" s="231"/>
      <c r="WVA33" s="231"/>
      <c r="WVK33" s="231"/>
      <c r="WVL33" s="231"/>
      <c r="WVM33" s="231"/>
      <c r="WVN33" s="231"/>
      <c r="WVO33" s="231"/>
      <c r="WVP33" s="231"/>
      <c r="WVQ33" s="231"/>
      <c r="WWA33" s="231"/>
      <c r="WWB33" s="231"/>
      <c r="WWC33" s="231"/>
      <c r="WWD33" s="231"/>
      <c r="WWE33" s="231"/>
      <c r="WWF33" s="231"/>
      <c r="WWG33" s="231"/>
      <c r="WWQ33" s="231"/>
      <c r="WWR33" s="231"/>
      <c r="WWS33" s="231"/>
      <c r="WWT33" s="231"/>
      <c r="WWU33" s="231"/>
      <c r="WWV33" s="231"/>
      <c r="WWW33" s="231"/>
      <c r="WXG33" s="231"/>
      <c r="WXH33" s="231"/>
      <c r="WXI33" s="231"/>
      <c r="WXJ33" s="231"/>
      <c r="WXK33" s="231"/>
      <c r="WXL33" s="231"/>
      <c r="WXM33" s="231"/>
      <c r="WXW33" s="231"/>
      <c r="WXX33" s="231"/>
      <c r="WXY33" s="231"/>
      <c r="WXZ33" s="231"/>
      <c r="WYA33" s="231"/>
      <c r="WYB33" s="231"/>
      <c r="WYC33" s="231"/>
      <c r="WYM33" s="231"/>
      <c r="WYN33" s="231"/>
      <c r="WYO33" s="231"/>
      <c r="WYP33" s="231"/>
      <c r="WYQ33" s="231"/>
      <c r="WYR33" s="231"/>
      <c r="WYS33" s="231"/>
      <c r="WZC33" s="231"/>
      <c r="WZD33" s="231"/>
      <c r="WZE33" s="231"/>
      <c r="WZF33" s="231"/>
      <c r="WZG33" s="231"/>
      <c r="WZH33" s="231"/>
      <c r="WZI33" s="231"/>
      <c r="WZS33" s="231"/>
      <c r="WZT33" s="231"/>
      <c r="WZU33" s="231"/>
      <c r="WZV33" s="231"/>
      <c r="WZW33" s="231"/>
      <c r="WZX33" s="231"/>
      <c r="WZY33" s="231"/>
      <c r="XAI33" s="231"/>
      <c r="XAJ33" s="231"/>
      <c r="XAK33" s="231"/>
      <c r="XAL33" s="231"/>
      <c r="XAM33" s="231"/>
      <c r="XAN33" s="231"/>
      <c r="XAO33" s="231"/>
      <c r="XAY33" s="231"/>
      <c r="XAZ33" s="231"/>
      <c r="XBA33" s="231"/>
      <c r="XBB33" s="231"/>
      <c r="XBC33" s="231"/>
      <c r="XBD33" s="231"/>
      <c r="XBE33" s="231"/>
      <c r="XBO33" s="231"/>
      <c r="XBP33" s="231"/>
      <c r="XBQ33" s="231"/>
      <c r="XBR33" s="231"/>
      <c r="XBS33" s="231"/>
      <c r="XBT33" s="231"/>
      <c r="XBU33" s="231"/>
      <c r="XCE33" s="231"/>
      <c r="XCF33" s="231"/>
      <c r="XCG33" s="231"/>
      <c r="XCH33" s="231"/>
      <c r="XCI33" s="231"/>
      <c r="XCJ33" s="231"/>
      <c r="XCK33" s="231"/>
      <c r="XCU33" s="231"/>
      <c r="XCV33" s="231"/>
      <c r="XCW33" s="231"/>
      <c r="XCX33" s="231"/>
      <c r="XCY33" s="231"/>
      <c r="XCZ33" s="231"/>
      <c r="XDA33" s="231"/>
      <c r="XDK33" s="231"/>
      <c r="XDL33" s="231"/>
      <c r="XDM33" s="231"/>
      <c r="XDN33" s="231"/>
      <c r="XDO33" s="231"/>
      <c r="XDP33" s="231"/>
      <c r="XDQ33" s="231"/>
      <c r="XEA33" s="231"/>
      <c r="XEB33" s="231"/>
      <c r="XEC33" s="231"/>
      <c r="XED33" s="231"/>
      <c r="XEE33" s="231"/>
      <c r="XEF33" s="231"/>
      <c r="XEG33" s="231"/>
      <c r="XEQ33" s="231"/>
      <c r="XER33" s="231"/>
      <c r="XES33" s="231"/>
      <c r="XET33" s="231"/>
      <c r="XEU33" s="231"/>
      <c r="XEV33" s="231"/>
      <c r="XEW33" s="231"/>
    </row>
    <row r="34" spans="2:1017 1026:2041 2050:3065 3074:4089 4098:5113 5122:6137 6146:7161 7170:8185 8194:9209 9218:10233 10242:11257 11266:12281 12290:13305 13314:14329 14338:15353 15362:16377" ht="21.2" customHeight="1">
      <c r="B34" s="511"/>
      <c r="C34" s="511"/>
      <c r="D34" s="511"/>
      <c r="E34" s="511"/>
      <c r="F34" s="511"/>
      <c r="G34" s="511"/>
      <c r="H34" s="511"/>
      <c r="I34" s="229"/>
      <c r="K34" s="525"/>
      <c r="S34" s="238"/>
      <c r="T34" s="238"/>
      <c r="U34" s="238"/>
      <c r="V34" s="238"/>
      <c r="W34" s="13" t="str">
        <f>MID(V30,1,1)</f>
        <v>0</v>
      </c>
      <c r="X34" s="238"/>
      <c r="Y34" s="238"/>
      <c r="AI34" s="367"/>
      <c r="AJ34" s="367"/>
      <c r="AK34" s="367"/>
      <c r="AL34" s="367"/>
      <c r="AM34" s="367"/>
      <c r="AN34" s="367"/>
      <c r="AO34" s="367"/>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c r="IW34" s="238"/>
      <c r="IX34" s="238"/>
      <c r="IY34" s="238"/>
      <c r="IZ34" s="238"/>
      <c r="JA34" s="238"/>
      <c r="JB34" s="238"/>
      <c r="JC34" s="238"/>
      <c r="JD34" s="238"/>
      <c r="JE34" s="238"/>
      <c r="JF34" s="238"/>
      <c r="JG34" s="238"/>
      <c r="JH34" s="238"/>
      <c r="JI34" s="238"/>
      <c r="JJ34" s="238"/>
      <c r="JK34" s="238"/>
      <c r="JL34" s="238"/>
      <c r="JM34" s="238"/>
      <c r="JN34" s="238"/>
      <c r="JO34" s="238"/>
      <c r="JP34" s="238"/>
      <c r="JQ34" s="238"/>
      <c r="JR34" s="238"/>
      <c r="JS34" s="238"/>
      <c r="JT34" s="238"/>
      <c r="JU34" s="238"/>
      <c r="JV34" s="238"/>
      <c r="JW34" s="238"/>
      <c r="JX34" s="238"/>
      <c r="JY34" s="238"/>
      <c r="JZ34" s="238"/>
      <c r="KA34" s="238"/>
      <c r="KB34" s="238"/>
      <c r="KC34" s="238"/>
      <c r="KD34" s="238"/>
      <c r="KE34" s="238"/>
      <c r="KF34" s="238"/>
      <c r="KG34" s="238"/>
      <c r="KH34" s="238"/>
      <c r="KI34" s="238"/>
      <c r="KJ34" s="238"/>
      <c r="KK34" s="238"/>
      <c r="KL34" s="238"/>
      <c r="KM34" s="238"/>
      <c r="KN34" s="238"/>
      <c r="KO34" s="238"/>
      <c r="KP34" s="238"/>
      <c r="KQ34" s="238"/>
      <c r="KR34" s="238"/>
      <c r="KS34" s="238"/>
      <c r="KT34" s="238"/>
      <c r="KU34" s="238"/>
      <c r="KV34" s="238"/>
      <c r="KW34" s="238"/>
      <c r="KX34" s="238"/>
      <c r="KY34" s="238"/>
      <c r="KZ34" s="238"/>
      <c r="LA34" s="238"/>
      <c r="LB34" s="238"/>
      <c r="LC34" s="238"/>
      <c r="LD34" s="238"/>
      <c r="LE34" s="238"/>
      <c r="LF34" s="238"/>
      <c r="LG34" s="238"/>
      <c r="LH34" s="238"/>
      <c r="LI34" s="238"/>
      <c r="LJ34" s="238"/>
      <c r="LK34" s="238"/>
      <c r="LL34" s="238"/>
      <c r="LM34" s="238"/>
      <c r="LN34" s="238"/>
      <c r="LO34" s="238"/>
      <c r="LP34" s="238"/>
      <c r="LQ34" s="238"/>
      <c r="LR34" s="238"/>
      <c r="LS34" s="238"/>
      <c r="LT34" s="238"/>
      <c r="LU34" s="238"/>
      <c r="LV34" s="238"/>
      <c r="LW34" s="238"/>
      <c r="LX34" s="238"/>
      <c r="LY34" s="238"/>
      <c r="LZ34" s="238"/>
      <c r="MA34" s="238"/>
      <c r="MB34" s="238"/>
      <c r="MC34" s="238"/>
      <c r="MD34" s="238"/>
      <c r="ME34" s="238"/>
      <c r="MF34" s="238"/>
      <c r="MG34" s="238"/>
      <c r="MH34" s="238"/>
      <c r="MI34" s="238"/>
      <c r="MJ34" s="238"/>
      <c r="MK34" s="238"/>
      <c r="ML34" s="238"/>
      <c r="MM34" s="238"/>
      <c r="MN34" s="238"/>
      <c r="MO34" s="238"/>
      <c r="MP34" s="238"/>
      <c r="MQ34" s="238"/>
      <c r="MR34" s="238"/>
      <c r="MS34" s="238"/>
      <c r="MT34" s="238"/>
      <c r="MU34" s="238"/>
      <c r="MV34" s="238"/>
      <c r="MW34" s="238"/>
      <c r="MX34" s="238"/>
      <c r="MY34" s="238"/>
      <c r="MZ34" s="238"/>
      <c r="NA34" s="238"/>
      <c r="NB34" s="238"/>
      <c r="NC34" s="238"/>
      <c r="ND34" s="238"/>
      <c r="NE34" s="238"/>
      <c r="NF34" s="238"/>
      <c r="NG34" s="238"/>
      <c r="NH34" s="238"/>
      <c r="NI34" s="238"/>
      <c r="NJ34" s="238"/>
      <c r="NK34" s="238"/>
      <c r="NL34" s="238"/>
      <c r="NM34" s="238"/>
      <c r="NN34" s="238"/>
      <c r="NO34" s="238"/>
      <c r="NP34" s="238"/>
      <c r="NQ34" s="238"/>
      <c r="NR34" s="238"/>
      <c r="NS34" s="238"/>
      <c r="NT34" s="238"/>
      <c r="NU34" s="238"/>
      <c r="NV34" s="238"/>
      <c r="NW34" s="238"/>
      <c r="NX34" s="238"/>
      <c r="NY34" s="238"/>
      <c r="NZ34" s="238"/>
      <c r="OA34" s="238"/>
      <c r="OB34" s="238"/>
      <c r="OC34" s="238"/>
      <c r="OD34" s="238"/>
      <c r="OE34" s="238"/>
      <c r="OF34" s="238"/>
      <c r="OG34" s="238"/>
      <c r="OH34" s="238"/>
      <c r="OI34" s="238"/>
      <c r="OJ34" s="238"/>
      <c r="OK34" s="238"/>
      <c r="OL34" s="238"/>
      <c r="OM34" s="238"/>
      <c r="ON34" s="238"/>
      <c r="OO34" s="238"/>
      <c r="OP34" s="238"/>
      <c r="OQ34" s="238"/>
      <c r="OR34" s="238"/>
      <c r="OS34" s="238"/>
      <c r="OT34" s="238"/>
      <c r="OU34" s="238"/>
      <c r="OV34" s="238"/>
      <c r="OW34" s="238"/>
      <c r="OX34" s="238"/>
      <c r="OY34" s="238"/>
      <c r="OZ34" s="238"/>
      <c r="PA34" s="238"/>
      <c r="PB34" s="238"/>
      <c r="PC34" s="238"/>
      <c r="PD34" s="238"/>
      <c r="PE34" s="238"/>
      <c r="PF34" s="238"/>
      <c r="PG34" s="238"/>
      <c r="PH34" s="238"/>
      <c r="PI34" s="238"/>
      <c r="PJ34" s="238"/>
      <c r="PK34" s="238"/>
      <c r="PL34" s="238"/>
      <c r="PM34" s="238"/>
      <c r="PN34" s="238"/>
      <c r="PO34" s="238"/>
      <c r="PR34" s="238"/>
      <c r="PS34" s="238"/>
      <c r="PT34" s="238"/>
      <c r="PU34" s="238"/>
      <c r="PV34" s="238"/>
      <c r="PW34" s="238"/>
      <c r="PX34" s="238"/>
      <c r="PY34" s="238"/>
      <c r="QH34" s="238"/>
      <c r="QI34" s="238"/>
      <c r="QJ34" s="238"/>
      <c r="QK34" s="238"/>
      <c r="QL34" s="238"/>
      <c r="QM34" s="238"/>
      <c r="QN34" s="238"/>
      <c r="QO34" s="238"/>
      <c r="QX34" s="238"/>
      <c r="QY34" s="238"/>
      <c r="QZ34" s="238"/>
      <c r="RA34" s="238"/>
      <c r="RB34" s="238"/>
      <c r="RC34" s="238"/>
      <c r="RD34" s="238"/>
      <c r="RE34" s="238"/>
      <c r="RN34" s="238"/>
      <c r="RO34" s="238"/>
      <c r="RP34" s="238"/>
      <c r="RQ34" s="238"/>
      <c r="RR34" s="238"/>
      <c r="RS34" s="238"/>
      <c r="RT34" s="238"/>
      <c r="RU34" s="238"/>
      <c r="SD34" s="238"/>
      <c r="SE34" s="238"/>
      <c r="SF34" s="238"/>
      <c r="SG34" s="238"/>
      <c r="SH34" s="238"/>
      <c r="SI34" s="238"/>
      <c r="SJ34" s="238"/>
      <c r="SK34" s="238"/>
      <c r="ST34" s="238"/>
      <c r="SU34" s="238"/>
      <c r="SV34" s="238"/>
      <c r="SW34" s="238"/>
      <c r="SX34" s="238"/>
      <c r="SY34" s="238"/>
      <c r="SZ34" s="238"/>
      <c r="TA34" s="238"/>
      <c r="TJ34" s="238"/>
      <c r="TK34" s="238"/>
      <c r="TL34" s="238"/>
      <c r="TM34" s="238"/>
      <c r="TN34" s="238"/>
      <c r="TO34" s="238"/>
      <c r="TP34" s="238"/>
      <c r="TQ34" s="238"/>
      <c r="TZ34" s="238"/>
      <c r="UA34" s="238"/>
      <c r="UB34" s="238"/>
      <c r="UC34" s="238"/>
      <c r="UD34" s="238"/>
      <c r="UE34" s="238"/>
      <c r="UF34" s="238"/>
      <c r="UG34" s="238"/>
      <c r="UP34" s="238"/>
      <c r="UQ34" s="238"/>
      <c r="UR34" s="238"/>
      <c r="US34" s="238"/>
      <c r="UT34" s="238"/>
      <c r="UU34" s="238"/>
      <c r="UV34" s="238"/>
      <c r="UW34" s="238"/>
      <c r="VF34" s="238"/>
      <c r="VG34" s="238"/>
      <c r="VH34" s="238"/>
      <c r="VI34" s="238"/>
      <c r="VJ34" s="238"/>
      <c r="VK34" s="238"/>
      <c r="VL34" s="238"/>
      <c r="VM34" s="238"/>
      <c r="VV34" s="238"/>
      <c r="VW34" s="238"/>
      <c r="VX34" s="238"/>
      <c r="VY34" s="238"/>
      <c r="VZ34" s="238"/>
      <c r="WA34" s="238"/>
      <c r="WB34" s="238"/>
      <c r="WC34" s="238"/>
      <c r="WL34" s="238"/>
      <c r="WM34" s="238"/>
      <c r="WN34" s="238"/>
      <c r="WO34" s="238"/>
      <c r="WP34" s="238"/>
      <c r="WQ34" s="238"/>
      <c r="WR34" s="238"/>
      <c r="WS34" s="238"/>
      <c r="XB34" s="238"/>
      <c r="XC34" s="238"/>
      <c r="XD34" s="238"/>
      <c r="XE34" s="238"/>
      <c r="XF34" s="238"/>
      <c r="XG34" s="238"/>
      <c r="XH34" s="238"/>
      <c r="XI34" s="238"/>
      <c r="XR34" s="238"/>
      <c r="XS34" s="238"/>
      <c r="XT34" s="238"/>
      <c r="XU34" s="238"/>
      <c r="XV34" s="238"/>
      <c r="XW34" s="238"/>
      <c r="XX34" s="238"/>
      <c r="XY34" s="238"/>
      <c r="YH34" s="238"/>
      <c r="YI34" s="238"/>
      <c r="YJ34" s="238"/>
      <c r="YK34" s="238"/>
      <c r="YL34" s="238"/>
      <c r="YM34" s="238"/>
      <c r="YN34" s="238"/>
      <c r="YO34" s="238"/>
      <c r="YX34" s="238"/>
      <c r="YY34" s="238"/>
      <c r="YZ34" s="238"/>
      <c r="ZA34" s="238"/>
      <c r="ZB34" s="238"/>
      <c r="ZC34" s="238"/>
      <c r="ZD34" s="238"/>
      <c r="ZE34" s="238"/>
      <c r="ZN34" s="238"/>
      <c r="ZO34" s="238"/>
      <c r="ZP34" s="238"/>
      <c r="ZQ34" s="238"/>
      <c r="ZR34" s="238"/>
      <c r="ZS34" s="238"/>
      <c r="ZT34" s="238"/>
      <c r="ZU34" s="238"/>
      <c r="AAD34" s="238"/>
      <c r="AAE34" s="238"/>
      <c r="AAF34" s="238"/>
      <c r="AAG34" s="238"/>
      <c r="AAH34" s="238"/>
      <c r="AAI34" s="238"/>
      <c r="AAJ34" s="238"/>
      <c r="AAK34" s="238"/>
      <c r="AAT34" s="238"/>
      <c r="AAU34" s="238"/>
      <c r="AAV34" s="238"/>
      <c r="AAW34" s="238"/>
      <c r="AAX34" s="238"/>
      <c r="AAY34" s="238"/>
      <c r="AAZ34" s="238"/>
      <c r="ABA34" s="238"/>
      <c r="ABJ34" s="238"/>
      <c r="ABK34" s="238"/>
      <c r="ABL34" s="238"/>
      <c r="ABM34" s="238"/>
      <c r="ABN34" s="238"/>
      <c r="ABO34" s="238"/>
      <c r="ABP34" s="238"/>
      <c r="ABQ34" s="238"/>
      <c r="ABZ34" s="238"/>
      <c r="ACA34" s="238"/>
      <c r="ACB34" s="238"/>
      <c r="ACC34" s="238"/>
      <c r="ACD34" s="238"/>
      <c r="ACE34" s="238"/>
      <c r="ACF34" s="238"/>
      <c r="ACG34" s="238"/>
      <c r="ACP34" s="238"/>
      <c r="ACQ34" s="238"/>
      <c r="ACR34" s="238"/>
      <c r="ACS34" s="238"/>
      <c r="ACT34" s="238"/>
      <c r="ACU34" s="238"/>
      <c r="ACV34" s="238"/>
      <c r="ACW34" s="238"/>
      <c r="ADF34" s="238"/>
      <c r="ADG34" s="238"/>
      <c r="ADH34" s="238"/>
      <c r="ADI34" s="238"/>
      <c r="ADJ34" s="238"/>
      <c r="ADK34" s="238"/>
      <c r="ADL34" s="238"/>
      <c r="ADM34" s="238"/>
      <c r="ADV34" s="238"/>
      <c r="ADW34" s="238"/>
      <c r="ADX34" s="238"/>
      <c r="ADY34" s="238"/>
      <c r="ADZ34" s="238"/>
      <c r="AEA34" s="238"/>
      <c r="AEB34" s="238"/>
      <c r="AEC34" s="238"/>
      <c r="AEL34" s="238"/>
      <c r="AEM34" s="238"/>
      <c r="AEN34" s="238"/>
      <c r="AEO34" s="238"/>
      <c r="AEP34" s="238"/>
      <c r="AEQ34" s="238"/>
      <c r="AER34" s="238"/>
      <c r="AES34" s="238"/>
      <c r="AFB34" s="238"/>
      <c r="AFC34" s="238"/>
      <c r="AFD34" s="238"/>
      <c r="AFE34" s="238"/>
      <c r="AFF34" s="238"/>
      <c r="AFG34" s="238"/>
      <c r="AFH34" s="238"/>
      <c r="AFI34" s="238"/>
      <c r="AFR34" s="238"/>
      <c r="AFS34" s="238"/>
      <c r="AFT34" s="238"/>
      <c r="AFU34" s="238"/>
      <c r="AFV34" s="238"/>
      <c r="AFW34" s="238"/>
      <c r="AFX34" s="238"/>
      <c r="AFY34" s="238"/>
      <c r="AGH34" s="238"/>
      <c r="AGI34" s="238"/>
      <c r="AGJ34" s="238"/>
      <c r="AGK34" s="238"/>
      <c r="AGL34" s="238"/>
      <c r="AGM34" s="238"/>
      <c r="AGN34" s="238"/>
      <c r="AGO34" s="238"/>
      <c r="AGX34" s="238"/>
      <c r="AGY34" s="238"/>
      <c r="AGZ34" s="238"/>
      <c r="AHA34" s="238"/>
      <c r="AHB34" s="238"/>
      <c r="AHC34" s="238"/>
      <c r="AHD34" s="238"/>
      <c r="AHE34" s="238"/>
      <c r="AHN34" s="238"/>
      <c r="AHO34" s="238"/>
      <c r="AHP34" s="238"/>
      <c r="AHQ34" s="238"/>
      <c r="AHR34" s="238"/>
      <c r="AHS34" s="238"/>
      <c r="AHT34" s="238"/>
      <c r="AHU34" s="238"/>
      <c r="AID34" s="238"/>
      <c r="AIE34" s="238"/>
      <c r="AIF34" s="238"/>
      <c r="AIG34" s="238"/>
      <c r="AIH34" s="238"/>
      <c r="AII34" s="238"/>
      <c r="AIJ34" s="238"/>
      <c r="AIK34" s="238"/>
      <c r="AIT34" s="238"/>
      <c r="AIU34" s="238"/>
      <c r="AIV34" s="238"/>
      <c r="AIW34" s="238"/>
      <c r="AIX34" s="238"/>
      <c r="AIY34" s="238"/>
      <c r="AIZ34" s="238"/>
      <c r="AJA34" s="238"/>
      <c r="AJJ34" s="238"/>
      <c r="AJK34" s="238"/>
      <c r="AJL34" s="238"/>
      <c r="AJM34" s="238"/>
      <c r="AJN34" s="238"/>
      <c r="AJO34" s="238"/>
      <c r="AJP34" s="238"/>
      <c r="AJQ34" s="238"/>
      <c r="AJZ34" s="238"/>
      <c r="AKA34" s="238"/>
      <c r="AKB34" s="238"/>
      <c r="AKC34" s="238"/>
      <c r="AKD34" s="238"/>
      <c r="AKE34" s="238"/>
      <c r="AKF34" s="238"/>
      <c r="AKG34" s="238"/>
      <c r="AKP34" s="238"/>
      <c r="AKQ34" s="238"/>
      <c r="AKR34" s="238"/>
      <c r="AKS34" s="238"/>
      <c r="AKT34" s="238"/>
      <c r="AKU34" s="238"/>
      <c r="AKV34" s="238"/>
      <c r="AKW34" s="238"/>
      <c r="ALF34" s="238"/>
      <c r="ALG34" s="238"/>
      <c r="ALH34" s="238"/>
      <c r="ALI34" s="238"/>
      <c r="ALJ34" s="238"/>
      <c r="ALK34" s="238"/>
      <c r="ALL34" s="238"/>
      <c r="ALM34" s="238"/>
      <c r="ALV34" s="238"/>
      <c r="ALW34" s="238"/>
      <c r="ALX34" s="238"/>
      <c r="ALY34" s="238"/>
      <c r="ALZ34" s="238"/>
      <c r="AMA34" s="238"/>
      <c r="AMB34" s="238"/>
      <c r="AMC34" s="238"/>
      <c r="AML34" s="238"/>
      <c r="AMM34" s="238"/>
      <c r="AMN34" s="238"/>
      <c r="AMO34" s="238"/>
      <c r="AMP34" s="238"/>
      <c r="AMQ34" s="238"/>
      <c r="AMR34" s="238"/>
      <c r="AMS34" s="238"/>
      <c r="ANB34" s="238"/>
      <c r="ANC34" s="238"/>
      <c r="AND34" s="238"/>
      <c r="ANE34" s="238"/>
      <c r="ANF34" s="238"/>
      <c r="ANG34" s="238"/>
      <c r="ANH34" s="238"/>
      <c r="ANI34" s="238"/>
      <c r="ANR34" s="238"/>
      <c r="ANS34" s="238"/>
      <c r="ANT34" s="238"/>
      <c r="ANU34" s="238"/>
      <c r="ANV34" s="238"/>
      <c r="ANW34" s="238"/>
      <c r="ANX34" s="238"/>
      <c r="ANY34" s="238"/>
      <c r="AOH34" s="238"/>
      <c r="AOI34" s="238"/>
      <c r="AOJ34" s="238"/>
      <c r="AOK34" s="238"/>
      <c r="AOL34" s="238"/>
      <c r="AOM34" s="238"/>
      <c r="AON34" s="238"/>
      <c r="AOO34" s="238"/>
      <c r="AOX34" s="238"/>
      <c r="AOY34" s="238"/>
      <c r="AOZ34" s="238"/>
      <c r="APA34" s="238"/>
      <c r="APB34" s="238"/>
      <c r="APC34" s="238"/>
      <c r="APD34" s="238"/>
      <c r="APE34" s="238"/>
      <c r="APN34" s="238"/>
      <c r="APO34" s="238"/>
      <c r="APP34" s="238"/>
      <c r="APQ34" s="238"/>
      <c r="APR34" s="238"/>
      <c r="APS34" s="238"/>
      <c r="APT34" s="238"/>
      <c r="APU34" s="238"/>
      <c r="AQD34" s="238"/>
      <c r="AQE34" s="238"/>
      <c r="AQF34" s="238"/>
      <c r="AQG34" s="238"/>
      <c r="AQH34" s="238"/>
      <c r="AQI34" s="238"/>
      <c r="AQJ34" s="238"/>
      <c r="AQK34" s="238"/>
      <c r="AQT34" s="238"/>
      <c r="AQU34" s="238"/>
      <c r="AQV34" s="238"/>
      <c r="AQW34" s="238"/>
      <c r="AQX34" s="238"/>
      <c r="AQY34" s="238"/>
      <c r="AQZ34" s="238"/>
      <c r="ARA34" s="238"/>
      <c r="ARJ34" s="238"/>
      <c r="ARK34" s="238"/>
      <c r="ARL34" s="238"/>
      <c r="ARM34" s="238"/>
      <c r="ARN34" s="238"/>
      <c r="ARO34" s="238"/>
      <c r="ARP34" s="238"/>
      <c r="ARQ34" s="238"/>
      <c r="ARZ34" s="238"/>
      <c r="ASA34" s="238"/>
      <c r="ASB34" s="238"/>
      <c r="ASC34" s="238"/>
      <c r="ASD34" s="238"/>
      <c r="ASE34" s="238"/>
      <c r="ASF34" s="238"/>
      <c r="ASG34" s="238"/>
      <c r="ASP34" s="238"/>
      <c r="ASQ34" s="238"/>
      <c r="ASR34" s="238"/>
      <c r="ASS34" s="238"/>
      <c r="AST34" s="238"/>
      <c r="ASU34" s="238"/>
      <c r="ASV34" s="238"/>
      <c r="ASW34" s="238"/>
      <c r="ATF34" s="238"/>
      <c r="ATG34" s="238"/>
      <c r="ATH34" s="238"/>
      <c r="ATI34" s="238"/>
      <c r="ATJ34" s="238"/>
      <c r="ATK34" s="238"/>
      <c r="ATL34" s="238"/>
      <c r="ATM34" s="238"/>
      <c r="ATV34" s="238"/>
      <c r="ATW34" s="238"/>
      <c r="ATX34" s="238"/>
      <c r="ATY34" s="238"/>
      <c r="ATZ34" s="238"/>
      <c r="AUA34" s="238"/>
      <c r="AUB34" s="238"/>
      <c r="AUC34" s="238"/>
      <c r="AUL34" s="238"/>
      <c r="AUM34" s="238"/>
      <c r="AUN34" s="238"/>
      <c r="AUO34" s="238"/>
      <c r="AUP34" s="238"/>
      <c r="AUQ34" s="238"/>
      <c r="AUR34" s="238"/>
      <c r="AUS34" s="238"/>
      <c r="AVB34" s="238"/>
      <c r="AVC34" s="238"/>
      <c r="AVD34" s="238"/>
      <c r="AVE34" s="238"/>
      <c r="AVF34" s="238"/>
      <c r="AVG34" s="238"/>
      <c r="AVH34" s="238"/>
      <c r="AVI34" s="238"/>
      <c r="AVR34" s="238"/>
      <c r="AVS34" s="238"/>
      <c r="AVT34" s="238"/>
      <c r="AVU34" s="238"/>
      <c r="AVV34" s="238"/>
      <c r="AVW34" s="238"/>
      <c r="AVX34" s="238"/>
      <c r="AVY34" s="238"/>
      <c r="AWH34" s="238"/>
      <c r="AWI34" s="238"/>
      <c r="AWJ34" s="238"/>
      <c r="AWK34" s="238"/>
      <c r="AWL34" s="238"/>
      <c r="AWM34" s="238"/>
      <c r="AWN34" s="238"/>
      <c r="AWO34" s="238"/>
      <c r="AWX34" s="238"/>
      <c r="AWY34" s="238"/>
      <c r="AWZ34" s="238"/>
      <c r="AXA34" s="238"/>
      <c r="AXB34" s="238"/>
      <c r="AXC34" s="238"/>
      <c r="AXD34" s="238"/>
      <c r="AXE34" s="238"/>
      <c r="AXN34" s="238"/>
      <c r="AXO34" s="238"/>
      <c r="AXP34" s="238"/>
      <c r="AXQ34" s="238"/>
      <c r="AXR34" s="238"/>
      <c r="AXS34" s="238"/>
      <c r="AXT34" s="238"/>
      <c r="AXU34" s="238"/>
      <c r="AYD34" s="238"/>
      <c r="AYE34" s="238"/>
      <c r="AYF34" s="238"/>
      <c r="AYG34" s="238"/>
      <c r="AYH34" s="238"/>
      <c r="AYI34" s="238"/>
      <c r="AYJ34" s="238"/>
      <c r="AYK34" s="238"/>
      <c r="AYT34" s="238"/>
      <c r="AYU34" s="238"/>
      <c r="AYV34" s="238"/>
      <c r="AYW34" s="238"/>
      <c r="AYX34" s="238"/>
      <c r="AYY34" s="238"/>
      <c r="AYZ34" s="238"/>
      <c r="AZA34" s="238"/>
      <c r="AZJ34" s="238"/>
      <c r="AZK34" s="238"/>
      <c r="AZL34" s="238"/>
      <c r="AZM34" s="238"/>
      <c r="AZN34" s="238"/>
      <c r="AZO34" s="238"/>
      <c r="AZP34" s="238"/>
      <c r="AZQ34" s="238"/>
      <c r="AZZ34" s="238"/>
      <c r="BAA34" s="238"/>
      <c r="BAB34" s="238"/>
      <c r="BAC34" s="238"/>
      <c r="BAD34" s="238"/>
      <c r="BAE34" s="238"/>
      <c r="BAF34" s="238"/>
      <c r="BAG34" s="238"/>
      <c r="BAP34" s="238"/>
      <c r="BAQ34" s="238"/>
      <c r="BAR34" s="238"/>
      <c r="BAS34" s="238"/>
      <c r="BAT34" s="238"/>
      <c r="BAU34" s="238"/>
      <c r="BAV34" s="238"/>
      <c r="BAW34" s="238"/>
      <c r="BBF34" s="238"/>
      <c r="BBG34" s="238"/>
      <c r="BBH34" s="238"/>
      <c r="BBI34" s="238"/>
      <c r="BBJ34" s="238"/>
      <c r="BBK34" s="238"/>
      <c r="BBL34" s="238"/>
      <c r="BBM34" s="238"/>
      <c r="BBV34" s="238"/>
      <c r="BBW34" s="238"/>
      <c r="BBX34" s="238"/>
      <c r="BBY34" s="238"/>
      <c r="BBZ34" s="238"/>
      <c r="BCA34" s="238"/>
      <c r="BCB34" s="238"/>
      <c r="BCC34" s="238"/>
      <c r="BCL34" s="238"/>
      <c r="BCM34" s="238"/>
      <c r="BCN34" s="238"/>
      <c r="BCO34" s="238"/>
      <c r="BCP34" s="238"/>
      <c r="BCQ34" s="238"/>
      <c r="BCR34" s="238"/>
      <c r="BCS34" s="238"/>
      <c r="BDB34" s="238"/>
      <c r="BDC34" s="238"/>
      <c r="BDD34" s="238"/>
      <c r="BDE34" s="238"/>
      <c r="BDF34" s="238"/>
      <c r="BDG34" s="238"/>
      <c r="BDH34" s="238"/>
      <c r="BDI34" s="238"/>
      <c r="BDR34" s="238"/>
      <c r="BDS34" s="238"/>
      <c r="BDT34" s="238"/>
      <c r="BDU34" s="238"/>
      <c r="BDV34" s="238"/>
      <c r="BDW34" s="238"/>
      <c r="BDX34" s="238"/>
      <c r="BDY34" s="238"/>
      <c r="BEH34" s="238"/>
      <c r="BEI34" s="238"/>
      <c r="BEJ34" s="238"/>
      <c r="BEK34" s="238"/>
      <c r="BEL34" s="238"/>
      <c r="BEM34" s="238"/>
      <c r="BEN34" s="238"/>
      <c r="BEO34" s="238"/>
      <c r="BEX34" s="238"/>
      <c r="BEY34" s="238"/>
      <c r="BEZ34" s="238"/>
      <c r="BFA34" s="238"/>
      <c r="BFB34" s="238"/>
      <c r="BFC34" s="238"/>
      <c r="BFD34" s="238"/>
      <c r="BFE34" s="238"/>
      <c r="BFN34" s="238"/>
      <c r="BFO34" s="238"/>
      <c r="BFP34" s="238"/>
      <c r="BFQ34" s="238"/>
      <c r="BFR34" s="238"/>
      <c r="BFS34" s="238"/>
      <c r="BFT34" s="238"/>
      <c r="BFU34" s="238"/>
      <c r="BGD34" s="238"/>
      <c r="BGE34" s="238"/>
      <c r="BGF34" s="238"/>
      <c r="BGG34" s="238"/>
      <c r="BGH34" s="238"/>
      <c r="BGI34" s="238"/>
      <c r="BGJ34" s="238"/>
      <c r="BGK34" s="238"/>
      <c r="BGT34" s="238"/>
      <c r="BGU34" s="238"/>
      <c r="BGV34" s="238"/>
      <c r="BGW34" s="238"/>
      <c r="BGX34" s="238"/>
      <c r="BGY34" s="238"/>
      <c r="BGZ34" s="238"/>
      <c r="BHA34" s="238"/>
      <c r="BHJ34" s="238"/>
      <c r="BHK34" s="238"/>
      <c r="BHL34" s="238"/>
      <c r="BHM34" s="238"/>
      <c r="BHN34" s="238"/>
      <c r="BHO34" s="238"/>
      <c r="BHP34" s="238"/>
      <c r="BHQ34" s="238"/>
      <c r="BHZ34" s="238"/>
      <c r="BIA34" s="238"/>
      <c r="BIB34" s="238"/>
      <c r="BIC34" s="238"/>
      <c r="BID34" s="238"/>
      <c r="BIE34" s="238"/>
      <c r="BIF34" s="238"/>
      <c r="BIG34" s="238"/>
      <c r="BIP34" s="238"/>
      <c r="BIQ34" s="238"/>
      <c r="BIR34" s="238"/>
      <c r="BIS34" s="238"/>
      <c r="BIT34" s="238"/>
      <c r="BIU34" s="238"/>
      <c r="BIV34" s="238"/>
      <c r="BIW34" s="238"/>
      <c r="BJF34" s="238"/>
      <c r="BJG34" s="238"/>
      <c r="BJH34" s="238"/>
      <c r="BJI34" s="238"/>
      <c r="BJJ34" s="238"/>
      <c r="BJK34" s="238"/>
      <c r="BJL34" s="238"/>
      <c r="BJM34" s="238"/>
      <c r="BJV34" s="238"/>
      <c r="BJW34" s="238"/>
      <c r="BJX34" s="238"/>
      <c r="BJY34" s="238"/>
      <c r="BJZ34" s="238"/>
      <c r="BKA34" s="238"/>
      <c r="BKB34" s="238"/>
      <c r="BKC34" s="238"/>
      <c r="BKL34" s="238"/>
      <c r="BKM34" s="238"/>
      <c r="BKN34" s="238"/>
      <c r="BKO34" s="238"/>
      <c r="BKP34" s="238"/>
      <c r="BKQ34" s="238"/>
      <c r="BKR34" s="238"/>
      <c r="BKS34" s="238"/>
      <c r="BLB34" s="238"/>
      <c r="BLC34" s="238"/>
      <c r="BLD34" s="238"/>
      <c r="BLE34" s="238"/>
      <c r="BLF34" s="238"/>
      <c r="BLG34" s="238"/>
      <c r="BLH34" s="238"/>
      <c r="BLI34" s="238"/>
      <c r="BLR34" s="238"/>
      <c r="BLS34" s="238"/>
      <c r="BLT34" s="238"/>
      <c r="BLU34" s="238"/>
      <c r="BLV34" s="238"/>
      <c r="BLW34" s="238"/>
      <c r="BLX34" s="238"/>
      <c r="BLY34" s="238"/>
      <c r="BMH34" s="238"/>
      <c r="BMI34" s="238"/>
      <c r="BMJ34" s="238"/>
      <c r="BMK34" s="238"/>
      <c r="BML34" s="238"/>
      <c r="BMM34" s="238"/>
      <c r="BMN34" s="238"/>
      <c r="BMO34" s="238"/>
      <c r="BMX34" s="238"/>
      <c r="BMY34" s="238"/>
      <c r="BMZ34" s="238"/>
      <c r="BNA34" s="238"/>
      <c r="BNB34" s="238"/>
      <c r="BNC34" s="238"/>
      <c r="BND34" s="238"/>
      <c r="BNE34" s="238"/>
      <c r="BNN34" s="238"/>
      <c r="BNO34" s="238"/>
      <c r="BNP34" s="238"/>
      <c r="BNQ34" s="238"/>
      <c r="BNR34" s="238"/>
      <c r="BNS34" s="238"/>
      <c r="BNT34" s="238"/>
      <c r="BNU34" s="238"/>
      <c r="BOD34" s="238"/>
      <c r="BOE34" s="238"/>
      <c r="BOF34" s="238"/>
      <c r="BOG34" s="238"/>
      <c r="BOH34" s="238"/>
      <c r="BOI34" s="238"/>
      <c r="BOJ34" s="238"/>
      <c r="BOK34" s="238"/>
      <c r="BOT34" s="238"/>
      <c r="BOU34" s="238"/>
      <c r="BOV34" s="238"/>
      <c r="BOW34" s="238"/>
      <c r="BOX34" s="238"/>
      <c r="BOY34" s="238"/>
      <c r="BOZ34" s="238"/>
      <c r="BPA34" s="238"/>
      <c r="BPJ34" s="238"/>
      <c r="BPK34" s="238"/>
      <c r="BPL34" s="238"/>
      <c r="BPM34" s="238"/>
      <c r="BPN34" s="238"/>
      <c r="BPO34" s="238"/>
      <c r="BPP34" s="238"/>
      <c r="BPQ34" s="238"/>
      <c r="BPZ34" s="238"/>
      <c r="BQA34" s="238"/>
      <c r="BQB34" s="238"/>
      <c r="BQC34" s="238"/>
      <c r="BQD34" s="238"/>
      <c r="BQE34" s="238"/>
      <c r="BQF34" s="238"/>
      <c r="BQG34" s="238"/>
      <c r="BQP34" s="238"/>
      <c r="BQQ34" s="238"/>
      <c r="BQR34" s="238"/>
      <c r="BQS34" s="238"/>
      <c r="BQT34" s="238"/>
      <c r="BQU34" s="238"/>
      <c r="BQV34" s="238"/>
      <c r="BQW34" s="238"/>
      <c r="BRF34" s="238"/>
      <c r="BRG34" s="238"/>
      <c r="BRH34" s="238"/>
      <c r="BRI34" s="238"/>
      <c r="BRJ34" s="238"/>
      <c r="BRK34" s="238"/>
      <c r="BRL34" s="238"/>
      <c r="BRM34" s="238"/>
      <c r="BRV34" s="238"/>
      <c r="BRW34" s="238"/>
      <c r="BRX34" s="238"/>
      <c r="BRY34" s="238"/>
      <c r="BRZ34" s="238"/>
      <c r="BSA34" s="238"/>
      <c r="BSB34" s="238"/>
      <c r="BSC34" s="238"/>
      <c r="BSL34" s="238"/>
      <c r="BSM34" s="238"/>
      <c r="BSN34" s="238"/>
      <c r="BSO34" s="238"/>
      <c r="BSP34" s="238"/>
      <c r="BSQ34" s="238"/>
      <c r="BSR34" s="238"/>
      <c r="BSS34" s="238"/>
      <c r="BTB34" s="238"/>
      <c r="BTC34" s="238"/>
      <c r="BTD34" s="238"/>
      <c r="BTE34" s="238"/>
      <c r="BTF34" s="238"/>
      <c r="BTG34" s="238"/>
      <c r="BTH34" s="238"/>
      <c r="BTI34" s="238"/>
      <c r="BTR34" s="238"/>
      <c r="BTS34" s="238"/>
      <c r="BTT34" s="238"/>
      <c r="BTU34" s="238"/>
      <c r="BTV34" s="238"/>
      <c r="BTW34" s="238"/>
      <c r="BTX34" s="238"/>
      <c r="BTY34" s="238"/>
      <c r="BUH34" s="238"/>
      <c r="BUI34" s="238"/>
      <c r="BUJ34" s="238"/>
      <c r="BUK34" s="238"/>
      <c r="BUL34" s="238"/>
      <c r="BUM34" s="238"/>
      <c r="BUN34" s="238"/>
      <c r="BUO34" s="238"/>
      <c r="BUX34" s="238"/>
      <c r="BUY34" s="238"/>
      <c r="BUZ34" s="238"/>
      <c r="BVA34" s="238"/>
      <c r="BVB34" s="238"/>
      <c r="BVC34" s="238"/>
      <c r="BVD34" s="238"/>
      <c r="BVE34" s="238"/>
      <c r="BVN34" s="238"/>
      <c r="BVO34" s="238"/>
      <c r="BVP34" s="238"/>
      <c r="BVQ34" s="238"/>
      <c r="BVR34" s="238"/>
      <c r="BVS34" s="238"/>
      <c r="BVT34" s="238"/>
      <c r="BVU34" s="238"/>
      <c r="BWD34" s="238"/>
      <c r="BWE34" s="238"/>
      <c r="BWF34" s="238"/>
      <c r="BWG34" s="238"/>
      <c r="BWH34" s="238"/>
      <c r="BWI34" s="238"/>
      <c r="BWJ34" s="238"/>
      <c r="BWK34" s="238"/>
      <c r="BWT34" s="238"/>
      <c r="BWU34" s="238"/>
      <c r="BWV34" s="238"/>
      <c r="BWW34" s="238"/>
      <c r="BWX34" s="238"/>
      <c r="BWY34" s="238"/>
      <c r="BWZ34" s="238"/>
      <c r="BXA34" s="238"/>
      <c r="BXJ34" s="238"/>
      <c r="BXK34" s="238"/>
      <c r="BXL34" s="238"/>
      <c r="BXM34" s="238"/>
      <c r="BXN34" s="238"/>
      <c r="BXO34" s="238"/>
      <c r="BXP34" s="238"/>
      <c r="BXQ34" s="238"/>
      <c r="BXZ34" s="238"/>
      <c r="BYA34" s="238"/>
      <c r="BYB34" s="238"/>
      <c r="BYC34" s="238"/>
      <c r="BYD34" s="238"/>
      <c r="BYE34" s="238"/>
      <c r="BYF34" s="238"/>
      <c r="BYG34" s="238"/>
      <c r="BYP34" s="238"/>
      <c r="BYQ34" s="238"/>
      <c r="BYR34" s="238"/>
      <c r="BYS34" s="238"/>
      <c r="BYT34" s="238"/>
      <c r="BYU34" s="238"/>
      <c r="BYV34" s="238"/>
      <c r="BYW34" s="238"/>
      <c r="BZF34" s="238"/>
      <c r="BZG34" s="238"/>
      <c r="BZH34" s="238"/>
      <c r="BZI34" s="238"/>
      <c r="BZJ34" s="238"/>
      <c r="BZK34" s="238"/>
      <c r="BZL34" s="238"/>
      <c r="BZM34" s="238"/>
      <c r="BZV34" s="238"/>
      <c r="BZW34" s="238"/>
      <c r="BZX34" s="238"/>
      <c r="BZY34" s="238"/>
      <c r="BZZ34" s="238"/>
      <c r="CAA34" s="238"/>
      <c r="CAB34" s="238"/>
      <c r="CAC34" s="238"/>
      <c r="CAL34" s="238"/>
      <c r="CAM34" s="238"/>
      <c r="CAN34" s="238"/>
      <c r="CAO34" s="238"/>
      <c r="CAP34" s="238"/>
      <c r="CAQ34" s="238"/>
      <c r="CAR34" s="238"/>
      <c r="CAS34" s="238"/>
      <c r="CBB34" s="238"/>
      <c r="CBC34" s="238"/>
      <c r="CBD34" s="238"/>
      <c r="CBE34" s="238"/>
      <c r="CBF34" s="238"/>
      <c r="CBG34" s="238"/>
      <c r="CBH34" s="238"/>
      <c r="CBI34" s="238"/>
      <c r="CBR34" s="238"/>
      <c r="CBS34" s="238"/>
      <c r="CBT34" s="238"/>
      <c r="CBU34" s="238"/>
      <c r="CBV34" s="238"/>
      <c r="CBW34" s="238"/>
      <c r="CBX34" s="238"/>
      <c r="CBY34" s="238"/>
      <c r="CCH34" s="238"/>
      <c r="CCI34" s="238"/>
      <c r="CCJ34" s="238"/>
      <c r="CCK34" s="238"/>
      <c r="CCL34" s="238"/>
      <c r="CCM34" s="238"/>
      <c r="CCN34" s="238"/>
      <c r="CCO34" s="238"/>
      <c r="CCX34" s="238"/>
      <c r="CCY34" s="238"/>
      <c r="CCZ34" s="238"/>
      <c r="CDA34" s="238"/>
      <c r="CDB34" s="238"/>
      <c r="CDC34" s="238"/>
      <c r="CDD34" s="238"/>
      <c r="CDE34" s="238"/>
      <c r="CDN34" s="238"/>
      <c r="CDO34" s="238"/>
      <c r="CDP34" s="238"/>
      <c r="CDQ34" s="238"/>
      <c r="CDR34" s="238"/>
      <c r="CDS34" s="238"/>
      <c r="CDT34" s="238"/>
      <c r="CDU34" s="238"/>
      <c r="CED34" s="238"/>
      <c r="CEE34" s="238"/>
      <c r="CEF34" s="238"/>
      <c r="CEG34" s="238"/>
      <c r="CEH34" s="238"/>
      <c r="CEI34" s="238"/>
      <c r="CEJ34" s="238"/>
      <c r="CEK34" s="238"/>
      <c r="CET34" s="238"/>
      <c r="CEU34" s="238"/>
      <c r="CEV34" s="238"/>
      <c r="CEW34" s="238"/>
      <c r="CEX34" s="238"/>
      <c r="CEY34" s="238"/>
      <c r="CEZ34" s="238"/>
      <c r="CFA34" s="238"/>
      <c r="CFJ34" s="238"/>
      <c r="CFK34" s="238"/>
      <c r="CFL34" s="238"/>
      <c r="CFM34" s="238"/>
      <c r="CFN34" s="238"/>
      <c r="CFO34" s="238"/>
      <c r="CFP34" s="238"/>
      <c r="CFQ34" s="238"/>
      <c r="CFZ34" s="238"/>
      <c r="CGA34" s="238"/>
      <c r="CGB34" s="238"/>
      <c r="CGC34" s="238"/>
      <c r="CGD34" s="238"/>
      <c r="CGE34" s="238"/>
      <c r="CGF34" s="238"/>
      <c r="CGG34" s="238"/>
      <c r="CGP34" s="238"/>
      <c r="CGQ34" s="238"/>
      <c r="CGR34" s="238"/>
      <c r="CGS34" s="238"/>
      <c r="CGT34" s="238"/>
      <c r="CGU34" s="238"/>
      <c r="CGV34" s="238"/>
      <c r="CGW34" s="238"/>
      <c r="CHF34" s="238"/>
      <c r="CHG34" s="238"/>
      <c r="CHH34" s="238"/>
      <c r="CHI34" s="238"/>
      <c r="CHJ34" s="238"/>
      <c r="CHK34" s="238"/>
      <c r="CHL34" s="238"/>
      <c r="CHM34" s="238"/>
      <c r="CHV34" s="238"/>
      <c r="CHW34" s="238"/>
      <c r="CHX34" s="238"/>
      <c r="CHY34" s="238"/>
      <c r="CHZ34" s="238"/>
      <c r="CIA34" s="238"/>
      <c r="CIB34" s="238"/>
      <c r="CIC34" s="238"/>
      <c r="CIL34" s="238"/>
      <c r="CIM34" s="238"/>
      <c r="CIN34" s="238"/>
      <c r="CIO34" s="238"/>
      <c r="CIP34" s="238"/>
      <c r="CIQ34" s="238"/>
      <c r="CIR34" s="238"/>
      <c r="CIS34" s="238"/>
      <c r="CJB34" s="238"/>
      <c r="CJC34" s="238"/>
      <c r="CJD34" s="238"/>
      <c r="CJE34" s="238"/>
      <c r="CJF34" s="238"/>
      <c r="CJG34" s="238"/>
      <c r="CJH34" s="238"/>
      <c r="CJI34" s="238"/>
      <c r="CJR34" s="238"/>
      <c r="CJS34" s="238"/>
      <c r="CJT34" s="238"/>
      <c r="CJU34" s="238"/>
      <c r="CJV34" s="238"/>
      <c r="CJW34" s="238"/>
      <c r="CJX34" s="238"/>
      <c r="CJY34" s="238"/>
      <c r="CKH34" s="238"/>
      <c r="CKI34" s="238"/>
      <c r="CKJ34" s="238"/>
      <c r="CKK34" s="238"/>
      <c r="CKL34" s="238"/>
      <c r="CKM34" s="238"/>
      <c r="CKN34" s="238"/>
      <c r="CKO34" s="238"/>
      <c r="CKX34" s="238"/>
      <c r="CKY34" s="238"/>
      <c r="CKZ34" s="238"/>
      <c r="CLA34" s="238"/>
      <c r="CLB34" s="238"/>
      <c r="CLC34" s="238"/>
      <c r="CLD34" s="238"/>
      <c r="CLE34" s="238"/>
      <c r="CLN34" s="238"/>
      <c r="CLO34" s="238"/>
      <c r="CLP34" s="238"/>
      <c r="CLQ34" s="238"/>
      <c r="CLR34" s="238"/>
      <c r="CLS34" s="238"/>
      <c r="CLT34" s="238"/>
      <c r="CLU34" s="238"/>
      <c r="CMD34" s="238"/>
      <c r="CME34" s="238"/>
      <c r="CMF34" s="238"/>
      <c r="CMG34" s="238"/>
      <c r="CMH34" s="238"/>
      <c r="CMI34" s="238"/>
      <c r="CMJ34" s="238"/>
      <c r="CMK34" s="238"/>
      <c r="CMT34" s="238"/>
      <c r="CMU34" s="238"/>
      <c r="CMV34" s="238"/>
      <c r="CMW34" s="238"/>
      <c r="CMX34" s="238"/>
      <c r="CMY34" s="238"/>
      <c r="CMZ34" s="238"/>
      <c r="CNA34" s="238"/>
      <c r="CNJ34" s="238"/>
      <c r="CNK34" s="238"/>
      <c r="CNL34" s="238"/>
      <c r="CNM34" s="238"/>
      <c r="CNN34" s="238"/>
      <c r="CNO34" s="238"/>
      <c r="CNP34" s="238"/>
      <c r="CNQ34" s="238"/>
      <c r="CNZ34" s="238"/>
      <c r="COA34" s="238"/>
      <c r="COB34" s="238"/>
      <c r="COC34" s="238"/>
      <c r="COD34" s="238"/>
      <c r="COE34" s="238"/>
      <c r="COF34" s="238"/>
      <c r="COG34" s="238"/>
      <c r="COP34" s="238"/>
      <c r="COQ34" s="238"/>
      <c r="COR34" s="238"/>
      <c r="COS34" s="238"/>
      <c r="COT34" s="238"/>
      <c r="COU34" s="238"/>
      <c r="COV34" s="238"/>
      <c r="COW34" s="238"/>
      <c r="CPF34" s="238"/>
      <c r="CPG34" s="238"/>
      <c r="CPH34" s="238"/>
      <c r="CPI34" s="238"/>
      <c r="CPJ34" s="238"/>
      <c r="CPK34" s="238"/>
      <c r="CPL34" s="238"/>
      <c r="CPM34" s="238"/>
      <c r="CPV34" s="238"/>
      <c r="CPW34" s="238"/>
      <c r="CPX34" s="238"/>
      <c r="CPY34" s="238"/>
      <c r="CPZ34" s="238"/>
      <c r="CQA34" s="238"/>
      <c r="CQB34" s="238"/>
      <c r="CQC34" s="238"/>
      <c r="CQL34" s="238"/>
      <c r="CQM34" s="238"/>
      <c r="CQN34" s="238"/>
      <c r="CQO34" s="238"/>
      <c r="CQP34" s="238"/>
      <c r="CQQ34" s="238"/>
      <c r="CQR34" s="238"/>
      <c r="CQS34" s="238"/>
      <c r="CRB34" s="238"/>
      <c r="CRC34" s="238"/>
      <c r="CRD34" s="238"/>
      <c r="CRE34" s="238"/>
      <c r="CRF34" s="238"/>
      <c r="CRG34" s="238"/>
      <c r="CRH34" s="238"/>
      <c r="CRI34" s="238"/>
      <c r="CRR34" s="238"/>
      <c r="CRS34" s="238"/>
      <c r="CRT34" s="238"/>
      <c r="CRU34" s="238"/>
      <c r="CRV34" s="238"/>
      <c r="CRW34" s="238"/>
      <c r="CRX34" s="238"/>
      <c r="CRY34" s="238"/>
      <c r="CSH34" s="238"/>
      <c r="CSI34" s="238"/>
      <c r="CSJ34" s="238"/>
      <c r="CSK34" s="238"/>
      <c r="CSL34" s="238"/>
      <c r="CSM34" s="238"/>
      <c r="CSN34" s="238"/>
      <c r="CSO34" s="238"/>
      <c r="CSX34" s="238"/>
      <c r="CSY34" s="238"/>
      <c r="CSZ34" s="238"/>
      <c r="CTA34" s="238"/>
      <c r="CTB34" s="238"/>
      <c r="CTC34" s="238"/>
      <c r="CTD34" s="238"/>
      <c r="CTE34" s="238"/>
      <c r="CTN34" s="238"/>
      <c r="CTO34" s="238"/>
      <c r="CTP34" s="238"/>
      <c r="CTQ34" s="238"/>
      <c r="CTR34" s="238"/>
      <c r="CTS34" s="238"/>
      <c r="CTT34" s="238"/>
      <c r="CTU34" s="238"/>
      <c r="CUD34" s="238"/>
      <c r="CUE34" s="238"/>
      <c r="CUF34" s="238"/>
      <c r="CUG34" s="238"/>
      <c r="CUH34" s="238"/>
      <c r="CUI34" s="238"/>
      <c r="CUJ34" s="238"/>
      <c r="CUK34" s="238"/>
      <c r="CUT34" s="238"/>
      <c r="CUU34" s="238"/>
      <c r="CUV34" s="238"/>
      <c r="CUW34" s="238"/>
      <c r="CUX34" s="238"/>
      <c r="CUY34" s="238"/>
      <c r="CUZ34" s="238"/>
      <c r="CVA34" s="238"/>
      <c r="CVJ34" s="238"/>
      <c r="CVK34" s="238"/>
      <c r="CVL34" s="238"/>
      <c r="CVM34" s="238"/>
      <c r="CVN34" s="238"/>
      <c r="CVO34" s="238"/>
      <c r="CVP34" s="238"/>
      <c r="CVQ34" s="238"/>
      <c r="CVZ34" s="238"/>
      <c r="CWA34" s="238"/>
      <c r="CWB34" s="238"/>
      <c r="CWC34" s="238"/>
      <c r="CWD34" s="238"/>
      <c r="CWE34" s="238"/>
      <c r="CWF34" s="238"/>
      <c r="CWG34" s="238"/>
      <c r="CWP34" s="238"/>
      <c r="CWQ34" s="238"/>
      <c r="CWR34" s="238"/>
      <c r="CWS34" s="238"/>
      <c r="CWT34" s="238"/>
      <c r="CWU34" s="238"/>
      <c r="CWV34" s="238"/>
      <c r="CWW34" s="238"/>
      <c r="CXF34" s="238"/>
      <c r="CXG34" s="238"/>
      <c r="CXH34" s="238"/>
      <c r="CXI34" s="238"/>
      <c r="CXJ34" s="238"/>
      <c r="CXK34" s="238"/>
      <c r="CXL34" s="238"/>
      <c r="CXM34" s="238"/>
      <c r="CXV34" s="238"/>
      <c r="CXW34" s="238"/>
      <c r="CXX34" s="238"/>
      <c r="CXY34" s="238"/>
      <c r="CXZ34" s="238"/>
      <c r="CYA34" s="238"/>
      <c r="CYB34" s="238"/>
      <c r="CYC34" s="238"/>
      <c r="CYL34" s="238"/>
      <c r="CYM34" s="238"/>
      <c r="CYN34" s="238"/>
      <c r="CYO34" s="238"/>
      <c r="CYP34" s="238"/>
      <c r="CYQ34" s="238"/>
      <c r="CYR34" s="238"/>
      <c r="CYS34" s="238"/>
      <c r="CZB34" s="238"/>
      <c r="CZC34" s="238"/>
      <c r="CZD34" s="238"/>
      <c r="CZE34" s="238"/>
      <c r="CZF34" s="238"/>
      <c r="CZG34" s="238"/>
      <c r="CZH34" s="238"/>
      <c r="CZI34" s="238"/>
      <c r="CZR34" s="238"/>
      <c r="CZS34" s="238"/>
      <c r="CZT34" s="238"/>
      <c r="CZU34" s="238"/>
      <c r="CZV34" s="238"/>
      <c r="CZW34" s="238"/>
      <c r="CZX34" s="238"/>
      <c r="CZY34" s="238"/>
      <c r="DAH34" s="238"/>
      <c r="DAI34" s="238"/>
      <c r="DAJ34" s="238"/>
      <c r="DAK34" s="238"/>
      <c r="DAL34" s="238"/>
      <c r="DAM34" s="238"/>
      <c r="DAN34" s="238"/>
      <c r="DAO34" s="238"/>
      <c r="DAX34" s="238"/>
      <c r="DAY34" s="238"/>
      <c r="DAZ34" s="238"/>
      <c r="DBA34" s="238"/>
      <c r="DBB34" s="238"/>
      <c r="DBC34" s="238"/>
      <c r="DBD34" s="238"/>
      <c r="DBE34" s="238"/>
      <c r="DBN34" s="238"/>
      <c r="DBO34" s="238"/>
      <c r="DBP34" s="238"/>
      <c r="DBQ34" s="238"/>
      <c r="DBR34" s="238"/>
      <c r="DBS34" s="238"/>
      <c r="DBT34" s="238"/>
      <c r="DBU34" s="238"/>
      <c r="DCD34" s="238"/>
      <c r="DCE34" s="238"/>
      <c r="DCF34" s="238"/>
      <c r="DCG34" s="238"/>
      <c r="DCH34" s="238"/>
      <c r="DCI34" s="238"/>
      <c r="DCJ34" s="238"/>
      <c r="DCK34" s="238"/>
      <c r="DCT34" s="238"/>
      <c r="DCU34" s="238"/>
      <c r="DCV34" s="238"/>
      <c r="DCW34" s="238"/>
      <c r="DCX34" s="238"/>
      <c r="DCY34" s="238"/>
      <c r="DCZ34" s="238"/>
      <c r="DDA34" s="238"/>
      <c r="DDJ34" s="238"/>
      <c r="DDK34" s="238"/>
      <c r="DDL34" s="238"/>
      <c r="DDM34" s="238"/>
      <c r="DDN34" s="238"/>
      <c r="DDO34" s="238"/>
      <c r="DDP34" s="238"/>
      <c r="DDQ34" s="238"/>
      <c r="DDZ34" s="238"/>
      <c r="DEA34" s="238"/>
      <c r="DEB34" s="238"/>
      <c r="DEC34" s="238"/>
      <c r="DED34" s="238"/>
      <c r="DEE34" s="238"/>
      <c r="DEF34" s="238"/>
      <c r="DEG34" s="238"/>
      <c r="DEP34" s="238"/>
      <c r="DEQ34" s="238"/>
      <c r="DER34" s="238"/>
      <c r="DES34" s="238"/>
      <c r="DET34" s="238"/>
      <c r="DEU34" s="238"/>
      <c r="DEV34" s="238"/>
      <c r="DEW34" s="238"/>
      <c r="DFF34" s="238"/>
      <c r="DFG34" s="238"/>
      <c r="DFH34" s="238"/>
      <c r="DFI34" s="238"/>
      <c r="DFJ34" s="238"/>
      <c r="DFK34" s="238"/>
      <c r="DFL34" s="238"/>
      <c r="DFM34" s="238"/>
      <c r="DFV34" s="238"/>
      <c r="DFW34" s="238"/>
      <c r="DFX34" s="238"/>
      <c r="DFY34" s="238"/>
      <c r="DFZ34" s="238"/>
      <c r="DGA34" s="238"/>
      <c r="DGB34" s="238"/>
      <c r="DGC34" s="238"/>
      <c r="DGL34" s="238"/>
      <c r="DGM34" s="238"/>
      <c r="DGN34" s="238"/>
      <c r="DGO34" s="238"/>
      <c r="DGP34" s="238"/>
      <c r="DGQ34" s="238"/>
      <c r="DGR34" s="238"/>
      <c r="DGS34" s="238"/>
      <c r="DHB34" s="238"/>
      <c r="DHC34" s="238"/>
      <c r="DHD34" s="238"/>
      <c r="DHE34" s="238"/>
      <c r="DHF34" s="238"/>
      <c r="DHG34" s="238"/>
      <c r="DHH34" s="238"/>
      <c r="DHI34" s="238"/>
      <c r="DHR34" s="238"/>
      <c r="DHS34" s="238"/>
      <c r="DHT34" s="238"/>
      <c r="DHU34" s="238"/>
      <c r="DHV34" s="238"/>
      <c r="DHW34" s="238"/>
      <c r="DHX34" s="238"/>
      <c r="DHY34" s="238"/>
      <c r="DIH34" s="238"/>
      <c r="DII34" s="238"/>
      <c r="DIJ34" s="238"/>
      <c r="DIK34" s="238"/>
      <c r="DIL34" s="238"/>
      <c r="DIM34" s="238"/>
      <c r="DIN34" s="238"/>
      <c r="DIO34" s="238"/>
      <c r="DIX34" s="238"/>
      <c r="DIY34" s="238"/>
      <c r="DIZ34" s="238"/>
      <c r="DJA34" s="238"/>
      <c r="DJB34" s="238"/>
      <c r="DJC34" s="238"/>
      <c r="DJD34" s="238"/>
      <c r="DJE34" s="238"/>
      <c r="DJN34" s="238"/>
      <c r="DJO34" s="238"/>
      <c r="DJP34" s="238"/>
      <c r="DJQ34" s="238"/>
      <c r="DJR34" s="238"/>
      <c r="DJS34" s="238"/>
      <c r="DJT34" s="238"/>
      <c r="DJU34" s="238"/>
      <c r="DKD34" s="238"/>
      <c r="DKE34" s="238"/>
      <c r="DKF34" s="238"/>
      <c r="DKG34" s="238"/>
      <c r="DKH34" s="238"/>
      <c r="DKI34" s="238"/>
      <c r="DKJ34" s="238"/>
      <c r="DKK34" s="238"/>
      <c r="DKT34" s="238"/>
      <c r="DKU34" s="238"/>
      <c r="DKV34" s="238"/>
      <c r="DKW34" s="238"/>
      <c r="DKX34" s="238"/>
      <c r="DKY34" s="238"/>
      <c r="DKZ34" s="238"/>
      <c r="DLA34" s="238"/>
      <c r="DLJ34" s="238"/>
      <c r="DLK34" s="238"/>
      <c r="DLL34" s="238"/>
      <c r="DLM34" s="238"/>
      <c r="DLN34" s="238"/>
      <c r="DLO34" s="238"/>
      <c r="DLP34" s="238"/>
      <c r="DLQ34" s="238"/>
      <c r="DLZ34" s="238"/>
      <c r="DMA34" s="238"/>
      <c r="DMB34" s="238"/>
      <c r="DMC34" s="238"/>
      <c r="DMD34" s="238"/>
      <c r="DME34" s="238"/>
      <c r="DMF34" s="238"/>
      <c r="DMG34" s="238"/>
      <c r="DMP34" s="238"/>
      <c r="DMQ34" s="238"/>
      <c r="DMR34" s="238"/>
      <c r="DMS34" s="238"/>
      <c r="DMT34" s="238"/>
      <c r="DMU34" s="238"/>
      <c r="DMV34" s="238"/>
      <c r="DMW34" s="238"/>
      <c r="DNF34" s="238"/>
      <c r="DNG34" s="238"/>
      <c r="DNH34" s="238"/>
      <c r="DNI34" s="238"/>
      <c r="DNJ34" s="238"/>
      <c r="DNK34" s="238"/>
      <c r="DNL34" s="238"/>
      <c r="DNM34" s="238"/>
      <c r="DNV34" s="238"/>
      <c r="DNW34" s="238"/>
      <c r="DNX34" s="238"/>
      <c r="DNY34" s="238"/>
      <c r="DNZ34" s="238"/>
      <c r="DOA34" s="238"/>
      <c r="DOB34" s="238"/>
      <c r="DOC34" s="238"/>
      <c r="DOL34" s="238"/>
      <c r="DOM34" s="238"/>
      <c r="DON34" s="238"/>
      <c r="DOO34" s="238"/>
      <c r="DOP34" s="238"/>
      <c r="DOQ34" s="238"/>
      <c r="DOR34" s="238"/>
      <c r="DOS34" s="238"/>
      <c r="DPB34" s="238"/>
      <c r="DPC34" s="238"/>
      <c r="DPD34" s="238"/>
      <c r="DPE34" s="238"/>
      <c r="DPF34" s="238"/>
      <c r="DPG34" s="238"/>
      <c r="DPH34" s="238"/>
      <c r="DPI34" s="238"/>
      <c r="DPR34" s="238"/>
      <c r="DPS34" s="238"/>
      <c r="DPT34" s="238"/>
      <c r="DPU34" s="238"/>
      <c r="DPV34" s="238"/>
      <c r="DPW34" s="238"/>
      <c r="DPX34" s="238"/>
      <c r="DPY34" s="238"/>
      <c r="DQH34" s="238"/>
      <c r="DQI34" s="238"/>
      <c r="DQJ34" s="238"/>
      <c r="DQK34" s="238"/>
      <c r="DQL34" s="238"/>
      <c r="DQM34" s="238"/>
      <c r="DQN34" s="238"/>
      <c r="DQO34" s="238"/>
      <c r="DQX34" s="238"/>
      <c r="DQY34" s="238"/>
      <c r="DQZ34" s="238"/>
      <c r="DRA34" s="238"/>
      <c r="DRB34" s="238"/>
      <c r="DRC34" s="238"/>
      <c r="DRD34" s="238"/>
      <c r="DRE34" s="238"/>
      <c r="DRN34" s="238"/>
      <c r="DRO34" s="238"/>
      <c r="DRP34" s="238"/>
      <c r="DRQ34" s="238"/>
      <c r="DRR34" s="238"/>
      <c r="DRS34" s="238"/>
      <c r="DRT34" s="238"/>
      <c r="DRU34" s="238"/>
      <c r="DSD34" s="238"/>
      <c r="DSE34" s="238"/>
      <c r="DSF34" s="238"/>
      <c r="DSG34" s="238"/>
      <c r="DSH34" s="238"/>
      <c r="DSI34" s="238"/>
      <c r="DSJ34" s="238"/>
      <c r="DSK34" s="238"/>
      <c r="DST34" s="238"/>
      <c r="DSU34" s="238"/>
      <c r="DSV34" s="238"/>
      <c r="DSW34" s="238"/>
      <c r="DSX34" s="238"/>
      <c r="DSY34" s="238"/>
      <c r="DSZ34" s="238"/>
      <c r="DTA34" s="238"/>
      <c r="DTJ34" s="238"/>
      <c r="DTK34" s="238"/>
      <c r="DTL34" s="238"/>
      <c r="DTM34" s="238"/>
      <c r="DTN34" s="238"/>
      <c r="DTO34" s="238"/>
      <c r="DTP34" s="238"/>
      <c r="DTQ34" s="238"/>
      <c r="DTZ34" s="238"/>
      <c r="DUA34" s="238"/>
      <c r="DUB34" s="238"/>
      <c r="DUC34" s="238"/>
      <c r="DUD34" s="238"/>
      <c r="DUE34" s="238"/>
      <c r="DUF34" s="238"/>
      <c r="DUG34" s="238"/>
      <c r="DUP34" s="238"/>
      <c r="DUQ34" s="238"/>
      <c r="DUR34" s="238"/>
      <c r="DUS34" s="238"/>
      <c r="DUT34" s="238"/>
      <c r="DUU34" s="238"/>
      <c r="DUV34" s="238"/>
      <c r="DUW34" s="238"/>
      <c r="DVF34" s="238"/>
      <c r="DVG34" s="238"/>
      <c r="DVH34" s="238"/>
      <c r="DVI34" s="238"/>
      <c r="DVJ34" s="238"/>
      <c r="DVK34" s="238"/>
      <c r="DVL34" s="238"/>
      <c r="DVM34" s="238"/>
      <c r="DVV34" s="238"/>
      <c r="DVW34" s="238"/>
      <c r="DVX34" s="238"/>
      <c r="DVY34" s="238"/>
      <c r="DVZ34" s="238"/>
      <c r="DWA34" s="238"/>
      <c r="DWB34" s="238"/>
      <c r="DWC34" s="238"/>
      <c r="DWL34" s="238"/>
      <c r="DWM34" s="238"/>
      <c r="DWN34" s="238"/>
      <c r="DWO34" s="238"/>
      <c r="DWP34" s="238"/>
      <c r="DWQ34" s="238"/>
      <c r="DWR34" s="238"/>
      <c r="DWS34" s="238"/>
      <c r="DXB34" s="238"/>
      <c r="DXC34" s="238"/>
      <c r="DXD34" s="238"/>
      <c r="DXE34" s="238"/>
      <c r="DXF34" s="238"/>
      <c r="DXG34" s="238"/>
      <c r="DXH34" s="238"/>
      <c r="DXI34" s="238"/>
      <c r="DXR34" s="238"/>
      <c r="DXS34" s="238"/>
      <c r="DXT34" s="238"/>
      <c r="DXU34" s="238"/>
      <c r="DXV34" s="238"/>
      <c r="DXW34" s="238"/>
      <c r="DXX34" s="238"/>
      <c r="DXY34" s="238"/>
      <c r="DYH34" s="238"/>
      <c r="DYI34" s="238"/>
      <c r="DYJ34" s="238"/>
      <c r="DYK34" s="238"/>
      <c r="DYL34" s="238"/>
      <c r="DYM34" s="238"/>
      <c r="DYN34" s="238"/>
      <c r="DYO34" s="238"/>
      <c r="DYX34" s="238"/>
      <c r="DYY34" s="238"/>
      <c r="DYZ34" s="238"/>
      <c r="DZA34" s="238"/>
      <c r="DZB34" s="238"/>
      <c r="DZC34" s="238"/>
      <c r="DZD34" s="238"/>
      <c r="DZE34" s="238"/>
      <c r="DZN34" s="238"/>
      <c r="DZO34" s="238"/>
      <c r="DZP34" s="238"/>
      <c r="DZQ34" s="238"/>
      <c r="DZR34" s="238"/>
      <c r="DZS34" s="238"/>
      <c r="DZT34" s="238"/>
      <c r="DZU34" s="238"/>
      <c r="EAD34" s="238"/>
      <c r="EAE34" s="238"/>
      <c r="EAF34" s="238"/>
      <c r="EAG34" s="238"/>
      <c r="EAH34" s="238"/>
      <c r="EAI34" s="238"/>
      <c r="EAJ34" s="238"/>
      <c r="EAK34" s="238"/>
      <c r="EAT34" s="238"/>
      <c r="EAU34" s="238"/>
      <c r="EAV34" s="238"/>
      <c r="EAW34" s="238"/>
      <c r="EAX34" s="238"/>
      <c r="EAY34" s="238"/>
      <c r="EAZ34" s="238"/>
      <c r="EBA34" s="238"/>
      <c r="EBJ34" s="238"/>
      <c r="EBK34" s="238"/>
      <c r="EBL34" s="238"/>
      <c r="EBM34" s="238"/>
      <c r="EBN34" s="238"/>
      <c r="EBO34" s="238"/>
      <c r="EBP34" s="238"/>
      <c r="EBQ34" s="238"/>
      <c r="EBZ34" s="238"/>
      <c r="ECA34" s="238"/>
      <c r="ECB34" s="238"/>
      <c r="ECC34" s="238"/>
      <c r="ECD34" s="238"/>
      <c r="ECE34" s="238"/>
      <c r="ECF34" s="238"/>
      <c r="ECG34" s="238"/>
      <c r="ECP34" s="238"/>
      <c r="ECQ34" s="238"/>
      <c r="ECR34" s="238"/>
      <c r="ECS34" s="238"/>
      <c r="ECT34" s="238"/>
      <c r="ECU34" s="238"/>
      <c r="ECV34" s="238"/>
      <c r="ECW34" s="238"/>
      <c r="EDF34" s="238"/>
      <c r="EDG34" s="238"/>
      <c r="EDH34" s="238"/>
      <c r="EDI34" s="238"/>
      <c r="EDJ34" s="238"/>
      <c r="EDK34" s="238"/>
      <c r="EDL34" s="238"/>
      <c r="EDM34" s="238"/>
      <c r="EDV34" s="238"/>
      <c r="EDW34" s="238"/>
      <c r="EDX34" s="238"/>
      <c r="EDY34" s="238"/>
      <c r="EDZ34" s="238"/>
      <c r="EEA34" s="238"/>
      <c r="EEB34" s="238"/>
      <c r="EEC34" s="238"/>
      <c r="EEL34" s="238"/>
      <c r="EEM34" s="238"/>
      <c r="EEN34" s="238"/>
      <c r="EEO34" s="238"/>
      <c r="EEP34" s="238"/>
      <c r="EEQ34" s="238"/>
      <c r="EER34" s="238"/>
      <c r="EES34" s="238"/>
      <c r="EFB34" s="238"/>
      <c r="EFC34" s="238"/>
      <c r="EFD34" s="238"/>
      <c r="EFE34" s="238"/>
      <c r="EFF34" s="238"/>
      <c r="EFG34" s="238"/>
      <c r="EFH34" s="238"/>
      <c r="EFI34" s="238"/>
      <c r="EFR34" s="238"/>
      <c r="EFS34" s="238"/>
      <c r="EFT34" s="238"/>
      <c r="EFU34" s="238"/>
      <c r="EFV34" s="238"/>
      <c r="EFW34" s="238"/>
      <c r="EFX34" s="238"/>
      <c r="EFY34" s="238"/>
      <c r="EGH34" s="238"/>
      <c r="EGI34" s="238"/>
      <c r="EGJ34" s="238"/>
      <c r="EGK34" s="238"/>
      <c r="EGL34" s="238"/>
      <c r="EGM34" s="238"/>
      <c r="EGN34" s="238"/>
      <c r="EGO34" s="238"/>
      <c r="EGX34" s="238"/>
      <c r="EGY34" s="238"/>
      <c r="EGZ34" s="238"/>
      <c r="EHA34" s="238"/>
      <c r="EHB34" s="238"/>
      <c r="EHC34" s="238"/>
      <c r="EHD34" s="238"/>
      <c r="EHE34" s="238"/>
      <c r="EHN34" s="238"/>
      <c r="EHO34" s="238"/>
      <c r="EHP34" s="238"/>
      <c r="EHQ34" s="238"/>
      <c r="EHR34" s="238"/>
      <c r="EHS34" s="238"/>
      <c r="EHT34" s="238"/>
      <c r="EHU34" s="238"/>
      <c r="EID34" s="238"/>
      <c r="EIE34" s="238"/>
      <c r="EIF34" s="238"/>
      <c r="EIG34" s="238"/>
      <c r="EIH34" s="238"/>
      <c r="EII34" s="238"/>
      <c r="EIJ34" s="238"/>
      <c r="EIK34" s="238"/>
      <c r="EIT34" s="238"/>
      <c r="EIU34" s="238"/>
      <c r="EIV34" s="238"/>
      <c r="EIW34" s="238"/>
      <c r="EIX34" s="238"/>
      <c r="EIY34" s="238"/>
      <c r="EIZ34" s="238"/>
      <c r="EJA34" s="238"/>
      <c r="EJJ34" s="238"/>
      <c r="EJK34" s="238"/>
      <c r="EJL34" s="238"/>
      <c r="EJM34" s="238"/>
      <c r="EJN34" s="238"/>
      <c r="EJO34" s="238"/>
      <c r="EJP34" s="238"/>
      <c r="EJQ34" s="238"/>
      <c r="EJZ34" s="238"/>
      <c r="EKA34" s="238"/>
      <c r="EKB34" s="238"/>
      <c r="EKC34" s="238"/>
      <c r="EKD34" s="238"/>
      <c r="EKE34" s="238"/>
      <c r="EKF34" s="238"/>
      <c r="EKG34" s="238"/>
      <c r="EKP34" s="238"/>
      <c r="EKQ34" s="238"/>
      <c r="EKR34" s="238"/>
      <c r="EKS34" s="238"/>
      <c r="EKT34" s="238"/>
      <c r="EKU34" s="238"/>
      <c r="EKV34" s="238"/>
      <c r="EKW34" s="238"/>
      <c r="ELF34" s="238"/>
      <c r="ELG34" s="238"/>
      <c r="ELH34" s="238"/>
      <c r="ELI34" s="238"/>
      <c r="ELJ34" s="238"/>
      <c r="ELK34" s="238"/>
      <c r="ELL34" s="238"/>
      <c r="ELM34" s="238"/>
      <c r="ELV34" s="238"/>
      <c r="ELW34" s="238"/>
      <c r="ELX34" s="238"/>
      <c r="ELY34" s="238"/>
      <c r="ELZ34" s="238"/>
      <c r="EMA34" s="238"/>
      <c r="EMB34" s="238"/>
      <c r="EMC34" s="238"/>
      <c r="EML34" s="238"/>
      <c r="EMM34" s="238"/>
      <c r="EMN34" s="238"/>
      <c r="EMO34" s="238"/>
      <c r="EMP34" s="238"/>
      <c r="EMQ34" s="238"/>
      <c r="EMR34" s="238"/>
      <c r="EMS34" s="238"/>
      <c r="ENB34" s="238"/>
      <c r="ENC34" s="238"/>
      <c r="END34" s="238"/>
      <c r="ENE34" s="238"/>
      <c r="ENF34" s="238"/>
      <c r="ENG34" s="238"/>
      <c r="ENH34" s="238"/>
      <c r="ENI34" s="238"/>
      <c r="ENR34" s="238"/>
      <c r="ENS34" s="238"/>
      <c r="ENT34" s="238"/>
      <c r="ENU34" s="238"/>
      <c r="ENV34" s="238"/>
      <c r="ENW34" s="238"/>
      <c r="ENX34" s="238"/>
      <c r="ENY34" s="238"/>
      <c r="EOH34" s="238"/>
      <c r="EOI34" s="238"/>
      <c r="EOJ34" s="238"/>
      <c r="EOK34" s="238"/>
      <c r="EOL34" s="238"/>
      <c r="EOM34" s="238"/>
      <c r="EON34" s="238"/>
      <c r="EOO34" s="238"/>
      <c r="EOX34" s="238"/>
      <c r="EOY34" s="238"/>
      <c r="EOZ34" s="238"/>
      <c r="EPA34" s="238"/>
      <c r="EPB34" s="238"/>
      <c r="EPC34" s="238"/>
      <c r="EPD34" s="238"/>
      <c r="EPE34" s="238"/>
      <c r="EPN34" s="238"/>
      <c r="EPO34" s="238"/>
      <c r="EPP34" s="238"/>
      <c r="EPQ34" s="238"/>
      <c r="EPR34" s="238"/>
      <c r="EPS34" s="238"/>
      <c r="EPT34" s="238"/>
      <c r="EPU34" s="238"/>
      <c r="EQD34" s="238"/>
      <c r="EQE34" s="238"/>
      <c r="EQF34" s="238"/>
      <c r="EQG34" s="238"/>
      <c r="EQH34" s="238"/>
      <c r="EQI34" s="238"/>
      <c r="EQJ34" s="238"/>
      <c r="EQK34" s="238"/>
      <c r="EQT34" s="238"/>
      <c r="EQU34" s="238"/>
      <c r="EQV34" s="238"/>
      <c r="EQW34" s="238"/>
      <c r="EQX34" s="238"/>
      <c r="EQY34" s="238"/>
      <c r="EQZ34" s="238"/>
      <c r="ERA34" s="238"/>
      <c r="ERJ34" s="238"/>
      <c r="ERK34" s="238"/>
      <c r="ERL34" s="238"/>
      <c r="ERM34" s="238"/>
      <c r="ERN34" s="238"/>
      <c r="ERO34" s="238"/>
      <c r="ERP34" s="238"/>
      <c r="ERQ34" s="238"/>
      <c r="ERZ34" s="238"/>
      <c r="ESA34" s="238"/>
      <c r="ESB34" s="238"/>
      <c r="ESC34" s="238"/>
      <c r="ESD34" s="238"/>
      <c r="ESE34" s="238"/>
      <c r="ESF34" s="238"/>
      <c r="ESG34" s="238"/>
      <c r="ESP34" s="238"/>
      <c r="ESQ34" s="238"/>
      <c r="ESR34" s="238"/>
      <c r="ESS34" s="238"/>
      <c r="EST34" s="238"/>
      <c r="ESU34" s="238"/>
      <c r="ESV34" s="238"/>
      <c r="ESW34" s="238"/>
      <c r="ETF34" s="238"/>
      <c r="ETG34" s="238"/>
      <c r="ETH34" s="238"/>
      <c r="ETI34" s="238"/>
      <c r="ETJ34" s="238"/>
      <c r="ETK34" s="238"/>
      <c r="ETL34" s="238"/>
      <c r="ETM34" s="238"/>
      <c r="ETV34" s="238"/>
      <c r="ETW34" s="238"/>
      <c r="ETX34" s="238"/>
      <c r="ETY34" s="238"/>
      <c r="ETZ34" s="238"/>
      <c r="EUA34" s="238"/>
      <c r="EUB34" s="238"/>
      <c r="EUC34" s="238"/>
      <c r="EUL34" s="238"/>
      <c r="EUM34" s="238"/>
      <c r="EUN34" s="238"/>
      <c r="EUO34" s="238"/>
      <c r="EUP34" s="238"/>
      <c r="EUQ34" s="238"/>
      <c r="EUR34" s="238"/>
      <c r="EUS34" s="238"/>
      <c r="EVB34" s="238"/>
      <c r="EVC34" s="238"/>
      <c r="EVD34" s="238"/>
      <c r="EVE34" s="238"/>
      <c r="EVF34" s="238"/>
      <c r="EVG34" s="238"/>
      <c r="EVH34" s="238"/>
      <c r="EVI34" s="238"/>
      <c r="EVR34" s="238"/>
      <c r="EVS34" s="238"/>
      <c r="EVT34" s="238"/>
      <c r="EVU34" s="238"/>
      <c r="EVV34" s="238"/>
      <c r="EVW34" s="238"/>
      <c r="EVX34" s="238"/>
      <c r="EVY34" s="238"/>
      <c r="EWH34" s="238"/>
      <c r="EWI34" s="238"/>
      <c r="EWJ34" s="238"/>
      <c r="EWK34" s="238"/>
      <c r="EWL34" s="238"/>
      <c r="EWM34" s="238"/>
      <c r="EWN34" s="238"/>
      <c r="EWO34" s="238"/>
      <c r="EWX34" s="238"/>
      <c r="EWY34" s="238"/>
      <c r="EWZ34" s="238"/>
      <c r="EXA34" s="238"/>
      <c r="EXB34" s="238"/>
      <c r="EXC34" s="238"/>
      <c r="EXD34" s="238"/>
      <c r="EXE34" s="238"/>
      <c r="EXN34" s="238"/>
      <c r="EXO34" s="238"/>
      <c r="EXP34" s="238"/>
      <c r="EXQ34" s="238"/>
      <c r="EXR34" s="238"/>
      <c r="EXS34" s="238"/>
      <c r="EXT34" s="238"/>
      <c r="EXU34" s="238"/>
      <c r="EYD34" s="238"/>
      <c r="EYE34" s="238"/>
      <c r="EYF34" s="238"/>
      <c r="EYG34" s="238"/>
      <c r="EYH34" s="238"/>
      <c r="EYI34" s="238"/>
      <c r="EYJ34" s="238"/>
      <c r="EYK34" s="238"/>
      <c r="EYT34" s="238"/>
      <c r="EYU34" s="238"/>
      <c r="EYV34" s="238"/>
      <c r="EYW34" s="238"/>
      <c r="EYX34" s="238"/>
      <c r="EYY34" s="238"/>
      <c r="EYZ34" s="238"/>
      <c r="EZA34" s="238"/>
      <c r="EZJ34" s="238"/>
      <c r="EZK34" s="238"/>
      <c r="EZL34" s="238"/>
      <c r="EZM34" s="238"/>
      <c r="EZN34" s="238"/>
      <c r="EZO34" s="238"/>
      <c r="EZP34" s="238"/>
      <c r="EZQ34" s="238"/>
      <c r="EZZ34" s="238"/>
      <c r="FAA34" s="238"/>
      <c r="FAB34" s="238"/>
      <c r="FAC34" s="238"/>
      <c r="FAD34" s="238"/>
      <c r="FAE34" s="238"/>
      <c r="FAF34" s="238"/>
      <c r="FAG34" s="238"/>
      <c r="FAP34" s="238"/>
      <c r="FAQ34" s="238"/>
      <c r="FAR34" s="238"/>
      <c r="FAS34" s="238"/>
      <c r="FAT34" s="238"/>
      <c r="FAU34" s="238"/>
      <c r="FAV34" s="238"/>
      <c r="FAW34" s="238"/>
      <c r="FBF34" s="238"/>
      <c r="FBG34" s="238"/>
      <c r="FBH34" s="238"/>
      <c r="FBI34" s="238"/>
      <c r="FBJ34" s="238"/>
      <c r="FBK34" s="238"/>
      <c r="FBL34" s="238"/>
      <c r="FBM34" s="238"/>
      <c r="FBV34" s="238"/>
      <c r="FBW34" s="238"/>
      <c r="FBX34" s="238"/>
      <c r="FBY34" s="238"/>
      <c r="FBZ34" s="238"/>
      <c r="FCA34" s="238"/>
      <c r="FCB34" s="238"/>
      <c r="FCC34" s="238"/>
      <c r="FCL34" s="238"/>
      <c r="FCM34" s="238"/>
      <c r="FCN34" s="238"/>
      <c r="FCO34" s="238"/>
      <c r="FCP34" s="238"/>
      <c r="FCQ34" s="238"/>
      <c r="FCR34" s="238"/>
      <c r="FCS34" s="238"/>
      <c r="FDB34" s="238"/>
      <c r="FDC34" s="238"/>
      <c r="FDD34" s="238"/>
      <c r="FDE34" s="238"/>
      <c r="FDF34" s="238"/>
      <c r="FDG34" s="238"/>
      <c r="FDH34" s="238"/>
      <c r="FDI34" s="238"/>
      <c r="FDR34" s="238"/>
      <c r="FDS34" s="238"/>
      <c r="FDT34" s="238"/>
      <c r="FDU34" s="238"/>
      <c r="FDV34" s="238"/>
      <c r="FDW34" s="238"/>
      <c r="FDX34" s="238"/>
      <c r="FDY34" s="238"/>
      <c r="FEH34" s="238"/>
      <c r="FEI34" s="238"/>
      <c r="FEJ34" s="238"/>
      <c r="FEK34" s="238"/>
      <c r="FEL34" s="238"/>
      <c r="FEM34" s="238"/>
      <c r="FEN34" s="238"/>
      <c r="FEO34" s="238"/>
      <c r="FEX34" s="238"/>
      <c r="FEY34" s="238"/>
      <c r="FEZ34" s="238"/>
      <c r="FFA34" s="238"/>
      <c r="FFB34" s="238"/>
      <c r="FFC34" s="238"/>
      <c r="FFD34" s="238"/>
      <c r="FFE34" s="238"/>
      <c r="FFN34" s="238"/>
      <c r="FFO34" s="238"/>
      <c r="FFP34" s="238"/>
      <c r="FFQ34" s="238"/>
      <c r="FFR34" s="238"/>
      <c r="FFS34" s="238"/>
      <c r="FFT34" s="238"/>
      <c r="FFU34" s="238"/>
      <c r="FGD34" s="238"/>
      <c r="FGE34" s="238"/>
      <c r="FGF34" s="238"/>
      <c r="FGG34" s="238"/>
      <c r="FGH34" s="238"/>
      <c r="FGI34" s="238"/>
      <c r="FGJ34" s="238"/>
      <c r="FGK34" s="238"/>
      <c r="FGT34" s="238"/>
      <c r="FGU34" s="238"/>
      <c r="FGV34" s="238"/>
      <c r="FGW34" s="238"/>
      <c r="FGX34" s="238"/>
      <c r="FGY34" s="238"/>
      <c r="FGZ34" s="238"/>
      <c r="FHA34" s="238"/>
      <c r="FHJ34" s="238"/>
      <c r="FHK34" s="238"/>
      <c r="FHL34" s="238"/>
      <c r="FHM34" s="238"/>
      <c r="FHN34" s="238"/>
      <c r="FHO34" s="238"/>
      <c r="FHP34" s="238"/>
      <c r="FHQ34" s="238"/>
      <c r="FHZ34" s="238"/>
      <c r="FIA34" s="238"/>
      <c r="FIB34" s="238"/>
      <c r="FIC34" s="238"/>
      <c r="FID34" s="238"/>
      <c r="FIE34" s="238"/>
      <c r="FIF34" s="238"/>
      <c r="FIG34" s="238"/>
      <c r="FIP34" s="238"/>
      <c r="FIQ34" s="238"/>
      <c r="FIR34" s="238"/>
      <c r="FIS34" s="238"/>
      <c r="FIT34" s="238"/>
      <c r="FIU34" s="238"/>
      <c r="FIV34" s="238"/>
      <c r="FIW34" s="238"/>
      <c r="FJF34" s="238"/>
      <c r="FJG34" s="238"/>
      <c r="FJH34" s="238"/>
      <c r="FJI34" s="238"/>
      <c r="FJJ34" s="238"/>
      <c r="FJK34" s="238"/>
      <c r="FJL34" s="238"/>
      <c r="FJM34" s="238"/>
      <c r="FJV34" s="238"/>
      <c r="FJW34" s="238"/>
      <c r="FJX34" s="238"/>
      <c r="FJY34" s="238"/>
      <c r="FJZ34" s="238"/>
      <c r="FKA34" s="238"/>
      <c r="FKB34" s="238"/>
      <c r="FKC34" s="238"/>
      <c r="FKL34" s="238"/>
      <c r="FKM34" s="238"/>
      <c r="FKN34" s="238"/>
      <c r="FKO34" s="238"/>
      <c r="FKP34" s="238"/>
      <c r="FKQ34" s="238"/>
      <c r="FKR34" s="238"/>
      <c r="FKS34" s="238"/>
      <c r="FLB34" s="238"/>
      <c r="FLC34" s="238"/>
      <c r="FLD34" s="238"/>
      <c r="FLE34" s="238"/>
      <c r="FLF34" s="238"/>
      <c r="FLG34" s="238"/>
      <c r="FLH34" s="238"/>
      <c r="FLI34" s="238"/>
      <c r="FLR34" s="238"/>
      <c r="FLS34" s="238"/>
      <c r="FLT34" s="238"/>
      <c r="FLU34" s="238"/>
      <c r="FLV34" s="238"/>
      <c r="FLW34" s="238"/>
      <c r="FLX34" s="238"/>
      <c r="FLY34" s="238"/>
      <c r="FMH34" s="238"/>
      <c r="FMI34" s="238"/>
      <c r="FMJ34" s="238"/>
      <c r="FMK34" s="238"/>
      <c r="FML34" s="238"/>
      <c r="FMM34" s="238"/>
      <c r="FMN34" s="238"/>
      <c r="FMO34" s="238"/>
      <c r="FMX34" s="238"/>
      <c r="FMY34" s="238"/>
      <c r="FMZ34" s="238"/>
      <c r="FNA34" s="238"/>
      <c r="FNB34" s="238"/>
      <c r="FNC34" s="238"/>
      <c r="FND34" s="238"/>
      <c r="FNE34" s="238"/>
      <c r="FNN34" s="238"/>
      <c r="FNO34" s="238"/>
      <c r="FNP34" s="238"/>
      <c r="FNQ34" s="238"/>
      <c r="FNR34" s="238"/>
      <c r="FNS34" s="238"/>
      <c r="FNT34" s="238"/>
      <c r="FNU34" s="238"/>
      <c r="FOD34" s="238"/>
      <c r="FOE34" s="238"/>
      <c r="FOF34" s="238"/>
      <c r="FOG34" s="238"/>
      <c r="FOH34" s="238"/>
      <c r="FOI34" s="238"/>
      <c r="FOJ34" s="238"/>
      <c r="FOK34" s="238"/>
      <c r="FOT34" s="238"/>
      <c r="FOU34" s="238"/>
      <c r="FOV34" s="238"/>
      <c r="FOW34" s="238"/>
      <c r="FOX34" s="238"/>
      <c r="FOY34" s="238"/>
      <c r="FOZ34" s="238"/>
      <c r="FPA34" s="238"/>
      <c r="FPJ34" s="238"/>
      <c r="FPK34" s="238"/>
      <c r="FPL34" s="238"/>
      <c r="FPM34" s="238"/>
      <c r="FPN34" s="238"/>
      <c r="FPO34" s="238"/>
      <c r="FPP34" s="238"/>
      <c r="FPQ34" s="238"/>
      <c r="FPZ34" s="238"/>
      <c r="FQA34" s="238"/>
      <c r="FQB34" s="238"/>
      <c r="FQC34" s="238"/>
      <c r="FQD34" s="238"/>
      <c r="FQE34" s="238"/>
      <c r="FQF34" s="238"/>
      <c r="FQG34" s="238"/>
      <c r="FQP34" s="238"/>
      <c r="FQQ34" s="238"/>
      <c r="FQR34" s="238"/>
      <c r="FQS34" s="238"/>
      <c r="FQT34" s="238"/>
      <c r="FQU34" s="238"/>
      <c r="FQV34" s="238"/>
      <c r="FQW34" s="238"/>
      <c r="FRF34" s="238"/>
      <c r="FRG34" s="238"/>
      <c r="FRH34" s="238"/>
      <c r="FRI34" s="238"/>
      <c r="FRJ34" s="238"/>
      <c r="FRK34" s="238"/>
      <c r="FRL34" s="238"/>
      <c r="FRM34" s="238"/>
      <c r="FRV34" s="238"/>
      <c r="FRW34" s="238"/>
      <c r="FRX34" s="238"/>
      <c r="FRY34" s="238"/>
      <c r="FRZ34" s="238"/>
      <c r="FSA34" s="238"/>
      <c r="FSB34" s="238"/>
      <c r="FSC34" s="238"/>
      <c r="FSL34" s="238"/>
      <c r="FSM34" s="238"/>
      <c r="FSN34" s="238"/>
      <c r="FSO34" s="238"/>
      <c r="FSP34" s="238"/>
      <c r="FSQ34" s="238"/>
      <c r="FSR34" s="238"/>
      <c r="FSS34" s="238"/>
      <c r="FTB34" s="238"/>
      <c r="FTC34" s="238"/>
      <c r="FTD34" s="238"/>
      <c r="FTE34" s="238"/>
      <c r="FTF34" s="238"/>
      <c r="FTG34" s="238"/>
      <c r="FTH34" s="238"/>
      <c r="FTI34" s="238"/>
      <c r="FTR34" s="238"/>
      <c r="FTS34" s="238"/>
      <c r="FTT34" s="238"/>
      <c r="FTU34" s="238"/>
      <c r="FTV34" s="238"/>
      <c r="FTW34" s="238"/>
      <c r="FTX34" s="238"/>
      <c r="FTY34" s="238"/>
      <c r="FUH34" s="238"/>
      <c r="FUI34" s="238"/>
      <c r="FUJ34" s="238"/>
      <c r="FUK34" s="238"/>
      <c r="FUL34" s="238"/>
      <c r="FUM34" s="238"/>
      <c r="FUN34" s="238"/>
      <c r="FUO34" s="238"/>
      <c r="FUX34" s="238"/>
      <c r="FUY34" s="238"/>
      <c r="FUZ34" s="238"/>
      <c r="FVA34" s="238"/>
      <c r="FVB34" s="238"/>
      <c r="FVC34" s="238"/>
      <c r="FVD34" s="238"/>
      <c r="FVE34" s="238"/>
      <c r="FVN34" s="238"/>
      <c r="FVO34" s="238"/>
      <c r="FVP34" s="238"/>
      <c r="FVQ34" s="238"/>
      <c r="FVR34" s="238"/>
      <c r="FVS34" s="238"/>
      <c r="FVT34" s="238"/>
      <c r="FVU34" s="238"/>
      <c r="FWD34" s="238"/>
      <c r="FWE34" s="238"/>
      <c r="FWF34" s="238"/>
      <c r="FWG34" s="238"/>
      <c r="FWH34" s="238"/>
      <c r="FWI34" s="238"/>
      <c r="FWJ34" s="238"/>
      <c r="FWK34" s="238"/>
      <c r="FWT34" s="238"/>
      <c r="FWU34" s="238"/>
      <c r="FWV34" s="238"/>
      <c r="FWW34" s="238"/>
      <c r="FWX34" s="238"/>
      <c r="FWY34" s="238"/>
      <c r="FWZ34" s="238"/>
      <c r="FXA34" s="238"/>
      <c r="FXJ34" s="238"/>
      <c r="FXK34" s="238"/>
      <c r="FXL34" s="238"/>
      <c r="FXM34" s="238"/>
      <c r="FXN34" s="238"/>
      <c r="FXO34" s="238"/>
      <c r="FXP34" s="238"/>
      <c r="FXQ34" s="238"/>
      <c r="FXZ34" s="238"/>
      <c r="FYA34" s="238"/>
      <c r="FYB34" s="238"/>
      <c r="FYC34" s="238"/>
      <c r="FYD34" s="238"/>
      <c r="FYE34" s="238"/>
      <c r="FYF34" s="238"/>
      <c r="FYG34" s="238"/>
      <c r="FYP34" s="238"/>
      <c r="FYQ34" s="238"/>
      <c r="FYR34" s="238"/>
      <c r="FYS34" s="238"/>
      <c r="FYT34" s="238"/>
      <c r="FYU34" s="238"/>
      <c r="FYV34" s="238"/>
      <c r="FYW34" s="238"/>
      <c r="FZF34" s="238"/>
      <c r="FZG34" s="238"/>
      <c r="FZH34" s="238"/>
      <c r="FZI34" s="238"/>
      <c r="FZJ34" s="238"/>
      <c r="FZK34" s="238"/>
      <c r="FZL34" s="238"/>
      <c r="FZM34" s="238"/>
      <c r="FZV34" s="238"/>
      <c r="FZW34" s="238"/>
      <c r="FZX34" s="238"/>
      <c r="FZY34" s="238"/>
      <c r="FZZ34" s="238"/>
      <c r="GAA34" s="238"/>
      <c r="GAB34" s="238"/>
      <c r="GAC34" s="238"/>
      <c r="GAL34" s="238"/>
      <c r="GAM34" s="238"/>
      <c r="GAN34" s="238"/>
      <c r="GAO34" s="238"/>
      <c r="GAP34" s="238"/>
      <c r="GAQ34" s="238"/>
      <c r="GAR34" s="238"/>
      <c r="GAS34" s="238"/>
      <c r="GBB34" s="238"/>
      <c r="GBC34" s="238"/>
      <c r="GBD34" s="238"/>
      <c r="GBE34" s="238"/>
      <c r="GBF34" s="238"/>
      <c r="GBG34" s="238"/>
      <c r="GBH34" s="238"/>
      <c r="GBI34" s="238"/>
      <c r="GBR34" s="238"/>
      <c r="GBS34" s="238"/>
      <c r="GBT34" s="238"/>
      <c r="GBU34" s="238"/>
      <c r="GBV34" s="238"/>
      <c r="GBW34" s="238"/>
      <c r="GBX34" s="238"/>
      <c r="GBY34" s="238"/>
      <c r="GCH34" s="238"/>
      <c r="GCI34" s="238"/>
      <c r="GCJ34" s="238"/>
      <c r="GCK34" s="238"/>
      <c r="GCL34" s="238"/>
      <c r="GCM34" s="238"/>
      <c r="GCN34" s="238"/>
      <c r="GCO34" s="238"/>
      <c r="GCX34" s="238"/>
      <c r="GCY34" s="238"/>
      <c r="GCZ34" s="238"/>
      <c r="GDA34" s="238"/>
      <c r="GDB34" s="238"/>
      <c r="GDC34" s="238"/>
      <c r="GDD34" s="238"/>
      <c r="GDE34" s="238"/>
      <c r="GDN34" s="238"/>
      <c r="GDO34" s="238"/>
      <c r="GDP34" s="238"/>
      <c r="GDQ34" s="238"/>
      <c r="GDR34" s="238"/>
      <c r="GDS34" s="238"/>
      <c r="GDT34" s="238"/>
      <c r="GDU34" s="238"/>
      <c r="GED34" s="238"/>
      <c r="GEE34" s="238"/>
      <c r="GEF34" s="238"/>
      <c r="GEG34" s="238"/>
      <c r="GEH34" s="238"/>
      <c r="GEI34" s="238"/>
      <c r="GEJ34" s="238"/>
      <c r="GEK34" s="238"/>
      <c r="GET34" s="238"/>
      <c r="GEU34" s="238"/>
      <c r="GEV34" s="238"/>
      <c r="GEW34" s="238"/>
      <c r="GEX34" s="238"/>
      <c r="GEY34" s="238"/>
      <c r="GEZ34" s="238"/>
      <c r="GFA34" s="238"/>
      <c r="GFJ34" s="238"/>
      <c r="GFK34" s="238"/>
      <c r="GFL34" s="238"/>
      <c r="GFM34" s="238"/>
      <c r="GFN34" s="238"/>
      <c r="GFO34" s="238"/>
      <c r="GFP34" s="238"/>
      <c r="GFQ34" s="238"/>
      <c r="GFZ34" s="238"/>
      <c r="GGA34" s="238"/>
      <c r="GGB34" s="238"/>
      <c r="GGC34" s="238"/>
      <c r="GGD34" s="238"/>
      <c r="GGE34" s="238"/>
      <c r="GGF34" s="238"/>
      <c r="GGG34" s="238"/>
      <c r="GGP34" s="238"/>
      <c r="GGQ34" s="238"/>
      <c r="GGR34" s="238"/>
      <c r="GGS34" s="238"/>
      <c r="GGT34" s="238"/>
      <c r="GGU34" s="238"/>
      <c r="GGV34" s="238"/>
      <c r="GGW34" s="238"/>
      <c r="GHF34" s="238"/>
      <c r="GHG34" s="238"/>
      <c r="GHH34" s="238"/>
      <c r="GHI34" s="238"/>
      <c r="GHJ34" s="238"/>
      <c r="GHK34" s="238"/>
      <c r="GHL34" s="238"/>
      <c r="GHM34" s="238"/>
      <c r="GHV34" s="238"/>
      <c r="GHW34" s="238"/>
      <c r="GHX34" s="238"/>
      <c r="GHY34" s="238"/>
      <c r="GHZ34" s="238"/>
      <c r="GIA34" s="238"/>
      <c r="GIB34" s="238"/>
      <c r="GIC34" s="238"/>
      <c r="GIL34" s="238"/>
      <c r="GIM34" s="238"/>
      <c r="GIN34" s="238"/>
      <c r="GIO34" s="238"/>
      <c r="GIP34" s="238"/>
      <c r="GIQ34" s="238"/>
      <c r="GIR34" s="238"/>
      <c r="GIS34" s="238"/>
      <c r="GJB34" s="238"/>
      <c r="GJC34" s="238"/>
      <c r="GJD34" s="238"/>
      <c r="GJE34" s="238"/>
      <c r="GJF34" s="238"/>
      <c r="GJG34" s="238"/>
      <c r="GJH34" s="238"/>
      <c r="GJI34" s="238"/>
      <c r="GJR34" s="238"/>
      <c r="GJS34" s="238"/>
      <c r="GJT34" s="238"/>
      <c r="GJU34" s="238"/>
      <c r="GJV34" s="238"/>
      <c r="GJW34" s="238"/>
      <c r="GJX34" s="238"/>
      <c r="GJY34" s="238"/>
      <c r="GKH34" s="238"/>
      <c r="GKI34" s="238"/>
      <c r="GKJ34" s="238"/>
      <c r="GKK34" s="238"/>
      <c r="GKL34" s="238"/>
      <c r="GKM34" s="238"/>
      <c r="GKN34" s="238"/>
      <c r="GKO34" s="238"/>
      <c r="GKX34" s="238"/>
      <c r="GKY34" s="238"/>
      <c r="GKZ34" s="238"/>
      <c r="GLA34" s="238"/>
      <c r="GLB34" s="238"/>
      <c r="GLC34" s="238"/>
      <c r="GLD34" s="238"/>
      <c r="GLE34" s="238"/>
      <c r="GLN34" s="238"/>
      <c r="GLO34" s="238"/>
      <c r="GLP34" s="238"/>
      <c r="GLQ34" s="238"/>
      <c r="GLR34" s="238"/>
      <c r="GLS34" s="238"/>
      <c r="GLT34" s="238"/>
      <c r="GLU34" s="238"/>
      <c r="GMD34" s="238"/>
      <c r="GME34" s="238"/>
      <c r="GMF34" s="238"/>
      <c r="GMG34" s="238"/>
      <c r="GMH34" s="238"/>
      <c r="GMI34" s="238"/>
      <c r="GMJ34" s="238"/>
      <c r="GMK34" s="238"/>
      <c r="GMT34" s="238"/>
      <c r="GMU34" s="238"/>
      <c r="GMV34" s="238"/>
      <c r="GMW34" s="238"/>
      <c r="GMX34" s="238"/>
      <c r="GMY34" s="238"/>
      <c r="GMZ34" s="238"/>
      <c r="GNA34" s="238"/>
      <c r="GNJ34" s="238"/>
      <c r="GNK34" s="238"/>
      <c r="GNL34" s="238"/>
      <c r="GNM34" s="238"/>
      <c r="GNN34" s="238"/>
      <c r="GNO34" s="238"/>
      <c r="GNP34" s="238"/>
      <c r="GNQ34" s="238"/>
      <c r="GNZ34" s="238"/>
      <c r="GOA34" s="238"/>
      <c r="GOB34" s="238"/>
      <c r="GOC34" s="238"/>
      <c r="GOD34" s="238"/>
      <c r="GOE34" s="238"/>
      <c r="GOF34" s="238"/>
      <c r="GOG34" s="238"/>
      <c r="GOP34" s="238"/>
      <c r="GOQ34" s="238"/>
      <c r="GOR34" s="238"/>
      <c r="GOS34" s="238"/>
      <c r="GOT34" s="238"/>
      <c r="GOU34" s="238"/>
      <c r="GOV34" s="238"/>
      <c r="GOW34" s="238"/>
      <c r="GPF34" s="238"/>
      <c r="GPG34" s="238"/>
      <c r="GPH34" s="238"/>
      <c r="GPI34" s="238"/>
      <c r="GPJ34" s="238"/>
      <c r="GPK34" s="238"/>
      <c r="GPL34" s="238"/>
      <c r="GPM34" s="238"/>
      <c r="GPV34" s="238"/>
      <c r="GPW34" s="238"/>
      <c r="GPX34" s="238"/>
      <c r="GPY34" s="238"/>
      <c r="GPZ34" s="238"/>
      <c r="GQA34" s="238"/>
      <c r="GQB34" s="238"/>
      <c r="GQC34" s="238"/>
      <c r="GQL34" s="238"/>
      <c r="GQM34" s="238"/>
      <c r="GQN34" s="238"/>
      <c r="GQO34" s="238"/>
      <c r="GQP34" s="238"/>
      <c r="GQQ34" s="238"/>
      <c r="GQR34" s="238"/>
      <c r="GQS34" s="238"/>
      <c r="GRB34" s="238"/>
      <c r="GRC34" s="238"/>
      <c r="GRD34" s="238"/>
      <c r="GRE34" s="238"/>
      <c r="GRF34" s="238"/>
      <c r="GRG34" s="238"/>
      <c r="GRH34" s="238"/>
      <c r="GRI34" s="238"/>
      <c r="GRR34" s="238"/>
      <c r="GRS34" s="238"/>
      <c r="GRT34" s="238"/>
      <c r="GRU34" s="238"/>
      <c r="GRV34" s="238"/>
      <c r="GRW34" s="238"/>
      <c r="GRX34" s="238"/>
      <c r="GRY34" s="238"/>
      <c r="GSH34" s="238"/>
      <c r="GSI34" s="238"/>
      <c r="GSJ34" s="238"/>
      <c r="GSK34" s="238"/>
      <c r="GSL34" s="238"/>
      <c r="GSM34" s="238"/>
      <c r="GSN34" s="238"/>
      <c r="GSO34" s="238"/>
      <c r="GSX34" s="238"/>
      <c r="GSY34" s="238"/>
      <c r="GSZ34" s="238"/>
      <c r="GTA34" s="238"/>
      <c r="GTB34" s="238"/>
      <c r="GTC34" s="238"/>
      <c r="GTD34" s="238"/>
      <c r="GTE34" s="238"/>
      <c r="GTN34" s="238"/>
      <c r="GTO34" s="238"/>
      <c r="GTP34" s="238"/>
      <c r="GTQ34" s="238"/>
      <c r="GTR34" s="238"/>
      <c r="GTS34" s="238"/>
      <c r="GTT34" s="238"/>
      <c r="GTU34" s="238"/>
      <c r="GUD34" s="238"/>
      <c r="GUE34" s="238"/>
      <c r="GUF34" s="238"/>
      <c r="GUG34" s="238"/>
      <c r="GUH34" s="238"/>
      <c r="GUI34" s="238"/>
      <c r="GUJ34" s="238"/>
      <c r="GUK34" s="238"/>
      <c r="GUT34" s="238"/>
      <c r="GUU34" s="238"/>
      <c r="GUV34" s="238"/>
      <c r="GUW34" s="238"/>
      <c r="GUX34" s="238"/>
      <c r="GUY34" s="238"/>
      <c r="GUZ34" s="238"/>
      <c r="GVA34" s="238"/>
      <c r="GVJ34" s="238"/>
      <c r="GVK34" s="238"/>
      <c r="GVL34" s="238"/>
      <c r="GVM34" s="238"/>
      <c r="GVN34" s="238"/>
      <c r="GVO34" s="238"/>
      <c r="GVP34" s="238"/>
      <c r="GVQ34" s="238"/>
      <c r="GVZ34" s="238"/>
      <c r="GWA34" s="238"/>
      <c r="GWB34" s="238"/>
      <c r="GWC34" s="238"/>
      <c r="GWD34" s="238"/>
      <c r="GWE34" s="238"/>
      <c r="GWF34" s="238"/>
      <c r="GWG34" s="238"/>
      <c r="GWP34" s="238"/>
      <c r="GWQ34" s="238"/>
      <c r="GWR34" s="238"/>
      <c r="GWS34" s="238"/>
      <c r="GWT34" s="238"/>
      <c r="GWU34" s="238"/>
      <c r="GWV34" s="238"/>
      <c r="GWW34" s="238"/>
      <c r="GXF34" s="238"/>
      <c r="GXG34" s="238"/>
      <c r="GXH34" s="238"/>
      <c r="GXI34" s="238"/>
      <c r="GXJ34" s="238"/>
      <c r="GXK34" s="238"/>
      <c r="GXL34" s="238"/>
      <c r="GXM34" s="238"/>
      <c r="GXV34" s="238"/>
      <c r="GXW34" s="238"/>
      <c r="GXX34" s="238"/>
      <c r="GXY34" s="238"/>
      <c r="GXZ34" s="238"/>
      <c r="GYA34" s="238"/>
      <c r="GYB34" s="238"/>
      <c r="GYC34" s="238"/>
      <c r="GYL34" s="238"/>
      <c r="GYM34" s="238"/>
      <c r="GYN34" s="238"/>
      <c r="GYO34" s="238"/>
      <c r="GYP34" s="238"/>
      <c r="GYQ34" s="238"/>
      <c r="GYR34" s="238"/>
      <c r="GYS34" s="238"/>
      <c r="GZB34" s="238"/>
      <c r="GZC34" s="238"/>
      <c r="GZD34" s="238"/>
      <c r="GZE34" s="238"/>
      <c r="GZF34" s="238"/>
      <c r="GZG34" s="238"/>
      <c r="GZH34" s="238"/>
      <c r="GZI34" s="238"/>
      <c r="GZR34" s="238"/>
      <c r="GZS34" s="238"/>
      <c r="GZT34" s="238"/>
      <c r="GZU34" s="238"/>
      <c r="GZV34" s="238"/>
      <c r="GZW34" s="238"/>
      <c r="GZX34" s="238"/>
      <c r="GZY34" s="238"/>
      <c r="HAH34" s="238"/>
      <c r="HAI34" s="238"/>
      <c r="HAJ34" s="238"/>
      <c r="HAK34" s="238"/>
      <c r="HAL34" s="238"/>
      <c r="HAM34" s="238"/>
      <c r="HAN34" s="238"/>
      <c r="HAO34" s="238"/>
      <c r="HAX34" s="238"/>
      <c r="HAY34" s="238"/>
      <c r="HAZ34" s="238"/>
      <c r="HBA34" s="238"/>
      <c r="HBB34" s="238"/>
      <c r="HBC34" s="238"/>
      <c r="HBD34" s="238"/>
      <c r="HBE34" s="238"/>
      <c r="HBN34" s="238"/>
      <c r="HBO34" s="238"/>
      <c r="HBP34" s="238"/>
      <c r="HBQ34" s="238"/>
      <c r="HBR34" s="238"/>
      <c r="HBS34" s="238"/>
      <c r="HBT34" s="238"/>
      <c r="HBU34" s="238"/>
      <c r="HCD34" s="238"/>
      <c r="HCE34" s="238"/>
      <c r="HCF34" s="238"/>
      <c r="HCG34" s="238"/>
      <c r="HCH34" s="238"/>
      <c r="HCI34" s="238"/>
      <c r="HCJ34" s="238"/>
      <c r="HCK34" s="238"/>
      <c r="HCT34" s="238"/>
      <c r="HCU34" s="238"/>
      <c r="HCV34" s="238"/>
      <c r="HCW34" s="238"/>
      <c r="HCX34" s="238"/>
      <c r="HCY34" s="238"/>
      <c r="HCZ34" s="238"/>
      <c r="HDA34" s="238"/>
      <c r="HDJ34" s="238"/>
      <c r="HDK34" s="238"/>
      <c r="HDL34" s="238"/>
      <c r="HDM34" s="238"/>
      <c r="HDN34" s="238"/>
      <c r="HDO34" s="238"/>
      <c r="HDP34" s="238"/>
      <c r="HDQ34" s="238"/>
      <c r="HDZ34" s="238"/>
      <c r="HEA34" s="238"/>
      <c r="HEB34" s="238"/>
      <c r="HEC34" s="238"/>
      <c r="HED34" s="238"/>
      <c r="HEE34" s="238"/>
      <c r="HEF34" s="238"/>
      <c r="HEG34" s="238"/>
      <c r="HEP34" s="238"/>
      <c r="HEQ34" s="238"/>
      <c r="HER34" s="238"/>
      <c r="HES34" s="238"/>
      <c r="HET34" s="238"/>
      <c r="HEU34" s="238"/>
      <c r="HEV34" s="238"/>
      <c r="HEW34" s="238"/>
      <c r="HFF34" s="238"/>
      <c r="HFG34" s="238"/>
      <c r="HFH34" s="238"/>
      <c r="HFI34" s="238"/>
      <c r="HFJ34" s="238"/>
      <c r="HFK34" s="238"/>
      <c r="HFL34" s="238"/>
      <c r="HFM34" s="238"/>
      <c r="HFV34" s="238"/>
      <c r="HFW34" s="238"/>
      <c r="HFX34" s="238"/>
      <c r="HFY34" s="238"/>
      <c r="HFZ34" s="238"/>
      <c r="HGA34" s="238"/>
      <c r="HGB34" s="238"/>
      <c r="HGC34" s="238"/>
      <c r="HGL34" s="238"/>
      <c r="HGM34" s="238"/>
      <c r="HGN34" s="238"/>
      <c r="HGO34" s="238"/>
      <c r="HGP34" s="238"/>
      <c r="HGQ34" s="238"/>
      <c r="HGR34" s="238"/>
      <c r="HGS34" s="238"/>
      <c r="HHB34" s="238"/>
      <c r="HHC34" s="238"/>
      <c r="HHD34" s="238"/>
      <c r="HHE34" s="238"/>
      <c r="HHF34" s="238"/>
      <c r="HHG34" s="238"/>
      <c r="HHH34" s="238"/>
      <c r="HHI34" s="238"/>
      <c r="HHR34" s="238"/>
      <c r="HHS34" s="238"/>
      <c r="HHT34" s="238"/>
      <c r="HHU34" s="238"/>
      <c r="HHV34" s="238"/>
      <c r="HHW34" s="238"/>
      <c r="HHX34" s="238"/>
      <c r="HHY34" s="238"/>
      <c r="HIH34" s="238"/>
      <c r="HII34" s="238"/>
      <c r="HIJ34" s="238"/>
      <c r="HIK34" s="238"/>
      <c r="HIL34" s="238"/>
      <c r="HIM34" s="238"/>
      <c r="HIN34" s="238"/>
      <c r="HIO34" s="238"/>
      <c r="HIX34" s="238"/>
      <c r="HIY34" s="238"/>
      <c r="HIZ34" s="238"/>
      <c r="HJA34" s="238"/>
      <c r="HJB34" s="238"/>
      <c r="HJC34" s="238"/>
      <c r="HJD34" s="238"/>
      <c r="HJE34" s="238"/>
      <c r="HJN34" s="238"/>
      <c r="HJO34" s="238"/>
      <c r="HJP34" s="238"/>
      <c r="HJQ34" s="238"/>
      <c r="HJR34" s="238"/>
      <c r="HJS34" s="238"/>
      <c r="HJT34" s="238"/>
      <c r="HJU34" s="238"/>
      <c r="HKD34" s="238"/>
      <c r="HKE34" s="238"/>
      <c r="HKF34" s="238"/>
      <c r="HKG34" s="238"/>
      <c r="HKH34" s="238"/>
      <c r="HKI34" s="238"/>
      <c r="HKJ34" s="238"/>
      <c r="HKK34" s="238"/>
      <c r="HKT34" s="238"/>
      <c r="HKU34" s="238"/>
      <c r="HKV34" s="238"/>
      <c r="HKW34" s="238"/>
      <c r="HKX34" s="238"/>
      <c r="HKY34" s="238"/>
      <c r="HKZ34" s="238"/>
      <c r="HLA34" s="238"/>
      <c r="HLJ34" s="238"/>
      <c r="HLK34" s="238"/>
      <c r="HLL34" s="238"/>
      <c r="HLM34" s="238"/>
      <c r="HLN34" s="238"/>
      <c r="HLO34" s="238"/>
      <c r="HLP34" s="238"/>
      <c r="HLQ34" s="238"/>
      <c r="HLZ34" s="238"/>
      <c r="HMA34" s="238"/>
      <c r="HMB34" s="238"/>
      <c r="HMC34" s="238"/>
      <c r="HMD34" s="238"/>
      <c r="HME34" s="238"/>
      <c r="HMF34" s="238"/>
      <c r="HMG34" s="238"/>
      <c r="HMP34" s="238"/>
      <c r="HMQ34" s="238"/>
      <c r="HMR34" s="238"/>
      <c r="HMS34" s="238"/>
      <c r="HMT34" s="238"/>
      <c r="HMU34" s="238"/>
      <c r="HMV34" s="238"/>
      <c r="HMW34" s="238"/>
      <c r="HNF34" s="238"/>
      <c r="HNG34" s="238"/>
      <c r="HNH34" s="238"/>
      <c r="HNI34" s="238"/>
      <c r="HNJ34" s="238"/>
      <c r="HNK34" s="238"/>
      <c r="HNL34" s="238"/>
      <c r="HNM34" s="238"/>
      <c r="HNV34" s="238"/>
      <c r="HNW34" s="238"/>
      <c r="HNX34" s="238"/>
      <c r="HNY34" s="238"/>
      <c r="HNZ34" s="238"/>
      <c r="HOA34" s="238"/>
      <c r="HOB34" s="238"/>
      <c r="HOC34" s="238"/>
      <c r="HOL34" s="238"/>
      <c r="HOM34" s="238"/>
      <c r="HON34" s="238"/>
      <c r="HOO34" s="238"/>
      <c r="HOP34" s="238"/>
      <c r="HOQ34" s="238"/>
      <c r="HOR34" s="238"/>
      <c r="HOS34" s="238"/>
      <c r="HPB34" s="238"/>
      <c r="HPC34" s="238"/>
      <c r="HPD34" s="238"/>
      <c r="HPE34" s="238"/>
      <c r="HPF34" s="238"/>
      <c r="HPG34" s="238"/>
      <c r="HPH34" s="238"/>
      <c r="HPI34" s="238"/>
      <c r="HPR34" s="238"/>
      <c r="HPS34" s="238"/>
      <c r="HPT34" s="238"/>
      <c r="HPU34" s="238"/>
      <c r="HPV34" s="238"/>
      <c r="HPW34" s="238"/>
      <c r="HPX34" s="238"/>
      <c r="HPY34" s="238"/>
      <c r="HQH34" s="238"/>
      <c r="HQI34" s="238"/>
      <c r="HQJ34" s="238"/>
      <c r="HQK34" s="238"/>
      <c r="HQL34" s="238"/>
      <c r="HQM34" s="238"/>
      <c r="HQN34" s="238"/>
      <c r="HQO34" s="238"/>
      <c r="HQX34" s="238"/>
      <c r="HQY34" s="238"/>
      <c r="HQZ34" s="238"/>
      <c r="HRA34" s="238"/>
      <c r="HRB34" s="238"/>
      <c r="HRC34" s="238"/>
      <c r="HRD34" s="238"/>
      <c r="HRE34" s="238"/>
      <c r="HRN34" s="238"/>
      <c r="HRO34" s="238"/>
      <c r="HRP34" s="238"/>
      <c r="HRQ34" s="238"/>
      <c r="HRR34" s="238"/>
      <c r="HRS34" s="238"/>
      <c r="HRT34" s="238"/>
      <c r="HRU34" s="238"/>
      <c r="HSD34" s="238"/>
      <c r="HSE34" s="238"/>
      <c r="HSF34" s="238"/>
      <c r="HSG34" s="238"/>
      <c r="HSH34" s="238"/>
      <c r="HSI34" s="238"/>
      <c r="HSJ34" s="238"/>
      <c r="HSK34" s="238"/>
      <c r="HST34" s="238"/>
      <c r="HSU34" s="238"/>
      <c r="HSV34" s="238"/>
      <c r="HSW34" s="238"/>
      <c r="HSX34" s="238"/>
      <c r="HSY34" s="238"/>
      <c r="HSZ34" s="238"/>
      <c r="HTA34" s="238"/>
      <c r="HTJ34" s="238"/>
      <c r="HTK34" s="238"/>
      <c r="HTL34" s="238"/>
      <c r="HTM34" s="238"/>
      <c r="HTN34" s="238"/>
      <c r="HTO34" s="238"/>
      <c r="HTP34" s="238"/>
      <c r="HTQ34" s="238"/>
      <c r="HTZ34" s="238"/>
      <c r="HUA34" s="238"/>
      <c r="HUB34" s="238"/>
      <c r="HUC34" s="238"/>
      <c r="HUD34" s="238"/>
      <c r="HUE34" s="238"/>
      <c r="HUF34" s="238"/>
      <c r="HUG34" s="238"/>
      <c r="HUP34" s="238"/>
      <c r="HUQ34" s="238"/>
      <c r="HUR34" s="238"/>
      <c r="HUS34" s="238"/>
      <c r="HUT34" s="238"/>
      <c r="HUU34" s="238"/>
      <c r="HUV34" s="238"/>
      <c r="HUW34" s="238"/>
      <c r="HVF34" s="238"/>
      <c r="HVG34" s="238"/>
      <c r="HVH34" s="238"/>
      <c r="HVI34" s="238"/>
      <c r="HVJ34" s="238"/>
      <c r="HVK34" s="238"/>
      <c r="HVL34" s="238"/>
      <c r="HVM34" s="238"/>
      <c r="HVV34" s="238"/>
      <c r="HVW34" s="238"/>
      <c r="HVX34" s="238"/>
      <c r="HVY34" s="238"/>
      <c r="HVZ34" s="238"/>
      <c r="HWA34" s="238"/>
      <c r="HWB34" s="238"/>
      <c r="HWC34" s="238"/>
      <c r="HWL34" s="238"/>
      <c r="HWM34" s="238"/>
      <c r="HWN34" s="238"/>
      <c r="HWO34" s="238"/>
      <c r="HWP34" s="238"/>
      <c r="HWQ34" s="238"/>
      <c r="HWR34" s="238"/>
      <c r="HWS34" s="238"/>
      <c r="HXB34" s="238"/>
      <c r="HXC34" s="238"/>
      <c r="HXD34" s="238"/>
      <c r="HXE34" s="238"/>
      <c r="HXF34" s="238"/>
      <c r="HXG34" s="238"/>
      <c r="HXH34" s="238"/>
      <c r="HXI34" s="238"/>
      <c r="HXR34" s="238"/>
      <c r="HXS34" s="238"/>
      <c r="HXT34" s="238"/>
      <c r="HXU34" s="238"/>
      <c r="HXV34" s="238"/>
      <c r="HXW34" s="238"/>
      <c r="HXX34" s="238"/>
      <c r="HXY34" s="238"/>
      <c r="HYH34" s="238"/>
      <c r="HYI34" s="238"/>
      <c r="HYJ34" s="238"/>
      <c r="HYK34" s="238"/>
      <c r="HYL34" s="238"/>
      <c r="HYM34" s="238"/>
      <c r="HYN34" s="238"/>
      <c r="HYO34" s="238"/>
      <c r="HYX34" s="238"/>
      <c r="HYY34" s="238"/>
      <c r="HYZ34" s="238"/>
      <c r="HZA34" s="238"/>
      <c r="HZB34" s="238"/>
      <c r="HZC34" s="238"/>
      <c r="HZD34" s="238"/>
      <c r="HZE34" s="238"/>
      <c r="HZN34" s="238"/>
      <c r="HZO34" s="238"/>
      <c r="HZP34" s="238"/>
      <c r="HZQ34" s="238"/>
      <c r="HZR34" s="238"/>
      <c r="HZS34" s="238"/>
      <c r="HZT34" s="238"/>
      <c r="HZU34" s="238"/>
      <c r="IAD34" s="238"/>
      <c r="IAE34" s="238"/>
      <c r="IAF34" s="238"/>
      <c r="IAG34" s="238"/>
      <c r="IAH34" s="238"/>
      <c r="IAI34" s="238"/>
      <c r="IAJ34" s="238"/>
      <c r="IAK34" s="238"/>
      <c r="IAT34" s="238"/>
      <c r="IAU34" s="238"/>
      <c r="IAV34" s="238"/>
      <c r="IAW34" s="238"/>
      <c r="IAX34" s="238"/>
      <c r="IAY34" s="238"/>
      <c r="IAZ34" s="238"/>
      <c r="IBA34" s="238"/>
      <c r="IBJ34" s="238"/>
      <c r="IBK34" s="238"/>
      <c r="IBL34" s="238"/>
      <c r="IBM34" s="238"/>
      <c r="IBN34" s="238"/>
      <c r="IBO34" s="238"/>
      <c r="IBP34" s="238"/>
      <c r="IBQ34" s="238"/>
      <c r="IBZ34" s="238"/>
      <c r="ICA34" s="238"/>
      <c r="ICB34" s="238"/>
      <c r="ICC34" s="238"/>
      <c r="ICD34" s="238"/>
      <c r="ICE34" s="238"/>
      <c r="ICF34" s="238"/>
      <c r="ICG34" s="238"/>
      <c r="ICP34" s="238"/>
      <c r="ICQ34" s="238"/>
      <c r="ICR34" s="238"/>
      <c r="ICS34" s="238"/>
      <c r="ICT34" s="238"/>
      <c r="ICU34" s="238"/>
      <c r="ICV34" s="238"/>
      <c r="ICW34" s="238"/>
      <c r="IDF34" s="238"/>
      <c r="IDG34" s="238"/>
      <c r="IDH34" s="238"/>
      <c r="IDI34" s="238"/>
      <c r="IDJ34" s="238"/>
      <c r="IDK34" s="238"/>
      <c r="IDL34" s="238"/>
      <c r="IDM34" s="238"/>
      <c r="IDV34" s="238"/>
      <c r="IDW34" s="238"/>
      <c r="IDX34" s="238"/>
      <c r="IDY34" s="238"/>
      <c r="IDZ34" s="238"/>
      <c r="IEA34" s="238"/>
      <c r="IEB34" s="238"/>
      <c r="IEC34" s="238"/>
      <c r="IEL34" s="238"/>
      <c r="IEM34" s="238"/>
      <c r="IEN34" s="238"/>
      <c r="IEO34" s="238"/>
      <c r="IEP34" s="238"/>
      <c r="IEQ34" s="238"/>
      <c r="IER34" s="238"/>
      <c r="IES34" s="238"/>
      <c r="IFB34" s="238"/>
      <c r="IFC34" s="238"/>
      <c r="IFD34" s="238"/>
      <c r="IFE34" s="238"/>
      <c r="IFF34" s="238"/>
      <c r="IFG34" s="238"/>
      <c r="IFH34" s="238"/>
      <c r="IFI34" s="238"/>
      <c r="IFR34" s="238"/>
      <c r="IFS34" s="238"/>
      <c r="IFT34" s="238"/>
      <c r="IFU34" s="238"/>
      <c r="IFV34" s="238"/>
      <c r="IFW34" s="238"/>
      <c r="IFX34" s="238"/>
      <c r="IFY34" s="238"/>
      <c r="IGH34" s="238"/>
      <c r="IGI34" s="238"/>
      <c r="IGJ34" s="238"/>
      <c r="IGK34" s="238"/>
      <c r="IGL34" s="238"/>
      <c r="IGM34" s="238"/>
      <c r="IGN34" s="238"/>
      <c r="IGO34" s="238"/>
      <c r="IGX34" s="238"/>
      <c r="IGY34" s="238"/>
      <c r="IGZ34" s="238"/>
      <c r="IHA34" s="238"/>
      <c r="IHB34" s="238"/>
      <c r="IHC34" s="238"/>
      <c r="IHD34" s="238"/>
      <c r="IHE34" s="238"/>
      <c r="IHN34" s="238"/>
      <c r="IHO34" s="238"/>
      <c r="IHP34" s="238"/>
      <c r="IHQ34" s="238"/>
      <c r="IHR34" s="238"/>
      <c r="IHS34" s="238"/>
      <c r="IHT34" s="238"/>
      <c r="IHU34" s="238"/>
      <c r="IID34" s="238"/>
      <c r="IIE34" s="238"/>
      <c r="IIF34" s="238"/>
      <c r="IIG34" s="238"/>
      <c r="IIH34" s="238"/>
      <c r="III34" s="238"/>
      <c r="IIJ34" s="238"/>
      <c r="IIK34" s="238"/>
      <c r="IIT34" s="238"/>
      <c r="IIU34" s="238"/>
      <c r="IIV34" s="238"/>
      <c r="IIW34" s="238"/>
      <c r="IIX34" s="238"/>
      <c r="IIY34" s="238"/>
      <c r="IIZ34" s="238"/>
      <c r="IJA34" s="238"/>
      <c r="IJJ34" s="238"/>
      <c r="IJK34" s="238"/>
      <c r="IJL34" s="238"/>
      <c r="IJM34" s="238"/>
      <c r="IJN34" s="238"/>
      <c r="IJO34" s="238"/>
      <c r="IJP34" s="238"/>
      <c r="IJQ34" s="238"/>
      <c r="IJZ34" s="238"/>
      <c r="IKA34" s="238"/>
      <c r="IKB34" s="238"/>
      <c r="IKC34" s="238"/>
      <c r="IKD34" s="238"/>
      <c r="IKE34" s="238"/>
      <c r="IKF34" s="238"/>
      <c r="IKG34" s="238"/>
      <c r="IKP34" s="238"/>
      <c r="IKQ34" s="238"/>
      <c r="IKR34" s="238"/>
      <c r="IKS34" s="238"/>
      <c r="IKT34" s="238"/>
      <c r="IKU34" s="238"/>
      <c r="IKV34" s="238"/>
      <c r="IKW34" s="238"/>
      <c r="ILF34" s="238"/>
      <c r="ILG34" s="238"/>
      <c r="ILH34" s="238"/>
      <c r="ILI34" s="238"/>
      <c r="ILJ34" s="238"/>
      <c r="ILK34" s="238"/>
      <c r="ILL34" s="238"/>
      <c r="ILM34" s="238"/>
      <c r="ILV34" s="238"/>
      <c r="ILW34" s="238"/>
      <c r="ILX34" s="238"/>
      <c r="ILY34" s="238"/>
      <c r="ILZ34" s="238"/>
      <c r="IMA34" s="238"/>
      <c r="IMB34" s="238"/>
      <c r="IMC34" s="238"/>
      <c r="IML34" s="238"/>
      <c r="IMM34" s="238"/>
      <c r="IMN34" s="238"/>
      <c r="IMO34" s="238"/>
      <c r="IMP34" s="238"/>
      <c r="IMQ34" s="238"/>
      <c r="IMR34" s="238"/>
      <c r="IMS34" s="238"/>
      <c r="INB34" s="238"/>
      <c r="INC34" s="238"/>
      <c r="IND34" s="238"/>
      <c r="INE34" s="238"/>
      <c r="INF34" s="238"/>
      <c r="ING34" s="238"/>
      <c r="INH34" s="238"/>
      <c r="INI34" s="238"/>
      <c r="INR34" s="238"/>
      <c r="INS34" s="238"/>
      <c r="INT34" s="238"/>
      <c r="INU34" s="238"/>
      <c r="INV34" s="238"/>
      <c r="INW34" s="238"/>
      <c r="INX34" s="238"/>
      <c r="INY34" s="238"/>
      <c r="IOH34" s="238"/>
      <c r="IOI34" s="238"/>
      <c r="IOJ34" s="238"/>
      <c r="IOK34" s="238"/>
      <c r="IOL34" s="238"/>
      <c r="IOM34" s="238"/>
      <c r="ION34" s="238"/>
      <c r="IOO34" s="238"/>
      <c r="IOX34" s="238"/>
      <c r="IOY34" s="238"/>
      <c r="IOZ34" s="238"/>
      <c r="IPA34" s="238"/>
      <c r="IPB34" s="238"/>
      <c r="IPC34" s="238"/>
      <c r="IPD34" s="238"/>
      <c r="IPE34" s="238"/>
      <c r="IPN34" s="238"/>
      <c r="IPO34" s="238"/>
      <c r="IPP34" s="238"/>
      <c r="IPQ34" s="238"/>
      <c r="IPR34" s="238"/>
      <c r="IPS34" s="238"/>
      <c r="IPT34" s="238"/>
      <c r="IPU34" s="238"/>
      <c r="IQD34" s="238"/>
      <c r="IQE34" s="238"/>
      <c r="IQF34" s="238"/>
      <c r="IQG34" s="238"/>
      <c r="IQH34" s="238"/>
      <c r="IQI34" s="238"/>
      <c r="IQJ34" s="238"/>
      <c r="IQK34" s="238"/>
      <c r="IQT34" s="238"/>
      <c r="IQU34" s="238"/>
      <c r="IQV34" s="238"/>
      <c r="IQW34" s="238"/>
      <c r="IQX34" s="238"/>
      <c r="IQY34" s="238"/>
      <c r="IQZ34" s="238"/>
      <c r="IRA34" s="238"/>
      <c r="IRJ34" s="238"/>
      <c r="IRK34" s="238"/>
      <c r="IRL34" s="238"/>
      <c r="IRM34" s="238"/>
      <c r="IRN34" s="238"/>
      <c r="IRO34" s="238"/>
      <c r="IRP34" s="238"/>
      <c r="IRQ34" s="238"/>
      <c r="IRZ34" s="238"/>
      <c r="ISA34" s="238"/>
      <c r="ISB34" s="238"/>
      <c r="ISC34" s="238"/>
      <c r="ISD34" s="238"/>
      <c r="ISE34" s="238"/>
      <c r="ISF34" s="238"/>
      <c r="ISG34" s="238"/>
      <c r="ISP34" s="238"/>
      <c r="ISQ34" s="238"/>
      <c r="ISR34" s="238"/>
      <c r="ISS34" s="238"/>
      <c r="IST34" s="238"/>
      <c r="ISU34" s="238"/>
      <c r="ISV34" s="238"/>
      <c r="ISW34" s="238"/>
      <c r="ITF34" s="238"/>
      <c r="ITG34" s="238"/>
      <c r="ITH34" s="238"/>
      <c r="ITI34" s="238"/>
      <c r="ITJ34" s="238"/>
      <c r="ITK34" s="238"/>
      <c r="ITL34" s="238"/>
      <c r="ITM34" s="238"/>
      <c r="ITV34" s="238"/>
      <c r="ITW34" s="238"/>
      <c r="ITX34" s="238"/>
      <c r="ITY34" s="238"/>
      <c r="ITZ34" s="238"/>
      <c r="IUA34" s="238"/>
      <c r="IUB34" s="238"/>
      <c r="IUC34" s="238"/>
      <c r="IUL34" s="238"/>
      <c r="IUM34" s="238"/>
      <c r="IUN34" s="238"/>
      <c r="IUO34" s="238"/>
      <c r="IUP34" s="238"/>
      <c r="IUQ34" s="238"/>
      <c r="IUR34" s="238"/>
      <c r="IUS34" s="238"/>
      <c r="IVB34" s="238"/>
      <c r="IVC34" s="238"/>
      <c r="IVD34" s="238"/>
      <c r="IVE34" s="238"/>
      <c r="IVF34" s="238"/>
      <c r="IVG34" s="238"/>
      <c r="IVH34" s="238"/>
      <c r="IVI34" s="238"/>
      <c r="IVR34" s="238"/>
      <c r="IVS34" s="238"/>
      <c r="IVT34" s="238"/>
      <c r="IVU34" s="238"/>
      <c r="IVV34" s="238"/>
      <c r="IVW34" s="238"/>
      <c r="IVX34" s="238"/>
      <c r="IVY34" s="238"/>
      <c r="IWH34" s="238"/>
      <c r="IWI34" s="238"/>
      <c r="IWJ34" s="238"/>
      <c r="IWK34" s="238"/>
      <c r="IWL34" s="238"/>
      <c r="IWM34" s="238"/>
      <c r="IWN34" s="238"/>
      <c r="IWO34" s="238"/>
      <c r="IWX34" s="238"/>
      <c r="IWY34" s="238"/>
      <c r="IWZ34" s="238"/>
      <c r="IXA34" s="238"/>
      <c r="IXB34" s="238"/>
      <c r="IXC34" s="238"/>
      <c r="IXD34" s="238"/>
      <c r="IXE34" s="238"/>
      <c r="IXN34" s="238"/>
      <c r="IXO34" s="238"/>
      <c r="IXP34" s="238"/>
      <c r="IXQ34" s="238"/>
      <c r="IXR34" s="238"/>
      <c r="IXS34" s="238"/>
      <c r="IXT34" s="238"/>
      <c r="IXU34" s="238"/>
      <c r="IYD34" s="238"/>
      <c r="IYE34" s="238"/>
      <c r="IYF34" s="238"/>
      <c r="IYG34" s="238"/>
      <c r="IYH34" s="238"/>
      <c r="IYI34" s="238"/>
      <c r="IYJ34" s="238"/>
      <c r="IYK34" s="238"/>
      <c r="IYT34" s="238"/>
      <c r="IYU34" s="238"/>
      <c r="IYV34" s="238"/>
      <c r="IYW34" s="238"/>
      <c r="IYX34" s="238"/>
      <c r="IYY34" s="238"/>
      <c r="IYZ34" s="238"/>
      <c r="IZA34" s="238"/>
      <c r="IZJ34" s="238"/>
      <c r="IZK34" s="238"/>
      <c r="IZL34" s="238"/>
      <c r="IZM34" s="238"/>
      <c r="IZN34" s="238"/>
      <c r="IZO34" s="238"/>
      <c r="IZP34" s="238"/>
      <c r="IZQ34" s="238"/>
      <c r="IZZ34" s="238"/>
      <c r="JAA34" s="238"/>
      <c r="JAB34" s="238"/>
      <c r="JAC34" s="238"/>
      <c r="JAD34" s="238"/>
      <c r="JAE34" s="238"/>
      <c r="JAF34" s="238"/>
      <c r="JAG34" s="238"/>
      <c r="JAP34" s="238"/>
      <c r="JAQ34" s="238"/>
      <c r="JAR34" s="238"/>
      <c r="JAS34" s="238"/>
      <c r="JAT34" s="238"/>
      <c r="JAU34" s="238"/>
      <c r="JAV34" s="238"/>
      <c r="JAW34" s="238"/>
      <c r="JBF34" s="238"/>
      <c r="JBG34" s="238"/>
      <c r="JBH34" s="238"/>
      <c r="JBI34" s="238"/>
      <c r="JBJ34" s="238"/>
      <c r="JBK34" s="238"/>
      <c r="JBL34" s="238"/>
      <c r="JBM34" s="238"/>
      <c r="JBV34" s="238"/>
      <c r="JBW34" s="238"/>
      <c r="JBX34" s="238"/>
      <c r="JBY34" s="238"/>
      <c r="JBZ34" s="238"/>
      <c r="JCA34" s="238"/>
      <c r="JCB34" s="238"/>
      <c r="JCC34" s="238"/>
      <c r="JCL34" s="238"/>
      <c r="JCM34" s="238"/>
      <c r="JCN34" s="238"/>
      <c r="JCO34" s="238"/>
      <c r="JCP34" s="238"/>
      <c r="JCQ34" s="238"/>
      <c r="JCR34" s="238"/>
      <c r="JCS34" s="238"/>
      <c r="JDB34" s="238"/>
      <c r="JDC34" s="238"/>
      <c r="JDD34" s="238"/>
      <c r="JDE34" s="238"/>
      <c r="JDF34" s="238"/>
      <c r="JDG34" s="238"/>
      <c r="JDH34" s="238"/>
      <c r="JDI34" s="238"/>
      <c r="JDR34" s="238"/>
      <c r="JDS34" s="238"/>
      <c r="JDT34" s="238"/>
      <c r="JDU34" s="238"/>
      <c r="JDV34" s="238"/>
      <c r="JDW34" s="238"/>
      <c r="JDX34" s="238"/>
      <c r="JDY34" s="238"/>
      <c r="JEH34" s="238"/>
      <c r="JEI34" s="238"/>
      <c r="JEJ34" s="238"/>
      <c r="JEK34" s="238"/>
      <c r="JEL34" s="238"/>
      <c r="JEM34" s="238"/>
      <c r="JEN34" s="238"/>
      <c r="JEO34" s="238"/>
      <c r="JEX34" s="238"/>
      <c r="JEY34" s="238"/>
      <c r="JEZ34" s="238"/>
      <c r="JFA34" s="238"/>
      <c r="JFB34" s="238"/>
      <c r="JFC34" s="238"/>
      <c r="JFD34" s="238"/>
      <c r="JFE34" s="238"/>
      <c r="JFN34" s="238"/>
      <c r="JFO34" s="238"/>
      <c r="JFP34" s="238"/>
      <c r="JFQ34" s="238"/>
      <c r="JFR34" s="238"/>
      <c r="JFS34" s="238"/>
      <c r="JFT34" s="238"/>
      <c r="JFU34" s="238"/>
      <c r="JGD34" s="238"/>
      <c r="JGE34" s="238"/>
      <c r="JGF34" s="238"/>
      <c r="JGG34" s="238"/>
      <c r="JGH34" s="238"/>
      <c r="JGI34" s="238"/>
      <c r="JGJ34" s="238"/>
      <c r="JGK34" s="238"/>
      <c r="JGT34" s="238"/>
      <c r="JGU34" s="238"/>
      <c r="JGV34" s="238"/>
      <c r="JGW34" s="238"/>
      <c r="JGX34" s="238"/>
      <c r="JGY34" s="238"/>
      <c r="JGZ34" s="238"/>
      <c r="JHA34" s="238"/>
      <c r="JHJ34" s="238"/>
      <c r="JHK34" s="238"/>
      <c r="JHL34" s="238"/>
      <c r="JHM34" s="238"/>
      <c r="JHN34" s="238"/>
      <c r="JHO34" s="238"/>
      <c r="JHP34" s="238"/>
      <c r="JHQ34" s="238"/>
      <c r="JHZ34" s="238"/>
      <c r="JIA34" s="238"/>
      <c r="JIB34" s="238"/>
      <c r="JIC34" s="238"/>
      <c r="JID34" s="238"/>
      <c r="JIE34" s="238"/>
      <c r="JIF34" s="238"/>
      <c r="JIG34" s="238"/>
      <c r="JIP34" s="238"/>
      <c r="JIQ34" s="238"/>
      <c r="JIR34" s="238"/>
      <c r="JIS34" s="238"/>
      <c r="JIT34" s="238"/>
      <c r="JIU34" s="238"/>
      <c r="JIV34" s="238"/>
      <c r="JIW34" s="238"/>
      <c r="JJF34" s="238"/>
      <c r="JJG34" s="238"/>
      <c r="JJH34" s="238"/>
      <c r="JJI34" s="238"/>
      <c r="JJJ34" s="238"/>
      <c r="JJK34" s="238"/>
      <c r="JJL34" s="238"/>
      <c r="JJM34" s="238"/>
      <c r="JJV34" s="238"/>
      <c r="JJW34" s="238"/>
      <c r="JJX34" s="238"/>
      <c r="JJY34" s="238"/>
      <c r="JJZ34" s="238"/>
      <c r="JKA34" s="238"/>
      <c r="JKB34" s="238"/>
      <c r="JKC34" s="238"/>
      <c r="JKL34" s="238"/>
      <c r="JKM34" s="238"/>
      <c r="JKN34" s="238"/>
      <c r="JKO34" s="238"/>
      <c r="JKP34" s="238"/>
      <c r="JKQ34" s="238"/>
      <c r="JKR34" s="238"/>
      <c r="JKS34" s="238"/>
      <c r="JLB34" s="238"/>
      <c r="JLC34" s="238"/>
      <c r="JLD34" s="238"/>
      <c r="JLE34" s="238"/>
      <c r="JLF34" s="238"/>
      <c r="JLG34" s="238"/>
      <c r="JLH34" s="238"/>
      <c r="JLI34" s="238"/>
      <c r="JLR34" s="238"/>
      <c r="JLS34" s="238"/>
      <c r="JLT34" s="238"/>
      <c r="JLU34" s="238"/>
      <c r="JLV34" s="238"/>
      <c r="JLW34" s="238"/>
      <c r="JLX34" s="238"/>
      <c r="JLY34" s="238"/>
      <c r="JMH34" s="238"/>
      <c r="JMI34" s="238"/>
      <c r="JMJ34" s="238"/>
      <c r="JMK34" s="238"/>
      <c r="JML34" s="238"/>
      <c r="JMM34" s="238"/>
      <c r="JMN34" s="238"/>
      <c r="JMO34" s="238"/>
      <c r="JMX34" s="238"/>
      <c r="JMY34" s="238"/>
      <c r="JMZ34" s="238"/>
      <c r="JNA34" s="238"/>
      <c r="JNB34" s="238"/>
      <c r="JNC34" s="238"/>
      <c r="JND34" s="238"/>
      <c r="JNE34" s="238"/>
      <c r="JNN34" s="238"/>
      <c r="JNO34" s="238"/>
      <c r="JNP34" s="238"/>
      <c r="JNQ34" s="238"/>
      <c r="JNR34" s="238"/>
      <c r="JNS34" s="238"/>
      <c r="JNT34" s="238"/>
      <c r="JNU34" s="238"/>
      <c r="JOD34" s="238"/>
      <c r="JOE34" s="238"/>
      <c r="JOF34" s="238"/>
      <c r="JOG34" s="238"/>
      <c r="JOH34" s="238"/>
      <c r="JOI34" s="238"/>
      <c r="JOJ34" s="238"/>
      <c r="JOK34" s="238"/>
      <c r="JOT34" s="238"/>
      <c r="JOU34" s="238"/>
      <c r="JOV34" s="238"/>
      <c r="JOW34" s="238"/>
      <c r="JOX34" s="238"/>
      <c r="JOY34" s="238"/>
      <c r="JOZ34" s="238"/>
      <c r="JPA34" s="238"/>
      <c r="JPJ34" s="238"/>
      <c r="JPK34" s="238"/>
      <c r="JPL34" s="238"/>
      <c r="JPM34" s="238"/>
      <c r="JPN34" s="238"/>
      <c r="JPO34" s="238"/>
      <c r="JPP34" s="238"/>
      <c r="JPQ34" s="238"/>
      <c r="JPZ34" s="238"/>
      <c r="JQA34" s="238"/>
      <c r="JQB34" s="238"/>
      <c r="JQC34" s="238"/>
      <c r="JQD34" s="238"/>
      <c r="JQE34" s="238"/>
      <c r="JQF34" s="238"/>
      <c r="JQG34" s="238"/>
      <c r="JQP34" s="238"/>
      <c r="JQQ34" s="238"/>
      <c r="JQR34" s="238"/>
      <c r="JQS34" s="238"/>
      <c r="JQT34" s="238"/>
      <c r="JQU34" s="238"/>
      <c r="JQV34" s="238"/>
      <c r="JQW34" s="238"/>
      <c r="JRF34" s="238"/>
      <c r="JRG34" s="238"/>
      <c r="JRH34" s="238"/>
      <c r="JRI34" s="238"/>
      <c r="JRJ34" s="238"/>
      <c r="JRK34" s="238"/>
      <c r="JRL34" s="238"/>
      <c r="JRM34" s="238"/>
      <c r="JRV34" s="238"/>
      <c r="JRW34" s="238"/>
      <c r="JRX34" s="238"/>
      <c r="JRY34" s="238"/>
      <c r="JRZ34" s="238"/>
      <c r="JSA34" s="238"/>
      <c r="JSB34" s="238"/>
      <c r="JSC34" s="238"/>
      <c r="JSL34" s="238"/>
      <c r="JSM34" s="238"/>
      <c r="JSN34" s="238"/>
      <c r="JSO34" s="238"/>
      <c r="JSP34" s="238"/>
      <c r="JSQ34" s="238"/>
      <c r="JSR34" s="238"/>
      <c r="JSS34" s="238"/>
      <c r="JTB34" s="238"/>
      <c r="JTC34" s="238"/>
      <c r="JTD34" s="238"/>
      <c r="JTE34" s="238"/>
      <c r="JTF34" s="238"/>
      <c r="JTG34" s="238"/>
      <c r="JTH34" s="238"/>
      <c r="JTI34" s="238"/>
      <c r="JTR34" s="238"/>
      <c r="JTS34" s="238"/>
      <c r="JTT34" s="238"/>
      <c r="JTU34" s="238"/>
      <c r="JTV34" s="238"/>
      <c r="JTW34" s="238"/>
      <c r="JTX34" s="238"/>
      <c r="JTY34" s="238"/>
      <c r="JUH34" s="238"/>
      <c r="JUI34" s="238"/>
      <c r="JUJ34" s="238"/>
      <c r="JUK34" s="238"/>
      <c r="JUL34" s="238"/>
      <c r="JUM34" s="238"/>
      <c r="JUN34" s="238"/>
      <c r="JUO34" s="238"/>
      <c r="JUX34" s="238"/>
      <c r="JUY34" s="238"/>
      <c r="JUZ34" s="238"/>
      <c r="JVA34" s="238"/>
      <c r="JVB34" s="238"/>
      <c r="JVC34" s="238"/>
      <c r="JVD34" s="238"/>
      <c r="JVE34" s="238"/>
      <c r="JVN34" s="238"/>
      <c r="JVO34" s="238"/>
      <c r="JVP34" s="238"/>
      <c r="JVQ34" s="238"/>
      <c r="JVR34" s="238"/>
      <c r="JVS34" s="238"/>
      <c r="JVT34" s="238"/>
      <c r="JVU34" s="238"/>
      <c r="JWD34" s="238"/>
      <c r="JWE34" s="238"/>
      <c r="JWF34" s="238"/>
      <c r="JWG34" s="238"/>
      <c r="JWH34" s="238"/>
      <c r="JWI34" s="238"/>
      <c r="JWJ34" s="238"/>
      <c r="JWK34" s="238"/>
      <c r="JWT34" s="238"/>
      <c r="JWU34" s="238"/>
      <c r="JWV34" s="238"/>
      <c r="JWW34" s="238"/>
      <c r="JWX34" s="238"/>
      <c r="JWY34" s="238"/>
      <c r="JWZ34" s="238"/>
      <c r="JXA34" s="238"/>
      <c r="JXJ34" s="238"/>
      <c r="JXK34" s="238"/>
      <c r="JXL34" s="238"/>
      <c r="JXM34" s="238"/>
      <c r="JXN34" s="238"/>
      <c r="JXO34" s="238"/>
      <c r="JXP34" s="238"/>
      <c r="JXQ34" s="238"/>
      <c r="JXZ34" s="238"/>
      <c r="JYA34" s="238"/>
      <c r="JYB34" s="238"/>
      <c r="JYC34" s="238"/>
      <c r="JYD34" s="238"/>
      <c r="JYE34" s="238"/>
      <c r="JYF34" s="238"/>
      <c r="JYG34" s="238"/>
      <c r="JYP34" s="238"/>
      <c r="JYQ34" s="238"/>
      <c r="JYR34" s="238"/>
      <c r="JYS34" s="238"/>
      <c r="JYT34" s="238"/>
      <c r="JYU34" s="238"/>
      <c r="JYV34" s="238"/>
      <c r="JYW34" s="238"/>
      <c r="JZF34" s="238"/>
      <c r="JZG34" s="238"/>
      <c r="JZH34" s="238"/>
      <c r="JZI34" s="238"/>
      <c r="JZJ34" s="238"/>
      <c r="JZK34" s="238"/>
      <c r="JZL34" s="238"/>
      <c r="JZM34" s="238"/>
      <c r="JZV34" s="238"/>
      <c r="JZW34" s="238"/>
      <c r="JZX34" s="238"/>
      <c r="JZY34" s="238"/>
      <c r="JZZ34" s="238"/>
      <c r="KAA34" s="238"/>
      <c r="KAB34" s="238"/>
      <c r="KAC34" s="238"/>
      <c r="KAL34" s="238"/>
      <c r="KAM34" s="238"/>
      <c r="KAN34" s="238"/>
      <c r="KAO34" s="238"/>
      <c r="KAP34" s="238"/>
      <c r="KAQ34" s="238"/>
      <c r="KAR34" s="238"/>
      <c r="KAS34" s="238"/>
      <c r="KBB34" s="238"/>
      <c r="KBC34" s="238"/>
      <c r="KBD34" s="238"/>
      <c r="KBE34" s="238"/>
      <c r="KBF34" s="238"/>
      <c r="KBG34" s="238"/>
      <c r="KBH34" s="238"/>
      <c r="KBI34" s="238"/>
      <c r="KBR34" s="238"/>
      <c r="KBS34" s="238"/>
      <c r="KBT34" s="238"/>
      <c r="KBU34" s="238"/>
      <c r="KBV34" s="238"/>
      <c r="KBW34" s="238"/>
      <c r="KBX34" s="238"/>
      <c r="KBY34" s="238"/>
      <c r="KCH34" s="238"/>
      <c r="KCI34" s="238"/>
      <c r="KCJ34" s="238"/>
      <c r="KCK34" s="238"/>
      <c r="KCL34" s="238"/>
      <c r="KCM34" s="238"/>
      <c r="KCN34" s="238"/>
      <c r="KCO34" s="238"/>
      <c r="KCX34" s="238"/>
      <c r="KCY34" s="238"/>
      <c r="KCZ34" s="238"/>
      <c r="KDA34" s="238"/>
      <c r="KDB34" s="238"/>
      <c r="KDC34" s="238"/>
      <c r="KDD34" s="238"/>
      <c r="KDE34" s="238"/>
      <c r="KDN34" s="238"/>
      <c r="KDO34" s="238"/>
      <c r="KDP34" s="238"/>
      <c r="KDQ34" s="238"/>
      <c r="KDR34" s="238"/>
      <c r="KDS34" s="238"/>
      <c r="KDT34" s="238"/>
      <c r="KDU34" s="238"/>
      <c r="KED34" s="238"/>
      <c r="KEE34" s="238"/>
      <c r="KEF34" s="238"/>
      <c r="KEG34" s="238"/>
      <c r="KEH34" s="238"/>
      <c r="KEI34" s="238"/>
      <c r="KEJ34" s="238"/>
      <c r="KEK34" s="238"/>
      <c r="KET34" s="238"/>
      <c r="KEU34" s="238"/>
      <c r="KEV34" s="238"/>
      <c r="KEW34" s="238"/>
      <c r="KEX34" s="238"/>
      <c r="KEY34" s="238"/>
      <c r="KEZ34" s="238"/>
      <c r="KFA34" s="238"/>
      <c r="KFJ34" s="238"/>
      <c r="KFK34" s="238"/>
      <c r="KFL34" s="238"/>
      <c r="KFM34" s="238"/>
      <c r="KFN34" s="238"/>
      <c r="KFO34" s="238"/>
      <c r="KFP34" s="238"/>
      <c r="KFQ34" s="238"/>
      <c r="KFZ34" s="238"/>
      <c r="KGA34" s="238"/>
      <c r="KGB34" s="238"/>
      <c r="KGC34" s="238"/>
      <c r="KGD34" s="238"/>
      <c r="KGE34" s="238"/>
      <c r="KGF34" s="238"/>
      <c r="KGG34" s="238"/>
      <c r="KGP34" s="238"/>
      <c r="KGQ34" s="238"/>
      <c r="KGR34" s="238"/>
      <c r="KGS34" s="238"/>
      <c r="KGT34" s="238"/>
      <c r="KGU34" s="238"/>
      <c r="KGV34" s="238"/>
      <c r="KGW34" s="238"/>
      <c r="KHF34" s="238"/>
      <c r="KHG34" s="238"/>
      <c r="KHH34" s="238"/>
      <c r="KHI34" s="238"/>
      <c r="KHJ34" s="238"/>
      <c r="KHK34" s="238"/>
      <c r="KHL34" s="238"/>
      <c r="KHM34" s="238"/>
      <c r="KHV34" s="238"/>
      <c r="KHW34" s="238"/>
      <c r="KHX34" s="238"/>
      <c r="KHY34" s="238"/>
      <c r="KHZ34" s="238"/>
      <c r="KIA34" s="238"/>
      <c r="KIB34" s="238"/>
      <c r="KIC34" s="238"/>
      <c r="KIL34" s="238"/>
      <c r="KIM34" s="238"/>
      <c r="KIN34" s="238"/>
      <c r="KIO34" s="238"/>
      <c r="KIP34" s="238"/>
      <c r="KIQ34" s="238"/>
      <c r="KIR34" s="238"/>
      <c r="KIS34" s="238"/>
      <c r="KJB34" s="238"/>
      <c r="KJC34" s="238"/>
      <c r="KJD34" s="238"/>
      <c r="KJE34" s="238"/>
      <c r="KJF34" s="238"/>
      <c r="KJG34" s="238"/>
      <c r="KJH34" s="238"/>
      <c r="KJI34" s="238"/>
      <c r="KJR34" s="238"/>
      <c r="KJS34" s="238"/>
      <c r="KJT34" s="238"/>
      <c r="KJU34" s="238"/>
      <c r="KJV34" s="238"/>
      <c r="KJW34" s="238"/>
      <c r="KJX34" s="238"/>
      <c r="KJY34" s="238"/>
      <c r="KKH34" s="238"/>
      <c r="KKI34" s="238"/>
      <c r="KKJ34" s="238"/>
      <c r="KKK34" s="238"/>
      <c r="KKL34" s="238"/>
      <c r="KKM34" s="238"/>
      <c r="KKN34" s="238"/>
      <c r="KKO34" s="238"/>
      <c r="KKX34" s="238"/>
      <c r="KKY34" s="238"/>
      <c r="KKZ34" s="238"/>
      <c r="KLA34" s="238"/>
      <c r="KLB34" s="238"/>
      <c r="KLC34" s="238"/>
      <c r="KLD34" s="238"/>
      <c r="KLE34" s="238"/>
      <c r="KLN34" s="238"/>
      <c r="KLO34" s="238"/>
      <c r="KLP34" s="238"/>
      <c r="KLQ34" s="238"/>
      <c r="KLR34" s="238"/>
      <c r="KLS34" s="238"/>
      <c r="KLT34" s="238"/>
      <c r="KLU34" s="238"/>
      <c r="KMD34" s="238"/>
      <c r="KME34" s="238"/>
      <c r="KMF34" s="238"/>
      <c r="KMG34" s="238"/>
      <c r="KMH34" s="238"/>
      <c r="KMI34" s="238"/>
      <c r="KMJ34" s="238"/>
      <c r="KMK34" s="238"/>
      <c r="KMT34" s="238"/>
      <c r="KMU34" s="238"/>
      <c r="KMV34" s="238"/>
      <c r="KMW34" s="238"/>
      <c r="KMX34" s="238"/>
      <c r="KMY34" s="238"/>
      <c r="KMZ34" s="238"/>
      <c r="KNA34" s="238"/>
      <c r="KNJ34" s="238"/>
      <c r="KNK34" s="238"/>
      <c r="KNL34" s="238"/>
      <c r="KNM34" s="238"/>
      <c r="KNN34" s="238"/>
      <c r="KNO34" s="238"/>
      <c r="KNP34" s="238"/>
      <c r="KNQ34" s="238"/>
      <c r="KNZ34" s="238"/>
      <c r="KOA34" s="238"/>
      <c r="KOB34" s="238"/>
      <c r="KOC34" s="238"/>
      <c r="KOD34" s="238"/>
      <c r="KOE34" s="238"/>
      <c r="KOF34" s="238"/>
      <c r="KOG34" s="238"/>
      <c r="KOP34" s="238"/>
      <c r="KOQ34" s="238"/>
      <c r="KOR34" s="238"/>
      <c r="KOS34" s="238"/>
      <c r="KOT34" s="238"/>
      <c r="KOU34" s="238"/>
      <c r="KOV34" s="238"/>
      <c r="KOW34" s="238"/>
      <c r="KPF34" s="238"/>
      <c r="KPG34" s="238"/>
      <c r="KPH34" s="238"/>
      <c r="KPI34" s="238"/>
      <c r="KPJ34" s="238"/>
      <c r="KPK34" s="238"/>
      <c r="KPL34" s="238"/>
      <c r="KPM34" s="238"/>
      <c r="KPV34" s="238"/>
      <c r="KPW34" s="238"/>
      <c r="KPX34" s="238"/>
      <c r="KPY34" s="238"/>
      <c r="KPZ34" s="238"/>
      <c r="KQA34" s="238"/>
      <c r="KQB34" s="238"/>
      <c r="KQC34" s="238"/>
      <c r="KQL34" s="238"/>
      <c r="KQM34" s="238"/>
      <c r="KQN34" s="238"/>
      <c r="KQO34" s="238"/>
      <c r="KQP34" s="238"/>
      <c r="KQQ34" s="238"/>
      <c r="KQR34" s="238"/>
      <c r="KQS34" s="238"/>
      <c r="KRB34" s="238"/>
      <c r="KRC34" s="238"/>
      <c r="KRD34" s="238"/>
      <c r="KRE34" s="238"/>
      <c r="KRF34" s="238"/>
      <c r="KRG34" s="238"/>
      <c r="KRH34" s="238"/>
      <c r="KRI34" s="238"/>
      <c r="KRR34" s="238"/>
      <c r="KRS34" s="238"/>
      <c r="KRT34" s="238"/>
      <c r="KRU34" s="238"/>
      <c r="KRV34" s="238"/>
      <c r="KRW34" s="238"/>
      <c r="KRX34" s="238"/>
      <c r="KRY34" s="238"/>
      <c r="KSH34" s="238"/>
      <c r="KSI34" s="238"/>
      <c r="KSJ34" s="238"/>
      <c r="KSK34" s="238"/>
      <c r="KSL34" s="238"/>
      <c r="KSM34" s="238"/>
      <c r="KSN34" s="238"/>
      <c r="KSO34" s="238"/>
      <c r="KSX34" s="238"/>
      <c r="KSY34" s="238"/>
      <c r="KSZ34" s="238"/>
      <c r="KTA34" s="238"/>
      <c r="KTB34" s="238"/>
      <c r="KTC34" s="238"/>
      <c r="KTD34" s="238"/>
      <c r="KTE34" s="238"/>
      <c r="KTN34" s="238"/>
      <c r="KTO34" s="238"/>
      <c r="KTP34" s="238"/>
      <c r="KTQ34" s="238"/>
      <c r="KTR34" s="238"/>
      <c r="KTS34" s="238"/>
      <c r="KTT34" s="238"/>
      <c r="KTU34" s="238"/>
      <c r="KUD34" s="238"/>
      <c r="KUE34" s="238"/>
      <c r="KUF34" s="238"/>
      <c r="KUG34" s="238"/>
      <c r="KUH34" s="238"/>
      <c r="KUI34" s="238"/>
      <c r="KUJ34" s="238"/>
      <c r="KUK34" s="238"/>
      <c r="KUT34" s="238"/>
      <c r="KUU34" s="238"/>
      <c r="KUV34" s="238"/>
      <c r="KUW34" s="238"/>
      <c r="KUX34" s="238"/>
      <c r="KUY34" s="238"/>
      <c r="KUZ34" s="238"/>
      <c r="KVA34" s="238"/>
      <c r="KVJ34" s="238"/>
      <c r="KVK34" s="238"/>
      <c r="KVL34" s="238"/>
      <c r="KVM34" s="238"/>
      <c r="KVN34" s="238"/>
      <c r="KVO34" s="238"/>
      <c r="KVP34" s="238"/>
      <c r="KVQ34" s="238"/>
      <c r="KVZ34" s="238"/>
      <c r="KWA34" s="238"/>
      <c r="KWB34" s="238"/>
      <c r="KWC34" s="238"/>
      <c r="KWD34" s="238"/>
      <c r="KWE34" s="238"/>
      <c r="KWF34" s="238"/>
      <c r="KWG34" s="238"/>
      <c r="KWP34" s="238"/>
      <c r="KWQ34" s="238"/>
      <c r="KWR34" s="238"/>
      <c r="KWS34" s="238"/>
      <c r="KWT34" s="238"/>
      <c r="KWU34" s="238"/>
      <c r="KWV34" s="238"/>
      <c r="KWW34" s="238"/>
      <c r="KXF34" s="238"/>
      <c r="KXG34" s="238"/>
      <c r="KXH34" s="238"/>
      <c r="KXI34" s="238"/>
      <c r="KXJ34" s="238"/>
      <c r="KXK34" s="238"/>
      <c r="KXL34" s="238"/>
      <c r="KXM34" s="238"/>
      <c r="KXV34" s="238"/>
      <c r="KXW34" s="238"/>
      <c r="KXX34" s="238"/>
      <c r="KXY34" s="238"/>
      <c r="KXZ34" s="238"/>
      <c r="KYA34" s="238"/>
      <c r="KYB34" s="238"/>
      <c r="KYC34" s="238"/>
      <c r="KYL34" s="238"/>
      <c r="KYM34" s="238"/>
      <c r="KYN34" s="238"/>
      <c r="KYO34" s="238"/>
      <c r="KYP34" s="238"/>
      <c r="KYQ34" s="238"/>
      <c r="KYR34" s="238"/>
      <c r="KYS34" s="238"/>
      <c r="KZB34" s="238"/>
      <c r="KZC34" s="238"/>
      <c r="KZD34" s="238"/>
      <c r="KZE34" s="238"/>
      <c r="KZF34" s="238"/>
      <c r="KZG34" s="238"/>
      <c r="KZH34" s="238"/>
      <c r="KZI34" s="238"/>
      <c r="KZR34" s="238"/>
      <c r="KZS34" s="238"/>
      <c r="KZT34" s="238"/>
      <c r="KZU34" s="238"/>
      <c r="KZV34" s="238"/>
      <c r="KZW34" s="238"/>
      <c r="KZX34" s="238"/>
      <c r="KZY34" s="238"/>
      <c r="LAH34" s="238"/>
      <c r="LAI34" s="238"/>
      <c r="LAJ34" s="238"/>
      <c r="LAK34" s="238"/>
      <c r="LAL34" s="238"/>
      <c r="LAM34" s="238"/>
      <c r="LAN34" s="238"/>
      <c r="LAO34" s="238"/>
      <c r="LAX34" s="238"/>
      <c r="LAY34" s="238"/>
      <c r="LAZ34" s="238"/>
      <c r="LBA34" s="238"/>
      <c r="LBB34" s="238"/>
      <c r="LBC34" s="238"/>
      <c r="LBD34" s="238"/>
      <c r="LBE34" s="238"/>
      <c r="LBN34" s="238"/>
      <c r="LBO34" s="238"/>
      <c r="LBP34" s="238"/>
      <c r="LBQ34" s="238"/>
      <c r="LBR34" s="238"/>
      <c r="LBS34" s="238"/>
      <c r="LBT34" s="238"/>
      <c r="LBU34" s="238"/>
      <c r="LCD34" s="238"/>
      <c r="LCE34" s="238"/>
      <c r="LCF34" s="238"/>
      <c r="LCG34" s="238"/>
      <c r="LCH34" s="238"/>
      <c r="LCI34" s="238"/>
      <c r="LCJ34" s="238"/>
      <c r="LCK34" s="238"/>
      <c r="LCT34" s="238"/>
      <c r="LCU34" s="238"/>
      <c r="LCV34" s="238"/>
      <c r="LCW34" s="238"/>
      <c r="LCX34" s="238"/>
      <c r="LCY34" s="238"/>
      <c r="LCZ34" s="238"/>
      <c r="LDA34" s="238"/>
      <c r="LDJ34" s="238"/>
      <c r="LDK34" s="238"/>
      <c r="LDL34" s="238"/>
      <c r="LDM34" s="238"/>
      <c r="LDN34" s="238"/>
      <c r="LDO34" s="238"/>
      <c r="LDP34" s="238"/>
      <c r="LDQ34" s="238"/>
      <c r="LDZ34" s="238"/>
      <c r="LEA34" s="238"/>
      <c r="LEB34" s="238"/>
      <c r="LEC34" s="238"/>
      <c r="LED34" s="238"/>
      <c r="LEE34" s="238"/>
      <c r="LEF34" s="238"/>
      <c r="LEG34" s="238"/>
      <c r="LEP34" s="238"/>
      <c r="LEQ34" s="238"/>
      <c r="LER34" s="238"/>
      <c r="LES34" s="238"/>
      <c r="LET34" s="238"/>
      <c r="LEU34" s="238"/>
      <c r="LEV34" s="238"/>
      <c r="LEW34" s="238"/>
      <c r="LFF34" s="238"/>
      <c r="LFG34" s="238"/>
      <c r="LFH34" s="238"/>
      <c r="LFI34" s="238"/>
      <c r="LFJ34" s="238"/>
      <c r="LFK34" s="238"/>
      <c r="LFL34" s="238"/>
      <c r="LFM34" s="238"/>
      <c r="LFV34" s="238"/>
      <c r="LFW34" s="238"/>
      <c r="LFX34" s="238"/>
      <c r="LFY34" s="238"/>
      <c r="LFZ34" s="238"/>
      <c r="LGA34" s="238"/>
      <c r="LGB34" s="238"/>
      <c r="LGC34" s="238"/>
      <c r="LGL34" s="238"/>
      <c r="LGM34" s="238"/>
      <c r="LGN34" s="238"/>
      <c r="LGO34" s="238"/>
      <c r="LGP34" s="238"/>
      <c r="LGQ34" s="238"/>
      <c r="LGR34" s="238"/>
      <c r="LGS34" s="238"/>
      <c r="LHB34" s="238"/>
      <c r="LHC34" s="238"/>
      <c r="LHD34" s="238"/>
      <c r="LHE34" s="238"/>
      <c r="LHF34" s="238"/>
      <c r="LHG34" s="238"/>
      <c r="LHH34" s="238"/>
      <c r="LHI34" s="238"/>
      <c r="LHR34" s="238"/>
      <c r="LHS34" s="238"/>
      <c r="LHT34" s="238"/>
      <c r="LHU34" s="238"/>
      <c r="LHV34" s="238"/>
      <c r="LHW34" s="238"/>
      <c r="LHX34" s="238"/>
      <c r="LHY34" s="238"/>
      <c r="LIH34" s="238"/>
      <c r="LII34" s="238"/>
      <c r="LIJ34" s="238"/>
      <c r="LIK34" s="238"/>
      <c r="LIL34" s="238"/>
      <c r="LIM34" s="238"/>
      <c r="LIN34" s="238"/>
      <c r="LIO34" s="238"/>
      <c r="LIX34" s="238"/>
      <c r="LIY34" s="238"/>
      <c r="LIZ34" s="238"/>
      <c r="LJA34" s="238"/>
      <c r="LJB34" s="238"/>
      <c r="LJC34" s="238"/>
      <c r="LJD34" s="238"/>
      <c r="LJE34" s="238"/>
      <c r="LJN34" s="238"/>
      <c r="LJO34" s="238"/>
      <c r="LJP34" s="238"/>
      <c r="LJQ34" s="238"/>
      <c r="LJR34" s="238"/>
      <c r="LJS34" s="238"/>
      <c r="LJT34" s="238"/>
      <c r="LJU34" s="238"/>
      <c r="LKD34" s="238"/>
      <c r="LKE34" s="238"/>
      <c r="LKF34" s="238"/>
      <c r="LKG34" s="238"/>
      <c r="LKH34" s="238"/>
      <c r="LKI34" s="238"/>
      <c r="LKJ34" s="238"/>
      <c r="LKK34" s="238"/>
      <c r="LKT34" s="238"/>
      <c r="LKU34" s="238"/>
      <c r="LKV34" s="238"/>
      <c r="LKW34" s="238"/>
      <c r="LKX34" s="238"/>
      <c r="LKY34" s="238"/>
      <c r="LKZ34" s="238"/>
      <c r="LLA34" s="238"/>
      <c r="LLJ34" s="238"/>
      <c r="LLK34" s="238"/>
      <c r="LLL34" s="238"/>
      <c r="LLM34" s="238"/>
      <c r="LLN34" s="238"/>
      <c r="LLO34" s="238"/>
      <c r="LLP34" s="238"/>
      <c r="LLQ34" s="238"/>
      <c r="LLZ34" s="238"/>
      <c r="LMA34" s="238"/>
      <c r="LMB34" s="238"/>
      <c r="LMC34" s="238"/>
      <c r="LMD34" s="238"/>
      <c r="LME34" s="238"/>
      <c r="LMF34" s="238"/>
      <c r="LMG34" s="238"/>
      <c r="LMP34" s="238"/>
      <c r="LMQ34" s="238"/>
      <c r="LMR34" s="238"/>
      <c r="LMS34" s="238"/>
      <c r="LMT34" s="238"/>
      <c r="LMU34" s="238"/>
      <c r="LMV34" s="238"/>
      <c r="LMW34" s="238"/>
      <c r="LNF34" s="238"/>
      <c r="LNG34" s="238"/>
      <c r="LNH34" s="238"/>
      <c r="LNI34" s="238"/>
      <c r="LNJ34" s="238"/>
      <c r="LNK34" s="238"/>
      <c r="LNL34" s="238"/>
      <c r="LNM34" s="238"/>
      <c r="LNV34" s="238"/>
      <c r="LNW34" s="238"/>
      <c r="LNX34" s="238"/>
      <c r="LNY34" s="238"/>
      <c r="LNZ34" s="238"/>
      <c r="LOA34" s="238"/>
      <c r="LOB34" s="238"/>
      <c r="LOC34" s="238"/>
      <c r="LOL34" s="238"/>
      <c r="LOM34" s="238"/>
      <c r="LON34" s="238"/>
      <c r="LOO34" s="238"/>
      <c r="LOP34" s="238"/>
      <c r="LOQ34" s="238"/>
      <c r="LOR34" s="238"/>
      <c r="LOS34" s="238"/>
      <c r="LPB34" s="238"/>
      <c r="LPC34" s="238"/>
      <c r="LPD34" s="238"/>
      <c r="LPE34" s="238"/>
      <c r="LPF34" s="238"/>
      <c r="LPG34" s="238"/>
      <c r="LPH34" s="238"/>
      <c r="LPI34" s="238"/>
      <c r="LPR34" s="238"/>
      <c r="LPS34" s="238"/>
      <c r="LPT34" s="238"/>
      <c r="LPU34" s="238"/>
      <c r="LPV34" s="238"/>
      <c r="LPW34" s="238"/>
      <c r="LPX34" s="238"/>
      <c r="LPY34" s="238"/>
      <c r="LQH34" s="238"/>
      <c r="LQI34" s="238"/>
      <c r="LQJ34" s="238"/>
      <c r="LQK34" s="238"/>
      <c r="LQL34" s="238"/>
      <c r="LQM34" s="238"/>
      <c r="LQN34" s="238"/>
      <c r="LQO34" s="238"/>
      <c r="LQX34" s="238"/>
      <c r="LQY34" s="238"/>
      <c r="LQZ34" s="238"/>
      <c r="LRA34" s="238"/>
      <c r="LRB34" s="238"/>
      <c r="LRC34" s="238"/>
      <c r="LRD34" s="238"/>
      <c r="LRE34" s="238"/>
      <c r="LRN34" s="238"/>
      <c r="LRO34" s="238"/>
      <c r="LRP34" s="238"/>
      <c r="LRQ34" s="238"/>
      <c r="LRR34" s="238"/>
      <c r="LRS34" s="238"/>
      <c r="LRT34" s="238"/>
      <c r="LRU34" s="238"/>
      <c r="LSD34" s="238"/>
      <c r="LSE34" s="238"/>
      <c r="LSF34" s="238"/>
      <c r="LSG34" s="238"/>
      <c r="LSH34" s="238"/>
      <c r="LSI34" s="238"/>
      <c r="LSJ34" s="238"/>
      <c r="LSK34" s="238"/>
      <c r="LST34" s="238"/>
      <c r="LSU34" s="238"/>
      <c r="LSV34" s="238"/>
      <c r="LSW34" s="238"/>
      <c r="LSX34" s="238"/>
      <c r="LSY34" s="238"/>
      <c r="LSZ34" s="238"/>
      <c r="LTA34" s="238"/>
      <c r="LTJ34" s="238"/>
      <c r="LTK34" s="238"/>
      <c r="LTL34" s="238"/>
      <c r="LTM34" s="238"/>
      <c r="LTN34" s="238"/>
      <c r="LTO34" s="238"/>
      <c r="LTP34" s="238"/>
      <c r="LTQ34" s="238"/>
      <c r="LTZ34" s="238"/>
      <c r="LUA34" s="238"/>
      <c r="LUB34" s="238"/>
      <c r="LUC34" s="238"/>
      <c r="LUD34" s="238"/>
      <c r="LUE34" s="238"/>
      <c r="LUF34" s="238"/>
      <c r="LUG34" s="238"/>
      <c r="LUP34" s="238"/>
      <c r="LUQ34" s="238"/>
      <c r="LUR34" s="238"/>
      <c r="LUS34" s="238"/>
      <c r="LUT34" s="238"/>
      <c r="LUU34" s="238"/>
      <c r="LUV34" s="238"/>
      <c r="LUW34" s="238"/>
      <c r="LVF34" s="238"/>
      <c r="LVG34" s="238"/>
      <c r="LVH34" s="238"/>
      <c r="LVI34" s="238"/>
      <c r="LVJ34" s="238"/>
      <c r="LVK34" s="238"/>
      <c r="LVL34" s="238"/>
      <c r="LVM34" s="238"/>
      <c r="LVV34" s="238"/>
      <c r="LVW34" s="238"/>
      <c r="LVX34" s="238"/>
      <c r="LVY34" s="238"/>
      <c r="LVZ34" s="238"/>
      <c r="LWA34" s="238"/>
      <c r="LWB34" s="238"/>
      <c r="LWC34" s="238"/>
      <c r="LWL34" s="238"/>
      <c r="LWM34" s="238"/>
      <c r="LWN34" s="238"/>
      <c r="LWO34" s="238"/>
      <c r="LWP34" s="238"/>
      <c r="LWQ34" s="238"/>
      <c r="LWR34" s="238"/>
      <c r="LWS34" s="238"/>
      <c r="LXB34" s="238"/>
      <c r="LXC34" s="238"/>
      <c r="LXD34" s="238"/>
      <c r="LXE34" s="238"/>
      <c r="LXF34" s="238"/>
      <c r="LXG34" s="238"/>
      <c r="LXH34" s="238"/>
      <c r="LXI34" s="238"/>
      <c r="LXR34" s="238"/>
      <c r="LXS34" s="238"/>
      <c r="LXT34" s="238"/>
      <c r="LXU34" s="238"/>
      <c r="LXV34" s="238"/>
      <c r="LXW34" s="238"/>
      <c r="LXX34" s="238"/>
      <c r="LXY34" s="238"/>
      <c r="LYH34" s="238"/>
      <c r="LYI34" s="238"/>
      <c r="LYJ34" s="238"/>
      <c r="LYK34" s="238"/>
      <c r="LYL34" s="238"/>
      <c r="LYM34" s="238"/>
      <c r="LYN34" s="238"/>
      <c r="LYO34" s="238"/>
      <c r="LYX34" s="238"/>
      <c r="LYY34" s="238"/>
      <c r="LYZ34" s="238"/>
      <c r="LZA34" s="238"/>
      <c r="LZB34" s="238"/>
      <c r="LZC34" s="238"/>
      <c r="LZD34" s="238"/>
      <c r="LZE34" s="238"/>
      <c r="LZN34" s="238"/>
      <c r="LZO34" s="238"/>
      <c r="LZP34" s="238"/>
      <c r="LZQ34" s="238"/>
      <c r="LZR34" s="238"/>
      <c r="LZS34" s="238"/>
      <c r="LZT34" s="238"/>
      <c r="LZU34" s="238"/>
      <c r="MAD34" s="238"/>
      <c r="MAE34" s="238"/>
      <c r="MAF34" s="238"/>
      <c r="MAG34" s="238"/>
      <c r="MAH34" s="238"/>
      <c r="MAI34" s="238"/>
      <c r="MAJ34" s="238"/>
      <c r="MAK34" s="238"/>
      <c r="MAT34" s="238"/>
      <c r="MAU34" s="238"/>
      <c r="MAV34" s="238"/>
      <c r="MAW34" s="238"/>
      <c r="MAX34" s="238"/>
      <c r="MAY34" s="238"/>
      <c r="MAZ34" s="238"/>
      <c r="MBA34" s="238"/>
      <c r="MBJ34" s="238"/>
      <c r="MBK34" s="238"/>
      <c r="MBL34" s="238"/>
      <c r="MBM34" s="238"/>
      <c r="MBN34" s="238"/>
      <c r="MBO34" s="238"/>
      <c r="MBP34" s="238"/>
      <c r="MBQ34" s="238"/>
      <c r="MBZ34" s="238"/>
      <c r="MCA34" s="238"/>
      <c r="MCB34" s="238"/>
      <c r="MCC34" s="238"/>
      <c r="MCD34" s="238"/>
      <c r="MCE34" s="238"/>
      <c r="MCF34" s="238"/>
      <c r="MCG34" s="238"/>
      <c r="MCP34" s="238"/>
      <c r="MCQ34" s="238"/>
      <c r="MCR34" s="238"/>
      <c r="MCS34" s="238"/>
      <c r="MCT34" s="238"/>
      <c r="MCU34" s="238"/>
      <c r="MCV34" s="238"/>
      <c r="MCW34" s="238"/>
      <c r="MDF34" s="238"/>
      <c r="MDG34" s="238"/>
      <c r="MDH34" s="238"/>
      <c r="MDI34" s="238"/>
      <c r="MDJ34" s="238"/>
      <c r="MDK34" s="238"/>
      <c r="MDL34" s="238"/>
      <c r="MDM34" s="238"/>
      <c r="MDV34" s="238"/>
      <c r="MDW34" s="238"/>
      <c r="MDX34" s="238"/>
      <c r="MDY34" s="238"/>
      <c r="MDZ34" s="238"/>
      <c r="MEA34" s="238"/>
      <c r="MEB34" s="238"/>
      <c r="MEC34" s="238"/>
      <c r="MEL34" s="238"/>
      <c r="MEM34" s="238"/>
      <c r="MEN34" s="238"/>
      <c r="MEO34" s="238"/>
      <c r="MEP34" s="238"/>
      <c r="MEQ34" s="238"/>
      <c r="MER34" s="238"/>
      <c r="MES34" s="238"/>
      <c r="MFB34" s="238"/>
      <c r="MFC34" s="238"/>
      <c r="MFD34" s="238"/>
      <c r="MFE34" s="238"/>
      <c r="MFF34" s="238"/>
      <c r="MFG34" s="238"/>
      <c r="MFH34" s="238"/>
      <c r="MFI34" s="238"/>
      <c r="MFR34" s="238"/>
      <c r="MFS34" s="238"/>
      <c r="MFT34" s="238"/>
      <c r="MFU34" s="238"/>
      <c r="MFV34" s="238"/>
      <c r="MFW34" s="238"/>
      <c r="MFX34" s="238"/>
      <c r="MFY34" s="238"/>
      <c r="MGH34" s="238"/>
      <c r="MGI34" s="238"/>
      <c r="MGJ34" s="238"/>
      <c r="MGK34" s="238"/>
      <c r="MGL34" s="238"/>
      <c r="MGM34" s="238"/>
      <c r="MGN34" s="238"/>
      <c r="MGO34" s="238"/>
      <c r="MGX34" s="238"/>
      <c r="MGY34" s="238"/>
      <c r="MGZ34" s="238"/>
      <c r="MHA34" s="238"/>
      <c r="MHB34" s="238"/>
      <c r="MHC34" s="238"/>
      <c r="MHD34" s="238"/>
      <c r="MHE34" s="238"/>
      <c r="MHN34" s="238"/>
      <c r="MHO34" s="238"/>
      <c r="MHP34" s="238"/>
      <c r="MHQ34" s="238"/>
      <c r="MHR34" s="238"/>
      <c r="MHS34" s="238"/>
      <c r="MHT34" s="238"/>
      <c r="MHU34" s="238"/>
      <c r="MID34" s="238"/>
      <c r="MIE34" s="238"/>
      <c r="MIF34" s="238"/>
      <c r="MIG34" s="238"/>
      <c r="MIH34" s="238"/>
      <c r="MII34" s="238"/>
      <c r="MIJ34" s="238"/>
      <c r="MIK34" s="238"/>
      <c r="MIT34" s="238"/>
      <c r="MIU34" s="238"/>
      <c r="MIV34" s="238"/>
      <c r="MIW34" s="238"/>
      <c r="MIX34" s="238"/>
      <c r="MIY34" s="238"/>
      <c r="MIZ34" s="238"/>
      <c r="MJA34" s="238"/>
      <c r="MJJ34" s="238"/>
      <c r="MJK34" s="238"/>
      <c r="MJL34" s="238"/>
      <c r="MJM34" s="238"/>
      <c r="MJN34" s="238"/>
      <c r="MJO34" s="238"/>
      <c r="MJP34" s="238"/>
      <c r="MJQ34" s="238"/>
      <c r="MJZ34" s="238"/>
      <c r="MKA34" s="238"/>
      <c r="MKB34" s="238"/>
      <c r="MKC34" s="238"/>
      <c r="MKD34" s="238"/>
      <c r="MKE34" s="238"/>
      <c r="MKF34" s="238"/>
      <c r="MKG34" s="238"/>
      <c r="MKP34" s="238"/>
      <c r="MKQ34" s="238"/>
      <c r="MKR34" s="238"/>
      <c r="MKS34" s="238"/>
      <c r="MKT34" s="238"/>
      <c r="MKU34" s="238"/>
      <c r="MKV34" s="238"/>
      <c r="MKW34" s="238"/>
      <c r="MLF34" s="238"/>
      <c r="MLG34" s="238"/>
      <c r="MLH34" s="238"/>
      <c r="MLI34" s="238"/>
      <c r="MLJ34" s="238"/>
      <c r="MLK34" s="238"/>
      <c r="MLL34" s="238"/>
      <c r="MLM34" s="238"/>
      <c r="MLV34" s="238"/>
      <c r="MLW34" s="238"/>
      <c r="MLX34" s="238"/>
      <c r="MLY34" s="238"/>
      <c r="MLZ34" s="238"/>
      <c r="MMA34" s="238"/>
      <c r="MMB34" s="238"/>
      <c r="MMC34" s="238"/>
      <c r="MML34" s="238"/>
      <c r="MMM34" s="238"/>
      <c r="MMN34" s="238"/>
      <c r="MMO34" s="238"/>
      <c r="MMP34" s="238"/>
      <c r="MMQ34" s="238"/>
      <c r="MMR34" s="238"/>
      <c r="MMS34" s="238"/>
      <c r="MNB34" s="238"/>
      <c r="MNC34" s="238"/>
      <c r="MND34" s="238"/>
      <c r="MNE34" s="238"/>
      <c r="MNF34" s="238"/>
      <c r="MNG34" s="238"/>
      <c r="MNH34" s="238"/>
      <c r="MNI34" s="238"/>
      <c r="MNR34" s="238"/>
      <c r="MNS34" s="238"/>
      <c r="MNT34" s="238"/>
      <c r="MNU34" s="238"/>
      <c r="MNV34" s="238"/>
      <c r="MNW34" s="238"/>
      <c r="MNX34" s="238"/>
      <c r="MNY34" s="238"/>
      <c r="MOH34" s="238"/>
      <c r="MOI34" s="238"/>
      <c r="MOJ34" s="238"/>
      <c r="MOK34" s="238"/>
      <c r="MOL34" s="238"/>
      <c r="MOM34" s="238"/>
      <c r="MON34" s="238"/>
      <c r="MOO34" s="238"/>
      <c r="MOX34" s="238"/>
      <c r="MOY34" s="238"/>
      <c r="MOZ34" s="238"/>
      <c r="MPA34" s="238"/>
      <c r="MPB34" s="238"/>
      <c r="MPC34" s="238"/>
      <c r="MPD34" s="238"/>
      <c r="MPE34" s="238"/>
      <c r="MPN34" s="238"/>
      <c r="MPO34" s="238"/>
      <c r="MPP34" s="238"/>
      <c r="MPQ34" s="238"/>
      <c r="MPR34" s="238"/>
      <c r="MPS34" s="238"/>
      <c r="MPT34" s="238"/>
      <c r="MPU34" s="238"/>
      <c r="MQD34" s="238"/>
      <c r="MQE34" s="238"/>
      <c r="MQF34" s="238"/>
      <c r="MQG34" s="238"/>
      <c r="MQH34" s="238"/>
      <c r="MQI34" s="238"/>
      <c r="MQJ34" s="238"/>
      <c r="MQK34" s="238"/>
      <c r="MQT34" s="238"/>
      <c r="MQU34" s="238"/>
      <c r="MQV34" s="238"/>
      <c r="MQW34" s="238"/>
      <c r="MQX34" s="238"/>
      <c r="MQY34" s="238"/>
      <c r="MQZ34" s="238"/>
      <c r="MRA34" s="238"/>
      <c r="MRJ34" s="238"/>
      <c r="MRK34" s="238"/>
      <c r="MRL34" s="238"/>
      <c r="MRM34" s="238"/>
      <c r="MRN34" s="238"/>
      <c r="MRO34" s="238"/>
      <c r="MRP34" s="238"/>
      <c r="MRQ34" s="238"/>
      <c r="MRZ34" s="238"/>
      <c r="MSA34" s="238"/>
      <c r="MSB34" s="238"/>
      <c r="MSC34" s="238"/>
      <c r="MSD34" s="238"/>
      <c r="MSE34" s="238"/>
      <c r="MSF34" s="238"/>
      <c r="MSG34" s="238"/>
      <c r="MSP34" s="238"/>
      <c r="MSQ34" s="238"/>
      <c r="MSR34" s="238"/>
      <c r="MSS34" s="238"/>
      <c r="MST34" s="238"/>
      <c r="MSU34" s="238"/>
      <c r="MSV34" s="238"/>
      <c r="MSW34" s="238"/>
      <c r="MTF34" s="238"/>
      <c r="MTG34" s="238"/>
      <c r="MTH34" s="238"/>
      <c r="MTI34" s="238"/>
      <c r="MTJ34" s="238"/>
      <c r="MTK34" s="238"/>
      <c r="MTL34" s="238"/>
      <c r="MTM34" s="238"/>
      <c r="MTV34" s="238"/>
      <c r="MTW34" s="238"/>
      <c r="MTX34" s="238"/>
      <c r="MTY34" s="238"/>
      <c r="MTZ34" s="238"/>
      <c r="MUA34" s="238"/>
      <c r="MUB34" s="238"/>
      <c r="MUC34" s="238"/>
      <c r="MUL34" s="238"/>
      <c r="MUM34" s="238"/>
      <c r="MUN34" s="238"/>
      <c r="MUO34" s="238"/>
      <c r="MUP34" s="238"/>
      <c r="MUQ34" s="238"/>
      <c r="MUR34" s="238"/>
      <c r="MUS34" s="238"/>
      <c r="MVB34" s="238"/>
      <c r="MVC34" s="238"/>
      <c r="MVD34" s="238"/>
      <c r="MVE34" s="238"/>
      <c r="MVF34" s="238"/>
      <c r="MVG34" s="238"/>
      <c r="MVH34" s="238"/>
      <c r="MVI34" s="238"/>
      <c r="MVR34" s="238"/>
      <c r="MVS34" s="238"/>
      <c r="MVT34" s="238"/>
      <c r="MVU34" s="238"/>
      <c r="MVV34" s="238"/>
      <c r="MVW34" s="238"/>
      <c r="MVX34" s="238"/>
      <c r="MVY34" s="238"/>
      <c r="MWH34" s="238"/>
      <c r="MWI34" s="238"/>
      <c r="MWJ34" s="238"/>
      <c r="MWK34" s="238"/>
      <c r="MWL34" s="238"/>
      <c r="MWM34" s="238"/>
      <c r="MWN34" s="238"/>
      <c r="MWO34" s="238"/>
      <c r="MWX34" s="238"/>
      <c r="MWY34" s="238"/>
      <c r="MWZ34" s="238"/>
      <c r="MXA34" s="238"/>
      <c r="MXB34" s="238"/>
      <c r="MXC34" s="238"/>
      <c r="MXD34" s="238"/>
      <c r="MXE34" s="238"/>
      <c r="MXN34" s="238"/>
      <c r="MXO34" s="238"/>
      <c r="MXP34" s="238"/>
      <c r="MXQ34" s="238"/>
      <c r="MXR34" s="238"/>
      <c r="MXS34" s="238"/>
      <c r="MXT34" s="238"/>
      <c r="MXU34" s="238"/>
      <c r="MYD34" s="238"/>
      <c r="MYE34" s="238"/>
      <c r="MYF34" s="238"/>
      <c r="MYG34" s="238"/>
      <c r="MYH34" s="238"/>
      <c r="MYI34" s="238"/>
      <c r="MYJ34" s="238"/>
      <c r="MYK34" s="238"/>
      <c r="MYT34" s="238"/>
      <c r="MYU34" s="238"/>
      <c r="MYV34" s="238"/>
      <c r="MYW34" s="238"/>
      <c r="MYX34" s="238"/>
      <c r="MYY34" s="238"/>
      <c r="MYZ34" s="238"/>
      <c r="MZA34" s="238"/>
      <c r="MZJ34" s="238"/>
      <c r="MZK34" s="238"/>
      <c r="MZL34" s="238"/>
      <c r="MZM34" s="238"/>
      <c r="MZN34" s="238"/>
      <c r="MZO34" s="238"/>
      <c r="MZP34" s="238"/>
      <c r="MZQ34" s="238"/>
      <c r="MZZ34" s="238"/>
      <c r="NAA34" s="238"/>
      <c r="NAB34" s="238"/>
      <c r="NAC34" s="238"/>
      <c r="NAD34" s="238"/>
      <c r="NAE34" s="238"/>
      <c r="NAF34" s="238"/>
      <c r="NAG34" s="238"/>
      <c r="NAP34" s="238"/>
      <c r="NAQ34" s="238"/>
      <c r="NAR34" s="238"/>
      <c r="NAS34" s="238"/>
      <c r="NAT34" s="238"/>
      <c r="NAU34" s="238"/>
      <c r="NAV34" s="238"/>
      <c r="NAW34" s="238"/>
      <c r="NBF34" s="238"/>
      <c r="NBG34" s="238"/>
      <c r="NBH34" s="238"/>
      <c r="NBI34" s="238"/>
      <c r="NBJ34" s="238"/>
      <c r="NBK34" s="238"/>
      <c r="NBL34" s="238"/>
      <c r="NBM34" s="238"/>
      <c r="NBV34" s="238"/>
      <c r="NBW34" s="238"/>
      <c r="NBX34" s="238"/>
      <c r="NBY34" s="238"/>
      <c r="NBZ34" s="238"/>
      <c r="NCA34" s="238"/>
      <c r="NCB34" s="238"/>
      <c r="NCC34" s="238"/>
      <c r="NCL34" s="238"/>
      <c r="NCM34" s="238"/>
      <c r="NCN34" s="238"/>
      <c r="NCO34" s="238"/>
      <c r="NCP34" s="238"/>
      <c r="NCQ34" s="238"/>
      <c r="NCR34" s="238"/>
      <c r="NCS34" s="238"/>
      <c r="NDB34" s="238"/>
      <c r="NDC34" s="238"/>
      <c r="NDD34" s="238"/>
      <c r="NDE34" s="238"/>
      <c r="NDF34" s="238"/>
      <c r="NDG34" s="238"/>
      <c r="NDH34" s="238"/>
      <c r="NDI34" s="238"/>
      <c r="NDR34" s="238"/>
      <c r="NDS34" s="238"/>
      <c r="NDT34" s="238"/>
      <c r="NDU34" s="238"/>
      <c r="NDV34" s="238"/>
      <c r="NDW34" s="238"/>
      <c r="NDX34" s="238"/>
      <c r="NDY34" s="238"/>
      <c r="NEH34" s="238"/>
      <c r="NEI34" s="238"/>
      <c r="NEJ34" s="238"/>
      <c r="NEK34" s="238"/>
      <c r="NEL34" s="238"/>
      <c r="NEM34" s="238"/>
      <c r="NEN34" s="238"/>
      <c r="NEO34" s="238"/>
      <c r="NEX34" s="238"/>
      <c r="NEY34" s="238"/>
      <c r="NEZ34" s="238"/>
      <c r="NFA34" s="238"/>
      <c r="NFB34" s="238"/>
      <c r="NFC34" s="238"/>
      <c r="NFD34" s="238"/>
      <c r="NFE34" s="238"/>
      <c r="NFN34" s="238"/>
      <c r="NFO34" s="238"/>
      <c r="NFP34" s="238"/>
      <c r="NFQ34" s="238"/>
      <c r="NFR34" s="238"/>
      <c r="NFS34" s="238"/>
      <c r="NFT34" s="238"/>
      <c r="NFU34" s="238"/>
      <c r="NGD34" s="238"/>
      <c r="NGE34" s="238"/>
      <c r="NGF34" s="238"/>
      <c r="NGG34" s="238"/>
      <c r="NGH34" s="238"/>
      <c r="NGI34" s="238"/>
      <c r="NGJ34" s="238"/>
      <c r="NGK34" s="238"/>
      <c r="NGT34" s="238"/>
      <c r="NGU34" s="238"/>
      <c r="NGV34" s="238"/>
      <c r="NGW34" s="238"/>
      <c r="NGX34" s="238"/>
      <c r="NGY34" s="238"/>
      <c r="NGZ34" s="238"/>
      <c r="NHA34" s="238"/>
      <c r="NHJ34" s="238"/>
      <c r="NHK34" s="238"/>
      <c r="NHL34" s="238"/>
      <c r="NHM34" s="238"/>
      <c r="NHN34" s="238"/>
      <c r="NHO34" s="238"/>
      <c r="NHP34" s="238"/>
      <c r="NHQ34" s="238"/>
      <c r="NHZ34" s="238"/>
      <c r="NIA34" s="238"/>
      <c r="NIB34" s="238"/>
      <c r="NIC34" s="238"/>
      <c r="NID34" s="238"/>
      <c r="NIE34" s="238"/>
      <c r="NIF34" s="238"/>
      <c r="NIG34" s="238"/>
      <c r="NIP34" s="238"/>
      <c r="NIQ34" s="238"/>
      <c r="NIR34" s="238"/>
      <c r="NIS34" s="238"/>
      <c r="NIT34" s="238"/>
      <c r="NIU34" s="238"/>
      <c r="NIV34" s="238"/>
      <c r="NIW34" s="238"/>
      <c r="NJF34" s="238"/>
      <c r="NJG34" s="238"/>
      <c r="NJH34" s="238"/>
      <c r="NJI34" s="238"/>
      <c r="NJJ34" s="238"/>
      <c r="NJK34" s="238"/>
      <c r="NJL34" s="238"/>
      <c r="NJM34" s="238"/>
      <c r="NJV34" s="238"/>
      <c r="NJW34" s="238"/>
      <c r="NJX34" s="238"/>
      <c r="NJY34" s="238"/>
      <c r="NJZ34" s="238"/>
      <c r="NKA34" s="238"/>
      <c r="NKB34" s="238"/>
      <c r="NKC34" s="238"/>
      <c r="NKL34" s="238"/>
      <c r="NKM34" s="238"/>
      <c r="NKN34" s="238"/>
      <c r="NKO34" s="238"/>
      <c r="NKP34" s="238"/>
      <c r="NKQ34" s="238"/>
      <c r="NKR34" s="238"/>
      <c r="NKS34" s="238"/>
      <c r="NLB34" s="238"/>
      <c r="NLC34" s="238"/>
      <c r="NLD34" s="238"/>
      <c r="NLE34" s="238"/>
      <c r="NLF34" s="238"/>
      <c r="NLG34" s="238"/>
      <c r="NLH34" s="238"/>
      <c r="NLI34" s="238"/>
      <c r="NLR34" s="238"/>
      <c r="NLS34" s="238"/>
      <c r="NLT34" s="238"/>
      <c r="NLU34" s="238"/>
      <c r="NLV34" s="238"/>
      <c r="NLW34" s="238"/>
      <c r="NLX34" s="238"/>
      <c r="NLY34" s="238"/>
      <c r="NMH34" s="238"/>
      <c r="NMI34" s="238"/>
      <c r="NMJ34" s="238"/>
      <c r="NMK34" s="238"/>
      <c r="NML34" s="238"/>
      <c r="NMM34" s="238"/>
      <c r="NMN34" s="238"/>
      <c r="NMO34" s="238"/>
      <c r="NMX34" s="238"/>
      <c r="NMY34" s="238"/>
      <c r="NMZ34" s="238"/>
      <c r="NNA34" s="238"/>
      <c r="NNB34" s="238"/>
      <c r="NNC34" s="238"/>
      <c r="NND34" s="238"/>
      <c r="NNE34" s="238"/>
      <c r="NNN34" s="238"/>
      <c r="NNO34" s="238"/>
      <c r="NNP34" s="238"/>
      <c r="NNQ34" s="238"/>
      <c r="NNR34" s="238"/>
      <c r="NNS34" s="238"/>
      <c r="NNT34" s="238"/>
      <c r="NNU34" s="238"/>
      <c r="NOD34" s="238"/>
      <c r="NOE34" s="238"/>
      <c r="NOF34" s="238"/>
      <c r="NOG34" s="238"/>
      <c r="NOH34" s="238"/>
      <c r="NOI34" s="238"/>
      <c r="NOJ34" s="238"/>
      <c r="NOK34" s="238"/>
      <c r="NOT34" s="238"/>
      <c r="NOU34" s="238"/>
      <c r="NOV34" s="238"/>
      <c r="NOW34" s="238"/>
      <c r="NOX34" s="238"/>
      <c r="NOY34" s="238"/>
      <c r="NOZ34" s="238"/>
      <c r="NPA34" s="238"/>
      <c r="NPJ34" s="238"/>
      <c r="NPK34" s="238"/>
      <c r="NPL34" s="238"/>
      <c r="NPM34" s="238"/>
      <c r="NPN34" s="238"/>
      <c r="NPO34" s="238"/>
      <c r="NPP34" s="238"/>
      <c r="NPQ34" s="238"/>
      <c r="NPZ34" s="238"/>
      <c r="NQA34" s="238"/>
      <c r="NQB34" s="238"/>
      <c r="NQC34" s="238"/>
      <c r="NQD34" s="238"/>
      <c r="NQE34" s="238"/>
      <c r="NQF34" s="238"/>
      <c r="NQG34" s="238"/>
      <c r="NQP34" s="238"/>
      <c r="NQQ34" s="238"/>
      <c r="NQR34" s="238"/>
      <c r="NQS34" s="238"/>
      <c r="NQT34" s="238"/>
      <c r="NQU34" s="238"/>
      <c r="NQV34" s="238"/>
      <c r="NQW34" s="238"/>
      <c r="NRF34" s="238"/>
      <c r="NRG34" s="238"/>
      <c r="NRH34" s="238"/>
      <c r="NRI34" s="238"/>
      <c r="NRJ34" s="238"/>
      <c r="NRK34" s="238"/>
      <c r="NRL34" s="238"/>
      <c r="NRM34" s="238"/>
      <c r="NRV34" s="238"/>
      <c r="NRW34" s="238"/>
      <c r="NRX34" s="238"/>
      <c r="NRY34" s="238"/>
      <c r="NRZ34" s="238"/>
      <c r="NSA34" s="238"/>
      <c r="NSB34" s="238"/>
      <c r="NSC34" s="238"/>
      <c r="NSL34" s="238"/>
      <c r="NSM34" s="238"/>
      <c r="NSN34" s="238"/>
      <c r="NSO34" s="238"/>
      <c r="NSP34" s="238"/>
      <c r="NSQ34" s="238"/>
      <c r="NSR34" s="238"/>
      <c r="NSS34" s="238"/>
      <c r="NTB34" s="238"/>
      <c r="NTC34" s="238"/>
      <c r="NTD34" s="238"/>
      <c r="NTE34" s="238"/>
      <c r="NTF34" s="238"/>
      <c r="NTG34" s="238"/>
      <c r="NTH34" s="238"/>
      <c r="NTI34" s="238"/>
      <c r="NTR34" s="238"/>
      <c r="NTS34" s="238"/>
      <c r="NTT34" s="238"/>
      <c r="NTU34" s="238"/>
      <c r="NTV34" s="238"/>
      <c r="NTW34" s="238"/>
      <c r="NTX34" s="238"/>
      <c r="NTY34" s="238"/>
      <c r="NUH34" s="238"/>
      <c r="NUI34" s="238"/>
      <c r="NUJ34" s="238"/>
      <c r="NUK34" s="238"/>
      <c r="NUL34" s="238"/>
      <c r="NUM34" s="238"/>
      <c r="NUN34" s="238"/>
      <c r="NUO34" s="238"/>
      <c r="NUX34" s="238"/>
      <c r="NUY34" s="238"/>
      <c r="NUZ34" s="238"/>
      <c r="NVA34" s="238"/>
      <c r="NVB34" s="238"/>
      <c r="NVC34" s="238"/>
      <c r="NVD34" s="238"/>
      <c r="NVE34" s="238"/>
      <c r="NVN34" s="238"/>
      <c r="NVO34" s="238"/>
      <c r="NVP34" s="238"/>
      <c r="NVQ34" s="238"/>
      <c r="NVR34" s="238"/>
      <c r="NVS34" s="238"/>
      <c r="NVT34" s="238"/>
      <c r="NVU34" s="238"/>
      <c r="NWD34" s="238"/>
      <c r="NWE34" s="238"/>
      <c r="NWF34" s="238"/>
      <c r="NWG34" s="238"/>
      <c r="NWH34" s="238"/>
      <c r="NWI34" s="238"/>
      <c r="NWJ34" s="238"/>
      <c r="NWK34" s="238"/>
      <c r="NWT34" s="238"/>
      <c r="NWU34" s="238"/>
      <c r="NWV34" s="238"/>
      <c r="NWW34" s="238"/>
      <c r="NWX34" s="238"/>
      <c r="NWY34" s="238"/>
      <c r="NWZ34" s="238"/>
      <c r="NXA34" s="238"/>
      <c r="NXJ34" s="238"/>
      <c r="NXK34" s="238"/>
      <c r="NXL34" s="238"/>
      <c r="NXM34" s="238"/>
      <c r="NXN34" s="238"/>
      <c r="NXO34" s="238"/>
      <c r="NXP34" s="238"/>
      <c r="NXQ34" s="238"/>
      <c r="NXZ34" s="238"/>
      <c r="NYA34" s="238"/>
      <c r="NYB34" s="238"/>
      <c r="NYC34" s="238"/>
      <c r="NYD34" s="238"/>
      <c r="NYE34" s="238"/>
      <c r="NYF34" s="238"/>
      <c r="NYG34" s="238"/>
      <c r="NYP34" s="238"/>
      <c r="NYQ34" s="238"/>
      <c r="NYR34" s="238"/>
      <c r="NYS34" s="238"/>
      <c r="NYT34" s="238"/>
      <c r="NYU34" s="238"/>
      <c r="NYV34" s="238"/>
      <c r="NYW34" s="238"/>
      <c r="NZF34" s="238"/>
      <c r="NZG34" s="238"/>
      <c r="NZH34" s="238"/>
      <c r="NZI34" s="238"/>
      <c r="NZJ34" s="238"/>
      <c r="NZK34" s="238"/>
      <c r="NZL34" s="238"/>
      <c r="NZM34" s="238"/>
      <c r="NZV34" s="238"/>
      <c r="NZW34" s="238"/>
      <c r="NZX34" s="238"/>
      <c r="NZY34" s="238"/>
      <c r="NZZ34" s="238"/>
      <c r="OAA34" s="238"/>
      <c r="OAB34" s="238"/>
      <c r="OAC34" s="238"/>
      <c r="OAL34" s="238"/>
      <c r="OAM34" s="238"/>
      <c r="OAN34" s="238"/>
      <c r="OAO34" s="238"/>
      <c r="OAP34" s="238"/>
      <c r="OAQ34" s="238"/>
      <c r="OAR34" s="238"/>
      <c r="OAS34" s="238"/>
      <c r="OBB34" s="238"/>
      <c r="OBC34" s="238"/>
      <c r="OBD34" s="238"/>
      <c r="OBE34" s="238"/>
      <c r="OBF34" s="238"/>
      <c r="OBG34" s="238"/>
      <c r="OBH34" s="238"/>
      <c r="OBI34" s="238"/>
      <c r="OBR34" s="238"/>
      <c r="OBS34" s="238"/>
      <c r="OBT34" s="238"/>
      <c r="OBU34" s="238"/>
      <c r="OBV34" s="238"/>
      <c r="OBW34" s="238"/>
      <c r="OBX34" s="238"/>
      <c r="OBY34" s="238"/>
      <c r="OCH34" s="238"/>
      <c r="OCI34" s="238"/>
      <c r="OCJ34" s="238"/>
      <c r="OCK34" s="238"/>
      <c r="OCL34" s="238"/>
      <c r="OCM34" s="238"/>
      <c r="OCN34" s="238"/>
      <c r="OCO34" s="238"/>
      <c r="OCX34" s="238"/>
      <c r="OCY34" s="238"/>
      <c r="OCZ34" s="238"/>
      <c r="ODA34" s="238"/>
      <c r="ODB34" s="238"/>
      <c r="ODC34" s="238"/>
      <c r="ODD34" s="238"/>
      <c r="ODE34" s="238"/>
      <c r="ODN34" s="238"/>
      <c r="ODO34" s="238"/>
      <c r="ODP34" s="238"/>
      <c r="ODQ34" s="238"/>
      <c r="ODR34" s="238"/>
      <c r="ODS34" s="238"/>
      <c r="ODT34" s="238"/>
      <c r="ODU34" s="238"/>
      <c r="OED34" s="238"/>
      <c r="OEE34" s="238"/>
      <c r="OEF34" s="238"/>
      <c r="OEG34" s="238"/>
      <c r="OEH34" s="238"/>
      <c r="OEI34" s="238"/>
      <c r="OEJ34" s="238"/>
      <c r="OEK34" s="238"/>
      <c r="OET34" s="238"/>
      <c r="OEU34" s="238"/>
      <c r="OEV34" s="238"/>
      <c r="OEW34" s="238"/>
      <c r="OEX34" s="238"/>
      <c r="OEY34" s="238"/>
      <c r="OEZ34" s="238"/>
      <c r="OFA34" s="238"/>
      <c r="OFJ34" s="238"/>
      <c r="OFK34" s="238"/>
      <c r="OFL34" s="238"/>
      <c r="OFM34" s="238"/>
      <c r="OFN34" s="238"/>
      <c r="OFO34" s="238"/>
      <c r="OFP34" s="238"/>
      <c r="OFQ34" s="238"/>
      <c r="OFZ34" s="238"/>
      <c r="OGA34" s="238"/>
      <c r="OGB34" s="238"/>
      <c r="OGC34" s="238"/>
      <c r="OGD34" s="238"/>
      <c r="OGE34" s="238"/>
      <c r="OGF34" s="238"/>
      <c r="OGG34" s="238"/>
      <c r="OGP34" s="238"/>
      <c r="OGQ34" s="238"/>
      <c r="OGR34" s="238"/>
      <c r="OGS34" s="238"/>
      <c r="OGT34" s="238"/>
      <c r="OGU34" s="238"/>
      <c r="OGV34" s="238"/>
      <c r="OGW34" s="238"/>
      <c r="OHF34" s="238"/>
      <c r="OHG34" s="238"/>
      <c r="OHH34" s="238"/>
      <c r="OHI34" s="238"/>
      <c r="OHJ34" s="238"/>
      <c r="OHK34" s="238"/>
      <c r="OHL34" s="238"/>
      <c r="OHM34" s="238"/>
      <c r="OHV34" s="238"/>
      <c r="OHW34" s="238"/>
      <c r="OHX34" s="238"/>
      <c r="OHY34" s="238"/>
      <c r="OHZ34" s="238"/>
      <c r="OIA34" s="238"/>
      <c r="OIB34" s="238"/>
      <c r="OIC34" s="238"/>
      <c r="OIL34" s="238"/>
      <c r="OIM34" s="238"/>
      <c r="OIN34" s="238"/>
      <c r="OIO34" s="238"/>
      <c r="OIP34" s="238"/>
      <c r="OIQ34" s="238"/>
      <c r="OIR34" s="238"/>
      <c r="OIS34" s="238"/>
      <c r="OJB34" s="238"/>
      <c r="OJC34" s="238"/>
      <c r="OJD34" s="238"/>
      <c r="OJE34" s="238"/>
      <c r="OJF34" s="238"/>
      <c r="OJG34" s="238"/>
      <c r="OJH34" s="238"/>
      <c r="OJI34" s="238"/>
      <c r="OJR34" s="238"/>
      <c r="OJS34" s="238"/>
      <c r="OJT34" s="238"/>
      <c r="OJU34" s="238"/>
      <c r="OJV34" s="238"/>
      <c r="OJW34" s="238"/>
      <c r="OJX34" s="238"/>
      <c r="OJY34" s="238"/>
      <c r="OKH34" s="238"/>
      <c r="OKI34" s="238"/>
      <c r="OKJ34" s="238"/>
      <c r="OKK34" s="238"/>
      <c r="OKL34" s="238"/>
      <c r="OKM34" s="238"/>
      <c r="OKN34" s="238"/>
      <c r="OKO34" s="238"/>
      <c r="OKX34" s="238"/>
      <c r="OKY34" s="238"/>
      <c r="OKZ34" s="238"/>
      <c r="OLA34" s="238"/>
      <c r="OLB34" s="238"/>
      <c r="OLC34" s="238"/>
      <c r="OLD34" s="238"/>
      <c r="OLE34" s="238"/>
      <c r="OLN34" s="238"/>
      <c r="OLO34" s="238"/>
      <c r="OLP34" s="238"/>
      <c r="OLQ34" s="238"/>
      <c r="OLR34" s="238"/>
      <c r="OLS34" s="238"/>
      <c r="OLT34" s="238"/>
      <c r="OLU34" s="238"/>
      <c r="OMD34" s="238"/>
      <c r="OME34" s="238"/>
      <c r="OMF34" s="238"/>
      <c r="OMG34" s="238"/>
      <c r="OMH34" s="238"/>
      <c r="OMI34" s="238"/>
      <c r="OMJ34" s="238"/>
      <c r="OMK34" s="238"/>
      <c r="OMT34" s="238"/>
      <c r="OMU34" s="238"/>
      <c r="OMV34" s="238"/>
      <c r="OMW34" s="238"/>
      <c r="OMX34" s="238"/>
      <c r="OMY34" s="238"/>
      <c r="OMZ34" s="238"/>
      <c r="ONA34" s="238"/>
      <c r="ONJ34" s="238"/>
      <c r="ONK34" s="238"/>
      <c r="ONL34" s="238"/>
      <c r="ONM34" s="238"/>
      <c r="ONN34" s="238"/>
      <c r="ONO34" s="238"/>
      <c r="ONP34" s="238"/>
      <c r="ONQ34" s="238"/>
      <c r="ONZ34" s="238"/>
      <c r="OOA34" s="238"/>
      <c r="OOB34" s="238"/>
      <c r="OOC34" s="238"/>
      <c r="OOD34" s="238"/>
      <c r="OOE34" s="238"/>
      <c r="OOF34" s="238"/>
      <c r="OOG34" s="238"/>
      <c r="OOP34" s="238"/>
      <c r="OOQ34" s="238"/>
      <c r="OOR34" s="238"/>
      <c r="OOS34" s="238"/>
      <c r="OOT34" s="238"/>
      <c r="OOU34" s="238"/>
      <c r="OOV34" s="238"/>
      <c r="OOW34" s="238"/>
      <c r="OPF34" s="238"/>
      <c r="OPG34" s="238"/>
      <c r="OPH34" s="238"/>
      <c r="OPI34" s="238"/>
      <c r="OPJ34" s="238"/>
      <c r="OPK34" s="238"/>
      <c r="OPL34" s="238"/>
      <c r="OPM34" s="238"/>
      <c r="OPV34" s="238"/>
      <c r="OPW34" s="238"/>
      <c r="OPX34" s="238"/>
      <c r="OPY34" s="238"/>
      <c r="OPZ34" s="238"/>
      <c r="OQA34" s="238"/>
      <c r="OQB34" s="238"/>
      <c r="OQC34" s="238"/>
      <c r="OQL34" s="238"/>
      <c r="OQM34" s="238"/>
      <c r="OQN34" s="238"/>
      <c r="OQO34" s="238"/>
      <c r="OQP34" s="238"/>
      <c r="OQQ34" s="238"/>
      <c r="OQR34" s="238"/>
      <c r="OQS34" s="238"/>
      <c r="ORB34" s="238"/>
      <c r="ORC34" s="238"/>
      <c r="ORD34" s="238"/>
      <c r="ORE34" s="238"/>
      <c r="ORF34" s="238"/>
      <c r="ORG34" s="238"/>
      <c r="ORH34" s="238"/>
      <c r="ORI34" s="238"/>
      <c r="ORR34" s="238"/>
      <c r="ORS34" s="238"/>
      <c r="ORT34" s="238"/>
      <c r="ORU34" s="238"/>
      <c r="ORV34" s="238"/>
      <c r="ORW34" s="238"/>
      <c r="ORX34" s="238"/>
      <c r="ORY34" s="238"/>
      <c r="OSH34" s="238"/>
      <c r="OSI34" s="238"/>
      <c r="OSJ34" s="238"/>
      <c r="OSK34" s="238"/>
      <c r="OSL34" s="238"/>
      <c r="OSM34" s="238"/>
      <c r="OSN34" s="238"/>
      <c r="OSO34" s="238"/>
      <c r="OSX34" s="238"/>
      <c r="OSY34" s="238"/>
      <c r="OSZ34" s="238"/>
      <c r="OTA34" s="238"/>
      <c r="OTB34" s="238"/>
      <c r="OTC34" s="238"/>
      <c r="OTD34" s="238"/>
      <c r="OTE34" s="238"/>
      <c r="OTN34" s="238"/>
      <c r="OTO34" s="238"/>
      <c r="OTP34" s="238"/>
      <c r="OTQ34" s="238"/>
      <c r="OTR34" s="238"/>
      <c r="OTS34" s="238"/>
      <c r="OTT34" s="238"/>
      <c r="OTU34" s="238"/>
      <c r="OUD34" s="238"/>
      <c r="OUE34" s="238"/>
      <c r="OUF34" s="238"/>
      <c r="OUG34" s="238"/>
      <c r="OUH34" s="238"/>
      <c r="OUI34" s="238"/>
      <c r="OUJ34" s="238"/>
      <c r="OUK34" s="238"/>
      <c r="OUT34" s="238"/>
      <c r="OUU34" s="238"/>
      <c r="OUV34" s="238"/>
      <c r="OUW34" s="238"/>
      <c r="OUX34" s="238"/>
      <c r="OUY34" s="238"/>
      <c r="OUZ34" s="238"/>
      <c r="OVA34" s="238"/>
      <c r="OVJ34" s="238"/>
      <c r="OVK34" s="238"/>
      <c r="OVL34" s="238"/>
      <c r="OVM34" s="238"/>
      <c r="OVN34" s="238"/>
      <c r="OVO34" s="238"/>
      <c r="OVP34" s="238"/>
      <c r="OVQ34" s="238"/>
      <c r="OVZ34" s="238"/>
      <c r="OWA34" s="238"/>
      <c r="OWB34" s="238"/>
      <c r="OWC34" s="238"/>
      <c r="OWD34" s="238"/>
      <c r="OWE34" s="238"/>
      <c r="OWF34" s="238"/>
      <c r="OWG34" s="238"/>
      <c r="OWP34" s="238"/>
      <c r="OWQ34" s="238"/>
      <c r="OWR34" s="238"/>
      <c r="OWS34" s="238"/>
      <c r="OWT34" s="238"/>
      <c r="OWU34" s="238"/>
      <c r="OWV34" s="238"/>
      <c r="OWW34" s="238"/>
      <c r="OXF34" s="238"/>
      <c r="OXG34" s="238"/>
      <c r="OXH34" s="238"/>
      <c r="OXI34" s="238"/>
      <c r="OXJ34" s="238"/>
      <c r="OXK34" s="238"/>
      <c r="OXL34" s="238"/>
      <c r="OXM34" s="238"/>
      <c r="OXV34" s="238"/>
      <c r="OXW34" s="238"/>
      <c r="OXX34" s="238"/>
      <c r="OXY34" s="238"/>
      <c r="OXZ34" s="238"/>
      <c r="OYA34" s="238"/>
      <c r="OYB34" s="238"/>
      <c r="OYC34" s="238"/>
      <c r="OYL34" s="238"/>
      <c r="OYM34" s="238"/>
      <c r="OYN34" s="238"/>
      <c r="OYO34" s="238"/>
      <c r="OYP34" s="238"/>
      <c r="OYQ34" s="238"/>
      <c r="OYR34" s="238"/>
      <c r="OYS34" s="238"/>
      <c r="OZB34" s="238"/>
      <c r="OZC34" s="238"/>
      <c r="OZD34" s="238"/>
      <c r="OZE34" s="238"/>
      <c r="OZF34" s="238"/>
      <c r="OZG34" s="238"/>
      <c r="OZH34" s="238"/>
      <c r="OZI34" s="238"/>
      <c r="OZR34" s="238"/>
      <c r="OZS34" s="238"/>
      <c r="OZT34" s="238"/>
      <c r="OZU34" s="238"/>
      <c r="OZV34" s="238"/>
      <c r="OZW34" s="238"/>
      <c r="OZX34" s="238"/>
      <c r="OZY34" s="238"/>
      <c r="PAH34" s="238"/>
      <c r="PAI34" s="238"/>
      <c r="PAJ34" s="238"/>
      <c r="PAK34" s="238"/>
      <c r="PAL34" s="238"/>
      <c r="PAM34" s="238"/>
      <c r="PAN34" s="238"/>
      <c r="PAO34" s="238"/>
      <c r="PAX34" s="238"/>
      <c r="PAY34" s="238"/>
      <c r="PAZ34" s="238"/>
      <c r="PBA34" s="238"/>
      <c r="PBB34" s="238"/>
      <c r="PBC34" s="238"/>
      <c r="PBD34" s="238"/>
      <c r="PBE34" s="238"/>
      <c r="PBN34" s="238"/>
      <c r="PBO34" s="238"/>
      <c r="PBP34" s="238"/>
      <c r="PBQ34" s="238"/>
      <c r="PBR34" s="238"/>
      <c r="PBS34" s="238"/>
      <c r="PBT34" s="238"/>
      <c r="PBU34" s="238"/>
      <c r="PCD34" s="238"/>
      <c r="PCE34" s="238"/>
      <c r="PCF34" s="238"/>
      <c r="PCG34" s="238"/>
      <c r="PCH34" s="238"/>
      <c r="PCI34" s="238"/>
      <c r="PCJ34" s="238"/>
      <c r="PCK34" s="238"/>
      <c r="PCT34" s="238"/>
      <c r="PCU34" s="238"/>
      <c r="PCV34" s="238"/>
      <c r="PCW34" s="238"/>
      <c r="PCX34" s="238"/>
      <c r="PCY34" s="238"/>
      <c r="PCZ34" s="238"/>
      <c r="PDA34" s="238"/>
      <c r="PDJ34" s="238"/>
      <c r="PDK34" s="238"/>
      <c r="PDL34" s="238"/>
      <c r="PDM34" s="238"/>
      <c r="PDN34" s="238"/>
      <c r="PDO34" s="238"/>
      <c r="PDP34" s="238"/>
      <c r="PDQ34" s="238"/>
      <c r="PDZ34" s="238"/>
      <c r="PEA34" s="238"/>
      <c r="PEB34" s="238"/>
      <c r="PEC34" s="238"/>
      <c r="PED34" s="238"/>
      <c r="PEE34" s="238"/>
      <c r="PEF34" s="238"/>
      <c r="PEG34" s="238"/>
      <c r="PEP34" s="238"/>
      <c r="PEQ34" s="238"/>
      <c r="PER34" s="238"/>
      <c r="PES34" s="238"/>
      <c r="PET34" s="238"/>
      <c r="PEU34" s="238"/>
      <c r="PEV34" s="238"/>
      <c r="PEW34" s="238"/>
      <c r="PFF34" s="238"/>
      <c r="PFG34" s="238"/>
      <c r="PFH34" s="238"/>
      <c r="PFI34" s="238"/>
      <c r="PFJ34" s="238"/>
      <c r="PFK34" s="238"/>
      <c r="PFL34" s="238"/>
      <c r="PFM34" s="238"/>
      <c r="PFV34" s="238"/>
      <c r="PFW34" s="238"/>
      <c r="PFX34" s="238"/>
      <c r="PFY34" s="238"/>
      <c r="PFZ34" s="238"/>
      <c r="PGA34" s="238"/>
      <c r="PGB34" s="238"/>
      <c r="PGC34" s="238"/>
      <c r="PGL34" s="238"/>
      <c r="PGM34" s="238"/>
      <c r="PGN34" s="238"/>
      <c r="PGO34" s="238"/>
      <c r="PGP34" s="238"/>
      <c r="PGQ34" s="238"/>
      <c r="PGR34" s="238"/>
      <c r="PGS34" s="238"/>
      <c r="PHB34" s="238"/>
      <c r="PHC34" s="238"/>
      <c r="PHD34" s="238"/>
      <c r="PHE34" s="238"/>
      <c r="PHF34" s="238"/>
      <c r="PHG34" s="238"/>
      <c r="PHH34" s="238"/>
      <c r="PHI34" s="238"/>
      <c r="PHR34" s="238"/>
      <c r="PHS34" s="238"/>
      <c r="PHT34" s="238"/>
      <c r="PHU34" s="238"/>
      <c r="PHV34" s="238"/>
      <c r="PHW34" s="238"/>
      <c r="PHX34" s="238"/>
      <c r="PHY34" s="238"/>
      <c r="PIH34" s="238"/>
      <c r="PII34" s="238"/>
      <c r="PIJ34" s="238"/>
      <c r="PIK34" s="238"/>
      <c r="PIL34" s="238"/>
      <c r="PIM34" s="238"/>
      <c r="PIN34" s="238"/>
      <c r="PIO34" s="238"/>
      <c r="PIX34" s="238"/>
      <c r="PIY34" s="238"/>
      <c r="PIZ34" s="238"/>
      <c r="PJA34" s="238"/>
      <c r="PJB34" s="238"/>
      <c r="PJC34" s="238"/>
      <c r="PJD34" s="238"/>
      <c r="PJE34" s="238"/>
      <c r="PJN34" s="238"/>
      <c r="PJO34" s="238"/>
      <c r="PJP34" s="238"/>
      <c r="PJQ34" s="238"/>
      <c r="PJR34" s="238"/>
      <c r="PJS34" s="238"/>
      <c r="PJT34" s="238"/>
      <c r="PJU34" s="238"/>
      <c r="PKD34" s="238"/>
      <c r="PKE34" s="238"/>
      <c r="PKF34" s="238"/>
      <c r="PKG34" s="238"/>
      <c r="PKH34" s="238"/>
      <c r="PKI34" s="238"/>
      <c r="PKJ34" s="238"/>
      <c r="PKK34" s="238"/>
      <c r="PKT34" s="238"/>
      <c r="PKU34" s="238"/>
      <c r="PKV34" s="238"/>
      <c r="PKW34" s="238"/>
      <c r="PKX34" s="238"/>
      <c r="PKY34" s="238"/>
      <c r="PKZ34" s="238"/>
      <c r="PLA34" s="238"/>
      <c r="PLJ34" s="238"/>
      <c r="PLK34" s="238"/>
      <c r="PLL34" s="238"/>
      <c r="PLM34" s="238"/>
      <c r="PLN34" s="238"/>
      <c r="PLO34" s="238"/>
      <c r="PLP34" s="238"/>
      <c r="PLQ34" s="238"/>
      <c r="PLZ34" s="238"/>
      <c r="PMA34" s="238"/>
      <c r="PMB34" s="238"/>
      <c r="PMC34" s="238"/>
      <c r="PMD34" s="238"/>
      <c r="PME34" s="238"/>
      <c r="PMF34" s="238"/>
      <c r="PMG34" s="238"/>
      <c r="PMP34" s="238"/>
      <c r="PMQ34" s="238"/>
      <c r="PMR34" s="238"/>
      <c r="PMS34" s="238"/>
      <c r="PMT34" s="238"/>
      <c r="PMU34" s="238"/>
      <c r="PMV34" s="238"/>
      <c r="PMW34" s="238"/>
      <c r="PNF34" s="238"/>
      <c r="PNG34" s="238"/>
      <c r="PNH34" s="238"/>
      <c r="PNI34" s="238"/>
      <c r="PNJ34" s="238"/>
      <c r="PNK34" s="238"/>
      <c r="PNL34" s="238"/>
      <c r="PNM34" s="238"/>
      <c r="PNV34" s="238"/>
      <c r="PNW34" s="238"/>
      <c r="PNX34" s="238"/>
      <c r="PNY34" s="238"/>
      <c r="PNZ34" s="238"/>
      <c r="POA34" s="238"/>
      <c r="POB34" s="238"/>
      <c r="POC34" s="238"/>
      <c r="POL34" s="238"/>
      <c r="POM34" s="238"/>
      <c r="PON34" s="238"/>
      <c r="POO34" s="238"/>
      <c r="POP34" s="238"/>
      <c r="POQ34" s="238"/>
      <c r="POR34" s="238"/>
      <c r="POS34" s="238"/>
      <c r="PPB34" s="238"/>
      <c r="PPC34" s="238"/>
      <c r="PPD34" s="238"/>
      <c r="PPE34" s="238"/>
      <c r="PPF34" s="238"/>
      <c r="PPG34" s="238"/>
      <c r="PPH34" s="238"/>
      <c r="PPI34" s="238"/>
      <c r="PPR34" s="238"/>
      <c r="PPS34" s="238"/>
      <c r="PPT34" s="238"/>
      <c r="PPU34" s="238"/>
      <c r="PPV34" s="238"/>
      <c r="PPW34" s="238"/>
      <c r="PPX34" s="238"/>
      <c r="PPY34" s="238"/>
      <c r="PQH34" s="238"/>
      <c r="PQI34" s="238"/>
      <c r="PQJ34" s="238"/>
      <c r="PQK34" s="238"/>
      <c r="PQL34" s="238"/>
      <c r="PQM34" s="238"/>
      <c r="PQN34" s="238"/>
      <c r="PQO34" s="238"/>
      <c r="PQX34" s="238"/>
      <c r="PQY34" s="238"/>
      <c r="PQZ34" s="238"/>
      <c r="PRA34" s="238"/>
      <c r="PRB34" s="238"/>
      <c r="PRC34" s="238"/>
      <c r="PRD34" s="238"/>
      <c r="PRE34" s="238"/>
      <c r="PRN34" s="238"/>
      <c r="PRO34" s="238"/>
      <c r="PRP34" s="238"/>
      <c r="PRQ34" s="238"/>
      <c r="PRR34" s="238"/>
      <c r="PRS34" s="238"/>
      <c r="PRT34" s="238"/>
      <c r="PRU34" s="238"/>
      <c r="PSD34" s="238"/>
      <c r="PSE34" s="238"/>
      <c r="PSF34" s="238"/>
      <c r="PSG34" s="238"/>
      <c r="PSH34" s="238"/>
      <c r="PSI34" s="238"/>
      <c r="PSJ34" s="238"/>
      <c r="PSK34" s="238"/>
      <c r="PST34" s="238"/>
      <c r="PSU34" s="238"/>
      <c r="PSV34" s="238"/>
      <c r="PSW34" s="238"/>
      <c r="PSX34" s="238"/>
      <c r="PSY34" s="238"/>
      <c r="PSZ34" s="238"/>
      <c r="PTA34" s="238"/>
      <c r="PTJ34" s="238"/>
      <c r="PTK34" s="238"/>
      <c r="PTL34" s="238"/>
      <c r="PTM34" s="238"/>
      <c r="PTN34" s="238"/>
      <c r="PTO34" s="238"/>
      <c r="PTP34" s="238"/>
      <c r="PTQ34" s="238"/>
      <c r="PTZ34" s="238"/>
      <c r="PUA34" s="238"/>
      <c r="PUB34" s="238"/>
      <c r="PUC34" s="238"/>
      <c r="PUD34" s="238"/>
      <c r="PUE34" s="238"/>
      <c r="PUF34" s="238"/>
      <c r="PUG34" s="238"/>
      <c r="PUP34" s="238"/>
      <c r="PUQ34" s="238"/>
      <c r="PUR34" s="238"/>
      <c r="PUS34" s="238"/>
      <c r="PUT34" s="238"/>
      <c r="PUU34" s="238"/>
      <c r="PUV34" s="238"/>
      <c r="PUW34" s="238"/>
      <c r="PVF34" s="238"/>
      <c r="PVG34" s="238"/>
      <c r="PVH34" s="238"/>
      <c r="PVI34" s="238"/>
      <c r="PVJ34" s="238"/>
      <c r="PVK34" s="238"/>
      <c r="PVL34" s="238"/>
      <c r="PVM34" s="238"/>
      <c r="PVV34" s="238"/>
      <c r="PVW34" s="238"/>
      <c r="PVX34" s="238"/>
      <c r="PVY34" s="238"/>
      <c r="PVZ34" s="238"/>
      <c r="PWA34" s="238"/>
      <c r="PWB34" s="238"/>
      <c r="PWC34" s="238"/>
      <c r="PWL34" s="238"/>
      <c r="PWM34" s="238"/>
      <c r="PWN34" s="238"/>
      <c r="PWO34" s="238"/>
      <c r="PWP34" s="238"/>
      <c r="PWQ34" s="238"/>
      <c r="PWR34" s="238"/>
      <c r="PWS34" s="238"/>
      <c r="PXB34" s="238"/>
      <c r="PXC34" s="238"/>
      <c r="PXD34" s="238"/>
      <c r="PXE34" s="238"/>
      <c r="PXF34" s="238"/>
      <c r="PXG34" s="238"/>
      <c r="PXH34" s="238"/>
      <c r="PXI34" s="238"/>
      <c r="PXR34" s="238"/>
      <c r="PXS34" s="238"/>
      <c r="PXT34" s="238"/>
      <c r="PXU34" s="238"/>
      <c r="PXV34" s="238"/>
      <c r="PXW34" s="238"/>
      <c r="PXX34" s="238"/>
      <c r="PXY34" s="238"/>
      <c r="PYH34" s="238"/>
      <c r="PYI34" s="238"/>
      <c r="PYJ34" s="238"/>
      <c r="PYK34" s="238"/>
      <c r="PYL34" s="238"/>
      <c r="PYM34" s="238"/>
      <c r="PYN34" s="238"/>
      <c r="PYO34" s="238"/>
      <c r="PYX34" s="238"/>
      <c r="PYY34" s="238"/>
      <c r="PYZ34" s="238"/>
      <c r="PZA34" s="238"/>
      <c r="PZB34" s="238"/>
      <c r="PZC34" s="238"/>
      <c r="PZD34" s="238"/>
      <c r="PZE34" s="238"/>
      <c r="PZN34" s="238"/>
      <c r="PZO34" s="238"/>
      <c r="PZP34" s="238"/>
      <c r="PZQ34" s="238"/>
      <c r="PZR34" s="238"/>
      <c r="PZS34" s="238"/>
      <c r="PZT34" s="238"/>
      <c r="PZU34" s="238"/>
      <c r="QAD34" s="238"/>
      <c r="QAE34" s="238"/>
      <c r="QAF34" s="238"/>
      <c r="QAG34" s="238"/>
      <c r="QAH34" s="238"/>
      <c r="QAI34" s="238"/>
      <c r="QAJ34" s="238"/>
      <c r="QAK34" s="238"/>
      <c r="QAT34" s="238"/>
      <c r="QAU34" s="238"/>
      <c r="QAV34" s="238"/>
      <c r="QAW34" s="238"/>
      <c r="QAX34" s="238"/>
      <c r="QAY34" s="238"/>
      <c r="QAZ34" s="238"/>
      <c r="QBA34" s="238"/>
      <c r="QBJ34" s="238"/>
      <c r="QBK34" s="238"/>
      <c r="QBL34" s="238"/>
      <c r="QBM34" s="238"/>
      <c r="QBN34" s="238"/>
      <c r="QBO34" s="238"/>
      <c r="QBP34" s="238"/>
      <c r="QBQ34" s="238"/>
      <c r="QBZ34" s="238"/>
      <c r="QCA34" s="238"/>
      <c r="QCB34" s="238"/>
      <c r="QCC34" s="238"/>
      <c r="QCD34" s="238"/>
      <c r="QCE34" s="238"/>
      <c r="QCF34" s="238"/>
      <c r="QCG34" s="238"/>
      <c r="QCP34" s="238"/>
      <c r="QCQ34" s="238"/>
      <c r="QCR34" s="238"/>
      <c r="QCS34" s="238"/>
      <c r="QCT34" s="238"/>
      <c r="QCU34" s="238"/>
      <c r="QCV34" s="238"/>
      <c r="QCW34" s="238"/>
      <c r="QDF34" s="238"/>
      <c r="QDG34" s="238"/>
      <c r="QDH34" s="238"/>
      <c r="QDI34" s="238"/>
      <c r="QDJ34" s="238"/>
      <c r="QDK34" s="238"/>
      <c r="QDL34" s="238"/>
      <c r="QDM34" s="238"/>
      <c r="QDV34" s="238"/>
      <c r="QDW34" s="238"/>
      <c r="QDX34" s="238"/>
      <c r="QDY34" s="238"/>
      <c r="QDZ34" s="238"/>
      <c r="QEA34" s="238"/>
      <c r="QEB34" s="238"/>
      <c r="QEC34" s="238"/>
      <c r="QEL34" s="238"/>
      <c r="QEM34" s="238"/>
      <c r="QEN34" s="238"/>
      <c r="QEO34" s="238"/>
      <c r="QEP34" s="238"/>
      <c r="QEQ34" s="238"/>
      <c r="QER34" s="238"/>
      <c r="QES34" s="238"/>
      <c r="QFB34" s="238"/>
      <c r="QFC34" s="238"/>
      <c r="QFD34" s="238"/>
      <c r="QFE34" s="238"/>
      <c r="QFF34" s="238"/>
      <c r="QFG34" s="238"/>
      <c r="QFH34" s="238"/>
      <c r="QFI34" s="238"/>
      <c r="QFR34" s="238"/>
      <c r="QFS34" s="238"/>
      <c r="QFT34" s="238"/>
      <c r="QFU34" s="238"/>
      <c r="QFV34" s="238"/>
      <c r="QFW34" s="238"/>
      <c r="QFX34" s="238"/>
      <c r="QFY34" s="238"/>
      <c r="QGH34" s="238"/>
      <c r="QGI34" s="238"/>
      <c r="QGJ34" s="238"/>
      <c r="QGK34" s="238"/>
      <c r="QGL34" s="238"/>
      <c r="QGM34" s="238"/>
      <c r="QGN34" s="238"/>
      <c r="QGO34" s="238"/>
      <c r="QGX34" s="238"/>
      <c r="QGY34" s="238"/>
      <c r="QGZ34" s="238"/>
      <c r="QHA34" s="238"/>
      <c r="QHB34" s="238"/>
      <c r="QHC34" s="238"/>
      <c r="QHD34" s="238"/>
      <c r="QHE34" s="238"/>
      <c r="QHN34" s="238"/>
      <c r="QHO34" s="238"/>
      <c r="QHP34" s="238"/>
      <c r="QHQ34" s="238"/>
      <c r="QHR34" s="238"/>
      <c r="QHS34" s="238"/>
      <c r="QHT34" s="238"/>
      <c r="QHU34" s="238"/>
      <c r="QID34" s="238"/>
      <c r="QIE34" s="238"/>
      <c r="QIF34" s="238"/>
      <c r="QIG34" s="238"/>
      <c r="QIH34" s="238"/>
      <c r="QII34" s="238"/>
      <c r="QIJ34" s="238"/>
      <c r="QIK34" s="238"/>
      <c r="QIT34" s="238"/>
      <c r="QIU34" s="238"/>
      <c r="QIV34" s="238"/>
      <c r="QIW34" s="238"/>
      <c r="QIX34" s="238"/>
      <c r="QIY34" s="238"/>
      <c r="QIZ34" s="238"/>
      <c r="QJA34" s="238"/>
      <c r="QJJ34" s="238"/>
      <c r="QJK34" s="238"/>
      <c r="QJL34" s="238"/>
      <c r="QJM34" s="238"/>
      <c r="QJN34" s="238"/>
      <c r="QJO34" s="238"/>
      <c r="QJP34" s="238"/>
      <c r="QJQ34" s="238"/>
      <c r="QJZ34" s="238"/>
      <c r="QKA34" s="238"/>
      <c r="QKB34" s="238"/>
      <c r="QKC34" s="238"/>
      <c r="QKD34" s="238"/>
      <c r="QKE34" s="238"/>
      <c r="QKF34" s="238"/>
      <c r="QKG34" s="238"/>
      <c r="QKP34" s="238"/>
      <c r="QKQ34" s="238"/>
      <c r="QKR34" s="238"/>
      <c r="QKS34" s="238"/>
      <c r="QKT34" s="238"/>
      <c r="QKU34" s="238"/>
      <c r="QKV34" s="238"/>
      <c r="QKW34" s="238"/>
      <c r="QLF34" s="238"/>
      <c r="QLG34" s="238"/>
      <c r="QLH34" s="238"/>
      <c r="QLI34" s="238"/>
      <c r="QLJ34" s="238"/>
      <c r="QLK34" s="238"/>
      <c r="QLL34" s="238"/>
      <c r="QLM34" s="238"/>
      <c r="QLV34" s="238"/>
      <c r="QLW34" s="238"/>
      <c r="QLX34" s="238"/>
      <c r="QLY34" s="238"/>
      <c r="QLZ34" s="238"/>
      <c r="QMA34" s="238"/>
      <c r="QMB34" s="238"/>
      <c r="QMC34" s="238"/>
      <c r="QML34" s="238"/>
      <c r="QMM34" s="238"/>
      <c r="QMN34" s="238"/>
      <c r="QMO34" s="238"/>
      <c r="QMP34" s="238"/>
      <c r="QMQ34" s="238"/>
      <c r="QMR34" s="238"/>
      <c r="QMS34" s="238"/>
      <c r="QNB34" s="238"/>
      <c r="QNC34" s="238"/>
      <c r="QND34" s="238"/>
      <c r="QNE34" s="238"/>
      <c r="QNF34" s="238"/>
      <c r="QNG34" s="238"/>
      <c r="QNH34" s="238"/>
      <c r="QNI34" s="238"/>
      <c r="QNR34" s="238"/>
      <c r="QNS34" s="238"/>
      <c r="QNT34" s="238"/>
      <c r="QNU34" s="238"/>
      <c r="QNV34" s="238"/>
      <c r="QNW34" s="238"/>
      <c r="QNX34" s="238"/>
      <c r="QNY34" s="238"/>
      <c r="QOH34" s="238"/>
      <c r="QOI34" s="238"/>
      <c r="QOJ34" s="238"/>
      <c r="QOK34" s="238"/>
      <c r="QOL34" s="238"/>
      <c r="QOM34" s="238"/>
      <c r="QON34" s="238"/>
      <c r="QOO34" s="238"/>
      <c r="QOX34" s="238"/>
      <c r="QOY34" s="238"/>
      <c r="QOZ34" s="238"/>
      <c r="QPA34" s="238"/>
      <c r="QPB34" s="238"/>
      <c r="QPC34" s="238"/>
      <c r="QPD34" s="238"/>
      <c r="QPE34" s="238"/>
      <c r="QPN34" s="238"/>
      <c r="QPO34" s="238"/>
      <c r="QPP34" s="238"/>
      <c r="QPQ34" s="238"/>
      <c r="QPR34" s="238"/>
      <c r="QPS34" s="238"/>
      <c r="QPT34" s="238"/>
      <c r="QPU34" s="238"/>
      <c r="QQD34" s="238"/>
      <c r="QQE34" s="238"/>
      <c r="QQF34" s="238"/>
      <c r="QQG34" s="238"/>
      <c r="QQH34" s="238"/>
      <c r="QQI34" s="238"/>
      <c r="QQJ34" s="238"/>
      <c r="QQK34" s="238"/>
      <c r="QQT34" s="238"/>
      <c r="QQU34" s="238"/>
      <c r="QQV34" s="238"/>
      <c r="QQW34" s="238"/>
      <c r="QQX34" s="238"/>
      <c r="QQY34" s="238"/>
      <c r="QQZ34" s="238"/>
      <c r="QRA34" s="238"/>
      <c r="QRJ34" s="238"/>
      <c r="QRK34" s="238"/>
      <c r="QRL34" s="238"/>
      <c r="QRM34" s="238"/>
      <c r="QRN34" s="238"/>
      <c r="QRO34" s="238"/>
      <c r="QRP34" s="238"/>
      <c r="QRQ34" s="238"/>
      <c r="QRZ34" s="238"/>
      <c r="QSA34" s="238"/>
      <c r="QSB34" s="238"/>
      <c r="QSC34" s="238"/>
      <c r="QSD34" s="238"/>
      <c r="QSE34" s="238"/>
      <c r="QSF34" s="238"/>
      <c r="QSG34" s="238"/>
      <c r="QSP34" s="238"/>
      <c r="QSQ34" s="238"/>
      <c r="QSR34" s="238"/>
      <c r="QSS34" s="238"/>
      <c r="QST34" s="238"/>
      <c r="QSU34" s="238"/>
      <c r="QSV34" s="238"/>
      <c r="QSW34" s="238"/>
      <c r="QTF34" s="238"/>
      <c r="QTG34" s="238"/>
      <c r="QTH34" s="238"/>
      <c r="QTI34" s="238"/>
      <c r="QTJ34" s="238"/>
      <c r="QTK34" s="238"/>
      <c r="QTL34" s="238"/>
      <c r="QTM34" s="238"/>
      <c r="QTV34" s="238"/>
      <c r="QTW34" s="238"/>
      <c r="QTX34" s="238"/>
      <c r="QTY34" s="238"/>
      <c r="QTZ34" s="238"/>
      <c r="QUA34" s="238"/>
      <c r="QUB34" s="238"/>
      <c r="QUC34" s="238"/>
      <c r="QUL34" s="238"/>
      <c r="QUM34" s="238"/>
      <c r="QUN34" s="238"/>
      <c r="QUO34" s="238"/>
      <c r="QUP34" s="238"/>
      <c r="QUQ34" s="238"/>
      <c r="QUR34" s="238"/>
      <c r="QUS34" s="238"/>
      <c r="QVB34" s="238"/>
      <c r="QVC34" s="238"/>
      <c r="QVD34" s="238"/>
      <c r="QVE34" s="238"/>
      <c r="QVF34" s="238"/>
      <c r="QVG34" s="238"/>
      <c r="QVH34" s="238"/>
      <c r="QVI34" s="238"/>
      <c r="QVR34" s="238"/>
      <c r="QVS34" s="238"/>
      <c r="QVT34" s="238"/>
      <c r="QVU34" s="238"/>
      <c r="QVV34" s="238"/>
      <c r="QVW34" s="238"/>
      <c r="QVX34" s="238"/>
      <c r="QVY34" s="238"/>
      <c r="QWH34" s="238"/>
      <c r="QWI34" s="238"/>
      <c r="QWJ34" s="238"/>
      <c r="QWK34" s="238"/>
      <c r="QWL34" s="238"/>
      <c r="QWM34" s="238"/>
      <c r="QWN34" s="238"/>
      <c r="QWO34" s="238"/>
      <c r="QWX34" s="238"/>
      <c r="QWY34" s="238"/>
      <c r="QWZ34" s="238"/>
      <c r="QXA34" s="238"/>
      <c r="QXB34" s="238"/>
      <c r="QXC34" s="238"/>
      <c r="QXD34" s="238"/>
      <c r="QXE34" s="238"/>
      <c r="QXN34" s="238"/>
      <c r="QXO34" s="238"/>
      <c r="QXP34" s="238"/>
      <c r="QXQ34" s="238"/>
      <c r="QXR34" s="238"/>
      <c r="QXS34" s="238"/>
      <c r="QXT34" s="238"/>
      <c r="QXU34" s="238"/>
      <c r="QYD34" s="238"/>
      <c r="QYE34" s="238"/>
      <c r="QYF34" s="238"/>
      <c r="QYG34" s="238"/>
      <c r="QYH34" s="238"/>
      <c r="QYI34" s="238"/>
      <c r="QYJ34" s="238"/>
      <c r="QYK34" s="238"/>
      <c r="QYT34" s="238"/>
      <c r="QYU34" s="238"/>
      <c r="QYV34" s="238"/>
      <c r="QYW34" s="238"/>
      <c r="QYX34" s="238"/>
      <c r="QYY34" s="238"/>
      <c r="QYZ34" s="238"/>
      <c r="QZA34" s="238"/>
      <c r="QZJ34" s="238"/>
      <c r="QZK34" s="238"/>
      <c r="QZL34" s="238"/>
      <c r="QZM34" s="238"/>
      <c r="QZN34" s="238"/>
      <c r="QZO34" s="238"/>
      <c r="QZP34" s="238"/>
      <c r="QZQ34" s="238"/>
      <c r="QZZ34" s="238"/>
      <c r="RAA34" s="238"/>
      <c r="RAB34" s="238"/>
      <c r="RAC34" s="238"/>
      <c r="RAD34" s="238"/>
      <c r="RAE34" s="238"/>
      <c r="RAF34" s="238"/>
      <c r="RAG34" s="238"/>
      <c r="RAP34" s="238"/>
      <c r="RAQ34" s="238"/>
      <c r="RAR34" s="238"/>
      <c r="RAS34" s="238"/>
      <c r="RAT34" s="238"/>
      <c r="RAU34" s="238"/>
      <c r="RAV34" s="238"/>
      <c r="RAW34" s="238"/>
      <c r="RBF34" s="238"/>
      <c r="RBG34" s="238"/>
      <c r="RBH34" s="238"/>
      <c r="RBI34" s="238"/>
      <c r="RBJ34" s="238"/>
      <c r="RBK34" s="238"/>
      <c r="RBL34" s="238"/>
      <c r="RBM34" s="238"/>
      <c r="RBV34" s="238"/>
      <c r="RBW34" s="238"/>
      <c r="RBX34" s="238"/>
      <c r="RBY34" s="238"/>
      <c r="RBZ34" s="238"/>
      <c r="RCA34" s="238"/>
      <c r="RCB34" s="238"/>
      <c r="RCC34" s="238"/>
      <c r="RCL34" s="238"/>
      <c r="RCM34" s="238"/>
      <c r="RCN34" s="238"/>
      <c r="RCO34" s="238"/>
      <c r="RCP34" s="238"/>
      <c r="RCQ34" s="238"/>
      <c r="RCR34" s="238"/>
      <c r="RCS34" s="238"/>
      <c r="RDB34" s="238"/>
      <c r="RDC34" s="238"/>
      <c r="RDD34" s="238"/>
      <c r="RDE34" s="238"/>
      <c r="RDF34" s="238"/>
      <c r="RDG34" s="238"/>
      <c r="RDH34" s="238"/>
      <c r="RDI34" s="238"/>
      <c r="RDR34" s="238"/>
      <c r="RDS34" s="238"/>
      <c r="RDT34" s="238"/>
      <c r="RDU34" s="238"/>
      <c r="RDV34" s="238"/>
      <c r="RDW34" s="238"/>
      <c r="RDX34" s="238"/>
      <c r="RDY34" s="238"/>
      <c r="REH34" s="238"/>
      <c r="REI34" s="238"/>
      <c r="REJ34" s="238"/>
      <c r="REK34" s="238"/>
      <c r="REL34" s="238"/>
      <c r="REM34" s="238"/>
      <c r="REN34" s="238"/>
      <c r="REO34" s="238"/>
      <c r="REX34" s="238"/>
      <c r="REY34" s="238"/>
      <c r="REZ34" s="238"/>
      <c r="RFA34" s="238"/>
      <c r="RFB34" s="238"/>
      <c r="RFC34" s="238"/>
      <c r="RFD34" s="238"/>
      <c r="RFE34" s="238"/>
      <c r="RFN34" s="238"/>
      <c r="RFO34" s="238"/>
      <c r="RFP34" s="238"/>
      <c r="RFQ34" s="238"/>
      <c r="RFR34" s="238"/>
      <c r="RFS34" s="238"/>
      <c r="RFT34" s="238"/>
      <c r="RFU34" s="238"/>
      <c r="RGD34" s="238"/>
      <c r="RGE34" s="238"/>
      <c r="RGF34" s="238"/>
      <c r="RGG34" s="238"/>
      <c r="RGH34" s="238"/>
      <c r="RGI34" s="238"/>
      <c r="RGJ34" s="238"/>
      <c r="RGK34" s="238"/>
      <c r="RGT34" s="238"/>
      <c r="RGU34" s="238"/>
      <c r="RGV34" s="238"/>
      <c r="RGW34" s="238"/>
      <c r="RGX34" s="238"/>
      <c r="RGY34" s="238"/>
      <c r="RGZ34" s="238"/>
      <c r="RHA34" s="238"/>
      <c r="RHJ34" s="238"/>
      <c r="RHK34" s="238"/>
      <c r="RHL34" s="238"/>
      <c r="RHM34" s="238"/>
      <c r="RHN34" s="238"/>
      <c r="RHO34" s="238"/>
      <c r="RHP34" s="238"/>
      <c r="RHQ34" s="238"/>
      <c r="RHZ34" s="238"/>
      <c r="RIA34" s="238"/>
      <c r="RIB34" s="238"/>
      <c r="RIC34" s="238"/>
      <c r="RID34" s="238"/>
      <c r="RIE34" s="238"/>
      <c r="RIF34" s="238"/>
      <c r="RIG34" s="238"/>
      <c r="RIP34" s="238"/>
      <c r="RIQ34" s="238"/>
      <c r="RIR34" s="238"/>
      <c r="RIS34" s="238"/>
      <c r="RIT34" s="238"/>
      <c r="RIU34" s="238"/>
      <c r="RIV34" s="238"/>
      <c r="RIW34" s="238"/>
      <c r="RJF34" s="238"/>
      <c r="RJG34" s="238"/>
      <c r="RJH34" s="238"/>
      <c r="RJI34" s="238"/>
      <c r="RJJ34" s="238"/>
      <c r="RJK34" s="238"/>
      <c r="RJL34" s="238"/>
      <c r="RJM34" s="238"/>
      <c r="RJV34" s="238"/>
      <c r="RJW34" s="238"/>
      <c r="RJX34" s="238"/>
      <c r="RJY34" s="238"/>
      <c r="RJZ34" s="238"/>
      <c r="RKA34" s="238"/>
      <c r="RKB34" s="238"/>
      <c r="RKC34" s="238"/>
      <c r="RKL34" s="238"/>
      <c r="RKM34" s="238"/>
      <c r="RKN34" s="238"/>
      <c r="RKO34" s="238"/>
      <c r="RKP34" s="238"/>
      <c r="RKQ34" s="238"/>
      <c r="RKR34" s="238"/>
      <c r="RKS34" s="238"/>
      <c r="RLB34" s="238"/>
      <c r="RLC34" s="238"/>
      <c r="RLD34" s="238"/>
      <c r="RLE34" s="238"/>
      <c r="RLF34" s="238"/>
      <c r="RLG34" s="238"/>
      <c r="RLH34" s="238"/>
      <c r="RLI34" s="238"/>
      <c r="RLR34" s="238"/>
      <c r="RLS34" s="238"/>
      <c r="RLT34" s="238"/>
      <c r="RLU34" s="238"/>
      <c r="RLV34" s="238"/>
      <c r="RLW34" s="238"/>
      <c r="RLX34" s="238"/>
      <c r="RLY34" s="238"/>
      <c r="RMH34" s="238"/>
      <c r="RMI34" s="238"/>
      <c r="RMJ34" s="238"/>
      <c r="RMK34" s="238"/>
      <c r="RML34" s="238"/>
      <c r="RMM34" s="238"/>
      <c r="RMN34" s="238"/>
      <c r="RMO34" s="238"/>
      <c r="RMX34" s="238"/>
      <c r="RMY34" s="238"/>
      <c r="RMZ34" s="238"/>
      <c r="RNA34" s="238"/>
      <c r="RNB34" s="238"/>
      <c r="RNC34" s="238"/>
      <c r="RND34" s="238"/>
      <c r="RNE34" s="238"/>
      <c r="RNN34" s="238"/>
      <c r="RNO34" s="238"/>
      <c r="RNP34" s="238"/>
      <c r="RNQ34" s="238"/>
      <c r="RNR34" s="238"/>
      <c r="RNS34" s="238"/>
      <c r="RNT34" s="238"/>
      <c r="RNU34" s="238"/>
      <c r="ROD34" s="238"/>
      <c r="ROE34" s="238"/>
      <c r="ROF34" s="238"/>
      <c r="ROG34" s="238"/>
      <c r="ROH34" s="238"/>
      <c r="ROI34" s="238"/>
      <c r="ROJ34" s="238"/>
      <c r="ROK34" s="238"/>
      <c r="ROT34" s="238"/>
      <c r="ROU34" s="238"/>
      <c r="ROV34" s="238"/>
      <c r="ROW34" s="238"/>
      <c r="ROX34" s="238"/>
      <c r="ROY34" s="238"/>
      <c r="ROZ34" s="238"/>
      <c r="RPA34" s="238"/>
      <c r="RPJ34" s="238"/>
      <c r="RPK34" s="238"/>
      <c r="RPL34" s="238"/>
      <c r="RPM34" s="238"/>
      <c r="RPN34" s="238"/>
      <c r="RPO34" s="238"/>
      <c r="RPP34" s="238"/>
      <c r="RPQ34" s="238"/>
      <c r="RPZ34" s="238"/>
      <c r="RQA34" s="238"/>
      <c r="RQB34" s="238"/>
      <c r="RQC34" s="238"/>
      <c r="RQD34" s="238"/>
      <c r="RQE34" s="238"/>
      <c r="RQF34" s="238"/>
      <c r="RQG34" s="238"/>
      <c r="RQP34" s="238"/>
      <c r="RQQ34" s="238"/>
      <c r="RQR34" s="238"/>
      <c r="RQS34" s="238"/>
      <c r="RQT34" s="238"/>
      <c r="RQU34" s="238"/>
      <c r="RQV34" s="238"/>
      <c r="RQW34" s="238"/>
      <c r="RRF34" s="238"/>
      <c r="RRG34" s="238"/>
      <c r="RRH34" s="238"/>
      <c r="RRI34" s="238"/>
      <c r="RRJ34" s="238"/>
      <c r="RRK34" s="238"/>
      <c r="RRL34" s="238"/>
      <c r="RRM34" s="238"/>
      <c r="RRV34" s="238"/>
      <c r="RRW34" s="238"/>
      <c r="RRX34" s="238"/>
      <c r="RRY34" s="238"/>
      <c r="RRZ34" s="238"/>
      <c r="RSA34" s="238"/>
      <c r="RSB34" s="238"/>
      <c r="RSC34" s="238"/>
      <c r="RSL34" s="238"/>
      <c r="RSM34" s="238"/>
      <c r="RSN34" s="238"/>
      <c r="RSO34" s="238"/>
      <c r="RSP34" s="238"/>
      <c r="RSQ34" s="238"/>
      <c r="RSR34" s="238"/>
      <c r="RSS34" s="238"/>
      <c r="RTB34" s="238"/>
      <c r="RTC34" s="238"/>
      <c r="RTD34" s="238"/>
      <c r="RTE34" s="238"/>
      <c r="RTF34" s="238"/>
      <c r="RTG34" s="238"/>
      <c r="RTH34" s="238"/>
      <c r="RTI34" s="238"/>
      <c r="RTR34" s="238"/>
      <c r="RTS34" s="238"/>
      <c r="RTT34" s="238"/>
      <c r="RTU34" s="238"/>
      <c r="RTV34" s="238"/>
      <c r="RTW34" s="238"/>
      <c r="RTX34" s="238"/>
      <c r="RTY34" s="238"/>
      <c r="RUH34" s="238"/>
      <c r="RUI34" s="238"/>
      <c r="RUJ34" s="238"/>
      <c r="RUK34" s="238"/>
      <c r="RUL34" s="238"/>
      <c r="RUM34" s="238"/>
      <c r="RUN34" s="238"/>
      <c r="RUO34" s="238"/>
      <c r="RUX34" s="238"/>
      <c r="RUY34" s="238"/>
      <c r="RUZ34" s="238"/>
      <c r="RVA34" s="238"/>
      <c r="RVB34" s="238"/>
      <c r="RVC34" s="238"/>
      <c r="RVD34" s="238"/>
      <c r="RVE34" s="238"/>
      <c r="RVN34" s="238"/>
      <c r="RVO34" s="238"/>
      <c r="RVP34" s="238"/>
      <c r="RVQ34" s="238"/>
      <c r="RVR34" s="238"/>
      <c r="RVS34" s="238"/>
      <c r="RVT34" s="238"/>
      <c r="RVU34" s="238"/>
      <c r="RWD34" s="238"/>
      <c r="RWE34" s="238"/>
      <c r="RWF34" s="238"/>
      <c r="RWG34" s="238"/>
      <c r="RWH34" s="238"/>
      <c r="RWI34" s="238"/>
      <c r="RWJ34" s="238"/>
      <c r="RWK34" s="238"/>
      <c r="RWT34" s="238"/>
      <c r="RWU34" s="238"/>
      <c r="RWV34" s="238"/>
      <c r="RWW34" s="238"/>
      <c r="RWX34" s="238"/>
      <c r="RWY34" s="238"/>
      <c r="RWZ34" s="238"/>
      <c r="RXA34" s="238"/>
      <c r="RXJ34" s="238"/>
      <c r="RXK34" s="238"/>
      <c r="RXL34" s="238"/>
      <c r="RXM34" s="238"/>
      <c r="RXN34" s="238"/>
      <c r="RXO34" s="238"/>
      <c r="RXP34" s="238"/>
      <c r="RXQ34" s="238"/>
      <c r="RXZ34" s="238"/>
      <c r="RYA34" s="238"/>
      <c r="RYB34" s="238"/>
      <c r="RYC34" s="238"/>
      <c r="RYD34" s="238"/>
      <c r="RYE34" s="238"/>
      <c r="RYF34" s="238"/>
      <c r="RYG34" s="238"/>
      <c r="RYP34" s="238"/>
      <c r="RYQ34" s="238"/>
      <c r="RYR34" s="238"/>
      <c r="RYS34" s="238"/>
      <c r="RYT34" s="238"/>
      <c r="RYU34" s="238"/>
      <c r="RYV34" s="238"/>
      <c r="RYW34" s="238"/>
      <c r="RZF34" s="238"/>
      <c r="RZG34" s="238"/>
      <c r="RZH34" s="238"/>
      <c r="RZI34" s="238"/>
      <c r="RZJ34" s="238"/>
      <c r="RZK34" s="238"/>
      <c r="RZL34" s="238"/>
      <c r="RZM34" s="238"/>
      <c r="RZV34" s="238"/>
      <c r="RZW34" s="238"/>
      <c r="RZX34" s="238"/>
      <c r="RZY34" s="238"/>
      <c r="RZZ34" s="238"/>
      <c r="SAA34" s="238"/>
      <c r="SAB34" s="238"/>
      <c r="SAC34" s="238"/>
      <c r="SAL34" s="238"/>
      <c r="SAM34" s="238"/>
      <c r="SAN34" s="238"/>
      <c r="SAO34" s="238"/>
      <c r="SAP34" s="238"/>
      <c r="SAQ34" s="238"/>
      <c r="SAR34" s="238"/>
      <c r="SAS34" s="238"/>
      <c r="SBB34" s="238"/>
      <c r="SBC34" s="238"/>
      <c r="SBD34" s="238"/>
      <c r="SBE34" s="238"/>
      <c r="SBF34" s="238"/>
      <c r="SBG34" s="238"/>
      <c r="SBH34" s="238"/>
      <c r="SBI34" s="238"/>
      <c r="SBR34" s="238"/>
      <c r="SBS34" s="238"/>
      <c r="SBT34" s="238"/>
      <c r="SBU34" s="238"/>
      <c r="SBV34" s="238"/>
      <c r="SBW34" s="238"/>
      <c r="SBX34" s="238"/>
      <c r="SBY34" s="238"/>
      <c r="SCH34" s="238"/>
      <c r="SCI34" s="238"/>
      <c r="SCJ34" s="238"/>
      <c r="SCK34" s="238"/>
      <c r="SCL34" s="238"/>
      <c r="SCM34" s="238"/>
      <c r="SCN34" s="238"/>
      <c r="SCO34" s="238"/>
      <c r="SCX34" s="238"/>
      <c r="SCY34" s="238"/>
      <c r="SCZ34" s="238"/>
      <c r="SDA34" s="238"/>
      <c r="SDB34" s="238"/>
      <c r="SDC34" s="238"/>
      <c r="SDD34" s="238"/>
      <c r="SDE34" s="238"/>
      <c r="SDN34" s="238"/>
      <c r="SDO34" s="238"/>
      <c r="SDP34" s="238"/>
      <c r="SDQ34" s="238"/>
      <c r="SDR34" s="238"/>
      <c r="SDS34" s="238"/>
      <c r="SDT34" s="238"/>
      <c r="SDU34" s="238"/>
      <c r="SED34" s="238"/>
      <c r="SEE34" s="238"/>
      <c r="SEF34" s="238"/>
      <c r="SEG34" s="238"/>
      <c r="SEH34" s="238"/>
      <c r="SEI34" s="238"/>
      <c r="SEJ34" s="238"/>
      <c r="SEK34" s="238"/>
      <c r="SET34" s="238"/>
      <c r="SEU34" s="238"/>
      <c r="SEV34" s="238"/>
      <c r="SEW34" s="238"/>
      <c r="SEX34" s="238"/>
      <c r="SEY34" s="238"/>
      <c r="SEZ34" s="238"/>
      <c r="SFA34" s="238"/>
      <c r="SFJ34" s="238"/>
      <c r="SFK34" s="238"/>
      <c r="SFL34" s="238"/>
      <c r="SFM34" s="238"/>
      <c r="SFN34" s="238"/>
      <c r="SFO34" s="238"/>
      <c r="SFP34" s="238"/>
      <c r="SFQ34" s="238"/>
      <c r="SFZ34" s="238"/>
      <c r="SGA34" s="238"/>
      <c r="SGB34" s="238"/>
      <c r="SGC34" s="238"/>
      <c r="SGD34" s="238"/>
      <c r="SGE34" s="238"/>
      <c r="SGF34" s="238"/>
      <c r="SGG34" s="238"/>
      <c r="SGP34" s="238"/>
      <c r="SGQ34" s="238"/>
      <c r="SGR34" s="238"/>
      <c r="SGS34" s="238"/>
      <c r="SGT34" s="238"/>
      <c r="SGU34" s="238"/>
      <c r="SGV34" s="238"/>
      <c r="SGW34" s="238"/>
      <c r="SHF34" s="238"/>
      <c r="SHG34" s="238"/>
      <c r="SHH34" s="238"/>
      <c r="SHI34" s="238"/>
      <c r="SHJ34" s="238"/>
      <c r="SHK34" s="238"/>
      <c r="SHL34" s="238"/>
      <c r="SHM34" s="238"/>
      <c r="SHV34" s="238"/>
      <c r="SHW34" s="238"/>
      <c r="SHX34" s="238"/>
      <c r="SHY34" s="238"/>
      <c r="SHZ34" s="238"/>
      <c r="SIA34" s="238"/>
      <c r="SIB34" s="238"/>
      <c r="SIC34" s="238"/>
      <c r="SIL34" s="238"/>
      <c r="SIM34" s="238"/>
      <c r="SIN34" s="238"/>
      <c r="SIO34" s="238"/>
      <c r="SIP34" s="238"/>
      <c r="SIQ34" s="238"/>
      <c r="SIR34" s="238"/>
      <c r="SIS34" s="238"/>
      <c r="SJB34" s="238"/>
      <c r="SJC34" s="238"/>
      <c r="SJD34" s="238"/>
      <c r="SJE34" s="238"/>
      <c r="SJF34" s="238"/>
      <c r="SJG34" s="238"/>
      <c r="SJH34" s="238"/>
      <c r="SJI34" s="238"/>
      <c r="SJR34" s="238"/>
      <c r="SJS34" s="238"/>
      <c r="SJT34" s="238"/>
      <c r="SJU34" s="238"/>
      <c r="SJV34" s="238"/>
      <c r="SJW34" s="238"/>
      <c r="SJX34" s="238"/>
      <c r="SJY34" s="238"/>
      <c r="SKH34" s="238"/>
      <c r="SKI34" s="238"/>
      <c r="SKJ34" s="238"/>
      <c r="SKK34" s="238"/>
      <c r="SKL34" s="238"/>
      <c r="SKM34" s="238"/>
      <c r="SKN34" s="238"/>
      <c r="SKO34" s="238"/>
      <c r="SKX34" s="238"/>
      <c r="SKY34" s="238"/>
      <c r="SKZ34" s="238"/>
      <c r="SLA34" s="238"/>
      <c r="SLB34" s="238"/>
      <c r="SLC34" s="238"/>
      <c r="SLD34" s="238"/>
      <c r="SLE34" s="238"/>
      <c r="SLN34" s="238"/>
      <c r="SLO34" s="238"/>
      <c r="SLP34" s="238"/>
      <c r="SLQ34" s="238"/>
      <c r="SLR34" s="238"/>
      <c r="SLS34" s="238"/>
      <c r="SLT34" s="238"/>
      <c r="SLU34" s="238"/>
      <c r="SMD34" s="238"/>
      <c r="SME34" s="238"/>
      <c r="SMF34" s="238"/>
      <c r="SMG34" s="238"/>
      <c r="SMH34" s="238"/>
      <c r="SMI34" s="238"/>
      <c r="SMJ34" s="238"/>
      <c r="SMK34" s="238"/>
      <c r="SMT34" s="238"/>
      <c r="SMU34" s="238"/>
      <c r="SMV34" s="238"/>
      <c r="SMW34" s="238"/>
      <c r="SMX34" s="238"/>
      <c r="SMY34" s="238"/>
      <c r="SMZ34" s="238"/>
      <c r="SNA34" s="238"/>
      <c r="SNJ34" s="238"/>
      <c r="SNK34" s="238"/>
      <c r="SNL34" s="238"/>
      <c r="SNM34" s="238"/>
      <c r="SNN34" s="238"/>
      <c r="SNO34" s="238"/>
      <c r="SNP34" s="238"/>
      <c r="SNQ34" s="238"/>
      <c r="SNZ34" s="238"/>
      <c r="SOA34" s="238"/>
      <c r="SOB34" s="238"/>
      <c r="SOC34" s="238"/>
      <c r="SOD34" s="238"/>
      <c r="SOE34" s="238"/>
      <c r="SOF34" s="238"/>
      <c r="SOG34" s="238"/>
      <c r="SOP34" s="238"/>
      <c r="SOQ34" s="238"/>
      <c r="SOR34" s="238"/>
      <c r="SOS34" s="238"/>
      <c r="SOT34" s="238"/>
      <c r="SOU34" s="238"/>
      <c r="SOV34" s="238"/>
      <c r="SOW34" s="238"/>
      <c r="SPF34" s="238"/>
      <c r="SPG34" s="238"/>
      <c r="SPH34" s="238"/>
      <c r="SPI34" s="238"/>
      <c r="SPJ34" s="238"/>
      <c r="SPK34" s="238"/>
      <c r="SPL34" s="238"/>
      <c r="SPM34" s="238"/>
      <c r="SPV34" s="238"/>
      <c r="SPW34" s="238"/>
      <c r="SPX34" s="238"/>
      <c r="SPY34" s="238"/>
      <c r="SPZ34" s="238"/>
      <c r="SQA34" s="238"/>
      <c r="SQB34" s="238"/>
      <c r="SQC34" s="238"/>
      <c r="SQL34" s="238"/>
      <c r="SQM34" s="238"/>
      <c r="SQN34" s="238"/>
      <c r="SQO34" s="238"/>
      <c r="SQP34" s="238"/>
      <c r="SQQ34" s="238"/>
      <c r="SQR34" s="238"/>
      <c r="SQS34" s="238"/>
      <c r="SRB34" s="238"/>
      <c r="SRC34" s="238"/>
      <c r="SRD34" s="238"/>
      <c r="SRE34" s="238"/>
      <c r="SRF34" s="238"/>
      <c r="SRG34" s="238"/>
      <c r="SRH34" s="238"/>
      <c r="SRI34" s="238"/>
      <c r="SRR34" s="238"/>
      <c r="SRS34" s="238"/>
      <c r="SRT34" s="238"/>
      <c r="SRU34" s="238"/>
      <c r="SRV34" s="238"/>
      <c r="SRW34" s="238"/>
      <c r="SRX34" s="238"/>
      <c r="SRY34" s="238"/>
      <c r="SSH34" s="238"/>
      <c r="SSI34" s="238"/>
      <c r="SSJ34" s="238"/>
      <c r="SSK34" s="238"/>
      <c r="SSL34" s="238"/>
      <c r="SSM34" s="238"/>
      <c r="SSN34" s="238"/>
      <c r="SSO34" s="238"/>
      <c r="SSX34" s="238"/>
      <c r="SSY34" s="238"/>
      <c r="SSZ34" s="238"/>
      <c r="STA34" s="238"/>
      <c r="STB34" s="238"/>
      <c r="STC34" s="238"/>
      <c r="STD34" s="238"/>
      <c r="STE34" s="238"/>
      <c r="STN34" s="238"/>
      <c r="STO34" s="238"/>
      <c r="STP34" s="238"/>
      <c r="STQ34" s="238"/>
      <c r="STR34" s="238"/>
      <c r="STS34" s="238"/>
      <c r="STT34" s="238"/>
      <c r="STU34" s="238"/>
      <c r="SUD34" s="238"/>
      <c r="SUE34" s="238"/>
      <c r="SUF34" s="238"/>
      <c r="SUG34" s="238"/>
      <c r="SUH34" s="238"/>
      <c r="SUI34" s="238"/>
      <c r="SUJ34" s="238"/>
      <c r="SUK34" s="238"/>
      <c r="SUT34" s="238"/>
      <c r="SUU34" s="238"/>
      <c r="SUV34" s="238"/>
      <c r="SUW34" s="238"/>
      <c r="SUX34" s="238"/>
      <c r="SUY34" s="238"/>
      <c r="SUZ34" s="238"/>
      <c r="SVA34" s="238"/>
      <c r="SVJ34" s="238"/>
      <c r="SVK34" s="238"/>
      <c r="SVL34" s="238"/>
      <c r="SVM34" s="238"/>
      <c r="SVN34" s="238"/>
      <c r="SVO34" s="238"/>
      <c r="SVP34" s="238"/>
      <c r="SVQ34" s="238"/>
      <c r="SVZ34" s="238"/>
      <c r="SWA34" s="238"/>
      <c r="SWB34" s="238"/>
      <c r="SWC34" s="238"/>
      <c r="SWD34" s="238"/>
      <c r="SWE34" s="238"/>
      <c r="SWF34" s="238"/>
      <c r="SWG34" s="238"/>
      <c r="SWP34" s="238"/>
      <c r="SWQ34" s="238"/>
      <c r="SWR34" s="238"/>
      <c r="SWS34" s="238"/>
      <c r="SWT34" s="238"/>
      <c r="SWU34" s="238"/>
      <c r="SWV34" s="238"/>
      <c r="SWW34" s="238"/>
      <c r="SXF34" s="238"/>
      <c r="SXG34" s="238"/>
      <c r="SXH34" s="238"/>
      <c r="SXI34" s="238"/>
      <c r="SXJ34" s="238"/>
      <c r="SXK34" s="238"/>
      <c r="SXL34" s="238"/>
      <c r="SXM34" s="238"/>
      <c r="SXV34" s="238"/>
      <c r="SXW34" s="238"/>
      <c r="SXX34" s="238"/>
      <c r="SXY34" s="238"/>
      <c r="SXZ34" s="238"/>
      <c r="SYA34" s="238"/>
      <c r="SYB34" s="238"/>
      <c r="SYC34" s="238"/>
      <c r="SYL34" s="238"/>
      <c r="SYM34" s="238"/>
      <c r="SYN34" s="238"/>
      <c r="SYO34" s="238"/>
      <c r="SYP34" s="238"/>
      <c r="SYQ34" s="238"/>
      <c r="SYR34" s="238"/>
      <c r="SYS34" s="238"/>
      <c r="SZB34" s="238"/>
      <c r="SZC34" s="238"/>
      <c r="SZD34" s="238"/>
      <c r="SZE34" s="238"/>
      <c r="SZF34" s="238"/>
      <c r="SZG34" s="238"/>
      <c r="SZH34" s="238"/>
      <c r="SZI34" s="238"/>
      <c r="SZR34" s="238"/>
      <c r="SZS34" s="238"/>
      <c r="SZT34" s="238"/>
      <c r="SZU34" s="238"/>
      <c r="SZV34" s="238"/>
      <c r="SZW34" s="238"/>
      <c r="SZX34" s="238"/>
      <c r="SZY34" s="238"/>
      <c r="TAH34" s="238"/>
      <c r="TAI34" s="238"/>
      <c r="TAJ34" s="238"/>
      <c r="TAK34" s="238"/>
      <c r="TAL34" s="238"/>
      <c r="TAM34" s="238"/>
      <c r="TAN34" s="238"/>
      <c r="TAO34" s="238"/>
      <c r="TAX34" s="238"/>
      <c r="TAY34" s="238"/>
      <c r="TAZ34" s="238"/>
      <c r="TBA34" s="238"/>
      <c r="TBB34" s="238"/>
      <c r="TBC34" s="238"/>
      <c r="TBD34" s="238"/>
      <c r="TBE34" s="238"/>
      <c r="TBN34" s="238"/>
      <c r="TBO34" s="238"/>
      <c r="TBP34" s="238"/>
      <c r="TBQ34" s="238"/>
      <c r="TBR34" s="238"/>
      <c r="TBS34" s="238"/>
      <c r="TBT34" s="238"/>
      <c r="TBU34" s="238"/>
      <c r="TCD34" s="238"/>
      <c r="TCE34" s="238"/>
      <c r="TCF34" s="238"/>
      <c r="TCG34" s="238"/>
      <c r="TCH34" s="238"/>
      <c r="TCI34" s="238"/>
      <c r="TCJ34" s="238"/>
      <c r="TCK34" s="238"/>
      <c r="TCT34" s="238"/>
      <c r="TCU34" s="238"/>
      <c r="TCV34" s="238"/>
      <c r="TCW34" s="238"/>
      <c r="TCX34" s="238"/>
      <c r="TCY34" s="238"/>
      <c r="TCZ34" s="238"/>
      <c r="TDA34" s="238"/>
      <c r="TDJ34" s="238"/>
      <c r="TDK34" s="238"/>
      <c r="TDL34" s="238"/>
      <c r="TDM34" s="238"/>
      <c r="TDN34" s="238"/>
      <c r="TDO34" s="238"/>
      <c r="TDP34" s="238"/>
      <c r="TDQ34" s="238"/>
      <c r="TDZ34" s="238"/>
      <c r="TEA34" s="238"/>
      <c r="TEB34" s="238"/>
      <c r="TEC34" s="238"/>
      <c r="TED34" s="238"/>
      <c r="TEE34" s="238"/>
      <c r="TEF34" s="238"/>
      <c r="TEG34" s="238"/>
      <c r="TEP34" s="238"/>
      <c r="TEQ34" s="238"/>
      <c r="TER34" s="238"/>
      <c r="TES34" s="238"/>
      <c r="TET34" s="238"/>
      <c r="TEU34" s="238"/>
      <c r="TEV34" s="238"/>
      <c r="TEW34" s="238"/>
      <c r="TFF34" s="238"/>
      <c r="TFG34" s="238"/>
      <c r="TFH34" s="238"/>
      <c r="TFI34" s="238"/>
      <c r="TFJ34" s="238"/>
      <c r="TFK34" s="238"/>
      <c r="TFL34" s="238"/>
      <c r="TFM34" s="238"/>
      <c r="TFV34" s="238"/>
      <c r="TFW34" s="238"/>
      <c r="TFX34" s="238"/>
      <c r="TFY34" s="238"/>
      <c r="TFZ34" s="238"/>
      <c r="TGA34" s="238"/>
      <c r="TGB34" s="238"/>
      <c r="TGC34" s="238"/>
      <c r="TGL34" s="238"/>
      <c r="TGM34" s="238"/>
      <c r="TGN34" s="238"/>
      <c r="TGO34" s="238"/>
      <c r="TGP34" s="238"/>
      <c r="TGQ34" s="238"/>
      <c r="TGR34" s="238"/>
      <c r="TGS34" s="238"/>
      <c r="THB34" s="238"/>
      <c r="THC34" s="238"/>
      <c r="THD34" s="238"/>
      <c r="THE34" s="238"/>
      <c r="THF34" s="238"/>
      <c r="THG34" s="238"/>
      <c r="THH34" s="238"/>
      <c r="THI34" s="238"/>
      <c r="THR34" s="238"/>
      <c r="THS34" s="238"/>
      <c r="THT34" s="238"/>
      <c r="THU34" s="238"/>
      <c r="THV34" s="238"/>
      <c r="THW34" s="238"/>
      <c r="THX34" s="238"/>
      <c r="THY34" s="238"/>
      <c r="TIH34" s="238"/>
      <c r="TII34" s="238"/>
      <c r="TIJ34" s="238"/>
      <c r="TIK34" s="238"/>
      <c r="TIL34" s="238"/>
      <c r="TIM34" s="238"/>
      <c r="TIN34" s="238"/>
      <c r="TIO34" s="238"/>
      <c r="TIX34" s="238"/>
      <c r="TIY34" s="238"/>
      <c r="TIZ34" s="238"/>
      <c r="TJA34" s="238"/>
      <c r="TJB34" s="238"/>
      <c r="TJC34" s="238"/>
      <c r="TJD34" s="238"/>
      <c r="TJE34" s="238"/>
      <c r="TJN34" s="238"/>
      <c r="TJO34" s="238"/>
      <c r="TJP34" s="238"/>
      <c r="TJQ34" s="238"/>
      <c r="TJR34" s="238"/>
      <c r="TJS34" s="238"/>
      <c r="TJT34" s="238"/>
      <c r="TJU34" s="238"/>
      <c r="TKD34" s="238"/>
      <c r="TKE34" s="238"/>
      <c r="TKF34" s="238"/>
      <c r="TKG34" s="238"/>
      <c r="TKH34" s="238"/>
      <c r="TKI34" s="238"/>
      <c r="TKJ34" s="238"/>
      <c r="TKK34" s="238"/>
      <c r="TKT34" s="238"/>
      <c r="TKU34" s="238"/>
      <c r="TKV34" s="238"/>
      <c r="TKW34" s="238"/>
      <c r="TKX34" s="238"/>
      <c r="TKY34" s="238"/>
      <c r="TKZ34" s="238"/>
      <c r="TLA34" s="238"/>
      <c r="TLJ34" s="238"/>
      <c r="TLK34" s="238"/>
      <c r="TLL34" s="238"/>
      <c r="TLM34" s="238"/>
      <c r="TLN34" s="238"/>
      <c r="TLO34" s="238"/>
      <c r="TLP34" s="238"/>
      <c r="TLQ34" s="238"/>
      <c r="TLZ34" s="238"/>
      <c r="TMA34" s="238"/>
      <c r="TMB34" s="238"/>
      <c r="TMC34" s="238"/>
      <c r="TMD34" s="238"/>
      <c r="TME34" s="238"/>
      <c r="TMF34" s="238"/>
      <c r="TMG34" s="238"/>
      <c r="TMP34" s="238"/>
      <c r="TMQ34" s="238"/>
      <c r="TMR34" s="238"/>
      <c r="TMS34" s="238"/>
      <c r="TMT34" s="238"/>
      <c r="TMU34" s="238"/>
      <c r="TMV34" s="238"/>
      <c r="TMW34" s="238"/>
      <c r="TNF34" s="238"/>
      <c r="TNG34" s="238"/>
      <c r="TNH34" s="238"/>
      <c r="TNI34" s="238"/>
      <c r="TNJ34" s="238"/>
      <c r="TNK34" s="238"/>
      <c r="TNL34" s="238"/>
      <c r="TNM34" s="238"/>
      <c r="TNV34" s="238"/>
      <c r="TNW34" s="238"/>
      <c r="TNX34" s="238"/>
      <c r="TNY34" s="238"/>
      <c r="TNZ34" s="238"/>
      <c r="TOA34" s="238"/>
      <c r="TOB34" s="238"/>
      <c r="TOC34" s="238"/>
      <c r="TOL34" s="238"/>
      <c r="TOM34" s="238"/>
      <c r="TON34" s="238"/>
      <c r="TOO34" s="238"/>
      <c r="TOP34" s="238"/>
      <c r="TOQ34" s="238"/>
      <c r="TOR34" s="238"/>
      <c r="TOS34" s="238"/>
      <c r="TPB34" s="238"/>
      <c r="TPC34" s="238"/>
      <c r="TPD34" s="238"/>
      <c r="TPE34" s="238"/>
      <c r="TPF34" s="238"/>
      <c r="TPG34" s="238"/>
      <c r="TPH34" s="238"/>
      <c r="TPI34" s="238"/>
      <c r="TPR34" s="238"/>
      <c r="TPS34" s="238"/>
      <c r="TPT34" s="238"/>
      <c r="TPU34" s="238"/>
      <c r="TPV34" s="238"/>
      <c r="TPW34" s="238"/>
      <c r="TPX34" s="238"/>
      <c r="TPY34" s="238"/>
      <c r="TQH34" s="238"/>
      <c r="TQI34" s="238"/>
      <c r="TQJ34" s="238"/>
      <c r="TQK34" s="238"/>
      <c r="TQL34" s="238"/>
      <c r="TQM34" s="238"/>
      <c r="TQN34" s="238"/>
      <c r="TQO34" s="238"/>
      <c r="TQX34" s="238"/>
      <c r="TQY34" s="238"/>
      <c r="TQZ34" s="238"/>
      <c r="TRA34" s="238"/>
      <c r="TRB34" s="238"/>
      <c r="TRC34" s="238"/>
      <c r="TRD34" s="238"/>
      <c r="TRE34" s="238"/>
      <c r="TRN34" s="238"/>
      <c r="TRO34" s="238"/>
      <c r="TRP34" s="238"/>
      <c r="TRQ34" s="238"/>
      <c r="TRR34" s="238"/>
      <c r="TRS34" s="238"/>
      <c r="TRT34" s="238"/>
      <c r="TRU34" s="238"/>
      <c r="TSD34" s="238"/>
      <c r="TSE34" s="238"/>
      <c r="TSF34" s="238"/>
      <c r="TSG34" s="238"/>
      <c r="TSH34" s="238"/>
      <c r="TSI34" s="238"/>
      <c r="TSJ34" s="238"/>
      <c r="TSK34" s="238"/>
      <c r="TST34" s="238"/>
      <c r="TSU34" s="238"/>
      <c r="TSV34" s="238"/>
      <c r="TSW34" s="238"/>
      <c r="TSX34" s="238"/>
      <c r="TSY34" s="238"/>
      <c r="TSZ34" s="238"/>
      <c r="TTA34" s="238"/>
      <c r="TTJ34" s="238"/>
      <c r="TTK34" s="238"/>
      <c r="TTL34" s="238"/>
      <c r="TTM34" s="238"/>
      <c r="TTN34" s="238"/>
      <c r="TTO34" s="238"/>
      <c r="TTP34" s="238"/>
      <c r="TTQ34" s="238"/>
      <c r="TTZ34" s="238"/>
      <c r="TUA34" s="238"/>
      <c r="TUB34" s="238"/>
      <c r="TUC34" s="238"/>
      <c r="TUD34" s="238"/>
      <c r="TUE34" s="238"/>
      <c r="TUF34" s="238"/>
      <c r="TUG34" s="238"/>
      <c r="TUP34" s="238"/>
      <c r="TUQ34" s="238"/>
      <c r="TUR34" s="238"/>
      <c r="TUS34" s="238"/>
      <c r="TUT34" s="238"/>
      <c r="TUU34" s="238"/>
      <c r="TUV34" s="238"/>
      <c r="TUW34" s="238"/>
      <c r="TVF34" s="238"/>
      <c r="TVG34" s="238"/>
      <c r="TVH34" s="238"/>
      <c r="TVI34" s="238"/>
      <c r="TVJ34" s="238"/>
      <c r="TVK34" s="238"/>
      <c r="TVL34" s="238"/>
      <c r="TVM34" s="238"/>
      <c r="TVV34" s="238"/>
      <c r="TVW34" s="238"/>
      <c r="TVX34" s="238"/>
      <c r="TVY34" s="238"/>
      <c r="TVZ34" s="238"/>
      <c r="TWA34" s="238"/>
      <c r="TWB34" s="238"/>
      <c r="TWC34" s="238"/>
      <c r="TWL34" s="238"/>
      <c r="TWM34" s="238"/>
      <c r="TWN34" s="238"/>
      <c r="TWO34" s="238"/>
      <c r="TWP34" s="238"/>
      <c r="TWQ34" s="238"/>
      <c r="TWR34" s="238"/>
      <c r="TWS34" s="238"/>
      <c r="TXB34" s="238"/>
      <c r="TXC34" s="238"/>
      <c r="TXD34" s="238"/>
      <c r="TXE34" s="238"/>
      <c r="TXF34" s="238"/>
      <c r="TXG34" s="238"/>
      <c r="TXH34" s="238"/>
      <c r="TXI34" s="238"/>
      <c r="TXR34" s="238"/>
      <c r="TXS34" s="238"/>
      <c r="TXT34" s="238"/>
      <c r="TXU34" s="238"/>
      <c r="TXV34" s="238"/>
      <c r="TXW34" s="238"/>
      <c r="TXX34" s="238"/>
      <c r="TXY34" s="238"/>
      <c r="TYH34" s="238"/>
      <c r="TYI34" s="238"/>
      <c r="TYJ34" s="238"/>
      <c r="TYK34" s="238"/>
      <c r="TYL34" s="238"/>
      <c r="TYM34" s="238"/>
      <c r="TYN34" s="238"/>
      <c r="TYO34" s="238"/>
      <c r="TYX34" s="238"/>
      <c r="TYY34" s="238"/>
      <c r="TYZ34" s="238"/>
      <c r="TZA34" s="238"/>
      <c r="TZB34" s="238"/>
      <c r="TZC34" s="238"/>
      <c r="TZD34" s="238"/>
      <c r="TZE34" s="238"/>
      <c r="TZN34" s="238"/>
      <c r="TZO34" s="238"/>
      <c r="TZP34" s="238"/>
      <c r="TZQ34" s="238"/>
      <c r="TZR34" s="238"/>
      <c r="TZS34" s="238"/>
      <c r="TZT34" s="238"/>
      <c r="TZU34" s="238"/>
      <c r="UAD34" s="238"/>
      <c r="UAE34" s="238"/>
      <c r="UAF34" s="238"/>
      <c r="UAG34" s="238"/>
      <c r="UAH34" s="238"/>
      <c r="UAI34" s="238"/>
      <c r="UAJ34" s="238"/>
      <c r="UAK34" s="238"/>
      <c r="UAT34" s="238"/>
      <c r="UAU34" s="238"/>
      <c r="UAV34" s="238"/>
      <c r="UAW34" s="238"/>
      <c r="UAX34" s="238"/>
      <c r="UAY34" s="238"/>
      <c r="UAZ34" s="238"/>
      <c r="UBA34" s="238"/>
      <c r="UBJ34" s="238"/>
      <c r="UBK34" s="238"/>
      <c r="UBL34" s="238"/>
      <c r="UBM34" s="238"/>
      <c r="UBN34" s="238"/>
      <c r="UBO34" s="238"/>
      <c r="UBP34" s="238"/>
      <c r="UBQ34" s="238"/>
      <c r="UBZ34" s="238"/>
      <c r="UCA34" s="238"/>
      <c r="UCB34" s="238"/>
      <c r="UCC34" s="238"/>
      <c r="UCD34" s="238"/>
      <c r="UCE34" s="238"/>
      <c r="UCF34" s="238"/>
      <c r="UCG34" s="238"/>
      <c r="UCP34" s="238"/>
      <c r="UCQ34" s="238"/>
      <c r="UCR34" s="238"/>
      <c r="UCS34" s="238"/>
      <c r="UCT34" s="238"/>
      <c r="UCU34" s="238"/>
      <c r="UCV34" s="238"/>
      <c r="UCW34" s="238"/>
      <c r="UDF34" s="238"/>
      <c r="UDG34" s="238"/>
      <c r="UDH34" s="238"/>
      <c r="UDI34" s="238"/>
      <c r="UDJ34" s="238"/>
      <c r="UDK34" s="238"/>
      <c r="UDL34" s="238"/>
      <c r="UDM34" s="238"/>
      <c r="UDV34" s="238"/>
      <c r="UDW34" s="238"/>
      <c r="UDX34" s="238"/>
      <c r="UDY34" s="238"/>
      <c r="UDZ34" s="238"/>
      <c r="UEA34" s="238"/>
      <c r="UEB34" s="238"/>
      <c r="UEC34" s="238"/>
      <c r="UEL34" s="238"/>
      <c r="UEM34" s="238"/>
      <c r="UEN34" s="238"/>
      <c r="UEO34" s="238"/>
      <c r="UEP34" s="238"/>
      <c r="UEQ34" s="238"/>
      <c r="UER34" s="238"/>
      <c r="UES34" s="238"/>
      <c r="UFB34" s="238"/>
      <c r="UFC34" s="238"/>
      <c r="UFD34" s="238"/>
      <c r="UFE34" s="238"/>
      <c r="UFF34" s="238"/>
      <c r="UFG34" s="238"/>
      <c r="UFH34" s="238"/>
      <c r="UFI34" s="238"/>
      <c r="UFR34" s="238"/>
      <c r="UFS34" s="238"/>
      <c r="UFT34" s="238"/>
      <c r="UFU34" s="238"/>
      <c r="UFV34" s="238"/>
      <c r="UFW34" s="238"/>
      <c r="UFX34" s="238"/>
      <c r="UFY34" s="238"/>
      <c r="UGH34" s="238"/>
      <c r="UGI34" s="238"/>
      <c r="UGJ34" s="238"/>
      <c r="UGK34" s="238"/>
      <c r="UGL34" s="238"/>
      <c r="UGM34" s="238"/>
      <c r="UGN34" s="238"/>
      <c r="UGO34" s="238"/>
      <c r="UGX34" s="238"/>
      <c r="UGY34" s="238"/>
      <c r="UGZ34" s="238"/>
      <c r="UHA34" s="238"/>
      <c r="UHB34" s="238"/>
      <c r="UHC34" s="238"/>
      <c r="UHD34" s="238"/>
      <c r="UHE34" s="238"/>
      <c r="UHN34" s="238"/>
      <c r="UHO34" s="238"/>
      <c r="UHP34" s="238"/>
      <c r="UHQ34" s="238"/>
      <c r="UHR34" s="238"/>
      <c r="UHS34" s="238"/>
      <c r="UHT34" s="238"/>
      <c r="UHU34" s="238"/>
      <c r="UID34" s="238"/>
      <c r="UIE34" s="238"/>
      <c r="UIF34" s="238"/>
      <c r="UIG34" s="238"/>
      <c r="UIH34" s="238"/>
      <c r="UII34" s="238"/>
      <c r="UIJ34" s="238"/>
      <c r="UIK34" s="238"/>
      <c r="UIT34" s="238"/>
      <c r="UIU34" s="238"/>
      <c r="UIV34" s="238"/>
      <c r="UIW34" s="238"/>
      <c r="UIX34" s="238"/>
      <c r="UIY34" s="238"/>
      <c r="UIZ34" s="238"/>
      <c r="UJA34" s="238"/>
      <c r="UJJ34" s="238"/>
      <c r="UJK34" s="238"/>
      <c r="UJL34" s="238"/>
      <c r="UJM34" s="238"/>
      <c r="UJN34" s="238"/>
      <c r="UJO34" s="238"/>
      <c r="UJP34" s="238"/>
      <c r="UJQ34" s="238"/>
      <c r="UJZ34" s="238"/>
      <c r="UKA34" s="238"/>
      <c r="UKB34" s="238"/>
      <c r="UKC34" s="238"/>
      <c r="UKD34" s="238"/>
      <c r="UKE34" s="238"/>
      <c r="UKF34" s="238"/>
      <c r="UKG34" s="238"/>
      <c r="UKP34" s="238"/>
      <c r="UKQ34" s="238"/>
      <c r="UKR34" s="238"/>
      <c r="UKS34" s="238"/>
      <c r="UKT34" s="238"/>
      <c r="UKU34" s="238"/>
      <c r="UKV34" s="238"/>
      <c r="UKW34" s="238"/>
      <c r="ULF34" s="238"/>
      <c r="ULG34" s="238"/>
      <c r="ULH34" s="238"/>
      <c r="ULI34" s="238"/>
      <c r="ULJ34" s="238"/>
      <c r="ULK34" s="238"/>
      <c r="ULL34" s="238"/>
      <c r="ULM34" s="238"/>
      <c r="ULV34" s="238"/>
      <c r="ULW34" s="238"/>
      <c r="ULX34" s="238"/>
      <c r="ULY34" s="238"/>
      <c r="ULZ34" s="238"/>
      <c r="UMA34" s="238"/>
      <c r="UMB34" s="238"/>
      <c r="UMC34" s="238"/>
      <c r="UML34" s="238"/>
      <c r="UMM34" s="238"/>
      <c r="UMN34" s="238"/>
      <c r="UMO34" s="238"/>
      <c r="UMP34" s="238"/>
      <c r="UMQ34" s="238"/>
      <c r="UMR34" s="238"/>
      <c r="UMS34" s="238"/>
      <c r="UNB34" s="238"/>
      <c r="UNC34" s="238"/>
      <c r="UND34" s="238"/>
      <c r="UNE34" s="238"/>
      <c r="UNF34" s="238"/>
      <c r="UNG34" s="238"/>
      <c r="UNH34" s="238"/>
      <c r="UNI34" s="238"/>
      <c r="UNR34" s="238"/>
      <c r="UNS34" s="238"/>
      <c r="UNT34" s="238"/>
      <c r="UNU34" s="238"/>
      <c r="UNV34" s="238"/>
      <c r="UNW34" s="238"/>
      <c r="UNX34" s="238"/>
      <c r="UNY34" s="238"/>
      <c r="UOH34" s="238"/>
      <c r="UOI34" s="238"/>
      <c r="UOJ34" s="238"/>
      <c r="UOK34" s="238"/>
      <c r="UOL34" s="238"/>
      <c r="UOM34" s="238"/>
      <c r="UON34" s="238"/>
      <c r="UOO34" s="238"/>
      <c r="UOX34" s="238"/>
      <c r="UOY34" s="238"/>
      <c r="UOZ34" s="238"/>
      <c r="UPA34" s="238"/>
      <c r="UPB34" s="238"/>
      <c r="UPC34" s="238"/>
      <c r="UPD34" s="238"/>
      <c r="UPE34" s="238"/>
      <c r="UPN34" s="238"/>
      <c r="UPO34" s="238"/>
      <c r="UPP34" s="238"/>
      <c r="UPQ34" s="238"/>
      <c r="UPR34" s="238"/>
      <c r="UPS34" s="238"/>
      <c r="UPT34" s="238"/>
      <c r="UPU34" s="238"/>
      <c r="UQD34" s="238"/>
      <c r="UQE34" s="238"/>
      <c r="UQF34" s="238"/>
      <c r="UQG34" s="238"/>
      <c r="UQH34" s="238"/>
      <c r="UQI34" s="238"/>
      <c r="UQJ34" s="238"/>
      <c r="UQK34" s="238"/>
      <c r="UQT34" s="238"/>
      <c r="UQU34" s="238"/>
      <c r="UQV34" s="238"/>
      <c r="UQW34" s="238"/>
      <c r="UQX34" s="238"/>
      <c r="UQY34" s="238"/>
      <c r="UQZ34" s="238"/>
      <c r="URA34" s="238"/>
      <c r="URJ34" s="238"/>
      <c r="URK34" s="238"/>
      <c r="URL34" s="238"/>
      <c r="URM34" s="238"/>
      <c r="URN34" s="238"/>
      <c r="URO34" s="238"/>
      <c r="URP34" s="238"/>
      <c r="URQ34" s="238"/>
      <c r="URZ34" s="238"/>
      <c r="USA34" s="238"/>
      <c r="USB34" s="238"/>
      <c r="USC34" s="238"/>
      <c r="USD34" s="238"/>
      <c r="USE34" s="238"/>
      <c r="USF34" s="238"/>
      <c r="USG34" s="238"/>
      <c r="USP34" s="238"/>
      <c r="USQ34" s="238"/>
      <c r="USR34" s="238"/>
      <c r="USS34" s="238"/>
      <c r="UST34" s="238"/>
      <c r="USU34" s="238"/>
      <c r="USV34" s="238"/>
      <c r="USW34" s="238"/>
      <c r="UTF34" s="238"/>
      <c r="UTG34" s="238"/>
      <c r="UTH34" s="238"/>
      <c r="UTI34" s="238"/>
      <c r="UTJ34" s="238"/>
      <c r="UTK34" s="238"/>
      <c r="UTL34" s="238"/>
      <c r="UTM34" s="238"/>
      <c r="UTV34" s="238"/>
      <c r="UTW34" s="238"/>
      <c r="UTX34" s="238"/>
      <c r="UTY34" s="238"/>
      <c r="UTZ34" s="238"/>
      <c r="UUA34" s="238"/>
      <c r="UUB34" s="238"/>
      <c r="UUC34" s="238"/>
      <c r="UUL34" s="238"/>
      <c r="UUM34" s="238"/>
      <c r="UUN34" s="238"/>
      <c r="UUO34" s="238"/>
      <c r="UUP34" s="238"/>
      <c r="UUQ34" s="238"/>
      <c r="UUR34" s="238"/>
      <c r="UUS34" s="238"/>
      <c r="UVB34" s="238"/>
      <c r="UVC34" s="238"/>
      <c r="UVD34" s="238"/>
      <c r="UVE34" s="238"/>
      <c r="UVF34" s="238"/>
      <c r="UVG34" s="238"/>
      <c r="UVH34" s="238"/>
      <c r="UVI34" s="238"/>
      <c r="UVR34" s="238"/>
      <c r="UVS34" s="238"/>
      <c r="UVT34" s="238"/>
      <c r="UVU34" s="238"/>
      <c r="UVV34" s="238"/>
      <c r="UVW34" s="238"/>
      <c r="UVX34" s="238"/>
      <c r="UVY34" s="238"/>
      <c r="UWH34" s="238"/>
      <c r="UWI34" s="238"/>
      <c r="UWJ34" s="238"/>
      <c r="UWK34" s="238"/>
      <c r="UWL34" s="238"/>
      <c r="UWM34" s="238"/>
      <c r="UWN34" s="238"/>
      <c r="UWO34" s="238"/>
      <c r="UWX34" s="238"/>
      <c r="UWY34" s="238"/>
      <c r="UWZ34" s="238"/>
      <c r="UXA34" s="238"/>
      <c r="UXB34" s="238"/>
      <c r="UXC34" s="238"/>
      <c r="UXD34" s="238"/>
      <c r="UXE34" s="238"/>
      <c r="UXN34" s="238"/>
      <c r="UXO34" s="238"/>
      <c r="UXP34" s="238"/>
      <c r="UXQ34" s="238"/>
      <c r="UXR34" s="238"/>
      <c r="UXS34" s="238"/>
      <c r="UXT34" s="238"/>
      <c r="UXU34" s="238"/>
      <c r="UYD34" s="238"/>
      <c r="UYE34" s="238"/>
      <c r="UYF34" s="238"/>
      <c r="UYG34" s="238"/>
      <c r="UYH34" s="238"/>
      <c r="UYI34" s="238"/>
      <c r="UYJ34" s="238"/>
      <c r="UYK34" s="238"/>
      <c r="UYT34" s="238"/>
      <c r="UYU34" s="238"/>
      <c r="UYV34" s="238"/>
      <c r="UYW34" s="238"/>
      <c r="UYX34" s="238"/>
      <c r="UYY34" s="238"/>
      <c r="UYZ34" s="238"/>
      <c r="UZA34" s="238"/>
      <c r="UZJ34" s="238"/>
      <c r="UZK34" s="238"/>
      <c r="UZL34" s="238"/>
      <c r="UZM34" s="238"/>
      <c r="UZN34" s="238"/>
      <c r="UZO34" s="238"/>
      <c r="UZP34" s="238"/>
      <c r="UZQ34" s="238"/>
      <c r="UZZ34" s="238"/>
      <c r="VAA34" s="238"/>
      <c r="VAB34" s="238"/>
      <c r="VAC34" s="238"/>
      <c r="VAD34" s="238"/>
      <c r="VAE34" s="238"/>
      <c r="VAF34" s="238"/>
      <c r="VAG34" s="238"/>
      <c r="VAP34" s="238"/>
      <c r="VAQ34" s="238"/>
      <c r="VAR34" s="238"/>
      <c r="VAS34" s="238"/>
      <c r="VAT34" s="238"/>
      <c r="VAU34" s="238"/>
      <c r="VAV34" s="238"/>
      <c r="VAW34" s="238"/>
      <c r="VBF34" s="238"/>
      <c r="VBG34" s="238"/>
      <c r="VBH34" s="238"/>
      <c r="VBI34" s="238"/>
      <c r="VBJ34" s="238"/>
      <c r="VBK34" s="238"/>
      <c r="VBL34" s="238"/>
      <c r="VBM34" s="238"/>
      <c r="VBV34" s="238"/>
      <c r="VBW34" s="238"/>
      <c r="VBX34" s="238"/>
      <c r="VBY34" s="238"/>
      <c r="VBZ34" s="238"/>
      <c r="VCA34" s="238"/>
      <c r="VCB34" s="238"/>
      <c r="VCC34" s="238"/>
      <c r="VCL34" s="238"/>
      <c r="VCM34" s="238"/>
      <c r="VCN34" s="238"/>
      <c r="VCO34" s="238"/>
      <c r="VCP34" s="238"/>
      <c r="VCQ34" s="238"/>
      <c r="VCR34" s="238"/>
      <c r="VCS34" s="238"/>
      <c r="VDB34" s="238"/>
      <c r="VDC34" s="238"/>
      <c r="VDD34" s="238"/>
      <c r="VDE34" s="238"/>
      <c r="VDF34" s="238"/>
      <c r="VDG34" s="238"/>
      <c r="VDH34" s="238"/>
      <c r="VDI34" s="238"/>
      <c r="VDR34" s="238"/>
      <c r="VDS34" s="238"/>
      <c r="VDT34" s="238"/>
      <c r="VDU34" s="238"/>
      <c r="VDV34" s="238"/>
      <c r="VDW34" s="238"/>
      <c r="VDX34" s="238"/>
      <c r="VDY34" s="238"/>
      <c r="VEH34" s="238"/>
      <c r="VEI34" s="238"/>
      <c r="VEJ34" s="238"/>
      <c r="VEK34" s="238"/>
      <c r="VEL34" s="238"/>
      <c r="VEM34" s="238"/>
      <c r="VEN34" s="238"/>
      <c r="VEO34" s="238"/>
      <c r="VEX34" s="238"/>
      <c r="VEY34" s="238"/>
      <c r="VEZ34" s="238"/>
      <c r="VFA34" s="238"/>
      <c r="VFB34" s="238"/>
      <c r="VFC34" s="238"/>
      <c r="VFD34" s="238"/>
      <c r="VFE34" s="238"/>
      <c r="VFN34" s="238"/>
      <c r="VFO34" s="238"/>
      <c r="VFP34" s="238"/>
      <c r="VFQ34" s="238"/>
      <c r="VFR34" s="238"/>
      <c r="VFS34" s="238"/>
      <c r="VFT34" s="238"/>
      <c r="VFU34" s="238"/>
      <c r="VGD34" s="238"/>
      <c r="VGE34" s="238"/>
      <c r="VGF34" s="238"/>
      <c r="VGG34" s="238"/>
      <c r="VGH34" s="238"/>
      <c r="VGI34" s="238"/>
      <c r="VGJ34" s="238"/>
      <c r="VGK34" s="238"/>
      <c r="VGT34" s="238"/>
      <c r="VGU34" s="238"/>
      <c r="VGV34" s="238"/>
      <c r="VGW34" s="238"/>
      <c r="VGX34" s="238"/>
      <c r="VGY34" s="238"/>
      <c r="VGZ34" s="238"/>
      <c r="VHA34" s="238"/>
      <c r="VHJ34" s="238"/>
      <c r="VHK34" s="238"/>
      <c r="VHL34" s="238"/>
      <c r="VHM34" s="238"/>
      <c r="VHN34" s="238"/>
      <c r="VHO34" s="238"/>
      <c r="VHP34" s="238"/>
      <c r="VHQ34" s="238"/>
      <c r="VHZ34" s="238"/>
      <c r="VIA34" s="238"/>
      <c r="VIB34" s="238"/>
      <c r="VIC34" s="238"/>
      <c r="VID34" s="238"/>
      <c r="VIE34" s="238"/>
      <c r="VIF34" s="238"/>
      <c r="VIG34" s="238"/>
      <c r="VIP34" s="238"/>
      <c r="VIQ34" s="238"/>
      <c r="VIR34" s="238"/>
      <c r="VIS34" s="238"/>
      <c r="VIT34" s="238"/>
      <c r="VIU34" s="238"/>
      <c r="VIV34" s="238"/>
      <c r="VIW34" s="238"/>
      <c r="VJF34" s="238"/>
      <c r="VJG34" s="238"/>
      <c r="VJH34" s="238"/>
      <c r="VJI34" s="238"/>
      <c r="VJJ34" s="238"/>
      <c r="VJK34" s="238"/>
      <c r="VJL34" s="238"/>
      <c r="VJM34" s="238"/>
      <c r="VJV34" s="238"/>
      <c r="VJW34" s="238"/>
      <c r="VJX34" s="238"/>
      <c r="VJY34" s="238"/>
      <c r="VJZ34" s="238"/>
      <c r="VKA34" s="238"/>
      <c r="VKB34" s="238"/>
      <c r="VKC34" s="238"/>
      <c r="VKL34" s="238"/>
      <c r="VKM34" s="238"/>
      <c r="VKN34" s="238"/>
      <c r="VKO34" s="238"/>
      <c r="VKP34" s="238"/>
      <c r="VKQ34" s="238"/>
      <c r="VKR34" s="238"/>
      <c r="VKS34" s="238"/>
      <c r="VLB34" s="238"/>
      <c r="VLC34" s="238"/>
      <c r="VLD34" s="238"/>
      <c r="VLE34" s="238"/>
      <c r="VLF34" s="238"/>
      <c r="VLG34" s="238"/>
      <c r="VLH34" s="238"/>
      <c r="VLI34" s="238"/>
      <c r="VLR34" s="238"/>
      <c r="VLS34" s="238"/>
      <c r="VLT34" s="238"/>
      <c r="VLU34" s="238"/>
      <c r="VLV34" s="238"/>
      <c r="VLW34" s="238"/>
      <c r="VLX34" s="238"/>
      <c r="VLY34" s="238"/>
      <c r="VMH34" s="238"/>
      <c r="VMI34" s="238"/>
      <c r="VMJ34" s="238"/>
      <c r="VMK34" s="238"/>
      <c r="VML34" s="238"/>
      <c r="VMM34" s="238"/>
      <c r="VMN34" s="238"/>
      <c r="VMO34" s="238"/>
      <c r="VMX34" s="238"/>
      <c r="VMY34" s="238"/>
      <c r="VMZ34" s="238"/>
      <c r="VNA34" s="238"/>
      <c r="VNB34" s="238"/>
      <c r="VNC34" s="238"/>
      <c r="VND34" s="238"/>
      <c r="VNE34" s="238"/>
      <c r="VNN34" s="238"/>
      <c r="VNO34" s="238"/>
      <c r="VNP34" s="238"/>
      <c r="VNQ34" s="238"/>
      <c r="VNR34" s="238"/>
      <c r="VNS34" s="238"/>
      <c r="VNT34" s="238"/>
      <c r="VNU34" s="238"/>
      <c r="VOD34" s="238"/>
      <c r="VOE34" s="238"/>
      <c r="VOF34" s="238"/>
      <c r="VOG34" s="238"/>
      <c r="VOH34" s="238"/>
      <c r="VOI34" s="238"/>
      <c r="VOJ34" s="238"/>
      <c r="VOK34" s="238"/>
      <c r="VOT34" s="238"/>
      <c r="VOU34" s="238"/>
      <c r="VOV34" s="238"/>
      <c r="VOW34" s="238"/>
      <c r="VOX34" s="238"/>
      <c r="VOY34" s="238"/>
      <c r="VOZ34" s="238"/>
      <c r="VPA34" s="238"/>
      <c r="VPJ34" s="238"/>
      <c r="VPK34" s="238"/>
      <c r="VPL34" s="238"/>
      <c r="VPM34" s="238"/>
      <c r="VPN34" s="238"/>
      <c r="VPO34" s="238"/>
      <c r="VPP34" s="238"/>
      <c r="VPQ34" s="238"/>
      <c r="VPZ34" s="238"/>
      <c r="VQA34" s="238"/>
      <c r="VQB34" s="238"/>
      <c r="VQC34" s="238"/>
      <c r="VQD34" s="238"/>
      <c r="VQE34" s="238"/>
      <c r="VQF34" s="238"/>
      <c r="VQG34" s="238"/>
      <c r="VQP34" s="238"/>
      <c r="VQQ34" s="238"/>
      <c r="VQR34" s="238"/>
      <c r="VQS34" s="238"/>
      <c r="VQT34" s="238"/>
      <c r="VQU34" s="238"/>
      <c r="VQV34" s="238"/>
      <c r="VQW34" s="238"/>
      <c r="VRF34" s="238"/>
      <c r="VRG34" s="238"/>
      <c r="VRH34" s="238"/>
      <c r="VRI34" s="238"/>
      <c r="VRJ34" s="238"/>
      <c r="VRK34" s="238"/>
      <c r="VRL34" s="238"/>
      <c r="VRM34" s="238"/>
      <c r="VRV34" s="238"/>
      <c r="VRW34" s="238"/>
      <c r="VRX34" s="238"/>
      <c r="VRY34" s="238"/>
      <c r="VRZ34" s="238"/>
      <c r="VSA34" s="238"/>
      <c r="VSB34" s="238"/>
      <c r="VSC34" s="238"/>
      <c r="VSL34" s="238"/>
      <c r="VSM34" s="238"/>
      <c r="VSN34" s="238"/>
      <c r="VSO34" s="238"/>
      <c r="VSP34" s="238"/>
      <c r="VSQ34" s="238"/>
      <c r="VSR34" s="238"/>
      <c r="VSS34" s="238"/>
      <c r="VTB34" s="238"/>
      <c r="VTC34" s="238"/>
      <c r="VTD34" s="238"/>
      <c r="VTE34" s="238"/>
      <c r="VTF34" s="238"/>
      <c r="VTG34" s="238"/>
      <c r="VTH34" s="238"/>
      <c r="VTI34" s="238"/>
      <c r="VTR34" s="238"/>
      <c r="VTS34" s="238"/>
      <c r="VTT34" s="238"/>
      <c r="VTU34" s="238"/>
      <c r="VTV34" s="238"/>
      <c r="VTW34" s="238"/>
      <c r="VTX34" s="238"/>
      <c r="VTY34" s="238"/>
      <c r="VUH34" s="238"/>
      <c r="VUI34" s="238"/>
      <c r="VUJ34" s="238"/>
      <c r="VUK34" s="238"/>
      <c r="VUL34" s="238"/>
      <c r="VUM34" s="238"/>
      <c r="VUN34" s="238"/>
      <c r="VUO34" s="238"/>
      <c r="VUX34" s="238"/>
      <c r="VUY34" s="238"/>
      <c r="VUZ34" s="238"/>
      <c r="VVA34" s="238"/>
      <c r="VVB34" s="238"/>
      <c r="VVC34" s="238"/>
      <c r="VVD34" s="238"/>
      <c r="VVE34" s="238"/>
      <c r="VVN34" s="238"/>
      <c r="VVO34" s="238"/>
      <c r="VVP34" s="238"/>
      <c r="VVQ34" s="238"/>
      <c r="VVR34" s="238"/>
      <c r="VVS34" s="238"/>
      <c r="VVT34" s="238"/>
      <c r="VVU34" s="238"/>
      <c r="VWD34" s="238"/>
      <c r="VWE34" s="238"/>
      <c r="VWF34" s="238"/>
      <c r="VWG34" s="238"/>
      <c r="VWH34" s="238"/>
      <c r="VWI34" s="238"/>
      <c r="VWJ34" s="238"/>
      <c r="VWK34" s="238"/>
      <c r="VWT34" s="238"/>
      <c r="VWU34" s="238"/>
      <c r="VWV34" s="238"/>
      <c r="VWW34" s="238"/>
      <c r="VWX34" s="238"/>
      <c r="VWY34" s="238"/>
      <c r="VWZ34" s="238"/>
      <c r="VXA34" s="238"/>
      <c r="VXJ34" s="238"/>
      <c r="VXK34" s="238"/>
      <c r="VXL34" s="238"/>
      <c r="VXM34" s="238"/>
      <c r="VXN34" s="238"/>
      <c r="VXO34" s="238"/>
      <c r="VXP34" s="238"/>
      <c r="VXQ34" s="238"/>
      <c r="VXZ34" s="238"/>
      <c r="VYA34" s="238"/>
      <c r="VYB34" s="238"/>
      <c r="VYC34" s="238"/>
      <c r="VYD34" s="238"/>
      <c r="VYE34" s="238"/>
      <c r="VYF34" s="238"/>
      <c r="VYG34" s="238"/>
      <c r="VYP34" s="238"/>
      <c r="VYQ34" s="238"/>
      <c r="VYR34" s="238"/>
      <c r="VYS34" s="238"/>
      <c r="VYT34" s="238"/>
      <c r="VYU34" s="238"/>
      <c r="VYV34" s="238"/>
      <c r="VYW34" s="238"/>
      <c r="VZF34" s="238"/>
      <c r="VZG34" s="238"/>
      <c r="VZH34" s="238"/>
      <c r="VZI34" s="238"/>
      <c r="VZJ34" s="238"/>
      <c r="VZK34" s="238"/>
      <c r="VZL34" s="238"/>
      <c r="VZM34" s="238"/>
      <c r="VZV34" s="238"/>
      <c r="VZW34" s="238"/>
      <c r="VZX34" s="238"/>
      <c r="VZY34" s="238"/>
      <c r="VZZ34" s="238"/>
      <c r="WAA34" s="238"/>
      <c r="WAB34" s="238"/>
      <c r="WAC34" s="238"/>
      <c r="WAL34" s="238"/>
      <c r="WAM34" s="238"/>
      <c r="WAN34" s="238"/>
      <c r="WAO34" s="238"/>
      <c r="WAP34" s="238"/>
      <c r="WAQ34" s="238"/>
      <c r="WAR34" s="238"/>
      <c r="WAS34" s="238"/>
      <c r="WBB34" s="238"/>
      <c r="WBC34" s="238"/>
      <c r="WBD34" s="238"/>
      <c r="WBE34" s="238"/>
      <c r="WBF34" s="238"/>
      <c r="WBG34" s="238"/>
      <c r="WBH34" s="238"/>
      <c r="WBI34" s="238"/>
      <c r="WBR34" s="238"/>
      <c r="WBS34" s="238"/>
      <c r="WBT34" s="238"/>
      <c r="WBU34" s="238"/>
      <c r="WBV34" s="238"/>
      <c r="WBW34" s="238"/>
      <c r="WBX34" s="238"/>
      <c r="WBY34" s="238"/>
      <c r="WCH34" s="238"/>
      <c r="WCI34" s="238"/>
      <c r="WCJ34" s="238"/>
      <c r="WCK34" s="238"/>
      <c r="WCL34" s="238"/>
      <c r="WCM34" s="238"/>
      <c r="WCN34" s="238"/>
      <c r="WCO34" s="238"/>
      <c r="WCX34" s="238"/>
      <c r="WCY34" s="238"/>
      <c r="WCZ34" s="238"/>
      <c r="WDA34" s="238"/>
      <c r="WDB34" s="238"/>
      <c r="WDC34" s="238"/>
      <c r="WDD34" s="238"/>
      <c r="WDE34" s="238"/>
      <c r="WDN34" s="238"/>
      <c r="WDO34" s="238"/>
      <c r="WDP34" s="238"/>
      <c r="WDQ34" s="238"/>
      <c r="WDR34" s="238"/>
      <c r="WDS34" s="238"/>
      <c r="WDT34" s="238"/>
      <c r="WDU34" s="238"/>
      <c r="WED34" s="238"/>
      <c r="WEE34" s="238"/>
      <c r="WEF34" s="238"/>
      <c r="WEG34" s="238"/>
      <c r="WEH34" s="238"/>
      <c r="WEI34" s="238"/>
      <c r="WEJ34" s="238"/>
      <c r="WEK34" s="238"/>
      <c r="WET34" s="238"/>
      <c r="WEU34" s="238"/>
      <c r="WEV34" s="238"/>
      <c r="WEW34" s="238"/>
      <c r="WEX34" s="238"/>
      <c r="WEY34" s="238"/>
      <c r="WEZ34" s="238"/>
      <c r="WFA34" s="238"/>
      <c r="WFJ34" s="238"/>
      <c r="WFK34" s="238"/>
      <c r="WFL34" s="238"/>
      <c r="WFM34" s="238"/>
      <c r="WFN34" s="238"/>
      <c r="WFO34" s="238"/>
      <c r="WFP34" s="238"/>
      <c r="WFQ34" s="238"/>
      <c r="WFZ34" s="238"/>
      <c r="WGA34" s="238"/>
      <c r="WGB34" s="238"/>
      <c r="WGC34" s="238"/>
      <c r="WGD34" s="238"/>
      <c r="WGE34" s="238"/>
      <c r="WGF34" s="238"/>
      <c r="WGG34" s="238"/>
      <c r="WGP34" s="238"/>
      <c r="WGQ34" s="238"/>
      <c r="WGR34" s="238"/>
      <c r="WGS34" s="238"/>
      <c r="WGT34" s="238"/>
      <c r="WGU34" s="238"/>
      <c r="WGV34" s="238"/>
      <c r="WGW34" s="238"/>
      <c r="WHF34" s="238"/>
      <c r="WHG34" s="238"/>
      <c r="WHH34" s="238"/>
      <c r="WHI34" s="238"/>
      <c r="WHJ34" s="238"/>
      <c r="WHK34" s="238"/>
      <c r="WHL34" s="238"/>
      <c r="WHM34" s="238"/>
      <c r="WHV34" s="238"/>
      <c r="WHW34" s="238"/>
      <c r="WHX34" s="238"/>
      <c r="WHY34" s="238"/>
      <c r="WHZ34" s="238"/>
      <c r="WIA34" s="238"/>
      <c r="WIB34" s="238"/>
      <c r="WIC34" s="238"/>
      <c r="WIL34" s="238"/>
      <c r="WIM34" s="238"/>
      <c r="WIN34" s="238"/>
      <c r="WIO34" s="238"/>
      <c r="WIP34" s="238"/>
      <c r="WIQ34" s="238"/>
      <c r="WIR34" s="238"/>
      <c r="WIS34" s="238"/>
      <c r="WJB34" s="238"/>
      <c r="WJC34" s="238"/>
      <c r="WJD34" s="238"/>
      <c r="WJE34" s="238"/>
      <c r="WJF34" s="238"/>
      <c r="WJG34" s="238"/>
      <c r="WJH34" s="238"/>
      <c r="WJI34" s="238"/>
      <c r="WJR34" s="238"/>
      <c r="WJS34" s="238"/>
      <c r="WJT34" s="238"/>
      <c r="WJU34" s="238"/>
      <c r="WJV34" s="238"/>
      <c r="WJW34" s="238"/>
      <c r="WJX34" s="238"/>
      <c r="WJY34" s="238"/>
      <c r="WKH34" s="238"/>
      <c r="WKI34" s="238"/>
      <c r="WKJ34" s="238"/>
      <c r="WKK34" s="238"/>
      <c r="WKL34" s="238"/>
      <c r="WKM34" s="238"/>
      <c r="WKN34" s="238"/>
      <c r="WKO34" s="238"/>
      <c r="WKX34" s="238"/>
      <c r="WKY34" s="238"/>
      <c r="WKZ34" s="238"/>
      <c r="WLA34" s="238"/>
      <c r="WLB34" s="238"/>
      <c r="WLC34" s="238"/>
      <c r="WLD34" s="238"/>
      <c r="WLE34" s="238"/>
      <c r="WLN34" s="238"/>
      <c r="WLO34" s="238"/>
      <c r="WLP34" s="238"/>
      <c r="WLQ34" s="238"/>
      <c r="WLR34" s="238"/>
      <c r="WLS34" s="238"/>
      <c r="WLT34" s="238"/>
      <c r="WLU34" s="238"/>
      <c r="WMD34" s="238"/>
      <c r="WME34" s="238"/>
      <c r="WMF34" s="238"/>
      <c r="WMG34" s="238"/>
      <c r="WMH34" s="238"/>
      <c r="WMI34" s="238"/>
      <c r="WMJ34" s="238"/>
      <c r="WMK34" s="238"/>
      <c r="WMT34" s="238"/>
      <c r="WMU34" s="238"/>
      <c r="WMV34" s="238"/>
      <c r="WMW34" s="238"/>
      <c r="WMX34" s="238"/>
      <c r="WMY34" s="238"/>
      <c r="WMZ34" s="238"/>
      <c r="WNA34" s="238"/>
      <c r="WNJ34" s="238"/>
      <c r="WNK34" s="238"/>
      <c r="WNL34" s="238"/>
      <c r="WNM34" s="238"/>
      <c r="WNN34" s="238"/>
      <c r="WNO34" s="238"/>
      <c r="WNP34" s="238"/>
      <c r="WNQ34" s="238"/>
      <c r="WNZ34" s="238"/>
      <c r="WOA34" s="238"/>
      <c r="WOB34" s="238"/>
      <c r="WOC34" s="238"/>
      <c r="WOD34" s="238"/>
      <c r="WOE34" s="238"/>
      <c r="WOF34" s="238"/>
      <c r="WOG34" s="238"/>
      <c r="WOP34" s="238"/>
      <c r="WOQ34" s="238"/>
      <c r="WOR34" s="238"/>
      <c r="WOS34" s="238"/>
      <c r="WOT34" s="238"/>
      <c r="WOU34" s="238"/>
      <c r="WOV34" s="238"/>
      <c r="WOW34" s="238"/>
      <c r="WPF34" s="238"/>
      <c r="WPG34" s="238"/>
      <c r="WPH34" s="238"/>
      <c r="WPI34" s="238"/>
      <c r="WPJ34" s="238"/>
      <c r="WPK34" s="238"/>
      <c r="WPL34" s="238"/>
      <c r="WPM34" s="238"/>
      <c r="WPV34" s="238"/>
      <c r="WPW34" s="238"/>
      <c r="WPX34" s="238"/>
      <c r="WPY34" s="238"/>
      <c r="WPZ34" s="238"/>
      <c r="WQA34" s="238"/>
      <c r="WQB34" s="238"/>
      <c r="WQC34" s="238"/>
      <c r="WQL34" s="238"/>
      <c r="WQM34" s="238"/>
      <c r="WQN34" s="238"/>
      <c r="WQO34" s="238"/>
      <c r="WQP34" s="238"/>
      <c r="WQQ34" s="238"/>
      <c r="WQR34" s="238"/>
      <c r="WQS34" s="238"/>
      <c r="WRB34" s="238"/>
      <c r="WRC34" s="238"/>
      <c r="WRD34" s="238"/>
      <c r="WRE34" s="238"/>
      <c r="WRF34" s="238"/>
      <c r="WRG34" s="238"/>
      <c r="WRH34" s="238"/>
      <c r="WRI34" s="238"/>
      <c r="WRR34" s="238"/>
      <c r="WRS34" s="238"/>
      <c r="WRT34" s="238"/>
      <c r="WRU34" s="238"/>
      <c r="WRV34" s="238"/>
      <c r="WRW34" s="238"/>
      <c r="WRX34" s="238"/>
      <c r="WRY34" s="238"/>
      <c r="WSH34" s="238"/>
      <c r="WSI34" s="238"/>
      <c r="WSJ34" s="238"/>
      <c r="WSK34" s="238"/>
      <c r="WSL34" s="238"/>
      <c r="WSM34" s="238"/>
      <c r="WSN34" s="238"/>
      <c r="WSO34" s="238"/>
      <c r="WSX34" s="238"/>
      <c r="WSY34" s="238"/>
      <c r="WSZ34" s="238"/>
      <c r="WTA34" s="238"/>
      <c r="WTB34" s="238"/>
      <c r="WTC34" s="238"/>
      <c r="WTD34" s="238"/>
      <c r="WTE34" s="238"/>
      <c r="WTN34" s="238"/>
      <c r="WTO34" s="238"/>
      <c r="WTP34" s="238"/>
      <c r="WTQ34" s="238"/>
      <c r="WTR34" s="238"/>
      <c r="WTS34" s="238"/>
      <c r="WTT34" s="238"/>
      <c r="WTU34" s="238"/>
      <c r="WUD34" s="238"/>
      <c r="WUE34" s="238"/>
      <c r="WUF34" s="238"/>
      <c r="WUG34" s="238"/>
      <c r="WUH34" s="238"/>
      <c r="WUI34" s="238"/>
      <c r="WUJ34" s="238"/>
      <c r="WUK34" s="238"/>
      <c r="WUT34" s="238"/>
      <c r="WUU34" s="238"/>
      <c r="WUV34" s="238"/>
      <c r="WUW34" s="238"/>
      <c r="WUX34" s="238"/>
      <c r="WUY34" s="238"/>
      <c r="WUZ34" s="238"/>
      <c r="WVA34" s="238"/>
      <c r="WVJ34" s="238"/>
      <c r="WVK34" s="238"/>
      <c r="WVL34" s="238"/>
      <c r="WVM34" s="238"/>
      <c r="WVN34" s="238"/>
      <c r="WVO34" s="238"/>
      <c r="WVP34" s="238"/>
      <c r="WVQ34" s="238"/>
      <c r="WVZ34" s="238"/>
      <c r="WWA34" s="238"/>
      <c r="WWB34" s="238"/>
      <c r="WWC34" s="238"/>
      <c r="WWD34" s="238"/>
      <c r="WWE34" s="238"/>
      <c r="WWF34" s="238"/>
      <c r="WWG34" s="238"/>
      <c r="WWP34" s="238"/>
      <c r="WWQ34" s="238"/>
      <c r="WWR34" s="238"/>
      <c r="WWS34" s="238"/>
      <c r="WWT34" s="238"/>
      <c r="WWU34" s="238"/>
      <c r="WWV34" s="238"/>
      <c r="WWW34" s="238"/>
      <c r="WXF34" s="238"/>
      <c r="WXG34" s="238"/>
      <c r="WXH34" s="238"/>
      <c r="WXI34" s="238"/>
      <c r="WXJ34" s="238"/>
      <c r="WXK34" s="238"/>
      <c r="WXL34" s="238"/>
      <c r="WXM34" s="238"/>
      <c r="WXV34" s="238"/>
      <c r="WXW34" s="238"/>
      <c r="WXX34" s="238"/>
      <c r="WXY34" s="238"/>
      <c r="WXZ34" s="238"/>
      <c r="WYA34" s="238"/>
      <c r="WYB34" s="238"/>
      <c r="WYC34" s="238"/>
      <c r="WYL34" s="238"/>
      <c r="WYM34" s="238"/>
      <c r="WYN34" s="238"/>
      <c r="WYO34" s="238"/>
      <c r="WYP34" s="238"/>
      <c r="WYQ34" s="238"/>
      <c r="WYR34" s="238"/>
      <c r="WYS34" s="238"/>
      <c r="WZB34" s="238"/>
      <c r="WZC34" s="238"/>
      <c r="WZD34" s="238"/>
      <c r="WZE34" s="238"/>
      <c r="WZF34" s="238"/>
      <c r="WZG34" s="238"/>
      <c r="WZH34" s="238"/>
      <c r="WZI34" s="238"/>
      <c r="WZR34" s="238"/>
      <c r="WZS34" s="238"/>
      <c r="WZT34" s="238"/>
      <c r="WZU34" s="238"/>
      <c r="WZV34" s="238"/>
      <c r="WZW34" s="238"/>
      <c r="WZX34" s="238"/>
      <c r="WZY34" s="238"/>
      <c r="XAH34" s="238"/>
      <c r="XAI34" s="238"/>
      <c r="XAJ34" s="238"/>
      <c r="XAK34" s="238"/>
      <c r="XAL34" s="238"/>
      <c r="XAM34" s="238"/>
      <c r="XAN34" s="238"/>
      <c r="XAO34" s="238"/>
      <c r="XAX34" s="238"/>
      <c r="XAY34" s="238"/>
      <c r="XAZ34" s="238"/>
      <c r="XBA34" s="238"/>
      <c r="XBB34" s="238"/>
      <c r="XBC34" s="238"/>
      <c r="XBD34" s="238"/>
      <c r="XBE34" s="238"/>
      <c r="XBN34" s="238"/>
      <c r="XBO34" s="238"/>
      <c r="XBP34" s="238"/>
      <c r="XBQ34" s="238"/>
      <c r="XBR34" s="238"/>
      <c r="XBS34" s="238"/>
      <c r="XBT34" s="238"/>
      <c r="XBU34" s="238"/>
      <c r="XCD34" s="238"/>
      <c r="XCE34" s="238"/>
      <c r="XCF34" s="238"/>
      <c r="XCG34" s="238"/>
      <c r="XCH34" s="238"/>
      <c r="XCI34" s="238"/>
      <c r="XCJ34" s="238"/>
      <c r="XCK34" s="238"/>
      <c r="XCT34" s="238"/>
      <c r="XCU34" s="238"/>
      <c r="XCV34" s="238"/>
      <c r="XCW34" s="238"/>
      <c r="XCX34" s="238"/>
      <c r="XCY34" s="238"/>
      <c r="XCZ34" s="238"/>
      <c r="XDA34" s="238"/>
      <c r="XDJ34" s="238"/>
      <c r="XDK34" s="238"/>
      <c r="XDL34" s="238"/>
      <c r="XDM34" s="238"/>
      <c r="XDN34" s="238"/>
      <c r="XDO34" s="238"/>
      <c r="XDP34" s="238"/>
      <c r="XDQ34" s="238"/>
      <c r="XDZ34" s="238"/>
      <c r="XEA34" s="238"/>
      <c r="XEB34" s="238"/>
      <c r="XEC34" s="238"/>
      <c r="XED34" s="238"/>
      <c r="XEE34" s="238"/>
      <c r="XEF34" s="238"/>
      <c r="XEG34" s="238"/>
      <c r="XEP34" s="238"/>
      <c r="XEQ34" s="238"/>
      <c r="XER34" s="238"/>
      <c r="XES34" s="238"/>
      <c r="XET34" s="238"/>
      <c r="XEU34" s="238"/>
      <c r="XEV34" s="238"/>
      <c r="XEW34" s="238"/>
    </row>
    <row r="35" spans="2:1017 1026:2041 2050:3065 3074:4089 4098:5113 5122:6137 6146:7161 7170:8185 8194:9209 9218:10233 10242:11257 11266:12281 12290:13305 13314:14329 14338:15353 15362:16377" ht="18" customHeight="1">
      <c r="B35" s="511" t="str">
        <f>IF(J12&gt;0,"Comparez votre estimation initiale                                                                    avec le résultat proposé... ","  ")</f>
        <v xml:space="preserve">Comparez votre estimation initiale                                                                    avec le résultat proposé... </v>
      </c>
      <c r="C35" s="511"/>
      <c r="D35" s="511"/>
      <c r="E35" s="511"/>
      <c r="F35" s="511"/>
      <c r="G35" s="511"/>
      <c r="H35" s="511"/>
      <c r="I35" s="229"/>
      <c r="K35" s="525"/>
      <c r="R35" s="238"/>
      <c r="S35" s="238"/>
      <c r="T35" s="238"/>
      <c r="U35" s="238"/>
      <c r="V35" s="238"/>
      <c r="W35" s="238"/>
      <c r="X35" s="238"/>
      <c r="Y35" s="238"/>
      <c r="AH35" s="367"/>
      <c r="AI35" s="367"/>
      <c r="AJ35" s="367"/>
      <c r="AK35" s="367"/>
      <c r="AL35" s="367"/>
      <c r="AM35" s="367"/>
      <c r="AN35" s="367"/>
      <c r="AO35" s="367"/>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c r="JG35" s="238"/>
      <c r="JH35" s="238"/>
      <c r="JI35" s="238"/>
      <c r="JJ35" s="238"/>
      <c r="JK35" s="238"/>
      <c r="JL35" s="238"/>
      <c r="JM35" s="238"/>
      <c r="JN35" s="238"/>
      <c r="JO35" s="238"/>
      <c r="JP35" s="238"/>
      <c r="JQ35" s="238"/>
      <c r="JR35" s="238"/>
      <c r="JS35" s="238"/>
      <c r="JT35" s="238"/>
      <c r="JU35" s="238"/>
      <c r="JV35" s="238"/>
      <c r="JW35" s="238"/>
      <c r="JX35" s="238"/>
      <c r="JY35" s="238"/>
      <c r="JZ35" s="238"/>
      <c r="KA35" s="238"/>
      <c r="KB35" s="238"/>
      <c r="KC35" s="238"/>
      <c r="KD35" s="238"/>
      <c r="KE35" s="238"/>
      <c r="KF35" s="238"/>
      <c r="KG35" s="238"/>
      <c r="KH35" s="238"/>
      <c r="KI35" s="238"/>
      <c r="KJ35" s="238"/>
      <c r="KK35" s="238"/>
      <c r="KL35" s="238"/>
      <c r="KM35" s="238"/>
      <c r="KN35" s="238"/>
      <c r="KO35" s="238"/>
      <c r="KP35" s="238"/>
      <c r="KQ35" s="238"/>
      <c r="KR35" s="238"/>
      <c r="KS35" s="238"/>
      <c r="KT35" s="238"/>
      <c r="KU35" s="238"/>
      <c r="KV35" s="238"/>
      <c r="KW35" s="238"/>
      <c r="KX35" s="238"/>
      <c r="KY35" s="238"/>
      <c r="KZ35" s="238"/>
      <c r="LA35" s="238"/>
      <c r="LB35" s="238"/>
      <c r="LC35" s="238"/>
      <c r="LD35" s="238"/>
      <c r="LE35" s="238"/>
      <c r="LF35" s="238"/>
      <c r="LG35" s="238"/>
      <c r="LH35" s="238"/>
      <c r="LI35" s="238"/>
      <c r="LJ35" s="238"/>
      <c r="LK35" s="238"/>
      <c r="LL35" s="238"/>
      <c r="LM35" s="238"/>
      <c r="LN35" s="238"/>
      <c r="LO35" s="238"/>
      <c r="LP35" s="238"/>
      <c r="LQ35" s="238"/>
      <c r="LR35" s="238"/>
      <c r="LS35" s="238"/>
      <c r="LT35" s="238"/>
      <c r="LU35" s="238"/>
      <c r="LV35" s="238"/>
      <c r="LW35" s="238"/>
      <c r="LX35" s="238"/>
      <c r="LY35" s="238"/>
      <c r="LZ35" s="238"/>
      <c r="MA35" s="238"/>
      <c r="MB35" s="238"/>
      <c r="MC35" s="238"/>
      <c r="MD35" s="238"/>
      <c r="ME35" s="238"/>
      <c r="MF35" s="238"/>
      <c r="MG35" s="238"/>
      <c r="MH35" s="238"/>
      <c r="MI35" s="238"/>
      <c r="MJ35" s="238"/>
      <c r="MK35" s="238"/>
      <c r="ML35" s="238"/>
      <c r="MM35" s="238"/>
      <c r="MN35" s="238"/>
      <c r="MO35" s="238"/>
      <c r="MP35" s="238"/>
      <c r="MQ35" s="238"/>
      <c r="MR35" s="238"/>
      <c r="MS35" s="238"/>
      <c r="MT35" s="238"/>
      <c r="MU35" s="238"/>
      <c r="MV35" s="238"/>
      <c r="MW35" s="238"/>
      <c r="MX35" s="238"/>
      <c r="MY35" s="238"/>
      <c r="MZ35" s="238"/>
      <c r="NA35" s="238"/>
      <c r="NB35" s="238"/>
      <c r="NC35" s="238"/>
      <c r="ND35" s="238"/>
      <c r="NE35" s="238"/>
      <c r="NF35" s="238"/>
      <c r="NG35" s="238"/>
      <c r="NH35" s="238"/>
      <c r="NI35" s="238"/>
      <c r="NJ35" s="238"/>
      <c r="NK35" s="238"/>
      <c r="NL35" s="238"/>
      <c r="NM35" s="238"/>
      <c r="NN35" s="238"/>
      <c r="NO35" s="238"/>
      <c r="NP35" s="238"/>
      <c r="NQ35" s="238"/>
      <c r="NR35" s="238"/>
      <c r="NS35" s="238"/>
      <c r="NT35" s="238"/>
      <c r="NU35" s="238"/>
      <c r="NV35" s="238"/>
      <c r="NW35" s="238"/>
      <c r="NX35" s="238"/>
      <c r="NY35" s="238"/>
      <c r="NZ35" s="238"/>
      <c r="OA35" s="238"/>
      <c r="OB35" s="238"/>
      <c r="OC35" s="238"/>
      <c r="OD35" s="238"/>
      <c r="OE35" s="238"/>
      <c r="OF35" s="238"/>
      <c r="OG35" s="238"/>
      <c r="OH35" s="238"/>
      <c r="OI35" s="238"/>
      <c r="OJ35" s="238"/>
      <c r="OK35" s="238"/>
      <c r="OL35" s="238"/>
      <c r="OM35" s="238"/>
      <c r="ON35" s="238"/>
      <c r="OO35" s="238"/>
      <c r="OP35" s="238"/>
      <c r="OQ35" s="238"/>
      <c r="OR35" s="238"/>
      <c r="OS35" s="238"/>
      <c r="OT35" s="238"/>
      <c r="OU35" s="238"/>
      <c r="OV35" s="238"/>
      <c r="OW35" s="238"/>
      <c r="OX35" s="238"/>
      <c r="OY35" s="238"/>
      <c r="OZ35" s="238"/>
      <c r="PA35" s="238"/>
      <c r="PB35" s="238"/>
      <c r="PC35" s="238"/>
      <c r="PD35" s="238"/>
      <c r="PE35" s="238"/>
      <c r="PF35" s="238"/>
      <c r="PG35" s="238"/>
      <c r="PH35" s="238"/>
      <c r="PI35" s="238"/>
      <c r="PJ35" s="238"/>
      <c r="PK35" s="238"/>
      <c r="PL35" s="238"/>
      <c r="PM35" s="238"/>
      <c r="PN35" s="238"/>
      <c r="PO35" s="238"/>
      <c r="PR35" s="238"/>
      <c r="PS35" s="238"/>
      <c r="PT35" s="238"/>
      <c r="PU35" s="238"/>
      <c r="PV35" s="238"/>
      <c r="PW35" s="238"/>
      <c r="PX35" s="238"/>
      <c r="PY35" s="238"/>
      <c r="QH35" s="238"/>
      <c r="QI35" s="238"/>
      <c r="QJ35" s="238"/>
      <c r="QK35" s="238"/>
      <c r="QL35" s="238"/>
      <c r="QM35" s="238"/>
      <c r="QN35" s="238"/>
      <c r="QO35" s="238"/>
      <c r="QX35" s="238"/>
      <c r="QY35" s="238"/>
      <c r="QZ35" s="238"/>
      <c r="RA35" s="238"/>
      <c r="RB35" s="238"/>
      <c r="RC35" s="238"/>
      <c r="RD35" s="238"/>
      <c r="RE35" s="238"/>
      <c r="RN35" s="238"/>
      <c r="RO35" s="238"/>
      <c r="RP35" s="238"/>
      <c r="RQ35" s="238"/>
      <c r="RR35" s="238"/>
      <c r="RS35" s="238"/>
      <c r="RT35" s="238"/>
      <c r="RU35" s="238"/>
      <c r="SD35" s="238"/>
      <c r="SE35" s="238"/>
      <c r="SF35" s="238"/>
      <c r="SG35" s="238"/>
      <c r="SH35" s="238"/>
      <c r="SI35" s="238"/>
      <c r="SJ35" s="238"/>
      <c r="SK35" s="238"/>
      <c r="ST35" s="238"/>
      <c r="SU35" s="238"/>
      <c r="SV35" s="238"/>
      <c r="SW35" s="238"/>
      <c r="SX35" s="238"/>
      <c r="SY35" s="238"/>
      <c r="SZ35" s="238"/>
      <c r="TA35" s="238"/>
      <c r="TJ35" s="238"/>
      <c r="TK35" s="238"/>
      <c r="TL35" s="238"/>
      <c r="TM35" s="238"/>
      <c r="TN35" s="238"/>
      <c r="TO35" s="238"/>
      <c r="TP35" s="238"/>
      <c r="TQ35" s="238"/>
      <c r="TZ35" s="238"/>
      <c r="UA35" s="238"/>
      <c r="UB35" s="238"/>
      <c r="UC35" s="238"/>
      <c r="UD35" s="238"/>
      <c r="UE35" s="238"/>
      <c r="UF35" s="238"/>
      <c r="UG35" s="238"/>
      <c r="UP35" s="238"/>
      <c r="UQ35" s="238"/>
      <c r="UR35" s="238"/>
      <c r="US35" s="238"/>
      <c r="UT35" s="238"/>
      <c r="UU35" s="238"/>
      <c r="UV35" s="238"/>
      <c r="UW35" s="238"/>
      <c r="VF35" s="238"/>
      <c r="VG35" s="238"/>
      <c r="VH35" s="238"/>
      <c r="VI35" s="238"/>
      <c r="VJ35" s="238"/>
      <c r="VK35" s="238"/>
      <c r="VL35" s="238"/>
      <c r="VM35" s="238"/>
      <c r="VV35" s="238"/>
      <c r="VW35" s="238"/>
      <c r="VX35" s="238"/>
      <c r="VY35" s="238"/>
      <c r="VZ35" s="238"/>
      <c r="WA35" s="238"/>
      <c r="WB35" s="238"/>
      <c r="WC35" s="238"/>
      <c r="WL35" s="238"/>
      <c r="WM35" s="238"/>
      <c r="WN35" s="238"/>
      <c r="WO35" s="238"/>
      <c r="WP35" s="238"/>
      <c r="WQ35" s="238"/>
      <c r="WR35" s="238"/>
      <c r="WS35" s="238"/>
      <c r="XB35" s="238"/>
      <c r="XC35" s="238"/>
      <c r="XD35" s="238"/>
      <c r="XE35" s="238"/>
      <c r="XF35" s="238"/>
      <c r="XG35" s="238"/>
      <c r="XH35" s="238"/>
      <c r="XI35" s="238"/>
      <c r="XR35" s="238"/>
      <c r="XS35" s="238"/>
      <c r="XT35" s="238"/>
      <c r="XU35" s="238"/>
      <c r="XV35" s="238"/>
      <c r="XW35" s="238"/>
      <c r="XX35" s="238"/>
      <c r="XY35" s="238"/>
      <c r="YH35" s="238"/>
      <c r="YI35" s="238"/>
      <c r="YJ35" s="238"/>
      <c r="YK35" s="238"/>
      <c r="YL35" s="238"/>
      <c r="YM35" s="238"/>
      <c r="YN35" s="238"/>
      <c r="YO35" s="238"/>
      <c r="YX35" s="238"/>
      <c r="YY35" s="238"/>
      <c r="YZ35" s="238"/>
      <c r="ZA35" s="238"/>
      <c r="ZB35" s="238"/>
      <c r="ZC35" s="238"/>
      <c r="ZD35" s="238"/>
      <c r="ZE35" s="238"/>
      <c r="ZN35" s="238"/>
      <c r="ZO35" s="238"/>
      <c r="ZP35" s="238"/>
      <c r="ZQ35" s="238"/>
      <c r="ZR35" s="238"/>
      <c r="ZS35" s="238"/>
      <c r="ZT35" s="238"/>
      <c r="ZU35" s="238"/>
      <c r="AAD35" s="238"/>
      <c r="AAE35" s="238"/>
      <c r="AAF35" s="238"/>
      <c r="AAG35" s="238"/>
      <c r="AAH35" s="238"/>
      <c r="AAI35" s="238"/>
      <c r="AAJ35" s="238"/>
      <c r="AAK35" s="238"/>
      <c r="AAT35" s="238"/>
      <c r="AAU35" s="238"/>
      <c r="AAV35" s="238"/>
      <c r="AAW35" s="238"/>
      <c r="AAX35" s="238"/>
      <c r="AAY35" s="238"/>
      <c r="AAZ35" s="238"/>
      <c r="ABA35" s="238"/>
      <c r="ABJ35" s="238"/>
      <c r="ABK35" s="238"/>
      <c r="ABL35" s="238"/>
      <c r="ABM35" s="238"/>
      <c r="ABN35" s="238"/>
      <c r="ABO35" s="238"/>
      <c r="ABP35" s="238"/>
      <c r="ABQ35" s="238"/>
      <c r="ABZ35" s="238"/>
      <c r="ACA35" s="238"/>
      <c r="ACB35" s="238"/>
      <c r="ACC35" s="238"/>
      <c r="ACD35" s="238"/>
      <c r="ACE35" s="238"/>
      <c r="ACF35" s="238"/>
      <c r="ACG35" s="238"/>
      <c r="ACP35" s="238"/>
      <c r="ACQ35" s="238"/>
      <c r="ACR35" s="238"/>
      <c r="ACS35" s="238"/>
      <c r="ACT35" s="238"/>
      <c r="ACU35" s="238"/>
      <c r="ACV35" s="238"/>
      <c r="ACW35" s="238"/>
      <c r="ADF35" s="238"/>
      <c r="ADG35" s="238"/>
      <c r="ADH35" s="238"/>
      <c r="ADI35" s="238"/>
      <c r="ADJ35" s="238"/>
      <c r="ADK35" s="238"/>
      <c r="ADL35" s="238"/>
      <c r="ADM35" s="238"/>
      <c r="ADV35" s="238"/>
      <c r="ADW35" s="238"/>
      <c r="ADX35" s="238"/>
      <c r="ADY35" s="238"/>
      <c r="ADZ35" s="238"/>
      <c r="AEA35" s="238"/>
      <c r="AEB35" s="238"/>
      <c r="AEC35" s="238"/>
      <c r="AEL35" s="238"/>
      <c r="AEM35" s="238"/>
      <c r="AEN35" s="238"/>
      <c r="AEO35" s="238"/>
      <c r="AEP35" s="238"/>
      <c r="AEQ35" s="238"/>
      <c r="AER35" s="238"/>
      <c r="AES35" s="238"/>
      <c r="AFB35" s="238"/>
      <c r="AFC35" s="238"/>
      <c r="AFD35" s="238"/>
      <c r="AFE35" s="238"/>
      <c r="AFF35" s="238"/>
      <c r="AFG35" s="238"/>
      <c r="AFH35" s="238"/>
      <c r="AFI35" s="238"/>
      <c r="AFR35" s="238"/>
      <c r="AFS35" s="238"/>
      <c r="AFT35" s="238"/>
      <c r="AFU35" s="238"/>
      <c r="AFV35" s="238"/>
      <c r="AFW35" s="238"/>
      <c r="AFX35" s="238"/>
      <c r="AFY35" s="238"/>
      <c r="AGH35" s="238"/>
      <c r="AGI35" s="238"/>
      <c r="AGJ35" s="238"/>
      <c r="AGK35" s="238"/>
      <c r="AGL35" s="238"/>
      <c r="AGM35" s="238"/>
      <c r="AGN35" s="238"/>
      <c r="AGO35" s="238"/>
      <c r="AGX35" s="238"/>
      <c r="AGY35" s="238"/>
      <c r="AGZ35" s="238"/>
      <c r="AHA35" s="238"/>
      <c r="AHB35" s="238"/>
      <c r="AHC35" s="238"/>
      <c r="AHD35" s="238"/>
      <c r="AHE35" s="238"/>
      <c r="AHN35" s="238"/>
      <c r="AHO35" s="238"/>
      <c r="AHP35" s="238"/>
      <c r="AHQ35" s="238"/>
      <c r="AHR35" s="238"/>
      <c r="AHS35" s="238"/>
      <c r="AHT35" s="238"/>
      <c r="AHU35" s="238"/>
      <c r="AID35" s="238"/>
      <c r="AIE35" s="238"/>
      <c r="AIF35" s="238"/>
      <c r="AIG35" s="238"/>
      <c r="AIH35" s="238"/>
      <c r="AII35" s="238"/>
      <c r="AIJ35" s="238"/>
      <c r="AIK35" s="238"/>
      <c r="AIT35" s="238"/>
      <c r="AIU35" s="238"/>
      <c r="AIV35" s="238"/>
      <c r="AIW35" s="238"/>
      <c r="AIX35" s="238"/>
      <c r="AIY35" s="238"/>
      <c r="AIZ35" s="238"/>
      <c r="AJA35" s="238"/>
      <c r="AJJ35" s="238"/>
      <c r="AJK35" s="238"/>
      <c r="AJL35" s="238"/>
      <c r="AJM35" s="238"/>
      <c r="AJN35" s="238"/>
      <c r="AJO35" s="238"/>
      <c r="AJP35" s="238"/>
      <c r="AJQ35" s="238"/>
      <c r="AJZ35" s="238"/>
      <c r="AKA35" s="238"/>
      <c r="AKB35" s="238"/>
      <c r="AKC35" s="238"/>
      <c r="AKD35" s="238"/>
      <c r="AKE35" s="238"/>
      <c r="AKF35" s="238"/>
      <c r="AKG35" s="238"/>
      <c r="AKP35" s="238"/>
      <c r="AKQ35" s="238"/>
      <c r="AKR35" s="238"/>
      <c r="AKS35" s="238"/>
      <c r="AKT35" s="238"/>
      <c r="AKU35" s="238"/>
      <c r="AKV35" s="238"/>
      <c r="AKW35" s="238"/>
      <c r="ALF35" s="238"/>
      <c r="ALG35" s="238"/>
      <c r="ALH35" s="238"/>
      <c r="ALI35" s="238"/>
      <c r="ALJ35" s="238"/>
      <c r="ALK35" s="238"/>
      <c r="ALL35" s="238"/>
      <c r="ALM35" s="238"/>
      <c r="ALV35" s="238"/>
      <c r="ALW35" s="238"/>
      <c r="ALX35" s="238"/>
      <c r="ALY35" s="238"/>
      <c r="ALZ35" s="238"/>
      <c r="AMA35" s="238"/>
      <c r="AMB35" s="238"/>
      <c r="AMC35" s="238"/>
      <c r="AML35" s="238"/>
      <c r="AMM35" s="238"/>
      <c r="AMN35" s="238"/>
      <c r="AMO35" s="238"/>
      <c r="AMP35" s="238"/>
      <c r="AMQ35" s="238"/>
      <c r="AMR35" s="238"/>
      <c r="AMS35" s="238"/>
      <c r="ANB35" s="238"/>
      <c r="ANC35" s="238"/>
      <c r="AND35" s="238"/>
      <c r="ANE35" s="238"/>
      <c r="ANF35" s="238"/>
      <c r="ANG35" s="238"/>
      <c r="ANH35" s="238"/>
      <c r="ANI35" s="238"/>
      <c r="ANR35" s="238"/>
      <c r="ANS35" s="238"/>
      <c r="ANT35" s="238"/>
      <c r="ANU35" s="238"/>
      <c r="ANV35" s="238"/>
      <c r="ANW35" s="238"/>
      <c r="ANX35" s="238"/>
      <c r="ANY35" s="238"/>
      <c r="AOH35" s="238"/>
      <c r="AOI35" s="238"/>
      <c r="AOJ35" s="238"/>
      <c r="AOK35" s="238"/>
      <c r="AOL35" s="238"/>
      <c r="AOM35" s="238"/>
      <c r="AON35" s="238"/>
      <c r="AOO35" s="238"/>
      <c r="AOX35" s="238"/>
      <c r="AOY35" s="238"/>
      <c r="AOZ35" s="238"/>
      <c r="APA35" s="238"/>
      <c r="APB35" s="238"/>
      <c r="APC35" s="238"/>
      <c r="APD35" s="238"/>
      <c r="APE35" s="238"/>
      <c r="APN35" s="238"/>
      <c r="APO35" s="238"/>
      <c r="APP35" s="238"/>
      <c r="APQ35" s="238"/>
      <c r="APR35" s="238"/>
      <c r="APS35" s="238"/>
      <c r="APT35" s="238"/>
      <c r="APU35" s="238"/>
      <c r="AQD35" s="238"/>
      <c r="AQE35" s="238"/>
      <c r="AQF35" s="238"/>
      <c r="AQG35" s="238"/>
      <c r="AQH35" s="238"/>
      <c r="AQI35" s="238"/>
      <c r="AQJ35" s="238"/>
      <c r="AQK35" s="238"/>
      <c r="AQT35" s="238"/>
      <c r="AQU35" s="238"/>
      <c r="AQV35" s="238"/>
      <c r="AQW35" s="238"/>
      <c r="AQX35" s="238"/>
      <c r="AQY35" s="238"/>
      <c r="AQZ35" s="238"/>
      <c r="ARA35" s="238"/>
      <c r="ARJ35" s="238"/>
      <c r="ARK35" s="238"/>
      <c r="ARL35" s="238"/>
      <c r="ARM35" s="238"/>
      <c r="ARN35" s="238"/>
      <c r="ARO35" s="238"/>
      <c r="ARP35" s="238"/>
      <c r="ARQ35" s="238"/>
      <c r="ARZ35" s="238"/>
      <c r="ASA35" s="238"/>
      <c r="ASB35" s="238"/>
      <c r="ASC35" s="238"/>
      <c r="ASD35" s="238"/>
      <c r="ASE35" s="238"/>
      <c r="ASF35" s="238"/>
      <c r="ASG35" s="238"/>
      <c r="ASP35" s="238"/>
      <c r="ASQ35" s="238"/>
      <c r="ASR35" s="238"/>
      <c r="ASS35" s="238"/>
      <c r="AST35" s="238"/>
      <c r="ASU35" s="238"/>
      <c r="ASV35" s="238"/>
      <c r="ASW35" s="238"/>
      <c r="ATF35" s="238"/>
      <c r="ATG35" s="238"/>
      <c r="ATH35" s="238"/>
      <c r="ATI35" s="238"/>
      <c r="ATJ35" s="238"/>
      <c r="ATK35" s="238"/>
      <c r="ATL35" s="238"/>
      <c r="ATM35" s="238"/>
      <c r="ATV35" s="238"/>
      <c r="ATW35" s="238"/>
      <c r="ATX35" s="238"/>
      <c r="ATY35" s="238"/>
      <c r="ATZ35" s="238"/>
      <c r="AUA35" s="238"/>
      <c r="AUB35" s="238"/>
      <c r="AUC35" s="238"/>
      <c r="AUL35" s="238"/>
      <c r="AUM35" s="238"/>
      <c r="AUN35" s="238"/>
      <c r="AUO35" s="238"/>
      <c r="AUP35" s="238"/>
      <c r="AUQ35" s="238"/>
      <c r="AUR35" s="238"/>
      <c r="AUS35" s="238"/>
      <c r="AVB35" s="238"/>
      <c r="AVC35" s="238"/>
      <c r="AVD35" s="238"/>
      <c r="AVE35" s="238"/>
      <c r="AVF35" s="238"/>
      <c r="AVG35" s="238"/>
      <c r="AVH35" s="238"/>
      <c r="AVI35" s="238"/>
      <c r="AVR35" s="238"/>
      <c r="AVS35" s="238"/>
      <c r="AVT35" s="238"/>
      <c r="AVU35" s="238"/>
      <c r="AVV35" s="238"/>
      <c r="AVW35" s="238"/>
      <c r="AVX35" s="238"/>
      <c r="AVY35" s="238"/>
      <c r="AWH35" s="238"/>
      <c r="AWI35" s="238"/>
      <c r="AWJ35" s="238"/>
      <c r="AWK35" s="238"/>
      <c r="AWL35" s="238"/>
      <c r="AWM35" s="238"/>
      <c r="AWN35" s="238"/>
      <c r="AWO35" s="238"/>
      <c r="AWX35" s="238"/>
      <c r="AWY35" s="238"/>
      <c r="AWZ35" s="238"/>
      <c r="AXA35" s="238"/>
      <c r="AXB35" s="238"/>
      <c r="AXC35" s="238"/>
      <c r="AXD35" s="238"/>
      <c r="AXE35" s="238"/>
      <c r="AXN35" s="238"/>
      <c r="AXO35" s="238"/>
      <c r="AXP35" s="238"/>
      <c r="AXQ35" s="238"/>
      <c r="AXR35" s="238"/>
      <c r="AXS35" s="238"/>
      <c r="AXT35" s="238"/>
      <c r="AXU35" s="238"/>
      <c r="AYD35" s="238"/>
      <c r="AYE35" s="238"/>
      <c r="AYF35" s="238"/>
      <c r="AYG35" s="238"/>
      <c r="AYH35" s="238"/>
      <c r="AYI35" s="238"/>
      <c r="AYJ35" s="238"/>
      <c r="AYK35" s="238"/>
      <c r="AYT35" s="238"/>
      <c r="AYU35" s="238"/>
      <c r="AYV35" s="238"/>
      <c r="AYW35" s="238"/>
      <c r="AYX35" s="238"/>
      <c r="AYY35" s="238"/>
      <c r="AYZ35" s="238"/>
      <c r="AZA35" s="238"/>
      <c r="AZJ35" s="238"/>
      <c r="AZK35" s="238"/>
      <c r="AZL35" s="238"/>
      <c r="AZM35" s="238"/>
      <c r="AZN35" s="238"/>
      <c r="AZO35" s="238"/>
      <c r="AZP35" s="238"/>
      <c r="AZQ35" s="238"/>
      <c r="AZZ35" s="238"/>
      <c r="BAA35" s="238"/>
      <c r="BAB35" s="238"/>
      <c r="BAC35" s="238"/>
      <c r="BAD35" s="238"/>
      <c r="BAE35" s="238"/>
      <c r="BAF35" s="238"/>
      <c r="BAG35" s="238"/>
      <c r="BAP35" s="238"/>
      <c r="BAQ35" s="238"/>
      <c r="BAR35" s="238"/>
      <c r="BAS35" s="238"/>
      <c r="BAT35" s="238"/>
      <c r="BAU35" s="238"/>
      <c r="BAV35" s="238"/>
      <c r="BAW35" s="238"/>
      <c r="BBF35" s="238"/>
      <c r="BBG35" s="238"/>
      <c r="BBH35" s="238"/>
      <c r="BBI35" s="238"/>
      <c r="BBJ35" s="238"/>
      <c r="BBK35" s="238"/>
      <c r="BBL35" s="238"/>
      <c r="BBM35" s="238"/>
      <c r="BBV35" s="238"/>
      <c r="BBW35" s="238"/>
      <c r="BBX35" s="238"/>
      <c r="BBY35" s="238"/>
      <c r="BBZ35" s="238"/>
      <c r="BCA35" s="238"/>
      <c r="BCB35" s="238"/>
      <c r="BCC35" s="238"/>
      <c r="BCL35" s="238"/>
      <c r="BCM35" s="238"/>
      <c r="BCN35" s="238"/>
      <c r="BCO35" s="238"/>
      <c r="BCP35" s="238"/>
      <c r="BCQ35" s="238"/>
      <c r="BCR35" s="238"/>
      <c r="BCS35" s="238"/>
      <c r="BDB35" s="238"/>
      <c r="BDC35" s="238"/>
      <c r="BDD35" s="238"/>
      <c r="BDE35" s="238"/>
      <c r="BDF35" s="238"/>
      <c r="BDG35" s="238"/>
      <c r="BDH35" s="238"/>
      <c r="BDI35" s="238"/>
      <c r="BDR35" s="238"/>
      <c r="BDS35" s="238"/>
      <c r="BDT35" s="238"/>
      <c r="BDU35" s="238"/>
      <c r="BDV35" s="238"/>
      <c r="BDW35" s="238"/>
      <c r="BDX35" s="238"/>
      <c r="BDY35" s="238"/>
      <c r="BEH35" s="238"/>
      <c r="BEI35" s="238"/>
      <c r="BEJ35" s="238"/>
      <c r="BEK35" s="238"/>
      <c r="BEL35" s="238"/>
      <c r="BEM35" s="238"/>
      <c r="BEN35" s="238"/>
      <c r="BEO35" s="238"/>
      <c r="BEX35" s="238"/>
      <c r="BEY35" s="238"/>
      <c r="BEZ35" s="238"/>
      <c r="BFA35" s="238"/>
      <c r="BFB35" s="238"/>
      <c r="BFC35" s="238"/>
      <c r="BFD35" s="238"/>
      <c r="BFE35" s="238"/>
      <c r="BFN35" s="238"/>
      <c r="BFO35" s="238"/>
      <c r="BFP35" s="238"/>
      <c r="BFQ35" s="238"/>
      <c r="BFR35" s="238"/>
      <c r="BFS35" s="238"/>
      <c r="BFT35" s="238"/>
      <c r="BFU35" s="238"/>
      <c r="BGD35" s="238"/>
      <c r="BGE35" s="238"/>
      <c r="BGF35" s="238"/>
      <c r="BGG35" s="238"/>
      <c r="BGH35" s="238"/>
      <c r="BGI35" s="238"/>
      <c r="BGJ35" s="238"/>
      <c r="BGK35" s="238"/>
      <c r="BGT35" s="238"/>
      <c r="BGU35" s="238"/>
      <c r="BGV35" s="238"/>
      <c r="BGW35" s="238"/>
      <c r="BGX35" s="238"/>
      <c r="BGY35" s="238"/>
      <c r="BGZ35" s="238"/>
      <c r="BHA35" s="238"/>
      <c r="BHJ35" s="238"/>
      <c r="BHK35" s="238"/>
      <c r="BHL35" s="238"/>
      <c r="BHM35" s="238"/>
      <c r="BHN35" s="238"/>
      <c r="BHO35" s="238"/>
      <c r="BHP35" s="238"/>
      <c r="BHQ35" s="238"/>
      <c r="BHZ35" s="238"/>
      <c r="BIA35" s="238"/>
      <c r="BIB35" s="238"/>
      <c r="BIC35" s="238"/>
      <c r="BID35" s="238"/>
      <c r="BIE35" s="238"/>
      <c r="BIF35" s="238"/>
      <c r="BIG35" s="238"/>
      <c r="BIP35" s="238"/>
      <c r="BIQ35" s="238"/>
      <c r="BIR35" s="238"/>
      <c r="BIS35" s="238"/>
      <c r="BIT35" s="238"/>
      <c r="BIU35" s="238"/>
      <c r="BIV35" s="238"/>
      <c r="BIW35" s="238"/>
      <c r="BJF35" s="238"/>
      <c r="BJG35" s="238"/>
      <c r="BJH35" s="238"/>
      <c r="BJI35" s="238"/>
      <c r="BJJ35" s="238"/>
      <c r="BJK35" s="238"/>
      <c r="BJL35" s="238"/>
      <c r="BJM35" s="238"/>
      <c r="BJV35" s="238"/>
      <c r="BJW35" s="238"/>
      <c r="BJX35" s="238"/>
      <c r="BJY35" s="238"/>
      <c r="BJZ35" s="238"/>
      <c r="BKA35" s="238"/>
      <c r="BKB35" s="238"/>
      <c r="BKC35" s="238"/>
      <c r="BKL35" s="238"/>
      <c r="BKM35" s="238"/>
      <c r="BKN35" s="238"/>
      <c r="BKO35" s="238"/>
      <c r="BKP35" s="238"/>
      <c r="BKQ35" s="238"/>
      <c r="BKR35" s="238"/>
      <c r="BKS35" s="238"/>
      <c r="BLB35" s="238"/>
      <c r="BLC35" s="238"/>
      <c r="BLD35" s="238"/>
      <c r="BLE35" s="238"/>
      <c r="BLF35" s="238"/>
      <c r="BLG35" s="238"/>
      <c r="BLH35" s="238"/>
      <c r="BLI35" s="238"/>
      <c r="BLR35" s="238"/>
      <c r="BLS35" s="238"/>
      <c r="BLT35" s="238"/>
      <c r="BLU35" s="238"/>
      <c r="BLV35" s="238"/>
      <c r="BLW35" s="238"/>
      <c r="BLX35" s="238"/>
      <c r="BLY35" s="238"/>
      <c r="BMH35" s="238"/>
      <c r="BMI35" s="238"/>
      <c r="BMJ35" s="238"/>
      <c r="BMK35" s="238"/>
      <c r="BML35" s="238"/>
      <c r="BMM35" s="238"/>
      <c r="BMN35" s="238"/>
      <c r="BMO35" s="238"/>
      <c r="BMX35" s="238"/>
      <c r="BMY35" s="238"/>
      <c r="BMZ35" s="238"/>
      <c r="BNA35" s="238"/>
      <c r="BNB35" s="238"/>
      <c r="BNC35" s="238"/>
      <c r="BND35" s="238"/>
      <c r="BNE35" s="238"/>
      <c r="BNN35" s="238"/>
      <c r="BNO35" s="238"/>
      <c r="BNP35" s="238"/>
      <c r="BNQ35" s="238"/>
      <c r="BNR35" s="238"/>
      <c r="BNS35" s="238"/>
      <c r="BNT35" s="238"/>
      <c r="BNU35" s="238"/>
      <c r="BOD35" s="238"/>
      <c r="BOE35" s="238"/>
      <c r="BOF35" s="238"/>
      <c r="BOG35" s="238"/>
      <c r="BOH35" s="238"/>
      <c r="BOI35" s="238"/>
      <c r="BOJ35" s="238"/>
      <c r="BOK35" s="238"/>
      <c r="BOT35" s="238"/>
      <c r="BOU35" s="238"/>
      <c r="BOV35" s="238"/>
      <c r="BOW35" s="238"/>
      <c r="BOX35" s="238"/>
      <c r="BOY35" s="238"/>
      <c r="BOZ35" s="238"/>
      <c r="BPA35" s="238"/>
      <c r="BPJ35" s="238"/>
      <c r="BPK35" s="238"/>
      <c r="BPL35" s="238"/>
      <c r="BPM35" s="238"/>
      <c r="BPN35" s="238"/>
      <c r="BPO35" s="238"/>
      <c r="BPP35" s="238"/>
      <c r="BPQ35" s="238"/>
      <c r="BPZ35" s="238"/>
      <c r="BQA35" s="238"/>
      <c r="BQB35" s="238"/>
      <c r="BQC35" s="238"/>
      <c r="BQD35" s="238"/>
      <c r="BQE35" s="238"/>
      <c r="BQF35" s="238"/>
      <c r="BQG35" s="238"/>
      <c r="BQP35" s="238"/>
      <c r="BQQ35" s="238"/>
      <c r="BQR35" s="238"/>
      <c r="BQS35" s="238"/>
      <c r="BQT35" s="238"/>
      <c r="BQU35" s="238"/>
      <c r="BQV35" s="238"/>
      <c r="BQW35" s="238"/>
      <c r="BRF35" s="238"/>
      <c r="BRG35" s="238"/>
      <c r="BRH35" s="238"/>
      <c r="BRI35" s="238"/>
      <c r="BRJ35" s="238"/>
      <c r="BRK35" s="238"/>
      <c r="BRL35" s="238"/>
      <c r="BRM35" s="238"/>
      <c r="BRV35" s="238"/>
      <c r="BRW35" s="238"/>
      <c r="BRX35" s="238"/>
      <c r="BRY35" s="238"/>
      <c r="BRZ35" s="238"/>
      <c r="BSA35" s="238"/>
      <c r="BSB35" s="238"/>
      <c r="BSC35" s="238"/>
      <c r="BSL35" s="238"/>
      <c r="BSM35" s="238"/>
      <c r="BSN35" s="238"/>
      <c r="BSO35" s="238"/>
      <c r="BSP35" s="238"/>
      <c r="BSQ35" s="238"/>
      <c r="BSR35" s="238"/>
      <c r="BSS35" s="238"/>
      <c r="BTB35" s="238"/>
      <c r="BTC35" s="238"/>
      <c r="BTD35" s="238"/>
      <c r="BTE35" s="238"/>
      <c r="BTF35" s="238"/>
      <c r="BTG35" s="238"/>
      <c r="BTH35" s="238"/>
      <c r="BTI35" s="238"/>
      <c r="BTR35" s="238"/>
      <c r="BTS35" s="238"/>
      <c r="BTT35" s="238"/>
      <c r="BTU35" s="238"/>
      <c r="BTV35" s="238"/>
      <c r="BTW35" s="238"/>
      <c r="BTX35" s="238"/>
      <c r="BTY35" s="238"/>
      <c r="BUH35" s="238"/>
      <c r="BUI35" s="238"/>
      <c r="BUJ35" s="238"/>
      <c r="BUK35" s="238"/>
      <c r="BUL35" s="238"/>
      <c r="BUM35" s="238"/>
      <c r="BUN35" s="238"/>
      <c r="BUO35" s="238"/>
      <c r="BUX35" s="238"/>
      <c r="BUY35" s="238"/>
      <c r="BUZ35" s="238"/>
      <c r="BVA35" s="238"/>
      <c r="BVB35" s="238"/>
      <c r="BVC35" s="238"/>
      <c r="BVD35" s="238"/>
      <c r="BVE35" s="238"/>
      <c r="BVN35" s="238"/>
      <c r="BVO35" s="238"/>
      <c r="BVP35" s="238"/>
      <c r="BVQ35" s="238"/>
      <c r="BVR35" s="238"/>
      <c r="BVS35" s="238"/>
      <c r="BVT35" s="238"/>
      <c r="BVU35" s="238"/>
      <c r="BWD35" s="238"/>
      <c r="BWE35" s="238"/>
      <c r="BWF35" s="238"/>
      <c r="BWG35" s="238"/>
      <c r="BWH35" s="238"/>
      <c r="BWI35" s="238"/>
      <c r="BWJ35" s="238"/>
      <c r="BWK35" s="238"/>
      <c r="BWT35" s="238"/>
      <c r="BWU35" s="238"/>
      <c r="BWV35" s="238"/>
      <c r="BWW35" s="238"/>
      <c r="BWX35" s="238"/>
      <c r="BWY35" s="238"/>
      <c r="BWZ35" s="238"/>
      <c r="BXA35" s="238"/>
      <c r="BXJ35" s="238"/>
      <c r="BXK35" s="238"/>
      <c r="BXL35" s="238"/>
      <c r="BXM35" s="238"/>
      <c r="BXN35" s="238"/>
      <c r="BXO35" s="238"/>
      <c r="BXP35" s="238"/>
      <c r="BXQ35" s="238"/>
      <c r="BXZ35" s="238"/>
      <c r="BYA35" s="238"/>
      <c r="BYB35" s="238"/>
      <c r="BYC35" s="238"/>
      <c r="BYD35" s="238"/>
      <c r="BYE35" s="238"/>
      <c r="BYF35" s="238"/>
      <c r="BYG35" s="238"/>
      <c r="BYP35" s="238"/>
      <c r="BYQ35" s="238"/>
      <c r="BYR35" s="238"/>
      <c r="BYS35" s="238"/>
      <c r="BYT35" s="238"/>
      <c r="BYU35" s="238"/>
      <c r="BYV35" s="238"/>
      <c r="BYW35" s="238"/>
      <c r="BZF35" s="238"/>
      <c r="BZG35" s="238"/>
      <c r="BZH35" s="238"/>
      <c r="BZI35" s="238"/>
      <c r="BZJ35" s="238"/>
      <c r="BZK35" s="238"/>
      <c r="BZL35" s="238"/>
      <c r="BZM35" s="238"/>
      <c r="BZV35" s="238"/>
      <c r="BZW35" s="238"/>
      <c r="BZX35" s="238"/>
      <c r="BZY35" s="238"/>
      <c r="BZZ35" s="238"/>
      <c r="CAA35" s="238"/>
      <c r="CAB35" s="238"/>
      <c r="CAC35" s="238"/>
      <c r="CAL35" s="238"/>
      <c r="CAM35" s="238"/>
      <c r="CAN35" s="238"/>
      <c r="CAO35" s="238"/>
      <c r="CAP35" s="238"/>
      <c r="CAQ35" s="238"/>
      <c r="CAR35" s="238"/>
      <c r="CAS35" s="238"/>
      <c r="CBB35" s="238"/>
      <c r="CBC35" s="238"/>
      <c r="CBD35" s="238"/>
      <c r="CBE35" s="238"/>
      <c r="CBF35" s="238"/>
      <c r="CBG35" s="238"/>
      <c r="CBH35" s="238"/>
      <c r="CBI35" s="238"/>
      <c r="CBR35" s="238"/>
      <c r="CBS35" s="238"/>
      <c r="CBT35" s="238"/>
      <c r="CBU35" s="238"/>
      <c r="CBV35" s="238"/>
      <c r="CBW35" s="238"/>
      <c r="CBX35" s="238"/>
      <c r="CBY35" s="238"/>
      <c r="CCH35" s="238"/>
      <c r="CCI35" s="238"/>
      <c r="CCJ35" s="238"/>
      <c r="CCK35" s="238"/>
      <c r="CCL35" s="238"/>
      <c r="CCM35" s="238"/>
      <c r="CCN35" s="238"/>
      <c r="CCO35" s="238"/>
      <c r="CCX35" s="238"/>
      <c r="CCY35" s="238"/>
      <c r="CCZ35" s="238"/>
      <c r="CDA35" s="238"/>
      <c r="CDB35" s="238"/>
      <c r="CDC35" s="238"/>
      <c r="CDD35" s="238"/>
      <c r="CDE35" s="238"/>
      <c r="CDN35" s="238"/>
      <c r="CDO35" s="238"/>
      <c r="CDP35" s="238"/>
      <c r="CDQ35" s="238"/>
      <c r="CDR35" s="238"/>
      <c r="CDS35" s="238"/>
      <c r="CDT35" s="238"/>
      <c r="CDU35" s="238"/>
      <c r="CED35" s="238"/>
      <c r="CEE35" s="238"/>
      <c r="CEF35" s="238"/>
      <c r="CEG35" s="238"/>
      <c r="CEH35" s="238"/>
      <c r="CEI35" s="238"/>
      <c r="CEJ35" s="238"/>
      <c r="CEK35" s="238"/>
      <c r="CET35" s="238"/>
      <c r="CEU35" s="238"/>
      <c r="CEV35" s="238"/>
      <c r="CEW35" s="238"/>
      <c r="CEX35" s="238"/>
      <c r="CEY35" s="238"/>
      <c r="CEZ35" s="238"/>
      <c r="CFA35" s="238"/>
      <c r="CFJ35" s="238"/>
      <c r="CFK35" s="238"/>
      <c r="CFL35" s="238"/>
      <c r="CFM35" s="238"/>
      <c r="CFN35" s="238"/>
      <c r="CFO35" s="238"/>
      <c r="CFP35" s="238"/>
      <c r="CFQ35" s="238"/>
      <c r="CFZ35" s="238"/>
      <c r="CGA35" s="238"/>
      <c r="CGB35" s="238"/>
      <c r="CGC35" s="238"/>
      <c r="CGD35" s="238"/>
      <c r="CGE35" s="238"/>
      <c r="CGF35" s="238"/>
      <c r="CGG35" s="238"/>
      <c r="CGP35" s="238"/>
      <c r="CGQ35" s="238"/>
      <c r="CGR35" s="238"/>
      <c r="CGS35" s="238"/>
      <c r="CGT35" s="238"/>
      <c r="CGU35" s="238"/>
      <c r="CGV35" s="238"/>
      <c r="CGW35" s="238"/>
      <c r="CHF35" s="238"/>
      <c r="CHG35" s="238"/>
      <c r="CHH35" s="238"/>
      <c r="CHI35" s="238"/>
      <c r="CHJ35" s="238"/>
      <c r="CHK35" s="238"/>
      <c r="CHL35" s="238"/>
      <c r="CHM35" s="238"/>
      <c r="CHV35" s="238"/>
      <c r="CHW35" s="238"/>
      <c r="CHX35" s="238"/>
      <c r="CHY35" s="238"/>
      <c r="CHZ35" s="238"/>
      <c r="CIA35" s="238"/>
      <c r="CIB35" s="238"/>
      <c r="CIC35" s="238"/>
      <c r="CIL35" s="238"/>
      <c r="CIM35" s="238"/>
      <c r="CIN35" s="238"/>
      <c r="CIO35" s="238"/>
      <c r="CIP35" s="238"/>
      <c r="CIQ35" s="238"/>
      <c r="CIR35" s="238"/>
      <c r="CIS35" s="238"/>
      <c r="CJB35" s="238"/>
      <c r="CJC35" s="238"/>
      <c r="CJD35" s="238"/>
      <c r="CJE35" s="238"/>
      <c r="CJF35" s="238"/>
      <c r="CJG35" s="238"/>
      <c r="CJH35" s="238"/>
      <c r="CJI35" s="238"/>
      <c r="CJR35" s="238"/>
      <c r="CJS35" s="238"/>
      <c r="CJT35" s="238"/>
      <c r="CJU35" s="238"/>
      <c r="CJV35" s="238"/>
      <c r="CJW35" s="238"/>
      <c r="CJX35" s="238"/>
      <c r="CJY35" s="238"/>
      <c r="CKH35" s="238"/>
      <c r="CKI35" s="238"/>
      <c r="CKJ35" s="238"/>
      <c r="CKK35" s="238"/>
      <c r="CKL35" s="238"/>
      <c r="CKM35" s="238"/>
      <c r="CKN35" s="238"/>
      <c r="CKO35" s="238"/>
      <c r="CKX35" s="238"/>
      <c r="CKY35" s="238"/>
      <c r="CKZ35" s="238"/>
      <c r="CLA35" s="238"/>
      <c r="CLB35" s="238"/>
      <c r="CLC35" s="238"/>
      <c r="CLD35" s="238"/>
      <c r="CLE35" s="238"/>
      <c r="CLN35" s="238"/>
      <c r="CLO35" s="238"/>
      <c r="CLP35" s="238"/>
      <c r="CLQ35" s="238"/>
      <c r="CLR35" s="238"/>
      <c r="CLS35" s="238"/>
      <c r="CLT35" s="238"/>
      <c r="CLU35" s="238"/>
      <c r="CMD35" s="238"/>
      <c r="CME35" s="238"/>
      <c r="CMF35" s="238"/>
      <c r="CMG35" s="238"/>
      <c r="CMH35" s="238"/>
      <c r="CMI35" s="238"/>
      <c r="CMJ35" s="238"/>
      <c r="CMK35" s="238"/>
      <c r="CMT35" s="238"/>
      <c r="CMU35" s="238"/>
      <c r="CMV35" s="238"/>
      <c r="CMW35" s="238"/>
      <c r="CMX35" s="238"/>
      <c r="CMY35" s="238"/>
      <c r="CMZ35" s="238"/>
      <c r="CNA35" s="238"/>
      <c r="CNJ35" s="238"/>
      <c r="CNK35" s="238"/>
      <c r="CNL35" s="238"/>
      <c r="CNM35" s="238"/>
      <c r="CNN35" s="238"/>
      <c r="CNO35" s="238"/>
      <c r="CNP35" s="238"/>
      <c r="CNQ35" s="238"/>
      <c r="CNZ35" s="238"/>
      <c r="COA35" s="238"/>
      <c r="COB35" s="238"/>
      <c r="COC35" s="238"/>
      <c r="COD35" s="238"/>
      <c r="COE35" s="238"/>
      <c r="COF35" s="238"/>
      <c r="COG35" s="238"/>
      <c r="COP35" s="238"/>
      <c r="COQ35" s="238"/>
      <c r="COR35" s="238"/>
      <c r="COS35" s="238"/>
      <c r="COT35" s="238"/>
      <c r="COU35" s="238"/>
      <c r="COV35" s="238"/>
      <c r="COW35" s="238"/>
      <c r="CPF35" s="238"/>
      <c r="CPG35" s="238"/>
      <c r="CPH35" s="238"/>
      <c r="CPI35" s="238"/>
      <c r="CPJ35" s="238"/>
      <c r="CPK35" s="238"/>
      <c r="CPL35" s="238"/>
      <c r="CPM35" s="238"/>
      <c r="CPV35" s="238"/>
      <c r="CPW35" s="238"/>
      <c r="CPX35" s="238"/>
      <c r="CPY35" s="238"/>
      <c r="CPZ35" s="238"/>
      <c r="CQA35" s="238"/>
      <c r="CQB35" s="238"/>
      <c r="CQC35" s="238"/>
      <c r="CQL35" s="238"/>
      <c r="CQM35" s="238"/>
      <c r="CQN35" s="238"/>
      <c r="CQO35" s="238"/>
      <c r="CQP35" s="238"/>
      <c r="CQQ35" s="238"/>
      <c r="CQR35" s="238"/>
      <c r="CQS35" s="238"/>
      <c r="CRB35" s="238"/>
      <c r="CRC35" s="238"/>
      <c r="CRD35" s="238"/>
      <c r="CRE35" s="238"/>
      <c r="CRF35" s="238"/>
      <c r="CRG35" s="238"/>
      <c r="CRH35" s="238"/>
      <c r="CRI35" s="238"/>
      <c r="CRR35" s="238"/>
      <c r="CRS35" s="238"/>
      <c r="CRT35" s="238"/>
      <c r="CRU35" s="238"/>
      <c r="CRV35" s="238"/>
      <c r="CRW35" s="238"/>
      <c r="CRX35" s="238"/>
      <c r="CRY35" s="238"/>
      <c r="CSH35" s="238"/>
      <c r="CSI35" s="238"/>
      <c r="CSJ35" s="238"/>
      <c r="CSK35" s="238"/>
      <c r="CSL35" s="238"/>
      <c r="CSM35" s="238"/>
      <c r="CSN35" s="238"/>
      <c r="CSO35" s="238"/>
      <c r="CSX35" s="238"/>
      <c r="CSY35" s="238"/>
      <c r="CSZ35" s="238"/>
      <c r="CTA35" s="238"/>
      <c r="CTB35" s="238"/>
      <c r="CTC35" s="238"/>
      <c r="CTD35" s="238"/>
      <c r="CTE35" s="238"/>
      <c r="CTN35" s="238"/>
      <c r="CTO35" s="238"/>
      <c r="CTP35" s="238"/>
      <c r="CTQ35" s="238"/>
      <c r="CTR35" s="238"/>
      <c r="CTS35" s="238"/>
      <c r="CTT35" s="238"/>
      <c r="CTU35" s="238"/>
      <c r="CUD35" s="238"/>
      <c r="CUE35" s="238"/>
      <c r="CUF35" s="238"/>
      <c r="CUG35" s="238"/>
      <c r="CUH35" s="238"/>
      <c r="CUI35" s="238"/>
      <c r="CUJ35" s="238"/>
      <c r="CUK35" s="238"/>
      <c r="CUT35" s="238"/>
      <c r="CUU35" s="238"/>
      <c r="CUV35" s="238"/>
      <c r="CUW35" s="238"/>
      <c r="CUX35" s="238"/>
      <c r="CUY35" s="238"/>
      <c r="CUZ35" s="238"/>
      <c r="CVA35" s="238"/>
      <c r="CVJ35" s="238"/>
      <c r="CVK35" s="238"/>
      <c r="CVL35" s="238"/>
      <c r="CVM35" s="238"/>
      <c r="CVN35" s="238"/>
      <c r="CVO35" s="238"/>
      <c r="CVP35" s="238"/>
      <c r="CVQ35" s="238"/>
      <c r="CVZ35" s="238"/>
      <c r="CWA35" s="238"/>
      <c r="CWB35" s="238"/>
      <c r="CWC35" s="238"/>
      <c r="CWD35" s="238"/>
      <c r="CWE35" s="238"/>
      <c r="CWF35" s="238"/>
      <c r="CWG35" s="238"/>
      <c r="CWP35" s="238"/>
      <c r="CWQ35" s="238"/>
      <c r="CWR35" s="238"/>
      <c r="CWS35" s="238"/>
      <c r="CWT35" s="238"/>
      <c r="CWU35" s="238"/>
      <c r="CWV35" s="238"/>
      <c r="CWW35" s="238"/>
      <c r="CXF35" s="238"/>
      <c r="CXG35" s="238"/>
      <c r="CXH35" s="238"/>
      <c r="CXI35" s="238"/>
      <c r="CXJ35" s="238"/>
      <c r="CXK35" s="238"/>
      <c r="CXL35" s="238"/>
      <c r="CXM35" s="238"/>
      <c r="CXV35" s="238"/>
      <c r="CXW35" s="238"/>
      <c r="CXX35" s="238"/>
      <c r="CXY35" s="238"/>
      <c r="CXZ35" s="238"/>
      <c r="CYA35" s="238"/>
      <c r="CYB35" s="238"/>
      <c r="CYC35" s="238"/>
      <c r="CYL35" s="238"/>
      <c r="CYM35" s="238"/>
      <c r="CYN35" s="238"/>
      <c r="CYO35" s="238"/>
      <c r="CYP35" s="238"/>
      <c r="CYQ35" s="238"/>
      <c r="CYR35" s="238"/>
      <c r="CYS35" s="238"/>
      <c r="CZB35" s="238"/>
      <c r="CZC35" s="238"/>
      <c r="CZD35" s="238"/>
      <c r="CZE35" s="238"/>
      <c r="CZF35" s="238"/>
      <c r="CZG35" s="238"/>
      <c r="CZH35" s="238"/>
      <c r="CZI35" s="238"/>
      <c r="CZR35" s="238"/>
      <c r="CZS35" s="238"/>
      <c r="CZT35" s="238"/>
      <c r="CZU35" s="238"/>
      <c r="CZV35" s="238"/>
      <c r="CZW35" s="238"/>
      <c r="CZX35" s="238"/>
      <c r="CZY35" s="238"/>
      <c r="DAH35" s="238"/>
      <c r="DAI35" s="238"/>
      <c r="DAJ35" s="238"/>
      <c r="DAK35" s="238"/>
      <c r="DAL35" s="238"/>
      <c r="DAM35" s="238"/>
      <c r="DAN35" s="238"/>
      <c r="DAO35" s="238"/>
      <c r="DAX35" s="238"/>
      <c r="DAY35" s="238"/>
      <c r="DAZ35" s="238"/>
      <c r="DBA35" s="238"/>
      <c r="DBB35" s="238"/>
      <c r="DBC35" s="238"/>
      <c r="DBD35" s="238"/>
      <c r="DBE35" s="238"/>
      <c r="DBN35" s="238"/>
      <c r="DBO35" s="238"/>
      <c r="DBP35" s="238"/>
      <c r="DBQ35" s="238"/>
      <c r="DBR35" s="238"/>
      <c r="DBS35" s="238"/>
      <c r="DBT35" s="238"/>
      <c r="DBU35" s="238"/>
      <c r="DCD35" s="238"/>
      <c r="DCE35" s="238"/>
      <c r="DCF35" s="238"/>
      <c r="DCG35" s="238"/>
      <c r="DCH35" s="238"/>
      <c r="DCI35" s="238"/>
      <c r="DCJ35" s="238"/>
      <c r="DCK35" s="238"/>
      <c r="DCT35" s="238"/>
      <c r="DCU35" s="238"/>
      <c r="DCV35" s="238"/>
      <c r="DCW35" s="238"/>
      <c r="DCX35" s="238"/>
      <c r="DCY35" s="238"/>
      <c r="DCZ35" s="238"/>
      <c r="DDA35" s="238"/>
      <c r="DDJ35" s="238"/>
      <c r="DDK35" s="238"/>
      <c r="DDL35" s="238"/>
      <c r="DDM35" s="238"/>
      <c r="DDN35" s="238"/>
      <c r="DDO35" s="238"/>
      <c r="DDP35" s="238"/>
      <c r="DDQ35" s="238"/>
      <c r="DDZ35" s="238"/>
      <c r="DEA35" s="238"/>
      <c r="DEB35" s="238"/>
      <c r="DEC35" s="238"/>
      <c r="DED35" s="238"/>
      <c r="DEE35" s="238"/>
      <c r="DEF35" s="238"/>
      <c r="DEG35" s="238"/>
      <c r="DEP35" s="238"/>
      <c r="DEQ35" s="238"/>
      <c r="DER35" s="238"/>
      <c r="DES35" s="238"/>
      <c r="DET35" s="238"/>
      <c r="DEU35" s="238"/>
      <c r="DEV35" s="238"/>
      <c r="DEW35" s="238"/>
      <c r="DFF35" s="238"/>
      <c r="DFG35" s="238"/>
      <c r="DFH35" s="238"/>
      <c r="DFI35" s="238"/>
      <c r="DFJ35" s="238"/>
      <c r="DFK35" s="238"/>
      <c r="DFL35" s="238"/>
      <c r="DFM35" s="238"/>
      <c r="DFV35" s="238"/>
      <c r="DFW35" s="238"/>
      <c r="DFX35" s="238"/>
      <c r="DFY35" s="238"/>
      <c r="DFZ35" s="238"/>
      <c r="DGA35" s="238"/>
      <c r="DGB35" s="238"/>
      <c r="DGC35" s="238"/>
      <c r="DGL35" s="238"/>
      <c r="DGM35" s="238"/>
      <c r="DGN35" s="238"/>
      <c r="DGO35" s="238"/>
      <c r="DGP35" s="238"/>
      <c r="DGQ35" s="238"/>
      <c r="DGR35" s="238"/>
      <c r="DGS35" s="238"/>
      <c r="DHB35" s="238"/>
      <c r="DHC35" s="238"/>
      <c r="DHD35" s="238"/>
      <c r="DHE35" s="238"/>
      <c r="DHF35" s="238"/>
      <c r="DHG35" s="238"/>
      <c r="DHH35" s="238"/>
      <c r="DHI35" s="238"/>
      <c r="DHR35" s="238"/>
      <c r="DHS35" s="238"/>
      <c r="DHT35" s="238"/>
      <c r="DHU35" s="238"/>
      <c r="DHV35" s="238"/>
      <c r="DHW35" s="238"/>
      <c r="DHX35" s="238"/>
      <c r="DHY35" s="238"/>
      <c r="DIH35" s="238"/>
      <c r="DII35" s="238"/>
      <c r="DIJ35" s="238"/>
      <c r="DIK35" s="238"/>
      <c r="DIL35" s="238"/>
      <c r="DIM35" s="238"/>
      <c r="DIN35" s="238"/>
      <c r="DIO35" s="238"/>
      <c r="DIX35" s="238"/>
      <c r="DIY35" s="238"/>
      <c r="DIZ35" s="238"/>
      <c r="DJA35" s="238"/>
      <c r="DJB35" s="238"/>
      <c r="DJC35" s="238"/>
      <c r="DJD35" s="238"/>
      <c r="DJE35" s="238"/>
      <c r="DJN35" s="238"/>
      <c r="DJO35" s="238"/>
      <c r="DJP35" s="238"/>
      <c r="DJQ35" s="238"/>
      <c r="DJR35" s="238"/>
      <c r="DJS35" s="238"/>
      <c r="DJT35" s="238"/>
      <c r="DJU35" s="238"/>
      <c r="DKD35" s="238"/>
      <c r="DKE35" s="238"/>
      <c r="DKF35" s="238"/>
      <c r="DKG35" s="238"/>
      <c r="DKH35" s="238"/>
      <c r="DKI35" s="238"/>
      <c r="DKJ35" s="238"/>
      <c r="DKK35" s="238"/>
      <c r="DKT35" s="238"/>
      <c r="DKU35" s="238"/>
      <c r="DKV35" s="238"/>
      <c r="DKW35" s="238"/>
      <c r="DKX35" s="238"/>
      <c r="DKY35" s="238"/>
      <c r="DKZ35" s="238"/>
      <c r="DLA35" s="238"/>
      <c r="DLJ35" s="238"/>
      <c r="DLK35" s="238"/>
      <c r="DLL35" s="238"/>
      <c r="DLM35" s="238"/>
      <c r="DLN35" s="238"/>
      <c r="DLO35" s="238"/>
      <c r="DLP35" s="238"/>
      <c r="DLQ35" s="238"/>
      <c r="DLZ35" s="238"/>
      <c r="DMA35" s="238"/>
      <c r="DMB35" s="238"/>
      <c r="DMC35" s="238"/>
      <c r="DMD35" s="238"/>
      <c r="DME35" s="238"/>
      <c r="DMF35" s="238"/>
      <c r="DMG35" s="238"/>
      <c r="DMP35" s="238"/>
      <c r="DMQ35" s="238"/>
      <c r="DMR35" s="238"/>
      <c r="DMS35" s="238"/>
      <c r="DMT35" s="238"/>
      <c r="DMU35" s="238"/>
      <c r="DMV35" s="238"/>
      <c r="DMW35" s="238"/>
      <c r="DNF35" s="238"/>
      <c r="DNG35" s="238"/>
      <c r="DNH35" s="238"/>
      <c r="DNI35" s="238"/>
      <c r="DNJ35" s="238"/>
      <c r="DNK35" s="238"/>
      <c r="DNL35" s="238"/>
      <c r="DNM35" s="238"/>
      <c r="DNV35" s="238"/>
      <c r="DNW35" s="238"/>
      <c r="DNX35" s="238"/>
      <c r="DNY35" s="238"/>
      <c r="DNZ35" s="238"/>
      <c r="DOA35" s="238"/>
      <c r="DOB35" s="238"/>
      <c r="DOC35" s="238"/>
      <c r="DOL35" s="238"/>
      <c r="DOM35" s="238"/>
      <c r="DON35" s="238"/>
      <c r="DOO35" s="238"/>
      <c r="DOP35" s="238"/>
      <c r="DOQ35" s="238"/>
      <c r="DOR35" s="238"/>
      <c r="DOS35" s="238"/>
      <c r="DPB35" s="238"/>
      <c r="DPC35" s="238"/>
      <c r="DPD35" s="238"/>
      <c r="DPE35" s="238"/>
      <c r="DPF35" s="238"/>
      <c r="DPG35" s="238"/>
      <c r="DPH35" s="238"/>
      <c r="DPI35" s="238"/>
      <c r="DPR35" s="238"/>
      <c r="DPS35" s="238"/>
      <c r="DPT35" s="238"/>
      <c r="DPU35" s="238"/>
      <c r="DPV35" s="238"/>
      <c r="DPW35" s="238"/>
      <c r="DPX35" s="238"/>
      <c r="DPY35" s="238"/>
      <c r="DQH35" s="238"/>
      <c r="DQI35" s="238"/>
      <c r="DQJ35" s="238"/>
      <c r="DQK35" s="238"/>
      <c r="DQL35" s="238"/>
      <c r="DQM35" s="238"/>
      <c r="DQN35" s="238"/>
      <c r="DQO35" s="238"/>
      <c r="DQX35" s="238"/>
      <c r="DQY35" s="238"/>
      <c r="DQZ35" s="238"/>
      <c r="DRA35" s="238"/>
      <c r="DRB35" s="238"/>
      <c r="DRC35" s="238"/>
      <c r="DRD35" s="238"/>
      <c r="DRE35" s="238"/>
      <c r="DRN35" s="238"/>
      <c r="DRO35" s="238"/>
      <c r="DRP35" s="238"/>
      <c r="DRQ35" s="238"/>
      <c r="DRR35" s="238"/>
      <c r="DRS35" s="238"/>
      <c r="DRT35" s="238"/>
      <c r="DRU35" s="238"/>
      <c r="DSD35" s="238"/>
      <c r="DSE35" s="238"/>
      <c r="DSF35" s="238"/>
      <c r="DSG35" s="238"/>
      <c r="DSH35" s="238"/>
      <c r="DSI35" s="238"/>
      <c r="DSJ35" s="238"/>
      <c r="DSK35" s="238"/>
      <c r="DST35" s="238"/>
      <c r="DSU35" s="238"/>
      <c r="DSV35" s="238"/>
      <c r="DSW35" s="238"/>
      <c r="DSX35" s="238"/>
      <c r="DSY35" s="238"/>
      <c r="DSZ35" s="238"/>
      <c r="DTA35" s="238"/>
      <c r="DTJ35" s="238"/>
      <c r="DTK35" s="238"/>
      <c r="DTL35" s="238"/>
      <c r="DTM35" s="238"/>
      <c r="DTN35" s="238"/>
      <c r="DTO35" s="238"/>
      <c r="DTP35" s="238"/>
      <c r="DTQ35" s="238"/>
      <c r="DTZ35" s="238"/>
      <c r="DUA35" s="238"/>
      <c r="DUB35" s="238"/>
      <c r="DUC35" s="238"/>
      <c r="DUD35" s="238"/>
      <c r="DUE35" s="238"/>
      <c r="DUF35" s="238"/>
      <c r="DUG35" s="238"/>
      <c r="DUP35" s="238"/>
      <c r="DUQ35" s="238"/>
      <c r="DUR35" s="238"/>
      <c r="DUS35" s="238"/>
      <c r="DUT35" s="238"/>
      <c r="DUU35" s="238"/>
      <c r="DUV35" s="238"/>
      <c r="DUW35" s="238"/>
      <c r="DVF35" s="238"/>
      <c r="DVG35" s="238"/>
      <c r="DVH35" s="238"/>
      <c r="DVI35" s="238"/>
      <c r="DVJ35" s="238"/>
      <c r="DVK35" s="238"/>
      <c r="DVL35" s="238"/>
      <c r="DVM35" s="238"/>
      <c r="DVV35" s="238"/>
      <c r="DVW35" s="238"/>
      <c r="DVX35" s="238"/>
      <c r="DVY35" s="238"/>
      <c r="DVZ35" s="238"/>
      <c r="DWA35" s="238"/>
      <c r="DWB35" s="238"/>
      <c r="DWC35" s="238"/>
      <c r="DWL35" s="238"/>
      <c r="DWM35" s="238"/>
      <c r="DWN35" s="238"/>
      <c r="DWO35" s="238"/>
      <c r="DWP35" s="238"/>
      <c r="DWQ35" s="238"/>
      <c r="DWR35" s="238"/>
      <c r="DWS35" s="238"/>
      <c r="DXB35" s="238"/>
      <c r="DXC35" s="238"/>
      <c r="DXD35" s="238"/>
      <c r="DXE35" s="238"/>
      <c r="DXF35" s="238"/>
      <c r="DXG35" s="238"/>
      <c r="DXH35" s="238"/>
      <c r="DXI35" s="238"/>
      <c r="DXR35" s="238"/>
      <c r="DXS35" s="238"/>
      <c r="DXT35" s="238"/>
      <c r="DXU35" s="238"/>
      <c r="DXV35" s="238"/>
      <c r="DXW35" s="238"/>
      <c r="DXX35" s="238"/>
      <c r="DXY35" s="238"/>
      <c r="DYH35" s="238"/>
      <c r="DYI35" s="238"/>
      <c r="DYJ35" s="238"/>
      <c r="DYK35" s="238"/>
      <c r="DYL35" s="238"/>
      <c r="DYM35" s="238"/>
      <c r="DYN35" s="238"/>
      <c r="DYO35" s="238"/>
      <c r="DYX35" s="238"/>
      <c r="DYY35" s="238"/>
      <c r="DYZ35" s="238"/>
      <c r="DZA35" s="238"/>
      <c r="DZB35" s="238"/>
      <c r="DZC35" s="238"/>
      <c r="DZD35" s="238"/>
      <c r="DZE35" s="238"/>
      <c r="DZN35" s="238"/>
      <c r="DZO35" s="238"/>
      <c r="DZP35" s="238"/>
      <c r="DZQ35" s="238"/>
      <c r="DZR35" s="238"/>
      <c r="DZS35" s="238"/>
      <c r="DZT35" s="238"/>
      <c r="DZU35" s="238"/>
      <c r="EAD35" s="238"/>
      <c r="EAE35" s="238"/>
      <c r="EAF35" s="238"/>
      <c r="EAG35" s="238"/>
      <c r="EAH35" s="238"/>
      <c r="EAI35" s="238"/>
      <c r="EAJ35" s="238"/>
      <c r="EAK35" s="238"/>
      <c r="EAT35" s="238"/>
      <c r="EAU35" s="238"/>
      <c r="EAV35" s="238"/>
      <c r="EAW35" s="238"/>
      <c r="EAX35" s="238"/>
      <c r="EAY35" s="238"/>
      <c r="EAZ35" s="238"/>
      <c r="EBA35" s="238"/>
      <c r="EBJ35" s="238"/>
      <c r="EBK35" s="238"/>
      <c r="EBL35" s="238"/>
      <c r="EBM35" s="238"/>
      <c r="EBN35" s="238"/>
      <c r="EBO35" s="238"/>
      <c r="EBP35" s="238"/>
      <c r="EBQ35" s="238"/>
      <c r="EBZ35" s="238"/>
      <c r="ECA35" s="238"/>
      <c r="ECB35" s="238"/>
      <c r="ECC35" s="238"/>
      <c r="ECD35" s="238"/>
      <c r="ECE35" s="238"/>
      <c r="ECF35" s="238"/>
      <c r="ECG35" s="238"/>
      <c r="ECP35" s="238"/>
      <c r="ECQ35" s="238"/>
      <c r="ECR35" s="238"/>
      <c r="ECS35" s="238"/>
      <c r="ECT35" s="238"/>
      <c r="ECU35" s="238"/>
      <c r="ECV35" s="238"/>
      <c r="ECW35" s="238"/>
      <c r="EDF35" s="238"/>
      <c r="EDG35" s="238"/>
      <c r="EDH35" s="238"/>
      <c r="EDI35" s="238"/>
      <c r="EDJ35" s="238"/>
      <c r="EDK35" s="238"/>
      <c r="EDL35" s="238"/>
      <c r="EDM35" s="238"/>
      <c r="EDV35" s="238"/>
      <c r="EDW35" s="238"/>
      <c r="EDX35" s="238"/>
      <c r="EDY35" s="238"/>
      <c r="EDZ35" s="238"/>
      <c r="EEA35" s="238"/>
      <c r="EEB35" s="238"/>
      <c r="EEC35" s="238"/>
      <c r="EEL35" s="238"/>
      <c r="EEM35" s="238"/>
      <c r="EEN35" s="238"/>
      <c r="EEO35" s="238"/>
      <c r="EEP35" s="238"/>
      <c r="EEQ35" s="238"/>
      <c r="EER35" s="238"/>
      <c r="EES35" s="238"/>
      <c r="EFB35" s="238"/>
      <c r="EFC35" s="238"/>
      <c r="EFD35" s="238"/>
      <c r="EFE35" s="238"/>
      <c r="EFF35" s="238"/>
      <c r="EFG35" s="238"/>
      <c r="EFH35" s="238"/>
      <c r="EFI35" s="238"/>
      <c r="EFR35" s="238"/>
      <c r="EFS35" s="238"/>
      <c r="EFT35" s="238"/>
      <c r="EFU35" s="238"/>
      <c r="EFV35" s="238"/>
      <c r="EFW35" s="238"/>
      <c r="EFX35" s="238"/>
      <c r="EFY35" s="238"/>
      <c r="EGH35" s="238"/>
      <c r="EGI35" s="238"/>
      <c r="EGJ35" s="238"/>
      <c r="EGK35" s="238"/>
      <c r="EGL35" s="238"/>
      <c r="EGM35" s="238"/>
      <c r="EGN35" s="238"/>
      <c r="EGO35" s="238"/>
      <c r="EGX35" s="238"/>
      <c r="EGY35" s="238"/>
      <c r="EGZ35" s="238"/>
      <c r="EHA35" s="238"/>
      <c r="EHB35" s="238"/>
      <c r="EHC35" s="238"/>
      <c r="EHD35" s="238"/>
      <c r="EHE35" s="238"/>
      <c r="EHN35" s="238"/>
      <c r="EHO35" s="238"/>
      <c r="EHP35" s="238"/>
      <c r="EHQ35" s="238"/>
      <c r="EHR35" s="238"/>
      <c r="EHS35" s="238"/>
      <c r="EHT35" s="238"/>
      <c r="EHU35" s="238"/>
      <c r="EID35" s="238"/>
      <c r="EIE35" s="238"/>
      <c r="EIF35" s="238"/>
      <c r="EIG35" s="238"/>
      <c r="EIH35" s="238"/>
      <c r="EII35" s="238"/>
      <c r="EIJ35" s="238"/>
      <c r="EIK35" s="238"/>
      <c r="EIT35" s="238"/>
      <c r="EIU35" s="238"/>
      <c r="EIV35" s="238"/>
      <c r="EIW35" s="238"/>
      <c r="EIX35" s="238"/>
      <c r="EIY35" s="238"/>
      <c r="EIZ35" s="238"/>
      <c r="EJA35" s="238"/>
      <c r="EJJ35" s="238"/>
      <c r="EJK35" s="238"/>
      <c r="EJL35" s="238"/>
      <c r="EJM35" s="238"/>
      <c r="EJN35" s="238"/>
      <c r="EJO35" s="238"/>
      <c r="EJP35" s="238"/>
      <c r="EJQ35" s="238"/>
      <c r="EJZ35" s="238"/>
      <c r="EKA35" s="238"/>
      <c r="EKB35" s="238"/>
      <c r="EKC35" s="238"/>
      <c r="EKD35" s="238"/>
      <c r="EKE35" s="238"/>
      <c r="EKF35" s="238"/>
      <c r="EKG35" s="238"/>
      <c r="EKP35" s="238"/>
      <c r="EKQ35" s="238"/>
      <c r="EKR35" s="238"/>
      <c r="EKS35" s="238"/>
      <c r="EKT35" s="238"/>
      <c r="EKU35" s="238"/>
      <c r="EKV35" s="238"/>
      <c r="EKW35" s="238"/>
      <c r="ELF35" s="238"/>
      <c r="ELG35" s="238"/>
      <c r="ELH35" s="238"/>
      <c r="ELI35" s="238"/>
      <c r="ELJ35" s="238"/>
      <c r="ELK35" s="238"/>
      <c r="ELL35" s="238"/>
      <c r="ELM35" s="238"/>
      <c r="ELV35" s="238"/>
      <c r="ELW35" s="238"/>
      <c r="ELX35" s="238"/>
      <c r="ELY35" s="238"/>
      <c r="ELZ35" s="238"/>
      <c r="EMA35" s="238"/>
      <c r="EMB35" s="238"/>
      <c r="EMC35" s="238"/>
      <c r="EML35" s="238"/>
      <c r="EMM35" s="238"/>
      <c r="EMN35" s="238"/>
      <c r="EMO35" s="238"/>
      <c r="EMP35" s="238"/>
      <c r="EMQ35" s="238"/>
      <c r="EMR35" s="238"/>
      <c r="EMS35" s="238"/>
      <c r="ENB35" s="238"/>
      <c r="ENC35" s="238"/>
      <c r="END35" s="238"/>
      <c r="ENE35" s="238"/>
      <c r="ENF35" s="238"/>
      <c r="ENG35" s="238"/>
      <c r="ENH35" s="238"/>
      <c r="ENI35" s="238"/>
      <c r="ENR35" s="238"/>
      <c r="ENS35" s="238"/>
      <c r="ENT35" s="238"/>
      <c r="ENU35" s="238"/>
      <c r="ENV35" s="238"/>
      <c r="ENW35" s="238"/>
      <c r="ENX35" s="238"/>
      <c r="ENY35" s="238"/>
      <c r="EOH35" s="238"/>
      <c r="EOI35" s="238"/>
      <c r="EOJ35" s="238"/>
      <c r="EOK35" s="238"/>
      <c r="EOL35" s="238"/>
      <c r="EOM35" s="238"/>
      <c r="EON35" s="238"/>
      <c r="EOO35" s="238"/>
      <c r="EOX35" s="238"/>
      <c r="EOY35" s="238"/>
      <c r="EOZ35" s="238"/>
      <c r="EPA35" s="238"/>
      <c r="EPB35" s="238"/>
      <c r="EPC35" s="238"/>
      <c r="EPD35" s="238"/>
      <c r="EPE35" s="238"/>
      <c r="EPN35" s="238"/>
      <c r="EPO35" s="238"/>
      <c r="EPP35" s="238"/>
      <c r="EPQ35" s="238"/>
      <c r="EPR35" s="238"/>
      <c r="EPS35" s="238"/>
      <c r="EPT35" s="238"/>
      <c r="EPU35" s="238"/>
      <c r="EQD35" s="238"/>
      <c r="EQE35" s="238"/>
      <c r="EQF35" s="238"/>
      <c r="EQG35" s="238"/>
      <c r="EQH35" s="238"/>
      <c r="EQI35" s="238"/>
      <c r="EQJ35" s="238"/>
      <c r="EQK35" s="238"/>
      <c r="EQT35" s="238"/>
      <c r="EQU35" s="238"/>
      <c r="EQV35" s="238"/>
      <c r="EQW35" s="238"/>
      <c r="EQX35" s="238"/>
      <c r="EQY35" s="238"/>
      <c r="EQZ35" s="238"/>
      <c r="ERA35" s="238"/>
      <c r="ERJ35" s="238"/>
      <c r="ERK35" s="238"/>
      <c r="ERL35" s="238"/>
      <c r="ERM35" s="238"/>
      <c r="ERN35" s="238"/>
      <c r="ERO35" s="238"/>
      <c r="ERP35" s="238"/>
      <c r="ERQ35" s="238"/>
      <c r="ERZ35" s="238"/>
      <c r="ESA35" s="238"/>
      <c r="ESB35" s="238"/>
      <c r="ESC35" s="238"/>
      <c r="ESD35" s="238"/>
      <c r="ESE35" s="238"/>
      <c r="ESF35" s="238"/>
      <c r="ESG35" s="238"/>
      <c r="ESP35" s="238"/>
      <c r="ESQ35" s="238"/>
      <c r="ESR35" s="238"/>
      <c r="ESS35" s="238"/>
      <c r="EST35" s="238"/>
      <c r="ESU35" s="238"/>
      <c r="ESV35" s="238"/>
      <c r="ESW35" s="238"/>
      <c r="ETF35" s="238"/>
      <c r="ETG35" s="238"/>
      <c r="ETH35" s="238"/>
      <c r="ETI35" s="238"/>
      <c r="ETJ35" s="238"/>
      <c r="ETK35" s="238"/>
      <c r="ETL35" s="238"/>
      <c r="ETM35" s="238"/>
      <c r="ETV35" s="238"/>
      <c r="ETW35" s="238"/>
      <c r="ETX35" s="238"/>
      <c r="ETY35" s="238"/>
      <c r="ETZ35" s="238"/>
      <c r="EUA35" s="238"/>
      <c r="EUB35" s="238"/>
      <c r="EUC35" s="238"/>
      <c r="EUL35" s="238"/>
      <c r="EUM35" s="238"/>
      <c r="EUN35" s="238"/>
      <c r="EUO35" s="238"/>
      <c r="EUP35" s="238"/>
      <c r="EUQ35" s="238"/>
      <c r="EUR35" s="238"/>
      <c r="EUS35" s="238"/>
      <c r="EVB35" s="238"/>
      <c r="EVC35" s="238"/>
      <c r="EVD35" s="238"/>
      <c r="EVE35" s="238"/>
      <c r="EVF35" s="238"/>
      <c r="EVG35" s="238"/>
      <c r="EVH35" s="238"/>
      <c r="EVI35" s="238"/>
      <c r="EVR35" s="238"/>
      <c r="EVS35" s="238"/>
      <c r="EVT35" s="238"/>
      <c r="EVU35" s="238"/>
      <c r="EVV35" s="238"/>
      <c r="EVW35" s="238"/>
      <c r="EVX35" s="238"/>
      <c r="EVY35" s="238"/>
      <c r="EWH35" s="238"/>
      <c r="EWI35" s="238"/>
      <c r="EWJ35" s="238"/>
      <c r="EWK35" s="238"/>
      <c r="EWL35" s="238"/>
      <c r="EWM35" s="238"/>
      <c r="EWN35" s="238"/>
      <c r="EWO35" s="238"/>
      <c r="EWX35" s="238"/>
      <c r="EWY35" s="238"/>
      <c r="EWZ35" s="238"/>
      <c r="EXA35" s="238"/>
      <c r="EXB35" s="238"/>
      <c r="EXC35" s="238"/>
      <c r="EXD35" s="238"/>
      <c r="EXE35" s="238"/>
      <c r="EXN35" s="238"/>
      <c r="EXO35" s="238"/>
      <c r="EXP35" s="238"/>
      <c r="EXQ35" s="238"/>
      <c r="EXR35" s="238"/>
      <c r="EXS35" s="238"/>
      <c r="EXT35" s="238"/>
      <c r="EXU35" s="238"/>
      <c r="EYD35" s="238"/>
      <c r="EYE35" s="238"/>
      <c r="EYF35" s="238"/>
      <c r="EYG35" s="238"/>
      <c r="EYH35" s="238"/>
      <c r="EYI35" s="238"/>
      <c r="EYJ35" s="238"/>
      <c r="EYK35" s="238"/>
      <c r="EYT35" s="238"/>
      <c r="EYU35" s="238"/>
      <c r="EYV35" s="238"/>
      <c r="EYW35" s="238"/>
      <c r="EYX35" s="238"/>
      <c r="EYY35" s="238"/>
      <c r="EYZ35" s="238"/>
      <c r="EZA35" s="238"/>
      <c r="EZJ35" s="238"/>
      <c r="EZK35" s="238"/>
      <c r="EZL35" s="238"/>
      <c r="EZM35" s="238"/>
      <c r="EZN35" s="238"/>
      <c r="EZO35" s="238"/>
      <c r="EZP35" s="238"/>
      <c r="EZQ35" s="238"/>
      <c r="EZZ35" s="238"/>
      <c r="FAA35" s="238"/>
      <c r="FAB35" s="238"/>
      <c r="FAC35" s="238"/>
      <c r="FAD35" s="238"/>
      <c r="FAE35" s="238"/>
      <c r="FAF35" s="238"/>
      <c r="FAG35" s="238"/>
      <c r="FAP35" s="238"/>
      <c r="FAQ35" s="238"/>
      <c r="FAR35" s="238"/>
      <c r="FAS35" s="238"/>
      <c r="FAT35" s="238"/>
      <c r="FAU35" s="238"/>
      <c r="FAV35" s="238"/>
      <c r="FAW35" s="238"/>
      <c r="FBF35" s="238"/>
      <c r="FBG35" s="238"/>
      <c r="FBH35" s="238"/>
      <c r="FBI35" s="238"/>
      <c r="FBJ35" s="238"/>
      <c r="FBK35" s="238"/>
      <c r="FBL35" s="238"/>
      <c r="FBM35" s="238"/>
      <c r="FBV35" s="238"/>
      <c r="FBW35" s="238"/>
      <c r="FBX35" s="238"/>
      <c r="FBY35" s="238"/>
      <c r="FBZ35" s="238"/>
      <c r="FCA35" s="238"/>
      <c r="FCB35" s="238"/>
      <c r="FCC35" s="238"/>
      <c r="FCL35" s="238"/>
      <c r="FCM35" s="238"/>
      <c r="FCN35" s="238"/>
      <c r="FCO35" s="238"/>
      <c r="FCP35" s="238"/>
      <c r="FCQ35" s="238"/>
      <c r="FCR35" s="238"/>
      <c r="FCS35" s="238"/>
      <c r="FDB35" s="238"/>
      <c r="FDC35" s="238"/>
      <c r="FDD35" s="238"/>
      <c r="FDE35" s="238"/>
      <c r="FDF35" s="238"/>
      <c r="FDG35" s="238"/>
      <c r="FDH35" s="238"/>
      <c r="FDI35" s="238"/>
      <c r="FDR35" s="238"/>
      <c r="FDS35" s="238"/>
      <c r="FDT35" s="238"/>
      <c r="FDU35" s="238"/>
      <c r="FDV35" s="238"/>
      <c r="FDW35" s="238"/>
      <c r="FDX35" s="238"/>
      <c r="FDY35" s="238"/>
      <c r="FEH35" s="238"/>
      <c r="FEI35" s="238"/>
      <c r="FEJ35" s="238"/>
      <c r="FEK35" s="238"/>
      <c r="FEL35" s="238"/>
      <c r="FEM35" s="238"/>
      <c r="FEN35" s="238"/>
      <c r="FEO35" s="238"/>
      <c r="FEX35" s="238"/>
      <c r="FEY35" s="238"/>
      <c r="FEZ35" s="238"/>
      <c r="FFA35" s="238"/>
      <c r="FFB35" s="238"/>
      <c r="FFC35" s="238"/>
      <c r="FFD35" s="238"/>
      <c r="FFE35" s="238"/>
      <c r="FFN35" s="238"/>
      <c r="FFO35" s="238"/>
      <c r="FFP35" s="238"/>
      <c r="FFQ35" s="238"/>
      <c r="FFR35" s="238"/>
      <c r="FFS35" s="238"/>
      <c r="FFT35" s="238"/>
      <c r="FFU35" s="238"/>
      <c r="FGD35" s="238"/>
      <c r="FGE35" s="238"/>
      <c r="FGF35" s="238"/>
      <c r="FGG35" s="238"/>
      <c r="FGH35" s="238"/>
      <c r="FGI35" s="238"/>
      <c r="FGJ35" s="238"/>
      <c r="FGK35" s="238"/>
      <c r="FGT35" s="238"/>
      <c r="FGU35" s="238"/>
      <c r="FGV35" s="238"/>
      <c r="FGW35" s="238"/>
      <c r="FGX35" s="238"/>
      <c r="FGY35" s="238"/>
      <c r="FGZ35" s="238"/>
      <c r="FHA35" s="238"/>
      <c r="FHJ35" s="238"/>
      <c r="FHK35" s="238"/>
      <c r="FHL35" s="238"/>
      <c r="FHM35" s="238"/>
      <c r="FHN35" s="238"/>
      <c r="FHO35" s="238"/>
      <c r="FHP35" s="238"/>
      <c r="FHQ35" s="238"/>
      <c r="FHZ35" s="238"/>
      <c r="FIA35" s="238"/>
      <c r="FIB35" s="238"/>
      <c r="FIC35" s="238"/>
      <c r="FID35" s="238"/>
      <c r="FIE35" s="238"/>
      <c r="FIF35" s="238"/>
      <c r="FIG35" s="238"/>
      <c r="FIP35" s="238"/>
      <c r="FIQ35" s="238"/>
      <c r="FIR35" s="238"/>
      <c r="FIS35" s="238"/>
      <c r="FIT35" s="238"/>
      <c r="FIU35" s="238"/>
      <c r="FIV35" s="238"/>
      <c r="FIW35" s="238"/>
      <c r="FJF35" s="238"/>
      <c r="FJG35" s="238"/>
      <c r="FJH35" s="238"/>
      <c r="FJI35" s="238"/>
      <c r="FJJ35" s="238"/>
      <c r="FJK35" s="238"/>
      <c r="FJL35" s="238"/>
      <c r="FJM35" s="238"/>
      <c r="FJV35" s="238"/>
      <c r="FJW35" s="238"/>
      <c r="FJX35" s="238"/>
      <c r="FJY35" s="238"/>
      <c r="FJZ35" s="238"/>
      <c r="FKA35" s="238"/>
      <c r="FKB35" s="238"/>
      <c r="FKC35" s="238"/>
      <c r="FKL35" s="238"/>
      <c r="FKM35" s="238"/>
      <c r="FKN35" s="238"/>
      <c r="FKO35" s="238"/>
      <c r="FKP35" s="238"/>
      <c r="FKQ35" s="238"/>
      <c r="FKR35" s="238"/>
      <c r="FKS35" s="238"/>
      <c r="FLB35" s="238"/>
      <c r="FLC35" s="238"/>
      <c r="FLD35" s="238"/>
      <c r="FLE35" s="238"/>
      <c r="FLF35" s="238"/>
      <c r="FLG35" s="238"/>
      <c r="FLH35" s="238"/>
      <c r="FLI35" s="238"/>
      <c r="FLR35" s="238"/>
      <c r="FLS35" s="238"/>
      <c r="FLT35" s="238"/>
      <c r="FLU35" s="238"/>
      <c r="FLV35" s="238"/>
      <c r="FLW35" s="238"/>
      <c r="FLX35" s="238"/>
      <c r="FLY35" s="238"/>
      <c r="FMH35" s="238"/>
      <c r="FMI35" s="238"/>
      <c r="FMJ35" s="238"/>
      <c r="FMK35" s="238"/>
      <c r="FML35" s="238"/>
      <c r="FMM35" s="238"/>
      <c r="FMN35" s="238"/>
      <c r="FMO35" s="238"/>
      <c r="FMX35" s="238"/>
      <c r="FMY35" s="238"/>
      <c r="FMZ35" s="238"/>
      <c r="FNA35" s="238"/>
      <c r="FNB35" s="238"/>
      <c r="FNC35" s="238"/>
      <c r="FND35" s="238"/>
      <c r="FNE35" s="238"/>
      <c r="FNN35" s="238"/>
      <c r="FNO35" s="238"/>
      <c r="FNP35" s="238"/>
      <c r="FNQ35" s="238"/>
      <c r="FNR35" s="238"/>
      <c r="FNS35" s="238"/>
      <c r="FNT35" s="238"/>
      <c r="FNU35" s="238"/>
      <c r="FOD35" s="238"/>
      <c r="FOE35" s="238"/>
      <c r="FOF35" s="238"/>
      <c r="FOG35" s="238"/>
      <c r="FOH35" s="238"/>
      <c r="FOI35" s="238"/>
      <c r="FOJ35" s="238"/>
      <c r="FOK35" s="238"/>
      <c r="FOT35" s="238"/>
      <c r="FOU35" s="238"/>
      <c r="FOV35" s="238"/>
      <c r="FOW35" s="238"/>
      <c r="FOX35" s="238"/>
      <c r="FOY35" s="238"/>
      <c r="FOZ35" s="238"/>
      <c r="FPA35" s="238"/>
      <c r="FPJ35" s="238"/>
      <c r="FPK35" s="238"/>
      <c r="FPL35" s="238"/>
      <c r="FPM35" s="238"/>
      <c r="FPN35" s="238"/>
      <c r="FPO35" s="238"/>
      <c r="FPP35" s="238"/>
      <c r="FPQ35" s="238"/>
      <c r="FPZ35" s="238"/>
      <c r="FQA35" s="238"/>
      <c r="FQB35" s="238"/>
      <c r="FQC35" s="238"/>
      <c r="FQD35" s="238"/>
      <c r="FQE35" s="238"/>
      <c r="FQF35" s="238"/>
      <c r="FQG35" s="238"/>
      <c r="FQP35" s="238"/>
      <c r="FQQ35" s="238"/>
      <c r="FQR35" s="238"/>
      <c r="FQS35" s="238"/>
      <c r="FQT35" s="238"/>
      <c r="FQU35" s="238"/>
      <c r="FQV35" s="238"/>
      <c r="FQW35" s="238"/>
      <c r="FRF35" s="238"/>
      <c r="FRG35" s="238"/>
      <c r="FRH35" s="238"/>
      <c r="FRI35" s="238"/>
      <c r="FRJ35" s="238"/>
      <c r="FRK35" s="238"/>
      <c r="FRL35" s="238"/>
      <c r="FRM35" s="238"/>
      <c r="FRV35" s="238"/>
      <c r="FRW35" s="238"/>
      <c r="FRX35" s="238"/>
      <c r="FRY35" s="238"/>
      <c r="FRZ35" s="238"/>
      <c r="FSA35" s="238"/>
      <c r="FSB35" s="238"/>
      <c r="FSC35" s="238"/>
      <c r="FSL35" s="238"/>
      <c r="FSM35" s="238"/>
      <c r="FSN35" s="238"/>
      <c r="FSO35" s="238"/>
      <c r="FSP35" s="238"/>
      <c r="FSQ35" s="238"/>
      <c r="FSR35" s="238"/>
      <c r="FSS35" s="238"/>
      <c r="FTB35" s="238"/>
      <c r="FTC35" s="238"/>
      <c r="FTD35" s="238"/>
      <c r="FTE35" s="238"/>
      <c r="FTF35" s="238"/>
      <c r="FTG35" s="238"/>
      <c r="FTH35" s="238"/>
      <c r="FTI35" s="238"/>
      <c r="FTR35" s="238"/>
      <c r="FTS35" s="238"/>
      <c r="FTT35" s="238"/>
      <c r="FTU35" s="238"/>
      <c r="FTV35" s="238"/>
      <c r="FTW35" s="238"/>
      <c r="FTX35" s="238"/>
      <c r="FTY35" s="238"/>
      <c r="FUH35" s="238"/>
      <c r="FUI35" s="238"/>
      <c r="FUJ35" s="238"/>
      <c r="FUK35" s="238"/>
      <c r="FUL35" s="238"/>
      <c r="FUM35" s="238"/>
      <c r="FUN35" s="238"/>
      <c r="FUO35" s="238"/>
      <c r="FUX35" s="238"/>
      <c r="FUY35" s="238"/>
      <c r="FUZ35" s="238"/>
      <c r="FVA35" s="238"/>
      <c r="FVB35" s="238"/>
      <c r="FVC35" s="238"/>
      <c r="FVD35" s="238"/>
      <c r="FVE35" s="238"/>
      <c r="FVN35" s="238"/>
      <c r="FVO35" s="238"/>
      <c r="FVP35" s="238"/>
      <c r="FVQ35" s="238"/>
      <c r="FVR35" s="238"/>
      <c r="FVS35" s="238"/>
      <c r="FVT35" s="238"/>
      <c r="FVU35" s="238"/>
      <c r="FWD35" s="238"/>
      <c r="FWE35" s="238"/>
      <c r="FWF35" s="238"/>
      <c r="FWG35" s="238"/>
      <c r="FWH35" s="238"/>
      <c r="FWI35" s="238"/>
      <c r="FWJ35" s="238"/>
      <c r="FWK35" s="238"/>
      <c r="FWT35" s="238"/>
      <c r="FWU35" s="238"/>
      <c r="FWV35" s="238"/>
      <c r="FWW35" s="238"/>
      <c r="FWX35" s="238"/>
      <c r="FWY35" s="238"/>
      <c r="FWZ35" s="238"/>
      <c r="FXA35" s="238"/>
      <c r="FXJ35" s="238"/>
      <c r="FXK35" s="238"/>
      <c r="FXL35" s="238"/>
      <c r="FXM35" s="238"/>
      <c r="FXN35" s="238"/>
      <c r="FXO35" s="238"/>
      <c r="FXP35" s="238"/>
      <c r="FXQ35" s="238"/>
      <c r="FXZ35" s="238"/>
      <c r="FYA35" s="238"/>
      <c r="FYB35" s="238"/>
      <c r="FYC35" s="238"/>
      <c r="FYD35" s="238"/>
      <c r="FYE35" s="238"/>
      <c r="FYF35" s="238"/>
      <c r="FYG35" s="238"/>
      <c r="FYP35" s="238"/>
      <c r="FYQ35" s="238"/>
      <c r="FYR35" s="238"/>
      <c r="FYS35" s="238"/>
      <c r="FYT35" s="238"/>
      <c r="FYU35" s="238"/>
      <c r="FYV35" s="238"/>
      <c r="FYW35" s="238"/>
      <c r="FZF35" s="238"/>
      <c r="FZG35" s="238"/>
      <c r="FZH35" s="238"/>
      <c r="FZI35" s="238"/>
      <c r="FZJ35" s="238"/>
      <c r="FZK35" s="238"/>
      <c r="FZL35" s="238"/>
      <c r="FZM35" s="238"/>
      <c r="FZV35" s="238"/>
      <c r="FZW35" s="238"/>
      <c r="FZX35" s="238"/>
      <c r="FZY35" s="238"/>
      <c r="FZZ35" s="238"/>
      <c r="GAA35" s="238"/>
      <c r="GAB35" s="238"/>
      <c r="GAC35" s="238"/>
      <c r="GAL35" s="238"/>
      <c r="GAM35" s="238"/>
      <c r="GAN35" s="238"/>
      <c r="GAO35" s="238"/>
      <c r="GAP35" s="238"/>
      <c r="GAQ35" s="238"/>
      <c r="GAR35" s="238"/>
      <c r="GAS35" s="238"/>
      <c r="GBB35" s="238"/>
      <c r="GBC35" s="238"/>
      <c r="GBD35" s="238"/>
      <c r="GBE35" s="238"/>
      <c r="GBF35" s="238"/>
      <c r="GBG35" s="238"/>
      <c r="GBH35" s="238"/>
      <c r="GBI35" s="238"/>
      <c r="GBR35" s="238"/>
      <c r="GBS35" s="238"/>
      <c r="GBT35" s="238"/>
      <c r="GBU35" s="238"/>
      <c r="GBV35" s="238"/>
      <c r="GBW35" s="238"/>
      <c r="GBX35" s="238"/>
      <c r="GBY35" s="238"/>
      <c r="GCH35" s="238"/>
      <c r="GCI35" s="238"/>
      <c r="GCJ35" s="238"/>
      <c r="GCK35" s="238"/>
      <c r="GCL35" s="238"/>
      <c r="GCM35" s="238"/>
      <c r="GCN35" s="238"/>
      <c r="GCO35" s="238"/>
      <c r="GCX35" s="238"/>
      <c r="GCY35" s="238"/>
      <c r="GCZ35" s="238"/>
      <c r="GDA35" s="238"/>
      <c r="GDB35" s="238"/>
      <c r="GDC35" s="238"/>
      <c r="GDD35" s="238"/>
      <c r="GDE35" s="238"/>
      <c r="GDN35" s="238"/>
      <c r="GDO35" s="238"/>
      <c r="GDP35" s="238"/>
      <c r="GDQ35" s="238"/>
      <c r="GDR35" s="238"/>
      <c r="GDS35" s="238"/>
      <c r="GDT35" s="238"/>
      <c r="GDU35" s="238"/>
      <c r="GED35" s="238"/>
      <c r="GEE35" s="238"/>
      <c r="GEF35" s="238"/>
      <c r="GEG35" s="238"/>
      <c r="GEH35" s="238"/>
      <c r="GEI35" s="238"/>
      <c r="GEJ35" s="238"/>
      <c r="GEK35" s="238"/>
      <c r="GET35" s="238"/>
      <c r="GEU35" s="238"/>
      <c r="GEV35" s="238"/>
      <c r="GEW35" s="238"/>
      <c r="GEX35" s="238"/>
      <c r="GEY35" s="238"/>
      <c r="GEZ35" s="238"/>
      <c r="GFA35" s="238"/>
      <c r="GFJ35" s="238"/>
      <c r="GFK35" s="238"/>
      <c r="GFL35" s="238"/>
      <c r="GFM35" s="238"/>
      <c r="GFN35" s="238"/>
      <c r="GFO35" s="238"/>
      <c r="GFP35" s="238"/>
      <c r="GFQ35" s="238"/>
      <c r="GFZ35" s="238"/>
      <c r="GGA35" s="238"/>
      <c r="GGB35" s="238"/>
      <c r="GGC35" s="238"/>
      <c r="GGD35" s="238"/>
      <c r="GGE35" s="238"/>
      <c r="GGF35" s="238"/>
      <c r="GGG35" s="238"/>
      <c r="GGP35" s="238"/>
      <c r="GGQ35" s="238"/>
      <c r="GGR35" s="238"/>
      <c r="GGS35" s="238"/>
      <c r="GGT35" s="238"/>
      <c r="GGU35" s="238"/>
      <c r="GGV35" s="238"/>
      <c r="GGW35" s="238"/>
      <c r="GHF35" s="238"/>
      <c r="GHG35" s="238"/>
      <c r="GHH35" s="238"/>
      <c r="GHI35" s="238"/>
      <c r="GHJ35" s="238"/>
      <c r="GHK35" s="238"/>
      <c r="GHL35" s="238"/>
      <c r="GHM35" s="238"/>
      <c r="GHV35" s="238"/>
      <c r="GHW35" s="238"/>
      <c r="GHX35" s="238"/>
      <c r="GHY35" s="238"/>
      <c r="GHZ35" s="238"/>
      <c r="GIA35" s="238"/>
      <c r="GIB35" s="238"/>
      <c r="GIC35" s="238"/>
      <c r="GIL35" s="238"/>
      <c r="GIM35" s="238"/>
      <c r="GIN35" s="238"/>
      <c r="GIO35" s="238"/>
      <c r="GIP35" s="238"/>
      <c r="GIQ35" s="238"/>
      <c r="GIR35" s="238"/>
      <c r="GIS35" s="238"/>
      <c r="GJB35" s="238"/>
      <c r="GJC35" s="238"/>
      <c r="GJD35" s="238"/>
      <c r="GJE35" s="238"/>
      <c r="GJF35" s="238"/>
      <c r="GJG35" s="238"/>
      <c r="GJH35" s="238"/>
      <c r="GJI35" s="238"/>
      <c r="GJR35" s="238"/>
      <c r="GJS35" s="238"/>
      <c r="GJT35" s="238"/>
      <c r="GJU35" s="238"/>
      <c r="GJV35" s="238"/>
      <c r="GJW35" s="238"/>
      <c r="GJX35" s="238"/>
      <c r="GJY35" s="238"/>
      <c r="GKH35" s="238"/>
      <c r="GKI35" s="238"/>
      <c r="GKJ35" s="238"/>
      <c r="GKK35" s="238"/>
      <c r="GKL35" s="238"/>
      <c r="GKM35" s="238"/>
      <c r="GKN35" s="238"/>
      <c r="GKO35" s="238"/>
      <c r="GKX35" s="238"/>
      <c r="GKY35" s="238"/>
      <c r="GKZ35" s="238"/>
      <c r="GLA35" s="238"/>
      <c r="GLB35" s="238"/>
      <c r="GLC35" s="238"/>
      <c r="GLD35" s="238"/>
      <c r="GLE35" s="238"/>
      <c r="GLN35" s="238"/>
      <c r="GLO35" s="238"/>
      <c r="GLP35" s="238"/>
      <c r="GLQ35" s="238"/>
      <c r="GLR35" s="238"/>
      <c r="GLS35" s="238"/>
      <c r="GLT35" s="238"/>
      <c r="GLU35" s="238"/>
      <c r="GMD35" s="238"/>
      <c r="GME35" s="238"/>
      <c r="GMF35" s="238"/>
      <c r="GMG35" s="238"/>
      <c r="GMH35" s="238"/>
      <c r="GMI35" s="238"/>
      <c r="GMJ35" s="238"/>
      <c r="GMK35" s="238"/>
      <c r="GMT35" s="238"/>
      <c r="GMU35" s="238"/>
      <c r="GMV35" s="238"/>
      <c r="GMW35" s="238"/>
      <c r="GMX35" s="238"/>
      <c r="GMY35" s="238"/>
      <c r="GMZ35" s="238"/>
      <c r="GNA35" s="238"/>
      <c r="GNJ35" s="238"/>
      <c r="GNK35" s="238"/>
      <c r="GNL35" s="238"/>
      <c r="GNM35" s="238"/>
      <c r="GNN35" s="238"/>
      <c r="GNO35" s="238"/>
      <c r="GNP35" s="238"/>
      <c r="GNQ35" s="238"/>
      <c r="GNZ35" s="238"/>
      <c r="GOA35" s="238"/>
      <c r="GOB35" s="238"/>
      <c r="GOC35" s="238"/>
      <c r="GOD35" s="238"/>
      <c r="GOE35" s="238"/>
      <c r="GOF35" s="238"/>
      <c r="GOG35" s="238"/>
      <c r="GOP35" s="238"/>
      <c r="GOQ35" s="238"/>
      <c r="GOR35" s="238"/>
      <c r="GOS35" s="238"/>
      <c r="GOT35" s="238"/>
      <c r="GOU35" s="238"/>
      <c r="GOV35" s="238"/>
      <c r="GOW35" s="238"/>
      <c r="GPF35" s="238"/>
      <c r="GPG35" s="238"/>
      <c r="GPH35" s="238"/>
      <c r="GPI35" s="238"/>
      <c r="GPJ35" s="238"/>
      <c r="GPK35" s="238"/>
      <c r="GPL35" s="238"/>
      <c r="GPM35" s="238"/>
      <c r="GPV35" s="238"/>
      <c r="GPW35" s="238"/>
      <c r="GPX35" s="238"/>
      <c r="GPY35" s="238"/>
      <c r="GPZ35" s="238"/>
      <c r="GQA35" s="238"/>
      <c r="GQB35" s="238"/>
      <c r="GQC35" s="238"/>
      <c r="GQL35" s="238"/>
      <c r="GQM35" s="238"/>
      <c r="GQN35" s="238"/>
      <c r="GQO35" s="238"/>
      <c r="GQP35" s="238"/>
      <c r="GQQ35" s="238"/>
      <c r="GQR35" s="238"/>
      <c r="GQS35" s="238"/>
      <c r="GRB35" s="238"/>
      <c r="GRC35" s="238"/>
      <c r="GRD35" s="238"/>
      <c r="GRE35" s="238"/>
      <c r="GRF35" s="238"/>
      <c r="GRG35" s="238"/>
      <c r="GRH35" s="238"/>
      <c r="GRI35" s="238"/>
      <c r="GRR35" s="238"/>
      <c r="GRS35" s="238"/>
      <c r="GRT35" s="238"/>
      <c r="GRU35" s="238"/>
      <c r="GRV35" s="238"/>
      <c r="GRW35" s="238"/>
      <c r="GRX35" s="238"/>
      <c r="GRY35" s="238"/>
      <c r="GSH35" s="238"/>
      <c r="GSI35" s="238"/>
      <c r="GSJ35" s="238"/>
      <c r="GSK35" s="238"/>
      <c r="GSL35" s="238"/>
      <c r="GSM35" s="238"/>
      <c r="GSN35" s="238"/>
      <c r="GSO35" s="238"/>
      <c r="GSX35" s="238"/>
      <c r="GSY35" s="238"/>
      <c r="GSZ35" s="238"/>
      <c r="GTA35" s="238"/>
      <c r="GTB35" s="238"/>
      <c r="GTC35" s="238"/>
      <c r="GTD35" s="238"/>
      <c r="GTE35" s="238"/>
      <c r="GTN35" s="238"/>
      <c r="GTO35" s="238"/>
      <c r="GTP35" s="238"/>
      <c r="GTQ35" s="238"/>
      <c r="GTR35" s="238"/>
      <c r="GTS35" s="238"/>
      <c r="GTT35" s="238"/>
      <c r="GTU35" s="238"/>
      <c r="GUD35" s="238"/>
      <c r="GUE35" s="238"/>
      <c r="GUF35" s="238"/>
      <c r="GUG35" s="238"/>
      <c r="GUH35" s="238"/>
      <c r="GUI35" s="238"/>
      <c r="GUJ35" s="238"/>
      <c r="GUK35" s="238"/>
      <c r="GUT35" s="238"/>
      <c r="GUU35" s="238"/>
      <c r="GUV35" s="238"/>
      <c r="GUW35" s="238"/>
      <c r="GUX35" s="238"/>
      <c r="GUY35" s="238"/>
      <c r="GUZ35" s="238"/>
      <c r="GVA35" s="238"/>
      <c r="GVJ35" s="238"/>
      <c r="GVK35" s="238"/>
      <c r="GVL35" s="238"/>
      <c r="GVM35" s="238"/>
      <c r="GVN35" s="238"/>
      <c r="GVO35" s="238"/>
      <c r="GVP35" s="238"/>
      <c r="GVQ35" s="238"/>
      <c r="GVZ35" s="238"/>
      <c r="GWA35" s="238"/>
      <c r="GWB35" s="238"/>
      <c r="GWC35" s="238"/>
      <c r="GWD35" s="238"/>
      <c r="GWE35" s="238"/>
      <c r="GWF35" s="238"/>
      <c r="GWG35" s="238"/>
      <c r="GWP35" s="238"/>
      <c r="GWQ35" s="238"/>
      <c r="GWR35" s="238"/>
      <c r="GWS35" s="238"/>
      <c r="GWT35" s="238"/>
      <c r="GWU35" s="238"/>
      <c r="GWV35" s="238"/>
      <c r="GWW35" s="238"/>
      <c r="GXF35" s="238"/>
      <c r="GXG35" s="238"/>
      <c r="GXH35" s="238"/>
      <c r="GXI35" s="238"/>
      <c r="GXJ35" s="238"/>
      <c r="GXK35" s="238"/>
      <c r="GXL35" s="238"/>
      <c r="GXM35" s="238"/>
      <c r="GXV35" s="238"/>
      <c r="GXW35" s="238"/>
      <c r="GXX35" s="238"/>
      <c r="GXY35" s="238"/>
      <c r="GXZ35" s="238"/>
      <c r="GYA35" s="238"/>
      <c r="GYB35" s="238"/>
      <c r="GYC35" s="238"/>
      <c r="GYL35" s="238"/>
      <c r="GYM35" s="238"/>
      <c r="GYN35" s="238"/>
      <c r="GYO35" s="238"/>
      <c r="GYP35" s="238"/>
      <c r="GYQ35" s="238"/>
      <c r="GYR35" s="238"/>
      <c r="GYS35" s="238"/>
      <c r="GZB35" s="238"/>
      <c r="GZC35" s="238"/>
      <c r="GZD35" s="238"/>
      <c r="GZE35" s="238"/>
      <c r="GZF35" s="238"/>
      <c r="GZG35" s="238"/>
      <c r="GZH35" s="238"/>
      <c r="GZI35" s="238"/>
      <c r="GZR35" s="238"/>
      <c r="GZS35" s="238"/>
      <c r="GZT35" s="238"/>
      <c r="GZU35" s="238"/>
      <c r="GZV35" s="238"/>
      <c r="GZW35" s="238"/>
      <c r="GZX35" s="238"/>
      <c r="GZY35" s="238"/>
      <c r="HAH35" s="238"/>
      <c r="HAI35" s="238"/>
      <c r="HAJ35" s="238"/>
      <c r="HAK35" s="238"/>
      <c r="HAL35" s="238"/>
      <c r="HAM35" s="238"/>
      <c r="HAN35" s="238"/>
      <c r="HAO35" s="238"/>
      <c r="HAX35" s="238"/>
      <c r="HAY35" s="238"/>
      <c r="HAZ35" s="238"/>
      <c r="HBA35" s="238"/>
      <c r="HBB35" s="238"/>
      <c r="HBC35" s="238"/>
      <c r="HBD35" s="238"/>
      <c r="HBE35" s="238"/>
      <c r="HBN35" s="238"/>
      <c r="HBO35" s="238"/>
      <c r="HBP35" s="238"/>
      <c r="HBQ35" s="238"/>
      <c r="HBR35" s="238"/>
      <c r="HBS35" s="238"/>
      <c r="HBT35" s="238"/>
      <c r="HBU35" s="238"/>
      <c r="HCD35" s="238"/>
      <c r="HCE35" s="238"/>
      <c r="HCF35" s="238"/>
      <c r="HCG35" s="238"/>
      <c r="HCH35" s="238"/>
      <c r="HCI35" s="238"/>
      <c r="HCJ35" s="238"/>
      <c r="HCK35" s="238"/>
      <c r="HCT35" s="238"/>
      <c r="HCU35" s="238"/>
      <c r="HCV35" s="238"/>
      <c r="HCW35" s="238"/>
      <c r="HCX35" s="238"/>
      <c r="HCY35" s="238"/>
      <c r="HCZ35" s="238"/>
      <c r="HDA35" s="238"/>
      <c r="HDJ35" s="238"/>
      <c r="HDK35" s="238"/>
      <c r="HDL35" s="238"/>
      <c r="HDM35" s="238"/>
      <c r="HDN35" s="238"/>
      <c r="HDO35" s="238"/>
      <c r="HDP35" s="238"/>
      <c r="HDQ35" s="238"/>
      <c r="HDZ35" s="238"/>
      <c r="HEA35" s="238"/>
      <c r="HEB35" s="238"/>
      <c r="HEC35" s="238"/>
      <c r="HED35" s="238"/>
      <c r="HEE35" s="238"/>
      <c r="HEF35" s="238"/>
      <c r="HEG35" s="238"/>
      <c r="HEP35" s="238"/>
      <c r="HEQ35" s="238"/>
      <c r="HER35" s="238"/>
      <c r="HES35" s="238"/>
      <c r="HET35" s="238"/>
      <c r="HEU35" s="238"/>
      <c r="HEV35" s="238"/>
      <c r="HEW35" s="238"/>
      <c r="HFF35" s="238"/>
      <c r="HFG35" s="238"/>
      <c r="HFH35" s="238"/>
      <c r="HFI35" s="238"/>
      <c r="HFJ35" s="238"/>
      <c r="HFK35" s="238"/>
      <c r="HFL35" s="238"/>
      <c r="HFM35" s="238"/>
      <c r="HFV35" s="238"/>
      <c r="HFW35" s="238"/>
      <c r="HFX35" s="238"/>
      <c r="HFY35" s="238"/>
      <c r="HFZ35" s="238"/>
      <c r="HGA35" s="238"/>
      <c r="HGB35" s="238"/>
      <c r="HGC35" s="238"/>
      <c r="HGL35" s="238"/>
      <c r="HGM35" s="238"/>
      <c r="HGN35" s="238"/>
      <c r="HGO35" s="238"/>
      <c r="HGP35" s="238"/>
      <c r="HGQ35" s="238"/>
      <c r="HGR35" s="238"/>
      <c r="HGS35" s="238"/>
      <c r="HHB35" s="238"/>
      <c r="HHC35" s="238"/>
      <c r="HHD35" s="238"/>
      <c r="HHE35" s="238"/>
      <c r="HHF35" s="238"/>
      <c r="HHG35" s="238"/>
      <c r="HHH35" s="238"/>
      <c r="HHI35" s="238"/>
      <c r="HHR35" s="238"/>
      <c r="HHS35" s="238"/>
      <c r="HHT35" s="238"/>
      <c r="HHU35" s="238"/>
      <c r="HHV35" s="238"/>
      <c r="HHW35" s="238"/>
      <c r="HHX35" s="238"/>
      <c r="HHY35" s="238"/>
      <c r="HIH35" s="238"/>
      <c r="HII35" s="238"/>
      <c r="HIJ35" s="238"/>
      <c r="HIK35" s="238"/>
      <c r="HIL35" s="238"/>
      <c r="HIM35" s="238"/>
      <c r="HIN35" s="238"/>
      <c r="HIO35" s="238"/>
      <c r="HIX35" s="238"/>
      <c r="HIY35" s="238"/>
      <c r="HIZ35" s="238"/>
      <c r="HJA35" s="238"/>
      <c r="HJB35" s="238"/>
      <c r="HJC35" s="238"/>
      <c r="HJD35" s="238"/>
      <c r="HJE35" s="238"/>
      <c r="HJN35" s="238"/>
      <c r="HJO35" s="238"/>
      <c r="HJP35" s="238"/>
      <c r="HJQ35" s="238"/>
      <c r="HJR35" s="238"/>
      <c r="HJS35" s="238"/>
      <c r="HJT35" s="238"/>
      <c r="HJU35" s="238"/>
      <c r="HKD35" s="238"/>
      <c r="HKE35" s="238"/>
      <c r="HKF35" s="238"/>
      <c r="HKG35" s="238"/>
      <c r="HKH35" s="238"/>
      <c r="HKI35" s="238"/>
      <c r="HKJ35" s="238"/>
      <c r="HKK35" s="238"/>
      <c r="HKT35" s="238"/>
      <c r="HKU35" s="238"/>
      <c r="HKV35" s="238"/>
      <c r="HKW35" s="238"/>
      <c r="HKX35" s="238"/>
      <c r="HKY35" s="238"/>
      <c r="HKZ35" s="238"/>
      <c r="HLA35" s="238"/>
      <c r="HLJ35" s="238"/>
      <c r="HLK35" s="238"/>
      <c r="HLL35" s="238"/>
      <c r="HLM35" s="238"/>
      <c r="HLN35" s="238"/>
      <c r="HLO35" s="238"/>
      <c r="HLP35" s="238"/>
      <c r="HLQ35" s="238"/>
      <c r="HLZ35" s="238"/>
      <c r="HMA35" s="238"/>
      <c r="HMB35" s="238"/>
      <c r="HMC35" s="238"/>
      <c r="HMD35" s="238"/>
      <c r="HME35" s="238"/>
      <c r="HMF35" s="238"/>
      <c r="HMG35" s="238"/>
      <c r="HMP35" s="238"/>
      <c r="HMQ35" s="238"/>
      <c r="HMR35" s="238"/>
      <c r="HMS35" s="238"/>
      <c r="HMT35" s="238"/>
      <c r="HMU35" s="238"/>
      <c r="HMV35" s="238"/>
      <c r="HMW35" s="238"/>
      <c r="HNF35" s="238"/>
      <c r="HNG35" s="238"/>
      <c r="HNH35" s="238"/>
      <c r="HNI35" s="238"/>
      <c r="HNJ35" s="238"/>
      <c r="HNK35" s="238"/>
      <c r="HNL35" s="238"/>
      <c r="HNM35" s="238"/>
      <c r="HNV35" s="238"/>
      <c r="HNW35" s="238"/>
      <c r="HNX35" s="238"/>
      <c r="HNY35" s="238"/>
      <c r="HNZ35" s="238"/>
      <c r="HOA35" s="238"/>
      <c r="HOB35" s="238"/>
      <c r="HOC35" s="238"/>
      <c r="HOL35" s="238"/>
      <c r="HOM35" s="238"/>
      <c r="HON35" s="238"/>
      <c r="HOO35" s="238"/>
      <c r="HOP35" s="238"/>
      <c r="HOQ35" s="238"/>
      <c r="HOR35" s="238"/>
      <c r="HOS35" s="238"/>
      <c r="HPB35" s="238"/>
      <c r="HPC35" s="238"/>
      <c r="HPD35" s="238"/>
      <c r="HPE35" s="238"/>
      <c r="HPF35" s="238"/>
      <c r="HPG35" s="238"/>
      <c r="HPH35" s="238"/>
      <c r="HPI35" s="238"/>
      <c r="HPR35" s="238"/>
      <c r="HPS35" s="238"/>
      <c r="HPT35" s="238"/>
      <c r="HPU35" s="238"/>
      <c r="HPV35" s="238"/>
      <c r="HPW35" s="238"/>
      <c r="HPX35" s="238"/>
      <c r="HPY35" s="238"/>
      <c r="HQH35" s="238"/>
      <c r="HQI35" s="238"/>
      <c r="HQJ35" s="238"/>
      <c r="HQK35" s="238"/>
      <c r="HQL35" s="238"/>
      <c r="HQM35" s="238"/>
      <c r="HQN35" s="238"/>
      <c r="HQO35" s="238"/>
      <c r="HQX35" s="238"/>
      <c r="HQY35" s="238"/>
      <c r="HQZ35" s="238"/>
      <c r="HRA35" s="238"/>
      <c r="HRB35" s="238"/>
      <c r="HRC35" s="238"/>
      <c r="HRD35" s="238"/>
      <c r="HRE35" s="238"/>
      <c r="HRN35" s="238"/>
      <c r="HRO35" s="238"/>
      <c r="HRP35" s="238"/>
      <c r="HRQ35" s="238"/>
      <c r="HRR35" s="238"/>
      <c r="HRS35" s="238"/>
      <c r="HRT35" s="238"/>
      <c r="HRU35" s="238"/>
      <c r="HSD35" s="238"/>
      <c r="HSE35" s="238"/>
      <c r="HSF35" s="238"/>
      <c r="HSG35" s="238"/>
      <c r="HSH35" s="238"/>
      <c r="HSI35" s="238"/>
      <c r="HSJ35" s="238"/>
      <c r="HSK35" s="238"/>
      <c r="HST35" s="238"/>
      <c r="HSU35" s="238"/>
      <c r="HSV35" s="238"/>
      <c r="HSW35" s="238"/>
      <c r="HSX35" s="238"/>
      <c r="HSY35" s="238"/>
      <c r="HSZ35" s="238"/>
      <c r="HTA35" s="238"/>
      <c r="HTJ35" s="238"/>
      <c r="HTK35" s="238"/>
      <c r="HTL35" s="238"/>
      <c r="HTM35" s="238"/>
      <c r="HTN35" s="238"/>
      <c r="HTO35" s="238"/>
      <c r="HTP35" s="238"/>
      <c r="HTQ35" s="238"/>
      <c r="HTZ35" s="238"/>
      <c r="HUA35" s="238"/>
      <c r="HUB35" s="238"/>
      <c r="HUC35" s="238"/>
      <c r="HUD35" s="238"/>
      <c r="HUE35" s="238"/>
      <c r="HUF35" s="238"/>
      <c r="HUG35" s="238"/>
      <c r="HUP35" s="238"/>
      <c r="HUQ35" s="238"/>
      <c r="HUR35" s="238"/>
      <c r="HUS35" s="238"/>
      <c r="HUT35" s="238"/>
      <c r="HUU35" s="238"/>
      <c r="HUV35" s="238"/>
      <c r="HUW35" s="238"/>
      <c r="HVF35" s="238"/>
      <c r="HVG35" s="238"/>
      <c r="HVH35" s="238"/>
      <c r="HVI35" s="238"/>
      <c r="HVJ35" s="238"/>
      <c r="HVK35" s="238"/>
      <c r="HVL35" s="238"/>
      <c r="HVM35" s="238"/>
      <c r="HVV35" s="238"/>
      <c r="HVW35" s="238"/>
      <c r="HVX35" s="238"/>
      <c r="HVY35" s="238"/>
      <c r="HVZ35" s="238"/>
      <c r="HWA35" s="238"/>
      <c r="HWB35" s="238"/>
      <c r="HWC35" s="238"/>
      <c r="HWL35" s="238"/>
      <c r="HWM35" s="238"/>
      <c r="HWN35" s="238"/>
      <c r="HWO35" s="238"/>
      <c r="HWP35" s="238"/>
      <c r="HWQ35" s="238"/>
      <c r="HWR35" s="238"/>
      <c r="HWS35" s="238"/>
      <c r="HXB35" s="238"/>
      <c r="HXC35" s="238"/>
      <c r="HXD35" s="238"/>
      <c r="HXE35" s="238"/>
      <c r="HXF35" s="238"/>
      <c r="HXG35" s="238"/>
      <c r="HXH35" s="238"/>
      <c r="HXI35" s="238"/>
      <c r="HXR35" s="238"/>
      <c r="HXS35" s="238"/>
      <c r="HXT35" s="238"/>
      <c r="HXU35" s="238"/>
      <c r="HXV35" s="238"/>
      <c r="HXW35" s="238"/>
      <c r="HXX35" s="238"/>
      <c r="HXY35" s="238"/>
      <c r="HYH35" s="238"/>
      <c r="HYI35" s="238"/>
      <c r="HYJ35" s="238"/>
      <c r="HYK35" s="238"/>
      <c r="HYL35" s="238"/>
      <c r="HYM35" s="238"/>
      <c r="HYN35" s="238"/>
      <c r="HYO35" s="238"/>
      <c r="HYX35" s="238"/>
      <c r="HYY35" s="238"/>
      <c r="HYZ35" s="238"/>
      <c r="HZA35" s="238"/>
      <c r="HZB35" s="238"/>
      <c r="HZC35" s="238"/>
      <c r="HZD35" s="238"/>
      <c r="HZE35" s="238"/>
      <c r="HZN35" s="238"/>
      <c r="HZO35" s="238"/>
      <c r="HZP35" s="238"/>
      <c r="HZQ35" s="238"/>
      <c r="HZR35" s="238"/>
      <c r="HZS35" s="238"/>
      <c r="HZT35" s="238"/>
      <c r="HZU35" s="238"/>
      <c r="IAD35" s="238"/>
      <c r="IAE35" s="238"/>
      <c r="IAF35" s="238"/>
      <c r="IAG35" s="238"/>
      <c r="IAH35" s="238"/>
      <c r="IAI35" s="238"/>
      <c r="IAJ35" s="238"/>
      <c r="IAK35" s="238"/>
      <c r="IAT35" s="238"/>
      <c r="IAU35" s="238"/>
      <c r="IAV35" s="238"/>
      <c r="IAW35" s="238"/>
      <c r="IAX35" s="238"/>
      <c r="IAY35" s="238"/>
      <c r="IAZ35" s="238"/>
      <c r="IBA35" s="238"/>
      <c r="IBJ35" s="238"/>
      <c r="IBK35" s="238"/>
      <c r="IBL35" s="238"/>
      <c r="IBM35" s="238"/>
      <c r="IBN35" s="238"/>
      <c r="IBO35" s="238"/>
      <c r="IBP35" s="238"/>
      <c r="IBQ35" s="238"/>
      <c r="IBZ35" s="238"/>
      <c r="ICA35" s="238"/>
      <c r="ICB35" s="238"/>
      <c r="ICC35" s="238"/>
      <c r="ICD35" s="238"/>
      <c r="ICE35" s="238"/>
      <c r="ICF35" s="238"/>
      <c r="ICG35" s="238"/>
      <c r="ICP35" s="238"/>
      <c r="ICQ35" s="238"/>
      <c r="ICR35" s="238"/>
      <c r="ICS35" s="238"/>
      <c r="ICT35" s="238"/>
      <c r="ICU35" s="238"/>
      <c r="ICV35" s="238"/>
      <c r="ICW35" s="238"/>
      <c r="IDF35" s="238"/>
      <c r="IDG35" s="238"/>
      <c r="IDH35" s="238"/>
      <c r="IDI35" s="238"/>
      <c r="IDJ35" s="238"/>
      <c r="IDK35" s="238"/>
      <c r="IDL35" s="238"/>
      <c r="IDM35" s="238"/>
      <c r="IDV35" s="238"/>
      <c r="IDW35" s="238"/>
      <c r="IDX35" s="238"/>
      <c r="IDY35" s="238"/>
      <c r="IDZ35" s="238"/>
      <c r="IEA35" s="238"/>
      <c r="IEB35" s="238"/>
      <c r="IEC35" s="238"/>
      <c r="IEL35" s="238"/>
      <c r="IEM35" s="238"/>
      <c r="IEN35" s="238"/>
      <c r="IEO35" s="238"/>
      <c r="IEP35" s="238"/>
      <c r="IEQ35" s="238"/>
      <c r="IER35" s="238"/>
      <c r="IES35" s="238"/>
      <c r="IFB35" s="238"/>
      <c r="IFC35" s="238"/>
      <c r="IFD35" s="238"/>
      <c r="IFE35" s="238"/>
      <c r="IFF35" s="238"/>
      <c r="IFG35" s="238"/>
      <c r="IFH35" s="238"/>
      <c r="IFI35" s="238"/>
      <c r="IFR35" s="238"/>
      <c r="IFS35" s="238"/>
      <c r="IFT35" s="238"/>
      <c r="IFU35" s="238"/>
      <c r="IFV35" s="238"/>
      <c r="IFW35" s="238"/>
      <c r="IFX35" s="238"/>
      <c r="IFY35" s="238"/>
      <c r="IGH35" s="238"/>
      <c r="IGI35" s="238"/>
      <c r="IGJ35" s="238"/>
      <c r="IGK35" s="238"/>
      <c r="IGL35" s="238"/>
      <c r="IGM35" s="238"/>
      <c r="IGN35" s="238"/>
      <c r="IGO35" s="238"/>
      <c r="IGX35" s="238"/>
      <c r="IGY35" s="238"/>
      <c r="IGZ35" s="238"/>
      <c r="IHA35" s="238"/>
      <c r="IHB35" s="238"/>
      <c r="IHC35" s="238"/>
      <c r="IHD35" s="238"/>
      <c r="IHE35" s="238"/>
      <c r="IHN35" s="238"/>
      <c r="IHO35" s="238"/>
      <c r="IHP35" s="238"/>
      <c r="IHQ35" s="238"/>
      <c r="IHR35" s="238"/>
      <c r="IHS35" s="238"/>
      <c r="IHT35" s="238"/>
      <c r="IHU35" s="238"/>
      <c r="IID35" s="238"/>
      <c r="IIE35" s="238"/>
      <c r="IIF35" s="238"/>
      <c r="IIG35" s="238"/>
      <c r="IIH35" s="238"/>
      <c r="III35" s="238"/>
      <c r="IIJ35" s="238"/>
      <c r="IIK35" s="238"/>
      <c r="IIT35" s="238"/>
      <c r="IIU35" s="238"/>
      <c r="IIV35" s="238"/>
      <c r="IIW35" s="238"/>
      <c r="IIX35" s="238"/>
      <c r="IIY35" s="238"/>
      <c r="IIZ35" s="238"/>
      <c r="IJA35" s="238"/>
      <c r="IJJ35" s="238"/>
      <c r="IJK35" s="238"/>
      <c r="IJL35" s="238"/>
      <c r="IJM35" s="238"/>
      <c r="IJN35" s="238"/>
      <c r="IJO35" s="238"/>
      <c r="IJP35" s="238"/>
      <c r="IJQ35" s="238"/>
      <c r="IJZ35" s="238"/>
      <c r="IKA35" s="238"/>
      <c r="IKB35" s="238"/>
      <c r="IKC35" s="238"/>
      <c r="IKD35" s="238"/>
      <c r="IKE35" s="238"/>
      <c r="IKF35" s="238"/>
      <c r="IKG35" s="238"/>
      <c r="IKP35" s="238"/>
      <c r="IKQ35" s="238"/>
      <c r="IKR35" s="238"/>
      <c r="IKS35" s="238"/>
      <c r="IKT35" s="238"/>
      <c r="IKU35" s="238"/>
      <c r="IKV35" s="238"/>
      <c r="IKW35" s="238"/>
      <c r="ILF35" s="238"/>
      <c r="ILG35" s="238"/>
      <c r="ILH35" s="238"/>
      <c r="ILI35" s="238"/>
      <c r="ILJ35" s="238"/>
      <c r="ILK35" s="238"/>
      <c r="ILL35" s="238"/>
      <c r="ILM35" s="238"/>
      <c r="ILV35" s="238"/>
      <c r="ILW35" s="238"/>
      <c r="ILX35" s="238"/>
      <c r="ILY35" s="238"/>
      <c r="ILZ35" s="238"/>
      <c r="IMA35" s="238"/>
      <c r="IMB35" s="238"/>
      <c r="IMC35" s="238"/>
      <c r="IML35" s="238"/>
      <c r="IMM35" s="238"/>
      <c r="IMN35" s="238"/>
      <c r="IMO35" s="238"/>
      <c r="IMP35" s="238"/>
      <c r="IMQ35" s="238"/>
      <c r="IMR35" s="238"/>
      <c r="IMS35" s="238"/>
      <c r="INB35" s="238"/>
      <c r="INC35" s="238"/>
      <c r="IND35" s="238"/>
      <c r="INE35" s="238"/>
      <c r="INF35" s="238"/>
      <c r="ING35" s="238"/>
      <c r="INH35" s="238"/>
      <c r="INI35" s="238"/>
      <c r="INR35" s="238"/>
      <c r="INS35" s="238"/>
      <c r="INT35" s="238"/>
      <c r="INU35" s="238"/>
      <c r="INV35" s="238"/>
      <c r="INW35" s="238"/>
      <c r="INX35" s="238"/>
      <c r="INY35" s="238"/>
      <c r="IOH35" s="238"/>
      <c r="IOI35" s="238"/>
      <c r="IOJ35" s="238"/>
      <c r="IOK35" s="238"/>
      <c r="IOL35" s="238"/>
      <c r="IOM35" s="238"/>
      <c r="ION35" s="238"/>
      <c r="IOO35" s="238"/>
      <c r="IOX35" s="238"/>
      <c r="IOY35" s="238"/>
      <c r="IOZ35" s="238"/>
      <c r="IPA35" s="238"/>
      <c r="IPB35" s="238"/>
      <c r="IPC35" s="238"/>
      <c r="IPD35" s="238"/>
      <c r="IPE35" s="238"/>
      <c r="IPN35" s="238"/>
      <c r="IPO35" s="238"/>
      <c r="IPP35" s="238"/>
      <c r="IPQ35" s="238"/>
      <c r="IPR35" s="238"/>
      <c r="IPS35" s="238"/>
      <c r="IPT35" s="238"/>
      <c r="IPU35" s="238"/>
      <c r="IQD35" s="238"/>
      <c r="IQE35" s="238"/>
      <c r="IQF35" s="238"/>
      <c r="IQG35" s="238"/>
      <c r="IQH35" s="238"/>
      <c r="IQI35" s="238"/>
      <c r="IQJ35" s="238"/>
      <c r="IQK35" s="238"/>
      <c r="IQT35" s="238"/>
      <c r="IQU35" s="238"/>
      <c r="IQV35" s="238"/>
      <c r="IQW35" s="238"/>
      <c r="IQX35" s="238"/>
      <c r="IQY35" s="238"/>
      <c r="IQZ35" s="238"/>
      <c r="IRA35" s="238"/>
      <c r="IRJ35" s="238"/>
      <c r="IRK35" s="238"/>
      <c r="IRL35" s="238"/>
      <c r="IRM35" s="238"/>
      <c r="IRN35" s="238"/>
      <c r="IRO35" s="238"/>
      <c r="IRP35" s="238"/>
      <c r="IRQ35" s="238"/>
      <c r="IRZ35" s="238"/>
      <c r="ISA35" s="238"/>
      <c r="ISB35" s="238"/>
      <c r="ISC35" s="238"/>
      <c r="ISD35" s="238"/>
      <c r="ISE35" s="238"/>
      <c r="ISF35" s="238"/>
      <c r="ISG35" s="238"/>
      <c r="ISP35" s="238"/>
      <c r="ISQ35" s="238"/>
      <c r="ISR35" s="238"/>
      <c r="ISS35" s="238"/>
      <c r="IST35" s="238"/>
      <c r="ISU35" s="238"/>
      <c r="ISV35" s="238"/>
      <c r="ISW35" s="238"/>
      <c r="ITF35" s="238"/>
      <c r="ITG35" s="238"/>
      <c r="ITH35" s="238"/>
      <c r="ITI35" s="238"/>
      <c r="ITJ35" s="238"/>
      <c r="ITK35" s="238"/>
      <c r="ITL35" s="238"/>
      <c r="ITM35" s="238"/>
      <c r="ITV35" s="238"/>
      <c r="ITW35" s="238"/>
      <c r="ITX35" s="238"/>
      <c r="ITY35" s="238"/>
      <c r="ITZ35" s="238"/>
      <c r="IUA35" s="238"/>
      <c r="IUB35" s="238"/>
      <c r="IUC35" s="238"/>
      <c r="IUL35" s="238"/>
      <c r="IUM35" s="238"/>
      <c r="IUN35" s="238"/>
      <c r="IUO35" s="238"/>
      <c r="IUP35" s="238"/>
      <c r="IUQ35" s="238"/>
      <c r="IUR35" s="238"/>
      <c r="IUS35" s="238"/>
      <c r="IVB35" s="238"/>
      <c r="IVC35" s="238"/>
      <c r="IVD35" s="238"/>
      <c r="IVE35" s="238"/>
      <c r="IVF35" s="238"/>
      <c r="IVG35" s="238"/>
      <c r="IVH35" s="238"/>
      <c r="IVI35" s="238"/>
      <c r="IVR35" s="238"/>
      <c r="IVS35" s="238"/>
      <c r="IVT35" s="238"/>
      <c r="IVU35" s="238"/>
      <c r="IVV35" s="238"/>
      <c r="IVW35" s="238"/>
      <c r="IVX35" s="238"/>
      <c r="IVY35" s="238"/>
      <c r="IWH35" s="238"/>
      <c r="IWI35" s="238"/>
      <c r="IWJ35" s="238"/>
      <c r="IWK35" s="238"/>
      <c r="IWL35" s="238"/>
      <c r="IWM35" s="238"/>
      <c r="IWN35" s="238"/>
      <c r="IWO35" s="238"/>
      <c r="IWX35" s="238"/>
      <c r="IWY35" s="238"/>
      <c r="IWZ35" s="238"/>
      <c r="IXA35" s="238"/>
      <c r="IXB35" s="238"/>
      <c r="IXC35" s="238"/>
      <c r="IXD35" s="238"/>
      <c r="IXE35" s="238"/>
      <c r="IXN35" s="238"/>
      <c r="IXO35" s="238"/>
      <c r="IXP35" s="238"/>
      <c r="IXQ35" s="238"/>
      <c r="IXR35" s="238"/>
      <c r="IXS35" s="238"/>
      <c r="IXT35" s="238"/>
      <c r="IXU35" s="238"/>
      <c r="IYD35" s="238"/>
      <c r="IYE35" s="238"/>
      <c r="IYF35" s="238"/>
      <c r="IYG35" s="238"/>
      <c r="IYH35" s="238"/>
      <c r="IYI35" s="238"/>
      <c r="IYJ35" s="238"/>
      <c r="IYK35" s="238"/>
      <c r="IYT35" s="238"/>
      <c r="IYU35" s="238"/>
      <c r="IYV35" s="238"/>
      <c r="IYW35" s="238"/>
      <c r="IYX35" s="238"/>
      <c r="IYY35" s="238"/>
      <c r="IYZ35" s="238"/>
      <c r="IZA35" s="238"/>
      <c r="IZJ35" s="238"/>
      <c r="IZK35" s="238"/>
      <c r="IZL35" s="238"/>
      <c r="IZM35" s="238"/>
      <c r="IZN35" s="238"/>
      <c r="IZO35" s="238"/>
      <c r="IZP35" s="238"/>
      <c r="IZQ35" s="238"/>
      <c r="IZZ35" s="238"/>
      <c r="JAA35" s="238"/>
      <c r="JAB35" s="238"/>
      <c r="JAC35" s="238"/>
      <c r="JAD35" s="238"/>
      <c r="JAE35" s="238"/>
      <c r="JAF35" s="238"/>
      <c r="JAG35" s="238"/>
      <c r="JAP35" s="238"/>
      <c r="JAQ35" s="238"/>
      <c r="JAR35" s="238"/>
      <c r="JAS35" s="238"/>
      <c r="JAT35" s="238"/>
      <c r="JAU35" s="238"/>
      <c r="JAV35" s="238"/>
      <c r="JAW35" s="238"/>
      <c r="JBF35" s="238"/>
      <c r="JBG35" s="238"/>
      <c r="JBH35" s="238"/>
      <c r="JBI35" s="238"/>
      <c r="JBJ35" s="238"/>
      <c r="JBK35" s="238"/>
      <c r="JBL35" s="238"/>
      <c r="JBM35" s="238"/>
      <c r="JBV35" s="238"/>
      <c r="JBW35" s="238"/>
      <c r="JBX35" s="238"/>
      <c r="JBY35" s="238"/>
      <c r="JBZ35" s="238"/>
      <c r="JCA35" s="238"/>
      <c r="JCB35" s="238"/>
      <c r="JCC35" s="238"/>
      <c r="JCL35" s="238"/>
      <c r="JCM35" s="238"/>
      <c r="JCN35" s="238"/>
      <c r="JCO35" s="238"/>
      <c r="JCP35" s="238"/>
      <c r="JCQ35" s="238"/>
      <c r="JCR35" s="238"/>
      <c r="JCS35" s="238"/>
      <c r="JDB35" s="238"/>
      <c r="JDC35" s="238"/>
      <c r="JDD35" s="238"/>
      <c r="JDE35" s="238"/>
      <c r="JDF35" s="238"/>
      <c r="JDG35" s="238"/>
      <c r="JDH35" s="238"/>
      <c r="JDI35" s="238"/>
      <c r="JDR35" s="238"/>
      <c r="JDS35" s="238"/>
      <c r="JDT35" s="238"/>
      <c r="JDU35" s="238"/>
      <c r="JDV35" s="238"/>
      <c r="JDW35" s="238"/>
      <c r="JDX35" s="238"/>
      <c r="JDY35" s="238"/>
      <c r="JEH35" s="238"/>
      <c r="JEI35" s="238"/>
      <c r="JEJ35" s="238"/>
      <c r="JEK35" s="238"/>
      <c r="JEL35" s="238"/>
      <c r="JEM35" s="238"/>
      <c r="JEN35" s="238"/>
      <c r="JEO35" s="238"/>
      <c r="JEX35" s="238"/>
      <c r="JEY35" s="238"/>
      <c r="JEZ35" s="238"/>
      <c r="JFA35" s="238"/>
      <c r="JFB35" s="238"/>
      <c r="JFC35" s="238"/>
      <c r="JFD35" s="238"/>
      <c r="JFE35" s="238"/>
      <c r="JFN35" s="238"/>
      <c r="JFO35" s="238"/>
      <c r="JFP35" s="238"/>
      <c r="JFQ35" s="238"/>
      <c r="JFR35" s="238"/>
      <c r="JFS35" s="238"/>
      <c r="JFT35" s="238"/>
      <c r="JFU35" s="238"/>
      <c r="JGD35" s="238"/>
      <c r="JGE35" s="238"/>
      <c r="JGF35" s="238"/>
      <c r="JGG35" s="238"/>
      <c r="JGH35" s="238"/>
      <c r="JGI35" s="238"/>
      <c r="JGJ35" s="238"/>
      <c r="JGK35" s="238"/>
      <c r="JGT35" s="238"/>
      <c r="JGU35" s="238"/>
      <c r="JGV35" s="238"/>
      <c r="JGW35" s="238"/>
      <c r="JGX35" s="238"/>
      <c r="JGY35" s="238"/>
      <c r="JGZ35" s="238"/>
      <c r="JHA35" s="238"/>
      <c r="JHJ35" s="238"/>
      <c r="JHK35" s="238"/>
      <c r="JHL35" s="238"/>
      <c r="JHM35" s="238"/>
      <c r="JHN35" s="238"/>
      <c r="JHO35" s="238"/>
      <c r="JHP35" s="238"/>
      <c r="JHQ35" s="238"/>
      <c r="JHZ35" s="238"/>
      <c r="JIA35" s="238"/>
      <c r="JIB35" s="238"/>
      <c r="JIC35" s="238"/>
      <c r="JID35" s="238"/>
      <c r="JIE35" s="238"/>
      <c r="JIF35" s="238"/>
      <c r="JIG35" s="238"/>
      <c r="JIP35" s="238"/>
      <c r="JIQ35" s="238"/>
      <c r="JIR35" s="238"/>
      <c r="JIS35" s="238"/>
      <c r="JIT35" s="238"/>
      <c r="JIU35" s="238"/>
      <c r="JIV35" s="238"/>
      <c r="JIW35" s="238"/>
      <c r="JJF35" s="238"/>
      <c r="JJG35" s="238"/>
      <c r="JJH35" s="238"/>
      <c r="JJI35" s="238"/>
      <c r="JJJ35" s="238"/>
      <c r="JJK35" s="238"/>
      <c r="JJL35" s="238"/>
      <c r="JJM35" s="238"/>
      <c r="JJV35" s="238"/>
      <c r="JJW35" s="238"/>
      <c r="JJX35" s="238"/>
      <c r="JJY35" s="238"/>
      <c r="JJZ35" s="238"/>
      <c r="JKA35" s="238"/>
      <c r="JKB35" s="238"/>
      <c r="JKC35" s="238"/>
      <c r="JKL35" s="238"/>
      <c r="JKM35" s="238"/>
      <c r="JKN35" s="238"/>
      <c r="JKO35" s="238"/>
      <c r="JKP35" s="238"/>
      <c r="JKQ35" s="238"/>
      <c r="JKR35" s="238"/>
      <c r="JKS35" s="238"/>
      <c r="JLB35" s="238"/>
      <c r="JLC35" s="238"/>
      <c r="JLD35" s="238"/>
      <c r="JLE35" s="238"/>
      <c r="JLF35" s="238"/>
      <c r="JLG35" s="238"/>
      <c r="JLH35" s="238"/>
      <c r="JLI35" s="238"/>
      <c r="JLR35" s="238"/>
      <c r="JLS35" s="238"/>
      <c r="JLT35" s="238"/>
      <c r="JLU35" s="238"/>
      <c r="JLV35" s="238"/>
      <c r="JLW35" s="238"/>
      <c r="JLX35" s="238"/>
      <c r="JLY35" s="238"/>
      <c r="JMH35" s="238"/>
      <c r="JMI35" s="238"/>
      <c r="JMJ35" s="238"/>
      <c r="JMK35" s="238"/>
      <c r="JML35" s="238"/>
      <c r="JMM35" s="238"/>
      <c r="JMN35" s="238"/>
      <c r="JMO35" s="238"/>
      <c r="JMX35" s="238"/>
      <c r="JMY35" s="238"/>
      <c r="JMZ35" s="238"/>
      <c r="JNA35" s="238"/>
      <c r="JNB35" s="238"/>
      <c r="JNC35" s="238"/>
      <c r="JND35" s="238"/>
      <c r="JNE35" s="238"/>
      <c r="JNN35" s="238"/>
      <c r="JNO35" s="238"/>
      <c r="JNP35" s="238"/>
      <c r="JNQ35" s="238"/>
      <c r="JNR35" s="238"/>
      <c r="JNS35" s="238"/>
      <c r="JNT35" s="238"/>
      <c r="JNU35" s="238"/>
      <c r="JOD35" s="238"/>
      <c r="JOE35" s="238"/>
      <c r="JOF35" s="238"/>
      <c r="JOG35" s="238"/>
      <c r="JOH35" s="238"/>
      <c r="JOI35" s="238"/>
      <c r="JOJ35" s="238"/>
      <c r="JOK35" s="238"/>
      <c r="JOT35" s="238"/>
      <c r="JOU35" s="238"/>
      <c r="JOV35" s="238"/>
      <c r="JOW35" s="238"/>
      <c r="JOX35" s="238"/>
      <c r="JOY35" s="238"/>
      <c r="JOZ35" s="238"/>
      <c r="JPA35" s="238"/>
      <c r="JPJ35" s="238"/>
      <c r="JPK35" s="238"/>
      <c r="JPL35" s="238"/>
      <c r="JPM35" s="238"/>
      <c r="JPN35" s="238"/>
      <c r="JPO35" s="238"/>
      <c r="JPP35" s="238"/>
      <c r="JPQ35" s="238"/>
      <c r="JPZ35" s="238"/>
      <c r="JQA35" s="238"/>
      <c r="JQB35" s="238"/>
      <c r="JQC35" s="238"/>
      <c r="JQD35" s="238"/>
      <c r="JQE35" s="238"/>
      <c r="JQF35" s="238"/>
      <c r="JQG35" s="238"/>
      <c r="JQP35" s="238"/>
      <c r="JQQ35" s="238"/>
      <c r="JQR35" s="238"/>
      <c r="JQS35" s="238"/>
      <c r="JQT35" s="238"/>
      <c r="JQU35" s="238"/>
      <c r="JQV35" s="238"/>
      <c r="JQW35" s="238"/>
      <c r="JRF35" s="238"/>
      <c r="JRG35" s="238"/>
      <c r="JRH35" s="238"/>
      <c r="JRI35" s="238"/>
      <c r="JRJ35" s="238"/>
      <c r="JRK35" s="238"/>
      <c r="JRL35" s="238"/>
      <c r="JRM35" s="238"/>
      <c r="JRV35" s="238"/>
      <c r="JRW35" s="238"/>
      <c r="JRX35" s="238"/>
      <c r="JRY35" s="238"/>
      <c r="JRZ35" s="238"/>
      <c r="JSA35" s="238"/>
      <c r="JSB35" s="238"/>
      <c r="JSC35" s="238"/>
      <c r="JSL35" s="238"/>
      <c r="JSM35" s="238"/>
      <c r="JSN35" s="238"/>
      <c r="JSO35" s="238"/>
      <c r="JSP35" s="238"/>
      <c r="JSQ35" s="238"/>
      <c r="JSR35" s="238"/>
      <c r="JSS35" s="238"/>
      <c r="JTB35" s="238"/>
      <c r="JTC35" s="238"/>
      <c r="JTD35" s="238"/>
      <c r="JTE35" s="238"/>
      <c r="JTF35" s="238"/>
      <c r="JTG35" s="238"/>
      <c r="JTH35" s="238"/>
      <c r="JTI35" s="238"/>
      <c r="JTR35" s="238"/>
      <c r="JTS35" s="238"/>
      <c r="JTT35" s="238"/>
      <c r="JTU35" s="238"/>
      <c r="JTV35" s="238"/>
      <c r="JTW35" s="238"/>
      <c r="JTX35" s="238"/>
      <c r="JTY35" s="238"/>
      <c r="JUH35" s="238"/>
      <c r="JUI35" s="238"/>
      <c r="JUJ35" s="238"/>
      <c r="JUK35" s="238"/>
      <c r="JUL35" s="238"/>
      <c r="JUM35" s="238"/>
      <c r="JUN35" s="238"/>
      <c r="JUO35" s="238"/>
      <c r="JUX35" s="238"/>
      <c r="JUY35" s="238"/>
      <c r="JUZ35" s="238"/>
      <c r="JVA35" s="238"/>
      <c r="JVB35" s="238"/>
      <c r="JVC35" s="238"/>
      <c r="JVD35" s="238"/>
      <c r="JVE35" s="238"/>
      <c r="JVN35" s="238"/>
      <c r="JVO35" s="238"/>
      <c r="JVP35" s="238"/>
      <c r="JVQ35" s="238"/>
      <c r="JVR35" s="238"/>
      <c r="JVS35" s="238"/>
      <c r="JVT35" s="238"/>
      <c r="JVU35" s="238"/>
      <c r="JWD35" s="238"/>
      <c r="JWE35" s="238"/>
      <c r="JWF35" s="238"/>
      <c r="JWG35" s="238"/>
      <c r="JWH35" s="238"/>
      <c r="JWI35" s="238"/>
      <c r="JWJ35" s="238"/>
      <c r="JWK35" s="238"/>
      <c r="JWT35" s="238"/>
      <c r="JWU35" s="238"/>
      <c r="JWV35" s="238"/>
      <c r="JWW35" s="238"/>
      <c r="JWX35" s="238"/>
      <c r="JWY35" s="238"/>
      <c r="JWZ35" s="238"/>
      <c r="JXA35" s="238"/>
      <c r="JXJ35" s="238"/>
      <c r="JXK35" s="238"/>
      <c r="JXL35" s="238"/>
      <c r="JXM35" s="238"/>
      <c r="JXN35" s="238"/>
      <c r="JXO35" s="238"/>
      <c r="JXP35" s="238"/>
      <c r="JXQ35" s="238"/>
      <c r="JXZ35" s="238"/>
      <c r="JYA35" s="238"/>
      <c r="JYB35" s="238"/>
      <c r="JYC35" s="238"/>
      <c r="JYD35" s="238"/>
      <c r="JYE35" s="238"/>
      <c r="JYF35" s="238"/>
      <c r="JYG35" s="238"/>
      <c r="JYP35" s="238"/>
      <c r="JYQ35" s="238"/>
      <c r="JYR35" s="238"/>
      <c r="JYS35" s="238"/>
      <c r="JYT35" s="238"/>
      <c r="JYU35" s="238"/>
      <c r="JYV35" s="238"/>
      <c r="JYW35" s="238"/>
      <c r="JZF35" s="238"/>
      <c r="JZG35" s="238"/>
      <c r="JZH35" s="238"/>
      <c r="JZI35" s="238"/>
      <c r="JZJ35" s="238"/>
      <c r="JZK35" s="238"/>
      <c r="JZL35" s="238"/>
      <c r="JZM35" s="238"/>
      <c r="JZV35" s="238"/>
      <c r="JZW35" s="238"/>
      <c r="JZX35" s="238"/>
      <c r="JZY35" s="238"/>
      <c r="JZZ35" s="238"/>
      <c r="KAA35" s="238"/>
      <c r="KAB35" s="238"/>
      <c r="KAC35" s="238"/>
      <c r="KAL35" s="238"/>
      <c r="KAM35" s="238"/>
      <c r="KAN35" s="238"/>
      <c r="KAO35" s="238"/>
      <c r="KAP35" s="238"/>
      <c r="KAQ35" s="238"/>
      <c r="KAR35" s="238"/>
      <c r="KAS35" s="238"/>
      <c r="KBB35" s="238"/>
      <c r="KBC35" s="238"/>
      <c r="KBD35" s="238"/>
      <c r="KBE35" s="238"/>
      <c r="KBF35" s="238"/>
      <c r="KBG35" s="238"/>
      <c r="KBH35" s="238"/>
      <c r="KBI35" s="238"/>
      <c r="KBR35" s="238"/>
      <c r="KBS35" s="238"/>
      <c r="KBT35" s="238"/>
      <c r="KBU35" s="238"/>
      <c r="KBV35" s="238"/>
      <c r="KBW35" s="238"/>
      <c r="KBX35" s="238"/>
      <c r="KBY35" s="238"/>
      <c r="KCH35" s="238"/>
      <c r="KCI35" s="238"/>
      <c r="KCJ35" s="238"/>
      <c r="KCK35" s="238"/>
      <c r="KCL35" s="238"/>
      <c r="KCM35" s="238"/>
      <c r="KCN35" s="238"/>
      <c r="KCO35" s="238"/>
      <c r="KCX35" s="238"/>
      <c r="KCY35" s="238"/>
      <c r="KCZ35" s="238"/>
      <c r="KDA35" s="238"/>
      <c r="KDB35" s="238"/>
      <c r="KDC35" s="238"/>
      <c r="KDD35" s="238"/>
      <c r="KDE35" s="238"/>
      <c r="KDN35" s="238"/>
      <c r="KDO35" s="238"/>
      <c r="KDP35" s="238"/>
      <c r="KDQ35" s="238"/>
      <c r="KDR35" s="238"/>
      <c r="KDS35" s="238"/>
      <c r="KDT35" s="238"/>
      <c r="KDU35" s="238"/>
      <c r="KED35" s="238"/>
      <c r="KEE35" s="238"/>
      <c r="KEF35" s="238"/>
      <c r="KEG35" s="238"/>
      <c r="KEH35" s="238"/>
      <c r="KEI35" s="238"/>
      <c r="KEJ35" s="238"/>
      <c r="KEK35" s="238"/>
      <c r="KET35" s="238"/>
      <c r="KEU35" s="238"/>
      <c r="KEV35" s="238"/>
      <c r="KEW35" s="238"/>
      <c r="KEX35" s="238"/>
      <c r="KEY35" s="238"/>
      <c r="KEZ35" s="238"/>
      <c r="KFA35" s="238"/>
      <c r="KFJ35" s="238"/>
      <c r="KFK35" s="238"/>
      <c r="KFL35" s="238"/>
      <c r="KFM35" s="238"/>
      <c r="KFN35" s="238"/>
      <c r="KFO35" s="238"/>
      <c r="KFP35" s="238"/>
      <c r="KFQ35" s="238"/>
      <c r="KFZ35" s="238"/>
      <c r="KGA35" s="238"/>
      <c r="KGB35" s="238"/>
      <c r="KGC35" s="238"/>
      <c r="KGD35" s="238"/>
      <c r="KGE35" s="238"/>
      <c r="KGF35" s="238"/>
      <c r="KGG35" s="238"/>
      <c r="KGP35" s="238"/>
      <c r="KGQ35" s="238"/>
      <c r="KGR35" s="238"/>
      <c r="KGS35" s="238"/>
      <c r="KGT35" s="238"/>
      <c r="KGU35" s="238"/>
      <c r="KGV35" s="238"/>
      <c r="KGW35" s="238"/>
      <c r="KHF35" s="238"/>
      <c r="KHG35" s="238"/>
      <c r="KHH35" s="238"/>
      <c r="KHI35" s="238"/>
      <c r="KHJ35" s="238"/>
      <c r="KHK35" s="238"/>
      <c r="KHL35" s="238"/>
      <c r="KHM35" s="238"/>
      <c r="KHV35" s="238"/>
      <c r="KHW35" s="238"/>
      <c r="KHX35" s="238"/>
      <c r="KHY35" s="238"/>
      <c r="KHZ35" s="238"/>
      <c r="KIA35" s="238"/>
      <c r="KIB35" s="238"/>
      <c r="KIC35" s="238"/>
      <c r="KIL35" s="238"/>
      <c r="KIM35" s="238"/>
      <c r="KIN35" s="238"/>
      <c r="KIO35" s="238"/>
      <c r="KIP35" s="238"/>
      <c r="KIQ35" s="238"/>
      <c r="KIR35" s="238"/>
      <c r="KIS35" s="238"/>
      <c r="KJB35" s="238"/>
      <c r="KJC35" s="238"/>
      <c r="KJD35" s="238"/>
      <c r="KJE35" s="238"/>
      <c r="KJF35" s="238"/>
      <c r="KJG35" s="238"/>
      <c r="KJH35" s="238"/>
      <c r="KJI35" s="238"/>
      <c r="KJR35" s="238"/>
      <c r="KJS35" s="238"/>
      <c r="KJT35" s="238"/>
      <c r="KJU35" s="238"/>
      <c r="KJV35" s="238"/>
      <c r="KJW35" s="238"/>
      <c r="KJX35" s="238"/>
      <c r="KJY35" s="238"/>
      <c r="KKH35" s="238"/>
      <c r="KKI35" s="238"/>
      <c r="KKJ35" s="238"/>
      <c r="KKK35" s="238"/>
      <c r="KKL35" s="238"/>
      <c r="KKM35" s="238"/>
      <c r="KKN35" s="238"/>
      <c r="KKO35" s="238"/>
      <c r="KKX35" s="238"/>
      <c r="KKY35" s="238"/>
      <c r="KKZ35" s="238"/>
      <c r="KLA35" s="238"/>
      <c r="KLB35" s="238"/>
      <c r="KLC35" s="238"/>
      <c r="KLD35" s="238"/>
      <c r="KLE35" s="238"/>
      <c r="KLN35" s="238"/>
      <c r="KLO35" s="238"/>
      <c r="KLP35" s="238"/>
      <c r="KLQ35" s="238"/>
      <c r="KLR35" s="238"/>
      <c r="KLS35" s="238"/>
      <c r="KLT35" s="238"/>
      <c r="KLU35" s="238"/>
      <c r="KMD35" s="238"/>
      <c r="KME35" s="238"/>
      <c r="KMF35" s="238"/>
      <c r="KMG35" s="238"/>
      <c r="KMH35" s="238"/>
      <c r="KMI35" s="238"/>
      <c r="KMJ35" s="238"/>
      <c r="KMK35" s="238"/>
      <c r="KMT35" s="238"/>
      <c r="KMU35" s="238"/>
      <c r="KMV35" s="238"/>
      <c r="KMW35" s="238"/>
      <c r="KMX35" s="238"/>
      <c r="KMY35" s="238"/>
      <c r="KMZ35" s="238"/>
      <c r="KNA35" s="238"/>
      <c r="KNJ35" s="238"/>
      <c r="KNK35" s="238"/>
      <c r="KNL35" s="238"/>
      <c r="KNM35" s="238"/>
      <c r="KNN35" s="238"/>
      <c r="KNO35" s="238"/>
      <c r="KNP35" s="238"/>
      <c r="KNQ35" s="238"/>
      <c r="KNZ35" s="238"/>
      <c r="KOA35" s="238"/>
      <c r="KOB35" s="238"/>
      <c r="KOC35" s="238"/>
      <c r="KOD35" s="238"/>
      <c r="KOE35" s="238"/>
      <c r="KOF35" s="238"/>
      <c r="KOG35" s="238"/>
      <c r="KOP35" s="238"/>
      <c r="KOQ35" s="238"/>
      <c r="KOR35" s="238"/>
      <c r="KOS35" s="238"/>
      <c r="KOT35" s="238"/>
      <c r="KOU35" s="238"/>
      <c r="KOV35" s="238"/>
      <c r="KOW35" s="238"/>
      <c r="KPF35" s="238"/>
      <c r="KPG35" s="238"/>
      <c r="KPH35" s="238"/>
      <c r="KPI35" s="238"/>
      <c r="KPJ35" s="238"/>
      <c r="KPK35" s="238"/>
      <c r="KPL35" s="238"/>
      <c r="KPM35" s="238"/>
      <c r="KPV35" s="238"/>
      <c r="KPW35" s="238"/>
      <c r="KPX35" s="238"/>
      <c r="KPY35" s="238"/>
      <c r="KPZ35" s="238"/>
      <c r="KQA35" s="238"/>
      <c r="KQB35" s="238"/>
      <c r="KQC35" s="238"/>
      <c r="KQL35" s="238"/>
      <c r="KQM35" s="238"/>
      <c r="KQN35" s="238"/>
      <c r="KQO35" s="238"/>
      <c r="KQP35" s="238"/>
      <c r="KQQ35" s="238"/>
      <c r="KQR35" s="238"/>
      <c r="KQS35" s="238"/>
      <c r="KRB35" s="238"/>
      <c r="KRC35" s="238"/>
      <c r="KRD35" s="238"/>
      <c r="KRE35" s="238"/>
      <c r="KRF35" s="238"/>
      <c r="KRG35" s="238"/>
      <c r="KRH35" s="238"/>
      <c r="KRI35" s="238"/>
      <c r="KRR35" s="238"/>
      <c r="KRS35" s="238"/>
      <c r="KRT35" s="238"/>
      <c r="KRU35" s="238"/>
      <c r="KRV35" s="238"/>
      <c r="KRW35" s="238"/>
      <c r="KRX35" s="238"/>
      <c r="KRY35" s="238"/>
      <c r="KSH35" s="238"/>
      <c r="KSI35" s="238"/>
      <c r="KSJ35" s="238"/>
      <c r="KSK35" s="238"/>
      <c r="KSL35" s="238"/>
      <c r="KSM35" s="238"/>
      <c r="KSN35" s="238"/>
      <c r="KSO35" s="238"/>
      <c r="KSX35" s="238"/>
      <c r="KSY35" s="238"/>
      <c r="KSZ35" s="238"/>
      <c r="KTA35" s="238"/>
      <c r="KTB35" s="238"/>
      <c r="KTC35" s="238"/>
      <c r="KTD35" s="238"/>
      <c r="KTE35" s="238"/>
      <c r="KTN35" s="238"/>
      <c r="KTO35" s="238"/>
      <c r="KTP35" s="238"/>
      <c r="KTQ35" s="238"/>
      <c r="KTR35" s="238"/>
      <c r="KTS35" s="238"/>
      <c r="KTT35" s="238"/>
      <c r="KTU35" s="238"/>
      <c r="KUD35" s="238"/>
      <c r="KUE35" s="238"/>
      <c r="KUF35" s="238"/>
      <c r="KUG35" s="238"/>
      <c r="KUH35" s="238"/>
      <c r="KUI35" s="238"/>
      <c r="KUJ35" s="238"/>
      <c r="KUK35" s="238"/>
      <c r="KUT35" s="238"/>
      <c r="KUU35" s="238"/>
      <c r="KUV35" s="238"/>
      <c r="KUW35" s="238"/>
      <c r="KUX35" s="238"/>
      <c r="KUY35" s="238"/>
      <c r="KUZ35" s="238"/>
      <c r="KVA35" s="238"/>
      <c r="KVJ35" s="238"/>
      <c r="KVK35" s="238"/>
      <c r="KVL35" s="238"/>
      <c r="KVM35" s="238"/>
      <c r="KVN35" s="238"/>
      <c r="KVO35" s="238"/>
      <c r="KVP35" s="238"/>
      <c r="KVQ35" s="238"/>
      <c r="KVZ35" s="238"/>
      <c r="KWA35" s="238"/>
      <c r="KWB35" s="238"/>
      <c r="KWC35" s="238"/>
      <c r="KWD35" s="238"/>
      <c r="KWE35" s="238"/>
      <c r="KWF35" s="238"/>
      <c r="KWG35" s="238"/>
      <c r="KWP35" s="238"/>
      <c r="KWQ35" s="238"/>
      <c r="KWR35" s="238"/>
      <c r="KWS35" s="238"/>
      <c r="KWT35" s="238"/>
      <c r="KWU35" s="238"/>
      <c r="KWV35" s="238"/>
      <c r="KWW35" s="238"/>
      <c r="KXF35" s="238"/>
      <c r="KXG35" s="238"/>
      <c r="KXH35" s="238"/>
      <c r="KXI35" s="238"/>
      <c r="KXJ35" s="238"/>
      <c r="KXK35" s="238"/>
      <c r="KXL35" s="238"/>
      <c r="KXM35" s="238"/>
      <c r="KXV35" s="238"/>
      <c r="KXW35" s="238"/>
      <c r="KXX35" s="238"/>
      <c r="KXY35" s="238"/>
      <c r="KXZ35" s="238"/>
      <c r="KYA35" s="238"/>
      <c r="KYB35" s="238"/>
      <c r="KYC35" s="238"/>
      <c r="KYL35" s="238"/>
      <c r="KYM35" s="238"/>
      <c r="KYN35" s="238"/>
      <c r="KYO35" s="238"/>
      <c r="KYP35" s="238"/>
      <c r="KYQ35" s="238"/>
      <c r="KYR35" s="238"/>
      <c r="KYS35" s="238"/>
      <c r="KZB35" s="238"/>
      <c r="KZC35" s="238"/>
      <c r="KZD35" s="238"/>
      <c r="KZE35" s="238"/>
      <c r="KZF35" s="238"/>
      <c r="KZG35" s="238"/>
      <c r="KZH35" s="238"/>
      <c r="KZI35" s="238"/>
      <c r="KZR35" s="238"/>
      <c r="KZS35" s="238"/>
      <c r="KZT35" s="238"/>
      <c r="KZU35" s="238"/>
      <c r="KZV35" s="238"/>
      <c r="KZW35" s="238"/>
      <c r="KZX35" s="238"/>
      <c r="KZY35" s="238"/>
      <c r="LAH35" s="238"/>
      <c r="LAI35" s="238"/>
      <c r="LAJ35" s="238"/>
      <c r="LAK35" s="238"/>
      <c r="LAL35" s="238"/>
      <c r="LAM35" s="238"/>
      <c r="LAN35" s="238"/>
      <c r="LAO35" s="238"/>
      <c r="LAX35" s="238"/>
      <c r="LAY35" s="238"/>
      <c r="LAZ35" s="238"/>
      <c r="LBA35" s="238"/>
      <c r="LBB35" s="238"/>
      <c r="LBC35" s="238"/>
      <c r="LBD35" s="238"/>
      <c r="LBE35" s="238"/>
      <c r="LBN35" s="238"/>
      <c r="LBO35" s="238"/>
      <c r="LBP35" s="238"/>
      <c r="LBQ35" s="238"/>
      <c r="LBR35" s="238"/>
      <c r="LBS35" s="238"/>
      <c r="LBT35" s="238"/>
      <c r="LBU35" s="238"/>
      <c r="LCD35" s="238"/>
      <c r="LCE35" s="238"/>
      <c r="LCF35" s="238"/>
      <c r="LCG35" s="238"/>
      <c r="LCH35" s="238"/>
      <c r="LCI35" s="238"/>
      <c r="LCJ35" s="238"/>
      <c r="LCK35" s="238"/>
      <c r="LCT35" s="238"/>
      <c r="LCU35" s="238"/>
      <c r="LCV35" s="238"/>
      <c r="LCW35" s="238"/>
      <c r="LCX35" s="238"/>
      <c r="LCY35" s="238"/>
      <c r="LCZ35" s="238"/>
      <c r="LDA35" s="238"/>
      <c r="LDJ35" s="238"/>
      <c r="LDK35" s="238"/>
      <c r="LDL35" s="238"/>
      <c r="LDM35" s="238"/>
      <c r="LDN35" s="238"/>
      <c r="LDO35" s="238"/>
      <c r="LDP35" s="238"/>
      <c r="LDQ35" s="238"/>
      <c r="LDZ35" s="238"/>
      <c r="LEA35" s="238"/>
      <c r="LEB35" s="238"/>
      <c r="LEC35" s="238"/>
      <c r="LED35" s="238"/>
      <c r="LEE35" s="238"/>
      <c r="LEF35" s="238"/>
      <c r="LEG35" s="238"/>
      <c r="LEP35" s="238"/>
      <c r="LEQ35" s="238"/>
      <c r="LER35" s="238"/>
      <c r="LES35" s="238"/>
      <c r="LET35" s="238"/>
      <c r="LEU35" s="238"/>
      <c r="LEV35" s="238"/>
      <c r="LEW35" s="238"/>
      <c r="LFF35" s="238"/>
      <c r="LFG35" s="238"/>
      <c r="LFH35" s="238"/>
      <c r="LFI35" s="238"/>
      <c r="LFJ35" s="238"/>
      <c r="LFK35" s="238"/>
      <c r="LFL35" s="238"/>
      <c r="LFM35" s="238"/>
      <c r="LFV35" s="238"/>
      <c r="LFW35" s="238"/>
      <c r="LFX35" s="238"/>
      <c r="LFY35" s="238"/>
      <c r="LFZ35" s="238"/>
      <c r="LGA35" s="238"/>
      <c r="LGB35" s="238"/>
      <c r="LGC35" s="238"/>
      <c r="LGL35" s="238"/>
      <c r="LGM35" s="238"/>
      <c r="LGN35" s="238"/>
      <c r="LGO35" s="238"/>
      <c r="LGP35" s="238"/>
      <c r="LGQ35" s="238"/>
      <c r="LGR35" s="238"/>
      <c r="LGS35" s="238"/>
      <c r="LHB35" s="238"/>
      <c r="LHC35" s="238"/>
      <c r="LHD35" s="238"/>
      <c r="LHE35" s="238"/>
      <c r="LHF35" s="238"/>
      <c r="LHG35" s="238"/>
      <c r="LHH35" s="238"/>
      <c r="LHI35" s="238"/>
      <c r="LHR35" s="238"/>
      <c r="LHS35" s="238"/>
      <c r="LHT35" s="238"/>
      <c r="LHU35" s="238"/>
      <c r="LHV35" s="238"/>
      <c r="LHW35" s="238"/>
      <c r="LHX35" s="238"/>
      <c r="LHY35" s="238"/>
      <c r="LIH35" s="238"/>
      <c r="LII35" s="238"/>
      <c r="LIJ35" s="238"/>
      <c r="LIK35" s="238"/>
      <c r="LIL35" s="238"/>
      <c r="LIM35" s="238"/>
      <c r="LIN35" s="238"/>
      <c r="LIO35" s="238"/>
      <c r="LIX35" s="238"/>
      <c r="LIY35" s="238"/>
      <c r="LIZ35" s="238"/>
      <c r="LJA35" s="238"/>
      <c r="LJB35" s="238"/>
      <c r="LJC35" s="238"/>
      <c r="LJD35" s="238"/>
      <c r="LJE35" s="238"/>
      <c r="LJN35" s="238"/>
      <c r="LJO35" s="238"/>
      <c r="LJP35" s="238"/>
      <c r="LJQ35" s="238"/>
      <c r="LJR35" s="238"/>
      <c r="LJS35" s="238"/>
      <c r="LJT35" s="238"/>
      <c r="LJU35" s="238"/>
      <c r="LKD35" s="238"/>
      <c r="LKE35" s="238"/>
      <c r="LKF35" s="238"/>
      <c r="LKG35" s="238"/>
      <c r="LKH35" s="238"/>
      <c r="LKI35" s="238"/>
      <c r="LKJ35" s="238"/>
      <c r="LKK35" s="238"/>
      <c r="LKT35" s="238"/>
      <c r="LKU35" s="238"/>
      <c r="LKV35" s="238"/>
      <c r="LKW35" s="238"/>
      <c r="LKX35" s="238"/>
      <c r="LKY35" s="238"/>
      <c r="LKZ35" s="238"/>
      <c r="LLA35" s="238"/>
      <c r="LLJ35" s="238"/>
      <c r="LLK35" s="238"/>
      <c r="LLL35" s="238"/>
      <c r="LLM35" s="238"/>
      <c r="LLN35" s="238"/>
      <c r="LLO35" s="238"/>
      <c r="LLP35" s="238"/>
      <c r="LLQ35" s="238"/>
      <c r="LLZ35" s="238"/>
      <c r="LMA35" s="238"/>
      <c r="LMB35" s="238"/>
      <c r="LMC35" s="238"/>
      <c r="LMD35" s="238"/>
      <c r="LME35" s="238"/>
      <c r="LMF35" s="238"/>
      <c r="LMG35" s="238"/>
      <c r="LMP35" s="238"/>
      <c r="LMQ35" s="238"/>
      <c r="LMR35" s="238"/>
      <c r="LMS35" s="238"/>
      <c r="LMT35" s="238"/>
      <c r="LMU35" s="238"/>
      <c r="LMV35" s="238"/>
      <c r="LMW35" s="238"/>
      <c r="LNF35" s="238"/>
      <c r="LNG35" s="238"/>
      <c r="LNH35" s="238"/>
      <c r="LNI35" s="238"/>
      <c r="LNJ35" s="238"/>
      <c r="LNK35" s="238"/>
      <c r="LNL35" s="238"/>
      <c r="LNM35" s="238"/>
      <c r="LNV35" s="238"/>
      <c r="LNW35" s="238"/>
      <c r="LNX35" s="238"/>
      <c r="LNY35" s="238"/>
      <c r="LNZ35" s="238"/>
      <c r="LOA35" s="238"/>
      <c r="LOB35" s="238"/>
      <c r="LOC35" s="238"/>
      <c r="LOL35" s="238"/>
      <c r="LOM35" s="238"/>
      <c r="LON35" s="238"/>
      <c r="LOO35" s="238"/>
      <c r="LOP35" s="238"/>
      <c r="LOQ35" s="238"/>
      <c r="LOR35" s="238"/>
      <c r="LOS35" s="238"/>
      <c r="LPB35" s="238"/>
      <c r="LPC35" s="238"/>
      <c r="LPD35" s="238"/>
      <c r="LPE35" s="238"/>
      <c r="LPF35" s="238"/>
      <c r="LPG35" s="238"/>
      <c r="LPH35" s="238"/>
      <c r="LPI35" s="238"/>
      <c r="LPR35" s="238"/>
      <c r="LPS35" s="238"/>
      <c r="LPT35" s="238"/>
      <c r="LPU35" s="238"/>
      <c r="LPV35" s="238"/>
      <c r="LPW35" s="238"/>
      <c r="LPX35" s="238"/>
      <c r="LPY35" s="238"/>
      <c r="LQH35" s="238"/>
      <c r="LQI35" s="238"/>
      <c r="LQJ35" s="238"/>
      <c r="LQK35" s="238"/>
      <c r="LQL35" s="238"/>
      <c r="LQM35" s="238"/>
      <c r="LQN35" s="238"/>
      <c r="LQO35" s="238"/>
      <c r="LQX35" s="238"/>
      <c r="LQY35" s="238"/>
      <c r="LQZ35" s="238"/>
      <c r="LRA35" s="238"/>
      <c r="LRB35" s="238"/>
      <c r="LRC35" s="238"/>
      <c r="LRD35" s="238"/>
      <c r="LRE35" s="238"/>
      <c r="LRN35" s="238"/>
      <c r="LRO35" s="238"/>
      <c r="LRP35" s="238"/>
      <c r="LRQ35" s="238"/>
      <c r="LRR35" s="238"/>
      <c r="LRS35" s="238"/>
      <c r="LRT35" s="238"/>
      <c r="LRU35" s="238"/>
      <c r="LSD35" s="238"/>
      <c r="LSE35" s="238"/>
      <c r="LSF35" s="238"/>
      <c r="LSG35" s="238"/>
      <c r="LSH35" s="238"/>
      <c r="LSI35" s="238"/>
      <c r="LSJ35" s="238"/>
      <c r="LSK35" s="238"/>
      <c r="LST35" s="238"/>
      <c r="LSU35" s="238"/>
      <c r="LSV35" s="238"/>
      <c r="LSW35" s="238"/>
      <c r="LSX35" s="238"/>
      <c r="LSY35" s="238"/>
      <c r="LSZ35" s="238"/>
      <c r="LTA35" s="238"/>
      <c r="LTJ35" s="238"/>
      <c r="LTK35" s="238"/>
      <c r="LTL35" s="238"/>
      <c r="LTM35" s="238"/>
      <c r="LTN35" s="238"/>
      <c r="LTO35" s="238"/>
      <c r="LTP35" s="238"/>
      <c r="LTQ35" s="238"/>
      <c r="LTZ35" s="238"/>
      <c r="LUA35" s="238"/>
      <c r="LUB35" s="238"/>
      <c r="LUC35" s="238"/>
      <c r="LUD35" s="238"/>
      <c r="LUE35" s="238"/>
      <c r="LUF35" s="238"/>
      <c r="LUG35" s="238"/>
      <c r="LUP35" s="238"/>
      <c r="LUQ35" s="238"/>
      <c r="LUR35" s="238"/>
      <c r="LUS35" s="238"/>
      <c r="LUT35" s="238"/>
      <c r="LUU35" s="238"/>
      <c r="LUV35" s="238"/>
      <c r="LUW35" s="238"/>
      <c r="LVF35" s="238"/>
      <c r="LVG35" s="238"/>
      <c r="LVH35" s="238"/>
      <c r="LVI35" s="238"/>
      <c r="LVJ35" s="238"/>
      <c r="LVK35" s="238"/>
      <c r="LVL35" s="238"/>
      <c r="LVM35" s="238"/>
      <c r="LVV35" s="238"/>
      <c r="LVW35" s="238"/>
      <c r="LVX35" s="238"/>
      <c r="LVY35" s="238"/>
      <c r="LVZ35" s="238"/>
      <c r="LWA35" s="238"/>
      <c r="LWB35" s="238"/>
      <c r="LWC35" s="238"/>
      <c r="LWL35" s="238"/>
      <c r="LWM35" s="238"/>
      <c r="LWN35" s="238"/>
      <c r="LWO35" s="238"/>
      <c r="LWP35" s="238"/>
      <c r="LWQ35" s="238"/>
      <c r="LWR35" s="238"/>
      <c r="LWS35" s="238"/>
      <c r="LXB35" s="238"/>
      <c r="LXC35" s="238"/>
      <c r="LXD35" s="238"/>
      <c r="LXE35" s="238"/>
      <c r="LXF35" s="238"/>
      <c r="LXG35" s="238"/>
      <c r="LXH35" s="238"/>
      <c r="LXI35" s="238"/>
      <c r="LXR35" s="238"/>
      <c r="LXS35" s="238"/>
      <c r="LXT35" s="238"/>
      <c r="LXU35" s="238"/>
      <c r="LXV35" s="238"/>
      <c r="LXW35" s="238"/>
      <c r="LXX35" s="238"/>
      <c r="LXY35" s="238"/>
      <c r="LYH35" s="238"/>
      <c r="LYI35" s="238"/>
      <c r="LYJ35" s="238"/>
      <c r="LYK35" s="238"/>
      <c r="LYL35" s="238"/>
      <c r="LYM35" s="238"/>
      <c r="LYN35" s="238"/>
      <c r="LYO35" s="238"/>
      <c r="LYX35" s="238"/>
      <c r="LYY35" s="238"/>
      <c r="LYZ35" s="238"/>
      <c r="LZA35" s="238"/>
      <c r="LZB35" s="238"/>
      <c r="LZC35" s="238"/>
      <c r="LZD35" s="238"/>
      <c r="LZE35" s="238"/>
      <c r="LZN35" s="238"/>
      <c r="LZO35" s="238"/>
      <c r="LZP35" s="238"/>
      <c r="LZQ35" s="238"/>
      <c r="LZR35" s="238"/>
      <c r="LZS35" s="238"/>
      <c r="LZT35" s="238"/>
      <c r="LZU35" s="238"/>
      <c r="MAD35" s="238"/>
      <c r="MAE35" s="238"/>
      <c r="MAF35" s="238"/>
      <c r="MAG35" s="238"/>
      <c r="MAH35" s="238"/>
      <c r="MAI35" s="238"/>
      <c r="MAJ35" s="238"/>
      <c r="MAK35" s="238"/>
      <c r="MAT35" s="238"/>
      <c r="MAU35" s="238"/>
      <c r="MAV35" s="238"/>
      <c r="MAW35" s="238"/>
      <c r="MAX35" s="238"/>
      <c r="MAY35" s="238"/>
      <c r="MAZ35" s="238"/>
      <c r="MBA35" s="238"/>
      <c r="MBJ35" s="238"/>
      <c r="MBK35" s="238"/>
      <c r="MBL35" s="238"/>
      <c r="MBM35" s="238"/>
      <c r="MBN35" s="238"/>
      <c r="MBO35" s="238"/>
      <c r="MBP35" s="238"/>
      <c r="MBQ35" s="238"/>
      <c r="MBZ35" s="238"/>
      <c r="MCA35" s="238"/>
      <c r="MCB35" s="238"/>
      <c r="MCC35" s="238"/>
      <c r="MCD35" s="238"/>
      <c r="MCE35" s="238"/>
      <c r="MCF35" s="238"/>
      <c r="MCG35" s="238"/>
      <c r="MCP35" s="238"/>
      <c r="MCQ35" s="238"/>
      <c r="MCR35" s="238"/>
      <c r="MCS35" s="238"/>
      <c r="MCT35" s="238"/>
      <c r="MCU35" s="238"/>
      <c r="MCV35" s="238"/>
      <c r="MCW35" s="238"/>
      <c r="MDF35" s="238"/>
      <c r="MDG35" s="238"/>
      <c r="MDH35" s="238"/>
      <c r="MDI35" s="238"/>
      <c r="MDJ35" s="238"/>
      <c r="MDK35" s="238"/>
      <c r="MDL35" s="238"/>
      <c r="MDM35" s="238"/>
      <c r="MDV35" s="238"/>
      <c r="MDW35" s="238"/>
      <c r="MDX35" s="238"/>
      <c r="MDY35" s="238"/>
      <c r="MDZ35" s="238"/>
      <c r="MEA35" s="238"/>
      <c r="MEB35" s="238"/>
      <c r="MEC35" s="238"/>
      <c r="MEL35" s="238"/>
      <c r="MEM35" s="238"/>
      <c r="MEN35" s="238"/>
      <c r="MEO35" s="238"/>
      <c r="MEP35" s="238"/>
      <c r="MEQ35" s="238"/>
      <c r="MER35" s="238"/>
      <c r="MES35" s="238"/>
      <c r="MFB35" s="238"/>
      <c r="MFC35" s="238"/>
      <c r="MFD35" s="238"/>
      <c r="MFE35" s="238"/>
      <c r="MFF35" s="238"/>
      <c r="MFG35" s="238"/>
      <c r="MFH35" s="238"/>
      <c r="MFI35" s="238"/>
      <c r="MFR35" s="238"/>
      <c r="MFS35" s="238"/>
      <c r="MFT35" s="238"/>
      <c r="MFU35" s="238"/>
      <c r="MFV35" s="238"/>
      <c r="MFW35" s="238"/>
      <c r="MFX35" s="238"/>
      <c r="MFY35" s="238"/>
      <c r="MGH35" s="238"/>
      <c r="MGI35" s="238"/>
      <c r="MGJ35" s="238"/>
      <c r="MGK35" s="238"/>
      <c r="MGL35" s="238"/>
      <c r="MGM35" s="238"/>
      <c r="MGN35" s="238"/>
      <c r="MGO35" s="238"/>
      <c r="MGX35" s="238"/>
      <c r="MGY35" s="238"/>
      <c r="MGZ35" s="238"/>
      <c r="MHA35" s="238"/>
      <c r="MHB35" s="238"/>
      <c r="MHC35" s="238"/>
      <c r="MHD35" s="238"/>
      <c r="MHE35" s="238"/>
      <c r="MHN35" s="238"/>
      <c r="MHO35" s="238"/>
      <c r="MHP35" s="238"/>
      <c r="MHQ35" s="238"/>
      <c r="MHR35" s="238"/>
      <c r="MHS35" s="238"/>
      <c r="MHT35" s="238"/>
      <c r="MHU35" s="238"/>
      <c r="MID35" s="238"/>
      <c r="MIE35" s="238"/>
      <c r="MIF35" s="238"/>
      <c r="MIG35" s="238"/>
      <c r="MIH35" s="238"/>
      <c r="MII35" s="238"/>
      <c r="MIJ35" s="238"/>
      <c r="MIK35" s="238"/>
      <c r="MIT35" s="238"/>
      <c r="MIU35" s="238"/>
      <c r="MIV35" s="238"/>
      <c r="MIW35" s="238"/>
      <c r="MIX35" s="238"/>
      <c r="MIY35" s="238"/>
      <c r="MIZ35" s="238"/>
      <c r="MJA35" s="238"/>
      <c r="MJJ35" s="238"/>
      <c r="MJK35" s="238"/>
      <c r="MJL35" s="238"/>
      <c r="MJM35" s="238"/>
      <c r="MJN35" s="238"/>
      <c r="MJO35" s="238"/>
      <c r="MJP35" s="238"/>
      <c r="MJQ35" s="238"/>
      <c r="MJZ35" s="238"/>
      <c r="MKA35" s="238"/>
      <c r="MKB35" s="238"/>
      <c r="MKC35" s="238"/>
      <c r="MKD35" s="238"/>
      <c r="MKE35" s="238"/>
      <c r="MKF35" s="238"/>
      <c r="MKG35" s="238"/>
      <c r="MKP35" s="238"/>
      <c r="MKQ35" s="238"/>
      <c r="MKR35" s="238"/>
      <c r="MKS35" s="238"/>
      <c r="MKT35" s="238"/>
      <c r="MKU35" s="238"/>
      <c r="MKV35" s="238"/>
      <c r="MKW35" s="238"/>
      <c r="MLF35" s="238"/>
      <c r="MLG35" s="238"/>
      <c r="MLH35" s="238"/>
      <c r="MLI35" s="238"/>
      <c r="MLJ35" s="238"/>
      <c r="MLK35" s="238"/>
      <c r="MLL35" s="238"/>
      <c r="MLM35" s="238"/>
      <c r="MLV35" s="238"/>
      <c r="MLW35" s="238"/>
      <c r="MLX35" s="238"/>
      <c r="MLY35" s="238"/>
      <c r="MLZ35" s="238"/>
      <c r="MMA35" s="238"/>
      <c r="MMB35" s="238"/>
      <c r="MMC35" s="238"/>
      <c r="MML35" s="238"/>
      <c r="MMM35" s="238"/>
      <c r="MMN35" s="238"/>
      <c r="MMO35" s="238"/>
      <c r="MMP35" s="238"/>
      <c r="MMQ35" s="238"/>
      <c r="MMR35" s="238"/>
      <c r="MMS35" s="238"/>
      <c r="MNB35" s="238"/>
      <c r="MNC35" s="238"/>
      <c r="MND35" s="238"/>
      <c r="MNE35" s="238"/>
      <c r="MNF35" s="238"/>
      <c r="MNG35" s="238"/>
      <c r="MNH35" s="238"/>
      <c r="MNI35" s="238"/>
      <c r="MNR35" s="238"/>
      <c r="MNS35" s="238"/>
      <c r="MNT35" s="238"/>
      <c r="MNU35" s="238"/>
      <c r="MNV35" s="238"/>
      <c r="MNW35" s="238"/>
      <c r="MNX35" s="238"/>
      <c r="MNY35" s="238"/>
      <c r="MOH35" s="238"/>
      <c r="MOI35" s="238"/>
      <c r="MOJ35" s="238"/>
      <c r="MOK35" s="238"/>
      <c r="MOL35" s="238"/>
      <c r="MOM35" s="238"/>
      <c r="MON35" s="238"/>
      <c r="MOO35" s="238"/>
      <c r="MOX35" s="238"/>
      <c r="MOY35" s="238"/>
      <c r="MOZ35" s="238"/>
      <c r="MPA35" s="238"/>
      <c r="MPB35" s="238"/>
      <c r="MPC35" s="238"/>
      <c r="MPD35" s="238"/>
      <c r="MPE35" s="238"/>
      <c r="MPN35" s="238"/>
      <c r="MPO35" s="238"/>
      <c r="MPP35" s="238"/>
      <c r="MPQ35" s="238"/>
      <c r="MPR35" s="238"/>
      <c r="MPS35" s="238"/>
      <c r="MPT35" s="238"/>
      <c r="MPU35" s="238"/>
      <c r="MQD35" s="238"/>
      <c r="MQE35" s="238"/>
      <c r="MQF35" s="238"/>
      <c r="MQG35" s="238"/>
      <c r="MQH35" s="238"/>
      <c r="MQI35" s="238"/>
      <c r="MQJ35" s="238"/>
      <c r="MQK35" s="238"/>
      <c r="MQT35" s="238"/>
      <c r="MQU35" s="238"/>
      <c r="MQV35" s="238"/>
      <c r="MQW35" s="238"/>
      <c r="MQX35" s="238"/>
      <c r="MQY35" s="238"/>
      <c r="MQZ35" s="238"/>
      <c r="MRA35" s="238"/>
      <c r="MRJ35" s="238"/>
      <c r="MRK35" s="238"/>
      <c r="MRL35" s="238"/>
      <c r="MRM35" s="238"/>
      <c r="MRN35" s="238"/>
      <c r="MRO35" s="238"/>
      <c r="MRP35" s="238"/>
      <c r="MRQ35" s="238"/>
      <c r="MRZ35" s="238"/>
      <c r="MSA35" s="238"/>
      <c r="MSB35" s="238"/>
      <c r="MSC35" s="238"/>
      <c r="MSD35" s="238"/>
      <c r="MSE35" s="238"/>
      <c r="MSF35" s="238"/>
      <c r="MSG35" s="238"/>
      <c r="MSP35" s="238"/>
      <c r="MSQ35" s="238"/>
      <c r="MSR35" s="238"/>
      <c r="MSS35" s="238"/>
      <c r="MST35" s="238"/>
      <c r="MSU35" s="238"/>
      <c r="MSV35" s="238"/>
      <c r="MSW35" s="238"/>
      <c r="MTF35" s="238"/>
      <c r="MTG35" s="238"/>
      <c r="MTH35" s="238"/>
      <c r="MTI35" s="238"/>
      <c r="MTJ35" s="238"/>
      <c r="MTK35" s="238"/>
      <c r="MTL35" s="238"/>
      <c r="MTM35" s="238"/>
      <c r="MTV35" s="238"/>
      <c r="MTW35" s="238"/>
      <c r="MTX35" s="238"/>
      <c r="MTY35" s="238"/>
      <c r="MTZ35" s="238"/>
      <c r="MUA35" s="238"/>
      <c r="MUB35" s="238"/>
      <c r="MUC35" s="238"/>
      <c r="MUL35" s="238"/>
      <c r="MUM35" s="238"/>
      <c r="MUN35" s="238"/>
      <c r="MUO35" s="238"/>
      <c r="MUP35" s="238"/>
      <c r="MUQ35" s="238"/>
      <c r="MUR35" s="238"/>
      <c r="MUS35" s="238"/>
      <c r="MVB35" s="238"/>
      <c r="MVC35" s="238"/>
      <c r="MVD35" s="238"/>
      <c r="MVE35" s="238"/>
      <c r="MVF35" s="238"/>
      <c r="MVG35" s="238"/>
      <c r="MVH35" s="238"/>
      <c r="MVI35" s="238"/>
      <c r="MVR35" s="238"/>
      <c r="MVS35" s="238"/>
      <c r="MVT35" s="238"/>
      <c r="MVU35" s="238"/>
      <c r="MVV35" s="238"/>
      <c r="MVW35" s="238"/>
      <c r="MVX35" s="238"/>
      <c r="MVY35" s="238"/>
      <c r="MWH35" s="238"/>
      <c r="MWI35" s="238"/>
      <c r="MWJ35" s="238"/>
      <c r="MWK35" s="238"/>
      <c r="MWL35" s="238"/>
      <c r="MWM35" s="238"/>
      <c r="MWN35" s="238"/>
      <c r="MWO35" s="238"/>
      <c r="MWX35" s="238"/>
      <c r="MWY35" s="238"/>
      <c r="MWZ35" s="238"/>
      <c r="MXA35" s="238"/>
      <c r="MXB35" s="238"/>
      <c r="MXC35" s="238"/>
      <c r="MXD35" s="238"/>
      <c r="MXE35" s="238"/>
      <c r="MXN35" s="238"/>
      <c r="MXO35" s="238"/>
      <c r="MXP35" s="238"/>
      <c r="MXQ35" s="238"/>
      <c r="MXR35" s="238"/>
      <c r="MXS35" s="238"/>
      <c r="MXT35" s="238"/>
      <c r="MXU35" s="238"/>
      <c r="MYD35" s="238"/>
      <c r="MYE35" s="238"/>
      <c r="MYF35" s="238"/>
      <c r="MYG35" s="238"/>
      <c r="MYH35" s="238"/>
      <c r="MYI35" s="238"/>
      <c r="MYJ35" s="238"/>
      <c r="MYK35" s="238"/>
      <c r="MYT35" s="238"/>
      <c r="MYU35" s="238"/>
      <c r="MYV35" s="238"/>
      <c r="MYW35" s="238"/>
      <c r="MYX35" s="238"/>
      <c r="MYY35" s="238"/>
      <c r="MYZ35" s="238"/>
      <c r="MZA35" s="238"/>
      <c r="MZJ35" s="238"/>
      <c r="MZK35" s="238"/>
      <c r="MZL35" s="238"/>
      <c r="MZM35" s="238"/>
      <c r="MZN35" s="238"/>
      <c r="MZO35" s="238"/>
      <c r="MZP35" s="238"/>
      <c r="MZQ35" s="238"/>
      <c r="MZZ35" s="238"/>
      <c r="NAA35" s="238"/>
      <c r="NAB35" s="238"/>
      <c r="NAC35" s="238"/>
      <c r="NAD35" s="238"/>
      <c r="NAE35" s="238"/>
      <c r="NAF35" s="238"/>
      <c r="NAG35" s="238"/>
      <c r="NAP35" s="238"/>
      <c r="NAQ35" s="238"/>
      <c r="NAR35" s="238"/>
      <c r="NAS35" s="238"/>
      <c r="NAT35" s="238"/>
      <c r="NAU35" s="238"/>
      <c r="NAV35" s="238"/>
      <c r="NAW35" s="238"/>
      <c r="NBF35" s="238"/>
      <c r="NBG35" s="238"/>
      <c r="NBH35" s="238"/>
      <c r="NBI35" s="238"/>
      <c r="NBJ35" s="238"/>
      <c r="NBK35" s="238"/>
      <c r="NBL35" s="238"/>
      <c r="NBM35" s="238"/>
      <c r="NBV35" s="238"/>
      <c r="NBW35" s="238"/>
      <c r="NBX35" s="238"/>
      <c r="NBY35" s="238"/>
      <c r="NBZ35" s="238"/>
      <c r="NCA35" s="238"/>
      <c r="NCB35" s="238"/>
      <c r="NCC35" s="238"/>
      <c r="NCL35" s="238"/>
      <c r="NCM35" s="238"/>
      <c r="NCN35" s="238"/>
      <c r="NCO35" s="238"/>
      <c r="NCP35" s="238"/>
      <c r="NCQ35" s="238"/>
      <c r="NCR35" s="238"/>
      <c r="NCS35" s="238"/>
      <c r="NDB35" s="238"/>
      <c r="NDC35" s="238"/>
      <c r="NDD35" s="238"/>
      <c r="NDE35" s="238"/>
      <c r="NDF35" s="238"/>
      <c r="NDG35" s="238"/>
      <c r="NDH35" s="238"/>
      <c r="NDI35" s="238"/>
      <c r="NDR35" s="238"/>
      <c r="NDS35" s="238"/>
      <c r="NDT35" s="238"/>
      <c r="NDU35" s="238"/>
      <c r="NDV35" s="238"/>
      <c r="NDW35" s="238"/>
      <c r="NDX35" s="238"/>
      <c r="NDY35" s="238"/>
      <c r="NEH35" s="238"/>
      <c r="NEI35" s="238"/>
      <c r="NEJ35" s="238"/>
      <c r="NEK35" s="238"/>
      <c r="NEL35" s="238"/>
      <c r="NEM35" s="238"/>
      <c r="NEN35" s="238"/>
      <c r="NEO35" s="238"/>
      <c r="NEX35" s="238"/>
      <c r="NEY35" s="238"/>
      <c r="NEZ35" s="238"/>
      <c r="NFA35" s="238"/>
      <c r="NFB35" s="238"/>
      <c r="NFC35" s="238"/>
      <c r="NFD35" s="238"/>
      <c r="NFE35" s="238"/>
      <c r="NFN35" s="238"/>
      <c r="NFO35" s="238"/>
      <c r="NFP35" s="238"/>
      <c r="NFQ35" s="238"/>
      <c r="NFR35" s="238"/>
      <c r="NFS35" s="238"/>
      <c r="NFT35" s="238"/>
      <c r="NFU35" s="238"/>
      <c r="NGD35" s="238"/>
      <c r="NGE35" s="238"/>
      <c r="NGF35" s="238"/>
      <c r="NGG35" s="238"/>
      <c r="NGH35" s="238"/>
      <c r="NGI35" s="238"/>
      <c r="NGJ35" s="238"/>
      <c r="NGK35" s="238"/>
      <c r="NGT35" s="238"/>
      <c r="NGU35" s="238"/>
      <c r="NGV35" s="238"/>
      <c r="NGW35" s="238"/>
      <c r="NGX35" s="238"/>
      <c r="NGY35" s="238"/>
      <c r="NGZ35" s="238"/>
      <c r="NHA35" s="238"/>
      <c r="NHJ35" s="238"/>
      <c r="NHK35" s="238"/>
      <c r="NHL35" s="238"/>
      <c r="NHM35" s="238"/>
      <c r="NHN35" s="238"/>
      <c r="NHO35" s="238"/>
      <c r="NHP35" s="238"/>
      <c r="NHQ35" s="238"/>
      <c r="NHZ35" s="238"/>
      <c r="NIA35" s="238"/>
      <c r="NIB35" s="238"/>
      <c r="NIC35" s="238"/>
      <c r="NID35" s="238"/>
      <c r="NIE35" s="238"/>
      <c r="NIF35" s="238"/>
      <c r="NIG35" s="238"/>
      <c r="NIP35" s="238"/>
      <c r="NIQ35" s="238"/>
      <c r="NIR35" s="238"/>
      <c r="NIS35" s="238"/>
      <c r="NIT35" s="238"/>
      <c r="NIU35" s="238"/>
      <c r="NIV35" s="238"/>
      <c r="NIW35" s="238"/>
      <c r="NJF35" s="238"/>
      <c r="NJG35" s="238"/>
      <c r="NJH35" s="238"/>
      <c r="NJI35" s="238"/>
      <c r="NJJ35" s="238"/>
      <c r="NJK35" s="238"/>
      <c r="NJL35" s="238"/>
      <c r="NJM35" s="238"/>
      <c r="NJV35" s="238"/>
      <c r="NJW35" s="238"/>
      <c r="NJX35" s="238"/>
      <c r="NJY35" s="238"/>
      <c r="NJZ35" s="238"/>
      <c r="NKA35" s="238"/>
      <c r="NKB35" s="238"/>
      <c r="NKC35" s="238"/>
      <c r="NKL35" s="238"/>
      <c r="NKM35" s="238"/>
      <c r="NKN35" s="238"/>
      <c r="NKO35" s="238"/>
      <c r="NKP35" s="238"/>
      <c r="NKQ35" s="238"/>
      <c r="NKR35" s="238"/>
      <c r="NKS35" s="238"/>
      <c r="NLB35" s="238"/>
      <c r="NLC35" s="238"/>
      <c r="NLD35" s="238"/>
      <c r="NLE35" s="238"/>
      <c r="NLF35" s="238"/>
      <c r="NLG35" s="238"/>
      <c r="NLH35" s="238"/>
      <c r="NLI35" s="238"/>
      <c r="NLR35" s="238"/>
      <c r="NLS35" s="238"/>
      <c r="NLT35" s="238"/>
      <c r="NLU35" s="238"/>
      <c r="NLV35" s="238"/>
      <c r="NLW35" s="238"/>
      <c r="NLX35" s="238"/>
      <c r="NLY35" s="238"/>
      <c r="NMH35" s="238"/>
      <c r="NMI35" s="238"/>
      <c r="NMJ35" s="238"/>
      <c r="NMK35" s="238"/>
      <c r="NML35" s="238"/>
      <c r="NMM35" s="238"/>
      <c r="NMN35" s="238"/>
      <c r="NMO35" s="238"/>
      <c r="NMX35" s="238"/>
      <c r="NMY35" s="238"/>
      <c r="NMZ35" s="238"/>
      <c r="NNA35" s="238"/>
      <c r="NNB35" s="238"/>
      <c r="NNC35" s="238"/>
      <c r="NND35" s="238"/>
      <c r="NNE35" s="238"/>
      <c r="NNN35" s="238"/>
      <c r="NNO35" s="238"/>
      <c r="NNP35" s="238"/>
      <c r="NNQ35" s="238"/>
      <c r="NNR35" s="238"/>
      <c r="NNS35" s="238"/>
      <c r="NNT35" s="238"/>
      <c r="NNU35" s="238"/>
      <c r="NOD35" s="238"/>
      <c r="NOE35" s="238"/>
      <c r="NOF35" s="238"/>
      <c r="NOG35" s="238"/>
      <c r="NOH35" s="238"/>
      <c r="NOI35" s="238"/>
      <c r="NOJ35" s="238"/>
      <c r="NOK35" s="238"/>
      <c r="NOT35" s="238"/>
      <c r="NOU35" s="238"/>
      <c r="NOV35" s="238"/>
      <c r="NOW35" s="238"/>
      <c r="NOX35" s="238"/>
      <c r="NOY35" s="238"/>
      <c r="NOZ35" s="238"/>
      <c r="NPA35" s="238"/>
      <c r="NPJ35" s="238"/>
      <c r="NPK35" s="238"/>
      <c r="NPL35" s="238"/>
      <c r="NPM35" s="238"/>
      <c r="NPN35" s="238"/>
      <c r="NPO35" s="238"/>
      <c r="NPP35" s="238"/>
      <c r="NPQ35" s="238"/>
      <c r="NPZ35" s="238"/>
      <c r="NQA35" s="238"/>
      <c r="NQB35" s="238"/>
      <c r="NQC35" s="238"/>
      <c r="NQD35" s="238"/>
      <c r="NQE35" s="238"/>
      <c r="NQF35" s="238"/>
      <c r="NQG35" s="238"/>
      <c r="NQP35" s="238"/>
      <c r="NQQ35" s="238"/>
      <c r="NQR35" s="238"/>
      <c r="NQS35" s="238"/>
      <c r="NQT35" s="238"/>
      <c r="NQU35" s="238"/>
      <c r="NQV35" s="238"/>
      <c r="NQW35" s="238"/>
      <c r="NRF35" s="238"/>
      <c r="NRG35" s="238"/>
      <c r="NRH35" s="238"/>
      <c r="NRI35" s="238"/>
      <c r="NRJ35" s="238"/>
      <c r="NRK35" s="238"/>
      <c r="NRL35" s="238"/>
      <c r="NRM35" s="238"/>
      <c r="NRV35" s="238"/>
      <c r="NRW35" s="238"/>
      <c r="NRX35" s="238"/>
      <c r="NRY35" s="238"/>
      <c r="NRZ35" s="238"/>
      <c r="NSA35" s="238"/>
      <c r="NSB35" s="238"/>
      <c r="NSC35" s="238"/>
      <c r="NSL35" s="238"/>
      <c r="NSM35" s="238"/>
      <c r="NSN35" s="238"/>
      <c r="NSO35" s="238"/>
      <c r="NSP35" s="238"/>
      <c r="NSQ35" s="238"/>
      <c r="NSR35" s="238"/>
      <c r="NSS35" s="238"/>
      <c r="NTB35" s="238"/>
      <c r="NTC35" s="238"/>
      <c r="NTD35" s="238"/>
      <c r="NTE35" s="238"/>
      <c r="NTF35" s="238"/>
      <c r="NTG35" s="238"/>
      <c r="NTH35" s="238"/>
      <c r="NTI35" s="238"/>
      <c r="NTR35" s="238"/>
      <c r="NTS35" s="238"/>
      <c r="NTT35" s="238"/>
      <c r="NTU35" s="238"/>
      <c r="NTV35" s="238"/>
      <c r="NTW35" s="238"/>
      <c r="NTX35" s="238"/>
      <c r="NTY35" s="238"/>
      <c r="NUH35" s="238"/>
      <c r="NUI35" s="238"/>
      <c r="NUJ35" s="238"/>
      <c r="NUK35" s="238"/>
      <c r="NUL35" s="238"/>
      <c r="NUM35" s="238"/>
      <c r="NUN35" s="238"/>
      <c r="NUO35" s="238"/>
      <c r="NUX35" s="238"/>
      <c r="NUY35" s="238"/>
      <c r="NUZ35" s="238"/>
      <c r="NVA35" s="238"/>
      <c r="NVB35" s="238"/>
      <c r="NVC35" s="238"/>
      <c r="NVD35" s="238"/>
      <c r="NVE35" s="238"/>
      <c r="NVN35" s="238"/>
      <c r="NVO35" s="238"/>
      <c r="NVP35" s="238"/>
      <c r="NVQ35" s="238"/>
      <c r="NVR35" s="238"/>
      <c r="NVS35" s="238"/>
      <c r="NVT35" s="238"/>
      <c r="NVU35" s="238"/>
      <c r="NWD35" s="238"/>
      <c r="NWE35" s="238"/>
      <c r="NWF35" s="238"/>
      <c r="NWG35" s="238"/>
      <c r="NWH35" s="238"/>
      <c r="NWI35" s="238"/>
      <c r="NWJ35" s="238"/>
      <c r="NWK35" s="238"/>
      <c r="NWT35" s="238"/>
      <c r="NWU35" s="238"/>
      <c r="NWV35" s="238"/>
      <c r="NWW35" s="238"/>
      <c r="NWX35" s="238"/>
      <c r="NWY35" s="238"/>
      <c r="NWZ35" s="238"/>
      <c r="NXA35" s="238"/>
      <c r="NXJ35" s="238"/>
      <c r="NXK35" s="238"/>
      <c r="NXL35" s="238"/>
      <c r="NXM35" s="238"/>
      <c r="NXN35" s="238"/>
      <c r="NXO35" s="238"/>
      <c r="NXP35" s="238"/>
      <c r="NXQ35" s="238"/>
      <c r="NXZ35" s="238"/>
      <c r="NYA35" s="238"/>
      <c r="NYB35" s="238"/>
      <c r="NYC35" s="238"/>
      <c r="NYD35" s="238"/>
      <c r="NYE35" s="238"/>
      <c r="NYF35" s="238"/>
      <c r="NYG35" s="238"/>
      <c r="NYP35" s="238"/>
      <c r="NYQ35" s="238"/>
      <c r="NYR35" s="238"/>
      <c r="NYS35" s="238"/>
      <c r="NYT35" s="238"/>
      <c r="NYU35" s="238"/>
      <c r="NYV35" s="238"/>
      <c r="NYW35" s="238"/>
      <c r="NZF35" s="238"/>
      <c r="NZG35" s="238"/>
      <c r="NZH35" s="238"/>
      <c r="NZI35" s="238"/>
      <c r="NZJ35" s="238"/>
      <c r="NZK35" s="238"/>
      <c r="NZL35" s="238"/>
      <c r="NZM35" s="238"/>
      <c r="NZV35" s="238"/>
      <c r="NZW35" s="238"/>
      <c r="NZX35" s="238"/>
      <c r="NZY35" s="238"/>
      <c r="NZZ35" s="238"/>
      <c r="OAA35" s="238"/>
      <c r="OAB35" s="238"/>
      <c r="OAC35" s="238"/>
      <c r="OAL35" s="238"/>
      <c r="OAM35" s="238"/>
      <c r="OAN35" s="238"/>
      <c r="OAO35" s="238"/>
      <c r="OAP35" s="238"/>
      <c r="OAQ35" s="238"/>
      <c r="OAR35" s="238"/>
      <c r="OAS35" s="238"/>
      <c r="OBB35" s="238"/>
      <c r="OBC35" s="238"/>
      <c r="OBD35" s="238"/>
      <c r="OBE35" s="238"/>
      <c r="OBF35" s="238"/>
      <c r="OBG35" s="238"/>
      <c r="OBH35" s="238"/>
      <c r="OBI35" s="238"/>
      <c r="OBR35" s="238"/>
      <c r="OBS35" s="238"/>
      <c r="OBT35" s="238"/>
      <c r="OBU35" s="238"/>
      <c r="OBV35" s="238"/>
      <c r="OBW35" s="238"/>
      <c r="OBX35" s="238"/>
      <c r="OBY35" s="238"/>
      <c r="OCH35" s="238"/>
      <c r="OCI35" s="238"/>
      <c r="OCJ35" s="238"/>
      <c r="OCK35" s="238"/>
      <c r="OCL35" s="238"/>
      <c r="OCM35" s="238"/>
      <c r="OCN35" s="238"/>
      <c r="OCO35" s="238"/>
      <c r="OCX35" s="238"/>
      <c r="OCY35" s="238"/>
      <c r="OCZ35" s="238"/>
      <c r="ODA35" s="238"/>
      <c r="ODB35" s="238"/>
      <c r="ODC35" s="238"/>
      <c r="ODD35" s="238"/>
      <c r="ODE35" s="238"/>
      <c r="ODN35" s="238"/>
      <c r="ODO35" s="238"/>
      <c r="ODP35" s="238"/>
      <c r="ODQ35" s="238"/>
      <c r="ODR35" s="238"/>
      <c r="ODS35" s="238"/>
      <c r="ODT35" s="238"/>
      <c r="ODU35" s="238"/>
      <c r="OED35" s="238"/>
      <c r="OEE35" s="238"/>
      <c r="OEF35" s="238"/>
      <c r="OEG35" s="238"/>
      <c r="OEH35" s="238"/>
      <c r="OEI35" s="238"/>
      <c r="OEJ35" s="238"/>
      <c r="OEK35" s="238"/>
      <c r="OET35" s="238"/>
      <c r="OEU35" s="238"/>
      <c r="OEV35" s="238"/>
      <c r="OEW35" s="238"/>
      <c r="OEX35" s="238"/>
      <c r="OEY35" s="238"/>
      <c r="OEZ35" s="238"/>
      <c r="OFA35" s="238"/>
      <c r="OFJ35" s="238"/>
      <c r="OFK35" s="238"/>
      <c r="OFL35" s="238"/>
      <c r="OFM35" s="238"/>
      <c r="OFN35" s="238"/>
      <c r="OFO35" s="238"/>
      <c r="OFP35" s="238"/>
      <c r="OFQ35" s="238"/>
      <c r="OFZ35" s="238"/>
      <c r="OGA35" s="238"/>
      <c r="OGB35" s="238"/>
      <c r="OGC35" s="238"/>
      <c r="OGD35" s="238"/>
      <c r="OGE35" s="238"/>
      <c r="OGF35" s="238"/>
      <c r="OGG35" s="238"/>
      <c r="OGP35" s="238"/>
      <c r="OGQ35" s="238"/>
      <c r="OGR35" s="238"/>
      <c r="OGS35" s="238"/>
      <c r="OGT35" s="238"/>
      <c r="OGU35" s="238"/>
      <c r="OGV35" s="238"/>
      <c r="OGW35" s="238"/>
      <c r="OHF35" s="238"/>
      <c r="OHG35" s="238"/>
      <c r="OHH35" s="238"/>
      <c r="OHI35" s="238"/>
      <c r="OHJ35" s="238"/>
      <c r="OHK35" s="238"/>
      <c r="OHL35" s="238"/>
      <c r="OHM35" s="238"/>
      <c r="OHV35" s="238"/>
      <c r="OHW35" s="238"/>
      <c r="OHX35" s="238"/>
      <c r="OHY35" s="238"/>
      <c r="OHZ35" s="238"/>
      <c r="OIA35" s="238"/>
      <c r="OIB35" s="238"/>
      <c r="OIC35" s="238"/>
      <c r="OIL35" s="238"/>
      <c r="OIM35" s="238"/>
      <c r="OIN35" s="238"/>
      <c r="OIO35" s="238"/>
      <c r="OIP35" s="238"/>
      <c r="OIQ35" s="238"/>
      <c r="OIR35" s="238"/>
      <c r="OIS35" s="238"/>
      <c r="OJB35" s="238"/>
      <c r="OJC35" s="238"/>
      <c r="OJD35" s="238"/>
      <c r="OJE35" s="238"/>
      <c r="OJF35" s="238"/>
      <c r="OJG35" s="238"/>
      <c r="OJH35" s="238"/>
      <c r="OJI35" s="238"/>
      <c r="OJR35" s="238"/>
      <c r="OJS35" s="238"/>
      <c r="OJT35" s="238"/>
      <c r="OJU35" s="238"/>
      <c r="OJV35" s="238"/>
      <c r="OJW35" s="238"/>
      <c r="OJX35" s="238"/>
      <c r="OJY35" s="238"/>
      <c r="OKH35" s="238"/>
      <c r="OKI35" s="238"/>
      <c r="OKJ35" s="238"/>
      <c r="OKK35" s="238"/>
      <c r="OKL35" s="238"/>
      <c r="OKM35" s="238"/>
      <c r="OKN35" s="238"/>
      <c r="OKO35" s="238"/>
      <c r="OKX35" s="238"/>
      <c r="OKY35" s="238"/>
      <c r="OKZ35" s="238"/>
      <c r="OLA35" s="238"/>
      <c r="OLB35" s="238"/>
      <c r="OLC35" s="238"/>
      <c r="OLD35" s="238"/>
      <c r="OLE35" s="238"/>
      <c r="OLN35" s="238"/>
      <c r="OLO35" s="238"/>
      <c r="OLP35" s="238"/>
      <c r="OLQ35" s="238"/>
      <c r="OLR35" s="238"/>
      <c r="OLS35" s="238"/>
      <c r="OLT35" s="238"/>
      <c r="OLU35" s="238"/>
      <c r="OMD35" s="238"/>
      <c r="OME35" s="238"/>
      <c r="OMF35" s="238"/>
      <c r="OMG35" s="238"/>
      <c r="OMH35" s="238"/>
      <c r="OMI35" s="238"/>
      <c r="OMJ35" s="238"/>
      <c r="OMK35" s="238"/>
      <c r="OMT35" s="238"/>
      <c r="OMU35" s="238"/>
      <c r="OMV35" s="238"/>
      <c r="OMW35" s="238"/>
      <c r="OMX35" s="238"/>
      <c r="OMY35" s="238"/>
      <c r="OMZ35" s="238"/>
      <c r="ONA35" s="238"/>
      <c r="ONJ35" s="238"/>
      <c r="ONK35" s="238"/>
      <c r="ONL35" s="238"/>
      <c r="ONM35" s="238"/>
      <c r="ONN35" s="238"/>
      <c r="ONO35" s="238"/>
      <c r="ONP35" s="238"/>
      <c r="ONQ35" s="238"/>
      <c r="ONZ35" s="238"/>
      <c r="OOA35" s="238"/>
      <c r="OOB35" s="238"/>
      <c r="OOC35" s="238"/>
      <c r="OOD35" s="238"/>
      <c r="OOE35" s="238"/>
      <c r="OOF35" s="238"/>
      <c r="OOG35" s="238"/>
      <c r="OOP35" s="238"/>
      <c r="OOQ35" s="238"/>
      <c r="OOR35" s="238"/>
      <c r="OOS35" s="238"/>
      <c r="OOT35" s="238"/>
      <c r="OOU35" s="238"/>
      <c r="OOV35" s="238"/>
      <c r="OOW35" s="238"/>
      <c r="OPF35" s="238"/>
      <c r="OPG35" s="238"/>
      <c r="OPH35" s="238"/>
      <c r="OPI35" s="238"/>
      <c r="OPJ35" s="238"/>
      <c r="OPK35" s="238"/>
      <c r="OPL35" s="238"/>
      <c r="OPM35" s="238"/>
      <c r="OPV35" s="238"/>
      <c r="OPW35" s="238"/>
      <c r="OPX35" s="238"/>
      <c r="OPY35" s="238"/>
      <c r="OPZ35" s="238"/>
      <c r="OQA35" s="238"/>
      <c r="OQB35" s="238"/>
      <c r="OQC35" s="238"/>
      <c r="OQL35" s="238"/>
      <c r="OQM35" s="238"/>
      <c r="OQN35" s="238"/>
      <c r="OQO35" s="238"/>
      <c r="OQP35" s="238"/>
      <c r="OQQ35" s="238"/>
      <c r="OQR35" s="238"/>
      <c r="OQS35" s="238"/>
      <c r="ORB35" s="238"/>
      <c r="ORC35" s="238"/>
      <c r="ORD35" s="238"/>
      <c r="ORE35" s="238"/>
      <c r="ORF35" s="238"/>
      <c r="ORG35" s="238"/>
      <c r="ORH35" s="238"/>
      <c r="ORI35" s="238"/>
      <c r="ORR35" s="238"/>
      <c r="ORS35" s="238"/>
      <c r="ORT35" s="238"/>
      <c r="ORU35" s="238"/>
      <c r="ORV35" s="238"/>
      <c r="ORW35" s="238"/>
      <c r="ORX35" s="238"/>
      <c r="ORY35" s="238"/>
      <c r="OSH35" s="238"/>
      <c r="OSI35" s="238"/>
      <c r="OSJ35" s="238"/>
      <c r="OSK35" s="238"/>
      <c r="OSL35" s="238"/>
      <c r="OSM35" s="238"/>
      <c r="OSN35" s="238"/>
      <c r="OSO35" s="238"/>
      <c r="OSX35" s="238"/>
      <c r="OSY35" s="238"/>
      <c r="OSZ35" s="238"/>
      <c r="OTA35" s="238"/>
      <c r="OTB35" s="238"/>
      <c r="OTC35" s="238"/>
      <c r="OTD35" s="238"/>
      <c r="OTE35" s="238"/>
      <c r="OTN35" s="238"/>
      <c r="OTO35" s="238"/>
      <c r="OTP35" s="238"/>
      <c r="OTQ35" s="238"/>
      <c r="OTR35" s="238"/>
      <c r="OTS35" s="238"/>
      <c r="OTT35" s="238"/>
      <c r="OTU35" s="238"/>
      <c r="OUD35" s="238"/>
      <c r="OUE35" s="238"/>
      <c r="OUF35" s="238"/>
      <c r="OUG35" s="238"/>
      <c r="OUH35" s="238"/>
      <c r="OUI35" s="238"/>
      <c r="OUJ35" s="238"/>
      <c r="OUK35" s="238"/>
      <c r="OUT35" s="238"/>
      <c r="OUU35" s="238"/>
      <c r="OUV35" s="238"/>
      <c r="OUW35" s="238"/>
      <c r="OUX35" s="238"/>
      <c r="OUY35" s="238"/>
      <c r="OUZ35" s="238"/>
      <c r="OVA35" s="238"/>
      <c r="OVJ35" s="238"/>
      <c r="OVK35" s="238"/>
      <c r="OVL35" s="238"/>
      <c r="OVM35" s="238"/>
      <c r="OVN35" s="238"/>
      <c r="OVO35" s="238"/>
      <c r="OVP35" s="238"/>
      <c r="OVQ35" s="238"/>
      <c r="OVZ35" s="238"/>
      <c r="OWA35" s="238"/>
      <c r="OWB35" s="238"/>
      <c r="OWC35" s="238"/>
      <c r="OWD35" s="238"/>
      <c r="OWE35" s="238"/>
      <c r="OWF35" s="238"/>
      <c r="OWG35" s="238"/>
      <c r="OWP35" s="238"/>
      <c r="OWQ35" s="238"/>
      <c r="OWR35" s="238"/>
      <c r="OWS35" s="238"/>
      <c r="OWT35" s="238"/>
      <c r="OWU35" s="238"/>
      <c r="OWV35" s="238"/>
      <c r="OWW35" s="238"/>
      <c r="OXF35" s="238"/>
      <c r="OXG35" s="238"/>
      <c r="OXH35" s="238"/>
      <c r="OXI35" s="238"/>
      <c r="OXJ35" s="238"/>
      <c r="OXK35" s="238"/>
      <c r="OXL35" s="238"/>
      <c r="OXM35" s="238"/>
      <c r="OXV35" s="238"/>
      <c r="OXW35" s="238"/>
      <c r="OXX35" s="238"/>
      <c r="OXY35" s="238"/>
      <c r="OXZ35" s="238"/>
      <c r="OYA35" s="238"/>
      <c r="OYB35" s="238"/>
      <c r="OYC35" s="238"/>
      <c r="OYL35" s="238"/>
      <c r="OYM35" s="238"/>
      <c r="OYN35" s="238"/>
      <c r="OYO35" s="238"/>
      <c r="OYP35" s="238"/>
      <c r="OYQ35" s="238"/>
      <c r="OYR35" s="238"/>
      <c r="OYS35" s="238"/>
      <c r="OZB35" s="238"/>
      <c r="OZC35" s="238"/>
      <c r="OZD35" s="238"/>
      <c r="OZE35" s="238"/>
      <c r="OZF35" s="238"/>
      <c r="OZG35" s="238"/>
      <c r="OZH35" s="238"/>
      <c r="OZI35" s="238"/>
      <c r="OZR35" s="238"/>
      <c r="OZS35" s="238"/>
      <c r="OZT35" s="238"/>
      <c r="OZU35" s="238"/>
      <c r="OZV35" s="238"/>
      <c r="OZW35" s="238"/>
      <c r="OZX35" s="238"/>
      <c r="OZY35" s="238"/>
      <c r="PAH35" s="238"/>
      <c r="PAI35" s="238"/>
      <c r="PAJ35" s="238"/>
      <c r="PAK35" s="238"/>
      <c r="PAL35" s="238"/>
      <c r="PAM35" s="238"/>
      <c r="PAN35" s="238"/>
      <c r="PAO35" s="238"/>
      <c r="PAX35" s="238"/>
      <c r="PAY35" s="238"/>
      <c r="PAZ35" s="238"/>
      <c r="PBA35" s="238"/>
      <c r="PBB35" s="238"/>
      <c r="PBC35" s="238"/>
      <c r="PBD35" s="238"/>
      <c r="PBE35" s="238"/>
      <c r="PBN35" s="238"/>
      <c r="PBO35" s="238"/>
      <c r="PBP35" s="238"/>
      <c r="PBQ35" s="238"/>
      <c r="PBR35" s="238"/>
      <c r="PBS35" s="238"/>
      <c r="PBT35" s="238"/>
      <c r="PBU35" s="238"/>
      <c r="PCD35" s="238"/>
      <c r="PCE35" s="238"/>
      <c r="PCF35" s="238"/>
      <c r="PCG35" s="238"/>
      <c r="PCH35" s="238"/>
      <c r="PCI35" s="238"/>
      <c r="PCJ35" s="238"/>
      <c r="PCK35" s="238"/>
      <c r="PCT35" s="238"/>
      <c r="PCU35" s="238"/>
      <c r="PCV35" s="238"/>
      <c r="PCW35" s="238"/>
      <c r="PCX35" s="238"/>
      <c r="PCY35" s="238"/>
      <c r="PCZ35" s="238"/>
      <c r="PDA35" s="238"/>
      <c r="PDJ35" s="238"/>
      <c r="PDK35" s="238"/>
      <c r="PDL35" s="238"/>
      <c r="PDM35" s="238"/>
      <c r="PDN35" s="238"/>
      <c r="PDO35" s="238"/>
      <c r="PDP35" s="238"/>
      <c r="PDQ35" s="238"/>
      <c r="PDZ35" s="238"/>
      <c r="PEA35" s="238"/>
      <c r="PEB35" s="238"/>
      <c r="PEC35" s="238"/>
      <c r="PED35" s="238"/>
      <c r="PEE35" s="238"/>
      <c r="PEF35" s="238"/>
      <c r="PEG35" s="238"/>
      <c r="PEP35" s="238"/>
      <c r="PEQ35" s="238"/>
      <c r="PER35" s="238"/>
      <c r="PES35" s="238"/>
      <c r="PET35" s="238"/>
      <c r="PEU35" s="238"/>
      <c r="PEV35" s="238"/>
      <c r="PEW35" s="238"/>
      <c r="PFF35" s="238"/>
      <c r="PFG35" s="238"/>
      <c r="PFH35" s="238"/>
      <c r="PFI35" s="238"/>
      <c r="PFJ35" s="238"/>
      <c r="PFK35" s="238"/>
      <c r="PFL35" s="238"/>
      <c r="PFM35" s="238"/>
      <c r="PFV35" s="238"/>
      <c r="PFW35" s="238"/>
      <c r="PFX35" s="238"/>
      <c r="PFY35" s="238"/>
      <c r="PFZ35" s="238"/>
      <c r="PGA35" s="238"/>
      <c r="PGB35" s="238"/>
      <c r="PGC35" s="238"/>
      <c r="PGL35" s="238"/>
      <c r="PGM35" s="238"/>
      <c r="PGN35" s="238"/>
      <c r="PGO35" s="238"/>
      <c r="PGP35" s="238"/>
      <c r="PGQ35" s="238"/>
      <c r="PGR35" s="238"/>
      <c r="PGS35" s="238"/>
      <c r="PHB35" s="238"/>
      <c r="PHC35" s="238"/>
      <c r="PHD35" s="238"/>
      <c r="PHE35" s="238"/>
      <c r="PHF35" s="238"/>
      <c r="PHG35" s="238"/>
      <c r="PHH35" s="238"/>
      <c r="PHI35" s="238"/>
      <c r="PHR35" s="238"/>
      <c r="PHS35" s="238"/>
      <c r="PHT35" s="238"/>
      <c r="PHU35" s="238"/>
      <c r="PHV35" s="238"/>
      <c r="PHW35" s="238"/>
      <c r="PHX35" s="238"/>
      <c r="PHY35" s="238"/>
      <c r="PIH35" s="238"/>
      <c r="PII35" s="238"/>
      <c r="PIJ35" s="238"/>
      <c r="PIK35" s="238"/>
      <c r="PIL35" s="238"/>
      <c r="PIM35" s="238"/>
      <c r="PIN35" s="238"/>
      <c r="PIO35" s="238"/>
      <c r="PIX35" s="238"/>
      <c r="PIY35" s="238"/>
      <c r="PIZ35" s="238"/>
      <c r="PJA35" s="238"/>
      <c r="PJB35" s="238"/>
      <c r="PJC35" s="238"/>
      <c r="PJD35" s="238"/>
      <c r="PJE35" s="238"/>
      <c r="PJN35" s="238"/>
      <c r="PJO35" s="238"/>
      <c r="PJP35" s="238"/>
      <c r="PJQ35" s="238"/>
      <c r="PJR35" s="238"/>
      <c r="PJS35" s="238"/>
      <c r="PJT35" s="238"/>
      <c r="PJU35" s="238"/>
      <c r="PKD35" s="238"/>
      <c r="PKE35" s="238"/>
      <c r="PKF35" s="238"/>
      <c r="PKG35" s="238"/>
      <c r="PKH35" s="238"/>
      <c r="PKI35" s="238"/>
      <c r="PKJ35" s="238"/>
      <c r="PKK35" s="238"/>
      <c r="PKT35" s="238"/>
      <c r="PKU35" s="238"/>
      <c r="PKV35" s="238"/>
      <c r="PKW35" s="238"/>
      <c r="PKX35" s="238"/>
      <c r="PKY35" s="238"/>
      <c r="PKZ35" s="238"/>
      <c r="PLA35" s="238"/>
      <c r="PLJ35" s="238"/>
      <c r="PLK35" s="238"/>
      <c r="PLL35" s="238"/>
      <c r="PLM35" s="238"/>
      <c r="PLN35" s="238"/>
      <c r="PLO35" s="238"/>
      <c r="PLP35" s="238"/>
      <c r="PLQ35" s="238"/>
      <c r="PLZ35" s="238"/>
      <c r="PMA35" s="238"/>
      <c r="PMB35" s="238"/>
      <c r="PMC35" s="238"/>
      <c r="PMD35" s="238"/>
      <c r="PME35" s="238"/>
      <c r="PMF35" s="238"/>
      <c r="PMG35" s="238"/>
      <c r="PMP35" s="238"/>
      <c r="PMQ35" s="238"/>
      <c r="PMR35" s="238"/>
      <c r="PMS35" s="238"/>
      <c r="PMT35" s="238"/>
      <c r="PMU35" s="238"/>
      <c r="PMV35" s="238"/>
      <c r="PMW35" s="238"/>
      <c r="PNF35" s="238"/>
      <c r="PNG35" s="238"/>
      <c r="PNH35" s="238"/>
      <c r="PNI35" s="238"/>
      <c r="PNJ35" s="238"/>
      <c r="PNK35" s="238"/>
      <c r="PNL35" s="238"/>
      <c r="PNM35" s="238"/>
      <c r="PNV35" s="238"/>
      <c r="PNW35" s="238"/>
      <c r="PNX35" s="238"/>
      <c r="PNY35" s="238"/>
      <c r="PNZ35" s="238"/>
      <c r="POA35" s="238"/>
      <c r="POB35" s="238"/>
      <c r="POC35" s="238"/>
      <c r="POL35" s="238"/>
      <c r="POM35" s="238"/>
      <c r="PON35" s="238"/>
      <c r="POO35" s="238"/>
      <c r="POP35" s="238"/>
      <c r="POQ35" s="238"/>
      <c r="POR35" s="238"/>
      <c r="POS35" s="238"/>
      <c r="PPB35" s="238"/>
      <c r="PPC35" s="238"/>
      <c r="PPD35" s="238"/>
      <c r="PPE35" s="238"/>
      <c r="PPF35" s="238"/>
      <c r="PPG35" s="238"/>
      <c r="PPH35" s="238"/>
      <c r="PPI35" s="238"/>
      <c r="PPR35" s="238"/>
      <c r="PPS35" s="238"/>
      <c r="PPT35" s="238"/>
      <c r="PPU35" s="238"/>
      <c r="PPV35" s="238"/>
      <c r="PPW35" s="238"/>
      <c r="PPX35" s="238"/>
      <c r="PPY35" s="238"/>
      <c r="PQH35" s="238"/>
      <c r="PQI35" s="238"/>
      <c r="PQJ35" s="238"/>
      <c r="PQK35" s="238"/>
      <c r="PQL35" s="238"/>
      <c r="PQM35" s="238"/>
      <c r="PQN35" s="238"/>
      <c r="PQO35" s="238"/>
      <c r="PQX35" s="238"/>
      <c r="PQY35" s="238"/>
      <c r="PQZ35" s="238"/>
      <c r="PRA35" s="238"/>
      <c r="PRB35" s="238"/>
      <c r="PRC35" s="238"/>
      <c r="PRD35" s="238"/>
      <c r="PRE35" s="238"/>
      <c r="PRN35" s="238"/>
      <c r="PRO35" s="238"/>
      <c r="PRP35" s="238"/>
      <c r="PRQ35" s="238"/>
      <c r="PRR35" s="238"/>
      <c r="PRS35" s="238"/>
      <c r="PRT35" s="238"/>
      <c r="PRU35" s="238"/>
      <c r="PSD35" s="238"/>
      <c r="PSE35" s="238"/>
      <c r="PSF35" s="238"/>
      <c r="PSG35" s="238"/>
      <c r="PSH35" s="238"/>
      <c r="PSI35" s="238"/>
      <c r="PSJ35" s="238"/>
      <c r="PSK35" s="238"/>
      <c r="PST35" s="238"/>
      <c r="PSU35" s="238"/>
      <c r="PSV35" s="238"/>
      <c r="PSW35" s="238"/>
      <c r="PSX35" s="238"/>
      <c r="PSY35" s="238"/>
      <c r="PSZ35" s="238"/>
      <c r="PTA35" s="238"/>
      <c r="PTJ35" s="238"/>
      <c r="PTK35" s="238"/>
      <c r="PTL35" s="238"/>
      <c r="PTM35" s="238"/>
      <c r="PTN35" s="238"/>
      <c r="PTO35" s="238"/>
      <c r="PTP35" s="238"/>
      <c r="PTQ35" s="238"/>
      <c r="PTZ35" s="238"/>
      <c r="PUA35" s="238"/>
      <c r="PUB35" s="238"/>
      <c r="PUC35" s="238"/>
      <c r="PUD35" s="238"/>
      <c r="PUE35" s="238"/>
      <c r="PUF35" s="238"/>
      <c r="PUG35" s="238"/>
      <c r="PUP35" s="238"/>
      <c r="PUQ35" s="238"/>
      <c r="PUR35" s="238"/>
      <c r="PUS35" s="238"/>
      <c r="PUT35" s="238"/>
      <c r="PUU35" s="238"/>
      <c r="PUV35" s="238"/>
      <c r="PUW35" s="238"/>
      <c r="PVF35" s="238"/>
      <c r="PVG35" s="238"/>
      <c r="PVH35" s="238"/>
      <c r="PVI35" s="238"/>
      <c r="PVJ35" s="238"/>
      <c r="PVK35" s="238"/>
      <c r="PVL35" s="238"/>
      <c r="PVM35" s="238"/>
      <c r="PVV35" s="238"/>
      <c r="PVW35" s="238"/>
      <c r="PVX35" s="238"/>
      <c r="PVY35" s="238"/>
      <c r="PVZ35" s="238"/>
      <c r="PWA35" s="238"/>
      <c r="PWB35" s="238"/>
      <c r="PWC35" s="238"/>
      <c r="PWL35" s="238"/>
      <c r="PWM35" s="238"/>
      <c r="PWN35" s="238"/>
      <c r="PWO35" s="238"/>
      <c r="PWP35" s="238"/>
      <c r="PWQ35" s="238"/>
      <c r="PWR35" s="238"/>
      <c r="PWS35" s="238"/>
      <c r="PXB35" s="238"/>
      <c r="PXC35" s="238"/>
      <c r="PXD35" s="238"/>
      <c r="PXE35" s="238"/>
      <c r="PXF35" s="238"/>
      <c r="PXG35" s="238"/>
      <c r="PXH35" s="238"/>
      <c r="PXI35" s="238"/>
      <c r="PXR35" s="238"/>
      <c r="PXS35" s="238"/>
      <c r="PXT35" s="238"/>
      <c r="PXU35" s="238"/>
      <c r="PXV35" s="238"/>
      <c r="PXW35" s="238"/>
      <c r="PXX35" s="238"/>
      <c r="PXY35" s="238"/>
      <c r="PYH35" s="238"/>
      <c r="PYI35" s="238"/>
      <c r="PYJ35" s="238"/>
      <c r="PYK35" s="238"/>
      <c r="PYL35" s="238"/>
      <c r="PYM35" s="238"/>
      <c r="PYN35" s="238"/>
      <c r="PYO35" s="238"/>
      <c r="PYX35" s="238"/>
      <c r="PYY35" s="238"/>
      <c r="PYZ35" s="238"/>
      <c r="PZA35" s="238"/>
      <c r="PZB35" s="238"/>
      <c r="PZC35" s="238"/>
      <c r="PZD35" s="238"/>
      <c r="PZE35" s="238"/>
      <c r="PZN35" s="238"/>
      <c r="PZO35" s="238"/>
      <c r="PZP35" s="238"/>
      <c r="PZQ35" s="238"/>
      <c r="PZR35" s="238"/>
      <c r="PZS35" s="238"/>
      <c r="PZT35" s="238"/>
      <c r="PZU35" s="238"/>
      <c r="QAD35" s="238"/>
      <c r="QAE35" s="238"/>
      <c r="QAF35" s="238"/>
      <c r="QAG35" s="238"/>
      <c r="QAH35" s="238"/>
      <c r="QAI35" s="238"/>
      <c r="QAJ35" s="238"/>
      <c r="QAK35" s="238"/>
      <c r="QAT35" s="238"/>
      <c r="QAU35" s="238"/>
      <c r="QAV35" s="238"/>
      <c r="QAW35" s="238"/>
      <c r="QAX35" s="238"/>
      <c r="QAY35" s="238"/>
      <c r="QAZ35" s="238"/>
      <c r="QBA35" s="238"/>
      <c r="QBJ35" s="238"/>
      <c r="QBK35" s="238"/>
      <c r="QBL35" s="238"/>
      <c r="QBM35" s="238"/>
      <c r="QBN35" s="238"/>
      <c r="QBO35" s="238"/>
      <c r="QBP35" s="238"/>
      <c r="QBQ35" s="238"/>
      <c r="QBZ35" s="238"/>
      <c r="QCA35" s="238"/>
      <c r="QCB35" s="238"/>
      <c r="QCC35" s="238"/>
      <c r="QCD35" s="238"/>
      <c r="QCE35" s="238"/>
      <c r="QCF35" s="238"/>
      <c r="QCG35" s="238"/>
      <c r="QCP35" s="238"/>
      <c r="QCQ35" s="238"/>
      <c r="QCR35" s="238"/>
      <c r="QCS35" s="238"/>
      <c r="QCT35" s="238"/>
      <c r="QCU35" s="238"/>
      <c r="QCV35" s="238"/>
      <c r="QCW35" s="238"/>
      <c r="QDF35" s="238"/>
      <c r="QDG35" s="238"/>
      <c r="QDH35" s="238"/>
      <c r="QDI35" s="238"/>
      <c r="QDJ35" s="238"/>
      <c r="QDK35" s="238"/>
      <c r="QDL35" s="238"/>
      <c r="QDM35" s="238"/>
      <c r="QDV35" s="238"/>
      <c r="QDW35" s="238"/>
      <c r="QDX35" s="238"/>
      <c r="QDY35" s="238"/>
      <c r="QDZ35" s="238"/>
      <c r="QEA35" s="238"/>
      <c r="QEB35" s="238"/>
      <c r="QEC35" s="238"/>
      <c r="QEL35" s="238"/>
      <c r="QEM35" s="238"/>
      <c r="QEN35" s="238"/>
      <c r="QEO35" s="238"/>
      <c r="QEP35" s="238"/>
      <c r="QEQ35" s="238"/>
      <c r="QER35" s="238"/>
      <c r="QES35" s="238"/>
      <c r="QFB35" s="238"/>
      <c r="QFC35" s="238"/>
      <c r="QFD35" s="238"/>
      <c r="QFE35" s="238"/>
      <c r="QFF35" s="238"/>
      <c r="QFG35" s="238"/>
      <c r="QFH35" s="238"/>
      <c r="QFI35" s="238"/>
      <c r="QFR35" s="238"/>
      <c r="QFS35" s="238"/>
      <c r="QFT35" s="238"/>
      <c r="QFU35" s="238"/>
      <c r="QFV35" s="238"/>
      <c r="QFW35" s="238"/>
      <c r="QFX35" s="238"/>
      <c r="QFY35" s="238"/>
      <c r="QGH35" s="238"/>
      <c r="QGI35" s="238"/>
      <c r="QGJ35" s="238"/>
      <c r="QGK35" s="238"/>
      <c r="QGL35" s="238"/>
      <c r="QGM35" s="238"/>
      <c r="QGN35" s="238"/>
      <c r="QGO35" s="238"/>
      <c r="QGX35" s="238"/>
      <c r="QGY35" s="238"/>
      <c r="QGZ35" s="238"/>
      <c r="QHA35" s="238"/>
      <c r="QHB35" s="238"/>
      <c r="QHC35" s="238"/>
      <c r="QHD35" s="238"/>
      <c r="QHE35" s="238"/>
      <c r="QHN35" s="238"/>
      <c r="QHO35" s="238"/>
      <c r="QHP35" s="238"/>
      <c r="QHQ35" s="238"/>
      <c r="QHR35" s="238"/>
      <c r="QHS35" s="238"/>
      <c r="QHT35" s="238"/>
      <c r="QHU35" s="238"/>
      <c r="QID35" s="238"/>
      <c r="QIE35" s="238"/>
      <c r="QIF35" s="238"/>
      <c r="QIG35" s="238"/>
      <c r="QIH35" s="238"/>
      <c r="QII35" s="238"/>
      <c r="QIJ35" s="238"/>
      <c r="QIK35" s="238"/>
      <c r="QIT35" s="238"/>
      <c r="QIU35" s="238"/>
      <c r="QIV35" s="238"/>
      <c r="QIW35" s="238"/>
      <c r="QIX35" s="238"/>
      <c r="QIY35" s="238"/>
      <c r="QIZ35" s="238"/>
      <c r="QJA35" s="238"/>
      <c r="QJJ35" s="238"/>
      <c r="QJK35" s="238"/>
      <c r="QJL35" s="238"/>
      <c r="QJM35" s="238"/>
      <c r="QJN35" s="238"/>
      <c r="QJO35" s="238"/>
      <c r="QJP35" s="238"/>
      <c r="QJQ35" s="238"/>
      <c r="QJZ35" s="238"/>
      <c r="QKA35" s="238"/>
      <c r="QKB35" s="238"/>
      <c r="QKC35" s="238"/>
      <c r="QKD35" s="238"/>
      <c r="QKE35" s="238"/>
      <c r="QKF35" s="238"/>
      <c r="QKG35" s="238"/>
      <c r="QKP35" s="238"/>
      <c r="QKQ35" s="238"/>
      <c r="QKR35" s="238"/>
      <c r="QKS35" s="238"/>
      <c r="QKT35" s="238"/>
      <c r="QKU35" s="238"/>
      <c r="QKV35" s="238"/>
      <c r="QKW35" s="238"/>
      <c r="QLF35" s="238"/>
      <c r="QLG35" s="238"/>
      <c r="QLH35" s="238"/>
      <c r="QLI35" s="238"/>
      <c r="QLJ35" s="238"/>
      <c r="QLK35" s="238"/>
      <c r="QLL35" s="238"/>
      <c r="QLM35" s="238"/>
      <c r="QLV35" s="238"/>
      <c r="QLW35" s="238"/>
      <c r="QLX35" s="238"/>
      <c r="QLY35" s="238"/>
      <c r="QLZ35" s="238"/>
      <c r="QMA35" s="238"/>
      <c r="QMB35" s="238"/>
      <c r="QMC35" s="238"/>
      <c r="QML35" s="238"/>
      <c r="QMM35" s="238"/>
      <c r="QMN35" s="238"/>
      <c r="QMO35" s="238"/>
      <c r="QMP35" s="238"/>
      <c r="QMQ35" s="238"/>
      <c r="QMR35" s="238"/>
      <c r="QMS35" s="238"/>
      <c r="QNB35" s="238"/>
      <c r="QNC35" s="238"/>
      <c r="QND35" s="238"/>
      <c r="QNE35" s="238"/>
      <c r="QNF35" s="238"/>
      <c r="QNG35" s="238"/>
      <c r="QNH35" s="238"/>
      <c r="QNI35" s="238"/>
      <c r="QNR35" s="238"/>
      <c r="QNS35" s="238"/>
      <c r="QNT35" s="238"/>
      <c r="QNU35" s="238"/>
      <c r="QNV35" s="238"/>
      <c r="QNW35" s="238"/>
      <c r="QNX35" s="238"/>
      <c r="QNY35" s="238"/>
      <c r="QOH35" s="238"/>
      <c r="QOI35" s="238"/>
      <c r="QOJ35" s="238"/>
      <c r="QOK35" s="238"/>
      <c r="QOL35" s="238"/>
      <c r="QOM35" s="238"/>
      <c r="QON35" s="238"/>
      <c r="QOO35" s="238"/>
      <c r="QOX35" s="238"/>
      <c r="QOY35" s="238"/>
      <c r="QOZ35" s="238"/>
      <c r="QPA35" s="238"/>
      <c r="QPB35" s="238"/>
      <c r="QPC35" s="238"/>
      <c r="QPD35" s="238"/>
      <c r="QPE35" s="238"/>
      <c r="QPN35" s="238"/>
      <c r="QPO35" s="238"/>
      <c r="QPP35" s="238"/>
      <c r="QPQ35" s="238"/>
      <c r="QPR35" s="238"/>
      <c r="QPS35" s="238"/>
      <c r="QPT35" s="238"/>
      <c r="QPU35" s="238"/>
      <c r="QQD35" s="238"/>
      <c r="QQE35" s="238"/>
      <c r="QQF35" s="238"/>
      <c r="QQG35" s="238"/>
      <c r="QQH35" s="238"/>
      <c r="QQI35" s="238"/>
      <c r="QQJ35" s="238"/>
      <c r="QQK35" s="238"/>
      <c r="QQT35" s="238"/>
      <c r="QQU35" s="238"/>
      <c r="QQV35" s="238"/>
      <c r="QQW35" s="238"/>
      <c r="QQX35" s="238"/>
      <c r="QQY35" s="238"/>
      <c r="QQZ35" s="238"/>
      <c r="QRA35" s="238"/>
      <c r="QRJ35" s="238"/>
      <c r="QRK35" s="238"/>
      <c r="QRL35" s="238"/>
      <c r="QRM35" s="238"/>
      <c r="QRN35" s="238"/>
      <c r="QRO35" s="238"/>
      <c r="QRP35" s="238"/>
      <c r="QRQ35" s="238"/>
      <c r="QRZ35" s="238"/>
      <c r="QSA35" s="238"/>
      <c r="QSB35" s="238"/>
      <c r="QSC35" s="238"/>
      <c r="QSD35" s="238"/>
      <c r="QSE35" s="238"/>
      <c r="QSF35" s="238"/>
      <c r="QSG35" s="238"/>
      <c r="QSP35" s="238"/>
      <c r="QSQ35" s="238"/>
      <c r="QSR35" s="238"/>
      <c r="QSS35" s="238"/>
      <c r="QST35" s="238"/>
      <c r="QSU35" s="238"/>
      <c r="QSV35" s="238"/>
      <c r="QSW35" s="238"/>
      <c r="QTF35" s="238"/>
      <c r="QTG35" s="238"/>
      <c r="QTH35" s="238"/>
      <c r="QTI35" s="238"/>
      <c r="QTJ35" s="238"/>
      <c r="QTK35" s="238"/>
      <c r="QTL35" s="238"/>
      <c r="QTM35" s="238"/>
      <c r="QTV35" s="238"/>
      <c r="QTW35" s="238"/>
      <c r="QTX35" s="238"/>
      <c r="QTY35" s="238"/>
      <c r="QTZ35" s="238"/>
      <c r="QUA35" s="238"/>
      <c r="QUB35" s="238"/>
      <c r="QUC35" s="238"/>
      <c r="QUL35" s="238"/>
      <c r="QUM35" s="238"/>
      <c r="QUN35" s="238"/>
      <c r="QUO35" s="238"/>
      <c r="QUP35" s="238"/>
      <c r="QUQ35" s="238"/>
      <c r="QUR35" s="238"/>
      <c r="QUS35" s="238"/>
      <c r="QVB35" s="238"/>
      <c r="QVC35" s="238"/>
      <c r="QVD35" s="238"/>
      <c r="QVE35" s="238"/>
      <c r="QVF35" s="238"/>
      <c r="QVG35" s="238"/>
      <c r="QVH35" s="238"/>
      <c r="QVI35" s="238"/>
      <c r="QVR35" s="238"/>
      <c r="QVS35" s="238"/>
      <c r="QVT35" s="238"/>
      <c r="QVU35" s="238"/>
      <c r="QVV35" s="238"/>
      <c r="QVW35" s="238"/>
      <c r="QVX35" s="238"/>
      <c r="QVY35" s="238"/>
      <c r="QWH35" s="238"/>
      <c r="QWI35" s="238"/>
      <c r="QWJ35" s="238"/>
      <c r="QWK35" s="238"/>
      <c r="QWL35" s="238"/>
      <c r="QWM35" s="238"/>
      <c r="QWN35" s="238"/>
      <c r="QWO35" s="238"/>
      <c r="QWX35" s="238"/>
      <c r="QWY35" s="238"/>
      <c r="QWZ35" s="238"/>
      <c r="QXA35" s="238"/>
      <c r="QXB35" s="238"/>
      <c r="QXC35" s="238"/>
      <c r="QXD35" s="238"/>
      <c r="QXE35" s="238"/>
      <c r="QXN35" s="238"/>
      <c r="QXO35" s="238"/>
      <c r="QXP35" s="238"/>
      <c r="QXQ35" s="238"/>
      <c r="QXR35" s="238"/>
      <c r="QXS35" s="238"/>
      <c r="QXT35" s="238"/>
      <c r="QXU35" s="238"/>
      <c r="QYD35" s="238"/>
      <c r="QYE35" s="238"/>
      <c r="QYF35" s="238"/>
      <c r="QYG35" s="238"/>
      <c r="QYH35" s="238"/>
      <c r="QYI35" s="238"/>
      <c r="QYJ35" s="238"/>
      <c r="QYK35" s="238"/>
      <c r="QYT35" s="238"/>
      <c r="QYU35" s="238"/>
      <c r="QYV35" s="238"/>
      <c r="QYW35" s="238"/>
      <c r="QYX35" s="238"/>
      <c r="QYY35" s="238"/>
      <c r="QYZ35" s="238"/>
      <c r="QZA35" s="238"/>
      <c r="QZJ35" s="238"/>
      <c r="QZK35" s="238"/>
      <c r="QZL35" s="238"/>
      <c r="QZM35" s="238"/>
      <c r="QZN35" s="238"/>
      <c r="QZO35" s="238"/>
      <c r="QZP35" s="238"/>
      <c r="QZQ35" s="238"/>
      <c r="QZZ35" s="238"/>
      <c r="RAA35" s="238"/>
      <c r="RAB35" s="238"/>
      <c r="RAC35" s="238"/>
      <c r="RAD35" s="238"/>
      <c r="RAE35" s="238"/>
      <c r="RAF35" s="238"/>
      <c r="RAG35" s="238"/>
      <c r="RAP35" s="238"/>
      <c r="RAQ35" s="238"/>
      <c r="RAR35" s="238"/>
      <c r="RAS35" s="238"/>
      <c r="RAT35" s="238"/>
      <c r="RAU35" s="238"/>
      <c r="RAV35" s="238"/>
      <c r="RAW35" s="238"/>
      <c r="RBF35" s="238"/>
      <c r="RBG35" s="238"/>
      <c r="RBH35" s="238"/>
      <c r="RBI35" s="238"/>
      <c r="RBJ35" s="238"/>
      <c r="RBK35" s="238"/>
      <c r="RBL35" s="238"/>
      <c r="RBM35" s="238"/>
      <c r="RBV35" s="238"/>
      <c r="RBW35" s="238"/>
      <c r="RBX35" s="238"/>
      <c r="RBY35" s="238"/>
      <c r="RBZ35" s="238"/>
      <c r="RCA35" s="238"/>
      <c r="RCB35" s="238"/>
      <c r="RCC35" s="238"/>
      <c r="RCL35" s="238"/>
      <c r="RCM35" s="238"/>
      <c r="RCN35" s="238"/>
      <c r="RCO35" s="238"/>
      <c r="RCP35" s="238"/>
      <c r="RCQ35" s="238"/>
      <c r="RCR35" s="238"/>
      <c r="RCS35" s="238"/>
      <c r="RDB35" s="238"/>
      <c r="RDC35" s="238"/>
      <c r="RDD35" s="238"/>
      <c r="RDE35" s="238"/>
      <c r="RDF35" s="238"/>
      <c r="RDG35" s="238"/>
      <c r="RDH35" s="238"/>
      <c r="RDI35" s="238"/>
      <c r="RDR35" s="238"/>
      <c r="RDS35" s="238"/>
      <c r="RDT35" s="238"/>
      <c r="RDU35" s="238"/>
      <c r="RDV35" s="238"/>
      <c r="RDW35" s="238"/>
      <c r="RDX35" s="238"/>
      <c r="RDY35" s="238"/>
      <c r="REH35" s="238"/>
      <c r="REI35" s="238"/>
      <c r="REJ35" s="238"/>
      <c r="REK35" s="238"/>
      <c r="REL35" s="238"/>
      <c r="REM35" s="238"/>
      <c r="REN35" s="238"/>
      <c r="REO35" s="238"/>
      <c r="REX35" s="238"/>
      <c r="REY35" s="238"/>
      <c r="REZ35" s="238"/>
      <c r="RFA35" s="238"/>
      <c r="RFB35" s="238"/>
      <c r="RFC35" s="238"/>
      <c r="RFD35" s="238"/>
      <c r="RFE35" s="238"/>
      <c r="RFN35" s="238"/>
      <c r="RFO35" s="238"/>
      <c r="RFP35" s="238"/>
      <c r="RFQ35" s="238"/>
      <c r="RFR35" s="238"/>
      <c r="RFS35" s="238"/>
      <c r="RFT35" s="238"/>
      <c r="RFU35" s="238"/>
      <c r="RGD35" s="238"/>
      <c r="RGE35" s="238"/>
      <c r="RGF35" s="238"/>
      <c r="RGG35" s="238"/>
      <c r="RGH35" s="238"/>
      <c r="RGI35" s="238"/>
      <c r="RGJ35" s="238"/>
      <c r="RGK35" s="238"/>
      <c r="RGT35" s="238"/>
      <c r="RGU35" s="238"/>
      <c r="RGV35" s="238"/>
      <c r="RGW35" s="238"/>
      <c r="RGX35" s="238"/>
      <c r="RGY35" s="238"/>
      <c r="RGZ35" s="238"/>
      <c r="RHA35" s="238"/>
      <c r="RHJ35" s="238"/>
      <c r="RHK35" s="238"/>
      <c r="RHL35" s="238"/>
      <c r="RHM35" s="238"/>
      <c r="RHN35" s="238"/>
      <c r="RHO35" s="238"/>
      <c r="RHP35" s="238"/>
      <c r="RHQ35" s="238"/>
      <c r="RHZ35" s="238"/>
      <c r="RIA35" s="238"/>
      <c r="RIB35" s="238"/>
      <c r="RIC35" s="238"/>
      <c r="RID35" s="238"/>
      <c r="RIE35" s="238"/>
      <c r="RIF35" s="238"/>
      <c r="RIG35" s="238"/>
      <c r="RIP35" s="238"/>
      <c r="RIQ35" s="238"/>
      <c r="RIR35" s="238"/>
      <c r="RIS35" s="238"/>
      <c r="RIT35" s="238"/>
      <c r="RIU35" s="238"/>
      <c r="RIV35" s="238"/>
      <c r="RIW35" s="238"/>
      <c r="RJF35" s="238"/>
      <c r="RJG35" s="238"/>
      <c r="RJH35" s="238"/>
      <c r="RJI35" s="238"/>
      <c r="RJJ35" s="238"/>
      <c r="RJK35" s="238"/>
      <c r="RJL35" s="238"/>
      <c r="RJM35" s="238"/>
      <c r="RJV35" s="238"/>
      <c r="RJW35" s="238"/>
      <c r="RJX35" s="238"/>
      <c r="RJY35" s="238"/>
      <c r="RJZ35" s="238"/>
      <c r="RKA35" s="238"/>
      <c r="RKB35" s="238"/>
      <c r="RKC35" s="238"/>
      <c r="RKL35" s="238"/>
      <c r="RKM35" s="238"/>
      <c r="RKN35" s="238"/>
      <c r="RKO35" s="238"/>
      <c r="RKP35" s="238"/>
      <c r="RKQ35" s="238"/>
      <c r="RKR35" s="238"/>
      <c r="RKS35" s="238"/>
      <c r="RLB35" s="238"/>
      <c r="RLC35" s="238"/>
      <c r="RLD35" s="238"/>
      <c r="RLE35" s="238"/>
      <c r="RLF35" s="238"/>
      <c r="RLG35" s="238"/>
      <c r="RLH35" s="238"/>
      <c r="RLI35" s="238"/>
      <c r="RLR35" s="238"/>
      <c r="RLS35" s="238"/>
      <c r="RLT35" s="238"/>
      <c r="RLU35" s="238"/>
      <c r="RLV35" s="238"/>
      <c r="RLW35" s="238"/>
      <c r="RLX35" s="238"/>
      <c r="RLY35" s="238"/>
      <c r="RMH35" s="238"/>
      <c r="RMI35" s="238"/>
      <c r="RMJ35" s="238"/>
      <c r="RMK35" s="238"/>
      <c r="RML35" s="238"/>
      <c r="RMM35" s="238"/>
      <c r="RMN35" s="238"/>
      <c r="RMO35" s="238"/>
      <c r="RMX35" s="238"/>
      <c r="RMY35" s="238"/>
      <c r="RMZ35" s="238"/>
      <c r="RNA35" s="238"/>
      <c r="RNB35" s="238"/>
      <c r="RNC35" s="238"/>
      <c r="RND35" s="238"/>
      <c r="RNE35" s="238"/>
      <c r="RNN35" s="238"/>
      <c r="RNO35" s="238"/>
      <c r="RNP35" s="238"/>
      <c r="RNQ35" s="238"/>
      <c r="RNR35" s="238"/>
      <c r="RNS35" s="238"/>
      <c r="RNT35" s="238"/>
      <c r="RNU35" s="238"/>
      <c r="ROD35" s="238"/>
      <c r="ROE35" s="238"/>
      <c r="ROF35" s="238"/>
      <c r="ROG35" s="238"/>
      <c r="ROH35" s="238"/>
      <c r="ROI35" s="238"/>
      <c r="ROJ35" s="238"/>
      <c r="ROK35" s="238"/>
      <c r="ROT35" s="238"/>
      <c r="ROU35" s="238"/>
      <c r="ROV35" s="238"/>
      <c r="ROW35" s="238"/>
      <c r="ROX35" s="238"/>
      <c r="ROY35" s="238"/>
      <c r="ROZ35" s="238"/>
      <c r="RPA35" s="238"/>
      <c r="RPJ35" s="238"/>
      <c r="RPK35" s="238"/>
      <c r="RPL35" s="238"/>
      <c r="RPM35" s="238"/>
      <c r="RPN35" s="238"/>
      <c r="RPO35" s="238"/>
      <c r="RPP35" s="238"/>
      <c r="RPQ35" s="238"/>
      <c r="RPZ35" s="238"/>
      <c r="RQA35" s="238"/>
      <c r="RQB35" s="238"/>
      <c r="RQC35" s="238"/>
      <c r="RQD35" s="238"/>
      <c r="RQE35" s="238"/>
      <c r="RQF35" s="238"/>
      <c r="RQG35" s="238"/>
      <c r="RQP35" s="238"/>
      <c r="RQQ35" s="238"/>
      <c r="RQR35" s="238"/>
      <c r="RQS35" s="238"/>
      <c r="RQT35" s="238"/>
      <c r="RQU35" s="238"/>
      <c r="RQV35" s="238"/>
      <c r="RQW35" s="238"/>
      <c r="RRF35" s="238"/>
      <c r="RRG35" s="238"/>
      <c r="RRH35" s="238"/>
      <c r="RRI35" s="238"/>
      <c r="RRJ35" s="238"/>
      <c r="RRK35" s="238"/>
      <c r="RRL35" s="238"/>
      <c r="RRM35" s="238"/>
      <c r="RRV35" s="238"/>
      <c r="RRW35" s="238"/>
      <c r="RRX35" s="238"/>
      <c r="RRY35" s="238"/>
      <c r="RRZ35" s="238"/>
      <c r="RSA35" s="238"/>
      <c r="RSB35" s="238"/>
      <c r="RSC35" s="238"/>
      <c r="RSL35" s="238"/>
      <c r="RSM35" s="238"/>
      <c r="RSN35" s="238"/>
      <c r="RSO35" s="238"/>
      <c r="RSP35" s="238"/>
      <c r="RSQ35" s="238"/>
      <c r="RSR35" s="238"/>
      <c r="RSS35" s="238"/>
      <c r="RTB35" s="238"/>
      <c r="RTC35" s="238"/>
      <c r="RTD35" s="238"/>
      <c r="RTE35" s="238"/>
      <c r="RTF35" s="238"/>
      <c r="RTG35" s="238"/>
      <c r="RTH35" s="238"/>
      <c r="RTI35" s="238"/>
      <c r="RTR35" s="238"/>
      <c r="RTS35" s="238"/>
      <c r="RTT35" s="238"/>
      <c r="RTU35" s="238"/>
      <c r="RTV35" s="238"/>
      <c r="RTW35" s="238"/>
      <c r="RTX35" s="238"/>
      <c r="RTY35" s="238"/>
      <c r="RUH35" s="238"/>
      <c r="RUI35" s="238"/>
      <c r="RUJ35" s="238"/>
      <c r="RUK35" s="238"/>
      <c r="RUL35" s="238"/>
      <c r="RUM35" s="238"/>
      <c r="RUN35" s="238"/>
      <c r="RUO35" s="238"/>
      <c r="RUX35" s="238"/>
      <c r="RUY35" s="238"/>
      <c r="RUZ35" s="238"/>
      <c r="RVA35" s="238"/>
      <c r="RVB35" s="238"/>
      <c r="RVC35" s="238"/>
      <c r="RVD35" s="238"/>
      <c r="RVE35" s="238"/>
      <c r="RVN35" s="238"/>
      <c r="RVO35" s="238"/>
      <c r="RVP35" s="238"/>
      <c r="RVQ35" s="238"/>
      <c r="RVR35" s="238"/>
      <c r="RVS35" s="238"/>
      <c r="RVT35" s="238"/>
      <c r="RVU35" s="238"/>
      <c r="RWD35" s="238"/>
      <c r="RWE35" s="238"/>
      <c r="RWF35" s="238"/>
      <c r="RWG35" s="238"/>
      <c r="RWH35" s="238"/>
      <c r="RWI35" s="238"/>
      <c r="RWJ35" s="238"/>
      <c r="RWK35" s="238"/>
      <c r="RWT35" s="238"/>
      <c r="RWU35" s="238"/>
      <c r="RWV35" s="238"/>
      <c r="RWW35" s="238"/>
      <c r="RWX35" s="238"/>
      <c r="RWY35" s="238"/>
      <c r="RWZ35" s="238"/>
      <c r="RXA35" s="238"/>
      <c r="RXJ35" s="238"/>
      <c r="RXK35" s="238"/>
      <c r="RXL35" s="238"/>
      <c r="RXM35" s="238"/>
      <c r="RXN35" s="238"/>
      <c r="RXO35" s="238"/>
      <c r="RXP35" s="238"/>
      <c r="RXQ35" s="238"/>
      <c r="RXZ35" s="238"/>
      <c r="RYA35" s="238"/>
      <c r="RYB35" s="238"/>
      <c r="RYC35" s="238"/>
      <c r="RYD35" s="238"/>
      <c r="RYE35" s="238"/>
      <c r="RYF35" s="238"/>
      <c r="RYG35" s="238"/>
      <c r="RYP35" s="238"/>
      <c r="RYQ35" s="238"/>
      <c r="RYR35" s="238"/>
      <c r="RYS35" s="238"/>
      <c r="RYT35" s="238"/>
      <c r="RYU35" s="238"/>
      <c r="RYV35" s="238"/>
      <c r="RYW35" s="238"/>
      <c r="RZF35" s="238"/>
      <c r="RZG35" s="238"/>
      <c r="RZH35" s="238"/>
      <c r="RZI35" s="238"/>
      <c r="RZJ35" s="238"/>
      <c r="RZK35" s="238"/>
      <c r="RZL35" s="238"/>
      <c r="RZM35" s="238"/>
      <c r="RZV35" s="238"/>
      <c r="RZW35" s="238"/>
      <c r="RZX35" s="238"/>
      <c r="RZY35" s="238"/>
      <c r="RZZ35" s="238"/>
      <c r="SAA35" s="238"/>
      <c r="SAB35" s="238"/>
      <c r="SAC35" s="238"/>
      <c r="SAL35" s="238"/>
      <c r="SAM35" s="238"/>
      <c r="SAN35" s="238"/>
      <c r="SAO35" s="238"/>
      <c r="SAP35" s="238"/>
      <c r="SAQ35" s="238"/>
      <c r="SAR35" s="238"/>
      <c r="SAS35" s="238"/>
      <c r="SBB35" s="238"/>
      <c r="SBC35" s="238"/>
      <c r="SBD35" s="238"/>
      <c r="SBE35" s="238"/>
      <c r="SBF35" s="238"/>
      <c r="SBG35" s="238"/>
      <c r="SBH35" s="238"/>
      <c r="SBI35" s="238"/>
      <c r="SBR35" s="238"/>
      <c r="SBS35" s="238"/>
      <c r="SBT35" s="238"/>
      <c r="SBU35" s="238"/>
      <c r="SBV35" s="238"/>
      <c r="SBW35" s="238"/>
      <c r="SBX35" s="238"/>
      <c r="SBY35" s="238"/>
      <c r="SCH35" s="238"/>
      <c r="SCI35" s="238"/>
      <c r="SCJ35" s="238"/>
      <c r="SCK35" s="238"/>
      <c r="SCL35" s="238"/>
      <c r="SCM35" s="238"/>
      <c r="SCN35" s="238"/>
      <c r="SCO35" s="238"/>
      <c r="SCX35" s="238"/>
      <c r="SCY35" s="238"/>
      <c r="SCZ35" s="238"/>
      <c r="SDA35" s="238"/>
      <c r="SDB35" s="238"/>
      <c r="SDC35" s="238"/>
      <c r="SDD35" s="238"/>
      <c r="SDE35" s="238"/>
      <c r="SDN35" s="238"/>
      <c r="SDO35" s="238"/>
      <c r="SDP35" s="238"/>
      <c r="SDQ35" s="238"/>
      <c r="SDR35" s="238"/>
      <c r="SDS35" s="238"/>
      <c r="SDT35" s="238"/>
      <c r="SDU35" s="238"/>
      <c r="SED35" s="238"/>
      <c r="SEE35" s="238"/>
      <c r="SEF35" s="238"/>
      <c r="SEG35" s="238"/>
      <c r="SEH35" s="238"/>
      <c r="SEI35" s="238"/>
      <c r="SEJ35" s="238"/>
      <c r="SEK35" s="238"/>
      <c r="SET35" s="238"/>
      <c r="SEU35" s="238"/>
      <c r="SEV35" s="238"/>
      <c r="SEW35" s="238"/>
      <c r="SEX35" s="238"/>
      <c r="SEY35" s="238"/>
      <c r="SEZ35" s="238"/>
      <c r="SFA35" s="238"/>
      <c r="SFJ35" s="238"/>
      <c r="SFK35" s="238"/>
      <c r="SFL35" s="238"/>
      <c r="SFM35" s="238"/>
      <c r="SFN35" s="238"/>
      <c r="SFO35" s="238"/>
      <c r="SFP35" s="238"/>
      <c r="SFQ35" s="238"/>
      <c r="SFZ35" s="238"/>
      <c r="SGA35" s="238"/>
      <c r="SGB35" s="238"/>
      <c r="SGC35" s="238"/>
      <c r="SGD35" s="238"/>
      <c r="SGE35" s="238"/>
      <c r="SGF35" s="238"/>
      <c r="SGG35" s="238"/>
      <c r="SGP35" s="238"/>
      <c r="SGQ35" s="238"/>
      <c r="SGR35" s="238"/>
      <c r="SGS35" s="238"/>
      <c r="SGT35" s="238"/>
      <c r="SGU35" s="238"/>
      <c r="SGV35" s="238"/>
      <c r="SGW35" s="238"/>
      <c r="SHF35" s="238"/>
      <c r="SHG35" s="238"/>
      <c r="SHH35" s="238"/>
      <c r="SHI35" s="238"/>
      <c r="SHJ35" s="238"/>
      <c r="SHK35" s="238"/>
      <c r="SHL35" s="238"/>
      <c r="SHM35" s="238"/>
      <c r="SHV35" s="238"/>
      <c r="SHW35" s="238"/>
      <c r="SHX35" s="238"/>
      <c r="SHY35" s="238"/>
      <c r="SHZ35" s="238"/>
      <c r="SIA35" s="238"/>
      <c r="SIB35" s="238"/>
      <c r="SIC35" s="238"/>
      <c r="SIL35" s="238"/>
      <c r="SIM35" s="238"/>
      <c r="SIN35" s="238"/>
      <c r="SIO35" s="238"/>
      <c r="SIP35" s="238"/>
      <c r="SIQ35" s="238"/>
      <c r="SIR35" s="238"/>
      <c r="SIS35" s="238"/>
      <c r="SJB35" s="238"/>
      <c r="SJC35" s="238"/>
      <c r="SJD35" s="238"/>
      <c r="SJE35" s="238"/>
      <c r="SJF35" s="238"/>
      <c r="SJG35" s="238"/>
      <c r="SJH35" s="238"/>
      <c r="SJI35" s="238"/>
      <c r="SJR35" s="238"/>
      <c r="SJS35" s="238"/>
      <c r="SJT35" s="238"/>
      <c r="SJU35" s="238"/>
      <c r="SJV35" s="238"/>
      <c r="SJW35" s="238"/>
      <c r="SJX35" s="238"/>
      <c r="SJY35" s="238"/>
      <c r="SKH35" s="238"/>
      <c r="SKI35" s="238"/>
      <c r="SKJ35" s="238"/>
      <c r="SKK35" s="238"/>
      <c r="SKL35" s="238"/>
      <c r="SKM35" s="238"/>
      <c r="SKN35" s="238"/>
      <c r="SKO35" s="238"/>
      <c r="SKX35" s="238"/>
      <c r="SKY35" s="238"/>
      <c r="SKZ35" s="238"/>
      <c r="SLA35" s="238"/>
      <c r="SLB35" s="238"/>
      <c r="SLC35" s="238"/>
      <c r="SLD35" s="238"/>
      <c r="SLE35" s="238"/>
      <c r="SLN35" s="238"/>
      <c r="SLO35" s="238"/>
      <c r="SLP35" s="238"/>
      <c r="SLQ35" s="238"/>
      <c r="SLR35" s="238"/>
      <c r="SLS35" s="238"/>
      <c r="SLT35" s="238"/>
      <c r="SLU35" s="238"/>
      <c r="SMD35" s="238"/>
      <c r="SME35" s="238"/>
      <c r="SMF35" s="238"/>
      <c r="SMG35" s="238"/>
      <c r="SMH35" s="238"/>
      <c r="SMI35" s="238"/>
      <c r="SMJ35" s="238"/>
      <c r="SMK35" s="238"/>
      <c r="SMT35" s="238"/>
      <c r="SMU35" s="238"/>
      <c r="SMV35" s="238"/>
      <c r="SMW35" s="238"/>
      <c r="SMX35" s="238"/>
      <c r="SMY35" s="238"/>
      <c r="SMZ35" s="238"/>
      <c r="SNA35" s="238"/>
      <c r="SNJ35" s="238"/>
      <c r="SNK35" s="238"/>
      <c r="SNL35" s="238"/>
      <c r="SNM35" s="238"/>
      <c r="SNN35" s="238"/>
      <c r="SNO35" s="238"/>
      <c r="SNP35" s="238"/>
      <c r="SNQ35" s="238"/>
      <c r="SNZ35" s="238"/>
      <c r="SOA35" s="238"/>
      <c r="SOB35" s="238"/>
      <c r="SOC35" s="238"/>
      <c r="SOD35" s="238"/>
      <c r="SOE35" s="238"/>
      <c r="SOF35" s="238"/>
      <c r="SOG35" s="238"/>
      <c r="SOP35" s="238"/>
      <c r="SOQ35" s="238"/>
      <c r="SOR35" s="238"/>
      <c r="SOS35" s="238"/>
      <c r="SOT35" s="238"/>
      <c r="SOU35" s="238"/>
      <c r="SOV35" s="238"/>
      <c r="SOW35" s="238"/>
      <c r="SPF35" s="238"/>
      <c r="SPG35" s="238"/>
      <c r="SPH35" s="238"/>
      <c r="SPI35" s="238"/>
      <c r="SPJ35" s="238"/>
      <c r="SPK35" s="238"/>
      <c r="SPL35" s="238"/>
      <c r="SPM35" s="238"/>
      <c r="SPV35" s="238"/>
      <c r="SPW35" s="238"/>
      <c r="SPX35" s="238"/>
      <c r="SPY35" s="238"/>
      <c r="SPZ35" s="238"/>
      <c r="SQA35" s="238"/>
      <c r="SQB35" s="238"/>
      <c r="SQC35" s="238"/>
      <c r="SQL35" s="238"/>
      <c r="SQM35" s="238"/>
      <c r="SQN35" s="238"/>
      <c r="SQO35" s="238"/>
      <c r="SQP35" s="238"/>
      <c r="SQQ35" s="238"/>
      <c r="SQR35" s="238"/>
      <c r="SQS35" s="238"/>
      <c r="SRB35" s="238"/>
      <c r="SRC35" s="238"/>
      <c r="SRD35" s="238"/>
      <c r="SRE35" s="238"/>
      <c r="SRF35" s="238"/>
      <c r="SRG35" s="238"/>
      <c r="SRH35" s="238"/>
      <c r="SRI35" s="238"/>
      <c r="SRR35" s="238"/>
      <c r="SRS35" s="238"/>
      <c r="SRT35" s="238"/>
      <c r="SRU35" s="238"/>
      <c r="SRV35" s="238"/>
      <c r="SRW35" s="238"/>
      <c r="SRX35" s="238"/>
      <c r="SRY35" s="238"/>
      <c r="SSH35" s="238"/>
      <c r="SSI35" s="238"/>
      <c r="SSJ35" s="238"/>
      <c r="SSK35" s="238"/>
      <c r="SSL35" s="238"/>
      <c r="SSM35" s="238"/>
      <c r="SSN35" s="238"/>
      <c r="SSO35" s="238"/>
      <c r="SSX35" s="238"/>
      <c r="SSY35" s="238"/>
      <c r="SSZ35" s="238"/>
      <c r="STA35" s="238"/>
      <c r="STB35" s="238"/>
      <c r="STC35" s="238"/>
      <c r="STD35" s="238"/>
      <c r="STE35" s="238"/>
      <c r="STN35" s="238"/>
      <c r="STO35" s="238"/>
      <c r="STP35" s="238"/>
      <c r="STQ35" s="238"/>
      <c r="STR35" s="238"/>
      <c r="STS35" s="238"/>
      <c r="STT35" s="238"/>
      <c r="STU35" s="238"/>
      <c r="SUD35" s="238"/>
      <c r="SUE35" s="238"/>
      <c r="SUF35" s="238"/>
      <c r="SUG35" s="238"/>
      <c r="SUH35" s="238"/>
      <c r="SUI35" s="238"/>
      <c r="SUJ35" s="238"/>
      <c r="SUK35" s="238"/>
      <c r="SUT35" s="238"/>
      <c r="SUU35" s="238"/>
      <c r="SUV35" s="238"/>
      <c r="SUW35" s="238"/>
      <c r="SUX35" s="238"/>
      <c r="SUY35" s="238"/>
      <c r="SUZ35" s="238"/>
      <c r="SVA35" s="238"/>
      <c r="SVJ35" s="238"/>
      <c r="SVK35" s="238"/>
      <c r="SVL35" s="238"/>
      <c r="SVM35" s="238"/>
      <c r="SVN35" s="238"/>
      <c r="SVO35" s="238"/>
      <c r="SVP35" s="238"/>
      <c r="SVQ35" s="238"/>
      <c r="SVZ35" s="238"/>
      <c r="SWA35" s="238"/>
      <c r="SWB35" s="238"/>
      <c r="SWC35" s="238"/>
      <c r="SWD35" s="238"/>
      <c r="SWE35" s="238"/>
      <c r="SWF35" s="238"/>
      <c r="SWG35" s="238"/>
      <c r="SWP35" s="238"/>
      <c r="SWQ35" s="238"/>
      <c r="SWR35" s="238"/>
      <c r="SWS35" s="238"/>
      <c r="SWT35" s="238"/>
      <c r="SWU35" s="238"/>
      <c r="SWV35" s="238"/>
      <c r="SWW35" s="238"/>
      <c r="SXF35" s="238"/>
      <c r="SXG35" s="238"/>
      <c r="SXH35" s="238"/>
      <c r="SXI35" s="238"/>
      <c r="SXJ35" s="238"/>
      <c r="SXK35" s="238"/>
      <c r="SXL35" s="238"/>
      <c r="SXM35" s="238"/>
      <c r="SXV35" s="238"/>
      <c r="SXW35" s="238"/>
      <c r="SXX35" s="238"/>
      <c r="SXY35" s="238"/>
      <c r="SXZ35" s="238"/>
      <c r="SYA35" s="238"/>
      <c r="SYB35" s="238"/>
      <c r="SYC35" s="238"/>
      <c r="SYL35" s="238"/>
      <c r="SYM35" s="238"/>
      <c r="SYN35" s="238"/>
      <c r="SYO35" s="238"/>
      <c r="SYP35" s="238"/>
      <c r="SYQ35" s="238"/>
      <c r="SYR35" s="238"/>
      <c r="SYS35" s="238"/>
      <c r="SZB35" s="238"/>
      <c r="SZC35" s="238"/>
      <c r="SZD35" s="238"/>
      <c r="SZE35" s="238"/>
      <c r="SZF35" s="238"/>
      <c r="SZG35" s="238"/>
      <c r="SZH35" s="238"/>
      <c r="SZI35" s="238"/>
      <c r="SZR35" s="238"/>
      <c r="SZS35" s="238"/>
      <c r="SZT35" s="238"/>
      <c r="SZU35" s="238"/>
      <c r="SZV35" s="238"/>
      <c r="SZW35" s="238"/>
      <c r="SZX35" s="238"/>
      <c r="SZY35" s="238"/>
      <c r="TAH35" s="238"/>
      <c r="TAI35" s="238"/>
      <c r="TAJ35" s="238"/>
      <c r="TAK35" s="238"/>
      <c r="TAL35" s="238"/>
      <c r="TAM35" s="238"/>
      <c r="TAN35" s="238"/>
      <c r="TAO35" s="238"/>
      <c r="TAX35" s="238"/>
      <c r="TAY35" s="238"/>
      <c r="TAZ35" s="238"/>
      <c r="TBA35" s="238"/>
      <c r="TBB35" s="238"/>
      <c r="TBC35" s="238"/>
      <c r="TBD35" s="238"/>
      <c r="TBE35" s="238"/>
      <c r="TBN35" s="238"/>
      <c r="TBO35" s="238"/>
      <c r="TBP35" s="238"/>
      <c r="TBQ35" s="238"/>
      <c r="TBR35" s="238"/>
      <c r="TBS35" s="238"/>
      <c r="TBT35" s="238"/>
      <c r="TBU35" s="238"/>
      <c r="TCD35" s="238"/>
      <c r="TCE35" s="238"/>
      <c r="TCF35" s="238"/>
      <c r="TCG35" s="238"/>
      <c r="TCH35" s="238"/>
      <c r="TCI35" s="238"/>
      <c r="TCJ35" s="238"/>
      <c r="TCK35" s="238"/>
      <c r="TCT35" s="238"/>
      <c r="TCU35" s="238"/>
      <c r="TCV35" s="238"/>
      <c r="TCW35" s="238"/>
      <c r="TCX35" s="238"/>
      <c r="TCY35" s="238"/>
      <c r="TCZ35" s="238"/>
      <c r="TDA35" s="238"/>
      <c r="TDJ35" s="238"/>
      <c r="TDK35" s="238"/>
      <c r="TDL35" s="238"/>
      <c r="TDM35" s="238"/>
      <c r="TDN35" s="238"/>
      <c r="TDO35" s="238"/>
      <c r="TDP35" s="238"/>
      <c r="TDQ35" s="238"/>
      <c r="TDZ35" s="238"/>
      <c r="TEA35" s="238"/>
      <c r="TEB35" s="238"/>
      <c r="TEC35" s="238"/>
      <c r="TED35" s="238"/>
      <c r="TEE35" s="238"/>
      <c r="TEF35" s="238"/>
      <c r="TEG35" s="238"/>
      <c r="TEP35" s="238"/>
      <c r="TEQ35" s="238"/>
      <c r="TER35" s="238"/>
      <c r="TES35" s="238"/>
      <c r="TET35" s="238"/>
      <c r="TEU35" s="238"/>
      <c r="TEV35" s="238"/>
      <c r="TEW35" s="238"/>
      <c r="TFF35" s="238"/>
      <c r="TFG35" s="238"/>
      <c r="TFH35" s="238"/>
      <c r="TFI35" s="238"/>
      <c r="TFJ35" s="238"/>
      <c r="TFK35" s="238"/>
      <c r="TFL35" s="238"/>
      <c r="TFM35" s="238"/>
      <c r="TFV35" s="238"/>
      <c r="TFW35" s="238"/>
      <c r="TFX35" s="238"/>
      <c r="TFY35" s="238"/>
      <c r="TFZ35" s="238"/>
      <c r="TGA35" s="238"/>
      <c r="TGB35" s="238"/>
      <c r="TGC35" s="238"/>
      <c r="TGL35" s="238"/>
      <c r="TGM35" s="238"/>
      <c r="TGN35" s="238"/>
      <c r="TGO35" s="238"/>
      <c r="TGP35" s="238"/>
      <c r="TGQ35" s="238"/>
      <c r="TGR35" s="238"/>
      <c r="TGS35" s="238"/>
      <c r="THB35" s="238"/>
      <c r="THC35" s="238"/>
      <c r="THD35" s="238"/>
      <c r="THE35" s="238"/>
      <c r="THF35" s="238"/>
      <c r="THG35" s="238"/>
      <c r="THH35" s="238"/>
      <c r="THI35" s="238"/>
      <c r="THR35" s="238"/>
      <c r="THS35" s="238"/>
      <c r="THT35" s="238"/>
      <c r="THU35" s="238"/>
      <c r="THV35" s="238"/>
      <c r="THW35" s="238"/>
      <c r="THX35" s="238"/>
      <c r="THY35" s="238"/>
      <c r="TIH35" s="238"/>
      <c r="TII35" s="238"/>
      <c r="TIJ35" s="238"/>
      <c r="TIK35" s="238"/>
      <c r="TIL35" s="238"/>
      <c r="TIM35" s="238"/>
      <c r="TIN35" s="238"/>
      <c r="TIO35" s="238"/>
      <c r="TIX35" s="238"/>
      <c r="TIY35" s="238"/>
      <c r="TIZ35" s="238"/>
      <c r="TJA35" s="238"/>
      <c r="TJB35" s="238"/>
      <c r="TJC35" s="238"/>
      <c r="TJD35" s="238"/>
      <c r="TJE35" s="238"/>
      <c r="TJN35" s="238"/>
      <c r="TJO35" s="238"/>
      <c r="TJP35" s="238"/>
      <c r="TJQ35" s="238"/>
      <c r="TJR35" s="238"/>
      <c r="TJS35" s="238"/>
      <c r="TJT35" s="238"/>
      <c r="TJU35" s="238"/>
      <c r="TKD35" s="238"/>
      <c r="TKE35" s="238"/>
      <c r="TKF35" s="238"/>
      <c r="TKG35" s="238"/>
      <c r="TKH35" s="238"/>
      <c r="TKI35" s="238"/>
      <c r="TKJ35" s="238"/>
      <c r="TKK35" s="238"/>
      <c r="TKT35" s="238"/>
      <c r="TKU35" s="238"/>
      <c r="TKV35" s="238"/>
      <c r="TKW35" s="238"/>
      <c r="TKX35" s="238"/>
      <c r="TKY35" s="238"/>
      <c r="TKZ35" s="238"/>
      <c r="TLA35" s="238"/>
      <c r="TLJ35" s="238"/>
      <c r="TLK35" s="238"/>
      <c r="TLL35" s="238"/>
      <c r="TLM35" s="238"/>
      <c r="TLN35" s="238"/>
      <c r="TLO35" s="238"/>
      <c r="TLP35" s="238"/>
      <c r="TLQ35" s="238"/>
      <c r="TLZ35" s="238"/>
      <c r="TMA35" s="238"/>
      <c r="TMB35" s="238"/>
      <c r="TMC35" s="238"/>
      <c r="TMD35" s="238"/>
      <c r="TME35" s="238"/>
      <c r="TMF35" s="238"/>
      <c r="TMG35" s="238"/>
      <c r="TMP35" s="238"/>
      <c r="TMQ35" s="238"/>
      <c r="TMR35" s="238"/>
      <c r="TMS35" s="238"/>
      <c r="TMT35" s="238"/>
      <c r="TMU35" s="238"/>
      <c r="TMV35" s="238"/>
      <c r="TMW35" s="238"/>
      <c r="TNF35" s="238"/>
      <c r="TNG35" s="238"/>
      <c r="TNH35" s="238"/>
      <c r="TNI35" s="238"/>
      <c r="TNJ35" s="238"/>
      <c r="TNK35" s="238"/>
      <c r="TNL35" s="238"/>
      <c r="TNM35" s="238"/>
      <c r="TNV35" s="238"/>
      <c r="TNW35" s="238"/>
      <c r="TNX35" s="238"/>
      <c r="TNY35" s="238"/>
      <c r="TNZ35" s="238"/>
      <c r="TOA35" s="238"/>
      <c r="TOB35" s="238"/>
      <c r="TOC35" s="238"/>
      <c r="TOL35" s="238"/>
      <c r="TOM35" s="238"/>
      <c r="TON35" s="238"/>
      <c r="TOO35" s="238"/>
      <c r="TOP35" s="238"/>
      <c r="TOQ35" s="238"/>
      <c r="TOR35" s="238"/>
      <c r="TOS35" s="238"/>
      <c r="TPB35" s="238"/>
      <c r="TPC35" s="238"/>
      <c r="TPD35" s="238"/>
      <c r="TPE35" s="238"/>
      <c r="TPF35" s="238"/>
      <c r="TPG35" s="238"/>
      <c r="TPH35" s="238"/>
      <c r="TPI35" s="238"/>
      <c r="TPR35" s="238"/>
      <c r="TPS35" s="238"/>
      <c r="TPT35" s="238"/>
      <c r="TPU35" s="238"/>
      <c r="TPV35" s="238"/>
      <c r="TPW35" s="238"/>
      <c r="TPX35" s="238"/>
      <c r="TPY35" s="238"/>
      <c r="TQH35" s="238"/>
      <c r="TQI35" s="238"/>
      <c r="TQJ35" s="238"/>
      <c r="TQK35" s="238"/>
      <c r="TQL35" s="238"/>
      <c r="TQM35" s="238"/>
      <c r="TQN35" s="238"/>
      <c r="TQO35" s="238"/>
      <c r="TQX35" s="238"/>
      <c r="TQY35" s="238"/>
      <c r="TQZ35" s="238"/>
      <c r="TRA35" s="238"/>
      <c r="TRB35" s="238"/>
      <c r="TRC35" s="238"/>
      <c r="TRD35" s="238"/>
      <c r="TRE35" s="238"/>
      <c r="TRN35" s="238"/>
      <c r="TRO35" s="238"/>
      <c r="TRP35" s="238"/>
      <c r="TRQ35" s="238"/>
      <c r="TRR35" s="238"/>
      <c r="TRS35" s="238"/>
      <c r="TRT35" s="238"/>
      <c r="TRU35" s="238"/>
      <c r="TSD35" s="238"/>
      <c r="TSE35" s="238"/>
      <c r="TSF35" s="238"/>
      <c r="TSG35" s="238"/>
      <c r="TSH35" s="238"/>
      <c r="TSI35" s="238"/>
      <c r="TSJ35" s="238"/>
      <c r="TSK35" s="238"/>
      <c r="TST35" s="238"/>
      <c r="TSU35" s="238"/>
      <c r="TSV35" s="238"/>
      <c r="TSW35" s="238"/>
      <c r="TSX35" s="238"/>
      <c r="TSY35" s="238"/>
      <c r="TSZ35" s="238"/>
      <c r="TTA35" s="238"/>
      <c r="TTJ35" s="238"/>
      <c r="TTK35" s="238"/>
      <c r="TTL35" s="238"/>
      <c r="TTM35" s="238"/>
      <c r="TTN35" s="238"/>
      <c r="TTO35" s="238"/>
      <c r="TTP35" s="238"/>
      <c r="TTQ35" s="238"/>
      <c r="TTZ35" s="238"/>
      <c r="TUA35" s="238"/>
      <c r="TUB35" s="238"/>
      <c r="TUC35" s="238"/>
      <c r="TUD35" s="238"/>
      <c r="TUE35" s="238"/>
      <c r="TUF35" s="238"/>
      <c r="TUG35" s="238"/>
      <c r="TUP35" s="238"/>
      <c r="TUQ35" s="238"/>
      <c r="TUR35" s="238"/>
      <c r="TUS35" s="238"/>
      <c r="TUT35" s="238"/>
      <c r="TUU35" s="238"/>
      <c r="TUV35" s="238"/>
      <c r="TUW35" s="238"/>
      <c r="TVF35" s="238"/>
      <c r="TVG35" s="238"/>
      <c r="TVH35" s="238"/>
      <c r="TVI35" s="238"/>
      <c r="TVJ35" s="238"/>
      <c r="TVK35" s="238"/>
      <c r="TVL35" s="238"/>
      <c r="TVM35" s="238"/>
      <c r="TVV35" s="238"/>
      <c r="TVW35" s="238"/>
      <c r="TVX35" s="238"/>
      <c r="TVY35" s="238"/>
      <c r="TVZ35" s="238"/>
      <c r="TWA35" s="238"/>
      <c r="TWB35" s="238"/>
      <c r="TWC35" s="238"/>
      <c r="TWL35" s="238"/>
      <c r="TWM35" s="238"/>
      <c r="TWN35" s="238"/>
      <c r="TWO35" s="238"/>
      <c r="TWP35" s="238"/>
      <c r="TWQ35" s="238"/>
      <c r="TWR35" s="238"/>
      <c r="TWS35" s="238"/>
      <c r="TXB35" s="238"/>
      <c r="TXC35" s="238"/>
      <c r="TXD35" s="238"/>
      <c r="TXE35" s="238"/>
      <c r="TXF35" s="238"/>
      <c r="TXG35" s="238"/>
      <c r="TXH35" s="238"/>
      <c r="TXI35" s="238"/>
      <c r="TXR35" s="238"/>
      <c r="TXS35" s="238"/>
      <c r="TXT35" s="238"/>
      <c r="TXU35" s="238"/>
      <c r="TXV35" s="238"/>
      <c r="TXW35" s="238"/>
      <c r="TXX35" s="238"/>
      <c r="TXY35" s="238"/>
      <c r="TYH35" s="238"/>
      <c r="TYI35" s="238"/>
      <c r="TYJ35" s="238"/>
      <c r="TYK35" s="238"/>
      <c r="TYL35" s="238"/>
      <c r="TYM35" s="238"/>
      <c r="TYN35" s="238"/>
      <c r="TYO35" s="238"/>
      <c r="TYX35" s="238"/>
      <c r="TYY35" s="238"/>
      <c r="TYZ35" s="238"/>
      <c r="TZA35" s="238"/>
      <c r="TZB35" s="238"/>
      <c r="TZC35" s="238"/>
      <c r="TZD35" s="238"/>
      <c r="TZE35" s="238"/>
      <c r="TZN35" s="238"/>
      <c r="TZO35" s="238"/>
      <c r="TZP35" s="238"/>
      <c r="TZQ35" s="238"/>
      <c r="TZR35" s="238"/>
      <c r="TZS35" s="238"/>
      <c r="TZT35" s="238"/>
      <c r="TZU35" s="238"/>
      <c r="UAD35" s="238"/>
      <c r="UAE35" s="238"/>
      <c r="UAF35" s="238"/>
      <c r="UAG35" s="238"/>
      <c r="UAH35" s="238"/>
      <c r="UAI35" s="238"/>
      <c r="UAJ35" s="238"/>
      <c r="UAK35" s="238"/>
      <c r="UAT35" s="238"/>
      <c r="UAU35" s="238"/>
      <c r="UAV35" s="238"/>
      <c r="UAW35" s="238"/>
      <c r="UAX35" s="238"/>
      <c r="UAY35" s="238"/>
      <c r="UAZ35" s="238"/>
      <c r="UBA35" s="238"/>
      <c r="UBJ35" s="238"/>
      <c r="UBK35" s="238"/>
      <c r="UBL35" s="238"/>
      <c r="UBM35" s="238"/>
      <c r="UBN35" s="238"/>
      <c r="UBO35" s="238"/>
      <c r="UBP35" s="238"/>
      <c r="UBQ35" s="238"/>
      <c r="UBZ35" s="238"/>
      <c r="UCA35" s="238"/>
      <c r="UCB35" s="238"/>
      <c r="UCC35" s="238"/>
      <c r="UCD35" s="238"/>
      <c r="UCE35" s="238"/>
      <c r="UCF35" s="238"/>
      <c r="UCG35" s="238"/>
      <c r="UCP35" s="238"/>
      <c r="UCQ35" s="238"/>
      <c r="UCR35" s="238"/>
      <c r="UCS35" s="238"/>
      <c r="UCT35" s="238"/>
      <c r="UCU35" s="238"/>
      <c r="UCV35" s="238"/>
      <c r="UCW35" s="238"/>
      <c r="UDF35" s="238"/>
      <c r="UDG35" s="238"/>
      <c r="UDH35" s="238"/>
      <c r="UDI35" s="238"/>
      <c r="UDJ35" s="238"/>
      <c r="UDK35" s="238"/>
      <c r="UDL35" s="238"/>
      <c r="UDM35" s="238"/>
      <c r="UDV35" s="238"/>
      <c r="UDW35" s="238"/>
      <c r="UDX35" s="238"/>
      <c r="UDY35" s="238"/>
      <c r="UDZ35" s="238"/>
      <c r="UEA35" s="238"/>
      <c r="UEB35" s="238"/>
      <c r="UEC35" s="238"/>
      <c r="UEL35" s="238"/>
      <c r="UEM35" s="238"/>
      <c r="UEN35" s="238"/>
      <c r="UEO35" s="238"/>
      <c r="UEP35" s="238"/>
      <c r="UEQ35" s="238"/>
      <c r="UER35" s="238"/>
      <c r="UES35" s="238"/>
      <c r="UFB35" s="238"/>
      <c r="UFC35" s="238"/>
      <c r="UFD35" s="238"/>
      <c r="UFE35" s="238"/>
      <c r="UFF35" s="238"/>
      <c r="UFG35" s="238"/>
      <c r="UFH35" s="238"/>
      <c r="UFI35" s="238"/>
      <c r="UFR35" s="238"/>
      <c r="UFS35" s="238"/>
      <c r="UFT35" s="238"/>
      <c r="UFU35" s="238"/>
      <c r="UFV35" s="238"/>
      <c r="UFW35" s="238"/>
      <c r="UFX35" s="238"/>
      <c r="UFY35" s="238"/>
      <c r="UGH35" s="238"/>
      <c r="UGI35" s="238"/>
      <c r="UGJ35" s="238"/>
      <c r="UGK35" s="238"/>
      <c r="UGL35" s="238"/>
      <c r="UGM35" s="238"/>
      <c r="UGN35" s="238"/>
      <c r="UGO35" s="238"/>
      <c r="UGX35" s="238"/>
      <c r="UGY35" s="238"/>
      <c r="UGZ35" s="238"/>
      <c r="UHA35" s="238"/>
      <c r="UHB35" s="238"/>
      <c r="UHC35" s="238"/>
      <c r="UHD35" s="238"/>
      <c r="UHE35" s="238"/>
      <c r="UHN35" s="238"/>
      <c r="UHO35" s="238"/>
      <c r="UHP35" s="238"/>
      <c r="UHQ35" s="238"/>
      <c r="UHR35" s="238"/>
      <c r="UHS35" s="238"/>
      <c r="UHT35" s="238"/>
      <c r="UHU35" s="238"/>
      <c r="UID35" s="238"/>
      <c r="UIE35" s="238"/>
      <c r="UIF35" s="238"/>
      <c r="UIG35" s="238"/>
      <c r="UIH35" s="238"/>
      <c r="UII35" s="238"/>
      <c r="UIJ35" s="238"/>
      <c r="UIK35" s="238"/>
      <c r="UIT35" s="238"/>
      <c r="UIU35" s="238"/>
      <c r="UIV35" s="238"/>
      <c r="UIW35" s="238"/>
      <c r="UIX35" s="238"/>
      <c r="UIY35" s="238"/>
      <c r="UIZ35" s="238"/>
      <c r="UJA35" s="238"/>
      <c r="UJJ35" s="238"/>
      <c r="UJK35" s="238"/>
      <c r="UJL35" s="238"/>
      <c r="UJM35" s="238"/>
      <c r="UJN35" s="238"/>
      <c r="UJO35" s="238"/>
      <c r="UJP35" s="238"/>
      <c r="UJQ35" s="238"/>
      <c r="UJZ35" s="238"/>
      <c r="UKA35" s="238"/>
      <c r="UKB35" s="238"/>
      <c r="UKC35" s="238"/>
      <c r="UKD35" s="238"/>
      <c r="UKE35" s="238"/>
      <c r="UKF35" s="238"/>
      <c r="UKG35" s="238"/>
      <c r="UKP35" s="238"/>
      <c r="UKQ35" s="238"/>
      <c r="UKR35" s="238"/>
      <c r="UKS35" s="238"/>
      <c r="UKT35" s="238"/>
      <c r="UKU35" s="238"/>
      <c r="UKV35" s="238"/>
      <c r="UKW35" s="238"/>
      <c r="ULF35" s="238"/>
      <c r="ULG35" s="238"/>
      <c r="ULH35" s="238"/>
      <c r="ULI35" s="238"/>
      <c r="ULJ35" s="238"/>
      <c r="ULK35" s="238"/>
      <c r="ULL35" s="238"/>
      <c r="ULM35" s="238"/>
      <c r="ULV35" s="238"/>
      <c r="ULW35" s="238"/>
      <c r="ULX35" s="238"/>
      <c r="ULY35" s="238"/>
      <c r="ULZ35" s="238"/>
      <c r="UMA35" s="238"/>
      <c r="UMB35" s="238"/>
      <c r="UMC35" s="238"/>
      <c r="UML35" s="238"/>
      <c r="UMM35" s="238"/>
      <c r="UMN35" s="238"/>
      <c r="UMO35" s="238"/>
      <c r="UMP35" s="238"/>
      <c r="UMQ35" s="238"/>
      <c r="UMR35" s="238"/>
      <c r="UMS35" s="238"/>
      <c r="UNB35" s="238"/>
      <c r="UNC35" s="238"/>
      <c r="UND35" s="238"/>
      <c r="UNE35" s="238"/>
      <c r="UNF35" s="238"/>
      <c r="UNG35" s="238"/>
      <c r="UNH35" s="238"/>
      <c r="UNI35" s="238"/>
      <c r="UNR35" s="238"/>
      <c r="UNS35" s="238"/>
      <c r="UNT35" s="238"/>
      <c r="UNU35" s="238"/>
      <c r="UNV35" s="238"/>
      <c r="UNW35" s="238"/>
      <c r="UNX35" s="238"/>
      <c r="UNY35" s="238"/>
      <c r="UOH35" s="238"/>
      <c r="UOI35" s="238"/>
      <c r="UOJ35" s="238"/>
      <c r="UOK35" s="238"/>
      <c r="UOL35" s="238"/>
      <c r="UOM35" s="238"/>
      <c r="UON35" s="238"/>
      <c r="UOO35" s="238"/>
      <c r="UOX35" s="238"/>
      <c r="UOY35" s="238"/>
      <c r="UOZ35" s="238"/>
      <c r="UPA35" s="238"/>
      <c r="UPB35" s="238"/>
      <c r="UPC35" s="238"/>
      <c r="UPD35" s="238"/>
      <c r="UPE35" s="238"/>
      <c r="UPN35" s="238"/>
      <c r="UPO35" s="238"/>
      <c r="UPP35" s="238"/>
      <c r="UPQ35" s="238"/>
      <c r="UPR35" s="238"/>
      <c r="UPS35" s="238"/>
      <c r="UPT35" s="238"/>
      <c r="UPU35" s="238"/>
      <c r="UQD35" s="238"/>
      <c r="UQE35" s="238"/>
      <c r="UQF35" s="238"/>
      <c r="UQG35" s="238"/>
      <c r="UQH35" s="238"/>
      <c r="UQI35" s="238"/>
      <c r="UQJ35" s="238"/>
      <c r="UQK35" s="238"/>
      <c r="UQT35" s="238"/>
      <c r="UQU35" s="238"/>
      <c r="UQV35" s="238"/>
      <c r="UQW35" s="238"/>
      <c r="UQX35" s="238"/>
      <c r="UQY35" s="238"/>
      <c r="UQZ35" s="238"/>
      <c r="URA35" s="238"/>
      <c r="URJ35" s="238"/>
      <c r="URK35" s="238"/>
      <c r="URL35" s="238"/>
      <c r="URM35" s="238"/>
      <c r="URN35" s="238"/>
      <c r="URO35" s="238"/>
      <c r="URP35" s="238"/>
      <c r="URQ35" s="238"/>
      <c r="URZ35" s="238"/>
      <c r="USA35" s="238"/>
      <c r="USB35" s="238"/>
      <c r="USC35" s="238"/>
      <c r="USD35" s="238"/>
      <c r="USE35" s="238"/>
      <c r="USF35" s="238"/>
      <c r="USG35" s="238"/>
      <c r="USP35" s="238"/>
      <c r="USQ35" s="238"/>
      <c r="USR35" s="238"/>
      <c r="USS35" s="238"/>
      <c r="UST35" s="238"/>
      <c r="USU35" s="238"/>
      <c r="USV35" s="238"/>
      <c r="USW35" s="238"/>
      <c r="UTF35" s="238"/>
      <c r="UTG35" s="238"/>
      <c r="UTH35" s="238"/>
      <c r="UTI35" s="238"/>
      <c r="UTJ35" s="238"/>
      <c r="UTK35" s="238"/>
      <c r="UTL35" s="238"/>
      <c r="UTM35" s="238"/>
      <c r="UTV35" s="238"/>
      <c r="UTW35" s="238"/>
      <c r="UTX35" s="238"/>
      <c r="UTY35" s="238"/>
      <c r="UTZ35" s="238"/>
      <c r="UUA35" s="238"/>
      <c r="UUB35" s="238"/>
      <c r="UUC35" s="238"/>
      <c r="UUL35" s="238"/>
      <c r="UUM35" s="238"/>
      <c r="UUN35" s="238"/>
      <c r="UUO35" s="238"/>
      <c r="UUP35" s="238"/>
      <c r="UUQ35" s="238"/>
      <c r="UUR35" s="238"/>
      <c r="UUS35" s="238"/>
      <c r="UVB35" s="238"/>
      <c r="UVC35" s="238"/>
      <c r="UVD35" s="238"/>
      <c r="UVE35" s="238"/>
      <c r="UVF35" s="238"/>
      <c r="UVG35" s="238"/>
      <c r="UVH35" s="238"/>
      <c r="UVI35" s="238"/>
      <c r="UVR35" s="238"/>
      <c r="UVS35" s="238"/>
      <c r="UVT35" s="238"/>
      <c r="UVU35" s="238"/>
      <c r="UVV35" s="238"/>
      <c r="UVW35" s="238"/>
      <c r="UVX35" s="238"/>
      <c r="UVY35" s="238"/>
      <c r="UWH35" s="238"/>
      <c r="UWI35" s="238"/>
      <c r="UWJ35" s="238"/>
      <c r="UWK35" s="238"/>
      <c r="UWL35" s="238"/>
      <c r="UWM35" s="238"/>
      <c r="UWN35" s="238"/>
      <c r="UWO35" s="238"/>
      <c r="UWX35" s="238"/>
      <c r="UWY35" s="238"/>
      <c r="UWZ35" s="238"/>
      <c r="UXA35" s="238"/>
      <c r="UXB35" s="238"/>
      <c r="UXC35" s="238"/>
      <c r="UXD35" s="238"/>
      <c r="UXE35" s="238"/>
      <c r="UXN35" s="238"/>
      <c r="UXO35" s="238"/>
      <c r="UXP35" s="238"/>
      <c r="UXQ35" s="238"/>
      <c r="UXR35" s="238"/>
      <c r="UXS35" s="238"/>
      <c r="UXT35" s="238"/>
      <c r="UXU35" s="238"/>
      <c r="UYD35" s="238"/>
      <c r="UYE35" s="238"/>
      <c r="UYF35" s="238"/>
      <c r="UYG35" s="238"/>
      <c r="UYH35" s="238"/>
      <c r="UYI35" s="238"/>
      <c r="UYJ35" s="238"/>
      <c r="UYK35" s="238"/>
      <c r="UYT35" s="238"/>
      <c r="UYU35" s="238"/>
      <c r="UYV35" s="238"/>
      <c r="UYW35" s="238"/>
      <c r="UYX35" s="238"/>
      <c r="UYY35" s="238"/>
      <c r="UYZ35" s="238"/>
      <c r="UZA35" s="238"/>
      <c r="UZJ35" s="238"/>
      <c r="UZK35" s="238"/>
      <c r="UZL35" s="238"/>
      <c r="UZM35" s="238"/>
      <c r="UZN35" s="238"/>
      <c r="UZO35" s="238"/>
      <c r="UZP35" s="238"/>
      <c r="UZQ35" s="238"/>
      <c r="UZZ35" s="238"/>
      <c r="VAA35" s="238"/>
      <c r="VAB35" s="238"/>
      <c r="VAC35" s="238"/>
      <c r="VAD35" s="238"/>
      <c r="VAE35" s="238"/>
      <c r="VAF35" s="238"/>
      <c r="VAG35" s="238"/>
      <c r="VAP35" s="238"/>
      <c r="VAQ35" s="238"/>
      <c r="VAR35" s="238"/>
      <c r="VAS35" s="238"/>
      <c r="VAT35" s="238"/>
      <c r="VAU35" s="238"/>
      <c r="VAV35" s="238"/>
      <c r="VAW35" s="238"/>
      <c r="VBF35" s="238"/>
      <c r="VBG35" s="238"/>
      <c r="VBH35" s="238"/>
      <c r="VBI35" s="238"/>
      <c r="VBJ35" s="238"/>
      <c r="VBK35" s="238"/>
      <c r="VBL35" s="238"/>
      <c r="VBM35" s="238"/>
      <c r="VBV35" s="238"/>
      <c r="VBW35" s="238"/>
      <c r="VBX35" s="238"/>
      <c r="VBY35" s="238"/>
      <c r="VBZ35" s="238"/>
      <c r="VCA35" s="238"/>
      <c r="VCB35" s="238"/>
      <c r="VCC35" s="238"/>
      <c r="VCL35" s="238"/>
      <c r="VCM35" s="238"/>
      <c r="VCN35" s="238"/>
      <c r="VCO35" s="238"/>
      <c r="VCP35" s="238"/>
      <c r="VCQ35" s="238"/>
      <c r="VCR35" s="238"/>
      <c r="VCS35" s="238"/>
      <c r="VDB35" s="238"/>
      <c r="VDC35" s="238"/>
      <c r="VDD35" s="238"/>
      <c r="VDE35" s="238"/>
      <c r="VDF35" s="238"/>
      <c r="VDG35" s="238"/>
      <c r="VDH35" s="238"/>
      <c r="VDI35" s="238"/>
      <c r="VDR35" s="238"/>
      <c r="VDS35" s="238"/>
      <c r="VDT35" s="238"/>
      <c r="VDU35" s="238"/>
      <c r="VDV35" s="238"/>
      <c r="VDW35" s="238"/>
      <c r="VDX35" s="238"/>
      <c r="VDY35" s="238"/>
      <c r="VEH35" s="238"/>
      <c r="VEI35" s="238"/>
      <c r="VEJ35" s="238"/>
      <c r="VEK35" s="238"/>
      <c r="VEL35" s="238"/>
      <c r="VEM35" s="238"/>
      <c r="VEN35" s="238"/>
      <c r="VEO35" s="238"/>
      <c r="VEX35" s="238"/>
      <c r="VEY35" s="238"/>
      <c r="VEZ35" s="238"/>
      <c r="VFA35" s="238"/>
      <c r="VFB35" s="238"/>
      <c r="VFC35" s="238"/>
      <c r="VFD35" s="238"/>
      <c r="VFE35" s="238"/>
      <c r="VFN35" s="238"/>
      <c r="VFO35" s="238"/>
      <c r="VFP35" s="238"/>
      <c r="VFQ35" s="238"/>
      <c r="VFR35" s="238"/>
      <c r="VFS35" s="238"/>
      <c r="VFT35" s="238"/>
      <c r="VFU35" s="238"/>
      <c r="VGD35" s="238"/>
      <c r="VGE35" s="238"/>
      <c r="VGF35" s="238"/>
      <c r="VGG35" s="238"/>
      <c r="VGH35" s="238"/>
      <c r="VGI35" s="238"/>
      <c r="VGJ35" s="238"/>
      <c r="VGK35" s="238"/>
      <c r="VGT35" s="238"/>
      <c r="VGU35" s="238"/>
      <c r="VGV35" s="238"/>
      <c r="VGW35" s="238"/>
      <c r="VGX35" s="238"/>
      <c r="VGY35" s="238"/>
      <c r="VGZ35" s="238"/>
      <c r="VHA35" s="238"/>
      <c r="VHJ35" s="238"/>
      <c r="VHK35" s="238"/>
      <c r="VHL35" s="238"/>
      <c r="VHM35" s="238"/>
      <c r="VHN35" s="238"/>
      <c r="VHO35" s="238"/>
      <c r="VHP35" s="238"/>
      <c r="VHQ35" s="238"/>
      <c r="VHZ35" s="238"/>
      <c r="VIA35" s="238"/>
      <c r="VIB35" s="238"/>
      <c r="VIC35" s="238"/>
      <c r="VID35" s="238"/>
      <c r="VIE35" s="238"/>
      <c r="VIF35" s="238"/>
      <c r="VIG35" s="238"/>
      <c r="VIP35" s="238"/>
      <c r="VIQ35" s="238"/>
      <c r="VIR35" s="238"/>
      <c r="VIS35" s="238"/>
      <c r="VIT35" s="238"/>
      <c r="VIU35" s="238"/>
      <c r="VIV35" s="238"/>
      <c r="VIW35" s="238"/>
      <c r="VJF35" s="238"/>
      <c r="VJG35" s="238"/>
      <c r="VJH35" s="238"/>
      <c r="VJI35" s="238"/>
      <c r="VJJ35" s="238"/>
      <c r="VJK35" s="238"/>
      <c r="VJL35" s="238"/>
      <c r="VJM35" s="238"/>
      <c r="VJV35" s="238"/>
      <c r="VJW35" s="238"/>
      <c r="VJX35" s="238"/>
      <c r="VJY35" s="238"/>
      <c r="VJZ35" s="238"/>
      <c r="VKA35" s="238"/>
      <c r="VKB35" s="238"/>
      <c r="VKC35" s="238"/>
      <c r="VKL35" s="238"/>
      <c r="VKM35" s="238"/>
      <c r="VKN35" s="238"/>
      <c r="VKO35" s="238"/>
      <c r="VKP35" s="238"/>
      <c r="VKQ35" s="238"/>
      <c r="VKR35" s="238"/>
      <c r="VKS35" s="238"/>
      <c r="VLB35" s="238"/>
      <c r="VLC35" s="238"/>
      <c r="VLD35" s="238"/>
      <c r="VLE35" s="238"/>
      <c r="VLF35" s="238"/>
      <c r="VLG35" s="238"/>
      <c r="VLH35" s="238"/>
      <c r="VLI35" s="238"/>
      <c r="VLR35" s="238"/>
      <c r="VLS35" s="238"/>
      <c r="VLT35" s="238"/>
      <c r="VLU35" s="238"/>
      <c r="VLV35" s="238"/>
      <c r="VLW35" s="238"/>
      <c r="VLX35" s="238"/>
      <c r="VLY35" s="238"/>
      <c r="VMH35" s="238"/>
      <c r="VMI35" s="238"/>
      <c r="VMJ35" s="238"/>
      <c r="VMK35" s="238"/>
      <c r="VML35" s="238"/>
      <c r="VMM35" s="238"/>
      <c r="VMN35" s="238"/>
      <c r="VMO35" s="238"/>
      <c r="VMX35" s="238"/>
      <c r="VMY35" s="238"/>
      <c r="VMZ35" s="238"/>
      <c r="VNA35" s="238"/>
      <c r="VNB35" s="238"/>
      <c r="VNC35" s="238"/>
      <c r="VND35" s="238"/>
      <c r="VNE35" s="238"/>
      <c r="VNN35" s="238"/>
      <c r="VNO35" s="238"/>
      <c r="VNP35" s="238"/>
      <c r="VNQ35" s="238"/>
      <c r="VNR35" s="238"/>
      <c r="VNS35" s="238"/>
      <c r="VNT35" s="238"/>
      <c r="VNU35" s="238"/>
      <c r="VOD35" s="238"/>
      <c r="VOE35" s="238"/>
      <c r="VOF35" s="238"/>
      <c r="VOG35" s="238"/>
      <c r="VOH35" s="238"/>
      <c r="VOI35" s="238"/>
      <c r="VOJ35" s="238"/>
      <c r="VOK35" s="238"/>
      <c r="VOT35" s="238"/>
      <c r="VOU35" s="238"/>
      <c r="VOV35" s="238"/>
      <c r="VOW35" s="238"/>
      <c r="VOX35" s="238"/>
      <c r="VOY35" s="238"/>
      <c r="VOZ35" s="238"/>
      <c r="VPA35" s="238"/>
      <c r="VPJ35" s="238"/>
      <c r="VPK35" s="238"/>
      <c r="VPL35" s="238"/>
      <c r="VPM35" s="238"/>
      <c r="VPN35" s="238"/>
      <c r="VPO35" s="238"/>
      <c r="VPP35" s="238"/>
      <c r="VPQ35" s="238"/>
      <c r="VPZ35" s="238"/>
      <c r="VQA35" s="238"/>
      <c r="VQB35" s="238"/>
      <c r="VQC35" s="238"/>
      <c r="VQD35" s="238"/>
      <c r="VQE35" s="238"/>
      <c r="VQF35" s="238"/>
      <c r="VQG35" s="238"/>
      <c r="VQP35" s="238"/>
      <c r="VQQ35" s="238"/>
      <c r="VQR35" s="238"/>
      <c r="VQS35" s="238"/>
      <c r="VQT35" s="238"/>
      <c r="VQU35" s="238"/>
      <c r="VQV35" s="238"/>
      <c r="VQW35" s="238"/>
      <c r="VRF35" s="238"/>
      <c r="VRG35" s="238"/>
      <c r="VRH35" s="238"/>
      <c r="VRI35" s="238"/>
      <c r="VRJ35" s="238"/>
      <c r="VRK35" s="238"/>
      <c r="VRL35" s="238"/>
      <c r="VRM35" s="238"/>
      <c r="VRV35" s="238"/>
      <c r="VRW35" s="238"/>
      <c r="VRX35" s="238"/>
      <c r="VRY35" s="238"/>
      <c r="VRZ35" s="238"/>
      <c r="VSA35" s="238"/>
      <c r="VSB35" s="238"/>
      <c r="VSC35" s="238"/>
      <c r="VSL35" s="238"/>
      <c r="VSM35" s="238"/>
      <c r="VSN35" s="238"/>
      <c r="VSO35" s="238"/>
      <c r="VSP35" s="238"/>
      <c r="VSQ35" s="238"/>
      <c r="VSR35" s="238"/>
      <c r="VSS35" s="238"/>
      <c r="VTB35" s="238"/>
      <c r="VTC35" s="238"/>
      <c r="VTD35" s="238"/>
      <c r="VTE35" s="238"/>
      <c r="VTF35" s="238"/>
      <c r="VTG35" s="238"/>
      <c r="VTH35" s="238"/>
      <c r="VTI35" s="238"/>
      <c r="VTR35" s="238"/>
      <c r="VTS35" s="238"/>
      <c r="VTT35" s="238"/>
      <c r="VTU35" s="238"/>
      <c r="VTV35" s="238"/>
      <c r="VTW35" s="238"/>
      <c r="VTX35" s="238"/>
      <c r="VTY35" s="238"/>
      <c r="VUH35" s="238"/>
      <c r="VUI35" s="238"/>
      <c r="VUJ35" s="238"/>
      <c r="VUK35" s="238"/>
      <c r="VUL35" s="238"/>
      <c r="VUM35" s="238"/>
      <c r="VUN35" s="238"/>
      <c r="VUO35" s="238"/>
      <c r="VUX35" s="238"/>
      <c r="VUY35" s="238"/>
      <c r="VUZ35" s="238"/>
      <c r="VVA35" s="238"/>
      <c r="VVB35" s="238"/>
      <c r="VVC35" s="238"/>
      <c r="VVD35" s="238"/>
      <c r="VVE35" s="238"/>
      <c r="VVN35" s="238"/>
      <c r="VVO35" s="238"/>
      <c r="VVP35" s="238"/>
      <c r="VVQ35" s="238"/>
      <c r="VVR35" s="238"/>
      <c r="VVS35" s="238"/>
      <c r="VVT35" s="238"/>
      <c r="VVU35" s="238"/>
      <c r="VWD35" s="238"/>
      <c r="VWE35" s="238"/>
      <c r="VWF35" s="238"/>
      <c r="VWG35" s="238"/>
      <c r="VWH35" s="238"/>
      <c r="VWI35" s="238"/>
      <c r="VWJ35" s="238"/>
      <c r="VWK35" s="238"/>
      <c r="VWT35" s="238"/>
      <c r="VWU35" s="238"/>
      <c r="VWV35" s="238"/>
      <c r="VWW35" s="238"/>
      <c r="VWX35" s="238"/>
      <c r="VWY35" s="238"/>
      <c r="VWZ35" s="238"/>
      <c r="VXA35" s="238"/>
      <c r="VXJ35" s="238"/>
      <c r="VXK35" s="238"/>
      <c r="VXL35" s="238"/>
      <c r="VXM35" s="238"/>
      <c r="VXN35" s="238"/>
      <c r="VXO35" s="238"/>
      <c r="VXP35" s="238"/>
      <c r="VXQ35" s="238"/>
      <c r="VXZ35" s="238"/>
      <c r="VYA35" s="238"/>
      <c r="VYB35" s="238"/>
      <c r="VYC35" s="238"/>
      <c r="VYD35" s="238"/>
      <c r="VYE35" s="238"/>
      <c r="VYF35" s="238"/>
      <c r="VYG35" s="238"/>
      <c r="VYP35" s="238"/>
      <c r="VYQ35" s="238"/>
      <c r="VYR35" s="238"/>
      <c r="VYS35" s="238"/>
      <c r="VYT35" s="238"/>
      <c r="VYU35" s="238"/>
      <c r="VYV35" s="238"/>
      <c r="VYW35" s="238"/>
      <c r="VZF35" s="238"/>
      <c r="VZG35" s="238"/>
      <c r="VZH35" s="238"/>
      <c r="VZI35" s="238"/>
      <c r="VZJ35" s="238"/>
      <c r="VZK35" s="238"/>
      <c r="VZL35" s="238"/>
      <c r="VZM35" s="238"/>
      <c r="VZV35" s="238"/>
      <c r="VZW35" s="238"/>
      <c r="VZX35" s="238"/>
      <c r="VZY35" s="238"/>
      <c r="VZZ35" s="238"/>
      <c r="WAA35" s="238"/>
      <c r="WAB35" s="238"/>
      <c r="WAC35" s="238"/>
      <c r="WAL35" s="238"/>
      <c r="WAM35" s="238"/>
      <c r="WAN35" s="238"/>
      <c r="WAO35" s="238"/>
      <c r="WAP35" s="238"/>
      <c r="WAQ35" s="238"/>
      <c r="WAR35" s="238"/>
      <c r="WAS35" s="238"/>
      <c r="WBB35" s="238"/>
      <c r="WBC35" s="238"/>
      <c r="WBD35" s="238"/>
      <c r="WBE35" s="238"/>
      <c r="WBF35" s="238"/>
      <c r="WBG35" s="238"/>
      <c r="WBH35" s="238"/>
      <c r="WBI35" s="238"/>
      <c r="WBR35" s="238"/>
      <c r="WBS35" s="238"/>
      <c r="WBT35" s="238"/>
      <c r="WBU35" s="238"/>
      <c r="WBV35" s="238"/>
      <c r="WBW35" s="238"/>
      <c r="WBX35" s="238"/>
      <c r="WBY35" s="238"/>
      <c r="WCH35" s="238"/>
      <c r="WCI35" s="238"/>
      <c r="WCJ35" s="238"/>
      <c r="WCK35" s="238"/>
      <c r="WCL35" s="238"/>
      <c r="WCM35" s="238"/>
      <c r="WCN35" s="238"/>
      <c r="WCO35" s="238"/>
      <c r="WCX35" s="238"/>
      <c r="WCY35" s="238"/>
      <c r="WCZ35" s="238"/>
      <c r="WDA35" s="238"/>
      <c r="WDB35" s="238"/>
      <c r="WDC35" s="238"/>
      <c r="WDD35" s="238"/>
      <c r="WDE35" s="238"/>
      <c r="WDN35" s="238"/>
      <c r="WDO35" s="238"/>
      <c r="WDP35" s="238"/>
      <c r="WDQ35" s="238"/>
      <c r="WDR35" s="238"/>
      <c r="WDS35" s="238"/>
      <c r="WDT35" s="238"/>
      <c r="WDU35" s="238"/>
      <c r="WED35" s="238"/>
      <c r="WEE35" s="238"/>
      <c r="WEF35" s="238"/>
      <c r="WEG35" s="238"/>
      <c r="WEH35" s="238"/>
      <c r="WEI35" s="238"/>
      <c r="WEJ35" s="238"/>
      <c r="WEK35" s="238"/>
      <c r="WET35" s="238"/>
      <c r="WEU35" s="238"/>
      <c r="WEV35" s="238"/>
      <c r="WEW35" s="238"/>
      <c r="WEX35" s="238"/>
      <c r="WEY35" s="238"/>
      <c r="WEZ35" s="238"/>
      <c r="WFA35" s="238"/>
      <c r="WFJ35" s="238"/>
      <c r="WFK35" s="238"/>
      <c r="WFL35" s="238"/>
      <c r="WFM35" s="238"/>
      <c r="WFN35" s="238"/>
      <c r="WFO35" s="238"/>
      <c r="WFP35" s="238"/>
      <c r="WFQ35" s="238"/>
      <c r="WFZ35" s="238"/>
      <c r="WGA35" s="238"/>
      <c r="WGB35" s="238"/>
      <c r="WGC35" s="238"/>
      <c r="WGD35" s="238"/>
      <c r="WGE35" s="238"/>
      <c r="WGF35" s="238"/>
      <c r="WGG35" s="238"/>
      <c r="WGP35" s="238"/>
      <c r="WGQ35" s="238"/>
      <c r="WGR35" s="238"/>
      <c r="WGS35" s="238"/>
      <c r="WGT35" s="238"/>
      <c r="WGU35" s="238"/>
      <c r="WGV35" s="238"/>
      <c r="WGW35" s="238"/>
      <c r="WHF35" s="238"/>
      <c r="WHG35" s="238"/>
      <c r="WHH35" s="238"/>
      <c r="WHI35" s="238"/>
      <c r="WHJ35" s="238"/>
      <c r="WHK35" s="238"/>
      <c r="WHL35" s="238"/>
      <c r="WHM35" s="238"/>
      <c r="WHV35" s="238"/>
      <c r="WHW35" s="238"/>
      <c r="WHX35" s="238"/>
      <c r="WHY35" s="238"/>
      <c r="WHZ35" s="238"/>
      <c r="WIA35" s="238"/>
      <c r="WIB35" s="238"/>
      <c r="WIC35" s="238"/>
      <c r="WIL35" s="238"/>
      <c r="WIM35" s="238"/>
      <c r="WIN35" s="238"/>
      <c r="WIO35" s="238"/>
      <c r="WIP35" s="238"/>
      <c r="WIQ35" s="238"/>
      <c r="WIR35" s="238"/>
      <c r="WIS35" s="238"/>
      <c r="WJB35" s="238"/>
      <c r="WJC35" s="238"/>
      <c r="WJD35" s="238"/>
      <c r="WJE35" s="238"/>
      <c r="WJF35" s="238"/>
      <c r="WJG35" s="238"/>
      <c r="WJH35" s="238"/>
      <c r="WJI35" s="238"/>
      <c r="WJR35" s="238"/>
      <c r="WJS35" s="238"/>
      <c r="WJT35" s="238"/>
      <c r="WJU35" s="238"/>
      <c r="WJV35" s="238"/>
      <c r="WJW35" s="238"/>
      <c r="WJX35" s="238"/>
      <c r="WJY35" s="238"/>
      <c r="WKH35" s="238"/>
      <c r="WKI35" s="238"/>
      <c r="WKJ35" s="238"/>
      <c r="WKK35" s="238"/>
      <c r="WKL35" s="238"/>
      <c r="WKM35" s="238"/>
      <c r="WKN35" s="238"/>
      <c r="WKO35" s="238"/>
      <c r="WKX35" s="238"/>
      <c r="WKY35" s="238"/>
      <c r="WKZ35" s="238"/>
      <c r="WLA35" s="238"/>
      <c r="WLB35" s="238"/>
      <c r="WLC35" s="238"/>
      <c r="WLD35" s="238"/>
      <c r="WLE35" s="238"/>
      <c r="WLN35" s="238"/>
      <c r="WLO35" s="238"/>
      <c r="WLP35" s="238"/>
      <c r="WLQ35" s="238"/>
      <c r="WLR35" s="238"/>
      <c r="WLS35" s="238"/>
      <c r="WLT35" s="238"/>
      <c r="WLU35" s="238"/>
      <c r="WMD35" s="238"/>
      <c r="WME35" s="238"/>
      <c r="WMF35" s="238"/>
      <c r="WMG35" s="238"/>
      <c r="WMH35" s="238"/>
      <c r="WMI35" s="238"/>
      <c r="WMJ35" s="238"/>
      <c r="WMK35" s="238"/>
      <c r="WMT35" s="238"/>
      <c r="WMU35" s="238"/>
      <c r="WMV35" s="238"/>
      <c r="WMW35" s="238"/>
      <c r="WMX35" s="238"/>
      <c r="WMY35" s="238"/>
      <c r="WMZ35" s="238"/>
      <c r="WNA35" s="238"/>
      <c r="WNJ35" s="238"/>
      <c r="WNK35" s="238"/>
      <c r="WNL35" s="238"/>
      <c r="WNM35" s="238"/>
      <c r="WNN35" s="238"/>
      <c r="WNO35" s="238"/>
      <c r="WNP35" s="238"/>
      <c r="WNQ35" s="238"/>
      <c r="WNZ35" s="238"/>
      <c r="WOA35" s="238"/>
      <c r="WOB35" s="238"/>
      <c r="WOC35" s="238"/>
      <c r="WOD35" s="238"/>
      <c r="WOE35" s="238"/>
      <c r="WOF35" s="238"/>
      <c r="WOG35" s="238"/>
      <c r="WOP35" s="238"/>
      <c r="WOQ35" s="238"/>
      <c r="WOR35" s="238"/>
      <c r="WOS35" s="238"/>
      <c r="WOT35" s="238"/>
      <c r="WOU35" s="238"/>
      <c r="WOV35" s="238"/>
      <c r="WOW35" s="238"/>
      <c r="WPF35" s="238"/>
      <c r="WPG35" s="238"/>
      <c r="WPH35" s="238"/>
      <c r="WPI35" s="238"/>
      <c r="WPJ35" s="238"/>
      <c r="WPK35" s="238"/>
      <c r="WPL35" s="238"/>
      <c r="WPM35" s="238"/>
      <c r="WPV35" s="238"/>
      <c r="WPW35" s="238"/>
      <c r="WPX35" s="238"/>
      <c r="WPY35" s="238"/>
      <c r="WPZ35" s="238"/>
      <c r="WQA35" s="238"/>
      <c r="WQB35" s="238"/>
      <c r="WQC35" s="238"/>
      <c r="WQL35" s="238"/>
      <c r="WQM35" s="238"/>
      <c r="WQN35" s="238"/>
      <c r="WQO35" s="238"/>
      <c r="WQP35" s="238"/>
      <c r="WQQ35" s="238"/>
      <c r="WQR35" s="238"/>
      <c r="WQS35" s="238"/>
      <c r="WRB35" s="238"/>
      <c r="WRC35" s="238"/>
      <c r="WRD35" s="238"/>
      <c r="WRE35" s="238"/>
      <c r="WRF35" s="238"/>
      <c r="WRG35" s="238"/>
      <c r="WRH35" s="238"/>
      <c r="WRI35" s="238"/>
      <c r="WRR35" s="238"/>
      <c r="WRS35" s="238"/>
      <c r="WRT35" s="238"/>
      <c r="WRU35" s="238"/>
      <c r="WRV35" s="238"/>
      <c r="WRW35" s="238"/>
      <c r="WRX35" s="238"/>
      <c r="WRY35" s="238"/>
      <c r="WSH35" s="238"/>
      <c r="WSI35" s="238"/>
      <c r="WSJ35" s="238"/>
      <c r="WSK35" s="238"/>
      <c r="WSL35" s="238"/>
      <c r="WSM35" s="238"/>
      <c r="WSN35" s="238"/>
      <c r="WSO35" s="238"/>
      <c r="WSX35" s="238"/>
      <c r="WSY35" s="238"/>
      <c r="WSZ35" s="238"/>
      <c r="WTA35" s="238"/>
      <c r="WTB35" s="238"/>
      <c r="WTC35" s="238"/>
      <c r="WTD35" s="238"/>
      <c r="WTE35" s="238"/>
      <c r="WTN35" s="238"/>
      <c r="WTO35" s="238"/>
      <c r="WTP35" s="238"/>
      <c r="WTQ35" s="238"/>
      <c r="WTR35" s="238"/>
      <c r="WTS35" s="238"/>
      <c r="WTT35" s="238"/>
      <c r="WTU35" s="238"/>
      <c r="WUD35" s="238"/>
      <c r="WUE35" s="238"/>
      <c r="WUF35" s="238"/>
      <c r="WUG35" s="238"/>
      <c r="WUH35" s="238"/>
      <c r="WUI35" s="238"/>
      <c r="WUJ35" s="238"/>
      <c r="WUK35" s="238"/>
      <c r="WUT35" s="238"/>
      <c r="WUU35" s="238"/>
      <c r="WUV35" s="238"/>
      <c r="WUW35" s="238"/>
      <c r="WUX35" s="238"/>
      <c r="WUY35" s="238"/>
      <c r="WUZ35" s="238"/>
      <c r="WVA35" s="238"/>
      <c r="WVJ35" s="238"/>
      <c r="WVK35" s="238"/>
      <c r="WVL35" s="238"/>
      <c r="WVM35" s="238"/>
      <c r="WVN35" s="238"/>
      <c r="WVO35" s="238"/>
      <c r="WVP35" s="238"/>
      <c r="WVQ35" s="238"/>
      <c r="WVZ35" s="238"/>
      <c r="WWA35" s="238"/>
      <c r="WWB35" s="238"/>
      <c r="WWC35" s="238"/>
      <c r="WWD35" s="238"/>
      <c r="WWE35" s="238"/>
      <c r="WWF35" s="238"/>
      <c r="WWG35" s="238"/>
      <c r="WWP35" s="238"/>
      <c r="WWQ35" s="238"/>
      <c r="WWR35" s="238"/>
      <c r="WWS35" s="238"/>
      <c r="WWT35" s="238"/>
      <c r="WWU35" s="238"/>
      <c r="WWV35" s="238"/>
      <c r="WWW35" s="238"/>
      <c r="WXF35" s="238"/>
      <c r="WXG35" s="238"/>
      <c r="WXH35" s="238"/>
      <c r="WXI35" s="238"/>
      <c r="WXJ35" s="238"/>
      <c r="WXK35" s="238"/>
      <c r="WXL35" s="238"/>
      <c r="WXM35" s="238"/>
      <c r="WXV35" s="238"/>
      <c r="WXW35" s="238"/>
      <c r="WXX35" s="238"/>
      <c r="WXY35" s="238"/>
      <c r="WXZ35" s="238"/>
      <c r="WYA35" s="238"/>
      <c r="WYB35" s="238"/>
      <c r="WYC35" s="238"/>
      <c r="WYL35" s="238"/>
      <c r="WYM35" s="238"/>
      <c r="WYN35" s="238"/>
      <c r="WYO35" s="238"/>
      <c r="WYP35" s="238"/>
      <c r="WYQ35" s="238"/>
      <c r="WYR35" s="238"/>
      <c r="WYS35" s="238"/>
      <c r="WZB35" s="238"/>
      <c r="WZC35" s="238"/>
      <c r="WZD35" s="238"/>
      <c r="WZE35" s="238"/>
      <c r="WZF35" s="238"/>
      <c r="WZG35" s="238"/>
      <c r="WZH35" s="238"/>
      <c r="WZI35" s="238"/>
      <c r="WZR35" s="238"/>
      <c r="WZS35" s="238"/>
      <c r="WZT35" s="238"/>
      <c r="WZU35" s="238"/>
      <c r="WZV35" s="238"/>
      <c r="WZW35" s="238"/>
      <c r="WZX35" s="238"/>
      <c r="WZY35" s="238"/>
      <c r="XAH35" s="238"/>
      <c r="XAI35" s="238"/>
      <c r="XAJ35" s="238"/>
      <c r="XAK35" s="238"/>
      <c r="XAL35" s="238"/>
      <c r="XAM35" s="238"/>
      <c r="XAN35" s="238"/>
      <c r="XAO35" s="238"/>
      <c r="XAX35" s="238"/>
      <c r="XAY35" s="238"/>
      <c r="XAZ35" s="238"/>
      <c r="XBA35" s="238"/>
      <c r="XBB35" s="238"/>
      <c r="XBC35" s="238"/>
      <c r="XBD35" s="238"/>
      <c r="XBE35" s="238"/>
      <c r="XBN35" s="238"/>
      <c r="XBO35" s="238"/>
      <c r="XBP35" s="238"/>
      <c r="XBQ35" s="238"/>
      <c r="XBR35" s="238"/>
      <c r="XBS35" s="238"/>
      <c r="XBT35" s="238"/>
      <c r="XBU35" s="238"/>
      <c r="XCD35" s="238"/>
      <c r="XCE35" s="238"/>
      <c r="XCF35" s="238"/>
      <c r="XCG35" s="238"/>
      <c r="XCH35" s="238"/>
      <c r="XCI35" s="238"/>
      <c r="XCJ35" s="238"/>
      <c r="XCK35" s="238"/>
      <c r="XCT35" s="238"/>
      <c r="XCU35" s="238"/>
      <c r="XCV35" s="238"/>
      <c r="XCW35" s="238"/>
      <c r="XCX35" s="238"/>
      <c r="XCY35" s="238"/>
      <c r="XCZ35" s="238"/>
      <c r="XDA35" s="238"/>
      <c r="XDJ35" s="238"/>
      <c r="XDK35" s="238"/>
      <c r="XDL35" s="238"/>
      <c r="XDM35" s="238"/>
      <c r="XDN35" s="238"/>
      <c r="XDO35" s="238"/>
      <c r="XDP35" s="238"/>
      <c r="XDQ35" s="238"/>
      <c r="XDZ35" s="238"/>
      <c r="XEA35" s="238"/>
      <c r="XEB35" s="238"/>
      <c r="XEC35" s="238"/>
      <c r="XED35" s="238"/>
      <c r="XEE35" s="238"/>
      <c r="XEF35" s="238"/>
      <c r="XEG35" s="238"/>
      <c r="XEP35" s="238"/>
      <c r="XEQ35" s="238"/>
      <c r="XER35" s="238"/>
      <c r="XES35" s="238"/>
      <c r="XET35" s="238"/>
      <c r="XEU35" s="238"/>
      <c r="XEV35" s="238"/>
      <c r="XEW35" s="238"/>
    </row>
    <row r="36" spans="2:1017 1026:2041 2050:3065 3074:4089 4098:5113 5122:6137 6146:7161 7170:8185 8194:9209 9218:10233 10242:11257 11266:12281 12290:13305 13314:14329 14338:15353 15362:16377" ht="10.5" customHeight="1">
      <c r="B36" s="511"/>
      <c r="C36" s="511"/>
      <c r="D36" s="511"/>
      <c r="E36" s="511"/>
      <c r="F36" s="511"/>
      <c r="G36" s="511"/>
      <c r="H36" s="511"/>
      <c r="I36" s="238"/>
      <c r="K36" s="525"/>
      <c r="T36" s="238"/>
      <c r="U36" s="238"/>
      <c r="V36" s="238"/>
      <c r="W36" s="238"/>
      <c r="X36" s="238"/>
      <c r="Y36" s="238"/>
      <c r="AH36" s="367"/>
      <c r="AI36" s="367"/>
      <c r="AJ36" s="367"/>
      <c r="AK36" s="367"/>
      <c r="AL36" s="367"/>
      <c r="AM36" s="367"/>
      <c r="AN36" s="367"/>
      <c r="AO36" s="367"/>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c r="IW36" s="238"/>
      <c r="IX36" s="238"/>
      <c r="IY36" s="238"/>
      <c r="IZ36" s="238"/>
      <c r="JA36" s="238"/>
      <c r="JB36" s="238"/>
      <c r="JC36" s="238"/>
      <c r="JD36" s="238"/>
      <c r="JE36" s="238"/>
      <c r="JF36" s="238"/>
      <c r="JG36" s="238"/>
      <c r="JH36" s="238"/>
      <c r="JI36" s="238"/>
      <c r="JJ36" s="238"/>
      <c r="JK36" s="238"/>
      <c r="JL36" s="238"/>
      <c r="JM36" s="238"/>
      <c r="JN36" s="238"/>
      <c r="JO36" s="238"/>
      <c r="JP36" s="238"/>
      <c r="JQ36" s="238"/>
      <c r="JR36" s="238"/>
      <c r="JS36" s="238"/>
      <c r="JT36" s="238"/>
      <c r="JU36" s="238"/>
      <c r="JV36" s="238"/>
      <c r="JW36" s="238"/>
      <c r="JX36" s="238"/>
      <c r="JY36" s="238"/>
      <c r="JZ36" s="238"/>
      <c r="KA36" s="238"/>
      <c r="KB36" s="238"/>
      <c r="KC36" s="238"/>
      <c r="KD36" s="238"/>
      <c r="KE36" s="238"/>
      <c r="KF36" s="238"/>
      <c r="KG36" s="238"/>
      <c r="KH36" s="238"/>
      <c r="KI36" s="238"/>
      <c r="KJ36" s="238"/>
      <c r="KK36" s="238"/>
      <c r="KL36" s="238"/>
      <c r="KM36" s="238"/>
      <c r="KN36" s="238"/>
      <c r="KO36" s="238"/>
      <c r="KP36" s="238"/>
      <c r="KQ36" s="238"/>
      <c r="KR36" s="238"/>
      <c r="KS36" s="238"/>
      <c r="KT36" s="238"/>
      <c r="KU36" s="238"/>
      <c r="KV36" s="238"/>
      <c r="KW36" s="238"/>
      <c r="KX36" s="238"/>
      <c r="KY36" s="238"/>
      <c r="KZ36" s="238"/>
      <c r="LA36" s="238"/>
      <c r="LB36" s="238"/>
      <c r="LC36" s="238"/>
      <c r="LD36" s="238"/>
      <c r="LE36" s="238"/>
      <c r="LF36" s="238"/>
      <c r="LG36" s="238"/>
      <c r="LH36" s="238"/>
      <c r="LI36" s="238"/>
      <c r="LJ36" s="238"/>
      <c r="LK36" s="238"/>
      <c r="LL36" s="238"/>
      <c r="LM36" s="238"/>
      <c r="LN36" s="238"/>
      <c r="LO36" s="238"/>
      <c r="LP36" s="238"/>
      <c r="LQ36" s="238"/>
      <c r="LR36" s="238"/>
      <c r="LS36" s="238"/>
      <c r="LT36" s="238"/>
      <c r="LU36" s="238"/>
      <c r="LV36" s="238"/>
      <c r="LW36" s="238"/>
      <c r="LX36" s="238"/>
      <c r="LY36" s="238"/>
      <c r="LZ36" s="238"/>
      <c r="MA36" s="238"/>
      <c r="MB36" s="238"/>
      <c r="MC36" s="238"/>
      <c r="MD36" s="238"/>
      <c r="ME36" s="238"/>
      <c r="MF36" s="238"/>
      <c r="MG36" s="238"/>
      <c r="MH36" s="238"/>
      <c r="MI36" s="238"/>
      <c r="MJ36" s="238"/>
      <c r="MK36" s="238"/>
      <c r="ML36" s="238"/>
      <c r="MM36" s="238"/>
      <c r="MN36" s="238"/>
      <c r="MO36" s="238"/>
      <c r="MP36" s="238"/>
      <c r="MQ36" s="238"/>
      <c r="MR36" s="238"/>
      <c r="MS36" s="238"/>
      <c r="MT36" s="238"/>
      <c r="MU36" s="238"/>
      <c r="MV36" s="238"/>
      <c r="MW36" s="238"/>
      <c r="MX36" s="238"/>
      <c r="MY36" s="238"/>
      <c r="MZ36" s="238"/>
      <c r="NA36" s="238"/>
      <c r="NB36" s="238"/>
      <c r="NC36" s="238"/>
      <c r="ND36" s="238"/>
      <c r="NE36" s="238"/>
      <c r="NF36" s="238"/>
      <c r="NG36" s="238"/>
      <c r="NH36" s="238"/>
      <c r="NI36" s="238"/>
      <c r="NJ36" s="238"/>
      <c r="NK36" s="238"/>
      <c r="NL36" s="238"/>
      <c r="NM36" s="238"/>
      <c r="NN36" s="238"/>
      <c r="NO36" s="238"/>
      <c r="NP36" s="238"/>
      <c r="NQ36" s="238"/>
      <c r="NR36" s="238"/>
      <c r="NS36" s="238"/>
      <c r="NT36" s="238"/>
      <c r="NU36" s="238"/>
      <c r="NV36" s="238"/>
      <c r="NW36" s="238"/>
      <c r="NX36" s="238"/>
      <c r="NY36" s="238"/>
      <c r="NZ36" s="238"/>
      <c r="OA36" s="238"/>
      <c r="OB36" s="238"/>
      <c r="OC36" s="238"/>
      <c r="OD36" s="238"/>
      <c r="OE36" s="238"/>
      <c r="OF36" s="238"/>
      <c r="OG36" s="238"/>
      <c r="OH36" s="238"/>
      <c r="OI36" s="238"/>
      <c r="OJ36" s="238"/>
      <c r="OK36" s="238"/>
      <c r="OL36" s="238"/>
      <c r="OM36" s="238"/>
      <c r="ON36" s="238"/>
      <c r="OO36" s="238"/>
      <c r="OP36" s="238"/>
      <c r="OQ36" s="238"/>
      <c r="OR36" s="238"/>
      <c r="OS36" s="238"/>
      <c r="OT36" s="238"/>
      <c r="OU36" s="238"/>
      <c r="OV36" s="238"/>
      <c r="OW36" s="238"/>
      <c r="OX36" s="238"/>
      <c r="OY36" s="238"/>
      <c r="OZ36" s="238"/>
      <c r="PA36" s="238"/>
      <c r="PB36" s="238"/>
      <c r="PC36" s="238"/>
      <c r="PD36" s="238"/>
      <c r="PE36" s="238"/>
      <c r="PF36" s="238"/>
      <c r="PG36" s="238"/>
      <c r="PH36" s="238"/>
      <c r="PI36" s="238"/>
      <c r="PJ36" s="238"/>
      <c r="PK36" s="238"/>
      <c r="PL36" s="238"/>
      <c r="PM36" s="238"/>
      <c r="PN36" s="238"/>
      <c r="PO36" s="238"/>
      <c r="PR36" s="238"/>
      <c r="PS36" s="238"/>
      <c r="PT36" s="238"/>
      <c r="PU36" s="238"/>
      <c r="PV36" s="238"/>
      <c r="PW36" s="238"/>
      <c r="PX36" s="238"/>
      <c r="PY36" s="238"/>
      <c r="QH36" s="238"/>
      <c r="QI36" s="238"/>
      <c r="QJ36" s="238"/>
      <c r="QK36" s="238"/>
      <c r="QL36" s="238"/>
      <c r="QM36" s="238"/>
      <c r="QN36" s="238"/>
      <c r="QO36" s="238"/>
      <c r="QX36" s="238"/>
      <c r="QY36" s="238"/>
      <c r="QZ36" s="238"/>
      <c r="RA36" s="238"/>
      <c r="RB36" s="238"/>
      <c r="RC36" s="238"/>
      <c r="RD36" s="238"/>
      <c r="RE36" s="238"/>
      <c r="RN36" s="238"/>
      <c r="RO36" s="238"/>
      <c r="RP36" s="238"/>
      <c r="RQ36" s="238"/>
      <c r="RR36" s="238"/>
      <c r="RS36" s="238"/>
      <c r="RT36" s="238"/>
      <c r="RU36" s="238"/>
      <c r="SD36" s="238"/>
      <c r="SE36" s="238"/>
      <c r="SF36" s="238"/>
      <c r="SG36" s="238"/>
      <c r="SH36" s="238"/>
      <c r="SI36" s="238"/>
      <c r="SJ36" s="238"/>
      <c r="SK36" s="238"/>
      <c r="ST36" s="238"/>
      <c r="SU36" s="238"/>
      <c r="SV36" s="238"/>
      <c r="SW36" s="238"/>
      <c r="SX36" s="238"/>
      <c r="SY36" s="238"/>
      <c r="SZ36" s="238"/>
      <c r="TA36" s="238"/>
      <c r="TJ36" s="238"/>
      <c r="TK36" s="238"/>
      <c r="TL36" s="238"/>
      <c r="TM36" s="238"/>
      <c r="TN36" s="238"/>
      <c r="TO36" s="238"/>
      <c r="TP36" s="238"/>
      <c r="TQ36" s="238"/>
      <c r="TZ36" s="238"/>
      <c r="UA36" s="238"/>
      <c r="UB36" s="238"/>
      <c r="UC36" s="238"/>
      <c r="UD36" s="238"/>
      <c r="UE36" s="238"/>
      <c r="UF36" s="238"/>
      <c r="UG36" s="238"/>
      <c r="UP36" s="238"/>
      <c r="UQ36" s="238"/>
      <c r="UR36" s="238"/>
      <c r="US36" s="238"/>
      <c r="UT36" s="238"/>
      <c r="UU36" s="238"/>
      <c r="UV36" s="238"/>
      <c r="UW36" s="238"/>
      <c r="VF36" s="238"/>
      <c r="VG36" s="238"/>
      <c r="VH36" s="238"/>
      <c r="VI36" s="238"/>
      <c r="VJ36" s="238"/>
      <c r="VK36" s="238"/>
      <c r="VL36" s="238"/>
      <c r="VM36" s="238"/>
      <c r="VV36" s="238"/>
      <c r="VW36" s="238"/>
      <c r="VX36" s="238"/>
      <c r="VY36" s="238"/>
      <c r="VZ36" s="238"/>
      <c r="WA36" s="238"/>
      <c r="WB36" s="238"/>
      <c r="WC36" s="238"/>
      <c r="WL36" s="238"/>
      <c r="WM36" s="238"/>
      <c r="WN36" s="238"/>
      <c r="WO36" s="238"/>
      <c r="WP36" s="238"/>
      <c r="WQ36" s="238"/>
      <c r="WR36" s="238"/>
      <c r="WS36" s="238"/>
      <c r="XB36" s="238"/>
      <c r="XC36" s="238"/>
      <c r="XD36" s="238"/>
      <c r="XE36" s="238"/>
      <c r="XF36" s="238"/>
      <c r="XG36" s="238"/>
      <c r="XH36" s="238"/>
      <c r="XI36" s="238"/>
      <c r="XR36" s="238"/>
      <c r="XS36" s="238"/>
      <c r="XT36" s="238"/>
      <c r="XU36" s="238"/>
      <c r="XV36" s="238"/>
      <c r="XW36" s="238"/>
      <c r="XX36" s="238"/>
      <c r="XY36" s="238"/>
      <c r="YH36" s="238"/>
      <c r="YI36" s="238"/>
      <c r="YJ36" s="238"/>
      <c r="YK36" s="238"/>
      <c r="YL36" s="238"/>
      <c r="YM36" s="238"/>
      <c r="YN36" s="238"/>
      <c r="YO36" s="238"/>
      <c r="YX36" s="238"/>
      <c r="YY36" s="238"/>
      <c r="YZ36" s="238"/>
      <c r="ZA36" s="238"/>
      <c r="ZB36" s="238"/>
      <c r="ZC36" s="238"/>
      <c r="ZD36" s="238"/>
      <c r="ZE36" s="238"/>
      <c r="ZN36" s="238"/>
      <c r="ZO36" s="238"/>
      <c r="ZP36" s="238"/>
      <c r="ZQ36" s="238"/>
      <c r="ZR36" s="238"/>
      <c r="ZS36" s="238"/>
      <c r="ZT36" s="238"/>
      <c r="ZU36" s="238"/>
      <c r="AAD36" s="238"/>
      <c r="AAE36" s="238"/>
      <c r="AAF36" s="238"/>
      <c r="AAG36" s="238"/>
      <c r="AAH36" s="238"/>
      <c r="AAI36" s="238"/>
      <c r="AAJ36" s="238"/>
      <c r="AAK36" s="238"/>
      <c r="AAT36" s="238"/>
      <c r="AAU36" s="238"/>
      <c r="AAV36" s="238"/>
      <c r="AAW36" s="238"/>
      <c r="AAX36" s="238"/>
      <c r="AAY36" s="238"/>
      <c r="AAZ36" s="238"/>
      <c r="ABA36" s="238"/>
      <c r="ABJ36" s="238"/>
      <c r="ABK36" s="238"/>
      <c r="ABL36" s="238"/>
      <c r="ABM36" s="238"/>
      <c r="ABN36" s="238"/>
      <c r="ABO36" s="238"/>
      <c r="ABP36" s="238"/>
      <c r="ABQ36" s="238"/>
      <c r="ABZ36" s="238"/>
      <c r="ACA36" s="238"/>
      <c r="ACB36" s="238"/>
      <c r="ACC36" s="238"/>
      <c r="ACD36" s="238"/>
      <c r="ACE36" s="238"/>
      <c r="ACF36" s="238"/>
      <c r="ACG36" s="238"/>
      <c r="ACP36" s="238"/>
      <c r="ACQ36" s="238"/>
      <c r="ACR36" s="238"/>
      <c r="ACS36" s="238"/>
      <c r="ACT36" s="238"/>
      <c r="ACU36" s="238"/>
      <c r="ACV36" s="238"/>
      <c r="ACW36" s="238"/>
      <c r="ADF36" s="238"/>
      <c r="ADG36" s="238"/>
      <c r="ADH36" s="238"/>
      <c r="ADI36" s="238"/>
      <c r="ADJ36" s="238"/>
      <c r="ADK36" s="238"/>
      <c r="ADL36" s="238"/>
      <c r="ADM36" s="238"/>
      <c r="ADV36" s="238"/>
      <c r="ADW36" s="238"/>
      <c r="ADX36" s="238"/>
      <c r="ADY36" s="238"/>
      <c r="ADZ36" s="238"/>
      <c r="AEA36" s="238"/>
      <c r="AEB36" s="238"/>
      <c r="AEC36" s="238"/>
      <c r="AEL36" s="238"/>
      <c r="AEM36" s="238"/>
      <c r="AEN36" s="238"/>
      <c r="AEO36" s="238"/>
      <c r="AEP36" s="238"/>
      <c r="AEQ36" s="238"/>
      <c r="AER36" s="238"/>
      <c r="AES36" s="238"/>
      <c r="AFB36" s="238"/>
      <c r="AFC36" s="238"/>
      <c r="AFD36" s="238"/>
      <c r="AFE36" s="238"/>
      <c r="AFF36" s="238"/>
      <c r="AFG36" s="238"/>
      <c r="AFH36" s="238"/>
      <c r="AFI36" s="238"/>
      <c r="AFR36" s="238"/>
      <c r="AFS36" s="238"/>
      <c r="AFT36" s="238"/>
      <c r="AFU36" s="238"/>
      <c r="AFV36" s="238"/>
      <c r="AFW36" s="238"/>
      <c r="AFX36" s="238"/>
      <c r="AFY36" s="238"/>
      <c r="AGH36" s="238"/>
      <c r="AGI36" s="238"/>
      <c r="AGJ36" s="238"/>
      <c r="AGK36" s="238"/>
      <c r="AGL36" s="238"/>
      <c r="AGM36" s="238"/>
      <c r="AGN36" s="238"/>
      <c r="AGO36" s="238"/>
      <c r="AGX36" s="238"/>
      <c r="AGY36" s="238"/>
      <c r="AGZ36" s="238"/>
      <c r="AHA36" s="238"/>
      <c r="AHB36" s="238"/>
      <c r="AHC36" s="238"/>
      <c r="AHD36" s="238"/>
      <c r="AHE36" s="238"/>
      <c r="AHN36" s="238"/>
      <c r="AHO36" s="238"/>
      <c r="AHP36" s="238"/>
      <c r="AHQ36" s="238"/>
      <c r="AHR36" s="238"/>
      <c r="AHS36" s="238"/>
      <c r="AHT36" s="238"/>
      <c r="AHU36" s="238"/>
      <c r="AID36" s="238"/>
      <c r="AIE36" s="238"/>
      <c r="AIF36" s="238"/>
      <c r="AIG36" s="238"/>
      <c r="AIH36" s="238"/>
      <c r="AII36" s="238"/>
      <c r="AIJ36" s="238"/>
      <c r="AIK36" s="238"/>
      <c r="AIT36" s="238"/>
      <c r="AIU36" s="238"/>
      <c r="AIV36" s="238"/>
      <c r="AIW36" s="238"/>
      <c r="AIX36" s="238"/>
      <c r="AIY36" s="238"/>
      <c r="AIZ36" s="238"/>
      <c r="AJA36" s="238"/>
      <c r="AJJ36" s="238"/>
      <c r="AJK36" s="238"/>
      <c r="AJL36" s="238"/>
      <c r="AJM36" s="238"/>
      <c r="AJN36" s="238"/>
      <c r="AJO36" s="238"/>
      <c r="AJP36" s="238"/>
      <c r="AJQ36" s="238"/>
      <c r="AJZ36" s="238"/>
      <c r="AKA36" s="238"/>
      <c r="AKB36" s="238"/>
      <c r="AKC36" s="238"/>
      <c r="AKD36" s="238"/>
      <c r="AKE36" s="238"/>
      <c r="AKF36" s="238"/>
      <c r="AKG36" s="238"/>
      <c r="AKP36" s="238"/>
      <c r="AKQ36" s="238"/>
      <c r="AKR36" s="238"/>
      <c r="AKS36" s="238"/>
      <c r="AKT36" s="238"/>
      <c r="AKU36" s="238"/>
      <c r="AKV36" s="238"/>
      <c r="AKW36" s="238"/>
      <c r="ALF36" s="238"/>
      <c r="ALG36" s="238"/>
      <c r="ALH36" s="238"/>
      <c r="ALI36" s="238"/>
      <c r="ALJ36" s="238"/>
      <c r="ALK36" s="238"/>
      <c r="ALL36" s="238"/>
      <c r="ALM36" s="238"/>
      <c r="ALV36" s="238"/>
      <c r="ALW36" s="238"/>
      <c r="ALX36" s="238"/>
      <c r="ALY36" s="238"/>
      <c r="ALZ36" s="238"/>
      <c r="AMA36" s="238"/>
      <c r="AMB36" s="238"/>
      <c r="AMC36" s="238"/>
      <c r="AML36" s="238"/>
      <c r="AMM36" s="238"/>
      <c r="AMN36" s="238"/>
      <c r="AMO36" s="238"/>
      <c r="AMP36" s="238"/>
      <c r="AMQ36" s="238"/>
      <c r="AMR36" s="238"/>
      <c r="AMS36" s="238"/>
      <c r="ANB36" s="238"/>
      <c r="ANC36" s="238"/>
      <c r="AND36" s="238"/>
      <c r="ANE36" s="238"/>
      <c r="ANF36" s="238"/>
      <c r="ANG36" s="238"/>
      <c r="ANH36" s="238"/>
      <c r="ANI36" s="238"/>
      <c r="ANR36" s="238"/>
      <c r="ANS36" s="238"/>
      <c r="ANT36" s="238"/>
      <c r="ANU36" s="238"/>
      <c r="ANV36" s="238"/>
      <c r="ANW36" s="238"/>
      <c r="ANX36" s="238"/>
      <c r="ANY36" s="238"/>
      <c r="AOH36" s="238"/>
      <c r="AOI36" s="238"/>
      <c r="AOJ36" s="238"/>
      <c r="AOK36" s="238"/>
      <c r="AOL36" s="238"/>
      <c r="AOM36" s="238"/>
      <c r="AON36" s="238"/>
      <c r="AOO36" s="238"/>
      <c r="AOX36" s="238"/>
      <c r="AOY36" s="238"/>
      <c r="AOZ36" s="238"/>
      <c r="APA36" s="238"/>
      <c r="APB36" s="238"/>
      <c r="APC36" s="238"/>
      <c r="APD36" s="238"/>
      <c r="APE36" s="238"/>
      <c r="APN36" s="238"/>
      <c r="APO36" s="238"/>
      <c r="APP36" s="238"/>
      <c r="APQ36" s="238"/>
      <c r="APR36" s="238"/>
      <c r="APS36" s="238"/>
      <c r="APT36" s="238"/>
      <c r="APU36" s="238"/>
      <c r="AQD36" s="238"/>
      <c r="AQE36" s="238"/>
      <c r="AQF36" s="238"/>
      <c r="AQG36" s="238"/>
      <c r="AQH36" s="238"/>
      <c r="AQI36" s="238"/>
      <c r="AQJ36" s="238"/>
      <c r="AQK36" s="238"/>
      <c r="AQT36" s="238"/>
      <c r="AQU36" s="238"/>
      <c r="AQV36" s="238"/>
      <c r="AQW36" s="238"/>
      <c r="AQX36" s="238"/>
      <c r="AQY36" s="238"/>
      <c r="AQZ36" s="238"/>
      <c r="ARA36" s="238"/>
      <c r="ARJ36" s="238"/>
      <c r="ARK36" s="238"/>
      <c r="ARL36" s="238"/>
      <c r="ARM36" s="238"/>
      <c r="ARN36" s="238"/>
      <c r="ARO36" s="238"/>
      <c r="ARP36" s="238"/>
      <c r="ARQ36" s="238"/>
      <c r="ARZ36" s="238"/>
      <c r="ASA36" s="238"/>
      <c r="ASB36" s="238"/>
      <c r="ASC36" s="238"/>
      <c r="ASD36" s="238"/>
      <c r="ASE36" s="238"/>
      <c r="ASF36" s="238"/>
      <c r="ASG36" s="238"/>
      <c r="ASP36" s="238"/>
      <c r="ASQ36" s="238"/>
      <c r="ASR36" s="238"/>
      <c r="ASS36" s="238"/>
      <c r="AST36" s="238"/>
      <c r="ASU36" s="238"/>
      <c r="ASV36" s="238"/>
      <c r="ASW36" s="238"/>
      <c r="ATF36" s="238"/>
      <c r="ATG36" s="238"/>
      <c r="ATH36" s="238"/>
      <c r="ATI36" s="238"/>
      <c r="ATJ36" s="238"/>
      <c r="ATK36" s="238"/>
      <c r="ATL36" s="238"/>
      <c r="ATM36" s="238"/>
      <c r="ATV36" s="238"/>
      <c r="ATW36" s="238"/>
      <c r="ATX36" s="238"/>
      <c r="ATY36" s="238"/>
      <c r="ATZ36" s="238"/>
      <c r="AUA36" s="238"/>
      <c r="AUB36" s="238"/>
      <c r="AUC36" s="238"/>
      <c r="AUL36" s="238"/>
      <c r="AUM36" s="238"/>
      <c r="AUN36" s="238"/>
      <c r="AUO36" s="238"/>
      <c r="AUP36" s="238"/>
      <c r="AUQ36" s="238"/>
      <c r="AUR36" s="238"/>
      <c r="AUS36" s="238"/>
      <c r="AVB36" s="238"/>
      <c r="AVC36" s="238"/>
      <c r="AVD36" s="238"/>
      <c r="AVE36" s="238"/>
      <c r="AVF36" s="238"/>
      <c r="AVG36" s="238"/>
      <c r="AVH36" s="238"/>
      <c r="AVI36" s="238"/>
      <c r="AVR36" s="238"/>
      <c r="AVS36" s="238"/>
      <c r="AVT36" s="238"/>
      <c r="AVU36" s="238"/>
      <c r="AVV36" s="238"/>
      <c r="AVW36" s="238"/>
      <c r="AVX36" s="238"/>
      <c r="AVY36" s="238"/>
      <c r="AWH36" s="238"/>
      <c r="AWI36" s="238"/>
      <c r="AWJ36" s="238"/>
      <c r="AWK36" s="238"/>
      <c r="AWL36" s="238"/>
      <c r="AWM36" s="238"/>
      <c r="AWN36" s="238"/>
      <c r="AWO36" s="238"/>
      <c r="AWX36" s="238"/>
      <c r="AWY36" s="238"/>
      <c r="AWZ36" s="238"/>
      <c r="AXA36" s="238"/>
      <c r="AXB36" s="238"/>
      <c r="AXC36" s="238"/>
      <c r="AXD36" s="238"/>
      <c r="AXE36" s="238"/>
      <c r="AXN36" s="238"/>
      <c r="AXO36" s="238"/>
      <c r="AXP36" s="238"/>
      <c r="AXQ36" s="238"/>
      <c r="AXR36" s="238"/>
      <c r="AXS36" s="238"/>
      <c r="AXT36" s="238"/>
      <c r="AXU36" s="238"/>
      <c r="AYD36" s="238"/>
      <c r="AYE36" s="238"/>
      <c r="AYF36" s="238"/>
      <c r="AYG36" s="238"/>
      <c r="AYH36" s="238"/>
      <c r="AYI36" s="238"/>
      <c r="AYJ36" s="238"/>
      <c r="AYK36" s="238"/>
      <c r="AYT36" s="238"/>
      <c r="AYU36" s="238"/>
      <c r="AYV36" s="238"/>
      <c r="AYW36" s="238"/>
      <c r="AYX36" s="238"/>
      <c r="AYY36" s="238"/>
      <c r="AYZ36" s="238"/>
      <c r="AZA36" s="238"/>
      <c r="AZJ36" s="238"/>
      <c r="AZK36" s="238"/>
      <c r="AZL36" s="238"/>
      <c r="AZM36" s="238"/>
      <c r="AZN36" s="238"/>
      <c r="AZO36" s="238"/>
      <c r="AZP36" s="238"/>
      <c r="AZQ36" s="238"/>
      <c r="AZZ36" s="238"/>
      <c r="BAA36" s="238"/>
      <c r="BAB36" s="238"/>
      <c r="BAC36" s="238"/>
      <c r="BAD36" s="238"/>
      <c r="BAE36" s="238"/>
      <c r="BAF36" s="238"/>
      <c r="BAG36" s="238"/>
      <c r="BAP36" s="238"/>
      <c r="BAQ36" s="238"/>
      <c r="BAR36" s="238"/>
      <c r="BAS36" s="238"/>
      <c r="BAT36" s="238"/>
      <c r="BAU36" s="238"/>
      <c r="BAV36" s="238"/>
      <c r="BAW36" s="238"/>
      <c r="BBF36" s="238"/>
      <c r="BBG36" s="238"/>
      <c r="BBH36" s="238"/>
      <c r="BBI36" s="238"/>
      <c r="BBJ36" s="238"/>
      <c r="BBK36" s="238"/>
      <c r="BBL36" s="238"/>
      <c r="BBM36" s="238"/>
      <c r="BBV36" s="238"/>
      <c r="BBW36" s="238"/>
      <c r="BBX36" s="238"/>
      <c r="BBY36" s="238"/>
      <c r="BBZ36" s="238"/>
      <c r="BCA36" s="238"/>
      <c r="BCB36" s="238"/>
      <c r="BCC36" s="238"/>
      <c r="BCL36" s="238"/>
      <c r="BCM36" s="238"/>
      <c r="BCN36" s="238"/>
      <c r="BCO36" s="238"/>
      <c r="BCP36" s="238"/>
      <c r="BCQ36" s="238"/>
      <c r="BCR36" s="238"/>
      <c r="BCS36" s="238"/>
      <c r="BDB36" s="238"/>
      <c r="BDC36" s="238"/>
      <c r="BDD36" s="238"/>
      <c r="BDE36" s="238"/>
      <c r="BDF36" s="238"/>
      <c r="BDG36" s="238"/>
      <c r="BDH36" s="238"/>
      <c r="BDI36" s="238"/>
      <c r="BDR36" s="238"/>
      <c r="BDS36" s="238"/>
      <c r="BDT36" s="238"/>
      <c r="BDU36" s="238"/>
      <c r="BDV36" s="238"/>
      <c r="BDW36" s="238"/>
      <c r="BDX36" s="238"/>
      <c r="BDY36" s="238"/>
      <c r="BEH36" s="238"/>
      <c r="BEI36" s="238"/>
      <c r="BEJ36" s="238"/>
      <c r="BEK36" s="238"/>
      <c r="BEL36" s="238"/>
      <c r="BEM36" s="238"/>
      <c r="BEN36" s="238"/>
      <c r="BEO36" s="238"/>
      <c r="BEX36" s="238"/>
      <c r="BEY36" s="238"/>
      <c r="BEZ36" s="238"/>
      <c r="BFA36" s="238"/>
      <c r="BFB36" s="238"/>
      <c r="BFC36" s="238"/>
      <c r="BFD36" s="238"/>
      <c r="BFE36" s="238"/>
      <c r="BFN36" s="238"/>
      <c r="BFO36" s="238"/>
      <c r="BFP36" s="238"/>
      <c r="BFQ36" s="238"/>
      <c r="BFR36" s="238"/>
      <c r="BFS36" s="238"/>
      <c r="BFT36" s="238"/>
      <c r="BFU36" s="238"/>
      <c r="BGD36" s="238"/>
      <c r="BGE36" s="238"/>
      <c r="BGF36" s="238"/>
      <c r="BGG36" s="238"/>
      <c r="BGH36" s="238"/>
      <c r="BGI36" s="238"/>
      <c r="BGJ36" s="238"/>
      <c r="BGK36" s="238"/>
      <c r="BGT36" s="238"/>
      <c r="BGU36" s="238"/>
      <c r="BGV36" s="238"/>
      <c r="BGW36" s="238"/>
      <c r="BGX36" s="238"/>
      <c r="BGY36" s="238"/>
      <c r="BGZ36" s="238"/>
      <c r="BHA36" s="238"/>
      <c r="BHJ36" s="238"/>
      <c r="BHK36" s="238"/>
      <c r="BHL36" s="238"/>
      <c r="BHM36" s="238"/>
      <c r="BHN36" s="238"/>
      <c r="BHO36" s="238"/>
      <c r="BHP36" s="238"/>
      <c r="BHQ36" s="238"/>
      <c r="BHZ36" s="238"/>
      <c r="BIA36" s="238"/>
      <c r="BIB36" s="238"/>
      <c r="BIC36" s="238"/>
      <c r="BID36" s="238"/>
      <c r="BIE36" s="238"/>
      <c r="BIF36" s="238"/>
      <c r="BIG36" s="238"/>
      <c r="BIP36" s="238"/>
      <c r="BIQ36" s="238"/>
      <c r="BIR36" s="238"/>
      <c r="BIS36" s="238"/>
      <c r="BIT36" s="238"/>
      <c r="BIU36" s="238"/>
      <c r="BIV36" s="238"/>
      <c r="BIW36" s="238"/>
      <c r="BJF36" s="238"/>
      <c r="BJG36" s="238"/>
      <c r="BJH36" s="238"/>
      <c r="BJI36" s="238"/>
      <c r="BJJ36" s="238"/>
      <c r="BJK36" s="238"/>
      <c r="BJL36" s="238"/>
      <c r="BJM36" s="238"/>
      <c r="BJV36" s="238"/>
      <c r="BJW36" s="238"/>
      <c r="BJX36" s="238"/>
      <c r="BJY36" s="238"/>
      <c r="BJZ36" s="238"/>
      <c r="BKA36" s="238"/>
      <c r="BKB36" s="238"/>
      <c r="BKC36" s="238"/>
      <c r="BKL36" s="238"/>
      <c r="BKM36" s="238"/>
      <c r="BKN36" s="238"/>
      <c r="BKO36" s="238"/>
      <c r="BKP36" s="238"/>
      <c r="BKQ36" s="238"/>
      <c r="BKR36" s="238"/>
      <c r="BKS36" s="238"/>
      <c r="BLB36" s="238"/>
      <c r="BLC36" s="238"/>
      <c r="BLD36" s="238"/>
      <c r="BLE36" s="238"/>
      <c r="BLF36" s="238"/>
      <c r="BLG36" s="238"/>
      <c r="BLH36" s="238"/>
      <c r="BLI36" s="238"/>
      <c r="BLR36" s="238"/>
      <c r="BLS36" s="238"/>
      <c r="BLT36" s="238"/>
      <c r="BLU36" s="238"/>
      <c r="BLV36" s="238"/>
      <c r="BLW36" s="238"/>
      <c r="BLX36" s="238"/>
      <c r="BLY36" s="238"/>
      <c r="BMH36" s="238"/>
      <c r="BMI36" s="238"/>
      <c r="BMJ36" s="238"/>
      <c r="BMK36" s="238"/>
      <c r="BML36" s="238"/>
      <c r="BMM36" s="238"/>
      <c r="BMN36" s="238"/>
      <c r="BMO36" s="238"/>
      <c r="BMX36" s="238"/>
      <c r="BMY36" s="238"/>
      <c r="BMZ36" s="238"/>
      <c r="BNA36" s="238"/>
      <c r="BNB36" s="238"/>
      <c r="BNC36" s="238"/>
      <c r="BND36" s="238"/>
      <c r="BNE36" s="238"/>
      <c r="BNN36" s="238"/>
      <c r="BNO36" s="238"/>
      <c r="BNP36" s="238"/>
      <c r="BNQ36" s="238"/>
      <c r="BNR36" s="238"/>
      <c r="BNS36" s="238"/>
      <c r="BNT36" s="238"/>
      <c r="BNU36" s="238"/>
      <c r="BOD36" s="238"/>
      <c r="BOE36" s="238"/>
      <c r="BOF36" s="238"/>
      <c r="BOG36" s="238"/>
      <c r="BOH36" s="238"/>
      <c r="BOI36" s="238"/>
      <c r="BOJ36" s="238"/>
      <c r="BOK36" s="238"/>
      <c r="BOT36" s="238"/>
      <c r="BOU36" s="238"/>
      <c r="BOV36" s="238"/>
      <c r="BOW36" s="238"/>
      <c r="BOX36" s="238"/>
      <c r="BOY36" s="238"/>
      <c r="BOZ36" s="238"/>
      <c r="BPA36" s="238"/>
      <c r="BPJ36" s="238"/>
      <c r="BPK36" s="238"/>
      <c r="BPL36" s="238"/>
      <c r="BPM36" s="238"/>
      <c r="BPN36" s="238"/>
      <c r="BPO36" s="238"/>
      <c r="BPP36" s="238"/>
      <c r="BPQ36" s="238"/>
      <c r="BPZ36" s="238"/>
      <c r="BQA36" s="238"/>
      <c r="BQB36" s="238"/>
      <c r="BQC36" s="238"/>
      <c r="BQD36" s="238"/>
      <c r="BQE36" s="238"/>
      <c r="BQF36" s="238"/>
      <c r="BQG36" s="238"/>
      <c r="BQP36" s="238"/>
      <c r="BQQ36" s="238"/>
      <c r="BQR36" s="238"/>
      <c r="BQS36" s="238"/>
      <c r="BQT36" s="238"/>
      <c r="BQU36" s="238"/>
      <c r="BQV36" s="238"/>
      <c r="BQW36" s="238"/>
      <c r="BRF36" s="238"/>
      <c r="BRG36" s="238"/>
      <c r="BRH36" s="238"/>
      <c r="BRI36" s="238"/>
      <c r="BRJ36" s="238"/>
      <c r="BRK36" s="238"/>
      <c r="BRL36" s="238"/>
      <c r="BRM36" s="238"/>
      <c r="BRV36" s="238"/>
      <c r="BRW36" s="238"/>
      <c r="BRX36" s="238"/>
      <c r="BRY36" s="238"/>
      <c r="BRZ36" s="238"/>
      <c r="BSA36" s="238"/>
      <c r="BSB36" s="238"/>
      <c r="BSC36" s="238"/>
      <c r="BSL36" s="238"/>
      <c r="BSM36" s="238"/>
      <c r="BSN36" s="238"/>
      <c r="BSO36" s="238"/>
      <c r="BSP36" s="238"/>
      <c r="BSQ36" s="238"/>
      <c r="BSR36" s="238"/>
      <c r="BSS36" s="238"/>
      <c r="BTB36" s="238"/>
      <c r="BTC36" s="238"/>
      <c r="BTD36" s="238"/>
      <c r="BTE36" s="238"/>
      <c r="BTF36" s="238"/>
      <c r="BTG36" s="238"/>
      <c r="BTH36" s="238"/>
      <c r="BTI36" s="238"/>
      <c r="BTR36" s="238"/>
      <c r="BTS36" s="238"/>
      <c r="BTT36" s="238"/>
      <c r="BTU36" s="238"/>
      <c r="BTV36" s="238"/>
      <c r="BTW36" s="238"/>
      <c r="BTX36" s="238"/>
      <c r="BTY36" s="238"/>
      <c r="BUH36" s="238"/>
      <c r="BUI36" s="238"/>
      <c r="BUJ36" s="238"/>
      <c r="BUK36" s="238"/>
      <c r="BUL36" s="238"/>
      <c r="BUM36" s="238"/>
      <c r="BUN36" s="238"/>
      <c r="BUO36" s="238"/>
      <c r="BUX36" s="238"/>
      <c r="BUY36" s="238"/>
      <c r="BUZ36" s="238"/>
      <c r="BVA36" s="238"/>
      <c r="BVB36" s="238"/>
      <c r="BVC36" s="238"/>
      <c r="BVD36" s="238"/>
      <c r="BVE36" s="238"/>
      <c r="BVN36" s="238"/>
      <c r="BVO36" s="238"/>
      <c r="BVP36" s="238"/>
      <c r="BVQ36" s="238"/>
      <c r="BVR36" s="238"/>
      <c r="BVS36" s="238"/>
      <c r="BVT36" s="238"/>
      <c r="BVU36" s="238"/>
      <c r="BWD36" s="238"/>
      <c r="BWE36" s="238"/>
      <c r="BWF36" s="238"/>
      <c r="BWG36" s="238"/>
      <c r="BWH36" s="238"/>
      <c r="BWI36" s="238"/>
      <c r="BWJ36" s="238"/>
      <c r="BWK36" s="238"/>
      <c r="BWT36" s="238"/>
      <c r="BWU36" s="238"/>
      <c r="BWV36" s="238"/>
      <c r="BWW36" s="238"/>
      <c r="BWX36" s="238"/>
      <c r="BWY36" s="238"/>
      <c r="BWZ36" s="238"/>
      <c r="BXA36" s="238"/>
      <c r="BXJ36" s="238"/>
      <c r="BXK36" s="238"/>
      <c r="BXL36" s="238"/>
      <c r="BXM36" s="238"/>
      <c r="BXN36" s="238"/>
      <c r="BXO36" s="238"/>
      <c r="BXP36" s="238"/>
      <c r="BXQ36" s="238"/>
      <c r="BXZ36" s="238"/>
      <c r="BYA36" s="238"/>
      <c r="BYB36" s="238"/>
      <c r="BYC36" s="238"/>
      <c r="BYD36" s="238"/>
      <c r="BYE36" s="238"/>
      <c r="BYF36" s="238"/>
      <c r="BYG36" s="238"/>
      <c r="BYP36" s="238"/>
      <c r="BYQ36" s="238"/>
      <c r="BYR36" s="238"/>
      <c r="BYS36" s="238"/>
      <c r="BYT36" s="238"/>
      <c r="BYU36" s="238"/>
      <c r="BYV36" s="238"/>
      <c r="BYW36" s="238"/>
      <c r="BZF36" s="238"/>
      <c r="BZG36" s="238"/>
      <c r="BZH36" s="238"/>
      <c r="BZI36" s="238"/>
      <c r="BZJ36" s="238"/>
      <c r="BZK36" s="238"/>
      <c r="BZL36" s="238"/>
      <c r="BZM36" s="238"/>
      <c r="BZV36" s="238"/>
      <c r="BZW36" s="238"/>
      <c r="BZX36" s="238"/>
      <c r="BZY36" s="238"/>
      <c r="BZZ36" s="238"/>
      <c r="CAA36" s="238"/>
      <c r="CAB36" s="238"/>
      <c r="CAC36" s="238"/>
      <c r="CAL36" s="238"/>
      <c r="CAM36" s="238"/>
      <c r="CAN36" s="238"/>
      <c r="CAO36" s="238"/>
      <c r="CAP36" s="238"/>
      <c r="CAQ36" s="238"/>
      <c r="CAR36" s="238"/>
      <c r="CAS36" s="238"/>
      <c r="CBB36" s="238"/>
      <c r="CBC36" s="238"/>
      <c r="CBD36" s="238"/>
      <c r="CBE36" s="238"/>
      <c r="CBF36" s="238"/>
      <c r="CBG36" s="238"/>
      <c r="CBH36" s="238"/>
      <c r="CBI36" s="238"/>
      <c r="CBR36" s="238"/>
      <c r="CBS36" s="238"/>
      <c r="CBT36" s="238"/>
      <c r="CBU36" s="238"/>
      <c r="CBV36" s="238"/>
      <c r="CBW36" s="238"/>
      <c r="CBX36" s="238"/>
      <c r="CBY36" s="238"/>
      <c r="CCH36" s="238"/>
      <c r="CCI36" s="238"/>
      <c r="CCJ36" s="238"/>
      <c r="CCK36" s="238"/>
      <c r="CCL36" s="238"/>
      <c r="CCM36" s="238"/>
      <c r="CCN36" s="238"/>
      <c r="CCO36" s="238"/>
      <c r="CCX36" s="238"/>
      <c r="CCY36" s="238"/>
      <c r="CCZ36" s="238"/>
      <c r="CDA36" s="238"/>
      <c r="CDB36" s="238"/>
      <c r="CDC36" s="238"/>
      <c r="CDD36" s="238"/>
      <c r="CDE36" s="238"/>
      <c r="CDN36" s="238"/>
      <c r="CDO36" s="238"/>
      <c r="CDP36" s="238"/>
      <c r="CDQ36" s="238"/>
      <c r="CDR36" s="238"/>
      <c r="CDS36" s="238"/>
      <c r="CDT36" s="238"/>
      <c r="CDU36" s="238"/>
      <c r="CED36" s="238"/>
      <c r="CEE36" s="238"/>
      <c r="CEF36" s="238"/>
      <c r="CEG36" s="238"/>
      <c r="CEH36" s="238"/>
      <c r="CEI36" s="238"/>
      <c r="CEJ36" s="238"/>
      <c r="CEK36" s="238"/>
      <c r="CET36" s="238"/>
      <c r="CEU36" s="238"/>
      <c r="CEV36" s="238"/>
      <c r="CEW36" s="238"/>
      <c r="CEX36" s="238"/>
      <c r="CEY36" s="238"/>
      <c r="CEZ36" s="238"/>
      <c r="CFA36" s="238"/>
      <c r="CFJ36" s="238"/>
      <c r="CFK36" s="238"/>
      <c r="CFL36" s="238"/>
      <c r="CFM36" s="238"/>
      <c r="CFN36" s="238"/>
      <c r="CFO36" s="238"/>
      <c r="CFP36" s="238"/>
      <c r="CFQ36" s="238"/>
      <c r="CFZ36" s="238"/>
      <c r="CGA36" s="238"/>
      <c r="CGB36" s="238"/>
      <c r="CGC36" s="238"/>
      <c r="CGD36" s="238"/>
      <c r="CGE36" s="238"/>
      <c r="CGF36" s="238"/>
      <c r="CGG36" s="238"/>
      <c r="CGP36" s="238"/>
      <c r="CGQ36" s="238"/>
      <c r="CGR36" s="238"/>
      <c r="CGS36" s="238"/>
      <c r="CGT36" s="238"/>
      <c r="CGU36" s="238"/>
      <c r="CGV36" s="238"/>
      <c r="CGW36" s="238"/>
      <c r="CHF36" s="238"/>
      <c r="CHG36" s="238"/>
      <c r="CHH36" s="238"/>
      <c r="CHI36" s="238"/>
      <c r="CHJ36" s="238"/>
      <c r="CHK36" s="238"/>
      <c r="CHL36" s="238"/>
      <c r="CHM36" s="238"/>
      <c r="CHV36" s="238"/>
      <c r="CHW36" s="238"/>
      <c r="CHX36" s="238"/>
      <c r="CHY36" s="238"/>
      <c r="CHZ36" s="238"/>
      <c r="CIA36" s="238"/>
      <c r="CIB36" s="238"/>
      <c r="CIC36" s="238"/>
      <c r="CIL36" s="238"/>
      <c r="CIM36" s="238"/>
      <c r="CIN36" s="238"/>
      <c r="CIO36" s="238"/>
      <c r="CIP36" s="238"/>
      <c r="CIQ36" s="238"/>
      <c r="CIR36" s="238"/>
      <c r="CIS36" s="238"/>
      <c r="CJB36" s="238"/>
      <c r="CJC36" s="238"/>
      <c r="CJD36" s="238"/>
      <c r="CJE36" s="238"/>
      <c r="CJF36" s="238"/>
      <c r="CJG36" s="238"/>
      <c r="CJH36" s="238"/>
      <c r="CJI36" s="238"/>
      <c r="CJR36" s="238"/>
      <c r="CJS36" s="238"/>
      <c r="CJT36" s="238"/>
      <c r="CJU36" s="238"/>
      <c r="CJV36" s="238"/>
      <c r="CJW36" s="238"/>
      <c r="CJX36" s="238"/>
      <c r="CJY36" s="238"/>
      <c r="CKH36" s="238"/>
      <c r="CKI36" s="238"/>
      <c r="CKJ36" s="238"/>
      <c r="CKK36" s="238"/>
      <c r="CKL36" s="238"/>
      <c r="CKM36" s="238"/>
      <c r="CKN36" s="238"/>
      <c r="CKO36" s="238"/>
      <c r="CKX36" s="238"/>
      <c r="CKY36" s="238"/>
      <c r="CKZ36" s="238"/>
      <c r="CLA36" s="238"/>
      <c r="CLB36" s="238"/>
      <c r="CLC36" s="238"/>
      <c r="CLD36" s="238"/>
      <c r="CLE36" s="238"/>
      <c r="CLN36" s="238"/>
      <c r="CLO36" s="238"/>
      <c r="CLP36" s="238"/>
      <c r="CLQ36" s="238"/>
      <c r="CLR36" s="238"/>
      <c r="CLS36" s="238"/>
      <c r="CLT36" s="238"/>
      <c r="CLU36" s="238"/>
      <c r="CMD36" s="238"/>
      <c r="CME36" s="238"/>
      <c r="CMF36" s="238"/>
      <c r="CMG36" s="238"/>
      <c r="CMH36" s="238"/>
      <c r="CMI36" s="238"/>
      <c r="CMJ36" s="238"/>
      <c r="CMK36" s="238"/>
      <c r="CMT36" s="238"/>
      <c r="CMU36" s="238"/>
      <c r="CMV36" s="238"/>
      <c r="CMW36" s="238"/>
      <c r="CMX36" s="238"/>
      <c r="CMY36" s="238"/>
      <c r="CMZ36" s="238"/>
      <c r="CNA36" s="238"/>
      <c r="CNJ36" s="238"/>
      <c r="CNK36" s="238"/>
      <c r="CNL36" s="238"/>
      <c r="CNM36" s="238"/>
      <c r="CNN36" s="238"/>
      <c r="CNO36" s="238"/>
      <c r="CNP36" s="238"/>
      <c r="CNQ36" s="238"/>
      <c r="CNZ36" s="238"/>
      <c r="COA36" s="238"/>
      <c r="COB36" s="238"/>
      <c r="COC36" s="238"/>
      <c r="COD36" s="238"/>
      <c r="COE36" s="238"/>
      <c r="COF36" s="238"/>
      <c r="COG36" s="238"/>
      <c r="COP36" s="238"/>
      <c r="COQ36" s="238"/>
      <c r="COR36" s="238"/>
      <c r="COS36" s="238"/>
      <c r="COT36" s="238"/>
      <c r="COU36" s="238"/>
      <c r="COV36" s="238"/>
      <c r="COW36" s="238"/>
      <c r="CPF36" s="238"/>
      <c r="CPG36" s="238"/>
      <c r="CPH36" s="238"/>
      <c r="CPI36" s="238"/>
      <c r="CPJ36" s="238"/>
      <c r="CPK36" s="238"/>
      <c r="CPL36" s="238"/>
      <c r="CPM36" s="238"/>
      <c r="CPV36" s="238"/>
      <c r="CPW36" s="238"/>
      <c r="CPX36" s="238"/>
      <c r="CPY36" s="238"/>
      <c r="CPZ36" s="238"/>
      <c r="CQA36" s="238"/>
      <c r="CQB36" s="238"/>
      <c r="CQC36" s="238"/>
      <c r="CQL36" s="238"/>
      <c r="CQM36" s="238"/>
      <c r="CQN36" s="238"/>
      <c r="CQO36" s="238"/>
      <c r="CQP36" s="238"/>
      <c r="CQQ36" s="238"/>
      <c r="CQR36" s="238"/>
      <c r="CQS36" s="238"/>
      <c r="CRB36" s="238"/>
      <c r="CRC36" s="238"/>
      <c r="CRD36" s="238"/>
      <c r="CRE36" s="238"/>
      <c r="CRF36" s="238"/>
      <c r="CRG36" s="238"/>
      <c r="CRH36" s="238"/>
      <c r="CRI36" s="238"/>
      <c r="CRR36" s="238"/>
      <c r="CRS36" s="238"/>
      <c r="CRT36" s="238"/>
      <c r="CRU36" s="238"/>
      <c r="CRV36" s="238"/>
      <c r="CRW36" s="238"/>
      <c r="CRX36" s="238"/>
      <c r="CRY36" s="238"/>
      <c r="CSH36" s="238"/>
      <c r="CSI36" s="238"/>
      <c r="CSJ36" s="238"/>
      <c r="CSK36" s="238"/>
      <c r="CSL36" s="238"/>
      <c r="CSM36" s="238"/>
      <c r="CSN36" s="238"/>
      <c r="CSO36" s="238"/>
      <c r="CSX36" s="238"/>
      <c r="CSY36" s="238"/>
      <c r="CSZ36" s="238"/>
      <c r="CTA36" s="238"/>
      <c r="CTB36" s="238"/>
      <c r="CTC36" s="238"/>
      <c r="CTD36" s="238"/>
      <c r="CTE36" s="238"/>
      <c r="CTN36" s="238"/>
      <c r="CTO36" s="238"/>
      <c r="CTP36" s="238"/>
      <c r="CTQ36" s="238"/>
      <c r="CTR36" s="238"/>
      <c r="CTS36" s="238"/>
      <c r="CTT36" s="238"/>
      <c r="CTU36" s="238"/>
      <c r="CUD36" s="238"/>
      <c r="CUE36" s="238"/>
      <c r="CUF36" s="238"/>
      <c r="CUG36" s="238"/>
      <c r="CUH36" s="238"/>
      <c r="CUI36" s="238"/>
      <c r="CUJ36" s="238"/>
      <c r="CUK36" s="238"/>
      <c r="CUT36" s="238"/>
      <c r="CUU36" s="238"/>
      <c r="CUV36" s="238"/>
      <c r="CUW36" s="238"/>
      <c r="CUX36" s="238"/>
      <c r="CUY36" s="238"/>
      <c r="CUZ36" s="238"/>
      <c r="CVA36" s="238"/>
      <c r="CVJ36" s="238"/>
      <c r="CVK36" s="238"/>
      <c r="CVL36" s="238"/>
      <c r="CVM36" s="238"/>
      <c r="CVN36" s="238"/>
      <c r="CVO36" s="238"/>
      <c r="CVP36" s="238"/>
      <c r="CVQ36" s="238"/>
      <c r="CVZ36" s="238"/>
      <c r="CWA36" s="238"/>
      <c r="CWB36" s="238"/>
      <c r="CWC36" s="238"/>
      <c r="CWD36" s="238"/>
      <c r="CWE36" s="238"/>
      <c r="CWF36" s="238"/>
      <c r="CWG36" s="238"/>
      <c r="CWP36" s="238"/>
      <c r="CWQ36" s="238"/>
      <c r="CWR36" s="238"/>
      <c r="CWS36" s="238"/>
      <c r="CWT36" s="238"/>
      <c r="CWU36" s="238"/>
      <c r="CWV36" s="238"/>
      <c r="CWW36" s="238"/>
      <c r="CXF36" s="238"/>
      <c r="CXG36" s="238"/>
      <c r="CXH36" s="238"/>
      <c r="CXI36" s="238"/>
      <c r="CXJ36" s="238"/>
      <c r="CXK36" s="238"/>
      <c r="CXL36" s="238"/>
      <c r="CXM36" s="238"/>
      <c r="CXV36" s="238"/>
      <c r="CXW36" s="238"/>
      <c r="CXX36" s="238"/>
      <c r="CXY36" s="238"/>
      <c r="CXZ36" s="238"/>
      <c r="CYA36" s="238"/>
      <c r="CYB36" s="238"/>
      <c r="CYC36" s="238"/>
      <c r="CYL36" s="238"/>
      <c r="CYM36" s="238"/>
      <c r="CYN36" s="238"/>
      <c r="CYO36" s="238"/>
      <c r="CYP36" s="238"/>
      <c r="CYQ36" s="238"/>
      <c r="CYR36" s="238"/>
      <c r="CYS36" s="238"/>
      <c r="CZB36" s="238"/>
      <c r="CZC36" s="238"/>
      <c r="CZD36" s="238"/>
      <c r="CZE36" s="238"/>
      <c r="CZF36" s="238"/>
      <c r="CZG36" s="238"/>
      <c r="CZH36" s="238"/>
      <c r="CZI36" s="238"/>
      <c r="CZR36" s="238"/>
      <c r="CZS36" s="238"/>
      <c r="CZT36" s="238"/>
      <c r="CZU36" s="238"/>
      <c r="CZV36" s="238"/>
      <c r="CZW36" s="238"/>
      <c r="CZX36" s="238"/>
      <c r="CZY36" s="238"/>
      <c r="DAH36" s="238"/>
      <c r="DAI36" s="238"/>
      <c r="DAJ36" s="238"/>
      <c r="DAK36" s="238"/>
      <c r="DAL36" s="238"/>
      <c r="DAM36" s="238"/>
      <c r="DAN36" s="238"/>
      <c r="DAO36" s="238"/>
      <c r="DAX36" s="238"/>
      <c r="DAY36" s="238"/>
      <c r="DAZ36" s="238"/>
      <c r="DBA36" s="238"/>
      <c r="DBB36" s="238"/>
      <c r="DBC36" s="238"/>
      <c r="DBD36" s="238"/>
      <c r="DBE36" s="238"/>
      <c r="DBN36" s="238"/>
      <c r="DBO36" s="238"/>
      <c r="DBP36" s="238"/>
      <c r="DBQ36" s="238"/>
      <c r="DBR36" s="238"/>
      <c r="DBS36" s="238"/>
      <c r="DBT36" s="238"/>
      <c r="DBU36" s="238"/>
      <c r="DCD36" s="238"/>
      <c r="DCE36" s="238"/>
      <c r="DCF36" s="238"/>
      <c r="DCG36" s="238"/>
      <c r="DCH36" s="238"/>
      <c r="DCI36" s="238"/>
      <c r="DCJ36" s="238"/>
      <c r="DCK36" s="238"/>
      <c r="DCT36" s="238"/>
      <c r="DCU36" s="238"/>
      <c r="DCV36" s="238"/>
      <c r="DCW36" s="238"/>
      <c r="DCX36" s="238"/>
      <c r="DCY36" s="238"/>
      <c r="DCZ36" s="238"/>
      <c r="DDA36" s="238"/>
      <c r="DDJ36" s="238"/>
      <c r="DDK36" s="238"/>
      <c r="DDL36" s="238"/>
      <c r="DDM36" s="238"/>
      <c r="DDN36" s="238"/>
      <c r="DDO36" s="238"/>
      <c r="DDP36" s="238"/>
      <c r="DDQ36" s="238"/>
      <c r="DDZ36" s="238"/>
      <c r="DEA36" s="238"/>
      <c r="DEB36" s="238"/>
      <c r="DEC36" s="238"/>
      <c r="DED36" s="238"/>
      <c r="DEE36" s="238"/>
      <c r="DEF36" s="238"/>
      <c r="DEG36" s="238"/>
      <c r="DEP36" s="238"/>
      <c r="DEQ36" s="238"/>
      <c r="DER36" s="238"/>
      <c r="DES36" s="238"/>
      <c r="DET36" s="238"/>
      <c r="DEU36" s="238"/>
      <c r="DEV36" s="238"/>
      <c r="DEW36" s="238"/>
      <c r="DFF36" s="238"/>
      <c r="DFG36" s="238"/>
      <c r="DFH36" s="238"/>
      <c r="DFI36" s="238"/>
      <c r="DFJ36" s="238"/>
      <c r="DFK36" s="238"/>
      <c r="DFL36" s="238"/>
      <c r="DFM36" s="238"/>
      <c r="DFV36" s="238"/>
      <c r="DFW36" s="238"/>
      <c r="DFX36" s="238"/>
      <c r="DFY36" s="238"/>
      <c r="DFZ36" s="238"/>
      <c r="DGA36" s="238"/>
      <c r="DGB36" s="238"/>
      <c r="DGC36" s="238"/>
      <c r="DGL36" s="238"/>
      <c r="DGM36" s="238"/>
      <c r="DGN36" s="238"/>
      <c r="DGO36" s="238"/>
      <c r="DGP36" s="238"/>
      <c r="DGQ36" s="238"/>
      <c r="DGR36" s="238"/>
      <c r="DGS36" s="238"/>
      <c r="DHB36" s="238"/>
      <c r="DHC36" s="238"/>
      <c r="DHD36" s="238"/>
      <c r="DHE36" s="238"/>
      <c r="DHF36" s="238"/>
      <c r="DHG36" s="238"/>
      <c r="DHH36" s="238"/>
      <c r="DHI36" s="238"/>
      <c r="DHR36" s="238"/>
      <c r="DHS36" s="238"/>
      <c r="DHT36" s="238"/>
      <c r="DHU36" s="238"/>
      <c r="DHV36" s="238"/>
      <c r="DHW36" s="238"/>
      <c r="DHX36" s="238"/>
      <c r="DHY36" s="238"/>
      <c r="DIH36" s="238"/>
      <c r="DII36" s="238"/>
      <c r="DIJ36" s="238"/>
      <c r="DIK36" s="238"/>
      <c r="DIL36" s="238"/>
      <c r="DIM36" s="238"/>
      <c r="DIN36" s="238"/>
      <c r="DIO36" s="238"/>
      <c r="DIX36" s="238"/>
      <c r="DIY36" s="238"/>
      <c r="DIZ36" s="238"/>
      <c r="DJA36" s="238"/>
      <c r="DJB36" s="238"/>
      <c r="DJC36" s="238"/>
      <c r="DJD36" s="238"/>
      <c r="DJE36" s="238"/>
      <c r="DJN36" s="238"/>
      <c r="DJO36" s="238"/>
      <c r="DJP36" s="238"/>
      <c r="DJQ36" s="238"/>
      <c r="DJR36" s="238"/>
      <c r="DJS36" s="238"/>
      <c r="DJT36" s="238"/>
      <c r="DJU36" s="238"/>
      <c r="DKD36" s="238"/>
      <c r="DKE36" s="238"/>
      <c r="DKF36" s="238"/>
      <c r="DKG36" s="238"/>
      <c r="DKH36" s="238"/>
      <c r="DKI36" s="238"/>
      <c r="DKJ36" s="238"/>
      <c r="DKK36" s="238"/>
      <c r="DKT36" s="238"/>
      <c r="DKU36" s="238"/>
      <c r="DKV36" s="238"/>
      <c r="DKW36" s="238"/>
      <c r="DKX36" s="238"/>
      <c r="DKY36" s="238"/>
      <c r="DKZ36" s="238"/>
      <c r="DLA36" s="238"/>
      <c r="DLJ36" s="238"/>
      <c r="DLK36" s="238"/>
      <c r="DLL36" s="238"/>
      <c r="DLM36" s="238"/>
      <c r="DLN36" s="238"/>
      <c r="DLO36" s="238"/>
      <c r="DLP36" s="238"/>
      <c r="DLQ36" s="238"/>
      <c r="DLZ36" s="238"/>
      <c r="DMA36" s="238"/>
      <c r="DMB36" s="238"/>
      <c r="DMC36" s="238"/>
      <c r="DMD36" s="238"/>
      <c r="DME36" s="238"/>
      <c r="DMF36" s="238"/>
      <c r="DMG36" s="238"/>
      <c r="DMP36" s="238"/>
      <c r="DMQ36" s="238"/>
      <c r="DMR36" s="238"/>
      <c r="DMS36" s="238"/>
      <c r="DMT36" s="238"/>
      <c r="DMU36" s="238"/>
      <c r="DMV36" s="238"/>
      <c r="DMW36" s="238"/>
      <c r="DNF36" s="238"/>
      <c r="DNG36" s="238"/>
      <c r="DNH36" s="238"/>
      <c r="DNI36" s="238"/>
      <c r="DNJ36" s="238"/>
      <c r="DNK36" s="238"/>
      <c r="DNL36" s="238"/>
      <c r="DNM36" s="238"/>
      <c r="DNV36" s="238"/>
      <c r="DNW36" s="238"/>
      <c r="DNX36" s="238"/>
      <c r="DNY36" s="238"/>
      <c r="DNZ36" s="238"/>
      <c r="DOA36" s="238"/>
      <c r="DOB36" s="238"/>
      <c r="DOC36" s="238"/>
      <c r="DOL36" s="238"/>
      <c r="DOM36" s="238"/>
      <c r="DON36" s="238"/>
      <c r="DOO36" s="238"/>
      <c r="DOP36" s="238"/>
      <c r="DOQ36" s="238"/>
      <c r="DOR36" s="238"/>
      <c r="DOS36" s="238"/>
      <c r="DPB36" s="238"/>
      <c r="DPC36" s="238"/>
      <c r="DPD36" s="238"/>
      <c r="DPE36" s="238"/>
      <c r="DPF36" s="238"/>
      <c r="DPG36" s="238"/>
      <c r="DPH36" s="238"/>
      <c r="DPI36" s="238"/>
      <c r="DPR36" s="238"/>
      <c r="DPS36" s="238"/>
      <c r="DPT36" s="238"/>
      <c r="DPU36" s="238"/>
      <c r="DPV36" s="238"/>
      <c r="DPW36" s="238"/>
      <c r="DPX36" s="238"/>
      <c r="DPY36" s="238"/>
      <c r="DQH36" s="238"/>
      <c r="DQI36" s="238"/>
      <c r="DQJ36" s="238"/>
      <c r="DQK36" s="238"/>
      <c r="DQL36" s="238"/>
      <c r="DQM36" s="238"/>
      <c r="DQN36" s="238"/>
      <c r="DQO36" s="238"/>
      <c r="DQX36" s="238"/>
      <c r="DQY36" s="238"/>
      <c r="DQZ36" s="238"/>
      <c r="DRA36" s="238"/>
      <c r="DRB36" s="238"/>
      <c r="DRC36" s="238"/>
      <c r="DRD36" s="238"/>
      <c r="DRE36" s="238"/>
      <c r="DRN36" s="238"/>
      <c r="DRO36" s="238"/>
      <c r="DRP36" s="238"/>
      <c r="DRQ36" s="238"/>
      <c r="DRR36" s="238"/>
      <c r="DRS36" s="238"/>
      <c r="DRT36" s="238"/>
      <c r="DRU36" s="238"/>
      <c r="DSD36" s="238"/>
      <c r="DSE36" s="238"/>
      <c r="DSF36" s="238"/>
      <c r="DSG36" s="238"/>
      <c r="DSH36" s="238"/>
      <c r="DSI36" s="238"/>
      <c r="DSJ36" s="238"/>
      <c r="DSK36" s="238"/>
      <c r="DST36" s="238"/>
      <c r="DSU36" s="238"/>
      <c r="DSV36" s="238"/>
      <c r="DSW36" s="238"/>
      <c r="DSX36" s="238"/>
      <c r="DSY36" s="238"/>
      <c r="DSZ36" s="238"/>
      <c r="DTA36" s="238"/>
      <c r="DTJ36" s="238"/>
      <c r="DTK36" s="238"/>
      <c r="DTL36" s="238"/>
      <c r="DTM36" s="238"/>
      <c r="DTN36" s="238"/>
      <c r="DTO36" s="238"/>
      <c r="DTP36" s="238"/>
      <c r="DTQ36" s="238"/>
      <c r="DTZ36" s="238"/>
      <c r="DUA36" s="238"/>
      <c r="DUB36" s="238"/>
      <c r="DUC36" s="238"/>
      <c r="DUD36" s="238"/>
      <c r="DUE36" s="238"/>
      <c r="DUF36" s="238"/>
      <c r="DUG36" s="238"/>
      <c r="DUP36" s="238"/>
      <c r="DUQ36" s="238"/>
      <c r="DUR36" s="238"/>
      <c r="DUS36" s="238"/>
      <c r="DUT36" s="238"/>
      <c r="DUU36" s="238"/>
      <c r="DUV36" s="238"/>
      <c r="DUW36" s="238"/>
      <c r="DVF36" s="238"/>
      <c r="DVG36" s="238"/>
      <c r="DVH36" s="238"/>
      <c r="DVI36" s="238"/>
      <c r="DVJ36" s="238"/>
      <c r="DVK36" s="238"/>
      <c r="DVL36" s="238"/>
      <c r="DVM36" s="238"/>
      <c r="DVV36" s="238"/>
      <c r="DVW36" s="238"/>
      <c r="DVX36" s="238"/>
      <c r="DVY36" s="238"/>
      <c r="DVZ36" s="238"/>
      <c r="DWA36" s="238"/>
      <c r="DWB36" s="238"/>
      <c r="DWC36" s="238"/>
      <c r="DWL36" s="238"/>
      <c r="DWM36" s="238"/>
      <c r="DWN36" s="238"/>
      <c r="DWO36" s="238"/>
      <c r="DWP36" s="238"/>
      <c r="DWQ36" s="238"/>
      <c r="DWR36" s="238"/>
      <c r="DWS36" s="238"/>
      <c r="DXB36" s="238"/>
      <c r="DXC36" s="238"/>
      <c r="DXD36" s="238"/>
      <c r="DXE36" s="238"/>
      <c r="DXF36" s="238"/>
      <c r="DXG36" s="238"/>
      <c r="DXH36" s="238"/>
      <c r="DXI36" s="238"/>
      <c r="DXR36" s="238"/>
      <c r="DXS36" s="238"/>
      <c r="DXT36" s="238"/>
      <c r="DXU36" s="238"/>
      <c r="DXV36" s="238"/>
      <c r="DXW36" s="238"/>
      <c r="DXX36" s="238"/>
      <c r="DXY36" s="238"/>
      <c r="DYH36" s="238"/>
      <c r="DYI36" s="238"/>
      <c r="DYJ36" s="238"/>
      <c r="DYK36" s="238"/>
      <c r="DYL36" s="238"/>
      <c r="DYM36" s="238"/>
      <c r="DYN36" s="238"/>
      <c r="DYO36" s="238"/>
      <c r="DYX36" s="238"/>
      <c r="DYY36" s="238"/>
      <c r="DYZ36" s="238"/>
      <c r="DZA36" s="238"/>
      <c r="DZB36" s="238"/>
      <c r="DZC36" s="238"/>
      <c r="DZD36" s="238"/>
      <c r="DZE36" s="238"/>
      <c r="DZN36" s="238"/>
      <c r="DZO36" s="238"/>
      <c r="DZP36" s="238"/>
      <c r="DZQ36" s="238"/>
      <c r="DZR36" s="238"/>
      <c r="DZS36" s="238"/>
      <c r="DZT36" s="238"/>
      <c r="DZU36" s="238"/>
      <c r="EAD36" s="238"/>
      <c r="EAE36" s="238"/>
      <c r="EAF36" s="238"/>
      <c r="EAG36" s="238"/>
      <c r="EAH36" s="238"/>
      <c r="EAI36" s="238"/>
      <c r="EAJ36" s="238"/>
      <c r="EAK36" s="238"/>
      <c r="EAT36" s="238"/>
      <c r="EAU36" s="238"/>
      <c r="EAV36" s="238"/>
      <c r="EAW36" s="238"/>
      <c r="EAX36" s="238"/>
      <c r="EAY36" s="238"/>
      <c r="EAZ36" s="238"/>
      <c r="EBA36" s="238"/>
      <c r="EBJ36" s="238"/>
      <c r="EBK36" s="238"/>
      <c r="EBL36" s="238"/>
      <c r="EBM36" s="238"/>
      <c r="EBN36" s="238"/>
      <c r="EBO36" s="238"/>
      <c r="EBP36" s="238"/>
      <c r="EBQ36" s="238"/>
      <c r="EBZ36" s="238"/>
      <c r="ECA36" s="238"/>
      <c r="ECB36" s="238"/>
      <c r="ECC36" s="238"/>
      <c r="ECD36" s="238"/>
      <c r="ECE36" s="238"/>
      <c r="ECF36" s="238"/>
      <c r="ECG36" s="238"/>
      <c r="ECP36" s="238"/>
      <c r="ECQ36" s="238"/>
      <c r="ECR36" s="238"/>
      <c r="ECS36" s="238"/>
      <c r="ECT36" s="238"/>
      <c r="ECU36" s="238"/>
      <c r="ECV36" s="238"/>
      <c r="ECW36" s="238"/>
      <c r="EDF36" s="238"/>
      <c r="EDG36" s="238"/>
      <c r="EDH36" s="238"/>
      <c r="EDI36" s="238"/>
      <c r="EDJ36" s="238"/>
      <c r="EDK36" s="238"/>
      <c r="EDL36" s="238"/>
      <c r="EDM36" s="238"/>
      <c r="EDV36" s="238"/>
      <c r="EDW36" s="238"/>
      <c r="EDX36" s="238"/>
      <c r="EDY36" s="238"/>
      <c r="EDZ36" s="238"/>
      <c r="EEA36" s="238"/>
      <c r="EEB36" s="238"/>
      <c r="EEC36" s="238"/>
      <c r="EEL36" s="238"/>
      <c r="EEM36" s="238"/>
      <c r="EEN36" s="238"/>
      <c r="EEO36" s="238"/>
      <c r="EEP36" s="238"/>
      <c r="EEQ36" s="238"/>
      <c r="EER36" s="238"/>
      <c r="EES36" s="238"/>
      <c r="EFB36" s="238"/>
      <c r="EFC36" s="238"/>
      <c r="EFD36" s="238"/>
      <c r="EFE36" s="238"/>
      <c r="EFF36" s="238"/>
      <c r="EFG36" s="238"/>
      <c r="EFH36" s="238"/>
      <c r="EFI36" s="238"/>
      <c r="EFR36" s="238"/>
      <c r="EFS36" s="238"/>
      <c r="EFT36" s="238"/>
      <c r="EFU36" s="238"/>
      <c r="EFV36" s="238"/>
      <c r="EFW36" s="238"/>
      <c r="EFX36" s="238"/>
      <c r="EFY36" s="238"/>
      <c r="EGH36" s="238"/>
      <c r="EGI36" s="238"/>
      <c r="EGJ36" s="238"/>
      <c r="EGK36" s="238"/>
      <c r="EGL36" s="238"/>
      <c r="EGM36" s="238"/>
      <c r="EGN36" s="238"/>
      <c r="EGO36" s="238"/>
      <c r="EGX36" s="238"/>
      <c r="EGY36" s="238"/>
      <c r="EGZ36" s="238"/>
      <c r="EHA36" s="238"/>
      <c r="EHB36" s="238"/>
      <c r="EHC36" s="238"/>
      <c r="EHD36" s="238"/>
      <c r="EHE36" s="238"/>
      <c r="EHN36" s="238"/>
      <c r="EHO36" s="238"/>
      <c r="EHP36" s="238"/>
      <c r="EHQ36" s="238"/>
      <c r="EHR36" s="238"/>
      <c r="EHS36" s="238"/>
      <c r="EHT36" s="238"/>
      <c r="EHU36" s="238"/>
      <c r="EID36" s="238"/>
      <c r="EIE36" s="238"/>
      <c r="EIF36" s="238"/>
      <c r="EIG36" s="238"/>
      <c r="EIH36" s="238"/>
      <c r="EII36" s="238"/>
      <c r="EIJ36" s="238"/>
      <c r="EIK36" s="238"/>
      <c r="EIT36" s="238"/>
      <c r="EIU36" s="238"/>
      <c r="EIV36" s="238"/>
      <c r="EIW36" s="238"/>
      <c r="EIX36" s="238"/>
      <c r="EIY36" s="238"/>
      <c r="EIZ36" s="238"/>
      <c r="EJA36" s="238"/>
      <c r="EJJ36" s="238"/>
      <c r="EJK36" s="238"/>
      <c r="EJL36" s="238"/>
      <c r="EJM36" s="238"/>
      <c r="EJN36" s="238"/>
      <c r="EJO36" s="238"/>
      <c r="EJP36" s="238"/>
      <c r="EJQ36" s="238"/>
      <c r="EJZ36" s="238"/>
      <c r="EKA36" s="238"/>
      <c r="EKB36" s="238"/>
      <c r="EKC36" s="238"/>
      <c r="EKD36" s="238"/>
      <c r="EKE36" s="238"/>
      <c r="EKF36" s="238"/>
      <c r="EKG36" s="238"/>
      <c r="EKP36" s="238"/>
      <c r="EKQ36" s="238"/>
      <c r="EKR36" s="238"/>
      <c r="EKS36" s="238"/>
      <c r="EKT36" s="238"/>
      <c r="EKU36" s="238"/>
      <c r="EKV36" s="238"/>
      <c r="EKW36" s="238"/>
      <c r="ELF36" s="238"/>
      <c r="ELG36" s="238"/>
      <c r="ELH36" s="238"/>
      <c r="ELI36" s="238"/>
      <c r="ELJ36" s="238"/>
      <c r="ELK36" s="238"/>
      <c r="ELL36" s="238"/>
      <c r="ELM36" s="238"/>
      <c r="ELV36" s="238"/>
      <c r="ELW36" s="238"/>
      <c r="ELX36" s="238"/>
      <c r="ELY36" s="238"/>
      <c r="ELZ36" s="238"/>
      <c r="EMA36" s="238"/>
      <c r="EMB36" s="238"/>
      <c r="EMC36" s="238"/>
      <c r="EML36" s="238"/>
      <c r="EMM36" s="238"/>
      <c r="EMN36" s="238"/>
      <c r="EMO36" s="238"/>
      <c r="EMP36" s="238"/>
      <c r="EMQ36" s="238"/>
      <c r="EMR36" s="238"/>
      <c r="EMS36" s="238"/>
      <c r="ENB36" s="238"/>
      <c r="ENC36" s="238"/>
      <c r="END36" s="238"/>
      <c r="ENE36" s="238"/>
      <c r="ENF36" s="238"/>
      <c r="ENG36" s="238"/>
      <c r="ENH36" s="238"/>
      <c r="ENI36" s="238"/>
      <c r="ENR36" s="238"/>
      <c r="ENS36" s="238"/>
      <c r="ENT36" s="238"/>
      <c r="ENU36" s="238"/>
      <c r="ENV36" s="238"/>
      <c r="ENW36" s="238"/>
      <c r="ENX36" s="238"/>
      <c r="ENY36" s="238"/>
      <c r="EOH36" s="238"/>
      <c r="EOI36" s="238"/>
      <c r="EOJ36" s="238"/>
      <c r="EOK36" s="238"/>
      <c r="EOL36" s="238"/>
      <c r="EOM36" s="238"/>
      <c r="EON36" s="238"/>
      <c r="EOO36" s="238"/>
      <c r="EOX36" s="238"/>
      <c r="EOY36" s="238"/>
      <c r="EOZ36" s="238"/>
      <c r="EPA36" s="238"/>
      <c r="EPB36" s="238"/>
      <c r="EPC36" s="238"/>
      <c r="EPD36" s="238"/>
      <c r="EPE36" s="238"/>
      <c r="EPN36" s="238"/>
      <c r="EPO36" s="238"/>
      <c r="EPP36" s="238"/>
      <c r="EPQ36" s="238"/>
      <c r="EPR36" s="238"/>
      <c r="EPS36" s="238"/>
      <c r="EPT36" s="238"/>
      <c r="EPU36" s="238"/>
      <c r="EQD36" s="238"/>
      <c r="EQE36" s="238"/>
      <c r="EQF36" s="238"/>
      <c r="EQG36" s="238"/>
      <c r="EQH36" s="238"/>
      <c r="EQI36" s="238"/>
      <c r="EQJ36" s="238"/>
      <c r="EQK36" s="238"/>
      <c r="EQT36" s="238"/>
      <c r="EQU36" s="238"/>
      <c r="EQV36" s="238"/>
      <c r="EQW36" s="238"/>
      <c r="EQX36" s="238"/>
      <c r="EQY36" s="238"/>
      <c r="EQZ36" s="238"/>
      <c r="ERA36" s="238"/>
      <c r="ERJ36" s="238"/>
      <c r="ERK36" s="238"/>
      <c r="ERL36" s="238"/>
      <c r="ERM36" s="238"/>
      <c r="ERN36" s="238"/>
      <c r="ERO36" s="238"/>
      <c r="ERP36" s="238"/>
      <c r="ERQ36" s="238"/>
      <c r="ERZ36" s="238"/>
      <c r="ESA36" s="238"/>
      <c r="ESB36" s="238"/>
      <c r="ESC36" s="238"/>
      <c r="ESD36" s="238"/>
      <c r="ESE36" s="238"/>
      <c r="ESF36" s="238"/>
      <c r="ESG36" s="238"/>
      <c r="ESP36" s="238"/>
      <c r="ESQ36" s="238"/>
      <c r="ESR36" s="238"/>
      <c r="ESS36" s="238"/>
      <c r="EST36" s="238"/>
      <c r="ESU36" s="238"/>
      <c r="ESV36" s="238"/>
      <c r="ESW36" s="238"/>
      <c r="ETF36" s="238"/>
      <c r="ETG36" s="238"/>
      <c r="ETH36" s="238"/>
      <c r="ETI36" s="238"/>
      <c r="ETJ36" s="238"/>
      <c r="ETK36" s="238"/>
      <c r="ETL36" s="238"/>
      <c r="ETM36" s="238"/>
      <c r="ETV36" s="238"/>
      <c r="ETW36" s="238"/>
      <c r="ETX36" s="238"/>
      <c r="ETY36" s="238"/>
      <c r="ETZ36" s="238"/>
      <c r="EUA36" s="238"/>
      <c r="EUB36" s="238"/>
      <c r="EUC36" s="238"/>
      <c r="EUL36" s="238"/>
      <c r="EUM36" s="238"/>
      <c r="EUN36" s="238"/>
      <c r="EUO36" s="238"/>
      <c r="EUP36" s="238"/>
      <c r="EUQ36" s="238"/>
      <c r="EUR36" s="238"/>
      <c r="EUS36" s="238"/>
      <c r="EVB36" s="238"/>
      <c r="EVC36" s="238"/>
      <c r="EVD36" s="238"/>
      <c r="EVE36" s="238"/>
      <c r="EVF36" s="238"/>
      <c r="EVG36" s="238"/>
      <c r="EVH36" s="238"/>
      <c r="EVI36" s="238"/>
      <c r="EVR36" s="238"/>
      <c r="EVS36" s="238"/>
      <c r="EVT36" s="238"/>
      <c r="EVU36" s="238"/>
      <c r="EVV36" s="238"/>
      <c r="EVW36" s="238"/>
      <c r="EVX36" s="238"/>
      <c r="EVY36" s="238"/>
      <c r="EWH36" s="238"/>
      <c r="EWI36" s="238"/>
      <c r="EWJ36" s="238"/>
      <c r="EWK36" s="238"/>
      <c r="EWL36" s="238"/>
      <c r="EWM36" s="238"/>
      <c r="EWN36" s="238"/>
      <c r="EWO36" s="238"/>
      <c r="EWX36" s="238"/>
      <c r="EWY36" s="238"/>
      <c r="EWZ36" s="238"/>
      <c r="EXA36" s="238"/>
      <c r="EXB36" s="238"/>
      <c r="EXC36" s="238"/>
      <c r="EXD36" s="238"/>
      <c r="EXE36" s="238"/>
      <c r="EXN36" s="238"/>
      <c r="EXO36" s="238"/>
      <c r="EXP36" s="238"/>
      <c r="EXQ36" s="238"/>
      <c r="EXR36" s="238"/>
      <c r="EXS36" s="238"/>
      <c r="EXT36" s="238"/>
      <c r="EXU36" s="238"/>
      <c r="EYD36" s="238"/>
      <c r="EYE36" s="238"/>
      <c r="EYF36" s="238"/>
      <c r="EYG36" s="238"/>
      <c r="EYH36" s="238"/>
      <c r="EYI36" s="238"/>
      <c r="EYJ36" s="238"/>
      <c r="EYK36" s="238"/>
      <c r="EYT36" s="238"/>
      <c r="EYU36" s="238"/>
      <c r="EYV36" s="238"/>
      <c r="EYW36" s="238"/>
      <c r="EYX36" s="238"/>
      <c r="EYY36" s="238"/>
      <c r="EYZ36" s="238"/>
      <c r="EZA36" s="238"/>
      <c r="EZJ36" s="238"/>
      <c r="EZK36" s="238"/>
      <c r="EZL36" s="238"/>
      <c r="EZM36" s="238"/>
      <c r="EZN36" s="238"/>
      <c r="EZO36" s="238"/>
      <c r="EZP36" s="238"/>
      <c r="EZQ36" s="238"/>
      <c r="EZZ36" s="238"/>
      <c r="FAA36" s="238"/>
      <c r="FAB36" s="238"/>
      <c r="FAC36" s="238"/>
      <c r="FAD36" s="238"/>
      <c r="FAE36" s="238"/>
      <c r="FAF36" s="238"/>
      <c r="FAG36" s="238"/>
      <c r="FAP36" s="238"/>
      <c r="FAQ36" s="238"/>
      <c r="FAR36" s="238"/>
      <c r="FAS36" s="238"/>
      <c r="FAT36" s="238"/>
      <c r="FAU36" s="238"/>
      <c r="FAV36" s="238"/>
      <c r="FAW36" s="238"/>
      <c r="FBF36" s="238"/>
      <c r="FBG36" s="238"/>
      <c r="FBH36" s="238"/>
      <c r="FBI36" s="238"/>
      <c r="FBJ36" s="238"/>
      <c r="FBK36" s="238"/>
      <c r="FBL36" s="238"/>
      <c r="FBM36" s="238"/>
      <c r="FBV36" s="238"/>
      <c r="FBW36" s="238"/>
      <c r="FBX36" s="238"/>
      <c r="FBY36" s="238"/>
      <c r="FBZ36" s="238"/>
      <c r="FCA36" s="238"/>
      <c r="FCB36" s="238"/>
      <c r="FCC36" s="238"/>
      <c r="FCL36" s="238"/>
      <c r="FCM36" s="238"/>
      <c r="FCN36" s="238"/>
      <c r="FCO36" s="238"/>
      <c r="FCP36" s="238"/>
      <c r="FCQ36" s="238"/>
      <c r="FCR36" s="238"/>
      <c r="FCS36" s="238"/>
      <c r="FDB36" s="238"/>
      <c r="FDC36" s="238"/>
      <c r="FDD36" s="238"/>
      <c r="FDE36" s="238"/>
      <c r="FDF36" s="238"/>
      <c r="FDG36" s="238"/>
      <c r="FDH36" s="238"/>
      <c r="FDI36" s="238"/>
      <c r="FDR36" s="238"/>
      <c r="FDS36" s="238"/>
      <c r="FDT36" s="238"/>
      <c r="FDU36" s="238"/>
      <c r="FDV36" s="238"/>
      <c r="FDW36" s="238"/>
      <c r="FDX36" s="238"/>
      <c r="FDY36" s="238"/>
      <c r="FEH36" s="238"/>
      <c r="FEI36" s="238"/>
      <c r="FEJ36" s="238"/>
      <c r="FEK36" s="238"/>
      <c r="FEL36" s="238"/>
      <c r="FEM36" s="238"/>
      <c r="FEN36" s="238"/>
      <c r="FEO36" s="238"/>
      <c r="FEX36" s="238"/>
      <c r="FEY36" s="238"/>
      <c r="FEZ36" s="238"/>
      <c r="FFA36" s="238"/>
      <c r="FFB36" s="238"/>
      <c r="FFC36" s="238"/>
      <c r="FFD36" s="238"/>
      <c r="FFE36" s="238"/>
      <c r="FFN36" s="238"/>
      <c r="FFO36" s="238"/>
      <c r="FFP36" s="238"/>
      <c r="FFQ36" s="238"/>
      <c r="FFR36" s="238"/>
      <c r="FFS36" s="238"/>
      <c r="FFT36" s="238"/>
      <c r="FFU36" s="238"/>
      <c r="FGD36" s="238"/>
      <c r="FGE36" s="238"/>
      <c r="FGF36" s="238"/>
      <c r="FGG36" s="238"/>
      <c r="FGH36" s="238"/>
      <c r="FGI36" s="238"/>
      <c r="FGJ36" s="238"/>
      <c r="FGK36" s="238"/>
      <c r="FGT36" s="238"/>
      <c r="FGU36" s="238"/>
      <c r="FGV36" s="238"/>
      <c r="FGW36" s="238"/>
      <c r="FGX36" s="238"/>
      <c r="FGY36" s="238"/>
      <c r="FGZ36" s="238"/>
      <c r="FHA36" s="238"/>
      <c r="FHJ36" s="238"/>
      <c r="FHK36" s="238"/>
      <c r="FHL36" s="238"/>
      <c r="FHM36" s="238"/>
      <c r="FHN36" s="238"/>
      <c r="FHO36" s="238"/>
      <c r="FHP36" s="238"/>
      <c r="FHQ36" s="238"/>
      <c r="FHZ36" s="238"/>
      <c r="FIA36" s="238"/>
      <c r="FIB36" s="238"/>
      <c r="FIC36" s="238"/>
      <c r="FID36" s="238"/>
      <c r="FIE36" s="238"/>
      <c r="FIF36" s="238"/>
      <c r="FIG36" s="238"/>
      <c r="FIP36" s="238"/>
      <c r="FIQ36" s="238"/>
      <c r="FIR36" s="238"/>
      <c r="FIS36" s="238"/>
      <c r="FIT36" s="238"/>
      <c r="FIU36" s="238"/>
      <c r="FIV36" s="238"/>
      <c r="FIW36" s="238"/>
      <c r="FJF36" s="238"/>
      <c r="FJG36" s="238"/>
      <c r="FJH36" s="238"/>
      <c r="FJI36" s="238"/>
      <c r="FJJ36" s="238"/>
      <c r="FJK36" s="238"/>
      <c r="FJL36" s="238"/>
      <c r="FJM36" s="238"/>
      <c r="FJV36" s="238"/>
      <c r="FJW36" s="238"/>
      <c r="FJX36" s="238"/>
      <c r="FJY36" s="238"/>
      <c r="FJZ36" s="238"/>
      <c r="FKA36" s="238"/>
      <c r="FKB36" s="238"/>
      <c r="FKC36" s="238"/>
      <c r="FKL36" s="238"/>
      <c r="FKM36" s="238"/>
      <c r="FKN36" s="238"/>
      <c r="FKO36" s="238"/>
      <c r="FKP36" s="238"/>
      <c r="FKQ36" s="238"/>
      <c r="FKR36" s="238"/>
      <c r="FKS36" s="238"/>
      <c r="FLB36" s="238"/>
      <c r="FLC36" s="238"/>
      <c r="FLD36" s="238"/>
      <c r="FLE36" s="238"/>
      <c r="FLF36" s="238"/>
      <c r="FLG36" s="238"/>
      <c r="FLH36" s="238"/>
      <c r="FLI36" s="238"/>
      <c r="FLR36" s="238"/>
      <c r="FLS36" s="238"/>
      <c r="FLT36" s="238"/>
      <c r="FLU36" s="238"/>
      <c r="FLV36" s="238"/>
      <c r="FLW36" s="238"/>
      <c r="FLX36" s="238"/>
      <c r="FLY36" s="238"/>
      <c r="FMH36" s="238"/>
      <c r="FMI36" s="238"/>
      <c r="FMJ36" s="238"/>
      <c r="FMK36" s="238"/>
      <c r="FML36" s="238"/>
      <c r="FMM36" s="238"/>
      <c r="FMN36" s="238"/>
      <c r="FMO36" s="238"/>
      <c r="FMX36" s="238"/>
      <c r="FMY36" s="238"/>
      <c r="FMZ36" s="238"/>
      <c r="FNA36" s="238"/>
      <c r="FNB36" s="238"/>
      <c r="FNC36" s="238"/>
      <c r="FND36" s="238"/>
      <c r="FNE36" s="238"/>
      <c r="FNN36" s="238"/>
      <c r="FNO36" s="238"/>
      <c r="FNP36" s="238"/>
      <c r="FNQ36" s="238"/>
      <c r="FNR36" s="238"/>
      <c r="FNS36" s="238"/>
      <c r="FNT36" s="238"/>
      <c r="FNU36" s="238"/>
      <c r="FOD36" s="238"/>
      <c r="FOE36" s="238"/>
      <c r="FOF36" s="238"/>
      <c r="FOG36" s="238"/>
      <c r="FOH36" s="238"/>
      <c r="FOI36" s="238"/>
      <c r="FOJ36" s="238"/>
      <c r="FOK36" s="238"/>
      <c r="FOT36" s="238"/>
      <c r="FOU36" s="238"/>
      <c r="FOV36" s="238"/>
      <c r="FOW36" s="238"/>
      <c r="FOX36" s="238"/>
      <c r="FOY36" s="238"/>
      <c r="FOZ36" s="238"/>
      <c r="FPA36" s="238"/>
      <c r="FPJ36" s="238"/>
      <c r="FPK36" s="238"/>
      <c r="FPL36" s="238"/>
      <c r="FPM36" s="238"/>
      <c r="FPN36" s="238"/>
      <c r="FPO36" s="238"/>
      <c r="FPP36" s="238"/>
      <c r="FPQ36" s="238"/>
      <c r="FPZ36" s="238"/>
      <c r="FQA36" s="238"/>
      <c r="FQB36" s="238"/>
      <c r="FQC36" s="238"/>
      <c r="FQD36" s="238"/>
      <c r="FQE36" s="238"/>
      <c r="FQF36" s="238"/>
      <c r="FQG36" s="238"/>
      <c r="FQP36" s="238"/>
      <c r="FQQ36" s="238"/>
      <c r="FQR36" s="238"/>
      <c r="FQS36" s="238"/>
      <c r="FQT36" s="238"/>
      <c r="FQU36" s="238"/>
      <c r="FQV36" s="238"/>
      <c r="FQW36" s="238"/>
      <c r="FRF36" s="238"/>
      <c r="FRG36" s="238"/>
      <c r="FRH36" s="238"/>
      <c r="FRI36" s="238"/>
      <c r="FRJ36" s="238"/>
      <c r="FRK36" s="238"/>
      <c r="FRL36" s="238"/>
      <c r="FRM36" s="238"/>
      <c r="FRV36" s="238"/>
      <c r="FRW36" s="238"/>
      <c r="FRX36" s="238"/>
      <c r="FRY36" s="238"/>
      <c r="FRZ36" s="238"/>
      <c r="FSA36" s="238"/>
      <c r="FSB36" s="238"/>
      <c r="FSC36" s="238"/>
      <c r="FSL36" s="238"/>
      <c r="FSM36" s="238"/>
      <c r="FSN36" s="238"/>
      <c r="FSO36" s="238"/>
      <c r="FSP36" s="238"/>
      <c r="FSQ36" s="238"/>
      <c r="FSR36" s="238"/>
      <c r="FSS36" s="238"/>
      <c r="FTB36" s="238"/>
      <c r="FTC36" s="238"/>
      <c r="FTD36" s="238"/>
      <c r="FTE36" s="238"/>
      <c r="FTF36" s="238"/>
      <c r="FTG36" s="238"/>
      <c r="FTH36" s="238"/>
      <c r="FTI36" s="238"/>
      <c r="FTR36" s="238"/>
      <c r="FTS36" s="238"/>
      <c r="FTT36" s="238"/>
      <c r="FTU36" s="238"/>
      <c r="FTV36" s="238"/>
      <c r="FTW36" s="238"/>
      <c r="FTX36" s="238"/>
      <c r="FTY36" s="238"/>
      <c r="FUH36" s="238"/>
      <c r="FUI36" s="238"/>
      <c r="FUJ36" s="238"/>
      <c r="FUK36" s="238"/>
      <c r="FUL36" s="238"/>
      <c r="FUM36" s="238"/>
      <c r="FUN36" s="238"/>
      <c r="FUO36" s="238"/>
      <c r="FUX36" s="238"/>
      <c r="FUY36" s="238"/>
      <c r="FUZ36" s="238"/>
      <c r="FVA36" s="238"/>
      <c r="FVB36" s="238"/>
      <c r="FVC36" s="238"/>
      <c r="FVD36" s="238"/>
      <c r="FVE36" s="238"/>
      <c r="FVN36" s="238"/>
      <c r="FVO36" s="238"/>
      <c r="FVP36" s="238"/>
      <c r="FVQ36" s="238"/>
      <c r="FVR36" s="238"/>
      <c r="FVS36" s="238"/>
      <c r="FVT36" s="238"/>
      <c r="FVU36" s="238"/>
      <c r="FWD36" s="238"/>
      <c r="FWE36" s="238"/>
      <c r="FWF36" s="238"/>
      <c r="FWG36" s="238"/>
      <c r="FWH36" s="238"/>
      <c r="FWI36" s="238"/>
      <c r="FWJ36" s="238"/>
      <c r="FWK36" s="238"/>
      <c r="FWT36" s="238"/>
      <c r="FWU36" s="238"/>
      <c r="FWV36" s="238"/>
      <c r="FWW36" s="238"/>
      <c r="FWX36" s="238"/>
      <c r="FWY36" s="238"/>
      <c r="FWZ36" s="238"/>
      <c r="FXA36" s="238"/>
      <c r="FXJ36" s="238"/>
      <c r="FXK36" s="238"/>
      <c r="FXL36" s="238"/>
      <c r="FXM36" s="238"/>
      <c r="FXN36" s="238"/>
      <c r="FXO36" s="238"/>
      <c r="FXP36" s="238"/>
      <c r="FXQ36" s="238"/>
      <c r="FXZ36" s="238"/>
      <c r="FYA36" s="238"/>
      <c r="FYB36" s="238"/>
      <c r="FYC36" s="238"/>
      <c r="FYD36" s="238"/>
      <c r="FYE36" s="238"/>
      <c r="FYF36" s="238"/>
      <c r="FYG36" s="238"/>
      <c r="FYP36" s="238"/>
      <c r="FYQ36" s="238"/>
      <c r="FYR36" s="238"/>
      <c r="FYS36" s="238"/>
      <c r="FYT36" s="238"/>
      <c r="FYU36" s="238"/>
      <c r="FYV36" s="238"/>
      <c r="FYW36" s="238"/>
      <c r="FZF36" s="238"/>
      <c r="FZG36" s="238"/>
      <c r="FZH36" s="238"/>
      <c r="FZI36" s="238"/>
      <c r="FZJ36" s="238"/>
      <c r="FZK36" s="238"/>
      <c r="FZL36" s="238"/>
      <c r="FZM36" s="238"/>
      <c r="FZV36" s="238"/>
      <c r="FZW36" s="238"/>
      <c r="FZX36" s="238"/>
      <c r="FZY36" s="238"/>
      <c r="FZZ36" s="238"/>
      <c r="GAA36" s="238"/>
      <c r="GAB36" s="238"/>
      <c r="GAC36" s="238"/>
      <c r="GAL36" s="238"/>
      <c r="GAM36" s="238"/>
      <c r="GAN36" s="238"/>
      <c r="GAO36" s="238"/>
      <c r="GAP36" s="238"/>
      <c r="GAQ36" s="238"/>
      <c r="GAR36" s="238"/>
      <c r="GAS36" s="238"/>
      <c r="GBB36" s="238"/>
      <c r="GBC36" s="238"/>
      <c r="GBD36" s="238"/>
      <c r="GBE36" s="238"/>
      <c r="GBF36" s="238"/>
      <c r="GBG36" s="238"/>
      <c r="GBH36" s="238"/>
      <c r="GBI36" s="238"/>
      <c r="GBR36" s="238"/>
      <c r="GBS36" s="238"/>
      <c r="GBT36" s="238"/>
      <c r="GBU36" s="238"/>
      <c r="GBV36" s="238"/>
      <c r="GBW36" s="238"/>
      <c r="GBX36" s="238"/>
      <c r="GBY36" s="238"/>
      <c r="GCH36" s="238"/>
      <c r="GCI36" s="238"/>
      <c r="GCJ36" s="238"/>
      <c r="GCK36" s="238"/>
      <c r="GCL36" s="238"/>
      <c r="GCM36" s="238"/>
      <c r="GCN36" s="238"/>
      <c r="GCO36" s="238"/>
      <c r="GCX36" s="238"/>
      <c r="GCY36" s="238"/>
      <c r="GCZ36" s="238"/>
      <c r="GDA36" s="238"/>
      <c r="GDB36" s="238"/>
      <c r="GDC36" s="238"/>
      <c r="GDD36" s="238"/>
      <c r="GDE36" s="238"/>
      <c r="GDN36" s="238"/>
      <c r="GDO36" s="238"/>
      <c r="GDP36" s="238"/>
      <c r="GDQ36" s="238"/>
      <c r="GDR36" s="238"/>
      <c r="GDS36" s="238"/>
      <c r="GDT36" s="238"/>
      <c r="GDU36" s="238"/>
      <c r="GED36" s="238"/>
      <c r="GEE36" s="238"/>
      <c r="GEF36" s="238"/>
      <c r="GEG36" s="238"/>
      <c r="GEH36" s="238"/>
      <c r="GEI36" s="238"/>
      <c r="GEJ36" s="238"/>
      <c r="GEK36" s="238"/>
      <c r="GET36" s="238"/>
      <c r="GEU36" s="238"/>
      <c r="GEV36" s="238"/>
      <c r="GEW36" s="238"/>
      <c r="GEX36" s="238"/>
      <c r="GEY36" s="238"/>
      <c r="GEZ36" s="238"/>
      <c r="GFA36" s="238"/>
      <c r="GFJ36" s="238"/>
      <c r="GFK36" s="238"/>
      <c r="GFL36" s="238"/>
      <c r="GFM36" s="238"/>
      <c r="GFN36" s="238"/>
      <c r="GFO36" s="238"/>
      <c r="GFP36" s="238"/>
      <c r="GFQ36" s="238"/>
      <c r="GFZ36" s="238"/>
      <c r="GGA36" s="238"/>
      <c r="GGB36" s="238"/>
      <c r="GGC36" s="238"/>
      <c r="GGD36" s="238"/>
      <c r="GGE36" s="238"/>
      <c r="GGF36" s="238"/>
      <c r="GGG36" s="238"/>
      <c r="GGP36" s="238"/>
      <c r="GGQ36" s="238"/>
      <c r="GGR36" s="238"/>
      <c r="GGS36" s="238"/>
      <c r="GGT36" s="238"/>
      <c r="GGU36" s="238"/>
      <c r="GGV36" s="238"/>
      <c r="GGW36" s="238"/>
      <c r="GHF36" s="238"/>
      <c r="GHG36" s="238"/>
      <c r="GHH36" s="238"/>
      <c r="GHI36" s="238"/>
      <c r="GHJ36" s="238"/>
      <c r="GHK36" s="238"/>
      <c r="GHL36" s="238"/>
      <c r="GHM36" s="238"/>
      <c r="GHV36" s="238"/>
      <c r="GHW36" s="238"/>
      <c r="GHX36" s="238"/>
      <c r="GHY36" s="238"/>
      <c r="GHZ36" s="238"/>
      <c r="GIA36" s="238"/>
      <c r="GIB36" s="238"/>
      <c r="GIC36" s="238"/>
      <c r="GIL36" s="238"/>
      <c r="GIM36" s="238"/>
      <c r="GIN36" s="238"/>
      <c r="GIO36" s="238"/>
      <c r="GIP36" s="238"/>
      <c r="GIQ36" s="238"/>
      <c r="GIR36" s="238"/>
      <c r="GIS36" s="238"/>
      <c r="GJB36" s="238"/>
      <c r="GJC36" s="238"/>
      <c r="GJD36" s="238"/>
      <c r="GJE36" s="238"/>
      <c r="GJF36" s="238"/>
      <c r="GJG36" s="238"/>
      <c r="GJH36" s="238"/>
      <c r="GJI36" s="238"/>
      <c r="GJR36" s="238"/>
      <c r="GJS36" s="238"/>
      <c r="GJT36" s="238"/>
      <c r="GJU36" s="238"/>
      <c r="GJV36" s="238"/>
      <c r="GJW36" s="238"/>
      <c r="GJX36" s="238"/>
      <c r="GJY36" s="238"/>
      <c r="GKH36" s="238"/>
      <c r="GKI36" s="238"/>
      <c r="GKJ36" s="238"/>
      <c r="GKK36" s="238"/>
      <c r="GKL36" s="238"/>
      <c r="GKM36" s="238"/>
      <c r="GKN36" s="238"/>
      <c r="GKO36" s="238"/>
      <c r="GKX36" s="238"/>
      <c r="GKY36" s="238"/>
      <c r="GKZ36" s="238"/>
      <c r="GLA36" s="238"/>
      <c r="GLB36" s="238"/>
      <c r="GLC36" s="238"/>
      <c r="GLD36" s="238"/>
      <c r="GLE36" s="238"/>
      <c r="GLN36" s="238"/>
      <c r="GLO36" s="238"/>
      <c r="GLP36" s="238"/>
      <c r="GLQ36" s="238"/>
      <c r="GLR36" s="238"/>
      <c r="GLS36" s="238"/>
      <c r="GLT36" s="238"/>
      <c r="GLU36" s="238"/>
      <c r="GMD36" s="238"/>
      <c r="GME36" s="238"/>
      <c r="GMF36" s="238"/>
      <c r="GMG36" s="238"/>
      <c r="GMH36" s="238"/>
      <c r="GMI36" s="238"/>
      <c r="GMJ36" s="238"/>
      <c r="GMK36" s="238"/>
      <c r="GMT36" s="238"/>
      <c r="GMU36" s="238"/>
      <c r="GMV36" s="238"/>
      <c r="GMW36" s="238"/>
      <c r="GMX36" s="238"/>
      <c r="GMY36" s="238"/>
      <c r="GMZ36" s="238"/>
      <c r="GNA36" s="238"/>
      <c r="GNJ36" s="238"/>
      <c r="GNK36" s="238"/>
      <c r="GNL36" s="238"/>
      <c r="GNM36" s="238"/>
      <c r="GNN36" s="238"/>
      <c r="GNO36" s="238"/>
      <c r="GNP36" s="238"/>
      <c r="GNQ36" s="238"/>
      <c r="GNZ36" s="238"/>
      <c r="GOA36" s="238"/>
      <c r="GOB36" s="238"/>
      <c r="GOC36" s="238"/>
      <c r="GOD36" s="238"/>
      <c r="GOE36" s="238"/>
      <c r="GOF36" s="238"/>
      <c r="GOG36" s="238"/>
      <c r="GOP36" s="238"/>
      <c r="GOQ36" s="238"/>
      <c r="GOR36" s="238"/>
      <c r="GOS36" s="238"/>
      <c r="GOT36" s="238"/>
      <c r="GOU36" s="238"/>
      <c r="GOV36" s="238"/>
      <c r="GOW36" s="238"/>
      <c r="GPF36" s="238"/>
      <c r="GPG36" s="238"/>
      <c r="GPH36" s="238"/>
      <c r="GPI36" s="238"/>
      <c r="GPJ36" s="238"/>
      <c r="GPK36" s="238"/>
      <c r="GPL36" s="238"/>
      <c r="GPM36" s="238"/>
      <c r="GPV36" s="238"/>
      <c r="GPW36" s="238"/>
      <c r="GPX36" s="238"/>
      <c r="GPY36" s="238"/>
      <c r="GPZ36" s="238"/>
      <c r="GQA36" s="238"/>
      <c r="GQB36" s="238"/>
      <c r="GQC36" s="238"/>
      <c r="GQL36" s="238"/>
      <c r="GQM36" s="238"/>
      <c r="GQN36" s="238"/>
      <c r="GQO36" s="238"/>
      <c r="GQP36" s="238"/>
      <c r="GQQ36" s="238"/>
      <c r="GQR36" s="238"/>
      <c r="GQS36" s="238"/>
      <c r="GRB36" s="238"/>
      <c r="GRC36" s="238"/>
      <c r="GRD36" s="238"/>
      <c r="GRE36" s="238"/>
      <c r="GRF36" s="238"/>
      <c r="GRG36" s="238"/>
      <c r="GRH36" s="238"/>
      <c r="GRI36" s="238"/>
      <c r="GRR36" s="238"/>
      <c r="GRS36" s="238"/>
      <c r="GRT36" s="238"/>
      <c r="GRU36" s="238"/>
      <c r="GRV36" s="238"/>
      <c r="GRW36" s="238"/>
      <c r="GRX36" s="238"/>
      <c r="GRY36" s="238"/>
      <c r="GSH36" s="238"/>
      <c r="GSI36" s="238"/>
      <c r="GSJ36" s="238"/>
      <c r="GSK36" s="238"/>
      <c r="GSL36" s="238"/>
      <c r="GSM36" s="238"/>
      <c r="GSN36" s="238"/>
      <c r="GSO36" s="238"/>
      <c r="GSX36" s="238"/>
      <c r="GSY36" s="238"/>
      <c r="GSZ36" s="238"/>
      <c r="GTA36" s="238"/>
      <c r="GTB36" s="238"/>
      <c r="GTC36" s="238"/>
      <c r="GTD36" s="238"/>
      <c r="GTE36" s="238"/>
      <c r="GTN36" s="238"/>
      <c r="GTO36" s="238"/>
      <c r="GTP36" s="238"/>
      <c r="GTQ36" s="238"/>
      <c r="GTR36" s="238"/>
      <c r="GTS36" s="238"/>
      <c r="GTT36" s="238"/>
      <c r="GTU36" s="238"/>
      <c r="GUD36" s="238"/>
      <c r="GUE36" s="238"/>
      <c r="GUF36" s="238"/>
      <c r="GUG36" s="238"/>
      <c r="GUH36" s="238"/>
      <c r="GUI36" s="238"/>
      <c r="GUJ36" s="238"/>
      <c r="GUK36" s="238"/>
      <c r="GUT36" s="238"/>
      <c r="GUU36" s="238"/>
      <c r="GUV36" s="238"/>
      <c r="GUW36" s="238"/>
      <c r="GUX36" s="238"/>
      <c r="GUY36" s="238"/>
      <c r="GUZ36" s="238"/>
      <c r="GVA36" s="238"/>
      <c r="GVJ36" s="238"/>
      <c r="GVK36" s="238"/>
      <c r="GVL36" s="238"/>
      <c r="GVM36" s="238"/>
      <c r="GVN36" s="238"/>
      <c r="GVO36" s="238"/>
      <c r="GVP36" s="238"/>
      <c r="GVQ36" s="238"/>
      <c r="GVZ36" s="238"/>
      <c r="GWA36" s="238"/>
      <c r="GWB36" s="238"/>
      <c r="GWC36" s="238"/>
      <c r="GWD36" s="238"/>
      <c r="GWE36" s="238"/>
      <c r="GWF36" s="238"/>
      <c r="GWG36" s="238"/>
      <c r="GWP36" s="238"/>
      <c r="GWQ36" s="238"/>
      <c r="GWR36" s="238"/>
      <c r="GWS36" s="238"/>
      <c r="GWT36" s="238"/>
      <c r="GWU36" s="238"/>
      <c r="GWV36" s="238"/>
      <c r="GWW36" s="238"/>
      <c r="GXF36" s="238"/>
      <c r="GXG36" s="238"/>
      <c r="GXH36" s="238"/>
      <c r="GXI36" s="238"/>
      <c r="GXJ36" s="238"/>
      <c r="GXK36" s="238"/>
      <c r="GXL36" s="238"/>
      <c r="GXM36" s="238"/>
      <c r="GXV36" s="238"/>
      <c r="GXW36" s="238"/>
      <c r="GXX36" s="238"/>
      <c r="GXY36" s="238"/>
      <c r="GXZ36" s="238"/>
      <c r="GYA36" s="238"/>
      <c r="GYB36" s="238"/>
      <c r="GYC36" s="238"/>
      <c r="GYL36" s="238"/>
      <c r="GYM36" s="238"/>
      <c r="GYN36" s="238"/>
      <c r="GYO36" s="238"/>
      <c r="GYP36" s="238"/>
      <c r="GYQ36" s="238"/>
      <c r="GYR36" s="238"/>
      <c r="GYS36" s="238"/>
      <c r="GZB36" s="238"/>
      <c r="GZC36" s="238"/>
      <c r="GZD36" s="238"/>
      <c r="GZE36" s="238"/>
      <c r="GZF36" s="238"/>
      <c r="GZG36" s="238"/>
      <c r="GZH36" s="238"/>
      <c r="GZI36" s="238"/>
      <c r="GZR36" s="238"/>
      <c r="GZS36" s="238"/>
      <c r="GZT36" s="238"/>
      <c r="GZU36" s="238"/>
      <c r="GZV36" s="238"/>
      <c r="GZW36" s="238"/>
      <c r="GZX36" s="238"/>
      <c r="GZY36" s="238"/>
      <c r="HAH36" s="238"/>
      <c r="HAI36" s="238"/>
      <c r="HAJ36" s="238"/>
      <c r="HAK36" s="238"/>
      <c r="HAL36" s="238"/>
      <c r="HAM36" s="238"/>
      <c r="HAN36" s="238"/>
      <c r="HAO36" s="238"/>
      <c r="HAX36" s="238"/>
      <c r="HAY36" s="238"/>
      <c r="HAZ36" s="238"/>
      <c r="HBA36" s="238"/>
      <c r="HBB36" s="238"/>
      <c r="HBC36" s="238"/>
      <c r="HBD36" s="238"/>
      <c r="HBE36" s="238"/>
      <c r="HBN36" s="238"/>
      <c r="HBO36" s="238"/>
      <c r="HBP36" s="238"/>
      <c r="HBQ36" s="238"/>
      <c r="HBR36" s="238"/>
      <c r="HBS36" s="238"/>
      <c r="HBT36" s="238"/>
      <c r="HBU36" s="238"/>
      <c r="HCD36" s="238"/>
      <c r="HCE36" s="238"/>
      <c r="HCF36" s="238"/>
      <c r="HCG36" s="238"/>
      <c r="HCH36" s="238"/>
      <c r="HCI36" s="238"/>
      <c r="HCJ36" s="238"/>
      <c r="HCK36" s="238"/>
      <c r="HCT36" s="238"/>
      <c r="HCU36" s="238"/>
      <c r="HCV36" s="238"/>
      <c r="HCW36" s="238"/>
      <c r="HCX36" s="238"/>
      <c r="HCY36" s="238"/>
      <c r="HCZ36" s="238"/>
      <c r="HDA36" s="238"/>
      <c r="HDJ36" s="238"/>
      <c r="HDK36" s="238"/>
      <c r="HDL36" s="238"/>
      <c r="HDM36" s="238"/>
      <c r="HDN36" s="238"/>
      <c r="HDO36" s="238"/>
      <c r="HDP36" s="238"/>
      <c r="HDQ36" s="238"/>
      <c r="HDZ36" s="238"/>
      <c r="HEA36" s="238"/>
      <c r="HEB36" s="238"/>
      <c r="HEC36" s="238"/>
      <c r="HED36" s="238"/>
      <c r="HEE36" s="238"/>
      <c r="HEF36" s="238"/>
      <c r="HEG36" s="238"/>
      <c r="HEP36" s="238"/>
      <c r="HEQ36" s="238"/>
      <c r="HER36" s="238"/>
      <c r="HES36" s="238"/>
      <c r="HET36" s="238"/>
      <c r="HEU36" s="238"/>
      <c r="HEV36" s="238"/>
      <c r="HEW36" s="238"/>
      <c r="HFF36" s="238"/>
      <c r="HFG36" s="238"/>
      <c r="HFH36" s="238"/>
      <c r="HFI36" s="238"/>
      <c r="HFJ36" s="238"/>
      <c r="HFK36" s="238"/>
      <c r="HFL36" s="238"/>
      <c r="HFM36" s="238"/>
      <c r="HFV36" s="238"/>
      <c r="HFW36" s="238"/>
      <c r="HFX36" s="238"/>
      <c r="HFY36" s="238"/>
      <c r="HFZ36" s="238"/>
      <c r="HGA36" s="238"/>
      <c r="HGB36" s="238"/>
      <c r="HGC36" s="238"/>
      <c r="HGL36" s="238"/>
      <c r="HGM36" s="238"/>
      <c r="HGN36" s="238"/>
      <c r="HGO36" s="238"/>
      <c r="HGP36" s="238"/>
      <c r="HGQ36" s="238"/>
      <c r="HGR36" s="238"/>
      <c r="HGS36" s="238"/>
      <c r="HHB36" s="238"/>
      <c r="HHC36" s="238"/>
      <c r="HHD36" s="238"/>
      <c r="HHE36" s="238"/>
      <c r="HHF36" s="238"/>
      <c r="HHG36" s="238"/>
      <c r="HHH36" s="238"/>
      <c r="HHI36" s="238"/>
      <c r="HHR36" s="238"/>
      <c r="HHS36" s="238"/>
      <c r="HHT36" s="238"/>
      <c r="HHU36" s="238"/>
      <c r="HHV36" s="238"/>
      <c r="HHW36" s="238"/>
      <c r="HHX36" s="238"/>
      <c r="HHY36" s="238"/>
      <c r="HIH36" s="238"/>
      <c r="HII36" s="238"/>
      <c r="HIJ36" s="238"/>
      <c r="HIK36" s="238"/>
      <c r="HIL36" s="238"/>
      <c r="HIM36" s="238"/>
      <c r="HIN36" s="238"/>
      <c r="HIO36" s="238"/>
      <c r="HIX36" s="238"/>
      <c r="HIY36" s="238"/>
      <c r="HIZ36" s="238"/>
      <c r="HJA36" s="238"/>
      <c r="HJB36" s="238"/>
      <c r="HJC36" s="238"/>
      <c r="HJD36" s="238"/>
      <c r="HJE36" s="238"/>
      <c r="HJN36" s="238"/>
      <c r="HJO36" s="238"/>
      <c r="HJP36" s="238"/>
      <c r="HJQ36" s="238"/>
      <c r="HJR36" s="238"/>
      <c r="HJS36" s="238"/>
      <c r="HJT36" s="238"/>
      <c r="HJU36" s="238"/>
      <c r="HKD36" s="238"/>
      <c r="HKE36" s="238"/>
      <c r="HKF36" s="238"/>
      <c r="HKG36" s="238"/>
      <c r="HKH36" s="238"/>
      <c r="HKI36" s="238"/>
      <c r="HKJ36" s="238"/>
      <c r="HKK36" s="238"/>
      <c r="HKT36" s="238"/>
      <c r="HKU36" s="238"/>
      <c r="HKV36" s="238"/>
      <c r="HKW36" s="238"/>
      <c r="HKX36" s="238"/>
      <c r="HKY36" s="238"/>
      <c r="HKZ36" s="238"/>
      <c r="HLA36" s="238"/>
      <c r="HLJ36" s="238"/>
      <c r="HLK36" s="238"/>
      <c r="HLL36" s="238"/>
      <c r="HLM36" s="238"/>
      <c r="HLN36" s="238"/>
      <c r="HLO36" s="238"/>
      <c r="HLP36" s="238"/>
      <c r="HLQ36" s="238"/>
      <c r="HLZ36" s="238"/>
      <c r="HMA36" s="238"/>
      <c r="HMB36" s="238"/>
      <c r="HMC36" s="238"/>
      <c r="HMD36" s="238"/>
      <c r="HME36" s="238"/>
      <c r="HMF36" s="238"/>
      <c r="HMG36" s="238"/>
      <c r="HMP36" s="238"/>
      <c r="HMQ36" s="238"/>
      <c r="HMR36" s="238"/>
      <c r="HMS36" s="238"/>
      <c r="HMT36" s="238"/>
      <c r="HMU36" s="238"/>
      <c r="HMV36" s="238"/>
      <c r="HMW36" s="238"/>
      <c r="HNF36" s="238"/>
      <c r="HNG36" s="238"/>
      <c r="HNH36" s="238"/>
      <c r="HNI36" s="238"/>
      <c r="HNJ36" s="238"/>
      <c r="HNK36" s="238"/>
      <c r="HNL36" s="238"/>
      <c r="HNM36" s="238"/>
      <c r="HNV36" s="238"/>
      <c r="HNW36" s="238"/>
      <c r="HNX36" s="238"/>
      <c r="HNY36" s="238"/>
      <c r="HNZ36" s="238"/>
      <c r="HOA36" s="238"/>
      <c r="HOB36" s="238"/>
      <c r="HOC36" s="238"/>
      <c r="HOL36" s="238"/>
      <c r="HOM36" s="238"/>
      <c r="HON36" s="238"/>
      <c r="HOO36" s="238"/>
      <c r="HOP36" s="238"/>
      <c r="HOQ36" s="238"/>
      <c r="HOR36" s="238"/>
      <c r="HOS36" s="238"/>
      <c r="HPB36" s="238"/>
      <c r="HPC36" s="238"/>
      <c r="HPD36" s="238"/>
      <c r="HPE36" s="238"/>
      <c r="HPF36" s="238"/>
      <c r="HPG36" s="238"/>
      <c r="HPH36" s="238"/>
      <c r="HPI36" s="238"/>
      <c r="HPR36" s="238"/>
      <c r="HPS36" s="238"/>
      <c r="HPT36" s="238"/>
      <c r="HPU36" s="238"/>
      <c r="HPV36" s="238"/>
      <c r="HPW36" s="238"/>
      <c r="HPX36" s="238"/>
      <c r="HPY36" s="238"/>
      <c r="HQH36" s="238"/>
      <c r="HQI36" s="238"/>
      <c r="HQJ36" s="238"/>
      <c r="HQK36" s="238"/>
      <c r="HQL36" s="238"/>
      <c r="HQM36" s="238"/>
      <c r="HQN36" s="238"/>
      <c r="HQO36" s="238"/>
      <c r="HQX36" s="238"/>
      <c r="HQY36" s="238"/>
      <c r="HQZ36" s="238"/>
      <c r="HRA36" s="238"/>
      <c r="HRB36" s="238"/>
      <c r="HRC36" s="238"/>
      <c r="HRD36" s="238"/>
      <c r="HRE36" s="238"/>
      <c r="HRN36" s="238"/>
      <c r="HRO36" s="238"/>
      <c r="HRP36" s="238"/>
      <c r="HRQ36" s="238"/>
      <c r="HRR36" s="238"/>
      <c r="HRS36" s="238"/>
      <c r="HRT36" s="238"/>
      <c r="HRU36" s="238"/>
      <c r="HSD36" s="238"/>
      <c r="HSE36" s="238"/>
      <c r="HSF36" s="238"/>
      <c r="HSG36" s="238"/>
      <c r="HSH36" s="238"/>
      <c r="HSI36" s="238"/>
      <c r="HSJ36" s="238"/>
      <c r="HSK36" s="238"/>
      <c r="HST36" s="238"/>
      <c r="HSU36" s="238"/>
      <c r="HSV36" s="238"/>
      <c r="HSW36" s="238"/>
      <c r="HSX36" s="238"/>
      <c r="HSY36" s="238"/>
      <c r="HSZ36" s="238"/>
      <c r="HTA36" s="238"/>
      <c r="HTJ36" s="238"/>
      <c r="HTK36" s="238"/>
      <c r="HTL36" s="238"/>
      <c r="HTM36" s="238"/>
      <c r="HTN36" s="238"/>
      <c r="HTO36" s="238"/>
      <c r="HTP36" s="238"/>
      <c r="HTQ36" s="238"/>
      <c r="HTZ36" s="238"/>
      <c r="HUA36" s="238"/>
      <c r="HUB36" s="238"/>
      <c r="HUC36" s="238"/>
      <c r="HUD36" s="238"/>
      <c r="HUE36" s="238"/>
      <c r="HUF36" s="238"/>
      <c r="HUG36" s="238"/>
      <c r="HUP36" s="238"/>
      <c r="HUQ36" s="238"/>
      <c r="HUR36" s="238"/>
      <c r="HUS36" s="238"/>
      <c r="HUT36" s="238"/>
      <c r="HUU36" s="238"/>
      <c r="HUV36" s="238"/>
      <c r="HUW36" s="238"/>
      <c r="HVF36" s="238"/>
      <c r="HVG36" s="238"/>
      <c r="HVH36" s="238"/>
      <c r="HVI36" s="238"/>
      <c r="HVJ36" s="238"/>
      <c r="HVK36" s="238"/>
      <c r="HVL36" s="238"/>
      <c r="HVM36" s="238"/>
      <c r="HVV36" s="238"/>
      <c r="HVW36" s="238"/>
      <c r="HVX36" s="238"/>
      <c r="HVY36" s="238"/>
      <c r="HVZ36" s="238"/>
      <c r="HWA36" s="238"/>
      <c r="HWB36" s="238"/>
      <c r="HWC36" s="238"/>
      <c r="HWL36" s="238"/>
      <c r="HWM36" s="238"/>
      <c r="HWN36" s="238"/>
      <c r="HWO36" s="238"/>
      <c r="HWP36" s="238"/>
      <c r="HWQ36" s="238"/>
      <c r="HWR36" s="238"/>
      <c r="HWS36" s="238"/>
      <c r="HXB36" s="238"/>
      <c r="HXC36" s="238"/>
      <c r="HXD36" s="238"/>
      <c r="HXE36" s="238"/>
      <c r="HXF36" s="238"/>
      <c r="HXG36" s="238"/>
      <c r="HXH36" s="238"/>
      <c r="HXI36" s="238"/>
      <c r="HXR36" s="238"/>
      <c r="HXS36" s="238"/>
      <c r="HXT36" s="238"/>
      <c r="HXU36" s="238"/>
      <c r="HXV36" s="238"/>
      <c r="HXW36" s="238"/>
      <c r="HXX36" s="238"/>
      <c r="HXY36" s="238"/>
      <c r="HYH36" s="238"/>
      <c r="HYI36" s="238"/>
      <c r="HYJ36" s="238"/>
      <c r="HYK36" s="238"/>
      <c r="HYL36" s="238"/>
      <c r="HYM36" s="238"/>
      <c r="HYN36" s="238"/>
      <c r="HYO36" s="238"/>
      <c r="HYX36" s="238"/>
      <c r="HYY36" s="238"/>
      <c r="HYZ36" s="238"/>
      <c r="HZA36" s="238"/>
      <c r="HZB36" s="238"/>
      <c r="HZC36" s="238"/>
      <c r="HZD36" s="238"/>
      <c r="HZE36" s="238"/>
      <c r="HZN36" s="238"/>
      <c r="HZO36" s="238"/>
      <c r="HZP36" s="238"/>
      <c r="HZQ36" s="238"/>
      <c r="HZR36" s="238"/>
      <c r="HZS36" s="238"/>
      <c r="HZT36" s="238"/>
      <c r="HZU36" s="238"/>
      <c r="IAD36" s="238"/>
      <c r="IAE36" s="238"/>
      <c r="IAF36" s="238"/>
      <c r="IAG36" s="238"/>
      <c r="IAH36" s="238"/>
      <c r="IAI36" s="238"/>
      <c r="IAJ36" s="238"/>
      <c r="IAK36" s="238"/>
      <c r="IAT36" s="238"/>
      <c r="IAU36" s="238"/>
      <c r="IAV36" s="238"/>
      <c r="IAW36" s="238"/>
      <c r="IAX36" s="238"/>
      <c r="IAY36" s="238"/>
      <c r="IAZ36" s="238"/>
      <c r="IBA36" s="238"/>
      <c r="IBJ36" s="238"/>
      <c r="IBK36" s="238"/>
      <c r="IBL36" s="238"/>
      <c r="IBM36" s="238"/>
      <c r="IBN36" s="238"/>
      <c r="IBO36" s="238"/>
      <c r="IBP36" s="238"/>
      <c r="IBQ36" s="238"/>
      <c r="IBZ36" s="238"/>
      <c r="ICA36" s="238"/>
      <c r="ICB36" s="238"/>
      <c r="ICC36" s="238"/>
      <c r="ICD36" s="238"/>
      <c r="ICE36" s="238"/>
      <c r="ICF36" s="238"/>
      <c r="ICG36" s="238"/>
      <c r="ICP36" s="238"/>
      <c r="ICQ36" s="238"/>
      <c r="ICR36" s="238"/>
      <c r="ICS36" s="238"/>
      <c r="ICT36" s="238"/>
      <c r="ICU36" s="238"/>
      <c r="ICV36" s="238"/>
      <c r="ICW36" s="238"/>
      <c r="IDF36" s="238"/>
      <c r="IDG36" s="238"/>
      <c r="IDH36" s="238"/>
      <c r="IDI36" s="238"/>
      <c r="IDJ36" s="238"/>
      <c r="IDK36" s="238"/>
      <c r="IDL36" s="238"/>
      <c r="IDM36" s="238"/>
      <c r="IDV36" s="238"/>
      <c r="IDW36" s="238"/>
      <c r="IDX36" s="238"/>
      <c r="IDY36" s="238"/>
      <c r="IDZ36" s="238"/>
      <c r="IEA36" s="238"/>
      <c r="IEB36" s="238"/>
      <c r="IEC36" s="238"/>
      <c r="IEL36" s="238"/>
      <c r="IEM36" s="238"/>
      <c r="IEN36" s="238"/>
      <c r="IEO36" s="238"/>
      <c r="IEP36" s="238"/>
      <c r="IEQ36" s="238"/>
      <c r="IER36" s="238"/>
      <c r="IES36" s="238"/>
      <c r="IFB36" s="238"/>
      <c r="IFC36" s="238"/>
      <c r="IFD36" s="238"/>
      <c r="IFE36" s="238"/>
      <c r="IFF36" s="238"/>
      <c r="IFG36" s="238"/>
      <c r="IFH36" s="238"/>
      <c r="IFI36" s="238"/>
      <c r="IFR36" s="238"/>
      <c r="IFS36" s="238"/>
      <c r="IFT36" s="238"/>
      <c r="IFU36" s="238"/>
      <c r="IFV36" s="238"/>
      <c r="IFW36" s="238"/>
      <c r="IFX36" s="238"/>
      <c r="IFY36" s="238"/>
      <c r="IGH36" s="238"/>
      <c r="IGI36" s="238"/>
      <c r="IGJ36" s="238"/>
      <c r="IGK36" s="238"/>
      <c r="IGL36" s="238"/>
      <c r="IGM36" s="238"/>
      <c r="IGN36" s="238"/>
      <c r="IGO36" s="238"/>
      <c r="IGX36" s="238"/>
      <c r="IGY36" s="238"/>
      <c r="IGZ36" s="238"/>
      <c r="IHA36" s="238"/>
      <c r="IHB36" s="238"/>
      <c r="IHC36" s="238"/>
      <c r="IHD36" s="238"/>
      <c r="IHE36" s="238"/>
      <c r="IHN36" s="238"/>
      <c r="IHO36" s="238"/>
      <c r="IHP36" s="238"/>
      <c r="IHQ36" s="238"/>
      <c r="IHR36" s="238"/>
      <c r="IHS36" s="238"/>
      <c r="IHT36" s="238"/>
      <c r="IHU36" s="238"/>
      <c r="IID36" s="238"/>
      <c r="IIE36" s="238"/>
      <c r="IIF36" s="238"/>
      <c r="IIG36" s="238"/>
      <c r="IIH36" s="238"/>
      <c r="III36" s="238"/>
      <c r="IIJ36" s="238"/>
      <c r="IIK36" s="238"/>
      <c r="IIT36" s="238"/>
      <c r="IIU36" s="238"/>
      <c r="IIV36" s="238"/>
      <c r="IIW36" s="238"/>
      <c r="IIX36" s="238"/>
      <c r="IIY36" s="238"/>
      <c r="IIZ36" s="238"/>
      <c r="IJA36" s="238"/>
      <c r="IJJ36" s="238"/>
      <c r="IJK36" s="238"/>
      <c r="IJL36" s="238"/>
      <c r="IJM36" s="238"/>
      <c r="IJN36" s="238"/>
      <c r="IJO36" s="238"/>
      <c r="IJP36" s="238"/>
      <c r="IJQ36" s="238"/>
      <c r="IJZ36" s="238"/>
      <c r="IKA36" s="238"/>
      <c r="IKB36" s="238"/>
      <c r="IKC36" s="238"/>
      <c r="IKD36" s="238"/>
      <c r="IKE36" s="238"/>
      <c r="IKF36" s="238"/>
      <c r="IKG36" s="238"/>
      <c r="IKP36" s="238"/>
      <c r="IKQ36" s="238"/>
      <c r="IKR36" s="238"/>
      <c r="IKS36" s="238"/>
      <c r="IKT36" s="238"/>
      <c r="IKU36" s="238"/>
      <c r="IKV36" s="238"/>
      <c r="IKW36" s="238"/>
      <c r="ILF36" s="238"/>
      <c r="ILG36" s="238"/>
      <c r="ILH36" s="238"/>
      <c r="ILI36" s="238"/>
      <c r="ILJ36" s="238"/>
      <c r="ILK36" s="238"/>
      <c r="ILL36" s="238"/>
      <c r="ILM36" s="238"/>
      <c r="ILV36" s="238"/>
      <c r="ILW36" s="238"/>
      <c r="ILX36" s="238"/>
      <c r="ILY36" s="238"/>
      <c r="ILZ36" s="238"/>
      <c r="IMA36" s="238"/>
      <c r="IMB36" s="238"/>
      <c r="IMC36" s="238"/>
      <c r="IML36" s="238"/>
      <c r="IMM36" s="238"/>
      <c r="IMN36" s="238"/>
      <c r="IMO36" s="238"/>
      <c r="IMP36" s="238"/>
      <c r="IMQ36" s="238"/>
      <c r="IMR36" s="238"/>
      <c r="IMS36" s="238"/>
      <c r="INB36" s="238"/>
      <c r="INC36" s="238"/>
      <c r="IND36" s="238"/>
      <c r="INE36" s="238"/>
      <c r="INF36" s="238"/>
      <c r="ING36" s="238"/>
      <c r="INH36" s="238"/>
      <c r="INI36" s="238"/>
      <c r="INR36" s="238"/>
      <c r="INS36" s="238"/>
      <c r="INT36" s="238"/>
      <c r="INU36" s="238"/>
      <c r="INV36" s="238"/>
      <c r="INW36" s="238"/>
      <c r="INX36" s="238"/>
      <c r="INY36" s="238"/>
      <c r="IOH36" s="238"/>
      <c r="IOI36" s="238"/>
      <c r="IOJ36" s="238"/>
      <c r="IOK36" s="238"/>
      <c r="IOL36" s="238"/>
      <c r="IOM36" s="238"/>
      <c r="ION36" s="238"/>
      <c r="IOO36" s="238"/>
      <c r="IOX36" s="238"/>
      <c r="IOY36" s="238"/>
      <c r="IOZ36" s="238"/>
      <c r="IPA36" s="238"/>
      <c r="IPB36" s="238"/>
      <c r="IPC36" s="238"/>
      <c r="IPD36" s="238"/>
      <c r="IPE36" s="238"/>
      <c r="IPN36" s="238"/>
      <c r="IPO36" s="238"/>
      <c r="IPP36" s="238"/>
      <c r="IPQ36" s="238"/>
      <c r="IPR36" s="238"/>
      <c r="IPS36" s="238"/>
      <c r="IPT36" s="238"/>
      <c r="IPU36" s="238"/>
      <c r="IQD36" s="238"/>
      <c r="IQE36" s="238"/>
      <c r="IQF36" s="238"/>
      <c r="IQG36" s="238"/>
      <c r="IQH36" s="238"/>
      <c r="IQI36" s="238"/>
      <c r="IQJ36" s="238"/>
      <c r="IQK36" s="238"/>
      <c r="IQT36" s="238"/>
      <c r="IQU36" s="238"/>
      <c r="IQV36" s="238"/>
      <c r="IQW36" s="238"/>
      <c r="IQX36" s="238"/>
      <c r="IQY36" s="238"/>
      <c r="IQZ36" s="238"/>
      <c r="IRA36" s="238"/>
      <c r="IRJ36" s="238"/>
      <c r="IRK36" s="238"/>
      <c r="IRL36" s="238"/>
      <c r="IRM36" s="238"/>
      <c r="IRN36" s="238"/>
      <c r="IRO36" s="238"/>
      <c r="IRP36" s="238"/>
      <c r="IRQ36" s="238"/>
      <c r="IRZ36" s="238"/>
      <c r="ISA36" s="238"/>
      <c r="ISB36" s="238"/>
      <c r="ISC36" s="238"/>
      <c r="ISD36" s="238"/>
      <c r="ISE36" s="238"/>
      <c r="ISF36" s="238"/>
      <c r="ISG36" s="238"/>
      <c r="ISP36" s="238"/>
      <c r="ISQ36" s="238"/>
      <c r="ISR36" s="238"/>
      <c r="ISS36" s="238"/>
      <c r="IST36" s="238"/>
      <c r="ISU36" s="238"/>
      <c r="ISV36" s="238"/>
      <c r="ISW36" s="238"/>
      <c r="ITF36" s="238"/>
      <c r="ITG36" s="238"/>
      <c r="ITH36" s="238"/>
      <c r="ITI36" s="238"/>
      <c r="ITJ36" s="238"/>
      <c r="ITK36" s="238"/>
      <c r="ITL36" s="238"/>
      <c r="ITM36" s="238"/>
      <c r="ITV36" s="238"/>
      <c r="ITW36" s="238"/>
      <c r="ITX36" s="238"/>
      <c r="ITY36" s="238"/>
      <c r="ITZ36" s="238"/>
      <c r="IUA36" s="238"/>
      <c r="IUB36" s="238"/>
      <c r="IUC36" s="238"/>
      <c r="IUL36" s="238"/>
      <c r="IUM36" s="238"/>
      <c r="IUN36" s="238"/>
      <c r="IUO36" s="238"/>
      <c r="IUP36" s="238"/>
      <c r="IUQ36" s="238"/>
      <c r="IUR36" s="238"/>
      <c r="IUS36" s="238"/>
      <c r="IVB36" s="238"/>
      <c r="IVC36" s="238"/>
      <c r="IVD36" s="238"/>
      <c r="IVE36" s="238"/>
      <c r="IVF36" s="238"/>
      <c r="IVG36" s="238"/>
      <c r="IVH36" s="238"/>
      <c r="IVI36" s="238"/>
      <c r="IVR36" s="238"/>
      <c r="IVS36" s="238"/>
      <c r="IVT36" s="238"/>
      <c r="IVU36" s="238"/>
      <c r="IVV36" s="238"/>
      <c r="IVW36" s="238"/>
      <c r="IVX36" s="238"/>
      <c r="IVY36" s="238"/>
      <c r="IWH36" s="238"/>
      <c r="IWI36" s="238"/>
      <c r="IWJ36" s="238"/>
      <c r="IWK36" s="238"/>
      <c r="IWL36" s="238"/>
      <c r="IWM36" s="238"/>
      <c r="IWN36" s="238"/>
      <c r="IWO36" s="238"/>
      <c r="IWX36" s="238"/>
      <c r="IWY36" s="238"/>
      <c r="IWZ36" s="238"/>
      <c r="IXA36" s="238"/>
      <c r="IXB36" s="238"/>
      <c r="IXC36" s="238"/>
      <c r="IXD36" s="238"/>
      <c r="IXE36" s="238"/>
      <c r="IXN36" s="238"/>
      <c r="IXO36" s="238"/>
      <c r="IXP36" s="238"/>
      <c r="IXQ36" s="238"/>
      <c r="IXR36" s="238"/>
      <c r="IXS36" s="238"/>
      <c r="IXT36" s="238"/>
      <c r="IXU36" s="238"/>
      <c r="IYD36" s="238"/>
      <c r="IYE36" s="238"/>
      <c r="IYF36" s="238"/>
      <c r="IYG36" s="238"/>
      <c r="IYH36" s="238"/>
      <c r="IYI36" s="238"/>
      <c r="IYJ36" s="238"/>
      <c r="IYK36" s="238"/>
      <c r="IYT36" s="238"/>
      <c r="IYU36" s="238"/>
      <c r="IYV36" s="238"/>
      <c r="IYW36" s="238"/>
      <c r="IYX36" s="238"/>
      <c r="IYY36" s="238"/>
      <c r="IYZ36" s="238"/>
      <c r="IZA36" s="238"/>
      <c r="IZJ36" s="238"/>
      <c r="IZK36" s="238"/>
      <c r="IZL36" s="238"/>
      <c r="IZM36" s="238"/>
      <c r="IZN36" s="238"/>
      <c r="IZO36" s="238"/>
      <c r="IZP36" s="238"/>
      <c r="IZQ36" s="238"/>
      <c r="IZZ36" s="238"/>
      <c r="JAA36" s="238"/>
      <c r="JAB36" s="238"/>
      <c r="JAC36" s="238"/>
      <c r="JAD36" s="238"/>
      <c r="JAE36" s="238"/>
      <c r="JAF36" s="238"/>
      <c r="JAG36" s="238"/>
      <c r="JAP36" s="238"/>
      <c r="JAQ36" s="238"/>
      <c r="JAR36" s="238"/>
      <c r="JAS36" s="238"/>
      <c r="JAT36" s="238"/>
      <c r="JAU36" s="238"/>
      <c r="JAV36" s="238"/>
      <c r="JAW36" s="238"/>
      <c r="JBF36" s="238"/>
      <c r="JBG36" s="238"/>
      <c r="JBH36" s="238"/>
      <c r="JBI36" s="238"/>
      <c r="JBJ36" s="238"/>
      <c r="JBK36" s="238"/>
      <c r="JBL36" s="238"/>
      <c r="JBM36" s="238"/>
      <c r="JBV36" s="238"/>
      <c r="JBW36" s="238"/>
      <c r="JBX36" s="238"/>
      <c r="JBY36" s="238"/>
      <c r="JBZ36" s="238"/>
      <c r="JCA36" s="238"/>
      <c r="JCB36" s="238"/>
      <c r="JCC36" s="238"/>
      <c r="JCL36" s="238"/>
      <c r="JCM36" s="238"/>
      <c r="JCN36" s="238"/>
      <c r="JCO36" s="238"/>
      <c r="JCP36" s="238"/>
      <c r="JCQ36" s="238"/>
      <c r="JCR36" s="238"/>
      <c r="JCS36" s="238"/>
      <c r="JDB36" s="238"/>
      <c r="JDC36" s="238"/>
      <c r="JDD36" s="238"/>
      <c r="JDE36" s="238"/>
      <c r="JDF36" s="238"/>
      <c r="JDG36" s="238"/>
      <c r="JDH36" s="238"/>
      <c r="JDI36" s="238"/>
      <c r="JDR36" s="238"/>
      <c r="JDS36" s="238"/>
      <c r="JDT36" s="238"/>
      <c r="JDU36" s="238"/>
      <c r="JDV36" s="238"/>
      <c r="JDW36" s="238"/>
      <c r="JDX36" s="238"/>
      <c r="JDY36" s="238"/>
      <c r="JEH36" s="238"/>
      <c r="JEI36" s="238"/>
      <c r="JEJ36" s="238"/>
      <c r="JEK36" s="238"/>
      <c r="JEL36" s="238"/>
      <c r="JEM36" s="238"/>
      <c r="JEN36" s="238"/>
      <c r="JEO36" s="238"/>
      <c r="JEX36" s="238"/>
      <c r="JEY36" s="238"/>
      <c r="JEZ36" s="238"/>
      <c r="JFA36" s="238"/>
      <c r="JFB36" s="238"/>
      <c r="JFC36" s="238"/>
      <c r="JFD36" s="238"/>
      <c r="JFE36" s="238"/>
      <c r="JFN36" s="238"/>
      <c r="JFO36" s="238"/>
      <c r="JFP36" s="238"/>
      <c r="JFQ36" s="238"/>
      <c r="JFR36" s="238"/>
      <c r="JFS36" s="238"/>
      <c r="JFT36" s="238"/>
      <c r="JFU36" s="238"/>
      <c r="JGD36" s="238"/>
      <c r="JGE36" s="238"/>
      <c r="JGF36" s="238"/>
      <c r="JGG36" s="238"/>
      <c r="JGH36" s="238"/>
      <c r="JGI36" s="238"/>
      <c r="JGJ36" s="238"/>
      <c r="JGK36" s="238"/>
      <c r="JGT36" s="238"/>
      <c r="JGU36" s="238"/>
      <c r="JGV36" s="238"/>
      <c r="JGW36" s="238"/>
      <c r="JGX36" s="238"/>
      <c r="JGY36" s="238"/>
      <c r="JGZ36" s="238"/>
      <c r="JHA36" s="238"/>
      <c r="JHJ36" s="238"/>
      <c r="JHK36" s="238"/>
      <c r="JHL36" s="238"/>
      <c r="JHM36" s="238"/>
      <c r="JHN36" s="238"/>
      <c r="JHO36" s="238"/>
      <c r="JHP36" s="238"/>
      <c r="JHQ36" s="238"/>
      <c r="JHZ36" s="238"/>
      <c r="JIA36" s="238"/>
      <c r="JIB36" s="238"/>
      <c r="JIC36" s="238"/>
      <c r="JID36" s="238"/>
      <c r="JIE36" s="238"/>
      <c r="JIF36" s="238"/>
      <c r="JIG36" s="238"/>
      <c r="JIP36" s="238"/>
      <c r="JIQ36" s="238"/>
      <c r="JIR36" s="238"/>
      <c r="JIS36" s="238"/>
      <c r="JIT36" s="238"/>
      <c r="JIU36" s="238"/>
      <c r="JIV36" s="238"/>
      <c r="JIW36" s="238"/>
      <c r="JJF36" s="238"/>
      <c r="JJG36" s="238"/>
      <c r="JJH36" s="238"/>
      <c r="JJI36" s="238"/>
      <c r="JJJ36" s="238"/>
      <c r="JJK36" s="238"/>
      <c r="JJL36" s="238"/>
      <c r="JJM36" s="238"/>
      <c r="JJV36" s="238"/>
      <c r="JJW36" s="238"/>
      <c r="JJX36" s="238"/>
      <c r="JJY36" s="238"/>
      <c r="JJZ36" s="238"/>
      <c r="JKA36" s="238"/>
      <c r="JKB36" s="238"/>
      <c r="JKC36" s="238"/>
      <c r="JKL36" s="238"/>
      <c r="JKM36" s="238"/>
      <c r="JKN36" s="238"/>
      <c r="JKO36" s="238"/>
      <c r="JKP36" s="238"/>
      <c r="JKQ36" s="238"/>
      <c r="JKR36" s="238"/>
      <c r="JKS36" s="238"/>
      <c r="JLB36" s="238"/>
      <c r="JLC36" s="238"/>
      <c r="JLD36" s="238"/>
      <c r="JLE36" s="238"/>
      <c r="JLF36" s="238"/>
      <c r="JLG36" s="238"/>
      <c r="JLH36" s="238"/>
      <c r="JLI36" s="238"/>
      <c r="JLR36" s="238"/>
      <c r="JLS36" s="238"/>
      <c r="JLT36" s="238"/>
      <c r="JLU36" s="238"/>
      <c r="JLV36" s="238"/>
      <c r="JLW36" s="238"/>
      <c r="JLX36" s="238"/>
      <c r="JLY36" s="238"/>
      <c r="JMH36" s="238"/>
      <c r="JMI36" s="238"/>
      <c r="JMJ36" s="238"/>
      <c r="JMK36" s="238"/>
      <c r="JML36" s="238"/>
      <c r="JMM36" s="238"/>
      <c r="JMN36" s="238"/>
      <c r="JMO36" s="238"/>
      <c r="JMX36" s="238"/>
      <c r="JMY36" s="238"/>
      <c r="JMZ36" s="238"/>
      <c r="JNA36" s="238"/>
      <c r="JNB36" s="238"/>
      <c r="JNC36" s="238"/>
      <c r="JND36" s="238"/>
      <c r="JNE36" s="238"/>
      <c r="JNN36" s="238"/>
      <c r="JNO36" s="238"/>
      <c r="JNP36" s="238"/>
      <c r="JNQ36" s="238"/>
      <c r="JNR36" s="238"/>
      <c r="JNS36" s="238"/>
      <c r="JNT36" s="238"/>
      <c r="JNU36" s="238"/>
      <c r="JOD36" s="238"/>
      <c r="JOE36" s="238"/>
      <c r="JOF36" s="238"/>
      <c r="JOG36" s="238"/>
      <c r="JOH36" s="238"/>
      <c r="JOI36" s="238"/>
      <c r="JOJ36" s="238"/>
      <c r="JOK36" s="238"/>
      <c r="JOT36" s="238"/>
      <c r="JOU36" s="238"/>
      <c r="JOV36" s="238"/>
      <c r="JOW36" s="238"/>
      <c r="JOX36" s="238"/>
      <c r="JOY36" s="238"/>
      <c r="JOZ36" s="238"/>
      <c r="JPA36" s="238"/>
      <c r="JPJ36" s="238"/>
      <c r="JPK36" s="238"/>
      <c r="JPL36" s="238"/>
      <c r="JPM36" s="238"/>
      <c r="JPN36" s="238"/>
      <c r="JPO36" s="238"/>
      <c r="JPP36" s="238"/>
      <c r="JPQ36" s="238"/>
      <c r="JPZ36" s="238"/>
      <c r="JQA36" s="238"/>
      <c r="JQB36" s="238"/>
      <c r="JQC36" s="238"/>
      <c r="JQD36" s="238"/>
      <c r="JQE36" s="238"/>
      <c r="JQF36" s="238"/>
      <c r="JQG36" s="238"/>
      <c r="JQP36" s="238"/>
      <c r="JQQ36" s="238"/>
      <c r="JQR36" s="238"/>
      <c r="JQS36" s="238"/>
      <c r="JQT36" s="238"/>
      <c r="JQU36" s="238"/>
      <c r="JQV36" s="238"/>
      <c r="JQW36" s="238"/>
      <c r="JRF36" s="238"/>
      <c r="JRG36" s="238"/>
      <c r="JRH36" s="238"/>
      <c r="JRI36" s="238"/>
      <c r="JRJ36" s="238"/>
      <c r="JRK36" s="238"/>
      <c r="JRL36" s="238"/>
      <c r="JRM36" s="238"/>
      <c r="JRV36" s="238"/>
      <c r="JRW36" s="238"/>
      <c r="JRX36" s="238"/>
      <c r="JRY36" s="238"/>
      <c r="JRZ36" s="238"/>
      <c r="JSA36" s="238"/>
      <c r="JSB36" s="238"/>
      <c r="JSC36" s="238"/>
      <c r="JSL36" s="238"/>
      <c r="JSM36" s="238"/>
      <c r="JSN36" s="238"/>
      <c r="JSO36" s="238"/>
      <c r="JSP36" s="238"/>
      <c r="JSQ36" s="238"/>
      <c r="JSR36" s="238"/>
      <c r="JSS36" s="238"/>
      <c r="JTB36" s="238"/>
      <c r="JTC36" s="238"/>
      <c r="JTD36" s="238"/>
      <c r="JTE36" s="238"/>
      <c r="JTF36" s="238"/>
      <c r="JTG36" s="238"/>
      <c r="JTH36" s="238"/>
      <c r="JTI36" s="238"/>
      <c r="JTR36" s="238"/>
      <c r="JTS36" s="238"/>
      <c r="JTT36" s="238"/>
      <c r="JTU36" s="238"/>
      <c r="JTV36" s="238"/>
      <c r="JTW36" s="238"/>
      <c r="JTX36" s="238"/>
      <c r="JTY36" s="238"/>
      <c r="JUH36" s="238"/>
      <c r="JUI36" s="238"/>
      <c r="JUJ36" s="238"/>
      <c r="JUK36" s="238"/>
      <c r="JUL36" s="238"/>
      <c r="JUM36" s="238"/>
      <c r="JUN36" s="238"/>
      <c r="JUO36" s="238"/>
      <c r="JUX36" s="238"/>
      <c r="JUY36" s="238"/>
      <c r="JUZ36" s="238"/>
      <c r="JVA36" s="238"/>
      <c r="JVB36" s="238"/>
      <c r="JVC36" s="238"/>
      <c r="JVD36" s="238"/>
      <c r="JVE36" s="238"/>
      <c r="JVN36" s="238"/>
      <c r="JVO36" s="238"/>
      <c r="JVP36" s="238"/>
      <c r="JVQ36" s="238"/>
      <c r="JVR36" s="238"/>
      <c r="JVS36" s="238"/>
      <c r="JVT36" s="238"/>
      <c r="JVU36" s="238"/>
      <c r="JWD36" s="238"/>
      <c r="JWE36" s="238"/>
      <c r="JWF36" s="238"/>
      <c r="JWG36" s="238"/>
      <c r="JWH36" s="238"/>
      <c r="JWI36" s="238"/>
      <c r="JWJ36" s="238"/>
      <c r="JWK36" s="238"/>
      <c r="JWT36" s="238"/>
      <c r="JWU36" s="238"/>
      <c r="JWV36" s="238"/>
      <c r="JWW36" s="238"/>
      <c r="JWX36" s="238"/>
      <c r="JWY36" s="238"/>
      <c r="JWZ36" s="238"/>
      <c r="JXA36" s="238"/>
      <c r="JXJ36" s="238"/>
      <c r="JXK36" s="238"/>
      <c r="JXL36" s="238"/>
      <c r="JXM36" s="238"/>
      <c r="JXN36" s="238"/>
      <c r="JXO36" s="238"/>
      <c r="JXP36" s="238"/>
      <c r="JXQ36" s="238"/>
      <c r="JXZ36" s="238"/>
      <c r="JYA36" s="238"/>
      <c r="JYB36" s="238"/>
      <c r="JYC36" s="238"/>
      <c r="JYD36" s="238"/>
      <c r="JYE36" s="238"/>
      <c r="JYF36" s="238"/>
      <c r="JYG36" s="238"/>
      <c r="JYP36" s="238"/>
      <c r="JYQ36" s="238"/>
      <c r="JYR36" s="238"/>
      <c r="JYS36" s="238"/>
      <c r="JYT36" s="238"/>
      <c r="JYU36" s="238"/>
      <c r="JYV36" s="238"/>
      <c r="JYW36" s="238"/>
      <c r="JZF36" s="238"/>
      <c r="JZG36" s="238"/>
      <c r="JZH36" s="238"/>
      <c r="JZI36" s="238"/>
      <c r="JZJ36" s="238"/>
      <c r="JZK36" s="238"/>
      <c r="JZL36" s="238"/>
      <c r="JZM36" s="238"/>
      <c r="JZV36" s="238"/>
      <c r="JZW36" s="238"/>
      <c r="JZX36" s="238"/>
      <c r="JZY36" s="238"/>
      <c r="JZZ36" s="238"/>
      <c r="KAA36" s="238"/>
      <c r="KAB36" s="238"/>
      <c r="KAC36" s="238"/>
      <c r="KAL36" s="238"/>
      <c r="KAM36" s="238"/>
      <c r="KAN36" s="238"/>
      <c r="KAO36" s="238"/>
      <c r="KAP36" s="238"/>
      <c r="KAQ36" s="238"/>
      <c r="KAR36" s="238"/>
      <c r="KAS36" s="238"/>
      <c r="KBB36" s="238"/>
      <c r="KBC36" s="238"/>
      <c r="KBD36" s="238"/>
      <c r="KBE36" s="238"/>
      <c r="KBF36" s="238"/>
      <c r="KBG36" s="238"/>
      <c r="KBH36" s="238"/>
      <c r="KBI36" s="238"/>
      <c r="KBR36" s="238"/>
      <c r="KBS36" s="238"/>
      <c r="KBT36" s="238"/>
      <c r="KBU36" s="238"/>
      <c r="KBV36" s="238"/>
      <c r="KBW36" s="238"/>
      <c r="KBX36" s="238"/>
      <c r="KBY36" s="238"/>
      <c r="KCH36" s="238"/>
      <c r="KCI36" s="238"/>
      <c r="KCJ36" s="238"/>
      <c r="KCK36" s="238"/>
      <c r="KCL36" s="238"/>
      <c r="KCM36" s="238"/>
      <c r="KCN36" s="238"/>
      <c r="KCO36" s="238"/>
      <c r="KCX36" s="238"/>
      <c r="KCY36" s="238"/>
      <c r="KCZ36" s="238"/>
      <c r="KDA36" s="238"/>
      <c r="KDB36" s="238"/>
      <c r="KDC36" s="238"/>
      <c r="KDD36" s="238"/>
      <c r="KDE36" s="238"/>
      <c r="KDN36" s="238"/>
      <c r="KDO36" s="238"/>
      <c r="KDP36" s="238"/>
      <c r="KDQ36" s="238"/>
      <c r="KDR36" s="238"/>
      <c r="KDS36" s="238"/>
      <c r="KDT36" s="238"/>
      <c r="KDU36" s="238"/>
      <c r="KED36" s="238"/>
      <c r="KEE36" s="238"/>
      <c r="KEF36" s="238"/>
      <c r="KEG36" s="238"/>
      <c r="KEH36" s="238"/>
      <c r="KEI36" s="238"/>
      <c r="KEJ36" s="238"/>
      <c r="KEK36" s="238"/>
      <c r="KET36" s="238"/>
      <c r="KEU36" s="238"/>
      <c r="KEV36" s="238"/>
      <c r="KEW36" s="238"/>
      <c r="KEX36" s="238"/>
      <c r="KEY36" s="238"/>
      <c r="KEZ36" s="238"/>
      <c r="KFA36" s="238"/>
      <c r="KFJ36" s="238"/>
      <c r="KFK36" s="238"/>
      <c r="KFL36" s="238"/>
      <c r="KFM36" s="238"/>
      <c r="KFN36" s="238"/>
      <c r="KFO36" s="238"/>
      <c r="KFP36" s="238"/>
      <c r="KFQ36" s="238"/>
      <c r="KFZ36" s="238"/>
      <c r="KGA36" s="238"/>
      <c r="KGB36" s="238"/>
      <c r="KGC36" s="238"/>
      <c r="KGD36" s="238"/>
      <c r="KGE36" s="238"/>
      <c r="KGF36" s="238"/>
      <c r="KGG36" s="238"/>
      <c r="KGP36" s="238"/>
      <c r="KGQ36" s="238"/>
      <c r="KGR36" s="238"/>
      <c r="KGS36" s="238"/>
      <c r="KGT36" s="238"/>
      <c r="KGU36" s="238"/>
      <c r="KGV36" s="238"/>
      <c r="KGW36" s="238"/>
      <c r="KHF36" s="238"/>
      <c r="KHG36" s="238"/>
      <c r="KHH36" s="238"/>
      <c r="KHI36" s="238"/>
      <c r="KHJ36" s="238"/>
      <c r="KHK36" s="238"/>
      <c r="KHL36" s="238"/>
      <c r="KHM36" s="238"/>
      <c r="KHV36" s="238"/>
      <c r="KHW36" s="238"/>
      <c r="KHX36" s="238"/>
      <c r="KHY36" s="238"/>
      <c r="KHZ36" s="238"/>
      <c r="KIA36" s="238"/>
      <c r="KIB36" s="238"/>
      <c r="KIC36" s="238"/>
      <c r="KIL36" s="238"/>
      <c r="KIM36" s="238"/>
      <c r="KIN36" s="238"/>
      <c r="KIO36" s="238"/>
      <c r="KIP36" s="238"/>
      <c r="KIQ36" s="238"/>
      <c r="KIR36" s="238"/>
      <c r="KIS36" s="238"/>
      <c r="KJB36" s="238"/>
      <c r="KJC36" s="238"/>
      <c r="KJD36" s="238"/>
      <c r="KJE36" s="238"/>
      <c r="KJF36" s="238"/>
      <c r="KJG36" s="238"/>
      <c r="KJH36" s="238"/>
      <c r="KJI36" s="238"/>
      <c r="KJR36" s="238"/>
      <c r="KJS36" s="238"/>
      <c r="KJT36" s="238"/>
      <c r="KJU36" s="238"/>
      <c r="KJV36" s="238"/>
      <c r="KJW36" s="238"/>
      <c r="KJX36" s="238"/>
      <c r="KJY36" s="238"/>
      <c r="KKH36" s="238"/>
      <c r="KKI36" s="238"/>
      <c r="KKJ36" s="238"/>
      <c r="KKK36" s="238"/>
      <c r="KKL36" s="238"/>
      <c r="KKM36" s="238"/>
      <c r="KKN36" s="238"/>
      <c r="KKO36" s="238"/>
      <c r="KKX36" s="238"/>
      <c r="KKY36" s="238"/>
      <c r="KKZ36" s="238"/>
      <c r="KLA36" s="238"/>
      <c r="KLB36" s="238"/>
      <c r="KLC36" s="238"/>
      <c r="KLD36" s="238"/>
      <c r="KLE36" s="238"/>
      <c r="KLN36" s="238"/>
      <c r="KLO36" s="238"/>
      <c r="KLP36" s="238"/>
      <c r="KLQ36" s="238"/>
      <c r="KLR36" s="238"/>
      <c r="KLS36" s="238"/>
      <c r="KLT36" s="238"/>
      <c r="KLU36" s="238"/>
      <c r="KMD36" s="238"/>
      <c r="KME36" s="238"/>
      <c r="KMF36" s="238"/>
      <c r="KMG36" s="238"/>
      <c r="KMH36" s="238"/>
      <c r="KMI36" s="238"/>
      <c r="KMJ36" s="238"/>
      <c r="KMK36" s="238"/>
      <c r="KMT36" s="238"/>
      <c r="KMU36" s="238"/>
      <c r="KMV36" s="238"/>
      <c r="KMW36" s="238"/>
      <c r="KMX36" s="238"/>
      <c r="KMY36" s="238"/>
      <c r="KMZ36" s="238"/>
      <c r="KNA36" s="238"/>
      <c r="KNJ36" s="238"/>
      <c r="KNK36" s="238"/>
      <c r="KNL36" s="238"/>
      <c r="KNM36" s="238"/>
      <c r="KNN36" s="238"/>
      <c r="KNO36" s="238"/>
      <c r="KNP36" s="238"/>
      <c r="KNQ36" s="238"/>
      <c r="KNZ36" s="238"/>
      <c r="KOA36" s="238"/>
      <c r="KOB36" s="238"/>
      <c r="KOC36" s="238"/>
      <c r="KOD36" s="238"/>
      <c r="KOE36" s="238"/>
      <c r="KOF36" s="238"/>
      <c r="KOG36" s="238"/>
      <c r="KOP36" s="238"/>
      <c r="KOQ36" s="238"/>
      <c r="KOR36" s="238"/>
      <c r="KOS36" s="238"/>
      <c r="KOT36" s="238"/>
      <c r="KOU36" s="238"/>
      <c r="KOV36" s="238"/>
      <c r="KOW36" s="238"/>
      <c r="KPF36" s="238"/>
      <c r="KPG36" s="238"/>
      <c r="KPH36" s="238"/>
      <c r="KPI36" s="238"/>
      <c r="KPJ36" s="238"/>
      <c r="KPK36" s="238"/>
      <c r="KPL36" s="238"/>
      <c r="KPM36" s="238"/>
      <c r="KPV36" s="238"/>
      <c r="KPW36" s="238"/>
      <c r="KPX36" s="238"/>
      <c r="KPY36" s="238"/>
      <c r="KPZ36" s="238"/>
      <c r="KQA36" s="238"/>
      <c r="KQB36" s="238"/>
      <c r="KQC36" s="238"/>
      <c r="KQL36" s="238"/>
      <c r="KQM36" s="238"/>
      <c r="KQN36" s="238"/>
      <c r="KQO36" s="238"/>
      <c r="KQP36" s="238"/>
      <c r="KQQ36" s="238"/>
      <c r="KQR36" s="238"/>
      <c r="KQS36" s="238"/>
      <c r="KRB36" s="238"/>
      <c r="KRC36" s="238"/>
      <c r="KRD36" s="238"/>
      <c r="KRE36" s="238"/>
      <c r="KRF36" s="238"/>
      <c r="KRG36" s="238"/>
      <c r="KRH36" s="238"/>
      <c r="KRI36" s="238"/>
      <c r="KRR36" s="238"/>
      <c r="KRS36" s="238"/>
      <c r="KRT36" s="238"/>
      <c r="KRU36" s="238"/>
      <c r="KRV36" s="238"/>
      <c r="KRW36" s="238"/>
      <c r="KRX36" s="238"/>
      <c r="KRY36" s="238"/>
      <c r="KSH36" s="238"/>
      <c r="KSI36" s="238"/>
      <c r="KSJ36" s="238"/>
      <c r="KSK36" s="238"/>
      <c r="KSL36" s="238"/>
      <c r="KSM36" s="238"/>
      <c r="KSN36" s="238"/>
      <c r="KSO36" s="238"/>
      <c r="KSX36" s="238"/>
      <c r="KSY36" s="238"/>
      <c r="KSZ36" s="238"/>
      <c r="KTA36" s="238"/>
      <c r="KTB36" s="238"/>
      <c r="KTC36" s="238"/>
      <c r="KTD36" s="238"/>
      <c r="KTE36" s="238"/>
      <c r="KTN36" s="238"/>
      <c r="KTO36" s="238"/>
      <c r="KTP36" s="238"/>
      <c r="KTQ36" s="238"/>
      <c r="KTR36" s="238"/>
      <c r="KTS36" s="238"/>
      <c r="KTT36" s="238"/>
      <c r="KTU36" s="238"/>
      <c r="KUD36" s="238"/>
      <c r="KUE36" s="238"/>
      <c r="KUF36" s="238"/>
      <c r="KUG36" s="238"/>
      <c r="KUH36" s="238"/>
      <c r="KUI36" s="238"/>
      <c r="KUJ36" s="238"/>
      <c r="KUK36" s="238"/>
      <c r="KUT36" s="238"/>
      <c r="KUU36" s="238"/>
      <c r="KUV36" s="238"/>
      <c r="KUW36" s="238"/>
      <c r="KUX36" s="238"/>
      <c r="KUY36" s="238"/>
      <c r="KUZ36" s="238"/>
      <c r="KVA36" s="238"/>
      <c r="KVJ36" s="238"/>
      <c r="KVK36" s="238"/>
      <c r="KVL36" s="238"/>
      <c r="KVM36" s="238"/>
      <c r="KVN36" s="238"/>
      <c r="KVO36" s="238"/>
      <c r="KVP36" s="238"/>
      <c r="KVQ36" s="238"/>
      <c r="KVZ36" s="238"/>
      <c r="KWA36" s="238"/>
      <c r="KWB36" s="238"/>
      <c r="KWC36" s="238"/>
      <c r="KWD36" s="238"/>
      <c r="KWE36" s="238"/>
      <c r="KWF36" s="238"/>
      <c r="KWG36" s="238"/>
      <c r="KWP36" s="238"/>
      <c r="KWQ36" s="238"/>
      <c r="KWR36" s="238"/>
      <c r="KWS36" s="238"/>
      <c r="KWT36" s="238"/>
      <c r="KWU36" s="238"/>
      <c r="KWV36" s="238"/>
      <c r="KWW36" s="238"/>
      <c r="KXF36" s="238"/>
      <c r="KXG36" s="238"/>
      <c r="KXH36" s="238"/>
      <c r="KXI36" s="238"/>
      <c r="KXJ36" s="238"/>
      <c r="KXK36" s="238"/>
      <c r="KXL36" s="238"/>
      <c r="KXM36" s="238"/>
      <c r="KXV36" s="238"/>
      <c r="KXW36" s="238"/>
      <c r="KXX36" s="238"/>
      <c r="KXY36" s="238"/>
      <c r="KXZ36" s="238"/>
      <c r="KYA36" s="238"/>
      <c r="KYB36" s="238"/>
      <c r="KYC36" s="238"/>
      <c r="KYL36" s="238"/>
      <c r="KYM36" s="238"/>
      <c r="KYN36" s="238"/>
      <c r="KYO36" s="238"/>
      <c r="KYP36" s="238"/>
      <c r="KYQ36" s="238"/>
      <c r="KYR36" s="238"/>
      <c r="KYS36" s="238"/>
      <c r="KZB36" s="238"/>
      <c r="KZC36" s="238"/>
      <c r="KZD36" s="238"/>
      <c r="KZE36" s="238"/>
      <c r="KZF36" s="238"/>
      <c r="KZG36" s="238"/>
      <c r="KZH36" s="238"/>
      <c r="KZI36" s="238"/>
      <c r="KZR36" s="238"/>
      <c r="KZS36" s="238"/>
      <c r="KZT36" s="238"/>
      <c r="KZU36" s="238"/>
      <c r="KZV36" s="238"/>
      <c r="KZW36" s="238"/>
      <c r="KZX36" s="238"/>
      <c r="KZY36" s="238"/>
      <c r="LAH36" s="238"/>
      <c r="LAI36" s="238"/>
      <c r="LAJ36" s="238"/>
      <c r="LAK36" s="238"/>
      <c r="LAL36" s="238"/>
      <c r="LAM36" s="238"/>
      <c r="LAN36" s="238"/>
      <c r="LAO36" s="238"/>
      <c r="LAX36" s="238"/>
      <c r="LAY36" s="238"/>
      <c r="LAZ36" s="238"/>
      <c r="LBA36" s="238"/>
      <c r="LBB36" s="238"/>
      <c r="LBC36" s="238"/>
      <c r="LBD36" s="238"/>
      <c r="LBE36" s="238"/>
      <c r="LBN36" s="238"/>
      <c r="LBO36" s="238"/>
      <c r="LBP36" s="238"/>
      <c r="LBQ36" s="238"/>
      <c r="LBR36" s="238"/>
      <c r="LBS36" s="238"/>
      <c r="LBT36" s="238"/>
      <c r="LBU36" s="238"/>
      <c r="LCD36" s="238"/>
      <c r="LCE36" s="238"/>
      <c r="LCF36" s="238"/>
      <c r="LCG36" s="238"/>
      <c r="LCH36" s="238"/>
      <c r="LCI36" s="238"/>
      <c r="LCJ36" s="238"/>
      <c r="LCK36" s="238"/>
      <c r="LCT36" s="238"/>
      <c r="LCU36" s="238"/>
      <c r="LCV36" s="238"/>
      <c r="LCW36" s="238"/>
      <c r="LCX36" s="238"/>
      <c r="LCY36" s="238"/>
      <c r="LCZ36" s="238"/>
      <c r="LDA36" s="238"/>
      <c r="LDJ36" s="238"/>
      <c r="LDK36" s="238"/>
      <c r="LDL36" s="238"/>
      <c r="LDM36" s="238"/>
      <c r="LDN36" s="238"/>
      <c r="LDO36" s="238"/>
      <c r="LDP36" s="238"/>
      <c r="LDQ36" s="238"/>
      <c r="LDZ36" s="238"/>
      <c r="LEA36" s="238"/>
      <c r="LEB36" s="238"/>
      <c r="LEC36" s="238"/>
      <c r="LED36" s="238"/>
      <c r="LEE36" s="238"/>
      <c r="LEF36" s="238"/>
      <c r="LEG36" s="238"/>
      <c r="LEP36" s="238"/>
      <c r="LEQ36" s="238"/>
      <c r="LER36" s="238"/>
      <c r="LES36" s="238"/>
      <c r="LET36" s="238"/>
      <c r="LEU36" s="238"/>
      <c r="LEV36" s="238"/>
      <c r="LEW36" s="238"/>
      <c r="LFF36" s="238"/>
      <c r="LFG36" s="238"/>
      <c r="LFH36" s="238"/>
      <c r="LFI36" s="238"/>
      <c r="LFJ36" s="238"/>
      <c r="LFK36" s="238"/>
      <c r="LFL36" s="238"/>
      <c r="LFM36" s="238"/>
      <c r="LFV36" s="238"/>
      <c r="LFW36" s="238"/>
      <c r="LFX36" s="238"/>
      <c r="LFY36" s="238"/>
      <c r="LFZ36" s="238"/>
      <c r="LGA36" s="238"/>
      <c r="LGB36" s="238"/>
      <c r="LGC36" s="238"/>
      <c r="LGL36" s="238"/>
      <c r="LGM36" s="238"/>
      <c r="LGN36" s="238"/>
      <c r="LGO36" s="238"/>
      <c r="LGP36" s="238"/>
      <c r="LGQ36" s="238"/>
      <c r="LGR36" s="238"/>
      <c r="LGS36" s="238"/>
      <c r="LHB36" s="238"/>
      <c r="LHC36" s="238"/>
      <c r="LHD36" s="238"/>
      <c r="LHE36" s="238"/>
      <c r="LHF36" s="238"/>
      <c r="LHG36" s="238"/>
      <c r="LHH36" s="238"/>
      <c r="LHI36" s="238"/>
      <c r="LHR36" s="238"/>
      <c r="LHS36" s="238"/>
      <c r="LHT36" s="238"/>
      <c r="LHU36" s="238"/>
      <c r="LHV36" s="238"/>
      <c r="LHW36" s="238"/>
      <c r="LHX36" s="238"/>
      <c r="LHY36" s="238"/>
      <c r="LIH36" s="238"/>
      <c r="LII36" s="238"/>
      <c r="LIJ36" s="238"/>
      <c r="LIK36" s="238"/>
      <c r="LIL36" s="238"/>
      <c r="LIM36" s="238"/>
      <c r="LIN36" s="238"/>
      <c r="LIO36" s="238"/>
      <c r="LIX36" s="238"/>
      <c r="LIY36" s="238"/>
      <c r="LIZ36" s="238"/>
      <c r="LJA36" s="238"/>
      <c r="LJB36" s="238"/>
      <c r="LJC36" s="238"/>
      <c r="LJD36" s="238"/>
      <c r="LJE36" s="238"/>
      <c r="LJN36" s="238"/>
      <c r="LJO36" s="238"/>
      <c r="LJP36" s="238"/>
      <c r="LJQ36" s="238"/>
      <c r="LJR36" s="238"/>
      <c r="LJS36" s="238"/>
      <c r="LJT36" s="238"/>
      <c r="LJU36" s="238"/>
      <c r="LKD36" s="238"/>
      <c r="LKE36" s="238"/>
      <c r="LKF36" s="238"/>
      <c r="LKG36" s="238"/>
      <c r="LKH36" s="238"/>
      <c r="LKI36" s="238"/>
      <c r="LKJ36" s="238"/>
      <c r="LKK36" s="238"/>
      <c r="LKT36" s="238"/>
      <c r="LKU36" s="238"/>
      <c r="LKV36" s="238"/>
      <c r="LKW36" s="238"/>
      <c r="LKX36" s="238"/>
      <c r="LKY36" s="238"/>
      <c r="LKZ36" s="238"/>
      <c r="LLA36" s="238"/>
      <c r="LLJ36" s="238"/>
      <c r="LLK36" s="238"/>
      <c r="LLL36" s="238"/>
      <c r="LLM36" s="238"/>
      <c r="LLN36" s="238"/>
      <c r="LLO36" s="238"/>
      <c r="LLP36" s="238"/>
      <c r="LLQ36" s="238"/>
      <c r="LLZ36" s="238"/>
      <c r="LMA36" s="238"/>
      <c r="LMB36" s="238"/>
      <c r="LMC36" s="238"/>
      <c r="LMD36" s="238"/>
      <c r="LME36" s="238"/>
      <c r="LMF36" s="238"/>
      <c r="LMG36" s="238"/>
      <c r="LMP36" s="238"/>
      <c r="LMQ36" s="238"/>
      <c r="LMR36" s="238"/>
      <c r="LMS36" s="238"/>
      <c r="LMT36" s="238"/>
      <c r="LMU36" s="238"/>
      <c r="LMV36" s="238"/>
      <c r="LMW36" s="238"/>
      <c r="LNF36" s="238"/>
      <c r="LNG36" s="238"/>
      <c r="LNH36" s="238"/>
      <c r="LNI36" s="238"/>
      <c r="LNJ36" s="238"/>
      <c r="LNK36" s="238"/>
      <c r="LNL36" s="238"/>
      <c r="LNM36" s="238"/>
      <c r="LNV36" s="238"/>
      <c r="LNW36" s="238"/>
      <c r="LNX36" s="238"/>
      <c r="LNY36" s="238"/>
      <c r="LNZ36" s="238"/>
      <c r="LOA36" s="238"/>
      <c r="LOB36" s="238"/>
      <c r="LOC36" s="238"/>
      <c r="LOL36" s="238"/>
      <c r="LOM36" s="238"/>
      <c r="LON36" s="238"/>
      <c r="LOO36" s="238"/>
      <c r="LOP36" s="238"/>
      <c r="LOQ36" s="238"/>
      <c r="LOR36" s="238"/>
      <c r="LOS36" s="238"/>
      <c r="LPB36" s="238"/>
      <c r="LPC36" s="238"/>
      <c r="LPD36" s="238"/>
      <c r="LPE36" s="238"/>
      <c r="LPF36" s="238"/>
      <c r="LPG36" s="238"/>
      <c r="LPH36" s="238"/>
      <c r="LPI36" s="238"/>
      <c r="LPR36" s="238"/>
      <c r="LPS36" s="238"/>
      <c r="LPT36" s="238"/>
      <c r="LPU36" s="238"/>
      <c r="LPV36" s="238"/>
      <c r="LPW36" s="238"/>
      <c r="LPX36" s="238"/>
      <c r="LPY36" s="238"/>
      <c r="LQH36" s="238"/>
      <c r="LQI36" s="238"/>
      <c r="LQJ36" s="238"/>
      <c r="LQK36" s="238"/>
      <c r="LQL36" s="238"/>
      <c r="LQM36" s="238"/>
      <c r="LQN36" s="238"/>
      <c r="LQO36" s="238"/>
      <c r="LQX36" s="238"/>
      <c r="LQY36" s="238"/>
      <c r="LQZ36" s="238"/>
      <c r="LRA36" s="238"/>
      <c r="LRB36" s="238"/>
      <c r="LRC36" s="238"/>
      <c r="LRD36" s="238"/>
      <c r="LRE36" s="238"/>
      <c r="LRN36" s="238"/>
      <c r="LRO36" s="238"/>
      <c r="LRP36" s="238"/>
      <c r="LRQ36" s="238"/>
      <c r="LRR36" s="238"/>
      <c r="LRS36" s="238"/>
      <c r="LRT36" s="238"/>
      <c r="LRU36" s="238"/>
      <c r="LSD36" s="238"/>
      <c r="LSE36" s="238"/>
      <c r="LSF36" s="238"/>
      <c r="LSG36" s="238"/>
      <c r="LSH36" s="238"/>
      <c r="LSI36" s="238"/>
      <c r="LSJ36" s="238"/>
      <c r="LSK36" s="238"/>
      <c r="LST36" s="238"/>
      <c r="LSU36" s="238"/>
      <c r="LSV36" s="238"/>
      <c r="LSW36" s="238"/>
      <c r="LSX36" s="238"/>
      <c r="LSY36" s="238"/>
      <c r="LSZ36" s="238"/>
      <c r="LTA36" s="238"/>
      <c r="LTJ36" s="238"/>
      <c r="LTK36" s="238"/>
      <c r="LTL36" s="238"/>
      <c r="LTM36" s="238"/>
      <c r="LTN36" s="238"/>
      <c r="LTO36" s="238"/>
      <c r="LTP36" s="238"/>
      <c r="LTQ36" s="238"/>
      <c r="LTZ36" s="238"/>
      <c r="LUA36" s="238"/>
      <c r="LUB36" s="238"/>
      <c r="LUC36" s="238"/>
      <c r="LUD36" s="238"/>
      <c r="LUE36" s="238"/>
      <c r="LUF36" s="238"/>
      <c r="LUG36" s="238"/>
      <c r="LUP36" s="238"/>
      <c r="LUQ36" s="238"/>
      <c r="LUR36" s="238"/>
      <c r="LUS36" s="238"/>
      <c r="LUT36" s="238"/>
      <c r="LUU36" s="238"/>
      <c r="LUV36" s="238"/>
      <c r="LUW36" s="238"/>
      <c r="LVF36" s="238"/>
      <c r="LVG36" s="238"/>
      <c r="LVH36" s="238"/>
      <c r="LVI36" s="238"/>
      <c r="LVJ36" s="238"/>
      <c r="LVK36" s="238"/>
      <c r="LVL36" s="238"/>
      <c r="LVM36" s="238"/>
      <c r="LVV36" s="238"/>
      <c r="LVW36" s="238"/>
      <c r="LVX36" s="238"/>
      <c r="LVY36" s="238"/>
      <c r="LVZ36" s="238"/>
      <c r="LWA36" s="238"/>
      <c r="LWB36" s="238"/>
      <c r="LWC36" s="238"/>
      <c r="LWL36" s="238"/>
      <c r="LWM36" s="238"/>
      <c r="LWN36" s="238"/>
      <c r="LWO36" s="238"/>
      <c r="LWP36" s="238"/>
      <c r="LWQ36" s="238"/>
      <c r="LWR36" s="238"/>
      <c r="LWS36" s="238"/>
      <c r="LXB36" s="238"/>
      <c r="LXC36" s="238"/>
      <c r="LXD36" s="238"/>
      <c r="LXE36" s="238"/>
      <c r="LXF36" s="238"/>
      <c r="LXG36" s="238"/>
      <c r="LXH36" s="238"/>
      <c r="LXI36" s="238"/>
      <c r="LXR36" s="238"/>
      <c r="LXS36" s="238"/>
      <c r="LXT36" s="238"/>
      <c r="LXU36" s="238"/>
      <c r="LXV36" s="238"/>
      <c r="LXW36" s="238"/>
      <c r="LXX36" s="238"/>
      <c r="LXY36" s="238"/>
      <c r="LYH36" s="238"/>
      <c r="LYI36" s="238"/>
      <c r="LYJ36" s="238"/>
      <c r="LYK36" s="238"/>
      <c r="LYL36" s="238"/>
      <c r="LYM36" s="238"/>
      <c r="LYN36" s="238"/>
      <c r="LYO36" s="238"/>
      <c r="LYX36" s="238"/>
      <c r="LYY36" s="238"/>
      <c r="LYZ36" s="238"/>
      <c r="LZA36" s="238"/>
      <c r="LZB36" s="238"/>
      <c r="LZC36" s="238"/>
      <c r="LZD36" s="238"/>
      <c r="LZE36" s="238"/>
      <c r="LZN36" s="238"/>
      <c r="LZO36" s="238"/>
      <c r="LZP36" s="238"/>
      <c r="LZQ36" s="238"/>
      <c r="LZR36" s="238"/>
      <c r="LZS36" s="238"/>
      <c r="LZT36" s="238"/>
      <c r="LZU36" s="238"/>
      <c r="MAD36" s="238"/>
      <c r="MAE36" s="238"/>
      <c r="MAF36" s="238"/>
      <c r="MAG36" s="238"/>
      <c r="MAH36" s="238"/>
      <c r="MAI36" s="238"/>
      <c r="MAJ36" s="238"/>
      <c r="MAK36" s="238"/>
      <c r="MAT36" s="238"/>
      <c r="MAU36" s="238"/>
      <c r="MAV36" s="238"/>
      <c r="MAW36" s="238"/>
      <c r="MAX36" s="238"/>
      <c r="MAY36" s="238"/>
      <c r="MAZ36" s="238"/>
      <c r="MBA36" s="238"/>
      <c r="MBJ36" s="238"/>
      <c r="MBK36" s="238"/>
      <c r="MBL36" s="238"/>
      <c r="MBM36" s="238"/>
      <c r="MBN36" s="238"/>
      <c r="MBO36" s="238"/>
      <c r="MBP36" s="238"/>
      <c r="MBQ36" s="238"/>
      <c r="MBZ36" s="238"/>
      <c r="MCA36" s="238"/>
      <c r="MCB36" s="238"/>
      <c r="MCC36" s="238"/>
      <c r="MCD36" s="238"/>
      <c r="MCE36" s="238"/>
      <c r="MCF36" s="238"/>
      <c r="MCG36" s="238"/>
      <c r="MCP36" s="238"/>
      <c r="MCQ36" s="238"/>
      <c r="MCR36" s="238"/>
      <c r="MCS36" s="238"/>
      <c r="MCT36" s="238"/>
      <c r="MCU36" s="238"/>
      <c r="MCV36" s="238"/>
      <c r="MCW36" s="238"/>
      <c r="MDF36" s="238"/>
      <c r="MDG36" s="238"/>
      <c r="MDH36" s="238"/>
      <c r="MDI36" s="238"/>
      <c r="MDJ36" s="238"/>
      <c r="MDK36" s="238"/>
      <c r="MDL36" s="238"/>
      <c r="MDM36" s="238"/>
      <c r="MDV36" s="238"/>
      <c r="MDW36" s="238"/>
      <c r="MDX36" s="238"/>
      <c r="MDY36" s="238"/>
      <c r="MDZ36" s="238"/>
      <c r="MEA36" s="238"/>
      <c r="MEB36" s="238"/>
      <c r="MEC36" s="238"/>
      <c r="MEL36" s="238"/>
      <c r="MEM36" s="238"/>
      <c r="MEN36" s="238"/>
      <c r="MEO36" s="238"/>
      <c r="MEP36" s="238"/>
      <c r="MEQ36" s="238"/>
      <c r="MER36" s="238"/>
      <c r="MES36" s="238"/>
      <c r="MFB36" s="238"/>
      <c r="MFC36" s="238"/>
      <c r="MFD36" s="238"/>
      <c r="MFE36" s="238"/>
      <c r="MFF36" s="238"/>
      <c r="MFG36" s="238"/>
      <c r="MFH36" s="238"/>
      <c r="MFI36" s="238"/>
      <c r="MFR36" s="238"/>
      <c r="MFS36" s="238"/>
      <c r="MFT36" s="238"/>
      <c r="MFU36" s="238"/>
      <c r="MFV36" s="238"/>
      <c r="MFW36" s="238"/>
      <c r="MFX36" s="238"/>
      <c r="MFY36" s="238"/>
      <c r="MGH36" s="238"/>
      <c r="MGI36" s="238"/>
      <c r="MGJ36" s="238"/>
      <c r="MGK36" s="238"/>
      <c r="MGL36" s="238"/>
      <c r="MGM36" s="238"/>
      <c r="MGN36" s="238"/>
      <c r="MGO36" s="238"/>
      <c r="MGX36" s="238"/>
      <c r="MGY36" s="238"/>
      <c r="MGZ36" s="238"/>
      <c r="MHA36" s="238"/>
      <c r="MHB36" s="238"/>
      <c r="MHC36" s="238"/>
      <c r="MHD36" s="238"/>
      <c r="MHE36" s="238"/>
      <c r="MHN36" s="238"/>
      <c r="MHO36" s="238"/>
      <c r="MHP36" s="238"/>
      <c r="MHQ36" s="238"/>
      <c r="MHR36" s="238"/>
      <c r="MHS36" s="238"/>
      <c r="MHT36" s="238"/>
      <c r="MHU36" s="238"/>
      <c r="MID36" s="238"/>
      <c r="MIE36" s="238"/>
      <c r="MIF36" s="238"/>
      <c r="MIG36" s="238"/>
      <c r="MIH36" s="238"/>
      <c r="MII36" s="238"/>
      <c r="MIJ36" s="238"/>
      <c r="MIK36" s="238"/>
      <c r="MIT36" s="238"/>
      <c r="MIU36" s="238"/>
      <c r="MIV36" s="238"/>
      <c r="MIW36" s="238"/>
      <c r="MIX36" s="238"/>
      <c r="MIY36" s="238"/>
      <c r="MIZ36" s="238"/>
      <c r="MJA36" s="238"/>
      <c r="MJJ36" s="238"/>
      <c r="MJK36" s="238"/>
      <c r="MJL36" s="238"/>
      <c r="MJM36" s="238"/>
      <c r="MJN36" s="238"/>
      <c r="MJO36" s="238"/>
      <c r="MJP36" s="238"/>
      <c r="MJQ36" s="238"/>
      <c r="MJZ36" s="238"/>
      <c r="MKA36" s="238"/>
      <c r="MKB36" s="238"/>
      <c r="MKC36" s="238"/>
      <c r="MKD36" s="238"/>
      <c r="MKE36" s="238"/>
      <c r="MKF36" s="238"/>
      <c r="MKG36" s="238"/>
      <c r="MKP36" s="238"/>
      <c r="MKQ36" s="238"/>
      <c r="MKR36" s="238"/>
      <c r="MKS36" s="238"/>
      <c r="MKT36" s="238"/>
      <c r="MKU36" s="238"/>
      <c r="MKV36" s="238"/>
      <c r="MKW36" s="238"/>
      <c r="MLF36" s="238"/>
      <c r="MLG36" s="238"/>
      <c r="MLH36" s="238"/>
      <c r="MLI36" s="238"/>
      <c r="MLJ36" s="238"/>
      <c r="MLK36" s="238"/>
      <c r="MLL36" s="238"/>
      <c r="MLM36" s="238"/>
      <c r="MLV36" s="238"/>
      <c r="MLW36" s="238"/>
      <c r="MLX36" s="238"/>
      <c r="MLY36" s="238"/>
      <c r="MLZ36" s="238"/>
      <c r="MMA36" s="238"/>
      <c r="MMB36" s="238"/>
      <c r="MMC36" s="238"/>
      <c r="MML36" s="238"/>
      <c r="MMM36" s="238"/>
      <c r="MMN36" s="238"/>
      <c r="MMO36" s="238"/>
      <c r="MMP36" s="238"/>
      <c r="MMQ36" s="238"/>
      <c r="MMR36" s="238"/>
      <c r="MMS36" s="238"/>
      <c r="MNB36" s="238"/>
      <c r="MNC36" s="238"/>
      <c r="MND36" s="238"/>
      <c r="MNE36" s="238"/>
      <c r="MNF36" s="238"/>
      <c r="MNG36" s="238"/>
      <c r="MNH36" s="238"/>
      <c r="MNI36" s="238"/>
      <c r="MNR36" s="238"/>
      <c r="MNS36" s="238"/>
      <c r="MNT36" s="238"/>
      <c r="MNU36" s="238"/>
      <c r="MNV36" s="238"/>
      <c r="MNW36" s="238"/>
      <c r="MNX36" s="238"/>
      <c r="MNY36" s="238"/>
      <c r="MOH36" s="238"/>
      <c r="MOI36" s="238"/>
      <c r="MOJ36" s="238"/>
      <c r="MOK36" s="238"/>
      <c r="MOL36" s="238"/>
      <c r="MOM36" s="238"/>
      <c r="MON36" s="238"/>
      <c r="MOO36" s="238"/>
      <c r="MOX36" s="238"/>
      <c r="MOY36" s="238"/>
      <c r="MOZ36" s="238"/>
      <c r="MPA36" s="238"/>
      <c r="MPB36" s="238"/>
      <c r="MPC36" s="238"/>
      <c r="MPD36" s="238"/>
      <c r="MPE36" s="238"/>
      <c r="MPN36" s="238"/>
      <c r="MPO36" s="238"/>
      <c r="MPP36" s="238"/>
      <c r="MPQ36" s="238"/>
      <c r="MPR36" s="238"/>
      <c r="MPS36" s="238"/>
      <c r="MPT36" s="238"/>
      <c r="MPU36" s="238"/>
      <c r="MQD36" s="238"/>
      <c r="MQE36" s="238"/>
      <c r="MQF36" s="238"/>
      <c r="MQG36" s="238"/>
      <c r="MQH36" s="238"/>
      <c r="MQI36" s="238"/>
      <c r="MQJ36" s="238"/>
      <c r="MQK36" s="238"/>
      <c r="MQT36" s="238"/>
      <c r="MQU36" s="238"/>
      <c r="MQV36" s="238"/>
      <c r="MQW36" s="238"/>
      <c r="MQX36" s="238"/>
      <c r="MQY36" s="238"/>
      <c r="MQZ36" s="238"/>
      <c r="MRA36" s="238"/>
      <c r="MRJ36" s="238"/>
      <c r="MRK36" s="238"/>
      <c r="MRL36" s="238"/>
      <c r="MRM36" s="238"/>
      <c r="MRN36" s="238"/>
      <c r="MRO36" s="238"/>
      <c r="MRP36" s="238"/>
      <c r="MRQ36" s="238"/>
      <c r="MRZ36" s="238"/>
      <c r="MSA36" s="238"/>
      <c r="MSB36" s="238"/>
      <c r="MSC36" s="238"/>
      <c r="MSD36" s="238"/>
      <c r="MSE36" s="238"/>
      <c r="MSF36" s="238"/>
      <c r="MSG36" s="238"/>
      <c r="MSP36" s="238"/>
      <c r="MSQ36" s="238"/>
      <c r="MSR36" s="238"/>
      <c r="MSS36" s="238"/>
      <c r="MST36" s="238"/>
      <c r="MSU36" s="238"/>
      <c r="MSV36" s="238"/>
      <c r="MSW36" s="238"/>
      <c r="MTF36" s="238"/>
      <c r="MTG36" s="238"/>
      <c r="MTH36" s="238"/>
      <c r="MTI36" s="238"/>
      <c r="MTJ36" s="238"/>
      <c r="MTK36" s="238"/>
      <c r="MTL36" s="238"/>
      <c r="MTM36" s="238"/>
      <c r="MTV36" s="238"/>
      <c r="MTW36" s="238"/>
      <c r="MTX36" s="238"/>
      <c r="MTY36" s="238"/>
      <c r="MTZ36" s="238"/>
      <c r="MUA36" s="238"/>
      <c r="MUB36" s="238"/>
      <c r="MUC36" s="238"/>
      <c r="MUL36" s="238"/>
      <c r="MUM36" s="238"/>
      <c r="MUN36" s="238"/>
      <c r="MUO36" s="238"/>
      <c r="MUP36" s="238"/>
      <c r="MUQ36" s="238"/>
      <c r="MUR36" s="238"/>
      <c r="MUS36" s="238"/>
      <c r="MVB36" s="238"/>
      <c r="MVC36" s="238"/>
      <c r="MVD36" s="238"/>
      <c r="MVE36" s="238"/>
      <c r="MVF36" s="238"/>
      <c r="MVG36" s="238"/>
      <c r="MVH36" s="238"/>
      <c r="MVI36" s="238"/>
      <c r="MVR36" s="238"/>
      <c r="MVS36" s="238"/>
      <c r="MVT36" s="238"/>
      <c r="MVU36" s="238"/>
      <c r="MVV36" s="238"/>
      <c r="MVW36" s="238"/>
      <c r="MVX36" s="238"/>
      <c r="MVY36" s="238"/>
      <c r="MWH36" s="238"/>
      <c r="MWI36" s="238"/>
      <c r="MWJ36" s="238"/>
      <c r="MWK36" s="238"/>
      <c r="MWL36" s="238"/>
      <c r="MWM36" s="238"/>
      <c r="MWN36" s="238"/>
      <c r="MWO36" s="238"/>
      <c r="MWX36" s="238"/>
      <c r="MWY36" s="238"/>
      <c r="MWZ36" s="238"/>
      <c r="MXA36" s="238"/>
      <c r="MXB36" s="238"/>
      <c r="MXC36" s="238"/>
      <c r="MXD36" s="238"/>
      <c r="MXE36" s="238"/>
      <c r="MXN36" s="238"/>
      <c r="MXO36" s="238"/>
      <c r="MXP36" s="238"/>
      <c r="MXQ36" s="238"/>
      <c r="MXR36" s="238"/>
      <c r="MXS36" s="238"/>
      <c r="MXT36" s="238"/>
      <c r="MXU36" s="238"/>
      <c r="MYD36" s="238"/>
      <c r="MYE36" s="238"/>
      <c r="MYF36" s="238"/>
      <c r="MYG36" s="238"/>
      <c r="MYH36" s="238"/>
      <c r="MYI36" s="238"/>
      <c r="MYJ36" s="238"/>
      <c r="MYK36" s="238"/>
      <c r="MYT36" s="238"/>
      <c r="MYU36" s="238"/>
      <c r="MYV36" s="238"/>
      <c r="MYW36" s="238"/>
      <c r="MYX36" s="238"/>
      <c r="MYY36" s="238"/>
      <c r="MYZ36" s="238"/>
      <c r="MZA36" s="238"/>
      <c r="MZJ36" s="238"/>
      <c r="MZK36" s="238"/>
      <c r="MZL36" s="238"/>
      <c r="MZM36" s="238"/>
      <c r="MZN36" s="238"/>
      <c r="MZO36" s="238"/>
      <c r="MZP36" s="238"/>
      <c r="MZQ36" s="238"/>
      <c r="MZZ36" s="238"/>
      <c r="NAA36" s="238"/>
      <c r="NAB36" s="238"/>
      <c r="NAC36" s="238"/>
      <c r="NAD36" s="238"/>
      <c r="NAE36" s="238"/>
      <c r="NAF36" s="238"/>
      <c r="NAG36" s="238"/>
      <c r="NAP36" s="238"/>
      <c r="NAQ36" s="238"/>
      <c r="NAR36" s="238"/>
      <c r="NAS36" s="238"/>
      <c r="NAT36" s="238"/>
      <c r="NAU36" s="238"/>
      <c r="NAV36" s="238"/>
      <c r="NAW36" s="238"/>
      <c r="NBF36" s="238"/>
      <c r="NBG36" s="238"/>
      <c r="NBH36" s="238"/>
      <c r="NBI36" s="238"/>
      <c r="NBJ36" s="238"/>
      <c r="NBK36" s="238"/>
      <c r="NBL36" s="238"/>
      <c r="NBM36" s="238"/>
      <c r="NBV36" s="238"/>
      <c r="NBW36" s="238"/>
      <c r="NBX36" s="238"/>
      <c r="NBY36" s="238"/>
      <c r="NBZ36" s="238"/>
      <c r="NCA36" s="238"/>
      <c r="NCB36" s="238"/>
      <c r="NCC36" s="238"/>
      <c r="NCL36" s="238"/>
      <c r="NCM36" s="238"/>
      <c r="NCN36" s="238"/>
      <c r="NCO36" s="238"/>
      <c r="NCP36" s="238"/>
      <c r="NCQ36" s="238"/>
      <c r="NCR36" s="238"/>
      <c r="NCS36" s="238"/>
      <c r="NDB36" s="238"/>
      <c r="NDC36" s="238"/>
      <c r="NDD36" s="238"/>
      <c r="NDE36" s="238"/>
      <c r="NDF36" s="238"/>
      <c r="NDG36" s="238"/>
      <c r="NDH36" s="238"/>
      <c r="NDI36" s="238"/>
      <c r="NDR36" s="238"/>
      <c r="NDS36" s="238"/>
      <c r="NDT36" s="238"/>
      <c r="NDU36" s="238"/>
      <c r="NDV36" s="238"/>
      <c r="NDW36" s="238"/>
      <c r="NDX36" s="238"/>
      <c r="NDY36" s="238"/>
      <c r="NEH36" s="238"/>
      <c r="NEI36" s="238"/>
      <c r="NEJ36" s="238"/>
      <c r="NEK36" s="238"/>
      <c r="NEL36" s="238"/>
      <c r="NEM36" s="238"/>
      <c r="NEN36" s="238"/>
      <c r="NEO36" s="238"/>
      <c r="NEX36" s="238"/>
      <c r="NEY36" s="238"/>
      <c r="NEZ36" s="238"/>
      <c r="NFA36" s="238"/>
      <c r="NFB36" s="238"/>
      <c r="NFC36" s="238"/>
      <c r="NFD36" s="238"/>
      <c r="NFE36" s="238"/>
      <c r="NFN36" s="238"/>
      <c r="NFO36" s="238"/>
      <c r="NFP36" s="238"/>
      <c r="NFQ36" s="238"/>
      <c r="NFR36" s="238"/>
      <c r="NFS36" s="238"/>
      <c r="NFT36" s="238"/>
      <c r="NFU36" s="238"/>
      <c r="NGD36" s="238"/>
      <c r="NGE36" s="238"/>
      <c r="NGF36" s="238"/>
      <c r="NGG36" s="238"/>
      <c r="NGH36" s="238"/>
      <c r="NGI36" s="238"/>
      <c r="NGJ36" s="238"/>
      <c r="NGK36" s="238"/>
      <c r="NGT36" s="238"/>
      <c r="NGU36" s="238"/>
      <c r="NGV36" s="238"/>
      <c r="NGW36" s="238"/>
      <c r="NGX36" s="238"/>
      <c r="NGY36" s="238"/>
      <c r="NGZ36" s="238"/>
      <c r="NHA36" s="238"/>
      <c r="NHJ36" s="238"/>
      <c r="NHK36" s="238"/>
      <c r="NHL36" s="238"/>
      <c r="NHM36" s="238"/>
      <c r="NHN36" s="238"/>
      <c r="NHO36" s="238"/>
      <c r="NHP36" s="238"/>
      <c r="NHQ36" s="238"/>
      <c r="NHZ36" s="238"/>
      <c r="NIA36" s="238"/>
      <c r="NIB36" s="238"/>
      <c r="NIC36" s="238"/>
      <c r="NID36" s="238"/>
      <c r="NIE36" s="238"/>
      <c r="NIF36" s="238"/>
      <c r="NIG36" s="238"/>
      <c r="NIP36" s="238"/>
      <c r="NIQ36" s="238"/>
      <c r="NIR36" s="238"/>
      <c r="NIS36" s="238"/>
      <c r="NIT36" s="238"/>
      <c r="NIU36" s="238"/>
      <c r="NIV36" s="238"/>
      <c r="NIW36" s="238"/>
      <c r="NJF36" s="238"/>
      <c r="NJG36" s="238"/>
      <c r="NJH36" s="238"/>
      <c r="NJI36" s="238"/>
      <c r="NJJ36" s="238"/>
      <c r="NJK36" s="238"/>
      <c r="NJL36" s="238"/>
      <c r="NJM36" s="238"/>
      <c r="NJV36" s="238"/>
      <c r="NJW36" s="238"/>
      <c r="NJX36" s="238"/>
      <c r="NJY36" s="238"/>
      <c r="NJZ36" s="238"/>
      <c r="NKA36" s="238"/>
      <c r="NKB36" s="238"/>
      <c r="NKC36" s="238"/>
      <c r="NKL36" s="238"/>
      <c r="NKM36" s="238"/>
      <c r="NKN36" s="238"/>
      <c r="NKO36" s="238"/>
      <c r="NKP36" s="238"/>
      <c r="NKQ36" s="238"/>
      <c r="NKR36" s="238"/>
      <c r="NKS36" s="238"/>
      <c r="NLB36" s="238"/>
      <c r="NLC36" s="238"/>
      <c r="NLD36" s="238"/>
      <c r="NLE36" s="238"/>
      <c r="NLF36" s="238"/>
      <c r="NLG36" s="238"/>
      <c r="NLH36" s="238"/>
      <c r="NLI36" s="238"/>
      <c r="NLR36" s="238"/>
      <c r="NLS36" s="238"/>
      <c r="NLT36" s="238"/>
      <c r="NLU36" s="238"/>
      <c r="NLV36" s="238"/>
      <c r="NLW36" s="238"/>
      <c r="NLX36" s="238"/>
      <c r="NLY36" s="238"/>
      <c r="NMH36" s="238"/>
      <c r="NMI36" s="238"/>
      <c r="NMJ36" s="238"/>
      <c r="NMK36" s="238"/>
      <c r="NML36" s="238"/>
      <c r="NMM36" s="238"/>
      <c r="NMN36" s="238"/>
      <c r="NMO36" s="238"/>
      <c r="NMX36" s="238"/>
      <c r="NMY36" s="238"/>
      <c r="NMZ36" s="238"/>
      <c r="NNA36" s="238"/>
      <c r="NNB36" s="238"/>
      <c r="NNC36" s="238"/>
      <c r="NND36" s="238"/>
      <c r="NNE36" s="238"/>
      <c r="NNN36" s="238"/>
      <c r="NNO36" s="238"/>
      <c r="NNP36" s="238"/>
      <c r="NNQ36" s="238"/>
      <c r="NNR36" s="238"/>
      <c r="NNS36" s="238"/>
      <c r="NNT36" s="238"/>
      <c r="NNU36" s="238"/>
      <c r="NOD36" s="238"/>
      <c r="NOE36" s="238"/>
      <c r="NOF36" s="238"/>
      <c r="NOG36" s="238"/>
      <c r="NOH36" s="238"/>
      <c r="NOI36" s="238"/>
      <c r="NOJ36" s="238"/>
      <c r="NOK36" s="238"/>
      <c r="NOT36" s="238"/>
      <c r="NOU36" s="238"/>
      <c r="NOV36" s="238"/>
      <c r="NOW36" s="238"/>
      <c r="NOX36" s="238"/>
      <c r="NOY36" s="238"/>
      <c r="NOZ36" s="238"/>
      <c r="NPA36" s="238"/>
      <c r="NPJ36" s="238"/>
      <c r="NPK36" s="238"/>
      <c r="NPL36" s="238"/>
      <c r="NPM36" s="238"/>
      <c r="NPN36" s="238"/>
      <c r="NPO36" s="238"/>
      <c r="NPP36" s="238"/>
      <c r="NPQ36" s="238"/>
      <c r="NPZ36" s="238"/>
      <c r="NQA36" s="238"/>
      <c r="NQB36" s="238"/>
      <c r="NQC36" s="238"/>
      <c r="NQD36" s="238"/>
      <c r="NQE36" s="238"/>
      <c r="NQF36" s="238"/>
      <c r="NQG36" s="238"/>
      <c r="NQP36" s="238"/>
      <c r="NQQ36" s="238"/>
      <c r="NQR36" s="238"/>
      <c r="NQS36" s="238"/>
      <c r="NQT36" s="238"/>
      <c r="NQU36" s="238"/>
      <c r="NQV36" s="238"/>
      <c r="NQW36" s="238"/>
      <c r="NRF36" s="238"/>
      <c r="NRG36" s="238"/>
      <c r="NRH36" s="238"/>
      <c r="NRI36" s="238"/>
      <c r="NRJ36" s="238"/>
      <c r="NRK36" s="238"/>
      <c r="NRL36" s="238"/>
      <c r="NRM36" s="238"/>
      <c r="NRV36" s="238"/>
      <c r="NRW36" s="238"/>
      <c r="NRX36" s="238"/>
      <c r="NRY36" s="238"/>
      <c r="NRZ36" s="238"/>
      <c r="NSA36" s="238"/>
      <c r="NSB36" s="238"/>
      <c r="NSC36" s="238"/>
      <c r="NSL36" s="238"/>
      <c r="NSM36" s="238"/>
      <c r="NSN36" s="238"/>
      <c r="NSO36" s="238"/>
      <c r="NSP36" s="238"/>
      <c r="NSQ36" s="238"/>
      <c r="NSR36" s="238"/>
      <c r="NSS36" s="238"/>
      <c r="NTB36" s="238"/>
      <c r="NTC36" s="238"/>
      <c r="NTD36" s="238"/>
      <c r="NTE36" s="238"/>
      <c r="NTF36" s="238"/>
      <c r="NTG36" s="238"/>
      <c r="NTH36" s="238"/>
      <c r="NTI36" s="238"/>
      <c r="NTR36" s="238"/>
      <c r="NTS36" s="238"/>
      <c r="NTT36" s="238"/>
      <c r="NTU36" s="238"/>
      <c r="NTV36" s="238"/>
      <c r="NTW36" s="238"/>
      <c r="NTX36" s="238"/>
      <c r="NTY36" s="238"/>
      <c r="NUH36" s="238"/>
      <c r="NUI36" s="238"/>
      <c r="NUJ36" s="238"/>
      <c r="NUK36" s="238"/>
      <c r="NUL36" s="238"/>
      <c r="NUM36" s="238"/>
      <c r="NUN36" s="238"/>
      <c r="NUO36" s="238"/>
      <c r="NUX36" s="238"/>
      <c r="NUY36" s="238"/>
      <c r="NUZ36" s="238"/>
      <c r="NVA36" s="238"/>
      <c r="NVB36" s="238"/>
      <c r="NVC36" s="238"/>
      <c r="NVD36" s="238"/>
      <c r="NVE36" s="238"/>
      <c r="NVN36" s="238"/>
      <c r="NVO36" s="238"/>
      <c r="NVP36" s="238"/>
      <c r="NVQ36" s="238"/>
      <c r="NVR36" s="238"/>
      <c r="NVS36" s="238"/>
      <c r="NVT36" s="238"/>
      <c r="NVU36" s="238"/>
      <c r="NWD36" s="238"/>
      <c r="NWE36" s="238"/>
      <c r="NWF36" s="238"/>
      <c r="NWG36" s="238"/>
      <c r="NWH36" s="238"/>
      <c r="NWI36" s="238"/>
      <c r="NWJ36" s="238"/>
      <c r="NWK36" s="238"/>
      <c r="NWT36" s="238"/>
      <c r="NWU36" s="238"/>
      <c r="NWV36" s="238"/>
      <c r="NWW36" s="238"/>
      <c r="NWX36" s="238"/>
      <c r="NWY36" s="238"/>
      <c r="NWZ36" s="238"/>
      <c r="NXA36" s="238"/>
      <c r="NXJ36" s="238"/>
      <c r="NXK36" s="238"/>
      <c r="NXL36" s="238"/>
      <c r="NXM36" s="238"/>
      <c r="NXN36" s="238"/>
      <c r="NXO36" s="238"/>
      <c r="NXP36" s="238"/>
      <c r="NXQ36" s="238"/>
      <c r="NXZ36" s="238"/>
      <c r="NYA36" s="238"/>
      <c r="NYB36" s="238"/>
      <c r="NYC36" s="238"/>
      <c r="NYD36" s="238"/>
      <c r="NYE36" s="238"/>
      <c r="NYF36" s="238"/>
      <c r="NYG36" s="238"/>
      <c r="NYP36" s="238"/>
      <c r="NYQ36" s="238"/>
      <c r="NYR36" s="238"/>
      <c r="NYS36" s="238"/>
      <c r="NYT36" s="238"/>
      <c r="NYU36" s="238"/>
      <c r="NYV36" s="238"/>
      <c r="NYW36" s="238"/>
      <c r="NZF36" s="238"/>
      <c r="NZG36" s="238"/>
      <c r="NZH36" s="238"/>
      <c r="NZI36" s="238"/>
      <c r="NZJ36" s="238"/>
      <c r="NZK36" s="238"/>
      <c r="NZL36" s="238"/>
      <c r="NZM36" s="238"/>
      <c r="NZV36" s="238"/>
      <c r="NZW36" s="238"/>
      <c r="NZX36" s="238"/>
      <c r="NZY36" s="238"/>
      <c r="NZZ36" s="238"/>
      <c r="OAA36" s="238"/>
      <c r="OAB36" s="238"/>
      <c r="OAC36" s="238"/>
      <c r="OAL36" s="238"/>
      <c r="OAM36" s="238"/>
      <c r="OAN36" s="238"/>
      <c r="OAO36" s="238"/>
      <c r="OAP36" s="238"/>
      <c r="OAQ36" s="238"/>
      <c r="OAR36" s="238"/>
      <c r="OAS36" s="238"/>
      <c r="OBB36" s="238"/>
      <c r="OBC36" s="238"/>
      <c r="OBD36" s="238"/>
      <c r="OBE36" s="238"/>
      <c r="OBF36" s="238"/>
      <c r="OBG36" s="238"/>
      <c r="OBH36" s="238"/>
      <c r="OBI36" s="238"/>
      <c r="OBR36" s="238"/>
      <c r="OBS36" s="238"/>
      <c r="OBT36" s="238"/>
      <c r="OBU36" s="238"/>
      <c r="OBV36" s="238"/>
      <c r="OBW36" s="238"/>
      <c r="OBX36" s="238"/>
      <c r="OBY36" s="238"/>
      <c r="OCH36" s="238"/>
      <c r="OCI36" s="238"/>
      <c r="OCJ36" s="238"/>
      <c r="OCK36" s="238"/>
      <c r="OCL36" s="238"/>
      <c r="OCM36" s="238"/>
      <c r="OCN36" s="238"/>
      <c r="OCO36" s="238"/>
      <c r="OCX36" s="238"/>
      <c r="OCY36" s="238"/>
      <c r="OCZ36" s="238"/>
      <c r="ODA36" s="238"/>
      <c r="ODB36" s="238"/>
      <c r="ODC36" s="238"/>
      <c r="ODD36" s="238"/>
      <c r="ODE36" s="238"/>
      <c r="ODN36" s="238"/>
      <c r="ODO36" s="238"/>
      <c r="ODP36" s="238"/>
      <c r="ODQ36" s="238"/>
      <c r="ODR36" s="238"/>
      <c r="ODS36" s="238"/>
      <c r="ODT36" s="238"/>
      <c r="ODU36" s="238"/>
      <c r="OED36" s="238"/>
      <c r="OEE36" s="238"/>
      <c r="OEF36" s="238"/>
      <c r="OEG36" s="238"/>
      <c r="OEH36" s="238"/>
      <c r="OEI36" s="238"/>
      <c r="OEJ36" s="238"/>
      <c r="OEK36" s="238"/>
      <c r="OET36" s="238"/>
      <c r="OEU36" s="238"/>
      <c r="OEV36" s="238"/>
      <c r="OEW36" s="238"/>
      <c r="OEX36" s="238"/>
      <c r="OEY36" s="238"/>
      <c r="OEZ36" s="238"/>
      <c r="OFA36" s="238"/>
      <c r="OFJ36" s="238"/>
      <c r="OFK36" s="238"/>
      <c r="OFL36" s="238"/>
      <c r="OFM36" s="238"/>
      <c r="OFN36" s="238"/>
      <c r="OFO36" s="238"/>
      <c r="OFP36" s="238"/>
      <c r="OFQ36" s="238"/>
      <c r="OFZ36" s="238"/>
      <c r="OGA36" s="238"/>
      <c r="OGB36" s="238"/>
      <c r="OGC36" s="238"/>
      <c r="OGD36" s="238"/>
      <c r="OGE36" s="238"/>
      <c r="OGF36" s="238"/>
      <c r="OGG36" s="238"/>
      <c r="OGP36" s="238"/>
      <c r="OGQ36" s="238"/>
      <c r="OGR36" s="238"/>
      <c r="OGS36" s="238"/>
      <c r="OGT36" s="238"/>
      <c r="OGU36" s="238"/>
      <c r="OGV36" s="238"/>
      <c r="OGW36" s="238"/>
      <c r="OHF36" s="238"/>
      <c r="OHG36" s="238"/>
      <c r="OHH36" s="238"/>
      <c r="OHI36" s="238"/>
      <c r="OHJ36" s="238"/>
      <c r="OHK36" s="238"/>
      <c r="OHL36" s="238"/>
      <c r="OHM36" s="238"/>
      <c r="OHV36" s="238"/>
      <c r="OHW36" s="238"/>
      <c r="OHX36" s="238"/>
      <c r="OHY36" s="238"/>
      <c r="OHZ36" s="238"/>
      <c r="OIA36" s="238"/>
      <c r="OIB36" s="238"/>
      <c r="OIC36" s="238"/>
      <c r="OIL36" s="238"/>
      <c r="OIM36" s="238"/>
      <c r="OIN36" s="238"/>
      <c r="OIO36" s="238"/>
      <c r="OIP36" s="238"/>
      <c r="OIQ36" s="238"/>
      <c r="OIR36" s="238"/>
      <c r="OIS36" s="238"/>
      <c r="OJB36" s="238"/>
      <c r="OJC36" s="238"/>
      <c r="OJD36" s="238"/>
      <c r="OJE36" s="238"/>
      <c r="OJF36" s="238"/>
      <c r="OJG36" s="238"/>
      <c r="OJH36" s="238"/>
      <c r="OJI36" s="238"/>
      <c r="OJR36" s="238"/>
      <c r="OJS36" s="238"/>
      <c r="OJT36" s="238"/>
      <c r="OJU36" s="238"/>
      <c r="OJV36" s="238"/>
      <c r="OJW36" s="238"/>
      <c r="OJX36" s="238"/>
      <c r="OJY36" s="238"/>
      <c r="OKH36" s="238"/>
      <c r="OKI36" s="238"/>
      <c r="OKJ36" s="238"/>
      <c r="OKK36" s="238"/>
      <c r="OKL36" s="238"/>
      <c r="OKM36" s="238"/>
      <c r="OKN36" s="238"/>
      <c r="OKO36" s="238"/>
      <c r="OKX36" s="238"/>
      <c r="OKY36" s="238"/>
      <c r="OKZ36" s="238"/>
      <c r="OLA36" s="238"/>
      <c r="OLB36" s="238"/>
      <c r="OLC36" s="238"/>
      <c r="OLD36" s="238"/>
      <c r="OLE36" s="238"/>
      <c r="OLN36" s="238"/>
      <c r="OLO36" s="238"/>
      <c r="OLP36" s="238"/>
      <c r="OLQ36" s="238"/>
      <c r="OLR36" s="238"/>
      <c r="OLS36" s="238"/>
      <c r="OLT36" s="238"/>
      <c r="OLU36" s="238"/>
      <c r="OMD36" s="238"/>
      <c r="OME36" s="238"/>
      <c r="OMF36" s="238"/>
      <c r="OMG36" s="238"/>
      <c r="OMH36" s="238"/>
      <c r="OMI36" s="238"/>
      <c r="OMJ36" s="238"/>
      <c r="OMK36" s="238"/>
      <c r="OMT36" s="238"/>
      <c r="OMU36" s="238"/>
      <c r="OMV36" s="238"/>
      <c r="OMW36" s="238"/>
      <c r="OMX36" s="238"/>
      <c r="OMY36" s="238"/>
      <c r="OMZ36" s="238"/>
      <c r="ONA36" s="238"/>
      <c r="ONJ36" s="238"/>
      <c r="ONK36" s="238"/>
      <c r="ONL36" s="238"/>
      <c r="ONM36" s="238"/>
      <c r="ONN36" s="238"/>
      <c r="ONO36" s="238"/>
      <c r="ONP36" s="238"/>
      <c r="ONQ36" s="238"/>
      <c r="ONZ36" s="238"/>
      <c r="OOA36" s="238"/>
      <c r="OOB36" s="238"/>
      <c r="OOC36" s="238"/>
      <c r="OOD36" s="238"/>
      <c r="OOE36" s="238"/>
      <c r="OOF36" s="238"/>
      <c r="OOG36" s="238"/>
      <c r="OOP36" s="238"/>
      <c r="OOQ36" s="238"/>
      <c r="OOR36" s="238"/>
      <c r="OOS36" s="238"/>
      <c r="OOT36" s="238"/>
      <c r="OOU36" s="238"/>
      <c r="OOV36" s="238"/>
      <c r="OOW36" s="238"/>
      <c r="OPF36" s="238"/>
      <c r="OPG36" s="238"/>
      <c r="OPH36" s="238"/>
      <c r="OPI36" s="238"/>
      <c r="OPJ36" s="238"/>
      <c r="OPK36" s="238"/>
      <c r="OPL36" s="238"/>
      <c r="OPM36" s="238"/>
      <c r="OPV36" s="238"/>
      <c r="OPW36" s="238"/>
      <c r="OPX36" s="238"/>
      <c r="OPY36" s="238"/>
      <c r="OPZ36" s="238"/>
      <c r="OQA36" s="238"/>
      <c r="OQB36" s="238"/>
      <c r="OQC36" s="238"/>
      <c r="OQL36" s="238"/>
      <c r="OQM36" s="238"/>
      <c r="OQN36" s="238"/>
      <c r="OQO36" s="238"/>
      <c r="OQP36" s="238"/>
      <c r="OQQ36" s="238"/>
      <c r="OQR36" s="238"/>
      <c r="OQS36" s="238"/>
      <c r="ORB36" s="238"/>
      <c r="ORC36" s="238"/>
      <c r="ORD36" s="238"/>
      <c r="ORE36" s="238"/>
      <c r="ORF36" s="238"/>
      <c r="ORG36" s="238"/>
      <c r="ORH36" s="238"/>
      <c r="ORI36" s="238"/>
      <c r="ORR36" s="238"/>
      <c r="ORS36" s="238"/>
      <c r="ORT36" s="238"/>
      <c r="ORU36" s="238"/>
      <c r="ORV36" s="238"/>
      <c r="ORW36" s="238"/>
      <c r="ORX36" s="238"/>
      <c r="ORY36" s="238"/>
      <c r="OSH36" s="238"/>
      <c r="OSI36" s="238"/>
      <c r="OSJ36" s="238"/>
      <c r="OSK36" s="238"/>
      <c r="OSL36" s="238"/>
      <c r="OSM36" s="238"/>
      <c r="OSN36" s="238"/>
      <c r="OSO36" s="238"/>
      <c r="OSX36" s="238"/>
      <c r="OSY36" s="238"/>
      <c r="OSZ36" s="238"/>
      <c r="OTA36" s="238"/>
      <c r="OTB36" s="238"/>
      <c r="OTC36" s="238"/>
      <c r="OTD36" s="238"/>
      <c r="OTE36" s="238"/>
      <c r="OTN36" s="238"/>
      <c r="OTO36" s="238"/>
      <c r="OTP36" s="238"/>
      <c r="OTQ36" s="238"/>
      <c r="OTR36" s="238"/>
      <c r="OTS36" s="238"/>
      <c r="OTT36" s="238"/>
      <c r="OTU36" s="238"/>
      <c r="OUD36" s="238"/>
      <c r="OUE36" s="238"/>
      <c r="OUF36" s="238"/>
      <c r="OUG36" s="238"/>
      <c r="OUH36" s="238"/>
      <c r="OUI36" s="238"/>
      <c r="OUJ36" s="238"/>
      <c r="OUK36" s="238"/>
      <c r="OUT36" s="238"/>
      <c r="OUU36" s="238"/>
      <c r="OUV36" s="238"/>
      <c r="OUW36" s="238"/>
      <c r="OUX36" s="238"/>
      <c r="OUY36" s="238"/>
      <c r="OUZ36" s="238"/>
      <c r="OVA36" s="238"/>
      <c r="OVJ36" s="238"/>
      <c r="OVK36" s="238"/>
      <c r="OVL36" s="238"/>
      <c r="OVM36" s="238"/>
      <c r="OVN36" s="238"/>
      <c r="OVO36" s="238"/>
      <c r="OVP36" s="238"/>
      <c r="OVQ36" s="238"/>
      <c r="OVZ36" s="238"/>
      <c r="OWA36" s="238"/>
      <c r="OWB36" s="238"/>
      <c r="OWC36" s="238"/>
      <c r="OWD36" s="238"/>
      <c r="OWE36" s="238"/>
      <c r="OWF36" s="238"/>
      <c r="OWG36" s="238"/>
      <c r="OWP36" s="238"/>
      <c r="OWQ36" s="238"/>
      <c r="OWR36" s="238"/>
      <c r="OWS36" s="238"/>
      <c r="OWT36" s="238"/>
      <c r="OWU36" s="238"/>
      <c r="OWV36" s="238"/>
      <c r="OWW36" s="238"/>
      <c r="OXF36" s="238"/>
      <c r="OXG36" s="238"/>
      <c r="OXH36" s="238"/>
      <c r="OXI36" s="238"/>
      <c r="OXJ36" s="238"/>
      <c r="OXK36" s="238"/>
      <c r="OXL36" s="238"/>
      <c r="OXM36" s="238"/>
      <c r="OXV36" s="238"/>
      <c r="OXW36" s="238"/>
      <c r="OXX36" s="238"/>
      <c r="OXY36" s="238"/>
      <c r="OXZ36" s="238"/>
      <c r="OYA36" s="238"/>
      <c r="OYB36" s="238"/>
      <c r="OYC36" s="238"/>
      <c r="OYL36" s="238"/>
      <c r="OYM36" s="238"/>
      <c r="OYN36" s="238"/>
      <c r="OYO36" s="238"/>
      <c r="OYP36" s="238"/>
      <c r="OYQ36" s="238"/>
      <c r="OYR36" s="238"/>
      <c r="OYS36" s="238"/>
      <c r="OZB36" s="238"/>
      <c r="OZC36" s="238"/>
      <c r="OZD36" s="238"/>
      <c r="OZE36" s="238"/>
      <c r="OZF36" s="238"/>
      <c r="OZG36" s="238"/>
      <c r="OZH36" s="238"/>
      <c r="OZI36" s="238"/>
      <c r="OZR36" s="238"/>
      <c r="OZS36" s="238"/>
      <c r="OZT36" s="238"/>
      <c r="OZU36" s="238"/>
      <c r="OZV36" s="238"/>
      <c r="OZW36" s="238"/>
      <c r="OZX36" s="238"/>
      <c r="OZY36" s="238"/>
      <c r="PAH36" s="238"/>
      <c r="PAI36" s="238"/>
      <c r="PAJ36" s="238"/>
      <c r="PAK36" s="238"/>
      <c r="PAL36" s="238"/>
      <c r="PAM36" s="238"/>
      <c r="PAN36" s="238"/>
      <c r="PAO36" s="238"/>
      <c r="PAX36" s="238"/>
      <c r="PAY36" s="238"/>
      <c r="PAZ36" s="238"/>
      <c r="PBA36" s="238"/>
      <c r="PBB36" s="238"/>
      <c r="PBC36" s="238"/>
      <c r="PBD36" s="238"/>
      <c r="PBE36" s="238"/>
      <c r="PBN36" s="238"/>
      <c r="PBO36" s="238"/>
      <c r="PBP36" s="238"/>
      <c r="PBQ36" s="238"/>
      <c r="PBR36" s="238"/>
      <c r="PBS36" s="238"/>
      <c r="PBT36" s="238"/>
      <c r="PBU36" s="238"/>
      <c r="PCD36" s="238"/>
      <c r="PCE36" s="238"/>
      <c r="PCF36" s="238"/>
      <c r="PCG36" s="238"/>
      <c r="PCH36" s="238"/>
      <c r="PCI36" s="238"/>
      <c r="PCJ36" s="238"/>
      <c r="PCK36" s="238"/>
      <c r="PCT36" s="238"/>
      <c r="PCU36" s="238"/>
      <c r="PCV36" s="238"/>
      <c r="PCW36" s="238"/>
      <c r="PCX36" s="238"/>
      <c r="PCY36" s="238"/>
      <c r="PCZ36" s="238"/>
      <c r="PDA36" s="238"/>
      <c r="PDJ36" s="238"/>
      <c r="PDK36" s="238"/>
      <c r="PDL36" s="238"/>
      <c r="PDM36" s="238"/>
      <c r="PDN36" s="238"/>
      <c r="PDO36" s="238"/>
      <c r="PDP36" s="238"/>
      <c r="PDQ36" s="238"/>
      <c r="PDZ36" s="238"/>
      <c r="PEA36" s="238"/>
      <c r="PEB36" s="238"/>
      <c r="PEC36" s="238"/>
      <c r="PED36" s="238"/>
      <c r="PEE36" s="238"/>
      <c r="PEF36" s="238"/>
      <c r="PEG36" s="238"/>
      <c r="PEP36" s="238"/>
      <c r="PEQ36" s="238"/>
      <c r="PER36" s="238"/>
      <c r="PES36" s="238"/>
      <c r="PET36" s="238"/>
      <c r="PEU36" s="238"/>
      <c r="PEV36" s="238"/>
      <c r="PEW36" s="238"/>
      <c r="PFF36" s="238"/>
      <c r="PFG36" s="238"/>
      <c r="PFH36" s="238"/>
      <c r="PFI36" s="238"/>
      <c r="PFJ36" s="238"/>
      <c r="PFK36" s="238"/>
      <c r="PFL36" s="238"/>
      <c r="PFM36" s="238"/>
      <c r="PFV36" s="238"/>
      <c r="PFW36" s="238"/>
      <c r="PFX36" s="238"/>
      <c r="PFY36" s="238"/>
      <c r="PFZ36" s="238"/>
      <c r="PGA36" s="238"/>
      <c r="PGB36" s="238"/>
      <c r="PGC36" s="238"/>
      <c r="PGL36" s="238"/>
      <c r="PGM36" s="238"/>
      <c r="PGN36" s="238"/>
      <c r="PGO36" s="238"/>
      <c r="PGP36" s="238"/>
      <c r="PGQ36" s="238"/>
      <c r="PGR36" s="238"/>
      <c r="PGS36" s="238"/>
      <c r="PHB36" s="238"/>
      <c r="PHC36" s="238"/>
      <c r="PHD36" s="238"/>
      <c r="PHE36" s="238"/>
      <c r="PHF36" s="238"/>
      <c r="PHG36" s="238"/>
      <c r="PHH36" s="238"/>
      <c r="PHI36" s="238"/>
      <c r="PHR36" s="238"/>
      <c r="PHS36" s="238"/>
      <c r="PHT36" s="238"/>
      <c r="PHU36" s="238"/>
      <c r="PHV36" s="238"/>
      <c r="PHW36" s="238"/>
      <c r="PHX36" s="238"/>
      <c r="PHY36" s="238"/>
      <c r="PIH36" s="238"/>
      <c r="PII36" s="238"/>
      <c r="PIJ36" s="238"/>
      <c r="PIK36" s="238"/>
      <c r="PIL36" s="238"/>
      <c r="PIM36" s="238"/>
      <c r="PIN36" s="238"/>
      <c r="PIO36" s="238"/>
      <c r="PIX36" s="238"/>
      <c r="PIY36" s="238"/>
      <c r="PIZ36" s="238"/>
      <c r="PJA36" s="238"/>
      <c r="PJB36" s="238"/>
      <c r="PJC36" s="238"/>
      <c r="PJD36" s="238"/>
      <c r="PJE36" s="238"/>
      <c r="PJN36" s="238"/>
      <c r="PJO36" s="238"/>
      <c r="PJP36" s="238"/>
      <c r="PJQ36" s="238"/>
      <c r="PJR36" s="238"/>
      <c r="PJS36" s="238"/>
      <c r="PJT36" s="238"/>
      <c r="PJU36" s="238"/>
      <c r="PKD36" s="238"/>
      <c r="PKE36" s="238"/>
      <c r="PKF36" s="238"/>
      <c r="PKG36" s="238"/>
      <c r="PKH36" s="238"/>
      <c r="PKI36" s="238"/>
      <c r="PKJ36" s="238"/>
      <c r="PKK36" s="238"/>
      <c r="PKT36" s="238"/>
      <c r="PKU36" s="238"/>
      <c r="PKV36" s="238"/>
      <c r="PKW36" s="238"/>
      <c r="PKX36" s="238"/>
      <c r="PKY36" s="238"/>
      <c r="PKZ36" s="238"/>
      <c r="PLA36" s="238"/>
      <c r="PLJ36" s="238"/>
      <c r="PLK36" s="238"/>
      <c r="PLL36" s="238"/>
      <c r="PLM36" s="238"/>
      <c r="PLN36" s="238"/>
      <c r="PLO36" s="238"/>
      <c r="PLP36" s="238"/>
      <c r="PLQ36" s="238"/>
      <c r="PLZ36" s="238"/>
      <c r="PMA36" s="238"/>
      <c r="PMB36" s="238"/>
      <c r="PMC36" s="238"/>
      <c r="PMD36" s="238"/>
      <c r="PME36" s="238"/>
      <c r="PMF36" s="238"/>
      <c r="PMG36" s="238"/>
      <c r="PMP36" s="238"/>
      <c r="PMQ36" s="238"/>
      <c r="PMR36" s="238"/>
      <c r="PMS36" s="238"/>
      <c r="PMT36" s="238"/>
      <c r="PMU36" s="238"/>
      <c r="PMV36" s="238"/>
      <c r="PMW36" s="238"/>
      <c r="PNF36" s="238"/>
      <c r="PNG36" s="238"/>
      <c r="PNH36" s="238"/>
      <c r="PNI36" s="238"/>
      <c r="PNJ36" s="238"/>
      <c r="PNK36" s="238"/>
      <c r="PNL36" s="238"/>
      <c r="PNM36" s="238"/>
      <c r="PNV36" s="238"/>
      <c r="PNW36" s="238"/>
      <c r="PNX36" s="238"/>
      <c r="PNY36" s="238"/>
      <c r="PNZ36" s="238"/>
      <c r="POA36" s="238"/>
      <c r="POB36" s="238"/>
      <c r="POC36" s="238"/>
      <c r="POL36" s="238"/>
      <c r="POM36" s="238"/>
      <c r="PON36" s="238"/>
      <c r="POO36" s="238"/>
      <c r="POP36" s="238"/>
      <c r="POQ36" s="238"/>
      <c r="POR36" s="238"/>
      <c r="POS36" s="238"/>
      <c r="PPB36" s="238"/>
      <c r="PPC36" s="238"/>
      <c r="PPD36" s="238"/>
      <c r="PPE36" s="238"/>
      <c r="PPF36" s="238"/>
      <c r="PPG36" s="238"/>
      <c r="PPH36" s="238"/>
      <c r="PPI36" s="238"/>
      <c r="PPR36" s="238"/>
      <c r="PPS36" s="238"/>
      <c r="PPT36" s="238"/>
      <c r="PPU36" s="238"/>
      <c r="PPV36" s="238"/>
      <c r="PPW36" s="238"/>
      <c r="PPX36" s="238"/>
      <c r="PPY36" s="238"/>
      <c r="PQH36" s="238"/>
      <c r="PQI36" s="238"/>
      <c r="PQJ36" s="238"/>
      <c r="PQK36" s="238"/>
      <c r="PQL36" s="238"/>
      <c r="PQM36" s="238"/>
      <c r="PQN36" s="238"/>
      <c r="PQO36" s="238"/>
      <c r="PQX36" s="238"/>
      <c r="PQY36" s="238"/>
      <c r="PQZ36" s="238"/>
      <c r="PRA36" s="238"/>
      <c r="PRB36" s="238"/>
      <c r="PRC36" s="238"/>
      <c r="PRD36" s="238"/>
      <c r="PRE36" s="238"/>
      <c r="PRN36" s="238"/>
      <c r="PRO36" s="238"/>
      <c r="PRP36" s="238"/>
      <c r="PRQ36" s="238"/>
      <c r="PRR36" s="238"/>
      <c r="PRS36" s="238"/>
      <c r="PRT36" s="238"/>
      <c r="PRU36" s="238"/>
      <c r="PSD36" s="238"/>
      <c r="PSE36" s="238"/>
      <c r="PSF36" s="238"/>
      <c r="PSG36" s="238"/>
      <c r="PSH36" s="238"/>
      <c r="PSI36" s="238"/>
      <c r="PSJ36" s="238"/>
      <c r="PSK36" s="238"/>
      <c r="PST36" s="238"/>
      <c r="PSU36" s="238"/>
      <c r="PSV36" s="238"/>
      <c r="PSW36" s="238"/>
      <c r="PSX36" s="238"/>
      <c r="PSY36" s="238"/>
      <c r="PSZ36" s="238"/>
      <c r="PTA36" s="238"/>
      <c r="PTJ36" s="238"/>
      <c r="PTK36" s="238"/>
      <c r="PTL36" s="238"/>
      <c r="PTM36" s="238"/>
      <c r="PTN36" s="238"/>
      <c r="PTO36" s="238"/>
      <c r="PTP36" s="238"/>
      <c r="PTQ36" s="238"/>
      <c r="PTZ36" s="238"/>
      <c r="PUA36" s="238"/>
      <c r="PUB36" s="238"/>
      <c r="PUC36" s="238"/>
      <c r="PUD36" s="238"/>
      <c r="PUE36" s="238"/>
      <c r="PUF36" s="238"/>
      <c r="PUG36" s="238"/>
      <c r="PUP36" s="238"/>
      <c r="PUQ36" s="238"/>
      <c r="PUR36" s="238"/>
      <c r="PUS36" s="238"/>
      <c r="PUT36" s="238"/>
      <c r="PUU36" s="238"/>
      <c r="PUV36" s="238"/>
      <c r="PUW36" s="238"/>
      <c r="PVF36" s="238"/>
      <c r="PVG36" s="238"/>
      <c r="PVH36" s="238"/>
      <c r="PVI36" s="238"/>
      <c r="PVJ36" s="238"/>
      <c r="PVK36" s="238"/>
      <c r="PVL36" s="238"/>
      <c r="PVM36" s="238"/>
      <c r="PVV36" s="238"/>
      <c r="PVW36" s="238"/>
      <c r="PVX36" s="238"/>
      <c r="PVY36" s="238"/>
      <c r="PVZ36" s="238"/>
      <c r="PWA36" s="238"/>
      <c r="PWB36" s="238"/>
      <c r="PWC36" s="238"/>
      <c r="PWL36" s="238"/>
      <c r="PWM36" s="238"/>
      <c r="PWN36" s="238"/>
      <c r="PWO36" s="238"/>
      <c r="PWP36" s="238"/>
      <c r="PWQ36" s="238"/>
      <c r="PWR36" s="238"/>
      <c r="PWS36" s="238"/>
      <c r="PXB36" s="238"/>
      <c r="PXC36" s="238"/>
      <c r="PXD36" s="238"/>
      <c r="PXE36" s="238"/>
      <c r="PXF36" s="238"/>
      <c r="PXG36" s="238"/>
      <c r="PXH36" s="238"/>
      <c r="PXI36" s="238"/>
      <c r="PXR36" s="238"/>
      <c r="PXS36" s="238"/>
      <c r="PXT36" s="238"/>
      <c r="PXU36" s="238"/>
      <c r="PXV36" s="238"/>
      <c r="PXW36" s="238"/>
      <c r="PXX36" s="238"/>
      <c r="PXY36" s="238"/>
      <c r="PYH36" s="238"/>
      <c r="PYI36" s="238"/>
      <c r="PYJ36" s="238"/>
      <c r="PYK36" s="238"/>
      <c r="PYL36" s="238"/>
      <c r="PYM36" s="238"/>
      <c r="PYN36" s="238"/>
      <c r="PYO36" s="238"/>
      <c r="PYX36" s="238"/>
      <c r="PYY36" s="238"/>
      <c r="PYZ36" s="238"/>
      <c r="PZA36" s="238"/>
      <c r="PZB36" s="238"/>
      <c r="PZC36" s="238"/>
      <c r="PZD36" s="238"/>
      <c r="PZE36" s="238"/>
      <c r="PZN36" s="238"/>
      <c r="PZO36" s="238"/>
      <c r="PZP36" s="238"/>
      <c r="PZQ36" s="238"/>
      <c r="PZR36" s="238"/>
      <c r="PZS36" s="238"/>
      <c r="PZT36" s="238"/>
      <c r="PZU36" s="238"/>
      <c r="QAD36" s="238"/>
      <c r="QAE36" s="238"/>
      <c r="QAF36" s="238"/>
      <c r="QAG36" s="238"/>
      <c r="QAH36" s="238"/>
      <c r="QAI36" s="238"/>
      <c r="QAJ36" s="238"/>
      <c r="QAK36" s="238"/>
      <c r="QAT36" s="238"/>
      <c r="QAU36" s="238"/>
      <c r="QAV36" s="238"/>
      <c r="QAW36" s="238"/>
      <c r="QAX36" s="238"/>
      <c r="QAY36" s="238"/>
      <c r="QAZ36" s="238"/>
      <c r="QBA36" s="238"/>
      <c r="QBJ36" s="238"/>
      <c r="QBK36" s="238"/>
      <c r="QBL36" s="238"/>
      <c r="QBM36" s="238"/>
      <c r="QBN36" s="238"/>
      <c r="QBO36" s="238"/>
      <c r="QBP36" s="238"/>
      <c r="QBQ36" s="238"/>
      <c r="QBZ36" s="238"/>
      <c r="QCA36" s="238"/>
      <c r="QCB36" s="238"/>
      <c r="QCC36" s="238"/>
      <c r="QCD36" s="238"/>
      <c r="QCE36" s="238"/>
      <c r="QCF36" s="238"/>
      <c r="QCG36" s="238"/>
      <c r="QCP36" s="238"/>
      <c r="QCQ36" s="238"/>
      <c r="QCR36" s="238"/>
      <c r="QCS36" s="238"/>
      <c r="QCT36" s="238"/>
      <c r="QCU36" s="238"/>
      <c r="QCV36" s="238"/>
      <c r="QCW36" s="238"/>
      <c r="QDF36" s="238"/>
      <c r="QDG36" s="238"/>
      <c r="QDH36" s="238"/>
      <c r="QDI36" s="238"/>
      <c r="QDJ36" s="238"/>
      <c r="QDK36" s="238"/>
      <c r="QDL36" s="238"/>
      <c r="QDM36" s="238"/>
      <c r="QDV36" s="238"/>
      <c r="QDW36" s="238"/>
      <c r="QDX36" s="238"/>
      <c r="QDY36" s="238"/>
      <c r="QDZ36" s="238"/>
      <c r="QEA36" s="238"/>
      <c r="QEB36" s="238"/>
      <c r="QEC36" s="238"/>
      <c r="QEL36" s="238"/>
      <c r="QEM36" s="238"/>
      <c r="QEN36" s="238"/>
      <c r="QEO36" s="238"/>
      <c r="QEP36" s="238"/>
      <c r="QEQ36" s="238"/>
      <c r="QER36" s="238"/>
      <c r="QES36" s="238"/>
      <c r="QFB36" s="238"/>
      <c r="QFC36" s="238"/>
      <c r="QFD36" s="238"/>
      <c r="QFE36" s="238"/>
      <c r="QFF36" s="238"/>
      <c r="QFG36" s="238"/>
      <c r="QFH36" s="238"/>
      <c r="QFI36" s="238"/>
      <c r="QFR36" s="238"/>
      <c r="QFS36" s="238"/>
      <c r="QFT36" s="238"/>
      <c r="QFU36" s="238"/>
      <c r="QFV36" s="238"/>
      <c r="QFW36" s="238"/>
      <c r="QFX36" s="238"/>
      <c r="QFY36" s="238"/>
      <c r="QGH36" s="238"/>
      <c r="QGI36" s="238"/>
      <c r="QGJ36" s="238"/>
      <c r="QGK36" s="238"/>
      <c r="QGL36" s="238"/>
      <c r="QGM36" s="238"/>
      <c r="QGN36" s="238"/>
      <c r="QGO36" s="238"/>
      <c r="QGX36" s="238"/>
      <c r="QGY36" s="238"/>
      <c r="QGZ36" s="238"/>
      <c r="QHA36" s="238"/>
      <c r="QHB36" s="238"/>
      <c r="QHC36" s="238"/>
      <c r="QHD36" s="238"/>
      <c r="QHE36" s="238"/>
      <c r="QHN36" s="238"/>
      <c r="QHO36" s="238"/>
      <c r="QHP36" s="238"/>
      <c r="QHQ36" s="238"/>
      <c r="QHR36" s="238"/>
      <c r="QHS36" s="238"/>
      <c r="QHT36" s="238"/>
      <c r="QHU36" s="238"/>
      <c r="QID36" s="238"/>
      <c r="QIE36" s="238"/>
      <c r="QIF36" s="238"/>
      <c r="QIG36" s="238"/>
      <c r="QIH36" s="238"/>
      <c r="QII36" s="238"/>
      <c r="QIJ36" s="238"/>
      <c r="QIK36" s="238"/>
      <c r="QIT36" s="238"/>
      <c r="QIU36" s="238"/>
      <c r="QIV36" s="238"/>
      <c r="QIW36" s="238"/>
      <c r="QIX36" s="238"/>
      <c r="QIY36" s="238"/>
      <c r="QIZ36" s="238"/>
      <c r="QJA36" s="238"/>
      <c r="QJJ36" s="238"/>
      <c r="QJK36" s="238"/>
      <c r="QJL36" s="238"/>
      <c r="QJM36" s="238"/>
      <c r="QJN36" s="238"/>
      <c r="QJO36" s="238"/>
      <c r="QJP36" s="238"/>
      <c r="QJQ36" s="238"/>
      <c r="QJZ36" s="238"/>
      <c r="QKA36" s="238"/>
      <c r="QKB36" s="238"/>
      <c r="QKC36" s="238"/>
      <c r="QKD36" s="238"/>
      <c r="QKE36" s="238"/>
      <c r="QKF36" s="238"/>
      <c r="QKG36" s="238"/>
      <c r="QKP36" s="238"/>
      <c r="QKQ36" s="238"/>
      <c r="QKR36" s="238"/>
      <c r="QKS36" s="238"/>
      <c r="QKT36" s="238"/>
      <c r="QKU36" s="238"/>
      <c r="QKV36" s="238"/>
      <c r="QKW36" s="238"/>
      <c r="QLF36" s="238"/>
      <c r="QLG36" s="238"/>
      <c r="QLH36" s="238"/>
      <c r="QLI36" s="238"/>
      <c r="QLJ36" s="238"/>
      <c r="QLK36" s="238"/>
      <c r="QLL36" s="238"/>
      <c r="QLM36" s="238"/>
      <c r="QLV36" s="238"/>
      <c r="QLW36" s="238"/>
      <c r="QLX36" s="238"/>
      <c r="QLY36" s="238"/>
      <c r="QLZ36" s="238"/>
      <c r="QMA36" s="238"/>
      <c r="QMB36" s="238"/>
      <c r="QMC36" s="238"/>
      <c r="QML36" s="238"/>
      <c r="QMM36" s="238"/>
      <c r="QMN36" s="238"/>
      <c r="QMO36" s="238"/>
      <c r="QMP36" s="238"/>
      <c r="QMQ36" s="238"/>
      <c r="QMR36" s="238"/>
      <c r="QMS36" s="238"/>
      <c r="QNB36" s="238"/>
      <c r="QNC36" s="238"/>
      <c r="QND36" s="238"/>
      <c r="QNE36" s="238"/>
      <c r="QNF36" s="238"/>
      <c r="QNG36" s="238"/>
      <c r="QNH36" s="238"/>
      <c r="QNI36" s="238"/>
      <c r="QNR36" s="238"/>
      <c r="QNS36" s="238"/>
      <c r="QNT36" s="238"/>
      <c r="QNU36" s="238"/>
      <c r="QNV36" s="238"/>
      <c r="QNW36" s="238"/>
      <c r="QNX36" s="238"/>
      <c r="QNY36" s="238"/>
      <c r="QOH36" s="238"/>
      <c r="QOI36" s="238"/>
      <c r="QOJ36" s="238"/>
      <c r="QOK36" s="238"/>
      <c r="QOL36" s="238"/>
      <c r="QOM36" s="238"/>
      <c r="QON36" s="238"/>
      <c r="QOO36" s="238"/>
      <c r="QOX36" s="238"/>
      <c r="QOY36" s="238"/>
      <c r="QOZ36" s="238"/>
      <c r="QPA36" s="238"/>
      <c r="QPB36" s="238"/>
      <c r="QPC36" s="238"/>
      <c r="QPD36" s="238"/>
      <c r="QPE36" s="238"/>
      <c r="QPN36" s="238"/>
      <c r="QPO36" s="238"/>
      <c r="QPP36" s="238"/>
      <c r="QPQ36" s="238"/>
      <c r="QPR36" s="238"/>
      <c r="QPS36" s="238"/>
      <c r="QPT36" s="238"/>
      <c r="QPU36" s="238"/>
      <c r="QQD36" s="238"/>
      <c r="QQE36" s="238"/>
      <c r="QQF36" s="238"/>
      <c r="QQG36" s="238"/>
      <c r="QQH36" s="238"/>
      <c r="QQI36" s="238"/>
      <c r="QQJ36" s="238"/>
      <c r="QQK36" s="238"/>
      <c r="QQT36" s="238"/>
      <c r="QQU36" s="238"/>
      <c r="QQV36" s="238"/>
      <c r="QQW36" s="238"/>
      <c r="QQX36" s="238"/>
      <c r="QQY36" s="238"/>
      <c r="QQZ36" s="238"/>
      <c r="QRA36" s="238"/>
      <c r="QRJ36" s="238"/>
      <c r="QRK36" s="238"/>
      <c r="QRL36" s="238"/>
      <c r="QRM36" s="238"/>
      <c r="QRN36" s="238"/>
      <c r="QRO36" s="238"/>
      <c r="QRP36" s="238"/>
      <c r="QRQ36" s="238"/>
      <c r="QRZ36" s="238"/>
      <c r="QSA36" s="238"/>
      <c r="QSB36" s="238"/>
      <c r="QSC36" s="238"/>
      <c r="QSD36" s="238"/>
      <c r="QSE36" s="238"/>
      <c r="QSF36" s="238"/>
      <c r="QSG36" s="238"/>
      <c r="QSP36" s="238"/>
      <c r="QSQ36" s="238"/>
      <c r="QSR36" s="238"/>
      <c r="QSS36" s="238"/>
      <c r="QST36" s="238"/>
      <c r="QSU36" s="238"/>
      <c r="QSV36" s="238"/>
      <c r="QSW36" s="238"/>
      <c r="QTF36" s="238"/>
      <c r="QTG36" s="238"/>
      <c r="QTH36" s="238"/>
      <c r="QTI36" s="238"/>
      <c r="QTJ36" s="238"/>
      <c r="QTK36" s="238"/>
      <c r="QTL36" s="238"/>
      <c r="QTM36" s="238"/>
      <c r="QTV36" s="238"/>
      <c r="QTW36" s="238"/>
      <c r="QTX36" s="238"/>
      <c r="QTY36" s="238"/>
      <c r="QTZ36" s="238"/>
      <c r="QUA36" s="238"/>
      <c r="QUB36" s="238"/>
      <c r="QUC36" s="238"/>
      <c r="QUL36" s="238"/>
      <c r="QUM36" s="238"/>
      <c r="QUN36" s="238"/>
      <c r="QUO36" s="238"/>
      <c r="QUP36" s="238"/>
      <c r="QUQ36" s="238"/>
      <c r="QUR36" s="238"/>
      <c r="QUS36" s="238"/>
      <c r="QVB36" s="238"/>
      <c r="QVC36" s="238"/>
      <c r="QVD36" s="238"/>
      <c r="QVE36" s="238"/>
      <c r="QVF36" s="238"/>
      <c r="QVG36" s="238"/>
      <c r="QVH36" s="238"/>
      <c r="QVI36" s="238"/>
      <c r="QVR36" s="238"/>
      <c r="QVS36" s="238"/>
      <c r="QVT36" s="238"/>
      <c r="QVU36" s="238"/>
      <c r="QVV36" s="238"/>
      <c r="QVW36" s="238"/>
      <c r="QVX36" s="238"/>
      <c r="QVY36" s="238"/>
      <c r="QWH36" s="238"/>
      <c r="QWI36" s="238"/>
      <c r="QWJ36" s="238"/>
      <c r="QWK36" s="238"/>
      <c r="QWL36" s="238"/>
      <c r="QWM36" s="238"/>
      <c r="QWN36" s="238"/>
      <c r="QWO36" s="238"/>
      <c r="QWX36" s="238"/>
      <c r="QWY36" s="238"/>
      <c r="QWZ36" s="238"/>
      <c r="QXA36" s="238"/>
      <c r="QXB36" s="238"/>
      <c r="QXC36" s="238"/>
      <c r="QXD36" s="238"/>
      <c r="QXE36" s="238"/>
      <c r="QXN36" s="238"/>
      <c r="QXO36" s="238"/>
      <c r="QXP36" s="238"/>
      <c r="QXQ36" s="238"/>
      <c r="QXR36" s="238"/>
      <c r="QXS36" s="238"/>
      <c r="QXT36" s="238"/>
      <c r="QXU36" s="238"/>
      <c r="QYD36" s="238"/>
      <c r="QYE36" s="238"/>
      <c r="QYF36" s="238"/>
      <c r="QYG36" s="238"/>
      <c r="QYH36" s="238"/>
      <c r="QYI36" s="238"/>
      <c r="QYJ36" s="238"/>
      <c r="QYK36" s="238"/>
      <c r="QYT36" s="238"/>
      <c r="QYU36" s="238"/>
      <c r="QYV36" s="238"/>
      <c r="QYW36" s="238"/>
      <c r="QYX36" s="238"/>
      <c r="QYY36" s="238"/>
      <c r="QYZ36" s="238"/>
      <c r="QZA36" s="238"/>
      <c r="QZJ36" s="238"/>
      <c r="QZK36" s="238"/>
      <c r="QZL36" s="238"/>
      <c r="QZM36" s="238"/>
      <c r="QZN36" s="238"/>
      <c r="QZO36" s="238"/>
      <c r="QZP36" s="238"/>
      <c r="QZQ36" s="238"/>
      <c r="QZZ36" s="238"/>
      <c r="RAA36" s="238"/>
      <c r="RAB36" s="238"/>
      <c r="RAC36" s="238"/>
      <c r="RAD36" s="238"/>
      <c r="RAE36" s="238"/>
      <c r="RAF36" s="238"/>
      <c r="RAG36" s="238"/>
      <c r="RAP36" s="238"/>
      <c r="RAQ36" s="238"/>
      <c r="RAR36" s="238"/>
      <c r="RAS36" s="238"/>
      <c r="RAT36" s="238"/>
      <c r="RAU36" s="238"/>
      <c r="RAV36" s="238"/>
      <c r="RAW36" s="238"/>
      <c r="RBF36" s="238"/>
      <c r="RBG36" s="238"/>
      <c r="RBH36" s="238"/>
      <c r="RBI36" s="238"/>
      <c r="RBJ36" s="238"/>
      <c r="RBK36" s="238"/>
      <c r="RBL36" s="238"/>
      <c r="RBM36" s="238"/>
      <c r="RBV36" s="238"/>
      <c r="RBW36" s="238"/>
      <c r="RBX36" s="238"/>
      <c r="RBY36" s="238"/>
      <c r="RBZ36" s="238"/>
      <c r="RCA36" s="238"/>
      <c r="RCB36" s="238"/>
      <c r="RCC36" s="238"/>
      <c r="RCL36" s="238"/>
      <c r="RCM36" s="238"/>
      <c r="RCN36" s="238"/>
      <c r="RCO36" s="238"/>
      <c r="RCP36" s="238"/>
      <c r="RCQ36" s="238"/>
      <c r="RCR36" s="238"/>
      <c r="RCS36" s="238"/>
      <c r="RDB36" s="238"/>
      <c r="RDC36" s="238"/>
      <c r="RDD36" s="238"/>
      <c r="RDE36" s="238"/>
      <c r="RDF36" s="238"/>
      <c r="RDG36" s="238"/>
      <c r="RDH36" s="238"/>
      <c r="RDI36" s="238"/>
      <c r="RDR36" s="238"/>
      <c r="RDS36" s="238"/>
      <c r="RDT36" s="238"/>
      <c r="RDU36" s="238"/>
      <c r="RDV36" s="238"/>
      <c r="RDW36" s="238"/>
      <c r="RDX36" s="238"/>
      <c r="RDY36" s="238"/>
      <c r="REH36" s="238"/>
      <c r="REI36" s="238"/>
      <c r="REJ36" s="238"/>
      <c r="REK36" s="238"/>
      <c r="REL36" s="238"/>
      <c r="REM36" s="238"/>
      <c r="REN36" s="238"/>
      <c r="REO36" s="238"/>
      <c r="REX36" s="238"/>
      <c r="REY36" s="238"/>
      <c r="REZ36" s="238"/>
      <c r="RFA36" s="238"/>
      <c r="RFB36" s="238"/>
      <c r="RFC36" s="238"/>
      <c r="RFD36" s="238"/>
      <c r="RFE36" s="238"/>
      <c r="RFN36" s="238"/>
      <c r="RFO36" s="238"/>
      <c r="RFP36" s="238"/>
      <c r="RFQ36" s="238"/>
      <c r="RFR36" s="238"/>
      <c r="RFS36" s="238"/>
      <c r="RFT36" s="238"/>
      <c r="RFU36" s="238"/>
      <c r="RGD36" s="238"/>
      <c r="RGE36" s="238"/>
      <c r="RGF36" s="238"/>
      <c r="RGG36" s="238"/>
      <c r="RGH36" s="238"/>
      <c r="RGI36" s="238"/>
      <c r="RGJ36" s="238"/>
      <c r="RGK36" s="238"/>
      <c r="RGT36" s="238"/>
      <c r="RGU36" s="238"/>
      <c r="RGV36" s="238"/>
      <c r="RGW36" s="238"/>
      <c r="RGX36" s="238"/>
      <c r="RGY36" s="238"/>
      <c r="RGZ36" s="238"/>
      <c r="RHA36" s="238"/>
      <c r="RHJ36" s="238"/>
      <c r="RHK36" s="238"/>
      <c r="RHL36" s="238"/>
      <c r="RHM36" s="238"/>
      <c r="RHN36" s="238"/>
      <c r="RHO36" s="238"/>
      <c r="RHP36" s="238"/>
      <c r="RHQ36" s="238"/>
      <c r="RHZ36" s="238"/>
      <c r="RIA36" s="238"/>
      <c r="RIB36" s="238"/>
      <c r="RIC36" s="238"/>
      <c r="RID36" s="238"/>
      <c r="RIE36" s="238"/>
      <c r="RIF36" s="238"/>
      <c r="RIG36" s="238"/>
      <c r="RIP36" s="238"/>
      <c r="RIQ36" s="238"/>
      <c r="RIR36" s="238"/>
      <c r="RIS36" s="238"/>
      <c r="RIT36" s="238"/>
      <c r="RIU36" s="238"/>
      <c r="RIV36" s="238"/>
      <c r="RIW36" s="238"/>
      <c r="RJF36" s="238"/>
      <c r="RJG36" s="238"/>
      <c r="RJH36" s="238"/>
      <c r="RJI36" s="238"/>
      <c r="RJJ36" s="238"/>
      <c r="RJK36" s="238"/>
      <c r="RJL36" s="238"/>
      <c r="RJM36" s="238"/>
      <c r="RJV36" s="238"/>
      <c r="RJW36" s="238"/>
      <c r="RJX36" s="238"/>
      <c r="RJY36" s="238"/>
      <c r="RJZ36" s="238"/>
      <c r="RKA36" s="238"/>
      <c r="RKB36" s="238"/>
      <c r="RKC36" s="238"/>
      <c r="RKL36" s="238"/>
      <c r="RKM36" s="238"/>
      <c r="RKN36" s="238"/>
      <c r="RKO36" s="238"/>
      <c r="RKP36" s="238"/>
      <c r="RKQ36" s="238"/>
      <c r="RKR36" s="238"/>
      <c r="RKS36" s="238"/>
      <c r="RLB36" s="238"/>
      <c r="RLC36" s="238"/>
      <c r="RLD36" s="238"/>
      <c r="RLE36" s="238"/>
      <c r="RLF36" s="238"/>
      <c r="RLG36" s="238"/>
      <c r="RLH36" s="238"/>
      <c r="RLI36" s="238"/>
      <c r="RLR36" s="238"/>
      <c r="RLS36" s="238"/>
      <c r="RLT36" s="238"/>
      <c r="RLU36" s="238"/>
      <c r="RLV36" s="238"/>
      <c r="RLW36" s="238"/>
      <c r="RLX36" s="238"/>
      <c r="RLY36" s="238"/>
      <c r="RMH36" s="238"/>
      <c r="RMI36" s="238"/>
      <c r="RMJ36" s="238"/>
      <c r="RMK36" s="238"/>
      <c r="RML36" s="238"/>
      <c r="RMM36" s="238"/>
      <c r="RMN36" s="238"/>
      <c r="RMO36" s="238"/>
      <c r="RMX36" s="238"/>
      <c r="RMY36" s="238"/>
      <c r="RMZ36" s="238"/>
      <c r="RNA36" s="238"/>
      <c r="RNB36" s="238"/>
      <c r="RNC36" s="238"/>
      <c r="RND36" s="238"/>
      <c r="RNE36" s="238"/>
      <c r="RNN36" s="238"/>
      <c r="RNO36" s="238"/>
      <c r="RNP36" s="238"/>
      <c r="RNQ36" s="238"/>
      <c r="RNR36" s="238"/>
      <c r="RNS36" s="238"/>
      <c r="RNT36" s="238"/>
      <c r="RNU36" s="238"/>
      <c r="ROD36" s="238"/>
      <c r="ROE36" s="238"/>
      <c r="ROF36" s="238"/>
      <c r="ROG36" s="238"/>
      <c r="ROH36" s="238"/>
      <c r="ROI36" s="238"/>
      <c r="ROJ36" s="238"/>
      <c r="ROK36" s="238"/>
      <c r="ROT36" s="238"/>
      <c r="ROU36" s="238"/>
      <c r="ROV36" s="238"/>
      <c r="ROW36" s="238"/>
      <c r="ROX36" s="238"/>
      <c r="ROY36" s="238"/>
      <c r="ROZ36" s="238"/>
      <c r="RPA36" s="238"/>
      <c r="RPJ36" s="238"/>
      <c r="RPK36" s="238"/>
      <c r="RPL36" s="238"/>
      <c r="RPM36" s="238"/>
      <c r="RPN36" s="238"/>
      <c r="RPO36" s="238"/>
      <c r="RPP36" s="238"/>
      <c r="RPQ36" s="238"/>
      <c r="RPZ36" s="238"/>
      <c r="RQA36" s="238"/>
      <c r="RQB36" s="238"/>
      <c r="RQC36" s="238"/>
      <c r="RQD36" s="238"/>
      <c r="RQE36" s="238"/>
      <c r="RQF36" s="238"/>
      <c r="RQG36" s="238"/>
      <c r="RQP36" s="238"/>
      <c r="RQQ36" s="238"/>
      <c r="RQR36" s="238"/>
      <c r="RQS36" s="238"/>
      <c r="RQT36" s="238"/>
      <c r="RQU36" s="238"/>
      <c r="RQV36" s="238"/>
      <c r="RQW36" s="238"/>
      <c r="RRF36" s="238"/>
      <c r="RRG36" s="238"/>
      <c r="RRH36" s="238"/>
      <c r="RRI36" s="238"/>
      <c r="RRJ36" s="238"/>
      <c r="RRK36" s="238"/>
      <c r="RRL36" s="238"/>
      <c r="RRM36" s="238"/>
      <c r="RRV36" s="238"/>
      <c r="RRW36" s="238"/>
      <c r="RRX36" s="238"/>
      <c r="RRY36" s="238"/>
      <c r="RRZ36" s="238"/>
      <c r="RSA36" s="238"/>
      <c r="RSB36" s="238"/>
      <c r="RSC36" s="238"/>
      <c r="RSL36" s="238"/>
      <c r="RSM36" s="238"/>
      <c r="RSN36" s="238"/>
      <c r="RSO36" s="238"/>
      <c r="RSP36" s="238"/>
      <c r="RSQ36" s="238"/>
      <c r="RSR36" s="238"/>
      <c r="RSS36" s="238"/>
      <c r="RTB36" s="238"/>
      <c r="RTC36" s="238"/>
      <c r="RTD36" s="238"/>
      <c r="RTE36" s="238"/>
      <c r="RTF36" s="238"/>
      <c r="RTG36" s="238"/>
      <c r="RTH36" s="238"/>
      <c r="RTI36" s="238"/>
      <c r="RTR36" s="238"/>
      <c r="RTS36" s="238"/>
      <c r="RTT36" s="238"/>
      <c r="RTU36" s="238"/>
      <c r="RTV36" s="238"/>
      <c r="RTW36" s="238"/>
      <c r="RTX36" s="238"/>
      <c r="RTY36" s="238"/>
      <c r="RUH36" s="238"/>
      <c r="RUI36" s="238"/>
      <c r="RUJ36" s="238"/>
      <c r="RUK36" s="238"/>
      <c r="RUL36" s="238"/>
      <c r="RUM36" s="238"/>
      <c r="RUN36" s="238"/>
      <c r="RUO36" s="238"/>
      <c r="RUX36" s="238"/>
      <c r="RUY36" s="238"/>
      <c r="RUZ36" s="238"/>
      <c r="RVA36" s="238"/>
      <c r="RVB36" s="238"/>
      <c r="RVC36" s="238"/>
      <c r="RVD36" s="238"/>
      <c r="RVE36" s="238"/>
      <c r="RVN36" s="238"/>
      <c r="RVO36" s="238"/>
      <c r="RVP36" s="238"/>
      <c r="RVQ36" s="238"/>
      <c r="RVR36" s="238"/>
      <c r="RVS36" s="238"/>
      <c r="RVT36" s="238"/>
      <c r="RVU36" s="238"/>
      <c r="RWD36" s="238"/>
      <c r="RWE36" s="238"/>
      <c r="RWF36" s="238"/>
      <c r="RWG36" s="238"/>
      <c r="RWH36" s="238"/>
      <c r="RWI36" s="238"/>
      <c r="RWJ36" s="238"/>
      <c r="RWK36" s="238"/>
      <c r="RWT36" s="238"/>
      <c r="RWU36" s="238"/>
      <c r="RWV36" s="238"/>
      <c r="RWW36" s="238"/>
      <c r="RWX36" s="238"/>
      <c r="RWY36" s="238"/>
      <c r="RWZ36" s="238"/>
      <c r="RXA36" s="238"/>
      <c r="RXJ36" s="238"/>
      <c r="RXK36" s="238"/>
      <c r="RXL36" s="238"/>
      <c r="RXM36" s="238"/>
      <c r="RXN36" s="238"/>
      <c r="RXO36" s="238"/>
      <c r="RXP36" s="238"/>
      <c r="RXQ36" s="238"/>
      <c r="RXZ36" s="238"/>
      <c r="RYA36" s="238"/>
      <c r="RYB36" s="238"/>
      <c r="RYC36" s="238"/>
      <c r="RYD36" s="238"/>
      <c r="RYE36" s="238"/>
      <c r="RYF36" s="238"/>
      <c r="RYG36" s="238"/>
      <c r="RYP36" s="238"/>
      <c r="RYQ36" s="238"/>
      <c r="RYR36" s="238"/>
      <c r="RYS36" s="238"/>
      <c r="RYT36" s="238"/>
      <c r="RYU36" s="238"/>
      <c r="RYV36" s="238"/>
      <c r="RYW36" s="238"/>
      <c r="RZF36" s="238"/>
      <c r="RZG36" s="238"/>
      <c r="RZH36" s="238"/>
      <c r="RZI36" s="238"/>
      <c r="RZJ36" s="238"/>
      <c r="RZK36" s="238"/>
      <c r="RZL36" s="238"/>
      <c r="RZM36" s="238"/>
      <c r="RZV36" s="238"/>
      <c r="RZW36" s="238"/>
      <c r="RZX36" s="238"/>
      <c r="RZY36" s="238"/>
      <c r="RZZ36" s="238"/>
      <c r="SAA36" s="238"/>
      <c r="SAB36" s="238"/>
      <c r="SAC36" s="238"/>
      <c r="SAL36" s="238"/>
      <c r="SAM36" s="238"/>
      <c r="SAN36" s="238"/>
      <c r="SAO36" s="238"/>
      <c r="SAP36" s="238"/>
      <c r="SAQ36" s="238"/>
      <c r="SAR36" s="238"/>
      <c r="SAS36" s="238"/>
      <c r="SBB36" s="238"/>
      <c r="SBC36" s="238"/>
      <c r="SBD36" s="238"/>
      <c r="SBE36" s="238"/>
      <c r="SBF36" s="238"/>
      <c r="SBG36" s="238"/>
      <c r="SBH36" s="238"/>
      <c r="SBI36" s="238"/>
      <c r="SBR36" s="238"/>
      <c r="SBS36" s="238"/>
      <c r="SBT36" s="238"/>
      <c r="SBU36" s="238"/>
      <c r="SBV36" s="238"/>
      <c r="SBW36" s="238"/>
      <c r="SBX36" s="238"/>
      <c r="SBY36" s="238"/>
      <c r="SCH36" s="238"/>
      <c r="SCI36" s="238"/>
      <c r="SCJ36" s="238"/>
      <c r="SCK36" s="238"/>
      <c r="SCL36" s="238"/>
      <c r="SCM36" s="238"/>
      <c r="SCN36" s="238"/>
      <c r="SCO36" s="238"/>
      <c r="SCX36" s="238"/>
      <c r="SCY36" s="238"/>
      <c r="SCZ36" s="238"/>
      <c r="SDA36" s="238"/>
      <c r="SDB36" s="238"/>
      <c r="SDC36" s="238"/>
      <c r="SDD36" s="238"/>
      <c r="SDE36" s="238"/>
      <c r="SDN36" s="238"/>
      <c r="SDO36" s="238"/>
      <c r="SDP36" s="238"/>
      <c r="SDQ36" s="238"/>
      <c r="SDR36" s="238"/>
      <c r="SDS36" s="238"/>
      <c r="SDT36" s="238"/>
      <c r="SDU36" s="238"/>
      <c r="SED36" s="238"/>
      <c r="SEE36" s="238"/>
      <c r="SEF36" s="238"/>
      <c r="SEG36" s="238"/>
      <c r="SEH36" s="238"/>
      <c r="SEI36" s="238"/>
      <c r="SEJ36" s="238"/>
      <c r="SEK36" s="238"/>
      <c r="SET36" s="238"/>
      <c r="SEU36" s="238"/>
      <c r="SEV36" s="238"/>
      <c r="SEW36" s="238"/>
      <c r="SEX36" s="238"/>
      <c r="SEY36" s="238"/>
      <c r="SEZ36" s="238"/>
      <c r="SFA36" s="238"/>
      <c r="SFJ36" s="238"/>
      <c r="SFK36" s="238"/>
      <c r="SFL36" s="238"/>
      <c r="SFM36" s="238"/>
      <c r="SFN36" s="238"/>
      <c r="SFO36" s="238"/>
      <c r="SFP36" s="238"/>
      <c r="SFQ36" s="238"/>
      <c r="SFZ36" s="238"/>
      <c r="SGA36" s="238"/>
      <c r="SGB36" s="238"/>
      <c r="SGC36" s="238"/>
      <c r="SGD36" s="238"/>
      <c r="SGE36" s="238"/>
      <c r="SGF36" s="238"/>
      <c r="SGG36" s="238"/>
      <c r="SGP36" s="238"/>
      <c r="SGQ36" s="238"/>
      <c r="SGR36" s="238"/>
      <c r="SGS36" s="238"/>
      <c r="SGT36" s="238"/>
      <c r="SGU36" s="238"/>
      <c r="SGV36" s="238"/>
      <c r="SGW36" s="238"/>
      <c r="SHF36" s="238"/>
      <c r="SHG36" s="238"/>
      <c r="SHH36" s="238"/>
      <c r="SHI36" s="238"/>
      <c r="SHJ36" s="238"/>
      <c r="SHK36" s="238"/>
      <c r="SHL36" s="238"/>
      <c r="SHM36" s="238"/>
      <c r="SHV36" s="238"/>
      <c r="SHW36" s="238"/>
      <c r="SHX36" s="238"/>
      <c r="SHY36" s="238"/>
      <c r="SHZ36" s="238"/>
      <c r="SIA36" s="238"/>
      <c r="SIB36" s="238"/>
      <c r="SIC36" s="238"/>
      <c r="SIL36" s="238"/>
      <c r="SIM36" s="238"/>
      <c r="SIN36" s="238"/>
      <c r="SIO36" s="238"/>
      <c r="SIP36" s="238"/>
      <c r="SIQ36" s="238"/>
      <c r="SIR36" s="238"/>
      <c r="SIS36" s="238"/>
      <c r="SJB36" s="238"/>
      <c r="SJC36" s="238"/>
      <c r="SJD36" s="238"/>
      <c r="SJE36" s="238"/>
      <c r="SJF36" s="238"/>
      <c r="SJG36" s="238"/>
      <c r="SJH36" s="238"/>
      <c r="SJI36" s="238"/>
      <c r="SJR36" s="238"/>
      <c r="SJS36" s="238"/>
      <c r="SJT36" s="238"/>
      <c r="SJU36" s="238"/>
      <c r="SJV36" s="238"/>
      <c r="SJW36" s="238"/>
      <c r="SJX36" s="238"/>
      <c r="SJY36" s="238"/>
      <c r="SKH36" s="238"/>
      <c r="SKI36" s="238"/>
      <c r="SKJ36" s="238"/>
      <c r="SKK36" s="238"/>
      <c r="SKL36" s="238"/>
      <c r="SKM36" s="238"/>
      <c r="SKN36" s="238"/>
      <c r="SKO36" s="238"/>
      <c r="SKX36" s="238"/>
      <c r="SKY36" s="238"/>
      <c r="SKZ36" s="238"/>
      <c r="SLA36" s="238"/>
      <c r="SLB36" s="238"/>
      <c r="SLC36" s="238"/>
      <c r="SLD36" s="238"/>
      <c r="SLE36" s="238"/>
      <c r="SLN36" s="238"/>
      <c r="SLO36" s="238"/>
      <c r="SLP36" s="238"/>
      <c r="SLQ36" s="238"/>
      <c r="SLR36" s="238"/>
      <c r="SLS36" s="238"/>
      <c r="SLT36" s="238"/>
      <c r="SLU36" s="238"/>
      <c r="SMD36" s="238"/>
      <c r="SME36" s="238"/>
      <c r="SMF36" s="238"/>
      <c r="SMG36" s="238"/>
      <c r="SMH36" s="238"/>
      <c r="SMI36" s="238"/>
      <c r="SMJ36" s="238"/>
      <c r="SMK36" s="238"/>
      <c r="SMT36" s="238"/>
      <c r="SMU36" s="238"/>
      <c r="SMV36" s="238"/>
      <c r="SMW36" s="238"/>
      <c r="SMX36" s="238"/>
      <c r="SMY36" s="238"/>
      <c r="SMZ36" s="238"/>
      <c r="SNA36" s="238"/>
      <c r="SNJ36" s="238"/>
      <c r="SNK36" s="238"/>
      <c r="SNL36" s="238"/>
      <c r="SNM36" s="238"/>
      <c r="SNN36" s="238"/>
      <c r="SNO36" s="238"/>
      <c r="SNP36" s="238"/>
      <c r="SNQ36" s="238"/>
      <c r="SNZ36" s="238"/>
      <c r="SOA36" s="238"/>
      <c r="SOB36" s="238"/>
      <c r="SOC36" s="238"/>
      <c r="SOD36" s="238"/>
      <c r="SOE36" s="238"/>
      <c r="SOF36" s="238"/>
      <c r="SOG36" s="238"/>
      <c r="SOP36" s="238"/>
      <c r="SOQ36" s="238"/>
      <c r="SOR36" s="238"/>
      <c r="SOS36" s="238"/>
      <c r="SOT36" s="238"/>
      <c r="SOU36" s="238"/>
      <c r="SOV36" s="238"/>
      <c r="SOW36" s="238"/>
      <c r="SPF36" s="238"/>
      <c r="SPG36" s="238"/>
      <c r="SPH36" s="238"/>
      <c r="SPI36" s="238"/>
      <c r="SPJ36" s="238"/>
      <c r="SPK36" s="238"/>
      <c r="SPL36" s="238"/>
      <c r="SPM36" s="238"/>
      <c r="SPV36" s="238"/>
      <c r="SPW36" s="238"/>
      <c r="SPX36" s="238"/>
      <c r="SPY36" s="238"/>
      <c r="SPZ36" s="238"/>
      <c r="SQA36" s="238"/>
      <c r="SQB36" s="238"/>
      <c r="SQC36" s="238"/>
      <c r="SQL36" s="238"/>
      <c r="SQM36" s="238"/>
      <c r="SQN36" s="238"/>
      <c r="SQO36" s="238"/>
      <c r="SQP36" s="238"/>
      <c r="SQQ36" s="238"/>
      <c r="SQR36" s="238"/>
      <c r="SQS36" s="238"/>
      <c r="SRB36" s="238"/>
      <c r="SRC36" s="238"/>
      <c r="SRD36" s="238"/>
      <c r="SRE36" s="238"/>
      <c r="SRF36" s="238"/>
      <c r="SRG36" s="238"/>
      <c r="SRH36" s="238"/>
      <c r="SRI36" s="238"/>
      <c r="SRR36" s="238"/>
      <c r="SRS36" s="238"/>
      <c r="SRT36" s="238"/>
      <c r="SRU36" s="238"/>
      <c r="SRV36" s="238"/>
      <c r="SRW36" s="238"/>
      <c r="SRX36" s="238"/>
      <c r="SRY36" s="238"/>
      <c r="SSH36" s="238"/>
      <c r="SSI36" s="238"/>
      <c r="SSJ36" s="238"/>
      <c r="SSK36" s="238"/>
      <c r="SSL36" s="238"/>
      <c r="SSM36" s="238"/>
      <c r="SSN36" s="238"/>
      <c r="SSO36" s="238"/>
      <c r="SSX36" s="238"/>
      <c r="SSY36" s="238"/>
      <c r="SSZ36" s="238"/>
      <c r="STA36" s="238"/>
      <c r="STB36" s="238"/>
      <c r="STC36" s="238"/>
      <c r="STD36" s="238"/>
      <c r="STE36" s="238"/>
      <c r="STN36" s="238"/>
      <c r="STO36" s="238"/>
      <c r="STP36" s="238"/>
      <c r="STQ36" s="238"/>
      <c r="STR36" s="238"/>
      <c r="STS36" s="238"/>
      <c r="STT36" s="238"/>
      <c r="STU36" s="238"/>
      <c r="SUD36" s="238"/>
      <c r="SUE36" s="238"/>
      <c r="SUF36" s="238"/>
      <c r="SUG36" s="238"/>
      <c r="SUH36" s="238"/>
      <c r="SUI36" s="238"/>
      <c r="SUJ36" s="238"/>
      <c r="SUK36" s="238"/>
      <c r="SUT36" s="238"/>
      <c r="SUU36" s="238"/>
      <c r="SUV36" s="238"/>
      <c r="SUW36" s="238"/>
      <c r="SUX36" s="238"/>
      <c r="SUY36" s="238"/>
      <c r="SUZ36" s="238"/>
      <c r="SVA36" s="238"/>
      <c r="SVJ36" s="238"/>
      <c r="SVK36" s="238"/>
      <c r="SVL36" s="238"/>
      <c r="SVM36" s="238"/>
      <c r="SVN36" s="238"/>
      <c r="SVO36" s="238"/>
      <c r="SVP36" s="238"/>
      <c r="SVQ36" s="238"/>
      <c r="SVZ36" s="238"/>
      <c r="SWA36" s="238"/>
      <c r="SWB36" s="238"/>
      <c r="SWC36" s="238"/>
      <c r="SWD36" s="238"/>
      <c r="SWE36" s="238"/>
      <c r="SWF36" s="238"/>
      <c r="SWG36" s="238"/>
      <c r="SWP36" s="238"/>
      <c r="SWQ36" s="238"/>
      <c r="SWR36" s="238"/>
      <c r="SWS36" s="238"/>
      <c r="SWT36" s="238"/>
      <c r="SWU36" s="238"/>
      <c r="SWV36" s="238"/>
      <c r="SWW36" s="238"/>
      <c r="SXF36" s="238"/>
      <c r="SXG36" s="238"/>
      <c r="SXH36" s="238"/>
      <c r="SXI36" s="238"/>
      <c r="SXJ36" s="238"/>
      <c r="SXK36" s="238"/>
      <c r="SXL36" s="238"/>
      <c r="SXM36" s="238"/>
      <c r="SXV36" s="238"/>
      <c r="SXW36" s="238"/>
      <c r="SXX36" s="238"/>
      <c r="SXY36" s="238"/>
      <c r="SXZ36" s="238"/>
      <c r="SYA36" s="238"/>
      <c r="SYB36" s="238"/>
      <c r="SYC36" s="238"/>
      <c r="SYL36" s="238"/>
      <c r="SYM36" s="238"/>
      <c r="SYN36" s="238"/>
      <c r="SYO36" s="238"/>
      <c r="SYP36" s="238"/>
      <c r="SYQ36" s="238"/>
      <c r="SYR36" s="238"/>
      <c r="SYS36" s="238"/>
      <c r="SZB36" s="238"/>
      <c r="SZC36" s="238"/>
      <c r="SZD36" s="238"/>
      <c r="SZE36" s="238"/>
      <c r="SZF36" s="238"/>
      <c r="SZG36" s="238"/>
      <c r="SZH36" s="238"/>
      <c r="SZI36" s="238"/>
      <c r="SZR36" s="238"/>
      <c r="SZS36" s="238"/>
      <c r="SZT36" s="238"/>
      <c r="SZU36" s="238"/>
      <c r="SZV36" s="238"/>
      <c r="SZW36" s="238"/>
      <c r="SZX36" s="238"/>
      <c r="SZY36" s="238"/>
      <c r="TAH36" s="238"/>
      <c r="TAI36" s="238"/>
      <c r="TAJ36" s="238"/>
      <c r="TAK36" s="238"/>
      <c r="TAL36" s="238"/>
      <c r="TAM36" s="238"/>
      <c r="TAN36" s="238"/>
      <c r="TAO36" s="238"/>
      <c r="TAX36" s="238"/>
      <c r="TAY36" s="238"/>
      <c r="TAZ36" s="238"/>
      <c r="TBA36" s="238"/>
      <c r="TBB36" s="238"/>
      <c r="TBC36" s="238"/>
      <c r="TBD36" s="238"/>
      <c r="TBE36" s="238"/>
      <c r="TBN36" s="238"/>
      <c r="TBO36" s="238"/>
      <c r="TBP36" s="238"/>
      <c r="TBQ36" s="238"/>
      <c r="TBR36" s="238"/>
      <c r="TBS36" s="238"/>
      <c r="TBT36" s="238"/>
      <c r="TBU36" s="238"/>
      <c r="TCD36" s="238"/>
      <c r="TCE36" s="238"/>
      <c r="TCF36" s="238"/>
      <c r="TCG36" s="238"/>
      <c r="TCH36" s="238"/>
      <c r="TCI36" s="238"/>
      <c r="TCJ36" s="238"/>
      <c r="TCK36" s="238"/>
      <c r="TCT36" s="238"/>
      <c r="TCU36" s="238"/>
      <c r="TCV36" s="238"/>
      <c r="TCW36" s="238"/>
      <c r="TCX36" s="238"/>
      <c r="TCY36" s="238"/>
      <c r="TCZ36" s="238"/>
      <c r="TDA36" s="238"/>
      <c r="TDJ36" s="238"/>
      <c r="TDK36" s="238"/>
      <c r="TDL36" s="238"/>
      <c r="TDM36" s="238"/>
      <c r="TDN36" s="238"/>
      <c r="TDO36" s="238"/>
      <c r="TDP36" s="238"/>
      <c r="TDQ36" s="238"/>
      <c r="TDZ36" s="238"/>
      <c r="TEA36" s="238"/>
      <c r="TEB36" s="238"/>
      <c r="TEC36" s="238"/>
      <c r="TED36" s="238"/>
      <c r="TEE36" s="238"/>
      <c r="TEF36" s="238"/>
      <c r="TEG36" s="238"/>
      <c r="TEP36" s="238"/>
      <c r="TEQ36" s="238"/>
      <c r="TER36" s="238"/>
      <c r="TES36" s="238"/>
      <c r="TET36" s="238"/>
      <c r="TEU36" s="238"/>
      <c r="TEV36" s="238"/>
      <c r="TEW36" s="238"/>
      <c r="TFF36" s="238"/>
      <c r="TFG36" s="238"/>
      <c r="TFH36" s="238"/>
      <c r="TFI36" s="238"/>
      <c r="TFJ36" s="238"/>
      <c r="TFK36" s="238"/>
      <c r="TFL36" s="238"/>
      <c r="TFM36" s="238"/>
      <c r="TFV36" s="238"/>
      <c r="TFW36" s="238"/>
      <c r="TFX36" s="238"/>
      <c r="TFY36" s="238"/>
      <c r="TFZ36" s="238"/>
      <c r="TGA36" s="238"/>
      <c r="TGB36" s="238"/>
      <c r="TGC36" s="238"/>
      <c r="TGL36" s="238"/>
      <c r="TGM36" s="238"/>
      <c r="TGN36" s="238"/>
      <c r="TGO36" s="238"/>
      <c r="TGP36" s="238"/>
      <c r="TGQ36" s="238"/>
      <c r="TGR36" s="238"/>
      <c r="TGS36" s="238"/>
      <c r="THB36" s="238"/>
      <c r="THC36" s="238"/>
      <c r="THD36" s="238"/>
      <c r="THE36" s="238"/>
      <c r="THF36" s="238"/>
      <c r="THG36" s="238"/>
      <c r="THH36" s="238"/>
      <c r="THI36" s="238"/>
      <c r="THR36" s="238"/>
      <c r="THS36" s="238"/>
      <c r="THT36" s="238"/>
      <c r="THU36" s="238"/>
      <c r="THV36" s="238"/>
      <c r="THW36" s="238"/>
      <c r="THX36" s="238"/>
      <c r="THY36" s="238"/>
      <c r="TIH36" s="238"/>
      <c r="TII36" s="238"/>
      <c r="TIJ36" s="238"/>
      <c r="TIK36" s="238"/>
      <c r="TIL36" s="238"/>
      <c r="TIM36" s="238"/>
      <c r="TIN36" s="238"/>
      <c r="TIO36" s="238"/>
      <c r="TIX36" s="238"/>
      <c r="TIY36" s="238"/>
      <c r="TIZ36" s="238"/>
      <c r="TJA36" s="238"/>
      <c r="TJB36" s="238"/>
      <c r="TJC36" s="238"/>
      <c r="TJD36" s="238"/>
      <c r="TJE36" s="238"/>
      <c r="TJN36" s="238"/>
      <c r="TJO36" s="238"/>
      <c r="TJP36" s="238"/>
      <c r="TJQ36" s="238"/>
      <c r="TJR36" s="238"/>
      <c r="TJS36" s="238"/>
      <c r="TJT36" s="238"/>
      <c r="TJU36" s="238"/>
      <c r="TKD36" s="238"/>
      <c r="TKE36" s="238"/>
      <c r="TKF36" s="238"/>
      <c r="TKG36" s="238"/>
      <c r="TKH36" s="238"/>
      <c r="TKI36" s="238"/>
      <c r="TKJ36" s="238"/>
      <c r="TKK36" s="238"/>
      <c r="TKT36" s="238"/>
      <c r="TKU36" s="238"/>
      <c r="TKV36" s="238"/>
      <c r="TKW36" s="238"/>
      <c r="TKX36" s="238"/>
      <c r="TKY36" s="238"/>
      <c r="TKZ36" s="238"/>
      <c r="TLA36" s="238"/>
      <c r="TLJ36" s="238"/>
      <c r="TLK36" s="238"/>
      <c r="TLL36" s="238"/>
      <c r="TLM36" s="238"/>
      <c r="TLN36" s="238"/>
      <c r="TLO36" s="238"/>
      <c r="TLP36" s="238"/>
      <c r="TLQ36" s="238"/>
      <c r="TLZ36" s="238"/>
      <c r="TMA36" s="238"/>
      <c r="TMB36" s="238"/>
      <c r="TMC36" s="238"/>
      <c r="TMD36" s="238"/>
      <c r="TME36" s="238"/>
      <c r="TMF36" s="238"/>
      <c r="TMG36" s="238"/>
      <c r="TMP36" s="238"/>
      <c r="TMQ36" s="238"/>
      <c r="TMR36" s="238"/>
      <c r="TMS36" s="238"/>
      <c r="TMT36" s="238"/>
      <c r="TMU36" s="238"/>
      <c r="TMV36" s="238"/>
      <c r="TMW36" s="238"/>
      <c r="TNF36" s="238"/>
      <c r="TNG36" s="238"/>
      <c r="TNH36" s="238"/>
      <c r="TNI36" s="238"/>
      <c r="TNJ36" s="238"/>
      <c r="TNK36" s="238"/>
      <c r="TNL36" s="238"/>
      <c r="TNM36" s="238"/>
      <c r="TNV36" s="238"/>
      <c r="TNW36" s="238"/>
      <c r="TNX36" s="238"/>
      <c r="TNY36" s="238"/>
      <c r="TNZ36" s="238"/>
      <c r="TOA36" s="238"/>
      <c r="TOB36" s="238"/>
      <c r="TOC36" s="238"/>
      <c r="TOL36" s="238"/>
      <c r="TOM36" s="238"/>
      <c r="TON36" s="238"/>
      <c r="TOO36" s="238"/>
      <c r="TOP36" s="238"/>
      <c r="TOQ36" s="238"/>
      <c r="TOR36" s="238"/>
      <c r="TOS36" s="238"/>
      <c r="TPB36" s="238"/>
      <c r="TPC36" s="238"/>
      <c r="TPD36" s="238"/>
      <c r="TPE36" s="238"/>
      <c r="TPF36" s="238"/>
      <c r="TPG36" s="238"/>
      <c r="TPH36" s="238"/>
      <c r="TPI36" s="238"/>
      <c r="TPR36" s="238"/>
      <c r="TPS36" s="238"/>
      <c r="TPT36" s="238"/>
      <c r="TPU36" s="238"/>
      <c r="TPV36" s="238"/>
      <c r="TPW36" s="238"/>
      <c r="TPX36" s="238"/>
      <c r="TPY36" s="238"/>
      <c r="TQH36" s="238"/>
      <c r="TQI36" s="238"/>
      <c r="TQJ36" s="238"/>
      <c r="TQK36" s="238"/>
      <c r="TQL36" s="238"/>
      <c r="TQM36" s="238"/>
      <c r="TQN36" s="238"/>
      <c r="TQO36" s="238"/>
      <c r="TQX36" s="238"/>
      <c r="TQY36" s="238"/>
      <c r="TQZ36" s="238"/>
      <c r="TRA36" s="238"/>
      <c r="TRB36" s="238"/>
      <c r="TRC36" s="238"/>
      <c r="TRD36" s="238"/>
      <c r="TRE36" s="238"/>
      <c r="TRN36" s="238"/>
      <c r="TRO36" s="238"/>
      <c r="TRP36" s="238"/>
      <c r="TRQ36" s="238"/>
      <c r="TRR36" s="238"/>
      <c r="TRS36" s="238"/>
      <c r="TRT36" s="238"/>
      <c r="TRU36" s="238"/>
      <c r="TSD36" s="238"/>
      <c r="TSE36" s="238"/>
      <c r="TSF36" s="238"/>
      <c r="TSG36" s="238"/>
      <c r="TSH36" s="238"/>
      <c r="TSI36" s="238"/>
      <c r="TSJ36" s="238"/>
      <c r="TSK36" s="238"/>
      <c r="TST36" s="238"/>
      <c r="TSU36" s="238"/>
      <c r="TSV36" s="238"/>
      <c r="TSW36" s="238"/>
      <c r="TSX36" s="238"/>
      <c r="TSY36" s="238"/>
      <c r="TSZ36" s="238"/>
      <c r="TTA36" s="238"/>
      <c r="TTJ36" s="238"/>
      <c r="TTK36" s="238"/>
      <c r="TTL36" s="238"/>
      <c r="TTM36" s="238"/>
      <c r="TTN36" s="238"/>
      <c r="TTO36" s="238"/>
      <c r="TTP36" s="238"/>
      <c r="TTQ36" s="238"/>
      <c r="TTZ36" s="238"/>
      <c r="TUA36" s="238"/>
      <c r="TUB36" s="238"/>
      <c r="TUC36" s="238"/>
      <c r="TUD36" s="238"/>
      <c r="TUE36" s="238"/>
      <c r="TUF36" s="238"/>
      <c r="TUG36" s="238"/>
      <c r="TUP36" s="238"/>
      <c r="TUQ36" s="238"/>
      <c r="TUR36" s="238"/>
      <c r="TUS36" s="238"/>
      <c r="TUT36" s="238"/>
      <c r="TUU36" s="238"/>
      <c r="TUV36" s="238"/>
      <c r="TUW36" s="238"/>
      <c r="TVF36" s="238"/>
      <c r="TVG36" s="238"/>
      <c r="TVH36" s="238"/>
      <c r="TVI36" s="238"/>
      <c r="TVJ36" s="238"/>
      <c r="TVK36" s="238"/>
      <c r="TVL36" s="238"/>
      <c r="TVM36" s="238"/>
      <c r="TVV36" s="238"/>
      <c r="TVW36" s="238"/>
      <c r="TVX36" s="238"/>
      <c r="TVY36" s="238"/>
      <c r="TVZ36" s="238"/>
      <c r="TWA36" s="238"/>
      <c r="TWB36" s="238"/>
      <c r="TWC36" s="238"/>
      <c r="TWL36" s="238"/>
      <c r="TWM36" s="238"/>
      <c r="TWN36" s="238"/>
      <c r="TWO36" s="238"/>
      <c r="TWP36" s="238"/>
      <c r="TWQ36" s="238"/>
      <c r="TWR36" s="238"/>
      <c r="TWS36" s="238"/>
      <c r="TXB36" s="238"/>
      <c r="TXC36" s="238"/>
      <c r="TXD36" s="238"/>
      <c r="TXE36" s="238"/>
      <c r="TXF36" s="238"/>
      <c r="TXG36" s="238"/>
      <c r="TXH36" s="238"/>
      <c r="TXI36" s="238"/>
      <c r="TXR36" s="238"/>
      <c r="TXS36" s="238"/>
      <c r="TXT36" s="238"/>
      <c r="TXU36" s="238"/>
      <c r="TXV36" s="238"/>
      <c r="TXW36" s="238"/>
      <c r="TXX36" s="238"/>
      <c r="TXY36" s="238"/>
      <c r="TYH36" s="238"/>
      <c r="TYI36" s="238"/>
      <c r="TYJ36" s="238"/>
      <c r="TYK36" s="238"/>
      <c r="TYL36" s="238"/>
      <c r="TYM36" s="238"/>
      <c r="TYN36" s="238"/>
      <c r="TYO36" s="238"/>
      <c r="TYX36" s="238"/>
      <c r="TYY36" s="238"/>
      <c r="TYZ36" s="238"/>
      <c r="TZA36" s="238"/>
      <c r="TZB36" s="238"/>
      <c r="TZC36" s="238"/>
      <c r="TZD36" s="238"/>
      <c r="TZE36" s="238"/>
      <c r="TZN36" s="238"/>
      <c r="TZO36" s="238"/>
      <c r="TZP36" s="238"/>
      <c r="TZQ36" s="238"/>
      <c r="TZR36" s="238"/>
      <c r="TZS36" s="238"/>
      <c r="TZT36" s="238"/>
      <c r="TZU36" s="238"/>
      <c r="UAD36" s="238"/>
      <c r="UAE36" s="238"/>
      <c r="UAF36" s="238"/>
      <c r="UAG36" s="238"/>
      <c r="UAH36" s="238"/>
      <c r="UAI36" s="238"/>
      <c r="UAJ36" s="238"/>
      <c r="UAK36" s="238"/>
      <c r="UAT36" s="238"/>
      <c r="UAU36" s="238"/>
      <c r="UAV36" s="238"/>
      <c r="UAW36" s="238"/>
      <c r="UAX36" s="238"/>
      <c r="UAY36" s="238"/>
      <c r="UAZ36" s="238"/>
      <c r="UBA36" s="238"/>
      <c r="UBJ36" s="238"/>
      <c r="UBK36" s="238"/>
      <c r="UBL36" s="238"/>
      <c r="UBM36" s="238"/>
      <c r="UBN36" s="238"/>
      <c r="UBO36" s="238"/>
      <c r="UBP36" s="238"/>
      <c r="UBQ36" s="238"/>
      <c r="UBZ36" s="238"/>
      <c r="UCA36" s="238"/>
      <c r="UCB36" s="238"/>
      <c r="UCC36" s="238"/>
      <c r="UCD36" s="238"/>
      <c r="UCE36" s="238"/>
      <c r="UCF36" s="238"/>
      <c r="UCG36" s="238"/>
      <c r="UCP36" s="238"/>
      <c r="UCQ36" s="238"/>
      <c r="UCR36" s="238"/>
      <c r="UCS36" s="238"/>
      <c r="UCT36" s="238"/>
      <c r="UCU36" s="238"/>
      <c r="UCV36" s="238"/>
      <c r="UCW36" s="238"/>
      <c r="UDF36" s="238"/>
      <c r="UDG36" s="238"/>
      <c r="UDH36" s="238"/>
      <c r="UDI36" s="238"/>
      <c r="UDJ36" s="238"/>
      <c r="UDK36" s="238"/>
      <c r="UDL36" s="238"/>
      <c r="UDM36" s="238"/>
      <c r="UDV36" s="238"/>
      <c r="UDW36" s="238"/>
      <c r="UDX36" s="238"/>
      <c r="UDY36" s="238"/>
      <c r="UDZ36" s="238"/>
      <c r="UEA36" s="238"/>
      <c r="UEB36" s="238"/>
      <c r="UEC36" s="238"/>
      <c r="UEL36" s="238"/>
      <c r="UEM36" s="238"/>
      <c r="UEN36" s="238"/>
      <c r="UEO36" s="238"/>
      <c r="UEP36" s="238"/>
      <c r="UEQ36" s="238"/>
      <c r="UER36" s="238"/>
      <c r="UES36" s="238"/>
      <c r="UFB36" s="238"/>
      <c r="UFC36" s="238"/>
      <c r="UFD36" s="238"/>
      <c r="UFE36" s="238"/>
      <c r="UFF36" s="238"/>
      <c r="UFG36" s="238"/>
      <c r="UFH36" s="238"/>
      <c r="UFI36" s="238"/>
      <c r="UFR36" s="238"/>
      <c r="UFS36" s="238"/>
      <c r="UFT36" s="238"/>
      <c r="UFU36" s="238"/>
      <c r="UFV36" s="238"/>
      <c r="UFW36" s="238"/>
      <c r="UFX36" s="238"/>
      <c r="UFY36" s="238"/>
      <c r="UGH36" s="238"/>
      <c r="UGI36" s="238"/>
      <c r="UGJ36" s="238"/>
      <c r="UGK36" s="238"/>
      <c r="UGL36" s="238"/>
      <c r="UGM36" s="238"/>
      <c r="UGN36" s="238"/>
      <c r="UGO36" s="238"/>
      <c r="UGX36" s="238"/>
      <c r="UGY36" s="238"/>
      <c r="UGZ36" s="238"/>
      <c r="UHA36" s="238"/>
      <c r="UHB36" s="238"/>
      <c r="UHC36" s="238"/>
      <c r="UHD36" s="238"/>
      <c r="UHE36" s="238"/>
      <c r="UHN36" s="238"/>
      <c r="UHO36" s="238"/>
      <c r="UHP36" s="238"/>
      <c r="UHQ36" s="238"/>
      <c r="UHR36" s="238"/>
      <c r="UHS36" s="238"/>
      <c r="UHT36" s="238"/>
      <c r="UHU36" s="238"/>
      <c r="UID36" s="238"/>
      <c r="UIE36" s="238"/>
      <c r="UIF36" s="238"/>
      <c r="UIG36" s="238"/>
      <c r="UIH36" s="238"/>
      <c r="UII36" s="238"/>
      <c r="UIJ36" s="238"/>
      <c r="UIK36" s="238"/>
      <c r="UIT36" s="238"/>
      <c r="UIU36" s="238"/>
      <c r="UIV36" s="238"/>
      <c r="UIW36" s="238"/>
      <c r="UIX36" s="238"/>
      <c r="UIY36" s="238"/>
      <c r="UIZ36" s="238"/>
      <c r="UJA36" s="238"/>
      <c r="UJJ36" s="238"/>
      <c r="UJK36" s="238"/>
      <c r="UJL36" s="238"/>
      <c r="UJM36" s="238"/>
      <c r="UJN36" s="238"/>
      <c r="UJO36" s="238"/>
      <c r="UJP36" s="238"/>
      <c r="UJQ36" s="238"/>
      <c r="UJZ36" s="238"/>
      <c r="UKA36" s="238"/>
      <c r="UKB36" s="238"/>
      <c r="UKC36" s="238"/>
      <c r="UKD36" s="238"/>
      <c r="UKE36" s="238"/>
      <c r="UKF36" s="238"/>
      <c r="UKG36" s="238"/>
      <c r="UKP36" s="238"/>
      <c r="UKQ36" s="238"/>
      <c r="UKR36" s="238"/>
      <c r="UKS36" s="238"/>
      <c r="UKT36" s="238"/>
      <c r="UKU36" s="238"/>
      <c r="UKV36" s="238"/>
      <c r="UKW36" s="238"/>
      <c r="ULF36" s="238"/>
      <c r="ULG36" s="238"/>
      <c r="ULH36" s="238"/>
      <c r="ULI36" s="238"/>
      <c r="ULJ36" s="238"/>
      <c r="ULK36" s="238"/>
      <c r="ULL36" s="238"/>
      <c r="ULM36" s="238"/>
      <c r="ULV36" s="238"/>
      <c r="ULW36" s="238"/>
      <c r="ULX36" s="238"/>
      <c r="ULY36" s="238"/>
      <c r="ULZ36" s="238"/>
      <c r="UMA36" s="238"/>
      <c r="UMB36" s="238"/>
      <c r="UMC36" s="238"/>
      <c r="UML36" s="238"/>
      <c r="UMM36" s="238"/>
      <c r="UMN36" s="238"/>
      <c r="UMO36" s="238"/>
      <c r="UMP36" s="238"/>
      <c r="UMQ36" s="238"/>
      <c r="UMR36" s="238"/>
      <c r="UMS36" s="238"/>
      <c r="UNB36" s="238"/>
      <c r="UNC36" s="238"/>
      <c r="UND36" s="238"/>
      <c r="UNE36" s="238"/>
      <c r="UNF36" s="238"/>
      <c r="UNG36" s="238"/>
      <c r="UNH36" s="238"/>
      <c r="UNI36" s="238"/>
      <c r="UNR36" s="238"/>
      <c r="UNS36" s="238"/>
      <c r="UNT36" s="238"/>
      <c r="UNU36" s="238"/>
      <c r="UNV36" s="238"/>
      <c r="UNW36" s="238"/>
      <c r="UNX36" s="238"/>
      <c r="UNY36" s="238"/>
      <c r="UOH36" s="238"/>
      <c r="UOI36" s="238"/>
      <c r="UOJ36" s="238"/>
      <c r="UOK36" s="238"/>
      <c r="UOL36" s="238"/>
      <c r="UOM36" s="238"/>
      <c r="UON36" s="238"/>
      <c r="UOO36" s="238"/>
      <c r="UOX36" s="238"/>
      <c r="UOY36" s="238"/>
      <c r="UOZ36" s="238"/>
      <c r="UPA36" s="238"/>
      <c r="UPB36" s="238"/>
      <c r="UPC36" s="238"/>
      <c r="UPD36" s="238"/>
      <c r="UPE36" s="238"/>
      <c r="UPN36" s="238"/>
      <c r="UPO36" s="238"/>
      <c r="UPP36" s="238"/>
      <c r="UPQ36" s="238"/>
      <c r="UPR36" s="238"/>
      <c r="UPS36" s="238"/>
      <c r="UPT36" s="238"/>
      <c r="UPU36" s="238"/>
      <c r="UQD36" s="238"/>
      <c r="UQE36" s="238"/>
      <c r="UQF36" s="238"/>
      <c r="UQG36" s="238"/>
      <c r="UQH36" s="238"/>
      <c r="UQI36" s="238"/>
      <c r="UQJ36" s="238"/>
      <c r="UQK36" s="238"/>
      <c r="UQT36" s="238"/>
      <c r="UQU36" s="238"/>
      <c r="UQV36" s="238"/>
      <c r="UQW36" s="238"/>
      <c r="UQX36" s="238"/>
      <c r="UQY36" s="238"/>
      <c r="UQZ36" s="238"/>
      <c r="URA36" s="238"/>
      <c r="URJ36" s="238"/>
      <c r="URK36" s="238"/>
      <c r="URL36" s="238"/>
      <c r="URM36" s="238"/>
      <c r="URN36" s="238"/>
      <c r="URO36" s="238"/>
      <c r="URP36" s="238"/>
      <c r="URQ36" s="238"/>
      <c r="URZ36" s="238"/>
      <c r="USA36" s="238"/>
      <c r="USB36" s="238"/>
      <c r="USC36" s="238"/>
      <c r="USD36" s="238"/>
      <c r="USE36" s="238"/>
      <c r="USF36" s="238"/>
      <c r="USG36" s="238"/>
      <c r="USP36" s="238"/>
      <c r="USQ36" s="238"/>
      <c r="USR36" s="238"/>
      <c r="USS36" s="238"/>
      <c r="UST36" s="238"/>
      <c r="USU36" s="238"/>
      <c r="USV36" s="238"/>
      <c r="USW36" s="238"/>
      <c r="UTF36" s="238"/>
      <c r="UTG36" s="238"/>
      <c r="UTH36" s="238"/>
      <c r="UTI36" s="238"/>
      <c r="UTJ36" s="238"/>
      <c r="UTK36" s="238"/>
      <c r="UTL36" s="238"/>
      <c r="UTM36" s="238"/>
      <c r="UTV36" s="238"/>
      <c r="UTW36" s="238"/>
      <c r="UTX36" s="238"/>
      <c r="UTY36" s="238"/>
      <c r="UTZ36" s="238"/>
      <c r="UUA36" s="238"/>
      <c r="UUB36" s="238"/>
      <c r="UUC36" s="238"/>
      <c r="UUL36" s="238"/>
      <c r="UUM36" s="238"/>
      <c r="UUN36" s="238"/>
      <c r="UUO36" s="238"/>
      <c r="UUP36" s="238"/>
      <c r="UUQ36" s="238"/>
      <c r="UUR36" s="238"/>
      <c r="UUS36" s="238"/>
      <c r="UVB36" s="238"/>
      <c r="UVC36" s="238"/>
      <c r="UVD36" s="238"/>
      <c r="UVE36" s="238"/>
      <c r="UVF36" s="238"/>
      <c r="UVG36" s="238"/>
      <c r="UVH36" s="238"/>
      <c r="UVI36" s="238"/>
      <c r="UVR36" s="238"/>
      <c r="UVS36" s="238"/>
      <c r="UVT36" s="238"/>
      <c r="UVU36" s="238"/>
      <c r="UVV36" s="238"/>
      <c r="UVW36" s="238"/>
      <c r="UVX36" s="238"/>
      <c r="UVY36" s="238"/>
      <c r="UWH36" s="238"/>
      <c r="UWI36" s="238"/>
      <c r="UWJ36" s="238"/>
      <c r="UWK36" s="238"/>
      <c r="UWL36" s="238"/>
      <c r="UWM36" s="238"/>
      <c r="UWN36" s="238"/>
      <c r="UWO36" s="238"/>
      <c r="UWX36" s="238"/>
      <c r="UWY36" s="238"/>
      <c r="UWZ36" s="238"/>
      <c r="UXA36" s="238"/>
      <c r="UXB36" s="238"/>
      <c r="UXC36" s="238"/>
      <c r="UXD36" s="238"/>
      <c r="UXE36" s="238"/>
      <c r="UXN36" s="238"/>
      <c r="UXO36" s="238"/>
      <c r="UXP36" s="238"/>
      <c r="UXQ36" s="238"/>
      <c r="UXR36" s="238"/>
      <c r="UXS36" s="238"/>
      <c r="UXT36" s="238"/>
      <c r="UXU36" s="238"/>
      <c r="UYD36" s="238"/>
      <c r="UYE36" s="238"/>
      <c r="UYF36" s="238"/>
      <c r="UYG36" s="238"/>
      <c r="UYH36" s="238"/>
      <c r="UYI36" s="238"/>
      <c r="UYJ36" s="238"/>
      <c r="UYK36" s="238"/>
      <c r="UYT36" s="238"/>
      <c r="UYU36" s="238"/>
      <c r="UYV36" s="238"/>
      <c r="UYW36" s="238"/>
      <c r="UYX36" s="238"/>
      <c r="UYY36" s="238"/>
      <c r="UYZ36" s="238"/>
      <c r="UZA36" s="238"/>
      <c r="UZJ36" s="238"/>
      <c r="UZK36" s="238"/>
      <c r="UZL36" s="238"/>
      <c r="UZM36" s="238"/>
      <c r="UZN36" s="238"/>
      <c r="UZO36" s="238"/>
      <c r="UZP36" s="238"/>
      <c r="UZQ36" s="238"/>
      <c r="UZZ36" s="238"/>
      <c r="VAA36" s="238"/>
      <c r="VAB36" s="238"/>
      <c r="VAC36" s="238"/>
      <c r="VAD36" s="238"/>
      <c r="VAE36" s="238"/>
      <c r="VAF36" s="238"/>
      <c r="VAG36" s="238"/>
      <c r="VAP36" s="238"/>
      <c r="VAQ36" s="238"/>
      <c r="VAR36" s="238"/>
      <c r="VAS36" s="238"/>
      <c r="VAT36" s="238"/>
      <c r="VAU36" s="238"/>
      <c r="VAV36" s="238"/>
      <c r="VAW36" s="238"/>
      <c r="VBF36" s="238"/>
      <c r="VBG36" s="238"/>
      <c r="VBH36" s="238"/>
      <c r="VBI36" s="238"/>
      <c r="VBJ36" s="238"/>
      <c r="VBK36" s="238"/>
      <c r="VBL36" s="238"/>
      <c r="VBM36" s="238"/>
      <c r="VBV36" s="238"/>
      <c r="VBW36" s="238"/>
      <c r="VBX36" s="238"/>
      <c r="VBY36" s="238"/>
      <c r="VBZ36" s="238"/>
      <c r="VCA36" s="238"/>
      <c r="VCB36" s="238"/>
      <c r="VCC36" s="238"/>
      <c r="VCL36" s="238"/>
      <c r="VCM36" s="238"/>
      <c r="VCN36" s="238"/>
      <c r="VCO36" s="238"/>
      <c r="VCP36" s="238"/>
      <c r="VCQ36" s="238"/>
      <c r="VCR36" s="238"/>
      <c r="VCS36" s="238"/>
      <c r="VDB36" s="238"/>
      <c r="VDC36" s="238"/>
      <c r="VDD36" s="238"/>
      <c r="VDE36" s="238"/>
      <c r="VDF36" s="238"/>
      <c r="VDG36" s="238"/>
      <c r="VDH36" s="238"/>
      <c r="VDI36" s="238"/>
      <c r="VDR36" s="238"/>
      <c r="VDS36" s="238"/>
      <c r="VDT36" s="238"/>
      <c r="VDU36" s="238"/>
      <c r="VDV36" s="238"/>
      <c r="VDW36" s="238"/>
      <c r="VDX36" s="238"/>
      <c r="VDY36" s="238"/>
      <c r="VEH36" s="238"/>
      <c r="VEI36" s="238"/>
      <c r="VEJ36" s="238"/>
      <c r="VEK36" s="238"/>
      <c r="VEL36" s="238"/>
      <c r="VEM36" s="238"/>
      <c r="VEN36" s="238"/>
      <c r="VEO36" s="238"/>
      <c r="VEX36" s="238"/>
      <c r="VEY36" s="238"/>
      <c r="VEZ36" s="238"/>
      <c r="VFA36" s="238"/>
      <c r="VFB36" s="238"/>
      <c r="VFC36" s="238"/>
      <c r="VFD36" s="238"/>
      <c r="VFE36" s="238"/>
      <c r="VFN36" s="238"/>
      <c r="VFO36" s="238"/>
      <c r="VFP36" s="238"/>
      <c r="VFQ36" s="238"/>
      <c r="VFR36" s="238"/>
      <c r="VFS36" s="238"/>
      <c r="VFT36" s="238"/>
      <c r="VFU36" s="238"/>
      <c r="VGD36" s="238"/>
      <c r="VGE36" s="238"/>
      <c r="VGF36" s="238"/>
      <c r="VGG36" s="238"/>
      <c r="VGH36" s="238"/>
      <c r="VGI36" s="238"/>
      <c r="VGJ36" s="238"/>
      <c r="VGK36" s="238"/>
      <c r="VGT36" s="238"/>
      <c r="VGU36" s="238"/>
      <c r="VGV36" s="238"/>
      <c r="VGW36" s="238"/>
      <c r="VGX36" s="238"/>
      <c r="VGY36" s="238"/>
      <c r="VGZ36" s="238"/>
      <c r="VHA36" s="238"/>
      <c r="VHJ36" s="238"/>
      <c r="VHK36" s="238"/>
      <c r="VHL36" s="238"/>
      <c r="VHM36" s="238"/>
      <c r="VHN36" s="238"/>
      <c r="VHO36" s="238"/>
      <c r="VHP36" s="238"/>
      <c r="VHQ36" s="238"/>
      <c r="VHZ36" s="238"/>
      <c r="VIA36" s="238"/>
      <c r="VIB36" s="238"/>
      <c r="VIC36" s="238"/>
      <c r="VID36" s="238"/>
      <c r="VIE36" s="238"/>
      <c r="VIF36" s="238"/>
      <c r="VIG36" s="238"/>
      <c r="VIP36" s="238"/>
      <c r="VIQ36" s="238"/>
      <c r="VIR36" s="238"/>
      <c r="VIS36" s="238"/>
      <c r="VIT36" s="238"/>
      <c r="VIU36" s="238"/>
      <c r="VIV36" s="238"/>
      <c r="VIW36" s="238"/>
      <c r="VJF36" s="238"/>
      <c r="VJG36" s="238"/>
      <c r="VJH36" s="238"/>
      <c r="VJI36" s="238"/>
      <c r="VJJ36" s="238"/>
      <c r="VJK36" s="238"/>
      <c r="VJL36" s="238"/>
      <c r="VJM36" s="238"/>
      <c r="VJV36" s="238"/>
      <c r="VJW36" s="238"/>
      <c r="VJX36" s="238"/>
      <c r="VJY36" s="238"/>
      <c r="VJZ36" s="238"/>
      <c r="VKA36" s="238"/>
      <c r="VKB36" s="238"/>
      <c r="VKC36" s="238"/>
      <c r="VKL36" s="238"/>
      <c r="VKM36" s="238"/>
      <c r="VKN36" s="238"/>
      <c r="VKO36" s="238"/>
      <c r="VKP36" s="238"/>
      <c r="VKQ36" s="238"/>
      <c r="VKR36" s="238"/>
      <c r="VKS36" s="238"/>
      <c r="VLB36" s="238"/>
      <c r="VLC36" s="238"/>
      <c r="VLD36" s="238"/>
      <c r="VLE36" s="238"/>
      <c r="VLF36" s="238"/>
      <c r="VLG36" s="238"/>
      <c r="VLH36" s="238"/>
      <c r="VLI36" s="238"/>
      <c r="VLR36" s="238"/>
      <c r="VLS36" s="238"/>
      <c r="VLT36" s="238"/>
      <c r="VLU36" s="238"/>
      <c r="VLV36" s="238"/>
      <c r="VLW36" s="238"/>
      <c r="VLX36" s="238"/>
      <c r="VLY36" s="238"/>
      <c r="VMH36" s="238"/>
      <c r="VMI36" s="238"/>
      <c r="VMJ36" s="238"/>
      <c r="VMK36" s="238"/>
      <c r="VML36" s="238"/>
      <c r="VMM36" s="238"/>
      <c r="VMN36" s="238"/>
      <c r="VMO36" s="238"/>
      <c r="VMX36" s="238"/>
      <c r="VMY36" s="238"/>
      <c r="VMZ36" s="238"/>
      <c r="VNA36" s="238"/>
      <c r="VNB36" s="238"/>
      <c r="VNC36" s="238"/>
      <c r="VND36" s="238"/>
      <c r="VNE36" s="238"/>
      <c r="VNN36" s="238"/>
      <c r="VNO36" s="238"/>
      <c r="VNP36" s="238"/>
      <c r="VNQ36" s="238"/>
      <c r="VNR36" s="238"/>
      <c r="VNS36" s="238"/>
      <c r="VNT36" s="238"/>
      <c r="VNU36" s="238"/>
      <c r="VOD36" s="238"/>
      <c r="VOE36" s="238"/>
      <c r="VOF36" s="238"/>
      <c r="VOG36" s="238"/>
      <c r="VOH36" s="238"/>
      <c r="VOI36" s="238"/>
      <c r="VOJ36" s="238"/>
      <c r="VOK36" s="238"/>
      <c r="VOT36" s="238"/>
      <c r="VOU36" s="238"/>
      <c r="VOV36" s="238"/>
      <c r="VOW36" s="238"/>
      <c r="VOX36" s="238"/>
      <c r="VOY36" s="238"/>
      <c r="VOZ36" s="238"/>
      <c r="VPA36" s="238"/>
      <c r="VPJ36" s="238"/>
      <c r="VPK36" s="238"/>
      <c r="VPL36" s="238"/>
      <c r="VPM36" s="238"/>
      <c r="VPN36" s="238"/>
      <c r="VPO36" s="238"/>
      <c r="VPP36" s="238"/>
      <c r="VPQ36" s="238"/>
      <c r="VPZ36" s="238"/>
      <c r="VQA36" s="238"/>
      <c r="VQB36" s="238"/>
      <c r="VQC36" s="238"/>
      <c r="VQD36" s="238"/>
      <c r="VQE36" s="238"/>
      <c r="VQF36" s="238"/>
      <c r="VQG36" s="238"/>
      <c r="VQP36" s="238"/>
      <c r="VQQ36" s="238"/>
      <c r="VQR36" s="238"/>
      <c r="VQS36" s="238"/>
      <c r="VQT36" s="238"/>
      <c r="VQU36" s="238"/>
      <c r="VQV36" s="238"/>
      <c r="VQW36" s="238"/>
      <c r="VRF36" s="238"/>
      <c r="VRG36" s="238"/>
      <c r="VRH36" s="238"/>
      <c r="VRI36" s="238"/>
      <c r="VRJ36" s="238"/>
      <c r="VRK36" s="238"/>
      <c r="VRL36" s="238"/>
      <c r="VRM36" s="238"/>
      <c r="VRV36" s="238"/>
      <c r="VRW36" s="238"/>
      <c r="VRX36" s="238"/>
      <c r="VRY36" s="238"/>
      <c r="VRZ36" s="238"/>
      <c r="VSA36" s="238"/>
      <c r="VSB36" s="238"/>
      <c r="VSC36" s="238"/>
      <c r="VSL36" s="238"/>
      <c r="VSM36" s="238"/>
      <c r="VSN36" s="238"/>
      <c r="VSO36" s="238"/>
      <c r="VSP36" s="238"/>
      <c r="VSQ36" s="238"/>
      <c r="VSR36" s="238"/>
      <c r="VSS36" s="238"/>
      <c r="VTB36" s="238"/>
      <c r="VTC36" s="238"/>
      <c r="VTD36" s="238"/>
      <c r="VTE36" s="238"/>
      <c r="VTF36" s="238"/>
      <c r="VTG36" s="238"/>
      <c r="VTH36" s="238"/>
      <c r="VTI36" s="238"/>
      <c r="VTR36" s="238"/>
      <c r="VTS36" s="238"/>
      <c r="VTT36" s="238"/>
      <c r="VTU36" s="238"/>
      <c r="VTV36" s="238"/>
      <c r="VTW36" s="238"/>
      <c r="VTX36" s="238"/>
      <c r="VTY36" s="238"/>
      <c r="VUH36" s="238"/>
      <c r="VUI36" s="238"/>
      <c r="VUJ36" s="238"/>
      <c r="VUK36" s="238"/>
      <c r="VUL36" s="238"/>
      <c r="VUM36" s="238"/>
      <c r="VUN36" s="238"/>
      <c r="VUO36" s="238"/>
      <c r="VUX36" s="238"/>
      <c r="VUY36" s="238"/>
      <c r="VUZ36" s="238"/>
      <c r="VVA36" s="238"/>
      <c r="VVB36" s="238"/>
      <c r="VVC36" s="238"/>
      <c r="VVD36" s="238"/>
      <c r="VVE36" s="238"/>
      <c r="VVN36" s="238"/>
      <c r="VVO36" s="238"/>
      <c r="VVP36" s="238"/>
      <c r="VVQ36" s="238"/>
      <c r="VVR36" s="238"/>
      <c r="VVS36" s="238"/>
      <c r="VVT36" s="238"/>
      <c r="VVU36" s="238"/>
      <c r="VWD36" s="238"/>
      <c r="VWE36" s="238"/>
      <c r="VWF36" s="238"/>
      <c r="VWG36" s="238"/>
      <c r="VWH36" s="238"/>
      <c r="VWI36" s="238"/>
      <c r="VWJ36" s="238"/>
      <c r="VWK36" s="238"/>
      <c r="VWT36" s="238"/>
      <c r="VWU36" s="238"/>
      <c r="VWV36" s="238"/>
      <c r="VWW36" s="238"/>
      <c r="VWX36" s="238"/>
      <c r="VWY36" s="238"/>
      <c r="VWZ36" s="238"/>
      <c r="VXA36" s="238"/>
      <c r="VXJ36" s="238"/>
      <c r="VXK36" s="238"/>
      <c r="VXL36" s="238"/>
      <c r="VXM36" s="238"/>
      <c r="VXN36" s="238"/>
      <c r="VXO36" s="238"/>
      <c r="VXP36" s="238"/>
      <c r="VXQ36" s="238"/>
      <c r="VXZ36" s="238"/>
      <c r="VYA36" s="238"/>
      <c r="VYB36" s="238"/>
      <c r="VYC36" s="238"/>
      <c r="VYD36" s="238"/>
      <c r="VYE36" s="238"/>
      <c r="VYF36" s="238"/>
      <c r="VYG36" s="238"/>
      <c r="VYP36" s="238"/>
      <c r="VYQ36" s="238"/>
      <c r="VYR36" s="238"/>
      <c r="VYS36" s="238"/>
      <c r="VYT36" s="238"/>
      <c r="VYU36" s="238"/>
      <c r="VYV36" s="238"/>
      <c r="VYW36" s="238"/>
      <c r="VZF36" s="238"/>
      <c r="VZG36" s="238"/>
      <c r="VZH36" s="238"/>
      <c r="VZI36" s="238"/>
      <c r="VZJ36" s="238"/>
      <c r="VZK36" s="238"/>
      <c r="VZL36" s="238"/>
      <c r="VZM36" s="238"/>
      <c r="VZV36" s="238"/>
      <c r="VZW36" s="238"/>
      <c r="VZX36" s="238"/>
      <c r="VZY36" s="238"/>
      <c r="VZZ36" s="238"/>
      <c r="WAA36" s="238"/>
      <c r="WAB36" s="238"/>
      <c r="WAC36" s="238"/>
      <c r="WAL36" s="238"/>
      <c r="WAM36" s="238"/>
      <c r="WAN36" s="238"/>
      <c r="WAO36" s="238"/>
      <c r="WAP36" s="238"/>
      <c r="WAQ36" s="238"/>
      <c r="WAR36" s="238"/>
      <c r="WAS36" s="238"/>
      <c r="WBB36" s="238"/>
      <c r="WBC36" s="238"/>
      <c r="WBD36" s="238"/>
      <c r="WBE36" s="238"/>
      <c r="WBF36" s="238"/>
      <c r="WBG36" s="238"/>
      <c r="WBH36" s="238"/>
      <c r="WBI36" s="238"/>
      <c r="WBR36" s="238"/>
      <c r="WBS36" s="238"/>
      <c r="WBT36" s="238"/>
      <c r="WBU36" s="238"/>
      <c r="WBV36" s="238"/>
      <c r="WBW36" s="238"/>
      <c r="WBX36" s="238"/>
      <c r="WBY36" s="238"/>
      <c r="WCH36" s="238"/>
      <c r="WCI36" s="238"/>
      <c r="WCJ36" s="238"/>
      <c r="WCK36" s="238"/>
      <c r="WCL36" s="238"/>
      <c r="WCM36" s="238"/>
      <c r="WCN36" s="238"/>
      <c r="WCO36" s="238"/>
      <c r="WCX36" s="238"/>
      <c r="WCY36" s="238"/>
      <c r="WCZ36" s="238"/>
      <c r="WDA36" s="238"/>
      <c r="WDB36" s="238"/>
      <c r="WDC36" s="238"/>
      <c r="WDD36" s="238"/>
      <c r="WDE36" s="238"/>
      <c r="WDN36" s="238"/>
      <c r="WDO36" s="238"/>
      <c r="WDP36" s="238"/>
      <c r="WDQ36" s="238"/>
      <c r="WDR36" s="238"/>
      <c r="WDS36" s="238"/>
      <c r="WDT36" s="238"/>
      <c r="WDU36" s="238"/>
      <c r="WED36" s="238"/>
      <c r="WEE36" s="238"/>
      <c r="WEF36" s="238"/>
      <c r="WEG36" s="238"/>
      <c r="WEH36" s="238"/>
      <c r="WEI36" s="238"/>
      <c r="WEJ36" s="238"/>
      <c r="WEK36" s="238"/>
      <c r="WET36" s="238"/>
      <c r="WEU36" s="238"/>
      <c r="WEV36" s="238"/>
      <c r="WEW36" s="238"/>
      <c r="WEX36" s="238"/>
      <c r="WEY36" s="238"/>
      <c r="WEZ36" s="238"/>
      <c r="WFA36" s="238"/>
      <c r="WFJ36" s="238"/>
      <c r="WFK36" s="238"/>
      <c r="WFL36" s="238"/>
      <c r="WFM36" s="238"/>
      <c r="WFN36" s="238"/>
      <c r="WFO36" s="238"/>
      <c r="WFP36" s="238"/>
      <c r="WFQ36" s="238"/>
      <c r="WFZ36" s="238"/>
      <c r="WGA36" s="238"/>
      <c r="WGB36" s="238"/>
      <c r="WGC36" s="238"/>
      <c r="WGD36" s="238"/>
      <c r="WGE36" s="238"/>
      <c r="WGF36" s="238"/>
      <c r="WGG36" s="238"/>
      <c r="WGP36" s="238"/>
      <c r="WGQ36" s="238"/>
      <c r="WGR36" s="238"/>
      <c r="WGS36" s="238"/>
      <c r="WGT36" s="238"/>
      <c r="WGU36" s="238"/>
      <c r="WGV36" s="238"/>
      <c r="WGW36" s="238"/>
      <c r="WHF36" s="238"/>
      <c r="WHG36" s="238"/>
      <c r="WHH36" s="238"/>
      <c r="WHI36" s="238"/>
      <c r="WHJ36" s="238"/>
      <c r="WHK36" s="238"/>
      <c r="WHL36" s="238"/>
      <c r="WHM36" s="238"/>
      <c r="WHV36" s="238"/>
      <c r="WHW36" s="238"/>
      <c r="WHX36" s="238"/>
      <c r="WHY36" s="238"/>
      <c r="WHZ36" s="238"/>
      <c r="WIA36" s="238"/>
      <c r="WIB36" s="238"/>
      <c r="WIC36" s="238"/>
      <c r="WIL36" s="238"/>
      <c r="WIM36" s="238"/>
      <c r="WIN36" s="238"/>
      <c r="WIO36" s="238"/>
      <c r="WIP36" s="238"/>
      <c r="WIQ36" s="238"/>
      <c r="WIR36" s="238"/>
      <c r="WIS36" s="238"/>
      <c r="WJB36" s="238"/>
      <c r="WJC36" s="238"/>
      <c r="WJD36" s="238"/>
      <c r="WJE36" s="238"/>
      <c r="WJF36" s="238"/>
      <c r="WJG36" s="238"/>
      <c r="WJH36" s="238"/>
      <c r="WJI36" s="238"/>
      <c r="WJR36" s="238"/>
      <c r="WJS36" s="238"/>
      <c r="WJT36" s="238"/>
      <c r="WJU36" s="238"/>
      <c r="WJV36" s="238"/>
      <c r="WJW36" s="238"/>
      <c r="WJX36" s="238"/>
      <c r="WJY36" s="238"/>
      <c r="WKH36" s="238"/>
      <c r="WKI36" s="238"/>
      <c r="WKJ36" s="238"/>
      <c r="WKK36" s="238"/>
      <c r="WKL36" s="238"/>
      <c r="WKM36" s="238"/>
      <c r="WKN36" s="238"/>
      <c r="WKO36" s="238"/>
      <c r="WKX36" s="238"/>
      <c r="WKY36" s="238"/>
      <c r="WKZ36" s="238"/>
      <c r="WLA36" s="238"/>
      <c r="WLB36" s="238"/>
      <c r="WLC36" s="238"/>
      <c r="WLD36" s="238"/>
      <c r="WLE36" s="238"/>
      <c r="WLN36" s="238"/>
      <c r="WLO36" s="238"/>
      <c r="WLP36" s="238"/>
      <c r="WLQ36" s="238"/>
      <c r="WLR36" s="238"/>
      <c r="WLS36" s="238"/>
      <c r="WLT36" s="238"/>
      <c r="WLU36" s="238"/>
      <c r="WMD36" s="238"/>
      <c r="WME36" s="238"/>
      <c r="WMF36" s="238"/>
      <c r="WMG36" s="238"/>
      <c r="WMH36" s="238"/>
      <c r="WMI36" s="238"/>
      <c r="WMJ36" s="238"/>
      <c r="WMK36" s="238"/>
      <c r="WMT36" s="238"/>
      <c r="WMU36" s="238"/>
      <c r="WMV36" s="238"/>
      <c r="WMW36" s="238"/>
      <c r="WMX36" s="238"/>
      <c r="WMY36" s="238"/>
      <c r="WMZ36" s="238"/>
      <c r="WNA36" s="238"/>
      <c r="WNJ36" s="238"/>
      <c r="WNK36" s="238"/>
      <c r="WNL36" s="238"/>
      <c r="WNM36" s="238"/>
      <c r="WNN36" s="238"/>
      <c r="WNO36" s="238"/>
      <c r="WNP36" s="238"/>
      <c r="WNQ36" s="238"/>
      <c r="WNZ36" s="238"/>
      <c r="WOA36" s="238"/>
      <c r="WOB36" s="238"/>
      <c r="WOC36" s="238"/>
      <c r="WOD36" s="238"/>
      <c r="WOE36" s="238"/>
      <c r="WOF36" s="238"/>
      <c r="WOG36" s="238"/>
      <c r="WOP36" s="238"/>
      <c r="WOQ36" s="238"/>
      <c r="WOR36" s="238"/>
      <c r="WOS36" s="238"/>
      <c r="WOT36" s="238"/>
      <c r="WOU36" s="238"/>
      <c r="WOV36" s="238"/>
      <c r="WOW36" s="238"/>
      <c r="WPF36" s="238"/>
      <c r="WPG36" s="238"/>
      <c r="WPH36" s="238"/>
      <c r="WPI36" s="238"/>
      <c r="WPJ36" s="238"/>
      <c r="WPK36" s="238"/>
      <c r="WPL36" s="238"/>
      <c r="WPM36" s="238"/>
      <c r="WPV36" s="238"/>
      <c r="WPW36" s="238"/>
      <c r="WPX36" s="238"/>
      <c r="WPY36" s="238"/>
      <c r="WPZ36" s="238"/>
      <c r="WQA36" s="238"/>
      <c r="WQB36" s="238"/>
      <c r="WQC36" s="238"/>
      <c r="WQL36" s="238"/>
      <c r="WQM36" s="238"/>
      <c r="WQN36" s="238"/>
      <c r="WQO36" s="238"/>
      <c r="WQP36" s="238"/>
      <c r="WQQ36" s="238"/>
      <c r="WQR36" s="238"/>
      <c r="WQS36" s="238"/>
      <c r="WRB36" s="238"/>
      <c r="WRC36" s="238"/>
      <c r="WRD36" s="238"/>
      <c r="WRE36" s="238"/>
      <c r="WRF36" s="238"/>
      <c r="WRG36" s="238"/>
      <c r="WRH36" s="238"/>
      <c r="WRI36" s="238"/>
      <c r="WRR36" s="238"/>
      <c r="WRS36" s="238"/>
      <c r="WRT36" s="238"/>
      <c r="WRU36" s="238"/>
      <c r="WRV36" s="238"/>
      <c r="WRW36" s="238"/>
      <c r="WRX36" s="238"/>
      <c r="WRY36" s="238"/>
      <c r="WSH36" s="238"/>
      <c r="WSI36" s="238"/>
      <c r="WSJ36" s="238"/>
      <c r="WSK36" s="238"/>
      <c r="WSL36" s="238"/>
      <c r="WSM36" s="238"/>
      <c r="WSN36" s="238"/>
      <c r="WSO36" s="238"/>
      <c r="WSX36" s="238"/>
      <c r="WSY36" s="238"/>
      <c r="WSZ36" s="238"/>
      <c r="WTA36" s="238"/>
      <c r="WTB36" s="238"/>
      <c r="WTC36" s="238"/>
      <c r="WTD36" s="238"/>
      <c r="WTE36" s="238"/>
      <c r="WTN36" s="238"/>
      <c r="WTO36" s="238"/>
      <c r="WTP36" s="238"/>
      <c r="WTQ36" s="238"/>
      <c r="WTR36" s="238"/>
      <c r="WTS36" s="238"/>
      <c r="WTT36" s="238"/>
      <c r="WTU36" s="238"/>
      <c r="WUD36" s="238"/>
      <c r="WUE36" s="238"/>
      <c r="WUF36" s="238"/>
      <c r="WUG36" s="238"/>
      <c r="WUH36" s="238"/>
      <c r="WUI36" s="238"/>
      <c r="WUJ36" s="238"/>
      <c r="WUK36" s="238"/>
      <c r="WUT36" s="238"/>
      <c r="WUU36" s="238"/>
      <c r="WUV36" s="238"/>
      <c r="WUW36" s="238"/>
      <c r="WUX36" s="238"/>
      <c r="WUY36" s="238"/>
      <c r="WUZ36" s="238"/>
      <c r="WVA36" s="238"/>
      <c r="WVJ36" s="238"/>
      <c r="WVK36" s="238"/>
      <c r="WVL36" s="238"/>
      <c r="WVM36" s="238"/>
      <c r="WVN36" s="238"/>
      <c r="WVO36" s="238"/>
      <c r="WVP36" s="238"/>
      <c r="WVQ36" s="238"/>
      <c r="WVZ36" s="238"/>
      <c r="WWA36" s="238"/>
      <c r="WWB36" s="238"/>
      <c r="WWC36" s="238"/>
      <c r="WWD36" s="238"/>
      <c r="WWE36" s="238"/>
      <c r="WWF36" s="238"/>
      <c r="WWG36" s="238"/>
      <c r="WWP36" s="238"/>
      <c r="WWQ36" s="238"/>
      <c r="WWR36" s="238"/>
      <c r="WWS36" s="238"/>
      <c r="WWT36" s="238"/>
      <c r="WWU36" s="238"/>
      <c r="WWV36" s="238"/>
      <c r="WWW36" s="238"/>
      <c r="WXF36" s="238"/>
      <c r="WXG36" s="238"/>
      <c r="WXH36" s="238"/>
      <c r="WXI36" s="238"/>
      <c r="WXJ36" s="238"/>
      <c r="WXK36" s="238"/>
      <c r="WXL36" s="238"/>
      <c r="WXM36" s="238"/>
      <c r="WXV36" s="238"/>
      <c r="WXW36" s="238"/>
      <c r="WXX36" s="238"/>
      <c r="WXY36" s="238"/>
      <c r="WXZ36" s="238"/>
      <c r="WYA36" s="238"/>
      <c r="WYB36" s="238"/>
      <c r="WYC36" s="238"/>
      <c r="WYL36" s="238"/>
      <c r="WYM36" s="238"/>
      <c r="WYN36" s="238"/>
      <c r="WYO36" s="238"/>
      <c r="WYP36" s="238"/>
      <c r="WYQ36" s="238"/>
      <c r="WYR36" s="238"/>
      <c r="WYS36" s="238"/>
      <c r="WZB36" s="238"/>
      <c r="WZC36" s="238"/>
      <c r="WZD36" s="238"/>
      <c r="WZE36" s="238"/>
      <c r="WZF36" s="238"/>
      <c r="WZG36" s="238"/>
      <c r="WZH36" s="238"/>
      <c r="WZI36" s="238"/>
      <c r="WZR36" s="238"/>
      <c r="WZS36" s="238"/>
      <c r="WZT36" s="238"/>
      <c r="WZU36" s="238"/>
      <c r="WZV36" s="238"/>
      <c r="WZW36" s="238"/>
      <c r="WZX36" s="238"/>
      <c r="WZY36" s="238"/>
      <c r="XAH36" s="238"/>
      <c r="XAI36" s="238"/>
      <c r="XAJ36" s="238"/>
      <c r="XAK36" s="238"/>
      <c r="XAL36" s="238"/>
      <c r="XAM36" s="238"/>
      <c r="XAN36" s="238"/>
      <c r="XAO36" s="238"/>
      <c r="XAX36" s="238"/>
      <c r="XAY36" s="238"/>
      <c r="XAZ36" s="238"/>
      <c r="XBA36" s="238"/>
      <c r="XBB36" s="238"/>
      <c r="XBC36" s="238"/>
      <c r="XBD36" s="238"/>
      <c r="XBE36" s="238"/>
      <c r="XBN36" s="238"/>
      <c r="XBO36" s="238"/>
      <c r="XBP36" s="238"/>
      <c r="XBQ36" s="238"/>
      <c r="XBR36" s="238"/>
      <c r="XBS36" s="238"/>
      <c r="XBT36" s="238"/>
      <c r="XBU36" s="238"/>
      <c r="XCD36" s="238"/>
      <c r="XCE36" s="238"/>
      <c r="XCF36" s="238"/>
      <c r="XCG36" s="238"/>
      <c r="XCH36" s="238"/>
      <c r="XCI36" s="238"/>
      <c r="XCJ36" s="238"/>
      <c r="XCK36" s="238"/>
      <c r="XCT36" s="238"/>
      <c r="XCU36" s="238"/>
      <c r="XCV36" s="238"/>
      <c r="XCW36" s="238"/>
      <c r="XCX36" s="238"/>
      <c r="XCY36" s="238"/>
      <c r="XCZ36" s="238"/>
      <c r="XDA36" s="238"/>
      <c r="XDJ36" s="238"/>
      <c r="XDK36" s="238"/>
      <c r="XDL36" s="238"/>
      <c r="XDM36" s="238"/>
      <c r="XDN36" s="238"/>
      <c r="XDO36" s="238"/>
      <c r="XDP36" s="238"/>
      <c r="XDQ36" s="238"/>
      <c r="XDZ36" s="238"/>
      <c r="XEA36" s="238"/>
      <c r="XEB36" s="238"/>
      <c r="XEC36" s="238"/>
      <c r="XED36" s="238"/>
      <c r="XEE36" s="238"/>
      <c r="XEF36" s="238"/>
      <c r="XEG36" s="238"/>
      <c r="XEP36" s="238"/>
      <c r="XEQ36" s="238"/>
      <c r="XER36" s="238"/>
      <c r="XES36" s="238"/>
      <c r="XET36" s="238"/>
      <c r="XEU36" s="238"/>
      <c r="XEV36" s="238"/>
      <c r="XEW36" s="238"/>
    </row>
    <row r="37" spans="2:1017 1026:2041 2050:3065 3074:4089 4098:5113 5122:6137 6146:7161 7170:8185 8194:9209 9218:10233 10242:11257 11266:12281 12290:13305 13314:14329 14338:15353 15362:16377" s="170" customFormat="1" ht="21.2" customHeight="1">
      <c r="B37" s="511"/>
      <c r="C37" s="511"/>
      <c r="D37" s="511"/>
      <c r="E37" s="511"/>
      <c r="F37" s="511"/>
      <c r="G37" s="511"/>
      <c r="H37" s="511"/>
      <c r="I37" s="367"/>
      <c r="K37" s="525"/>
      <c r="P37" s="9"/>
      <c r="Q37" s="9"/>
      <c r="R37" s="9"/>
      <c r="S37" s="9"/>
      <c r="T37" s="367"/>
      <c r="U37" s="367"/>
      <c r="V37" s="238">
        <f>IF(codeexpi&gt;" ",1,0)</f>
        <v>0</v>
      </c>
      <c r="W37" s="238" t="s">
        <v>852</v>
      </c>
      <c r="X37" s="238"/>
      <c r="Y37" s="238"/>
      <c r="Z37" s="13"/>
      <c r="AA37" s="13"/>
      <c r="AB37" s="13"/>
      <c r="AC37" s="13"/>
      <c r="AD37" s="13"/>
      <c r="AE37" s="13"/>
      <c r="AF37" s="13"/>
      <c r="AH37" s="367"/>
      <c r="AI37" s="367"/>
      <c r="AJ37" s="367"/>
      <c r="AK37" s="367"/>
      <c r="AL37" s="367"/>
      <c r="AM37" s="367"/>
      <c r="AN37" s="367"/>
      <c r="AO37" s="367"/>
      <c r="AP37" s="13"/>
      <c r="AQ37" s="13"/>
      <c r="AR37" s="13"/>
      <c r="AS37" s="13"/>
      <c r="AT37" s="13"/>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c r="ED37" s="367"/>
      <c r="EE37" s="367"/>
      <c r="EF37" s="367"/>
      <c r="EG37" s="367"/>
      <c r="EH37" s="367"/>
      <c r="EI37" s="367"/>
      <c r="EJ37" s="367"/>
      <c r="EK37" s="367"/>
      <c r="EL37" s="367"/>
      <c r="EM37" s="367"/>
      <c r="EN37" s="367"/>
      <c r="EO37" s="367"/>
      <c r="EP37" s="367"/>
      <c r="EQ37" s="367"/>
      <c r="ER37" s="367"/>
      <c r="ES37" s="367"/>
      <c r="ET37" s="367"/>
      <c r="EU37" s="367"/>
      <c r="EV37" s="367"/>
      <c r="EW37" s="367"/>
      <c r="EX37" s="367"/>
      <c r="EY37" s="367"/>
      <c r="EZ37" s="367"/>
      <c r="FA37" s="367"/>
      <c r="FB37" s="367"/>
      <c r="FC37" s="367"/>
      <c r="FD37" s="367"/>
      <c r="FE37" s="367"/>
      <c r="FF37" s="367"/>
      <c r="FG37" s="367"/>
      <c r="FH37" s="367"/>
      <c r="FI37" s="367"/>
      <c r="FJ37" s="367"/>
      <c r="FK37" s="367"/>
      <c r="FL37" s="367"/>
      <c r="FM37" s="367"/>
      <c r="FN37" s="367"/>
      <c r="FO37" s="367"/>
      <c r="FP37" s="367"/>
      <c r="FQ37" s="367"/>
      <c r="FR37" s="367"/>
      <c r="FS37" s="367"/>
      <c r="FT37" s="367"/>
      <c r="FU37" s="367"/>
      <c r="FV37" s="367"/>
      <c r="FW37" s="367"/>
      <c r="FX37" s="367"/>
      <c r="FY37" s="367"/>
      <c r="FZ37" s="367"/>
      <c r="GA37" s="367"/>
      <c r="GB37" s="367"/>
      <c r="GC37" s="367"/>
      <c r="GD37" s="367"/>
      <c r="GE37" s="367"/>
      <c r="GF37" s="367"/>
      <c r="GG37" s="367"/>
      <c r="GH37" s="367"/>
      <c r="GI37" s="367"/>
      <c r="GJ37" s="367"/>
      <c r="GK37" s="367"/>
      <c r="GL37" s="367"/>
      <c r="GM37" s="367"/>
      <c r="GN37" s="367"/>
      <c r="GO37" s="367"/>
      <c r="GP37" s="367"/>
      <c r="GQ37" s="367"/>
      <c r="GR37" s="367"/>
      <c r="GS37" s="367"/>
      <c r="GT37" s="367"/>
      <c r="GU37" s="367"/>
      <c r="GV37" s="367"/>
      <c r="GW37" s="367"/>
      <c r="GX37" s="367"/>
      <c r="GY37" s="367"/>
      <c r="GZ37" s="367"/>
      <c r="HA37" s="367"/>
      <c r="HB37" s="367"/>
      <c r="HC37" s="367"/>
      <c r="HD37" s="367"/>
      <c r="HE37" s="367"/>
      <c r="HF37" s="367"/>
      <c r="HG37" s="367"/>
      <c r="HH37" s="367"/>
      <c r="HI37" s="367"/>
      <c r="HJ37" s="367"/>
      <c r="HK37" s="367"/>
      <c r="HL37" s="367"/>
      <c r="HM37" s="367"/>
      <c r="HN37" s="367"/>
      <c r="HO37" s="367"/>
      <c r="HP37" s="367"/>
      <c r="HQ37" s="367"/>
      <c r="HR37" s="367"/>
      <c r="HS37" s="367"/>
      <c r="HT37" s="367"/>
      <c r="HU37" s="367"/>
      <c r="HV37" s="367"/>
      <c r="HW37" s="367"/>
      <c r="HX37" s="367"/>
      <c r="HY37" s="367"/>
      <c r="HZ37" s="367"/>
      <c r="IA37" s="367"/>
      <c r="IB37" s="367"/>
      <c r="IC37" s="367"/>
      <c r="ID37" s="367"/>
      <c r="IE37" s="367"/>
      <c r="IF37" s="367"/>
      <c r="IG37" s="367"/>
      <c r="IH37" s="367"/>
      <c r="II37" s="367"/>
      <c r="IJ37" s="367"/>
      <c r="IK37" s="367"/>
      <c r="IL37" s="367"/>
      <c r="IM37" s="367"/>
      <c r="IN37" s="367"/>
      <c r="IO37" s="367"/>
      <c r="IP37" s="367"/>
      <c r="IQ37" s="367"/>
      <c r="IR37" s="367"/>
      <c r="IS37" s="367"/>
      <c r="IT37" s="367"/>
      <c r="IU37" s="367"/>
      <c r="IV37" s="367"/>
      <c r="IW37" s="367"/>
      <c r="IX37" s="367"/>
      <c r="IY37" s="367"/>
      <c r="IZ37" s="367"/>
      <c r="JA37" s="367"/>
      <c r="JB37" s="367"/>
      <c r="JC37" s="367"/>
      <c r="JD37" s="367"/>
      <c r="JE37" s="367"/>
      <c r="JF37" s="367"/>
      <c r="JG37" s="367"/>
      <c r="JH37" s="367"/>
      <c r="JI37" s="367"/>
      <c r="JJ37" s="367"/>
      <c r="JK37" s="367"/>
      <c r="JL37" s="367"/>
      <c r="JM37" s="367"/>
      <c r="JN37" s="367"/>
      <c r="JO37" s="367"/>
      <c r="JP37" s="367"/>
      <c r="JQ37" s="367"/>
      <c r="JR37" s="367"/>
      <c r="JS37" s="367"/>
      <c r="JT37" s="367"/>
      <c r="JU37" s="367"/>
      <c r="JV37" s="367"/>
      <c r="JW37" s="367"/>
      <c r="JX37" s="367"/>
      <c r="JY37" s="367"/>
      <c r="JZ37" s="367"/>
      <c r="KA37" s="367"/>
      <c r="KB37" s="367"/>
      <c r="KC37" s="367"/>
      <c r="KD37" s="367"/>
      <c r="KE37" s="367"/>
      <c r="KF37" s="367"/>
      <c r="KG37" s="367"/>
      <c r="KH37" s="367"/>
      <c r="KI37" s="367"/>
      <c r="KJ37" s="367"/>
      <c r="KK37" s="367"/>
      <c r="KL37" s="367"/>
      <c r="KM37" s="367"/>
      <c r="KN37" s="367"/>
      <c r="KO37" s="367"/>
      <c r="KP37" s="367"/>
      <c r="KQ37" s="367"/>
      <c r="KR37" s="367"/>
      <c r="KS37" s="367"/>
      <c r="KT37" s="367"/>
      <c r="KU37" s="367"/>
      <c r="KV37" s="367"/>
      <c r="KW37" s="367"/>
      <c r="KX37" s="367"/>
      <c r="KY37" s="367"/>
      <c r="KZ37" s="367"/>
      <c r="LA37" s="367"/>
      <c r="LB37" s="367"/>
      <c r="LC37" s="367"/>
      <c r="LD37" s="367"/>
      <c r="LE37" s="367"/>
      <c r="LF37" s="367"/>
      <c r="LG37" s="367"/>
      <c r="LH37" s="367"/>
      <c r="LI37" s="367"/>
      <c r="LJ37" s="367"/>
      <c r="LK37" s="367"/>
      <c r="LL37" s="367"/>
      <c r="LM37" s="367"/>
      <c r="LN37" s="367"/>
      <c r="LO37" s="367"/>
      <c r="LP37" s="367"/>
      <c r="LQ37" s="367"/>
      <c r="LR37" s="367"/>
      <c r="LS37" s="367"/>
      <c r="LT37" s="367"/>
      <c r="LU37" s="367"/>
      <c r="LV37" s="367"/>
      <c r="LW37" s="367"/>
      <c r="LX37" s="367"/>
      <c r="LY37" s="367"/>
      <c r="LZ37" s="367"/>
      <c r="MA37" s="367"/>
      <c r="MB37" s="367"/>
      <c r="MC37" s="367"/>
      <c r="MD37" s="367"/>
      <c r="ME37" s="367"/>
      <c r="MF37" s="367"/>
      <c r="MG37" s="367"/>
      <c r="MH37" s="367"/>
      <c r="MI37" s="367"/>
      <c r="MJ37" s="367"/>
      <c r="MK37" s="367"/>
      <c r="ML37" s="367"/>
      <c r="MM37" s="367"/>
      <c r="MN37" s="367"/>
      <c r="MO37" s="367"/>
      <c r="MP37" s="367"/>
      <c r="MQ37" s="367"/>
      <c r="MR37" s="367"/>
      <c r="MS37" s="367"/>
      <c r="MT37" s="367"/>
      <c r="MU37" s="367"/>
      <c r="MV37" s="367"/>
      <c r="MW37" s="367"/>
      <c r="MX37" s="367"/>
      <c r="MY37" s="367"/>
      <c r="MZ37" s="367"/>
      <c r="NA37" s="367"/>
      <c r="NB37" s="367"/>
      <c r="NC37" s="367"/>
      <c r="ND37" s="367"/>
      <c r="NE37" s="367"/>
      <c r="NF37" s="367"/>
      <c r="NG37" s="367"/>
      <c r="NH37" s="367"/>
      <c r="NI37" s="367"/>
      <c r="NJ37" s="367"/>
      <c r="NK37" s="367"/>
      <c r="NL37" s="367"/>
      <c r="NM37" s="367"/>
      <c r="NN37" s="367"/>
      <c r="NO37" s="367"/>
      <c r="NP37" s="367"/>
      <c r="NQ37" s="367"/>
      <c r="NR37" s="367"/>
      <c r="NS37" s="367"/>
      <c r="NT37" s="367"/>
      <c r="NU37" s="367"/>
      <c r="NV37" s="367"/>
      <c r="NW37" s="367"/>
      <c r="NX37" s="367"/>
      <c r="NY37" s="367"/>
      <c r="NZ37" s="367"/>
      <c r="OA37" s="367"/>
      <c r="OB37" s="367"/>
      <c r="OC37" s="367"/>
      <c r="OD37" s="367"/>
      <c r="OE37" s="367"/>
      <c r="OF37" s="367"/>
      <c r="OG37" s="367"/>
      <c r="OH37" s="367"/>
      <c r="OI37" s="367"/>
      <c r="OJ37" s="367"/>
      <c r="OK37" s="367"/>
      <c r="OL37" s="367"/>
      <c r="OM37" s="367"/>
      <c r="ON37" s="367"/>
      <c r="OO37" s="367"/>
      <c r="OP37" s="367"/>
      <c r="OQ37" s="367"/>
      <c r="OR37" s="367"/>
      <c r="OS37" s="367"/>
      <c r="OT37" s="367"/>
      <c r="OU37" s="367"/>
      <c r="OV37" s="367"/>
      <c r="OW37" s="367"/>
      <c r="OX37" s="367"/>
      <c r="OY37" s="367"/>
      <c r="OZ37" s="367"/>
      <c r="PA37" s="367"/>
      <c r="PB37" s="367"/>
      <c r="PC37" s="367"/>
      <c r="PD37" s="367"/>
      <c r="PE37" s="367"/>
      <c r="PF37" s="367"/>
      <c r="PG37" s="367"/>
      <c r="PH37" s="367"/>
      <c r="PI37" s="367"/>
      <c r="PJ37" s="367"/>
      <c r="PK37" s="367"/>
      <c r="PL37" s="367"/>
      <c r="PM37" s="367"/>
      <c r="PN37" s="367"/>
      <c r="PO37" s="367"/>
      <c r="PR37" s="367"/>
      <c r="PS37" s="367"/>
      <c r="PT37" s="367"/>
      <c r="PU37" s="367"/>
      <c r="PV37" s="367"/>
      <c r="PW37" s="367"/>
      <c r="PX37" s="367"/>
      <c r="PY37" s="367"/>
      <c r="QH37" s="367"/>
      <c r="QI37" s="367"/>
      <c r="QJ37" s="367"/>
      <c r="QK37" s="367"/>
      <c r="QL37" s="367"/>
      <c r="QM37" s="367"/>
      <c r="QN37" s="367"/>
      <c r="QO37" s="367"/>
      <c r="QX37" s="367"/>
      <c r="QY37" s="367"/>
      <c r="QZ37" s="367"/>
      <c r="RA37" s="367"/>
      <c r="RB37" s="367"/>
      <c r="RC37" s="367"/>
      <c r="RD37" s="367"/>
      <c r="RE37" s="367"/>
      <c r="RN37" s="367"/>
      <c r="RO37" s="367"/>
      <c r="RP37" s="367"/>
      <c r="RQ37" s="367"/>
      <c r="RR37" s="367"/>
      <c r="RS37" s="367"/>
      <c r="RT37" s="367"/>
      <c r="RU37" s="367"/>
      <c r="SD37" s="367"/>
      <c r="SE37" s="367"/>
      <c r="SF37" s="367"/>
      <c r="SG37" s="367"/>
      <c r="SH37" s="367"/>
      <c r="SI37" s="367"/>
      <c r="SJ37" s="367"/>
      <c r="SK37" s="367"/>
      <c r="ST37" s="367"/>
      <c r="SU37" s="367"/>
      <c r="SV37" s="367"/>
      <c r="SW37" s="367"/>
      <c r="SX37" s="367"/>
      <c r="SY37" s="367"/>
      <c r="SZ37" s="367"/>
      <c r="TA37" s="367"/>
      <c r="TJ37" s="367"/>
      <c r="TK37" s="367"/>
      <c r="TL37" s="367"/>
      <c r="TM37" s="367"/>
      <c r="TN37" s="367"/>
      <c r="TO37" s="367"/>
      <c r="TP37" s="367"/>
      <c r="TQ37" s="367"/>
      <c r="TZ37" s="367"/>
      <c r="UA37" s="367"/>
      <c r="UB37" s="367"/>
      <c r="UC37" s="367"/>
      <c r="UD37" s="367"/>
      <c r="UE37" s="367"/>
      <c r="UF37" s="367"/>
      <c r="UG37" s="367"/>
      <c r="UP37" s="367"/>
      <c r="UQ37" s="367"/>
      <c r="UR37" s="367"/>
      <c r="US37" s="367"/>
      <c r="UT37" s="367"/>
      <c r="UU37" s="367"/>
      <c r="UV37" s="367"/>
      <c r="UW37" s="367"/>
      <c r="VF37" s="367"/>
      <c r="VG37" s="367"/>
      <c r="VH37" s="367"/>
      <c r="VI37" s="367"/>
      <c r="VJ37" s="367"/>
      <c r="VK37" s="367"/>
      <c r="VL37" s="367"/>
      <c r="VM37" s="367"/>
      <c r="VV37" s="367"/>
      <c r="VW37" s="367"/>
      <c r="VX37" s="367"/>
      <c r="VY37" s="367"/>
      <c r="VZ37" s="367"/>
      <c r="WA37" s="367"/>
      <c r="WB37" s="367"/>
      <c r="WC37" s="367"/>
      <c r="WL37" s="367"/>
      <c r="WM37" s="367"/>
      <c r="WN37" s="367"/>
      <c r="WO37" s="367"/>
      <c r="WP37" s="367"/>
      <c r="WQ37" s="367"/>
      <c r="WR37" s="367"/>
      <c r="WS37" s="367"/>
      <c r="XB37" s="367"/>
      <c r="XC37" s="367"/>
      <c r="XD37" s="367"/>
      <c r="XE37" s="367"/>
      <c r="XF37" s="367"/>
      <c r="XG37" s="367"/>
      <c r="XH37" s="367"/>
      <c r="XI37" s="367"/>
      <c r="XR37" s="367"/>
      <c r="XS37" s="367"/>
      <c r="XT37" s="367"/>
      <c r="XU37" s="367"/>
      <c r="XV37" s="367"/>
      <c r="XW37" s="367"/>
      <c r="XX37" s="367"/>
      <c r="XY37" s="367"/>
      <c r="YH37" s="367"/>
      <c r="YI37" s="367"/>
      <c r="YJ37" s="367"/>
      <c r="YK37" s="367"/>
      <c r="YL37" s="367"/>
      <c r="YM37" s="367"/>
      <c r="YN37" s="367"/>
      <c r="YO37" s="367"/>
      <c r="YX37" s="367"/>
      <c r="YY37" s="367"/>
      <c r="YZ37" s="367"/>
      <c r="ZA37" s="367"/>
      <c r="ZB37" s="367"/>
      <c r="ZC37" s="367"/>
      <c r="ZD37" s="367"/>
      <c r="ZE37" s="367"/>
      <c r="ZN37" s="367"/>
      <c r="ZO37" s="367"/>
      <c r="ZP37" s="367"/>
      <c r="ZQ37" s="367"/>
      <c r="ZR37" s="367"/>
      <c r="ZS37" s="367"/>
      <c r="ZT37" s="367"/>
      <c r="ZU37" s="367"/>
      <c r="AAD37" s="367"/>
      <c r="AAE37" s="367"/>
      <c r="AAF37" s="367"/>
      <c r="AAG37" s="367"/>
      <c r="AAH37" s="367"/>
      <c r="AAI37" s="367"/>
      <c r="AAJ37" s="367"/>
      <c r="AAK37" s="367"/>
      <c r="AAT37" s="367"/>
      <c r="AAU37" s="367"/>
      <c r="AAV37" s="367"/>
      <c r="AAW37" s="367"/>
      <c r="AAX37" s="367"/>
      <c r="AAY37" s="367"/>
      <c r="AAZ37" s="367"/>
      <c r="ABA37" s="367"/>
      <c r="ABJ37" s="367"/>
      <c r="ABK37" s="367"/>
      <c r="ABL37" s="367"/>
      <c r="ABM37" s="367"/>
      <c r="ABN37" s="367"/>
      <c r="ABO37" s="367"/>
      <c r="ABP37" s="367"/>
      <c r="ABQ37" s="367"/>
      <c r="ABZ37" s="367"/>
      <c r="ACA37" s="367"/>
      <c r="ACB37" s="367"/>
      <c r="ACC37" s="367"/>
      <c r="ACD37" s="367"/>
      <c r="ACE37" s="367"/>
      <c r="ACF37" s="367"/>
      <c r="ACG37" s="367"/>
      <c r="ACP37" s="367"/>
      <c r="ACQ37" s="367"/>
      <c r="ACR37" s="367"/>
      <c r="ACS37" s="367"/>
      <c r="ACT37" s="367"/>
      <c r="ACU37" s="367"/>
      <c r="ACV37" s="367"/>
      <c r="ACW37" s="367"/>
      <c r="ADF37" s="367"/>
      <c r="ADG37" s="367"/>
      <c r="ADH37" s="367"/>
      <c r="ADI37" s="367"/>
      <c r="ADJ37" s="367"/>
      <c r="ADK37" s="367"/>
      <c r="ADL37" s="367"/>
      <c r="ADM37" s="367"/>
      <c r="ADV37" s="367"/>
      <c r="ADW37" s="367"/>
      <c r="ADX37" s="367"/>
      <c r="ADY37" s="367"/>
      <c r="ADZ37" s="367"/>
      <c r="AEA37" s="367"/>
      <c r="AEB37" s="367"/>
      <c r="AEC37" s="367"/>
      <c r="AEL37" s="367"/>
      <c r="AEM37" s="367"/>
      <c r="AEN37" s="367"/>
      <c r="AEO37" s="367"/>
      <c r="AEP37" s="367"/>
      <c r="AEQ37" s="367"/>
      <c r="AER37" s="367"/>
      <c r="AES37" s="367"/>
      <c r="AFB37" s="367"/>
      <c r="AFC37" s="367"/>
      <c r="AFD37" s="367"/>
      <c r="AFE37" s="367"/>
      <c r="AFF37" s="367"/>
      <c r="AFG37" s="367"/>
      <c r="AFH37" s="367"/>
      <c r="AFI37" s="367"/>
      <c r="AFR37" s="367"/>
      <c r="AFS37" s="367"/>
      <c r="AFT37" s="367"/>
      <c r="AFU37" s="367"/>
      <c r="AFV37" s="367"/>
      <c r="AFW37" s="367"/>
      <c r="AFX37" s="367"/>
      <c r="AFY37" s="367"/>
      <c r="AGH37" s="367"/>
      <c r="AGI37" s="367"/>
      <c r="AGJ37" s="367"/>
      <c r="AGK37" s="367"/>
      <c r="AGL37" s="367"/>
      <c r="AGM37" s="367"/>
      <c r="AGN37" s="367"/>
      <c r="AGO37" s="367"/>
      <c r="AGX37" s="367"/>
      <c r="AGY37" s="367"/>
      <c r="AGZ37" s="367"/>
      <c r="AHA37" s="367"/>
      <c r="AHB37" s="367"/>
      <c r="AHC37" s="367"/>
      <c r="AHD37" s="367"/>
      <c r="AHE37" s="367"/>
      <c r="AHN37" s="367"/>
      <c r="AHO37" s="367"/>
      <c r="AHP37" s="367"/>
      <c r="AHQ37" s="367"/>
      <c r="AHR37" s="367"/>
      <c r="AHS37" s="367"/>
      <c r="AHT37" s="367"/>
      <c r="AHU37" s="367"/>
      <c r="AID37" s="367"/>
      <c r="AIE37" s="367"/>
      <c r="AIF37" s="367"/>
      <c r="AIG37" s="367"/>
      <c r="AIH37" s="367"/>
      <c r="AII37" s="367"/>
      <c r="AIJ37" s="367"/>
      <c r="AIK37" s="367"/>
      <c r="AIT37" s="367"/>
      <c r="AIU37" s="367"/>
      <c r="AIV37" s="367"/>
      <c r="AIW37" s="367"/>
      <c r="AIX37" s="367"/>
      <c r="AIY37" s="367"/>
      <c r="AIZ37" s="367"/>
      <c r="AJA37" s="367"/>
      <c r="AJJ37" s="367"/>
      <c r="AJK37" s="367"/>
      <c r="AJL37" s="367"/>
      <c r="AJM37" s="367"/>
      <c r="AJN37" s="367"/>
      <c r="AJO37" s="367"/>
      <c r="AJP37" s="367"/>
      <c r="AJQ37" s="367"/>
      <c r="AJZ37" s="367"/>
      <c r="AKA37" s="367"/>
      <c r="AKB37" s="367"/>
      <c r="AKC37" s="367"/>
      <c r="AKD37" s="367"/>
      <c r="AKE37" s="367"/>
      <c r="AKF37" s="367"/>
      <c r="AKG37" s="367"/>
      <c r="AKP37" s="367"/>
      <c r="AKQ37" s="367"/>
      <c r="AKR37" s="367"/>
      <c r="AKS37" s="367"/>
      <c r="AKT37" s="367"/>
      <c r="AKU37" s="367"/>
      <c r="AKV37" s="367"/>
      <c r="AKW37" s="367"/>
      <c r="ALF37" s="367"/>
      <c r="ALG37" s="367"/>
      <c r="ALH37" s="367"/>
      <c r="ALI37" s="367"/>
      <c r="ALJ37" s="367"/>
      <c r="ALK37" s="367"/>
      <c r="ALL37" s="367"/>
      <c r="ALM37" s="367"/>
      <c r="ALV37" s="367"/>
      <c r="ALW37" s="367"/>
      <c r="ALX37" s="367"/>
      <c r="ALY37" s="367"/>
      <c r="ALZ37" s="367"/>
      <c r="AMA37" s="367"/>
      <c r="AMB37" s="367"/>
      <c r="AMC37" s="367"/>
      <c r="AML37" s="367"/>
      <c r="AMM37" s="367"/>
      <c r="AMN37" s="367"/>
      <c r="AMO37" s="367"/>
      <c r="AMP37" s="367"/>
      <c r="AMQ37" s="367"/>
      <c r="AMR37" s="367"/>
      <c r="AMS37" s="367"/>
      <c r="ANB37" s="367"/>
      <c r="ANC37" s="367"/>
      <c r="AND37" s="367"/>
      <c r="ANE37" s="367"/>
      <c r="ANF37" s="367"/>
      <c r="ANG37" s="367"/>
      <c r="ANH37" s="367"/>
      <c r="ANI37" s="367"/>
      <c r="ANR37" s="367"/>
      <c r="ANS37" s="367"/>
      <c r="ANT37" s="367"/>
      <c r="ANU37" s="367"/>
      <c r="ANV37" s="367"/>
      <c r="ANW37" s="367"/>
      <c r="ANX37" s="367"/>
      <c r="ANY37" s="367"/>
      <c r="AOH37" s="367"/>
      <c r="AOI37" s="367"/>
      <c r="AOJ37" s="367"/>
      <c r="AOK37" s="367"/>
      <c r="AOL37" s="367"/>
      <c r="AOM37" s="367"/>
      <c r="AON37" s="367"/>
      <c r="AOO37" s="367"/>
      <c r="AOX37" s="367"/>
      <c r="AOY37" s="367"/>
      <c r="AOZ37" s="367"/>
      <c r="APA37" s="367"/>
      <c r="APB37" s="367"/>
      <c r="APC37" s="367"/>
      <c r="APD37" s="367"/>
      <c r="APE37" s="367"/>
      <c r="APN37" s="367"/>
      <c r="APO37" s="367"/>
      <c r="APP37" s="367"/>
      <c r="APQ37" s="367"/>
      <c r="APR37" s="367"/>
      <c r="APS37" s="367"/>
      <c r="APT37" s="367"/>
      <c r="APU37" s="367"/>
      <c r="AQD37" s="367"/>
      <c r="AQE37" s="367"/>
      <c r="AQF37" s="367"/>
      <c r="AQG37" s="367"/>
      <c r="AQH37" s="367"/>
      <c r="AQI37" s="367"/>
      <c r="AQJ37" s="367"/>
      <c r="AQK37" s="367"/>
      <c r="AQT37" s="367"/>
      <c r="AQU37" s="367"/>
      <c r="AQV37" s="367"/>
      <c r="AQW37" s="367"/>
      <c r="AQX37" s="367"/>
      <c r="AQY37" s="367"/>
      <c r="AQZ37" s="367"/>
      <c r="ARA37" s="367"/>
      <c r="ARJ37" s="367"/>
      <c r="ARK37" s="367"/>
      <c r="ARL37" s="367"/>
      <c r="ARM37" s="367"/>
      <c r="ARN37" s="367"/>
      <c r="ARO37" s="367"/>
      <c r="ARP37" s="367"/>
      <c r="ARQ37" s="367"/>
      <c r="ARZ37" s="367"/>
      <c r="ASA37" s="367"/>
      <c r="ASB37" s="367"/>
      <c r="ASC37" s="367"/>
      <c r="ASD37" s="367"/>
      <c r="ASE37" s="367"/>
      <c r="ASF37" s="367"/>
      <c r="ASG37" s="367"/>
      <c r="ASP37" s="367"/>
      <c r="ASQ37" s="367"/>
      <c r="ASR37" s="367"/>
      <c r="ASS37" s="367"/>
      <c r="AST37" s="367"/>
      <c r="ASU37" s="367"/>
      <c r="ASV37" s="367"/>
      <c r="ASW37" s="367"/>
      <c r="ATF37" s="367"/>
      <c r="ATG37" s="367"/>
      <c r="ATH37" s="367"/>
      <c r="ATI37" s="367"/>
      <c r="ATJ37" s="367"/>
      <c r="ATK37" s="367"/>
      <c r="ATL37" s="367"/>
      <c r="ATM37" s="367"/>
      <c r="ATV37" s="367"/>
      <c r="ATW37" s="367"/>
      <c r="ATX37" s="367"/>
      <c r="ATY37" s="367"/>
      <c r="ATZ37" s="367"/>
      <c r="AUA37" s="367"/>
      <c r="AUB37" s="367"/>
      <c r="AUC37" s="367"/>
      <c r="AUL37" s="367"/>
      <c r="AUM37" s="367"/>
      <c r="AUN37" s="367"/>
      <c r="AUO37" s="367"/>
      <c r="AUP37" s="367"/>
      <c r="AUQ37" s="367"/>
      <c r="AUR37" s="367"/>
      <c r="AUS37" s="367"/>
      <c r="AVB37" s="367"/>
      <c r="AVC37" s="367"/>
      <c r="AVD37" s="367"/>
      <c r="AVE37" s="367"/>
      <c r="AVF37" s="367"/>
      <c r="AVG37" s="367"/>
      <c r="AVH37" s="367"/>
      <c r="AVI37" s="367"/>
      <c r="AVR37" s="367"/>
      <c r="AVS37" s="367"/>
      <c r="AVT37" s="367"/>
      <c r="AVU37" s="367"/>
      <c r="AVV37" s="367"/>
      <c r="AVW37" s="367"/>
      <c r="AVX37" s="367"/>
      <c r="AVY37" s="367"/>
      <c r="AWH37" s="367"/>
      <c r="AWI37" s="367"/>
      <c r="AWJ37" s="367"/>
      <c r="AWK37" s="367"/>
      <c r="AWL37" s="367"/>
      <c r="AWM37" s="367"/>
      <c r="AWN37" s="367"/>
      <c r="AWO37" s="367"/>
      <c r="AWX37" s="367"/>
      <c r="AWY37" s="367"/>
      <c r="AWZ37" s="367"/>
      <c r="AXA37" s="367"/>
      <c r="AXB37" s="367"/>
      <c r="AXC37" s="367"/>
      <c r="AXD37" s="367"/>
      <c r="AXE37" s="367"/>
      <c r="AXN37" s="367"/>
      <c r="AXO37" s="367"/>
      <c r="AXP37" s="367"/>
      <c r="AXQ37" s="367"/>
      <c r="AXR37" s="367"/>
      <c r="AXS37" s="367"/>
      <c r="AXT37" s="367"/>
      <c r="AXU37" s="367"/>
      <c r="AYD37" s="367"/>
      <c r="AYE37" s="367"/>
      <c r="AYF37" s="367"/>
      <c r="AYG37" s="367"/>
      <c r="AYH37" s="367"/>
      <c r="AYI37" s="367"/>
      <c r="AYJ37" s="367"/>
      <c r="AYK37" s="367"/>
      <c r="AYT37" s="367"/>
      <c r="AYU37" s="367"/>
      <c r="AYV37" s="367"/>
      <c r="AYW37" s="367"/>
      <c r="AYX37" s="367"/>
      <c r="AYY37" s="367"/>
      <c r="AYZ37" s="367"/>
      <c r="AZA37" s="367"/>
      <c r="AZJ37" s="367"/>
      <c r="AZK37" s="367"/>
      <c r="AZL37" s="367"/>
      <c r="AZM37" s="367"/>
      <c r="AZN37" s="367"/>
      <c r="AZO37" s="367"/>
      <c r="AZP37" s="367"/>
      <c r="AZQ37" s="367"/>
      <c r="AZZ37" s="367"/>
      <c r="BAA37" s="367"/>
      <c r="BAB37" s="367"/>
      <c r="BAC37" s="367"/>
      <c r="BAD37" s="367"/>
      <c r="BAE37" s="367"/>
      <c r="BAF37" s="367"/>
      <c r="BAG37" s="367"/>
      <c r="BAP37" s="367"/>
      <c r="BAQ37" s="367"/>
      <c r="BAR37" s="367"/>
      <c r="BAS37" s="367"/>
      <c r="BAT37" s="367"/>
      <c r="BAU37" s="367"/>
      <c r="BAV37" s="367"/>
      <c r="BAW37" s="367"/>
      <c r="BBF37" s="367"/>
      <c r="BBG37" s="367"/>
      <c r="BBH37" s="367"/>
      <c r="BBI37" s="367"/>
      <c r="BBJ37" s="367"/>
      <c r="BBK37" s="367"/>
      <c r="BBL37" s="367"/>
      <c r="BBM37" s="367"/>
      <c r="BBV37" s="367"/>
      <c r="BBW37" s="367"/>
      <c r="BBX37" s="367"/>
      <c r="BBY37" s="367"/>
      <c r="BBZ37" s="367"/>
      <c r="BCA37" s="367"/>
      <c r="BCB37" s="367"/>
      <c r="BCC37" s="367"/>
      <c r="BCL37" s="367"/>
      <c r="BCM37" s="367"/>
      <c r="BCN37" s="367"/>
      <c r="BCO37" s="367"/>
      <c r="BCP37" s="367"/>
      <c r="BCQ37" s="367"/>
      <c r="BCR37" s="367"/>
      <c r="BCS37" s="367"/>
      <c r="BDB37" s="367"/>
      <c r="BDC37" s="367"/>
      <c r="BDD37" s="367"/>
      <c r="BDE37" s="367"/>
      <c r="BDF37" s="367"/>
      <c r="BDG37" s="367"/>
      <c r="BDH37" s="367"/>
      <c r="BDI37" s="367"/>
      <c r="BDR37" s="367"/>
      <c r="BDS37" s="367"/>
      <c r="BDT37" s="367"/>
      <c r="BDU37" s="367"/>
      <c r="BDV37" s="367"/>
      <c r="BDW37" s="367"/>
      <c r="BDX37" s="367"/>
      <c r="BDY37" s="367"/>
      <c r="BEH37" s="367"/>
      <c r="BEI37" s="367"/>
      <c r="BEJ37" s="367"/>
      <c r="BEK37" s="367"/>
      <c r="BEL37" s="367"/>
      <c r="BEM37" s="367"/>
      <c r="BEN37" s="367"/>
      <c r="BEO37" s="367"/>
      <c r="BEX37" s="367"/>
      <c r="BEY37" s="367"/>
      <c r="BEZ37" s="367"/>
      <c r="BFA37" s="367"/>
      <c r="BFB37" s="367"/>
      <c r="BFC37" s="367"/>
      <c r="BFD37" s="367"/>
      <c r="BFE37" s="367"/>
      <c r="BFN37" s="367"/>
      <c r="BFO37" s="367"/>
      <c r="BFP37" s="367"/>
      <c r="BFQ37" s="367"/>
      <c r="BFR37" s="367"/>
      <c r="BFS37" s="367"/>
      <c r="BFT37" s="367"/>
      <c r="BFU37" s="367"/>
      <c r="BGD37" s="367"/>
      <c r="BGE37" s="367"/>
      <c r="BGF37" s="367"/>
      <c r="BGG37" s="367"/>
      <c r="BGH37" s="367"/>
      <c r="BGI37" s="367"/>
      <c r="BGJ37" s="367"/>
      <c r="BGK37" s="367"/>
      <c r="BGT37" s="367"/>
      <c r="BGU37" s="367"/>
      <c r="BGV37" s="367"/>
      <c r="BGW37" s="367"/>
      <c r="BGX37" s="367"/>
      <c r="BGY37" s="367"/>
      <c r="BGZ37" s="367"/>
      <c r="BHA37" s="367"/>
      <c r="BHJ37" s="367"/>
      <c r="BHK37" s="367"/>
      <c r="BHL37" s="367"/>
      <c r="BHM37" s="367"/>
      <c r="BHN37" s="367"/>
      <c r="BHO37" s="367"/>
      <c r="BHP37" s="367"/>
      <c r="BHQ37" s="367"/>
      <c r="BHZ37" s="367"/>
      <c r="BIA37" s="367"/>
      <c r="BIB37" s="367"/>
      <c r="BIC37" s="367"/>
      <c r="BID37" s="367"/>
      <c r="BIE37" s="367"/>
      <c r="BIF37" s="367"/>
      <c r="BIG37" s="367"/>
      <c r="BIP37" s="367"/>
      <c r="BIQ37" s="367"/>
      <c r="BIR37" s="367"/>
      <c r="BIS37" s="367"/>
      <c r="BIT37" s="367"/>
      <c r="BIU37" s="367"/>
      <c r="BIV37" s="367"/>
      <c r="BIW37" s="367"/>
      <c r="BJF37" s="367"/>
      <c r="BJG37" s="367"/>
      <c r="BJH37" s="367"/>
      <c r="BJI37" s="367"/>
      <c r="BJJ37" s="367"/>
      <c r="BJK37" s="367"/>
      <c r="BJL37" s="367"/>
      <c r="BJM37" s="367"/>
      <c r="BJV37" s="367"/>
      <c r="BJW37" s="367"/>
      <c r="BJX37" s="367"/>
      <c r="BJY37" s="367"/>
      <c r="BJZ37" s="367"/>
      <c r="BKA37" s="367"/>
      <c r="BKB37" s="367"/>
      <c r="BKC37" s="367"/>
      <c r="BKL37" s="367"/>
      <c r="BKM37" s="367"/>
      <c r="BKN37" s="367"/>
      <c r="BKO37" s="367"/>
      <c r="BKP37" s="367"/>
      <c r="BKQ37" s="367"/>
      <c r="BKR37" s="367"/>
      <c r="BKS37" s="367"/>
      <c r="BLB37" s="367"/>
      <c r="BLC37" s="367"/>
      <c r="BLD37" s="367"/>
      <c r="BLE37" s="367"/>
      <c r="BLF37" s="367"/>
      <c r="BLG37" s="367"/>
      <c r="BLH37" s="367"/>
      <c r="BLI37" s="367"/>
      <c r="BLR37" s="367"/>
      <c r="BLS37" s="367"/>
      <c r="BLT37" s="367"/>
      <c r="BLU37" s="367"/>
      <c r="BLV37" s="367"/>
      <c r="BLW37" s="367"/>
      <c r="BLX37" s="367"/>
      <c r="BLY37" s="367"/>
      <c r="BMH37" s="367"/>
      <c r="BMI37" s="367"/>
      <c r="BMJ37" s="367"/>
      <c r="BMK37" s="367"/>
      <c r="BML37" s="367"/>
      <c r="BMM37" s="367"/>
      <c r="BMN37" s="367"/>
      <c r="BMO37" s="367"/>
      <c r="BMX37" s="367"/>
      <c r="BMY37" s="367"/>
      <c r="BMZ37" s="367"/>
      <c r="BNA37" s="367"/>
      <c r="BNB37" s="367"/>
      <c r="BNC37" s="367"/>
      <c r="BND37" s="367"/>
      <c r="BNE37" s="367"/>
      <c r="BNN37" s="367"/>
      <c r="BNO37" s="367"/>
      <c r="BNP37" s="367"/>
      <c r="BNQ37" s="367"/>
      <c r="BNR37" s="367"/>
      <c r="BNS37" s="367"/>
      <c r="BNT37" s="367"/>
      <c r="BNU37" s="367"/>
      <c r="BOD37" s="367"/>
      <c r="BOE37" s="367"/>
      <c r="BOF37" s="367"/>
      <c r="BOG37" s="367"/>
      <c r="BOH37" s="367"/>
      <c r="BOI37" s="367"/>
      <c r="BOJ37" s="367"/>
      <c r="BOK37" s="367"/>
      <c r="BOT37" s="367"/>
      <c r="BOU37" s="367"/>
      <c r="BOV37" s="367"/>
      <c r="BOW37" s="367"/>
      <c r="BOX37" s="367"/>
      <c r="BOY37" s="367"/>
      <c r="BOZ37" s="367"/>
      <c r="BPA37" s="367"/>
      <c r="BPJ37" s="367"/>
      <c r="BPK37" s="367"/>
      <c r="BPL37" s="367"/>
      <c r="BPM37" s="367"/>
      <c r="BPN37" s="367"/>
      <c r="BPO37" s="367"/>
      <c r="BPP37" s="367"/>
      <c r="BPQ37" s="367"/>
      <c r="BPZ37" s="367"/>
      <c r="BQA37" s="367"/>
      <c r="BQB37" s="367"/>
      <c r="BQC37" s="367"/>
      <c r="BQD37" s="367"/>
      <c r="BQE37" s="367"/>
      <c r="BQF37" s="367"/>
      <c r="BQG37" s="367"/>
      <c r="BQP37" s="367"/>
      <c r="BQQ37" s="367"/>
      <c r="BQR37" s="367"/>
      <c r="BQS37" s="367"/>
      <c r="BQT37" s="367"/>
      <c r="BQU37" s="367"/>
      <c r="BQV37" s="367"/>
      <c r="BQW37" s="367"/>
      <c r="BRF37" s="367"/>
      <c r="BRG37" s="367"/>
      <c r="BRH37" s="367"/>
      <c r="BRI37" s="367"/>
      <c r="BRJ37" s="367"/>
      <c r="BRK37" s="367"/>
      <c r="BRL37" s="367"/>
      <c r="BRM37" s="367"/>
      <c r="BRV37" s="367"/>
      <c r="BRW37" s="367"/>
      <c r="BRX37" s="367"/>
      <c r="BRY37" s="367"/>
      <c r="BRZ37" s="367"/>
      <c r="BSA37" s="367"/>
      <c r="BSB37" s="367"/>
      <c r="BSC37" s="367"/>
      <c r="BSL37" s="367"/>
      <c r="BSM37" s="367"/>
      <c r="BSN37" s="367"/>
      <c r="BSO37" s="367"/>
      <c r="BSP37" s="367"/>
      <c r="BSQ37" s="367"/>
      <c r="BSR37" s="367"/>
      <c r="BSS37" s="367"/>
      <c r="BTB37" s="367"/>
      <c r="BTC37" s="367"/>
      <c r="BTD37" s="367"/>
      <c r="BTE37" s="367"/>
      <c r="BTF37" s="367"/>
      <c r="BTG37" s="367"/>
      <c r="BTH37" s="367"/>
      <c r="BTI37" s="367"/>
      <c r="BTR37" s="367"/>
      <c r="BTS37" s="367"/>
      <c r="BTT37" s="367"/>
      <c r="BTU37" s="367"/>
      <c r="BTV37" s="367"/>
      <c r="BTW37" s="367"/>
      <c r="BTX37" s="367"/>
      <c r="BTY37" s="367"/>
      <c r="BUH37" s="367"/>
      <c r="BUI37" s="367"/>
      <c r="BUJ37" s="367"/>
      <c r="BUK37" s="367"/>
      <c r="BUL37" s="367"/>
      <c r="BUM37" s="367"/>
      <c r="BUN37" s="367"/>
      <c r="BUO37" s="367"/>
      <c r="BUX37" s="367"/>
      <c r="BUY37" s="367"/>
      <c r="BUZ37" s="367"/>
      <c r="BVA37" s="367"/>
      <c r="BVB37" s="367"/>
      <c r="BVC37" s="367"/>
      <c r="BVD37" s="367"/>
      <c r="BVE37" s="367"/>
      <c r="BVN37" s="367"/>
      <c r="BVO37" s="367"/>
      <c r="BVP37" s="367"/>
      <c r="BVQ37" s="367"/>
      <c r="BVR37" s="367"/>
      <c r="BVS37" s="367"/>
      <c r="BVT37" s="367"/>
      <c r="BVU37" s="367"/>
      <c r="BWD37" s="367"/>
      <c r="BWE37" s="367"/>
      <c r="BWF37" s="367"/>
      <c r="BWG37" s="367"/>
      <c r="BWH37" s="367"/>
      <c r="BWI37" s="367"/>
      <c r="BWJ37" s="367"/>
      <c r="BWK37" s="367"/>
      <c r="BWT37" s="367"/>
      <c r="BWU37" s="367"/>
      <c r="BWV37" s="367"/>
      <c r="BWW37" s="367"/>
      <c r="BWX37" s="367"/>
      <c r="BWY37" s="367"/>
      <c r="BWZ37" s="367"/>
      <c r="BXA37" s="367"/>
      <c r="BXJ37" s="367"/>
      <c r="BXK37" s="367"/>
      <c r="BXL37" s="367"/>
      <c r="BXM37" s="367"/>
      <c r="BXN37" s="367"/>
      <c r="BXO37" s="367"/>
      <c r="BXP37" s="367"/>
      <c r="BXQ37" s="367"/>
      <c r="BXZ37" s="367"/>
      <c r="BYA37" s="367"/>
      <c r="BYB37" s="367"/>
      <c r="BYC37" s="367"/>
      <c r="BYD37" s="367"/>
      <c r="BYE37" s="367"/>
      <c r="BYF37" s="367"/>
      <c r="BYG37" s="367"/>
      <c r="BYP37" s="367"/>
      <c r="BYQ37" s="367"/>
      <c r="BYR37" s="367"/>
      <c r="BYS37" s="367"/>
      <c r="BYT37" s="367"/>
      <c r="BYU37" s="367"/>
      <c r="BYV37" s="367"/>
      <c r="BYW37" s="367"/>
      <c r="BZF37" s="367"/>
      <c r="BZG37" s="367"/>
      <c r="BZH37" s="367"/>
      <c r="BZI37" s="367"/>
      <c r="BZJ37" s="367"/>
      <c r="BZK37" s="367"/>
      <c r="BZL37" s="367"/>
      <c r="BZM37" s="367"/>
      <c r="BZV37" s="367"/>
      <c r="BZW37" s="367"/>
      <c r="BZX37" s="367"/>
      <c r="BZY37" s="367"/>
      <c r="BZZ37" s="367"/>
      <c r="CAA37" s="367"/>
      <c r="CAB37" s="367"/>
      <c r="CAC37" s="367"/>
      <c r="CAL37" s="367"/>
      <c r="CAM37" s="367"/>
      <c r="CAN37" s="367"/>
      <c r="CAO37" s="367"/>
      <c r="CAP37" s="367"/>
      <c r="CAQ37" s="367"/>
      <c r="CAR37" s="367"/>
      <c r="CAS37" s="367"/>
      <c r="CBB37" s="367"/>
      <c r="CBC37" s="367"/>
      <c r="CBD37" s="367"/>
      <c r="CBE37" s="367"/>
      <c r="CBF37" s="367"/>
      <c r="CBG37" s="367"/>
      <c r="CBH37" s="367"/>
      <c r="CBI37" s="367"/>
      <c r="CBR37" s="367"/>
      <c r="CBS37" s="367"/>
      <c r="CBT37" s="367"/>
      <c r="CBU37" s="367"/>
      <c r="CBV37" s="367"/>
      <c r="CBW37" s="367"/>
      <c r="CBX37" s="367"/>
      <c r="CBY37" s="367"/>
      <c r="CCH37" s="367"/>
      <c r="CCI37" s="367"/>
      <c r="CCJ37" s="367"/>
      <c r="CCK37" s="367"/>
      <c r="CCL37" s="367"/>
      <c r="CCM37" s="367"/>
      <c r="CCN37" s="367"/>
      <c r="CCO37" s="367"/>
      <c r="CCX37" s="367"/>
      <c r="CCY37" s="367"/>
      <c r="CCZ37" s="367"/>
      <c r="CDA37" s="367"/>
      <c r="CDB37" s="367"/>
      <c r="CDC37" s="367"/>
      <c r="CDD37" s="367"/>
      <c r="CDE37" s="367"/>
      <c r="CDN37" s="367"/>
      <c r="CDO37" s="367"/>
      <c r="CDP37" s="367"/>
      <c r="CDQ37" s="367"/>
      <c r="CDR37" s="367"/>
      <c r="CDS37" s="367"/>
      <c r="CDT37" s="367"/>
      <c r="CDU37" s="367"/>
      <c r="CED37" s="367"/>
      <c r="CEE37" s="367"/>
      <c r="CEF37" s="367"/>
      <c r="CEG37" s="367"/>
      <c r="CEH37" s="367"/>
      <c r="CEI37" s="367"/>
      <c r="CEJ37" s="367"/>
      <c r="CEK37" s="367"/>
      <c r="CET37" s="367"/>
      <c r="CEU37" s="367"/>
      <c r="CEV37" s="367"/>
      <c r="CEW37" s="367"/>
      <c r="CEX37" s="367"/>
      <c r="CEY37" s="367"/>
      <c r="CEZ37" s="367"/>
      <c r="CFA37" s="367"/>
      <c r="CFJ37" s="367"/>
      <c r="CFK37" s="367"/>
      <c r="CFL37" s="367"/>
      <c r="CFM37" s="367"/>
      <c r="CFN37" s="367"/>
      <c r="CFO37" s="367"/>
      <c r="CFP37" s="367"/>
      <c r="CFQ37" s="367"/>
      <c r="CFZ37" s="367"/>
      <c r="CGA37" s="367"/>
      <c r="CGB37" s="367"/>
      <c r="CGC37" s="367"/>
      <c r="CGD37" s="367"/>
      <c r="CGE37" s="367"/>
      <c r="CGF37" s="367"/>
      <c r="CGG37" s="367"/>
      <c r="CGP37" s="367"/>
      <c r="CGQ37" s="367"/>
      <c r="CGR37" s="367"/>
      <c r="CGS37" s="367"/>
      <c r="CGT37" s="367"/>
      <c r="CGU37" s="367"/>
      <c r="CGV37" s="367"/>
      <c r="CGW37" s="367"/>
      <c r="CHF37" s="367"/>
      <c r="CHG37" s="367"/>
      <c r="CHH37" s="367"/>
      <c r="CHI37" s="367"/>
      <c r="CHJ37" s="367"/>
      <c r="CHK37" s="367"/>
      <c r="CHL37" s="367"/>
      <c r="CHM37" s="367"/>
      <c r="CHV37" s="367"/>
      <c r="CHW37" s="367"/>
      <c r="CHX37" s="367"/>
      <c r="CHY37" s="367"/>
      <c r="CHZ37" s="367"/>
      <c r="CIA37" s="367"/>
      <c r="CIB37" s="367"/>
      <c r="CIC37" s="367"/>
      <c r="CIL37" s="367"/>
      <c r="CIM37" s="367"/>
      <c r="CIN37" s="367"/>
      <c r="CIO37" s="367"/>
      <c r="CIP37" s="367"/>
      <c r="CIQ37" s="367"/>
      <c r="CIR37" s="367"/>
      <c r="CIS37" s="367"/>
      <c r="CJB37" s="367"/>
      <c r="CJC37" s="367"/>
      <c r="CJD37" s="367"/>
      <c r="CJE37" s="367"/>
      <c r="CJF37" s="367"/>
      <c r="CJG37" s="367"/>
      <c r="CJH37" s="367"/>
      <c r="CJI37" s="367"/>
      <c r="CJR37" s="367"/>
      <c r="CJS37" s="367"/>
      <c r="CJT37" s="367"/>
      <c r="CJU37" s="367"/>
      <c r="CJV37" s="367"/>
      <c r="CJW37" s="367"/>
      <c r="CJX37" s="367"/>
      <c r="CJY37" s="367"/>
      <c r="CKH37" s="367"/>
      <c r="CKI37" s="367"/>
      <c r="CKJ37" s="367"/>
      <c r="CKK37" s="367"/>
      <c r="CKL37" s="367"/>
      <c r="CKM37" s="367"/>
      <c r="CKN37" s="367"/>
      <c r="CKO37" s="367"/>
      <c r="CKX37" s="367"/>
      <c r="CKY37" s="367"/>
      <c r="CKZ37" s="367"/>
      <c r="CLA37" s="367"/>
      <c r="CLB37" s="367"/>
      <c r="CLC37" s="367"/>
      <c r="CLD37" s="367"/>
      <c r="CLE37" s="367"/>
      <c r="CLN37" s="367"/>
      <c r="CLO37" s="367"/>
      <c r="CLP37" s="367"/>
      <c r="CLQ37" s="367"/>
      <c r="CLR37" s="367"/>
      <c r="CLS37" s="367"/>
      <c r="CLT37" s="367"/>
      <c r="CLU37" s="367"/>
      <c r="CMD37" s="367"/>
      <c r="CME37" s="367"/>
      <c r="CMF37" s="367"/>
      <c r="CMG37" s="367"/>
      <c r="CMH37" s="367"/>
      <c r="CMI37" s="367"/>
      <c r="CMJ37" s="367"/>
      <c r="CMK37" s="367"/>
      <c r="CMT37" s="367"/>
      <c r="CMU37" s="367"/>
      <c r="CMV37" s="367"/>
      <c r="CMW37" s="367"/>
      <c r="CMX37" s="367"/>
      <c r="CMY37" s="367"/>
      <c r="CMZ37" s="367"/>
      <c r="CNA37" s="367"/>
      <c r="CNJ37" s="367"/>
      <c r="CNK37" s="367"/>
      <c r="CNL37" s="367"/>
      <c r="CNM37" s="367"/>
      <c r="CNN37" s="367"/>
      <c r="CNO37" s="367"/>
      <c r="CNP37" s="367"/>
      <c r="CNQ37" s="367"/>
      <c r="CNZ37" s="367"/>
      <c r="COA37" s="367"/>
      <c r="COB37" s="367"/>
      <c r="COC37" s="367"/>
      <c r="COD37" s="367"/>
      <c r="COE37" s="367"/>
      <c r="COF37" s="367"/>
      <c r="COG37" s="367"/>
      <c r="COP37" s="367"/>
      <c r="COQ37" s="367"/>
      <c r="COR37" s="367"/>
      <c r="COS37" s="367"/>
      <c r="COT37" s="367"/>
      <c r="COU37" s="367"/>
      <c r="COV37" s="367"/>
      <c r="COW37" s="367"/>
      <c r="CPF37" s="367"/>
      <c r="CPG37" s="367"/>
      <c r="CPH37" s="367"/>
      <c r="CPI37" s="367"/>
      <c r="CPJ37" s="367"/>
      <c r="CPK37" s="367"/>
      <c r="CPL37" s="367"/>
      <c r="CPM37" s="367"/>
      <c r="CPV37" s="367"/>
      <c r="CPW37" s="367"/>
      <c r="CPX37" s="367"/>
      <c r="CPY37" s="367"/>
      <c r="CPZ37" s="367"/>
      <c r="CQA37" s="367"/>
      <c r="CQB37" s="367"/>
      <c r="CQC37" s="367"/>
      <c r="CQL37" s="367"/>
      <c r="CQM37" s="367"/>
      <c r="CQN37" s="367"/>
      <c r="CQO37" s="367"/>
      <c r="CQP37" s="367"/>
      <c r="CQQ37" s="367"/>
      <c r="CQR37" s="367"/>
      <c r="CQS37" s="367"/>
      <c r="CRB37" s="367"/>
      <c r="CRC37" s="367"/>
      <c r="CRD37" s="367"/>
      <c r="CRE37" s="367"/>
      <c r="CRF37" s="367"/>
      <c r="CRG37" s="367"/>
      <c r="CRH37" s="367"/>
      <c r="CRI37" s="367"/>
      <c r="CRR37" s="367"/>
      <c r="CRS37" s="367"/>
      <c r="CRT37" s="367"/>
      <c r="CRU37" s="367"/>
      <c r="CRV37" s="367"/>
      <c r="CRW37" s="367"/>
      <c r="CRX37" s="367"/>
      <c r="CRY37" s="367"/>
      <c r="CSH37" s="367"/>
      <c r="CSI37" s="367"/>
      <c r="CSJ37" s="367"/>
      <c r="CSK37" s="367"/>
      <c r="CSL37" s="367"/>
      <c r="CSM37" s="367"/>
      <c r="CSN37" s="367"/>
      <c r="CSO37" s="367"/>
      <c r="CSX37" s="367"/>
      <c r="CSY37" s="367"/>
      <c r="CSZ37" s="367"/>
      <c r="CTA37" s="367"/>
      <c r="CTB37" s="367"/>
      <c r="CTC37" s="367"/>
      <c r="CTD37" s="367"/>
      <c r="CTE37" s="367"/>
      <c r="CTN37" s="367"/>
      <c r="CTO37" s="367"/>
      <c r="CTP37" s="367"/>
      <c r="CTQ37" s="367"/>
      <c r="CTR37" s="367"/>
      <c r="CTS37" s="367"/>
      <c r="CTT37" s="367"/>
      <c r="CTU37" s="367"/>
      <c r="CUD37" s="367"/>
      <c r="CUE37" s="367"/>
      <c r="CUF37" s="367"/>
      <c r="CUG37" s="367"/>
      <c r="CUH37" s="367"/>
      <c r="CUI37" s="367"/>
      <c r="CUJ37" s="367"/>
      <c r="CUK37" s="367"/>
      <c r="CUT37" s="367"/>
      <c r="CUU37" s="367"/>
      <c r="CUV37" s="367"/>
      <c r="CUW37" s="367"/>
      <c r="CUX37" s="367"/>
      <c r="CUY37" s="367"/>
      <c r="CUZ37" s="367"/>
      <c r="CVA37" s="367"/>
      <c r="CVJ37" s="367"/>
      <c r="CVK37" s="367"/>
      <c r="CVL37" s="367"/>
      <c r="CVM37" s="367"/>
      <c r="CVN37" s="367"/>
      <c r="CVO37" s="367"/>
      <c r="CVP37" s="367"/>
      <c r="CVQ37" s="367"/>
      <c r="CVZ37" s="367"/>
      <c r="CWA37" s="367"/>
      <c r="CWB37" s="367"/>
      <c r="CWC37" s="367"/>
      <c r="CWD37" s="367"/>
      <c r="CWE37" s="367"/>
      <c r="CWF37" s="367"/>
      <c r="CWG37" s="367"/>
      <c r="CWP37" s="367"/>
      <c r="CWQ37" s="367"/>
      <c r="CWR37" s="367"/>
      <c r="CWS37" s="367"/>
      <c r="CWT37" s="367"/>
      <c r="CWU37" s="367"/>
      <c r="CWV37" s="367"/>
      <c r="CWW37" s="367"/>
      <c r="CXF37" s="367"/>
      <c r="CXG37" s="367"/>
      <c r="CXH37" s="367"/>
      <c r="CXI37" s="367"/>
      <c r="CXJ37" s="367"/>
      <c r="CXK37" s="367"/>
      <c r="CXL37" s="367"/>
      <c r="CXM37" s="367"/>
      <c r="CXV37" s="367"/>
      <c r="CXW37" s="367"/>
      <c r="CXX37" s="367"/>
      <c r="CXY37" s="367"/>
      <c r="CXZ37" s="367"/>
      <c r="CYA37" s="367"/>
      <c r="CYB37" s="367"/>
      <c r="CYC37" s="367"/>
      <c r="CYL37" s="367"/>
      <c r="CYM37" s="367"/>
      <c r="CYN37" s="367"/>
      <c r="CYO37" s="367"/>
      <c r="CYP37" s="367"/>
      <c r="CYQ37" s="367"/>
      <c r="CYR37" s="367"/>
      <c r="CYS37" s="367"/>
      <c r="CZB37" s="367"/>
      <c r="CZC37" s="367"/>
      <c r="CZD37" s="367"/>
      <c r="CZE37" s="367"/>
      <c r="CZF37" s="367"/>
      <c r="CZG37" s="367"/>
      <c r="CZH37" s="367"/>
      <c r="CZI37" s="367"/>
      <c r="CZR37" s="367"/>
      <c r="CZS37" s="367"/>
      <c r="CZT37" s="367"/>
      <c r="CZU37" s="367"/>
      <c r="CZV37" s="367"/>
      <c r="CZW37" s="367"/>
      <c r="CZX37" s="367"/>
      <c r="CZY37" s="367"/>
      <c r="DAH37" s="367"/>
      <c r="DAI37" s="367"/>
      <c r="DAJ37" s="367"/>
      <c r="DAK37" s="367"/>
      <c r="DAL37" s="367"/>
      <c r="DAM37" s="367"/>
      <c r="DAN37" s="367"/>
      <c r="DAO37" s="367"/>
      <c r="DAX37" s="367"/>
      <c r="DAY37" s="367"/>
      <c r="DAZ37" s="367"/>
      <c r="DBA37" s="367"/>
      <c r="DBB37" s="367"/>
      <c r="DBC37" s="367"/>
      <c r="DBD37" s="367"/>
      <c r="DBE37" s="367"/>
      <c r="DBN37" s="367"/>
      <c r="DBO37" s="367"/>
      <c r="DBP37" s="367"/>
      <c r="DBQ37" s="367"/>
      <c r="DBR37" s="367"/>
      <c r="DBS37" s="367"/>
      <c r="DBT37" s="367"/>
      <c r="DBU37" s="367"/>
      <c r="DCD37" s="367"/>
      <c r="DCE37" s="367"/>
      <c r="DCF37" s="367"/>
      <c r="DCG37" s="367"/>
      <c r="DCH37" s="367"/>
      <c r="DCI37" s="367"/>
      <c r="DCJ37" s="367"/>
      <c r="DCK37" s="367"/>
      <c r="DCT37" s="367"/>
      <c r="DCU37" s="367"/>
      <c r="DCV37" s="367"/>
      <c r="DCW37" s="367"/>
      <c r="DCX37" s="367"/>
      <c r="DCY37" s="367"/>
      <c r="DCZ37" s="367"/>
      <c r="DDA37" s="367"/>
      <c r="DDJ37" s="367"/>
      <c r="DDK37" s="367"/>
      <c r="DDL37" s="367"/>
      <c r="DDM37" s="367"/>
      <c r="DDN37" s="367"/>
      <c r="DDO37" s="367"/>
      <c r="DDP37" s="367"/>
      <c r="DDQ37" s="367"/>
      <c r="DDZ37" s="367"/>
      <c r="DEA37" s="367"/>
      <c r="DEB37" s="367"/>
      <c r="DEC37" s="367"/>
      <c r="DED37" s="367"/>
      <c r="DEE37" s="367"/>
      <c r="DEF37" s="367"/>
      <c r="DEG37" s="367"/>
      <c r="DEP37" s="367"/>
      <c r="DEQ37" s="367"/>
      <c r="DER37" s="367"/>
      <c r="DES37" s="367"/>
      <c r="DET37" s="367"/>
      <c r="DEU37" s="367"/>
      <c r="DEV37" s="367"/>
      <c r="DEW37" s="367"/>
      <c r="DFF37" s="367"/>
      <c r="DFG37" s="367"/>
      <c r="DFH37" s="367"/>
      <c r="DFI37" s="367"/>
      <c r="DFJ37" s="367"/>
      <c r="DFK37" s="367"/>
      <c r="DFL37" s="367"/>
      <c r="DFM37" s="367"/>
      <c r="DFV37" s="367"/>
      <c r="DFW37" s="367"/>
      <c r="DFX37" s="367"/>
      <c r="DFY37" s="367"/>
      <c r="DFZ37" s="367"/>
      <c r="DGA37" s="367"/>
      <c r="DGB37" s="367"/>
      <c r="DGC37" s="367"/>
      <c r="DGL37" s="367"/>
      <c r="DGM37" s="367"/>
      <c r="DGN37" s="367"/>
      <c r="DGO37" s="367"/>
      <c r="DGP37" s="367"/>
      <c r="DGQ37" s="367"/>
      <c r="DGR37" s="367"/>
      <c r="DGS37" s="367"/>
      <c r="DHB37" s="367"/>
      <c r="DHC37" s="367"/>
      <c r="DHD37" s="367"/>
      <c r="DHE37" s="367"/>
      <c r="DHF37" s="367"/>
      <c r="DHG37" s="367"/>
      <c r="DHH37" s="367"/>
      <c r="DHI37" s="367"/>
      <c r="DHR37" s="367"/>
      <c r="DHS37" s="367"/>
      <c r="DHT37" s="367"/>
      <c r="DHU37" s="367"/>
      <c r="DHV37" s="367"/>
      <c r="DHW37" s="367"/>
      <c r="DHX37" s="367"/>
      <c r="DHY37" s="367"/>
      <c r="DIH37" s="367"/>
      <c r="DII37" s="367"/>
      <c r="DIJ37" s="367"/>
      <c r="DIK37" s="367"/>
      <c r="DIL37" s="367"/>
      <c r="DIM37" s="367"/>
      <c r="DIN37" s="367"/>
      <c r="DIO37" s="367"/>
      <c r="DIX37" s="367"/>
      <c r="DIY37" s="367"/>
      <c r="DIZ37" s="367"/>
      <c r="DJA37" s="367"/>
      <c r="DJB37" s="367"/>
      <c r="DJC37" s="367"/>
      <c r="DJD37" s="367"/>
      <c r="DJE37" s="367"/>
      <c r="DJN37" s="367"/>
      <c r="DJO37" s="367"/>
      <c r="DJP37" s="367"/>
      <c r="DJQ37" s="367"/>
      <c r="DJR37" s="367"/>
      <c r="DJS37" s="367"/>
      <c r="DJT37" s="367"/>
      <c r="DJU37" s="367"/>
      <c r="DKD37" s="367"/>
      <c r="DKE37" s="367"/>
      <c r="DKF37" s="367"/>
      <c r="DKG37" s="367"/>
      <c r="DKH37" s="367"/>
      <c r="DKI37" s="367"/>
      <c r="DKJ37" s="367"/>
      <c r="DKK37" s="367"/>
      <c r="DKT37" s="367"/>
      <c r="DKU37" s="367"/>
      <c r="DKV37" s="367"/>
      <c r="DKW37" s="367"/>
      <c r="DKX37" s="367"/>
      <c r="DKY37" s="367"/>
      <c r="DKZ37" s="367"/>
      <c r="DLA37" s="367"/>
      <c r="DLJ37" s="367"/>
      <c r="DLK37" s="367"/>
      <c r="DLL37" s="367"/>
      <c r="DLM37" s="367"/>
      <c r="DLN37" s="367"/>
      <c r="DLO37" s="367"/>
      <c r="DLP37" s="367"/>
      <c r="DLQ37" s="367"/>
      <c r="DLZ37" s="367"/>
      <c r="DMA37" s="367"/>
      <c r="DMB37" s="367"/>
      <c r="DMC37" s="367"/>
      <c r="DMD37" s="367"/>
      <c r="DME37" s="367"/>
      <c r="DMF37" s="367"/>
      <c r="DMG37" s="367"/>
      <c r="DMP37" s="367"/>
      <c r="DMQ37" s="367"/>
      <c r="DMR37" s="367"/>
      <c r="DMS37" s="367"/>
      <c r="DMT37" s="367"/>
      <c r="DMU37" s="367"/>
      <c r="DMV37" s="367"/>
      <c r="DMW37" s="367"/>
      <c r="DNF37" s="367"/>
      <c r="DNG37" s="367"/>
      <c r="DNH37" s="367"/>
      <c r="DNI37" s="367"/>
      <c r="DNJ37" s="367"/>
      <c r="DNK37" s="367"/>
      <c r="DNL37" s="367"/>
      <c r="DNM37" s="367"/>
      <c r="DNV37" s="367"/>
      <c r="DNW37" s="367"/>
      <c r="DNX37" s="367"/>
      <c r="DNY37" s="367"/>
      <c r="DNZ37" s="367"/>
      <c r="DOA37" s="367"/>
      <c r="DOB37" s="367"/>
      <c r="DOC37" s="367"/>
      <c r="DOL37" s="367"/>
      <c r="DOM37" s="367"/>
      <c r="DON37" s="367"/>
      <c r="DOO37" s="367"/>
      <c r="DOP37" s="367"/>
      <c r="DOQ37" s="367"/>
      <c r="DOR37" s="367"/>
      <c r="DOS37" s="367"/>
      <c r="DPB37" s="367"/>
      <c r="DPC37" s="367"/>
      <c r="DPD37" s="367"/>
      <c r="DPE37" s="367"/>
      <c r="DPF37" s="367"/>
      <c r="DPG37" s="367"/>
      <c r="DPH37" s="367"/>
      <c r="DPI37" s="367"/>
      <c r="DPR37" s="367"/>
      <c r="DPS37" s="367"/>
      <c r="DPT37" s="367"/>
      <c r="DPU37" s="367"/>
      <c r="DPV37" s="367"/>
      <c r="DPW37" s="367"/>
      <c r="DPX37" s="367"/>
      <c r="DPY37" s="367"/>
      <c r="DQH37" s="367"/>
      <c r="DQI37" s="367"/>
      <c r="DQJ37" s="367"/>
      <c r="DQK37" s="367"/>
      <c r="DQL37" s="367"/>
      <c r="DQM37" s="367"/>
      <c r="DQN37" s="367"/>
      <c r="DQO37" s="367"/>
      <c r="DQX37" s="367"/>
      <c r="DQY37" s="367"/>
      <c r="DQZ37" s="367"/>
      <c r="DRA37" s="367"/>
      <c r="DRB37" s="367"/>
      <c r="DRC37" s="367"/>
      <c r="DRD37" s="367"/>
      <c r="DRE37" s="367"/>
      <c r="DRN37" s="367"/>
      <c r="DRO37" s="367"/>
      <c r="DRP37" s="367"/>
      <c r="DRQ37" s="367"/>
      <c r="DRR37" s="367"/>
      <c r="DRS37" s="367"/>
      <c r="DRT37" s="367"/>
      <c r="DRU37" s="367"/>
      <c r="DSD37" s="367"/>
      <c r="DSE37" s="367"/>
      <c r="DSF37" s="367"/>
      <c r="DSG37" s="367"/>
      <c r="DSH37" s="367"/>
      <c r="DSI37" s="367"/>
      <c r="DSJ37" s="367"/>
      <c r="DSK37" s="367"/>
      <c r="DST37" s="367"/>
      <c r="DSU37" s="367"/>
      <c r="DSV37" s="367"/>
      <c r="DSW37" s="367"/>
      <c r="DSX37" s="367"/>
      <c r="DSY37" s="367"/>
      <c r="DSZ37" s="367"/>
      <c r="DTA37" s="367"/>
      <c r="DTJ37" s="367"/>
      <c r="DTK37" s="367"/>
      <c r="DTL37" s="367"/>
      <c r="DTM37" s="367"/>
      <c r="DTN37" s="367"/>
      <c r="DTO37" s="367"/>
      <c r="DTP37" s="367"/>
      <c r="DTQ37" s="367"/>
      <c r="DTZ37" s="367"/>
      <c r="DUA37" s="367"/>
      <c r="DUB37" s="367"/>
      <c r="DUC37" s="367"/>
      <c r="DUD37" s="367"/>
      <c r="DUE37" s="367"/>
      <c r="DUF37" s="367"/>
      <c r="DUG37" s="367"/>
      <c r="DUP37" s="367"/>
      <c r="DUQ37" s="367"/>
      <c r="DUR37" s="367"/>
      <c r="DUS37" s="367"/>
      <c r="DUT37" s="367"/>
      <c r="DUU37" s="367"/>
      <c r="DUV37" s="367"/>
      <c r="DUW37" s="367"/>
      <c r="DVF37" s="367"/>
      <c r="DVG37" s="367"/>
      <c r="DVH37" s="367"/>
      <c r="DVI37" s="367"/>
      <c r="DVJ37" s="367"/>
      <c r="DVK37" s="367"/>
      <c r="DVL37" s="367"/>
      <c r="DVM37" s="367"/>
      <c r="DVV37" s="367"/>
      <c r="DVW37" s="367"/>
      <c r="DVX37" s="367"/>
      <c r="DVY37" s="367"/>
      <c r="DVZ37" s="367"/>
      <c r="DWA37" s="367"/>
      <c r="DWB37" s="367"/>
      <c r="DWC37" s="367"/>
      <c r="DWL37" s="367"/>
      <c r="DWM37" s="367"/>
      <c r="DWN37" s="367"/>
      <c r="DWO37" s="367"/>
      <c r="DWP37" s="367"/>
      <c r="DWQ37" s="367"/>
      <c r="DWR37" s="367"/>
      <c r="DWS37" s="367"/>
      <c r="DXB37" s="367"/>
      <c r="DXC37" s="367"/>
      <c r="DXD37" s="367"/>
      <c r="DXE37" s="367"/>
      <c r="DXF37" s="367"/>
      <c r="DXG37" s="367"/>
      <c r="DXH37" s="367"/>
      <c r="DXI37" s="367"/>
      <c r="DXR37" s="367"/>
      <c r="DXS37" s="367"/>
      <c r="DXT37" s="367"/>
      <c r="DXU37" s="367"/>
      <c r="DXV37" s="367"/>
      <c r="DXW37" s="367"/>
      <c r="DXX37" s="367"/>
      <c r="DXY37" s="367"/>
      <c r="DYH37" s="367"/>
      <c r="DYI37" s="367"/>
      <c r="DYJ37" s="367"/>
      <c r="DYK37" s="367"/>
      <c r="DYL37" s="367"/>
      <c r="DYM37" s="367"/>
      <c r="DYN37" s="367"/>
      <c r="DYO37" s="367"/>
      <c r="DYX37" s="367"/>
      <c r="DYY37" s="367"/>
      <c r="DYZ37" s="367"/>
      <c r="DZA37" s="367"/>
      <c r="DZB37" s="367"/>
      <c r="DZC37" s="367"/>
      <c r="DZD37" s="367"/>
      <c r="DZE37" s="367"/>
      <c r="DZN37" s="367"/>
      <c r="DZO37" s="367"/>
      <c r="DZP37" s="367"/>
      <c r="DZQ37" s="367"/>
      <c r="DZR37" s="367"/>
      <c r="DZS37" s="367"/>
      <c r="DZT37" s="367"/>
      <c r="DZU37" s="367"/>
      <c r="EAD37" s="367"/>
      <c r="EAE37" s="367"/>
      <c r="EAF37" s="367"/>
      <c r="EAG37" s="367"/>
      <c r="EAH37" s="367"/>
      <c r="EAI37" s="367"/>
      <c r="EAJ37" s="367"/>
      <c r="EAK37" s="367"/>
      <c r="EAT37" s="367"/>
      <c r="EAU37" s="367"/>
      <c r="EAV37" s="367"/>
      <c r="EAW37" s="367"/>
      <c r="EAX37" s="367"/>
      <c r="EAY37" s="367"/>
      <c r="EAZ37" s="367"/>
      <c r="EBA37" s="367"/>
      <c r="EBJ37" s="367"/>
      <c r="EBK37" s="367"/>
      <c r="EBL37" s="367"/>
      <c r="EBM37" s="367"/>
      <c r="EBN37" s="367"/>
      <c r="EBO37" s="367"/>
      <c r="EBP37" s="367"/>
      <c r="EBQ37" s="367"/>
      <c r="EBZ37" s="367"/>
      <c r="ECA37" s="367"/>
      <c r="ECB37" s="367"/>
      <c r="ECC37" s="367"/>
      <c r="ECD37" s="367"/>
      <c r="ECE37" s="367"/>
      <c r="ECF37" s="367"/>
      <c r="ECG37" s="367"/>
      <c r="ECP37" s="367"/>
      <c r="ECQ37" s="367"/>
      <c r="ECR37" s="367"/>
      <c r="ECS37" s="367"/>
      <c r="ECT37" s="367"/>
      <c r="ECU37" s="367"/>
      <c r="ECV37" s="367"/>
      <c r="ECW37" s="367"/>
      <c r="EDF37" s="367"/>
      <c r="EDG37" s="367"/>
      <c r="EDH37" s="367"/>
      <c r="EDI37" s="367"/>
      <c r="EDJ37" s="367"/>
      <c r="EDK37" s="367"/>
      <c r="EDL37" s="367"/>
      <c r="EDM37" s="367"/>
      <c r="EDV37" s="367"/>
      <c r="EDW37" s="367"/>
      <c r="EDX37" s="367"/>
      <c r="EDY37" s="367"/>
      <c r="EDZ37" s="367"/>
      <c r="EEA37" s="367"/>
      <c r="EEB37" s="367"/>
      <c r="EEC37" s="367"/>
      <c r="EEL37" s="367"/>
      <c r="EEM37" s="367"/>
      <c r="EEN37" s="367"/>
      <c r="EEO37" s="367"/>
      <c r="EEP37" s="367"/>
      <c r="EEQ37" s="367"/>
      <c r="EER37" s="367"/>
      <c r="EES37" s="367"/>
      <c r="EFB37" s="367"/>
      <c r="EFC37" s="367"/>
      <c r="EFD37" s="367"/>
      <c r="EFE37" s="367"/>
      <c r="EFF37" s="367"/>
      <c r="EFG37" s="367"/>
      <c r="EFH37" s="367"/>
      <c r="EFI37" s="367"/>
      <c r="EFR37" s="367"/>
      <c r="EFS37" s="367"/>
      <c r="EFT37" s="367"/>
      <c r="EFU37" s="367"/>
      <c r="EFV37" s="367"/>
      <c r="EFW37" s="367"/>
      <c r="EFX37" s="367"/>
      <c r="EFY37" s="367"/>
      <c r="EGH37" s="367"/>
      <c r="EGI37" s="367"/>
      <c r="EGJ37" s="367"/>
      <c r="EGK37" s="367"/>
      <c r="EGL37" s="367"/>
      <c r="EGM37" s="367"/>
      <c r="EGN37" s="367"/>
      <c r="EGO37" s="367"/>
      <c r="EGX37" s="367"/>
      <c r="EGY37" s="367"/>
      <c r="EGZ37" s="367"/>
      <c r="EHA37" s="367"/>
      <c r="EHB37" s="367"/>
      <c r="EHC37" s="367"/>
      <c r="EHD37" s="367"/>
      <c r="EHE37" s="367"/>
      <c r="EHN37" s="367"/>
      <c r="EHO37" s="367"/>
      <c r="EHP37" s="367"/>
      <c r="EHQ37" s="367"/>
      <c r="EHR37" s="367"/>
      <c r="EHS37" s="367"/>
      <c r="EHT37" s="367"/>
      <c r="EHU37" s="367"/>
      <c r="EID37" s="367"/>
      <c r="EIE37" s="367"/>
      <c r="EIF37" s="367"/>
      <c r="EIG37" s="367"/>
      <c r="EIH37" s="367"/>
      <c r="EII37" s="367"/>
      <c r="EIJ37" s="367"/>
      <c r="EIK37" s="367"/>
      <c r="EIT37" s="367"/>
      <c r="EIU37" s="367"/>
      <c r="EIV37" s="367"/>
      <c r="EIW37" s="367"/>
      <c r="EIX37" s="367"/>
      <c r="EIY37" s="367"/>
      <c r="EIZ37" s="367"/>
      <c r="EJA37" s="367"/>
      <c r="EJJ37" s="367"/>
      <c r="EJK37" s="367"/>
      <c r="EJL37" s="367"/>
      <c r="EJM37" s="367"/>
      <c r="EJN37" s="367"/>
      <c r="EJO37" s="367"/>
      <c r="EJP37" s="367"/>
      <c r="EJQ37" s="367"/>
      <c r="EJZ37" s="367"/>
      <c r="EKA37" s="367"/>
      <c r="EKB37" s="367"/>
      <c r="EKC37" s="367"/>
      <c r="EKD37" s="367"/>
      <c r="EKE37" s="367"/>
      <c r="EKF37" s="367"/>
      <c r="EKG37" s="367"/>
      <c r="EKP37" s="367"/>
      <c r="EKQ37" s="367"/>
      <c r="EKR37" s="367"/>
      <c r="EKS37" s="367"/>
      <c r="EKT37" s="367"/>
      <c r="EKU37" s="367"/>
      <c r="EKV37" s="367"/>
      <c r="EKW37" s="367"/>
      <c r="ELF37" s="367"/>
      <c r="ELG37" s="367"/>
      <c r="ELH37" s="367"/>
      <c r="ELI37" s="367"/>
      <c r="ELJ37" s="367"/>
      <c r="ELK37" s="367"/>
      <c r="ELL37" s="367"/>
      <c r="ELM37" s="367"/>
      <c r="ELV37" s="367"/>
      <c r="ELW37" s="367"/>
      <c r="ELX37" s="367"/>
      <c r="ELY37" s="367"/>
      <c r="ELZ37" s="367"/>
      <c r="EMA37" s="367"/>
      <c r="EMB37" s="367"/>
      <c r="EMC37" s="367"/>
      <c r="EML37" s="367"/>
      <c r="EMM37" s="367"/>
      <c r="EMN37" s="367"/>
      <c r="EMO37" s="367"/>
      <c r="EMP37" s="367"/>
      <c r="EMQ37" s="367"/>
      <c r="EMR37" s="367"/>
      <c r="EMS37" s="367"/>
      <c r="ENB37" s="367"/>
      <c r="ENC37" s="367"/>
      <c r="END37" s="367"/>
      <c r="ENE37" s="367"/>
      <c r="ENF37" s="367"/>
      <c r="ENG37" s="367"/>
      <c r="ENH37" s="367"/>
      <c r="ENI37" s="367"/>
      <c r="ENR37" s="367"/>
      <c r="ENS37" s="367"/>
      <c r="ENT37" s="367"/>
      <c r="ENU37" s="367"/>
      <c r="ENV37" s="367"/>
      <c r="ENW37" s="367"/>
      <c r="ENX37" s="367"/>
      <c r="ENY37" s="367"/>
      <c r="EOH37" s="367"/>
      <c r="EOI37" s="367"/>
      <c r="EOJ37" s="367"/>
      <c r="EOK37" s="367"/>
      <c r="EOL37" s="367"/>
      <c r="EOM37" s="367"/>
      <c r="EON37" s="367"/>
      <c r="EOO37" s="367"/>
      <c r="EOX37" s="367"/>
      <c r="EOY37" s="367"/>
      <c r="EOZ37" s="367"/>
      <c r="EPA37" s="367"/>
      <c r="EPB37" s="367"/>
      <c r="EPC37" s="367"/>
      <c r="EPD37" s="367"/>
      <c r="EPE37" s="367"/>
      <c r="EPN37" s="367"/>
      <c r="EPO37" s="367"/>
      <c r="EPP37" s="367"/>
      <c r="EPQ37" s="367"/>
      <c r="EPR37" s="367"/>
      <c r="EPS37" s="367"/>
      <c r="EPT37" s="367"/>
      <c r="EPU37" s="367"/>
      <c r="EQD37" s="367"/>
      <c r="EQE37" s="367"/>
      <c r="EQF37" s="367"/>
      <c r="EQG37" s="367"/>
      <c r="EQH37" s="367"/>
      <c r="EQI37" s="367"/>
      <c r="EQJ37" s="367"/>
      <c r="EQK37" s="367"/>
      <c r="EQT37" s="367"/>
      <c r="EQU37" s="367"/>
      <c r="EQV37" s="367"/>
      <c r="EQW37" s="367"/>
      <c r="EQX37" s="367"/>
      <c r="EQY37" s="367"/>
      <c r="EQZ37" s="367"/>
      <c r="ERA37" s="367"/>
      <c r="ERJ37" s="367"/>
      <c r="ERK37" s="367"/>
      <c r="ERL37" s="367"/>
      <c r="ERM37" s="367"/>
      <c r="ERN37" s="367"/>
      <c r="ERO37" s="367"/>
      <c r="ERP37" s="367"/>
      <c r="ERQ37" s="367"/>
      <c r="ERZ37" s="367"/>
      <c r="ESA37" s="367"/>
      <c r="ESB37" s="367"/>
      <c r="ESC37" s="367"/>
      <c r="ESD37" s="367"/>
      <c r="ESE37" s="367"/>
      <c r="ESF37" s="367"/>
      <c r="ESG37" s="367"/>
      <c r="ESP37" s="367"/>
      <c r="ESQ37" s="367"/>
      <c r="ESR37" s="367"/>
      <c r="ESS37" s="367"/>
      <c r="EST37" s="367"/>
      <c r="ESU37" s="367"/>
      <c r="ESV37" s="367"/>
      <c r="ESW37" s="367"/>
      <c r="ETF37" s="367"/>
      <c r="ETG37" s="367"/>
      <c r="ETH37" s="367"/>
      <c r="ETI37" s="367"/>
      <c r="ETJ37" s="367"/>
      <c r="ETK37" s="367"/>
      <c r="ETL37" s="367"/>
      <c r="ETM37" s="367"/>
      <c r="ETV37" s="367"/>
      <c r="ETW37" s="367"/>
      <c r="ETX37" s="367"/>
      <c r="ETY37" s="367"/>
      <c r="ETZ37" s="367"/>
      <c r="EUA37" s="367"/>
      <c r="EUB37" s="367"/>
      <c r="EUC37" s="367"/>
      <c r="EUL37" s="367"/>
      <c r="EUM37" s="367"/>
      <c r="EUN37" s="367"/>
      <c r="EUO37" s="367"/>
      <c r="EUP37" s="367"/>
      <c r="EUQ37" s="367"/>
      <c r="EUR37" s="367"/>
      <c r="EUS37" s="367"/>
      <c r="EVB37" s="367"/>
      <c r="EVC37" s="367"/>
      <c r="EVD37" s="367"/>
      <c r="EVE37" s="367"/>
      <c r="EVF37" s="367"/>
      <c r="EVG37" s="367"/>
      <c r="EVH37" s="367"/>
      <c r="EVI37" s="367"/>
      <c r="EVR37" s="367"/>
      <c r="EVS37" s="367"/>
      <c r="EVT37" s="367"/>
      <c r="EVU37" s="367"/>
      <c r="EVV37" s="367"/>
      <c r="EVW37" s="367"/>
      <c r="EVX37" s="367"/>
      <c r="EVY37" s="367"/>
      <c r="EWH37" s="367"/>
      <c r="EWI37" s="367"/>
      <c r="EWJ37" s="367"/>
      <c r="EWK37" s="367"/>
      <c r="EWL37" s="367"/>
      <c r="EWM37" s="367"/>
      <c r="EWN37" s="367"/>
      <c r="EWO37" s="367"/>
      <c r="EWX37" s="367"/>
      <c r="EWY37" s="367"/>
      <c r="EWZ37" s="367"/>
      <c r="EXA37" s="367"/>
      <c r="EXB37" s="367"/>
      <c r="EXC37" s="367"/>
      <c r="EXD37" s="367"/>
      <c r="EXE37" s="367"/>
      <c r="EXN37" s="367"/>
      <c r="EXO37" s="367"/>
      <c r="EXP37" s="367"/>
      <c r="EXQ37" s="367"/>
      <c r="EXR37" s="367"/>
      <c r="EXS37" s="367"/>
      <c r="EXT37" s="367"/>
      <c r="EXU37" s="367"/>
      <c r="EYD37" s="367"/>
      <c r="EYE37" s="367"/>
      <c r="EYF37" s="367"/>
      <c r="EYG37" s="367"/>
      <c r="EYH37" s="367"/>
      <c r="EYI37" s="367"/>
      <c r="EYJ37" s="367"/>
      <c r="EYK37" s="367"/>
      <c r="EYT37" s="367"/>
      <c r="EYU37" s="367"/>
      <c r="EYV37" s="367"/>
      <c r="EYW37" s="367"/>
      <c r="EYX37" s="367"/>
      <c r="EYY37" s="367"/>
      <c r="EYZ37" s="367"/>
      <c r="EZA37" s="367"/>
      <c r="EZJ37" s="367"/>
      <c r="EZK37" s="367"/>
      <c r="EZL37" s="367"/>
      <c r="EZM37" s="367"/>
      <c r="EZN37" s="367"/>
      <c r="EZO37" s="367"/>
      <c r="EZP37" s="367"/>
      <c r="EZQ37" s="367"/>
      <c r="EZZ37" s="367"/>
      <c r="FAA37" s="367"/>
      <c r="FAB37" s="367"/>
      <c r="FAC37" s="367"/>
      <c r="FAD37" s="367"/>
      <c r="FAE37" s="367"/>
      <c r="FAF37" s="367"/>
      <c r="FAG37" s="367"/>
      <c r="FAP37" s="367"/>
      <c r="FAQ37" s="367"/>
      <c r="FAR37" s="367"/>
      <c r="FAS37" s="367"/>
      <c r="FAT37" s="367"/>
      <c r="FAU37" s="367"/>
      <c r="FAV37" s="367"/>
      <c r="FAW37" s="367"/>
      <c r="FBF37" s="367"/>
      <c r="FBG37" s="367"/>
      <c r="FBH37" s="367"/>
      <c r="FBI37" s="367"/>
      <c r="FBJ37" s="367"/>
      <c r="FBK37" s="367"/>
      <c r="FBL37" s="367"/>
      <c r="FBM37" s="367"/>
      <c r="FBV37" s="367"/>
      <c r="FBW37" s="367"/>
      <c r="FBX37" s="367"/>
      <c r="FBY37" s="367"/>
      <c r="FBZ37" s="367"/>
      <c r="FCA37" s="367"/>
      <c r="FCB37" s="367"/>
      <c r="FCC37" s="367"/>
      <c r="FCL37" s="367"/>
      <c r="FCM37" s="367"/>
      <c r="FCN37" s="367"/>
      <c r="FCO37" s="367"/>
      <c r="FCP37" s="367"/>
      <c r="FCQ37" s="367"/>
      <c r="FCR37" s="367"/>
      <c r="FCS37" s="367"/>
      <c r="FDB37" s="367"/>
      <c r="FDC37" s="367"/>
      <c r="FDD37" s="367"/>
      <c r="FDE37" s="367"/>
      <c r="FDF37" s="367"/>
      <c r="FDG37" s="367"/>
      <c r="FDH37" s="367"/>
      <c r="FDI37" s="367"/>
      <c r="FDR37" s="367"/>
      <c r="FDS37" s="367"/>
      <c r="FDT37" s="367"/>
      <c r="FDU37" s="367"/>
      <c r="FDV37" s="367"/>
      <c r="FDW37" s="367"/>
      <c r="FDX37" s="367"/>
      <c r="FDY37" s="367"/>
      <c r="FEH37" s="367"/>
      <c r="FEI37" s="367"/>
      <c r="FEJ37" s="367"/>
      <c r="FEK37" s="367"/>
      <c r="FEL37" s="367"/>
      <c r="FEM37" s="367"/>
      <c r="FEN37" s="367"/>
      <c r="FEO37" s="367"/>
      <c r="FEX37" s="367"/>
      <c r="FEY37" s="367"/>
      <c r="FEZ37" s="367"/>
      <c r="FFA37" s="367"/>
      <c r="FFB37" s="367"/>
      <c r="FFC37" s="367"/>
      <c r="FFD37" s="367"/>
      <c r="FFE37" s="367"/>
      <c r="FFN37" s="367"/>
      <c r="FFO37" s="367"/>
      <c r="FFP37" s="367"/>
      <c r="FFQ37" s="367"/>
      <c r="FFR37" s="367"/>
      <c r="FFS37" s="367"/>
      <c r="FFT37" s="367"/>
      <c r="FFU37" s="367"/>
      <c r="FGD37" s="367"/>
      <c r="FGE37" s="367"/>
      <c r="FGF37" s="367"/>
      <c r="FGG37" s="367"/>
      <c r="FGH37" s="367"/>
      <c r="FGI37" s="367"/>
      <c r="FGJ37" s="367"/>
      <c r="FGK37" s="367"/>
      <c r="FGT37" s="367"/>
      <c r="FGU37" s="367"/>
      <c r="FGV37" s="367"/>
      <c r="FGW37" s="367"/>
      <c r="FGX37" s="367"/>
      <c r="FGY37" s="367"/>
      <c r="FGZ37" s="367"/>
      <c r="FHA37" s="367"/>
      <c r="FHJ37" s="367"/>
      <c r="FHK37" s="367"/>
      <c r="FHL37" s="367"/>
      <c r="FHM37" s="367"/>
      <c r="FHN37" s="367"/>
      <c r="FHO37" s="367"/>
      <c r="FHP37" s="367"/>
      <c r="FHQ37" s="367"/>
      <c r="FHZ37" s="367"/>
      <c r="FIA37" s="367"/>
      <c r="FIB37" s="367"/>
      <c r="FIC37" s="367"/>
      <c r="FID37" s="367"/>
      <c r="FIE37" s="367"/>
      <c r="FIF37" s="367"/>
      <c r="FIG37" s="367"/>
      <c r="FIP37" s="367"/>
      <c r="FIQ37" s="367"/>
      <c r="FIR37" s="367"/>
      <c r="FIS37" s="367"/>
      <c r="FIT37" s="367"/>
      <c r="FIU37" s="367"/>
      <c r="FIV37" s="367"/>
      <c r="FIW37" s="367"/>
      <c r="FJF37" s="367"/>
      <c r="FJG37" s="367"/>
      <c r="FJH37" s="367"/>
      <c r="FJI37" s="367"/>
      <c r="FJJ37" s="367"/>
      <c r="FJK37" s="367"/>
      <c r="FJL37" s="367"/>
      <c r="FJM37" s="367"/>
      <c r="FJV37" s="367"/>
      <c r="FJW37" s="367"/>
      <c r="FJX37" s="367"/>
      <c r="FJY37" s="367"/>
      <c r="FJZ37" s="367"/>
      <c r="FKA37" s="367"/>
      <c r="FKB37" s="367"/>
      <c r="FKC37" s="367"/>
      <c r="FKL37" s="367"/>
      <c r="FKM37" s="367"/>
      <c r="FKN37" s="367"/>
      <c r="FKO37" s="367"/>
      <c r="FKP37" s="367"/>
      <c r="FKQ37" s="367"/>
      <c r="FKR37" s="367"/>
      <c r="FKS37" s="367"/>
      <c r="FLB37" s="367"/>
      <c r="FLC37" s="367"/>
      <c r="FLD37" s="367"/>
      <c r="FLE37" s="367"/>
      <c r="FLF37" s="367"/>
      <c r="FLG37" s="367"/>
      <c r="FLH37" s="367"/>
      <c r="FLI37" s="367"/>
      <c r="FLR37" s="367"/>
      <c r="FLS37" s="367"/>
      <c r="FLT37" s="367"/>
      <c r="FLU37" s="367"/>
      <c r="FLV37" s="367"/>
      <c r="FLW37" s="367"/>
      <c r="FLX37" s="367"/>
      <c r="FLY37" s="367"/>
      <c r="FMH37" s="367"/>
      <c r="FMI37" s="367"/>
      <c r="FMJ37" s="367"/>
      <c r="FMK37" s="367"/>
      <c r="FML37" s="367"/>
      <c r="FMM37" s="367"/>
      <c r="FMN37" s="367"/>
      <c r="FMO37" s="367"/>
      <c r="FMX37" s="367"/>
      <c r="FMY37" s="367"/>
      <c r="FMZ37" s="367"/>
      <c r="FNA37" s="367"/>
      <c r="FNB37" s="367"/>
      <c r="FNC37" s="367"/>
      <c r="FND37" s="367"/>
      <c r="FNE37" s="367"/>
      <c r="FNN37" s="367"/>
      <c r="FNO37" s="367"/>
      <c r="FNP37" s="367"/>
      <c r="FNQ37" s="367"/>
      <c r="FNR37" s="367"/>
      <c r="FNS37" s="367"/>
      <c r="FNT37" s="367"/>
      <c r="FNU37" s="367"/>
      <c r="FOD37" s="367"/>
      <c r="FOE37" s="367"/>
      <c r="FOF37" s="367"/>
      <c r="FOG37" s="367"/>
      <c r="FOH37" s="367"/>
      <c r="FOI37" s="367"/>
      <c r="FOJ37" s="367"/>
      <c r="FOK37" s="367"/>
      <c r="FOT37" s="367"/>
      <c r="FOU37" s="367"/>
      <c r="FOV37" s="367"/>
      <c r="FOW37" s="367"/>
      <c r="FOX37" s="367"/>
      <c r="FOY37" s="367"/>
      <c r="FOZ37" s="367"/>
      <c r="FPA37" s="367"/>
      <c r="FPJ37" s="367"/>
      <c r="FPK37" s="367"/>
      <c r="FPL37" s="367"/>
      <c r="FPM37" s="367"/>
      <c r="FPN37" s="367"/>
      <c r="FPO37" s="367"/>
      <c r="FPP37" s="367"/>
      <c r="FPQ37" s="367"/>
      <c r="FPZ37" s="367"/>
      <c r="FQA37" s="367"/>
      <c r="FQB37" s="367"/>
      <c r="FQC37" s="367"/>
      <c r="FQD37" s="367"/>
      <c r="FQE37" s="367"/>
      <c r="FQF37" s="367"/>
      <c r="FQG37" s="367"/>
      <c r="FQP37" s="367"/>
      <c r="FQQ37" s="367"/>
      <c r="FQR37" s="367"/>
      <c r="FQS37" s="367"/>
      <c r="FQT37" s="367"/>
      <c r="FQU37" s="367"/>
      <c r="FQV37" s="367"/>
      <c r="FQW37" s="367"/>
      <c r="FRF37" s="367"/>
      <c r="FRG37" s="367"/>
      <c r="FRH37" s="367"/>
      <c r="FRI37" s="367"/>
      <c r="FRJ37" s="367"/>
      <c r="FRK37" s="367"/>
      <c r="FRL37" s="367"/>
      <c r="FRM37" s="367"/>
      <c r="FRV37" s="367"/>
      <c r="FRW37" s="367"/>
      <c r="FRX37" s="367"/>
      <c r="FRY37" s="367"/>
      <c r="FRZ37" s="367"/>
      <c r="FSA37" s="367"/>
      <c r="FSB37" s="367"/>
      <c r="FSC37" s="367"/>
      <c r="FSL37" s="367"/>
      <c r="FSM37" s="367"/>
      <c r="FSN37" s="367"/>
      <c r="FSO37" s="367"/>
      <c r="FSP37" s="367"/>
      <c r="FSQ37" s="367"/>
      <c r="FSR37" s="367"/>
      <c r="FSS37" s="367"/>
      <c r="FTB37" s="367"/>
      <c r="FTC37" s="367"/>
      <c r="FTD37" s="367"/>
      <c r="FTE37" s="367"/>
      <c r="FTF37" s="367"/>
      <c r="FTG37" s="367"/>
      <c r="FTH37" s="367"/>
      <c r="FTI37" s="367"/>
      <c r="FTR37" s="367"/>
      <c r="FTS37" s="367"/>
      <c r="FTT37" s="367"/>
      <c r="FTU37" s="367"/>
      <c r="FTV37" s="367"/>
      <c r="FTW37" s="367"/>
      <c r="FTX37" s="367"/>
      <c r="FTY37" s="367"/>
      <c r="FUH37" s="367"/>
      <c r="FUI37" s="367"/>
      <c r="FUJ37" s="367"/>
      <c r="FUK37" s="367"/>
      <c r="FUL37" s="367"/>
      <c r="FUM37" s="367"/>
      <c r="FUN37" s="367"/>
      <c r="FUO37" s="367"/>
      <c r="FUX37" s="367"/>
      <c r="FUY37" s="367"/>
      <c r="FUZ37" s="367"/>
      <c r="FVA37" s="367"/>
      <c r="FVB37" s="367"/>
      <c r="FVC37" s="367"/>
      <c r="FVD37" s="367"/>
      <c r="FVE37" s="367"/>
      <c r="FVN37" s="367"/>
      <c r="FVO37" s="367"/>
      <c r="FVP37" s="367"/>
      <c r="FVQ37" s="367"/>
      <c r="FVR37" s="367"/>
      <c r="FVS37" s="367"/>
      <c r="FVT37" s="367"/>
      <c r="FVU37" s="367"/>
      <c r="FWD37" s="367"/>
      <c r="FWE37" s="367"/>
      <c r="FWF37" s="367"/>
      <c r="FWG37" s="367"/>
      <c r="FWH37" s="367"/>
      <c r="FWI37" s="367"/>
      <c r="FWJ37" s="367"/>
      <c r="FWK37" s="367"/>
      <c r="FWT37" s="367"/>
      <c r="FWU37" s="367"/>
      <c r="FWV37" s="367"/>
      <c r="FWW37" s="367"/>
      <c r="FWX37" s="367"/>
      <c r="FWY37" s="367"/>
      <c r="FWZ37" s="367"/>
      <c r="FXA37" s="367"/>
      <c r="FXJ37" s="367"/>
      <c r="FXK37" s="367"/>
      <c r="FXL37" s="367"/>
      <c r="FXM37" s="367"/>
      <c r="FXN37" s="367"/>
      <c r="FXO37" s="367"/>
      <c r="FXP37" s="367"/>
      <c r="FXQ37" s="367"/>
      <c r="FXZ37" s="367"/>
      <c r="FYA37" s="367"/>
      <c r="FYB37" s="367"/>
      <c r="FYC37" s="367"/>
      <c r="FYD37" s="367"/>
      <c r="FYE37" s="367"/>
      <c r="FYF37" s="367"/>
      <c r="FYG37" s="367"/>
      <c r="FYP37" s="367"/>
      <c r="FYQ37" s="367"/>
      <c r="FYR37" s="367"/>
      <c r="FYS37" s="367"/>
      <c r="FYT37" s="367"/>
      <c r="FYU37" s="367"/>
      <c r="FYV37" s="367"/>
      <c r="FYW37" s="367"/>
      <c r="FZF37" s="367"/>
      <c r="FZG37" s="367"/>
      <c r="FZH37" s="367"/>
      <c r="FZI37" s="367"/>
      <c r="FZJ37" s="367"/>
      <c r="FZK37" s="367"/>
      <c r="FZL37" s="367"/>
      <c r="FZM37" s="367"/>
      <c r="FZV37" s="367"/>
      <c r="FZW37" s="367"/>
      <c r="FZX37" s="367"/>
      <c r="FZY37" s="367"/>
      <c r="FZZ37" s="367"/>
      <c r="GAA37" s="367"/>
      <c r="GAB37" s="367"/>
      <c r="GAC37" s="367"/>
      <c r="GAL37" s="367"/>
      <c r="GAM37" s="367"/>
      <c r="GAN37" s="367"/>
      <c r="GAO37" s="367"/>
      <c r="GAP37" s="367"/>
      <c r="GAQ37" s="367"/>
      <c r="GAR37" s="367"/>
      <c r="GAS37" s="367"/>
      <c r="GBB37" s="367"/>
      <c r="GBC37" s="367"/>
      <c r="GBD37" s="367"/>
      <c r="GBE37" s="367"/>
      <c r="GBF37" s="367"/>
      <c r="GBG37" s="367"/>
      <c r="GBH37" s="367"/>
      <c r="GBI37" s="367"/>
      <c r="GBR37" s="367"/>
      <c r="GBS37" s="367"/>
      <c r="GBT37" s="367"/>
      <c r="GBU37" s="367"/>
      <c r="GBV37" s="367"/>
      <c r="GBW37" s="367"/>
      <c r="GBX37" s="367"/>
      <c r="GBY37" s="367"/>
      <c r="GCH37" s="367"/>
      <c r="GCI37" s="367"/>
      <c r="GCJ37" s="367"/>
      <c r="GCK37" s="367"/>
      <c r="GCL37" s="367"/>
      <c r="GCM37" s="367"/>
      <c r="GCN37" s="367"/>
      <c r="GCO37" s="367"/>
      <c r="GCX37" s="367"/>
      <c r="GCY37" s="367"/>
      <c r="GCZ37" s="367"/>
      <c r="GDA37" s="367"/>
      <c r="GDB37" s="367"/>
      <c r="GDC37" s="367"/>
      <c r="GDD37" s="367"/>
      <c r="GDE37" s="367"/>
      <c r="GDN37" s="367"/>
      <c r="GDO37" s="367"/>
      <c r="GDP37" s="367"/>
      <c r="GDQ37" s="367"/>
      <c r="GDR37" s="367"/>
      <c r="GDS37" s="367"/>
      <c r="GDT37" s="367"/>
      <c r="GDU37" s="367"/>
      <c r="GED37" s="367"/>
      <c r="GEE37" s="367"/>
      <c r="GEF37" s="367"/>
      <c r="GEG37" s="367"/>
      <c r="GEH37" s="367"/>
      <c r="GEI37" s="367"/>
      <c r="GEJ37" s="367"/>
      <c r="GEK37" s="367"/>
      <c r="GET37" s="367"/>
      <c r="GEU37" s="367"/>
      <c r="GEV37" s="367"/>
      <c r="GEW37" s="367"/>
      <c r="GEX37" s="367"/>
      <c r="GEY37" s="367"/>
      <c r="GEZ37" s="367"/>
      <c r="GFA37" s="367"/>
      <c r="GFJ37" s="367"/>
      <c r="GFK37" s="367"/>
      <c r="GFL37" s="367"/>
      <c r="GFM37" s="367"/>
      <c r="GFN37" s="367"/>
      <c r="GFO37" s="367"/>
      <c r="GFP37" s="367"/>
      <c r="GFQ37" s="367"/>
      <c r="GFZ37" s="367"/>
      <c r="GGA37" s="367"/>
      <c r="GGB37" s="367"/>
      <c r="GGC37" s="367"/>
      <c r="GGD37" s="367"/>
      <c r="GGE37" s="367"/>
      <c r="GGF37" s="367"/>
      <c r="GGG37" s="367"/>
      <c r="GGP37" s="367"/>
      <c r="GGQ37" s="367"/>
      <c r="GGR37" s="367"/>
      <c r="GGS37" s="367"/>
      <c r="GGT37" s="367"/>
      <c r="GGU37" s="367"/>
      <c r="GGV37" s="367"/>
      <c r="GGW37" s="367"/>
      <c r="GHF37" s="367"/>
      <c r="GHG37" s="367"/>
      <c r="GHH37" s="367"/>
      <c r="GHI37" s="367"/>
      <c r="GHJ37" s="367"/>
      <c r="GHK37" s="367"/>
      <c r="GHL37" s="367"/>
      <c r="GHM37" s="367"/>
      <c r="GHV37" s="367"/>
      <c r="GHW37" s="367"/>
      <c r="GHX37" s="367"/>
      <c r="GHY37" s="367"/>
      <c r="GHZ37" s="367"/>
      <c r="GIA37" s="367"/>
      <c r="GIB37" s="367"/>
      <c r="GIC37" s="367"/>
      <c r="GIL37" s="367"/>
      <c r="GIM37" s="367"/>
      <c r="GIN37" s="367"/>
      <c r="GIO37" s="367"/>
      <c r="GIP37" s="367"/>
      <c r="GIQ37" s="367"/>
      <c r="GIR37" s="367"/>
      <c r="GIS37" s="367"/>
      <c r="GJB37" s="367"/>
      <c r="GJC37" s="367"/>
      <c r="GJD37" s="367"/>
      <c r="GJE37" s="367"/>
      <c r="GJF37" s="367"/>
      <c r="GJG37" s="367"/>
      <c r="GJH37" s="367"/>
      <c r="GJI37" s="367"/>
      <c r="GJR37" s="367"/>
      <c r="GJS37" s="367"/>
      <c r="GJT37" s="367"/>
      <c r="GJU37" s="367"/>
      <c r="GJV37" s="367"/>
      <c r="GJW37" s="367"/>
      <c r="GJX37" s="367"/>
      <c r="GJY37" s="367"/>
      <c r="GKH37" s="367"/>
      <c r="GKI37" s="367"/>
      <c r="GKJ37" s="367"/>
      <c r="GKK37" s="367"/>
      <c r="GKL37" s="367"/>
      <c r="GKM37" s="367"/>
      <c r="GKN37" s="367"/>
      <c r="GKO37" s="367"/>
      <c r="GKX37" s="367"/>
      <c r="GKY37" s="367"/>
      <c r="GKZ37" s="367"/>
      <c r="GLA37" s="367"/>
      <c r="GLB37" s="367"/>
      <c r="GLC37" s="367"/>
      <c r="GLD37" s="367"/>
      <c r="GLE37" s="367"/>
      <c r="GLN37" s="367"/>
      <c r="GLO37" s="367"/>
      <c r="GLP37" s="367"/>
      <c r="GLQ37" s="367"/>
      <c r="GLR37" s="367"/>
      <c r="GLS37" s="367"/>
      <c r="GLT37" s="367"/>
      <c r="GLU37" s="367"/>
      <c r="GMD37" s="367"/>
      <c r="GME37" s="367"/>
      <c r="GMF37" s="367"/>
      <c r="GMG37" s="367"/>
      <c r="GMH37" s="367"/>
      <c r="GMI37" s="367"/>
      <c r="GMJ37" s="367"/>
      <c r="GMK37" s="367"/>
      <c r="GMT37" s="367"/>
      <c r="GMU37" s="367"/>
      <c r="GMV37" s="367"/>
      <c r="GMW37" s="367"/>
      <c r="GMX37" s="367"/>
      <c r="GMY37" s="367"/>
      <c r="GMZ37" s="367"/>
      <c r="GNA37" s="367"/>
      <c r="GNJ37" s="367"/>
      <c r="GNK37" s="367"/>
      <c r="GNL37" s="367"/>
      <c r="GNM37" s="367"/>
      <c r="GNN37" s="367"/>
      <c r="GNO37" s="367"/>
      <c r="GNP37" s="367"/>
      <c r="GNQ37" s="367"/>
      <c r="GNZ37" s="367"/>
      <c r="GOA37" s="367"/>
      <c r="GOB37" s="367"/>
      <c r="GOC37" s="367"/>
      <c r="GOD37" s="367"/>
      <c r="GOE37" s="367"/>
      <c r="GOF37" s="367"/>
      <c r="GOG37" s="367"/>
      <c r="GOP37" s="367"/>
      <c r="GOQ37" s="367"/>
      <c r="GOR37" s="367"/>
      <c r="GOS37" s="367"/>
      <c r="GOT37" s="367"/>
      <c r="GOU37" s="367"/>
      <c r="GOV37" s="367"/>
      <c r="GOW37" s="367"/>
      <c r="GPF37" s="367"/>
      <c r="GPG37" s="367"/>
      <c r="GPH37" s="367"/>
      <c r="GPI37" s="367"/>
      <c r="GPJ37" s="367"/>
      <c r="GPK37" s="367"/>
      <c r="GPL37" s="367"/>
      <c r="GPM37" s="367"/>
      <c r="GPV37" s="367"/>
      <c r="GPW37" s="367"/>
      <c r="GPX37" s="367"/>
      <c r="GPY37" s="367"/>
      <c r="GPZ37" s="367"/>
      <c r="GQA37" s="367"/>
      <c r="GQB37" s="367"/>
      <c r="GQC37" s="367"/>
      <c r="GQL37" s="367"/>
      <c r="GQM37" s="367"/>
      <c r="GQN37" s="367"/>
      <c r="GQO37" s="367"/>
      <c r="GQP37" s="367"/>
      <c r="GQQ37" s="367"/>
      <c r="GQR37" s="367"/>
      <c r="GQS37" s="367"/>
      <c r="GRB37" s="367"/>
      <c r="GRC37" s="367"/>
      <c r="GRD37" s="367"/>
      <c r="GRE37" s="367"/>
      <c r="GRF37" s="367"/>
      <c r="GRG37" s="367"/>
      <c r="GRH37" s="367"/>
      <c r="GRI37" s="367"/>
      <c r="GRR37" s="367"/>
      <c r="GRS37" s="367"/>
      <c r="GRT37" s="367"/>
      <c r="GRU37" s="367"/>
      <c r="GRV37" s="367"/>
      <c r="GRW37" s="367"/>
      <c r="GRX37" s="367"/>
      <c r="GRY37" s="367"/>
      <c r="GSH37" s="367"/>
      <c r="GSI37" s="367"/>
      <c r="GSJ37" s="367"/>
      <c r="GSK37" s="367"/>
      <c r="GSL37" s="367"/>
      <c r="GSM37" s="367"/>
      <c r="GSN37" s="367"/>
      <c r="GSO37" s="367"/>
      <c r="GSX37" s="367"/>
      <c r="GSY37" s="367"/>
      <c r="GSZ37" s="367"/>
      <c r="GTA37" s="367"/>
      <c r="GTB37" s="367"/>
      <c r="GTC37" s="367"/>
      <c r="GTD37" s="367"/>
      <c r="GTE37" s="367"/>
      <c r="GTN37" s="367"/>
      <c r="GTO37" s="367"/>
      <c r="GTP37" s="367"/>
      <c r="GTQ37" s="367"/>
      <c r="GTR37" s="367"/>
      <c r="GTS37" s="367"/>
      <c r="GTT37" s="367"/>
      <c r="GTU37" s="367"/>
      <c r="GUD37" s="367"/>
      <c r="GUE37" s="367"/>
      <c r="GUF37" s="367"/>
      <c r="GUG37" s="367"/>
      <c r="GUH37" s="367"/>
      <c r="GUI37" s="367"/>
      <c r="GUJ37" s="367"/>
      <c r="GUK37" s="367"/>
      <c r="GUT37" s="367"/>
      <c r="GUU37" s="367"/>
      <c r="GUV37" s="367"/>
      <c r="GUW37" s="367"/>
      <c r="GUX37" s="367"/>
      <c r="GUY37" s="367"/>
      <c r="GUZ37" s="367"/>
      <c r="GVA37" s="367"/>
      <c r="GVJ37" s="367"/>
      <c r="GVK37" s="367"/>
      <c r="GVL37" s="367"/>
      <c r="GVM37" s="367"/>
      <c r="GVN37" s="367"/>
      <c r="GVO37" s="367"/>
      <c r="GVP37" s="367"/>
      <c r="GVQ37" s="367"/>
      <c r="GVZ37" s="367"/>
      <c r="GWA37" s="367"/>
      <c r="GWB37" s="367"/>
      <c r="GWC37" s="367"/>
      <c r="GWD37" s="367"/>
      <c r="GWE37" s="367"/>
      <c r="GWF37" s="367"/>
      <c r="GWG37" s="367"/>
      <c r="GWP37" s="367"/>
      <c r="GWQ37" s="367"/>
      <c r="GWR37" s="367"/>
      <c r="GWS37" s="367"/>
      <c r="GWT37" s="367"/>
      <c r="GWU37" s="367"/>
      <c r="GWV37" s="367"/>
      <c r="GWW37" s="367"/>
      <c r="GXF37" s="367"/>
      <c r="GXG37" s="367"/>
      <c r="GXH37" s="367"/>
      <c r="GXI37" s="367"/>
      <c r="GXJ37" s="367"/>
      <c r="GXK37" s="367"/>
      <c r="GXL37" s="367"/>
      <c r="GXM37" s="367"/>
      <c r="GXV37" s="367"/>
      <c r="GXW37" s="367"/>
      <c r="GXX37" s="367"/>
      <c r="GXY37" s="367"/>
      <c r="GXZ37" s="367"/>
      <c r="GYA37" s="367"/>
      <c r="GYB37" s="367"/>
      <c r="GYC37" s="367"/>
      <c r="GYL37" s="367"/>
      <c r="GYM37" s="367"/>
      <c r="GYN37" s="367"/>
      <c r="GYO37" s="367"/>
      <c r="GYP37" s="367"/>
      <c r="GYQ37" s="367"/>
      <c r="GYR37" s="367"/>
      <c r="GYS37" s="367"/>
      <c r="GZB37" s="367"/>
      <c r="GZC37" s="367"/>
      <c r="GZD37" s="367"/>
      <c r="GZE37" s="367"/>
      <c r="GZF37" s="367"/>
      <c r="GZG37" s="367"/>
      <c r="GZH37" s="367"/>
      <c r="GZI37" s="367"/>
      <c r="GZR37" s="367"/>
      <c r="GZS37" s="367"/>
      <c r="GZT37" s="367"/>
      <c r="GZU37" s="367"/>
      <c r="GZV37" s="367"/>
      <c r="GZW37" s="367"/>
      <c r="GZX37" s="367"/>
      <c r="GZY37" s="367"/>
      <c r="HAH37" s="367"/>
      <c r="HAI37" s="367"/>
      <c r="HAJ37" s="367"/>
      <c r="HAK37" s="367"/>
      <c r="HAL37" s="367"/>
      <c r="HAM37" s="367"/>
      <c r="HAN37" s="367"/>
      <c r="HAO37" s="367"/>
      <c r="HAX37" s="367"/>
      <c r="HAY37" s="367"/>
      <c r="HAZ37" s="367"/>
      <c r="HBA37" s="367"/>
      <c r="HBB37" s="367"/>
      <c r="HBC37" s="367"/>
      <c r="HBD37" s="367"/>
      <c r="HBE37" s="367"/>
      <c r="HBN37" s="367"/>
      <c r="HBO37" s="367"/>
      <c r="HBP37" s="367"/>
      <c r="HBQ37" s="367"/>
      <c r="HBR37" s="367"/>
      <c r="HBS37" s="367"/>
      <c r="HBT37" s="367"/>
      <c r="HBU37" s="367"/>
      <c r="HCD37" s="367"/>
      <c r="HCE37" s="367"/>
      <c r="HCF37" s="367"/>
      <c r="HCG37" s="367"/>
      <c r="HCH37" s="367"/>
      <c r="HCI37" s="367"/>
      <c r="HCJ37" s="367"/>
      <c r="HCK37" s="367"/>
      <c r="HCT37" s="367"/>
      <c r="HCU37" s="367"/>
      <c r="HCV37" s="367"/>
      <c r="HCW37" s="367"/>
      <c r="HCX37" s="367"/>
      <c r="HCY37" s="367"/>
      <c r="HCZ37" s="367"/>
      <c r="HDA37" s="367"/>
      <c r="HDJ37" s="367"/>
      <c r="HDK37" s="367"/>
      <c r="HDL37" s="367"/>
      <c r="HDM37" s="367"/>
      <c r="HDN37" s="367"/>
      <c r="HDO37" s="367"/>
      <c r="HDP37" s="367"/>
      <c r="HDQ37" s="367"/>
      <c r="HDZ37" s="367"/>
      <c r="HEA37" s="367"/>
      <c r="HEB37" s="367"/>
      <c r="HEC37" s="367"/>
      <c r="HED37" s="367"/>
      <c r="HEE37" s="367"/>
      <c r="HEF37" s="367"/>
      <c r="HEG37" s="367"/>
      <c r="HEP37" s="367"/>
      <c r="HEQ37" s="367"/>
      <c r="HER37" s="367"/>
      <c r="HES37" s="367"/>
      <c r="HET37" s="367"/>
      <c r="HEU37" s="367"/>
      <c r="HEV37" s="367"/>
      <c r="HEW37" s="367"/>
      <c r="HFF37" s="367"/>
      <c r="HFG37" s="367"/>
      <c r="HFH37" s="367"/>
      <c r="HFI37" s="367"/>
      <c r="HFJ37" s="367"/>
      <c r="HFK37" s="367"/>
      <c r="HFL37" s="367"/>
      <c r="HFM37" s="367"/>
      <c r="HFV37" s="367"/>
      <c r="HFW37" s="367"/>
      <c r="HFX37" s="367"/>
      <c r="HFY37" s="367"/>
      <c r="HFZ37" s="367"/>
      <c r="HGA37" s="367"/>
      <c r="HGB37" s="367"/>
      <c r="HGC37" s="367"/>
      <c r="HGL37" s="367"/>
      <c r="HGM37" s="367"/>
      <c r="HGN37" s="367"/>
      <c r="HGO37" s="367"/>
      <c r="HGP37" s="367"/>
      <c r="HGQ37" s="367"/>
      <c r="HGR37" s="367"/>
      <c r="HGS37" s="367"/>
      <c r="HHB37" s="367"/>
      <c r="HHC37" s="367"/>
      <c r="HHD37" s="367"/>
      <c r="HHE37" s="367"/>
      <c r="HHF37" s="367"/>
      <c r="HHG37" s="367"/>
      <c r="HHH37" s="367"/>
      <c r="HHI37" s="367"/>
      <c r="HHR37" s="367"/>
      <c r="HHS37" s="367"/>
      <c r="HHT37" s="367"/>
      <c r="HHU37" s="367"/>
      <c r="HHV37" s="367"/>
      <c r="HHW37" s="367"/>
      <c r="HHX37" s="367"/>
      <c r="HHY37" s="367"/>
      <c r="HIH37" s="367"/>
      <c r="HII37" s="367"/>
      <c r="HIJ37" s="367"/>
      <c r="HIK37" s="367"/>
      <c r="HIL37" s="367"/>
      <c r="HIM37" s="367"/>
      <c r="HIN37" s="367"/>
      <c r="HIO37" s="367"/>
      <c r="HIX37" s="367"/>
      <c r="HIY37" s="367"/>
      <c r="HIZ37" s="367"/>
      <c r="HJA37" s="367"/>
      <c r="HJB37" s="367"/>
      <c r="HJC37" s="367"/>
      <c r="HJD37" s="367"/>
      <c r="HJE37" s="367"/>
      <c r="HJN37" s="367"/>
      <c r="HJO37" s="367"/>
      <c r="HJP37" s="367"/>
      <c r="HJQ37" s="367"/>
      <c r="HJR37" s="367"/>
      <c r="HJS37" s="367"/>
      <c r="HJT37" s="367"/>
      <c r="HJU37" s="367"/>
      <c r="HKD37" s="367"/>
      <c r="HKE37" s="367"/>
      <c r="HKF37" s="367"/>
      <c r="HKG37" s="367"/>
      <c r="HKH37" s="367"/>
      <c r="HKI37" s="367"/>
      <c r="HKJ37" s="367"/>
      <c r="HKK37" s="367"/>
      <c r="HKT37" s="367"/>
      <c r="HKU37" s="367"/>
      <c r="HKV37" s="367"/>
      <c r="HKW37" s="367"/>
      <c r="HKX37" s="367"/>
      <c r="HKY37" s="367"/>
      <c r="HKZ37" s="367"/>
      <c r="HLA37" s="367"/>
      <c r="HLJ37" s="367"/>
      <c r="HLK37" s="367"/>
      <c r="HLL37" s="367"/>
      <c r="HLM37" s="367"/>
      <c r="HLN37" s="367"/>
      <c r="HLO37" s="367"/>
      <c r="HLP37" s="367"/>
      <c r="HLQ37" s="367"/>
      <c r="HLZ37" s="367"/>
      <c r="HMA37" s="367"/>
      <c r="HMB37" s="367"/>
      <c r="HMC37" s="367"/>
      <c r="HMD37" s="367"/>
      <c r="HME37" s="367"/>
      <c r="HMF37" s="367"/>
      <c r="HMG37" s="367"/>
      <c r="HMP37" s="367"/>
      <c r="HMQ37" s="367"/>
      <c r="HMR37" s="367"/>
      <c r="HMS37" s="367"/>
      <c r="HMT37" s="367"/>
      <c r="HMU37" s="367"/>
      <c r="HMV37" s="367"/>
      <c r="HMW37" s="367"/>
      <c r="HNF37" s="367"/>
      <c r="HNG37" s="367"/>
      <c r="HNH37" s="367"/>
      <c r="HNI37" s="367"/>
      <c r="HNJ37" s="367"/>
      <c r="HNK37" s="367"/>
      <c r="HNL37" s="367"/>
      <c r="HNM37" s="367"/>
      <c r="HNV37" s="367"/>
      <c r="HNW37" s="367"/>
      <c r="HNX37" s="367"/>
      <c r="HNY37" s="367"/>
      <c r="HNZ37" s="367"/>
      <c r="HOA37" s="367"/>
      <c r="HOB37" s="367"/>
      <c r="HOC37" s="367"/>
      <c r="HOL37" s="367"/>
      <c r="HOM37" s="367"/>
      <c r="HON37" s="367"/>
      <c r="HOO37" s="367"/>
      <c r="HOP37" s="367"/>
      <c r="HOQ37" s="367"/>
      <c r="HOR37" s="367"/>
      <c r="HOS37" s="367"/>
      <c r="HPB37" s="367"/>
      <c r="HPC37" s="367"/>
      <c r="HPD37" s="367"/>
      <c r="HPE37" s="367"/>
      <c r="HPF37" s="367"/>
      <c r="HPG37" s="367"/>
      <c r="HPH37" s="367"/>
      <c r="HPI37" s="367"/>
      <c r="HPR37" s="367"/>
      <c r="HPS37" s="367"/>
      <c r="HPT37" s="367"/>
      <c r="HPU37" s="367"/>
      <c r="HPV37" s="367"/>
      <c r="HPW37" s="367"/>
      <c r="HPX37" s="367"/>
      <c r="HPY37" s="367"/>
      <c r="HQH37" s="367"/>
      <c r="HQI37" s="367"/>
      <c r="HQJ37" s="367"/>
      <c r="HQK37" s="367"/>
      <c r="HQL37" s="367"/>
      <c r="HQM37" s="367"/>
      <c r="HQN37" s="367"/>
      <c r="HQO37" s="367"/>
      <c r="HQX37" s="367"/>
      <c r="HQY37" s="367"/>
      <c r="HQZ37" s="367"/>
      <c r="HRA37" s="367"/>
      <c r="HRB37" s="367"/>
      <c r="HRC37" s="367"/>
      <c r="HRD37" s="367"/>
      <c r="HRE37" s="367"/>
      <c r="HRN37" s="367"/>
      <c r="HRO37" s="367"/>
      <c r="HRP37" s="367"/>
      <c r="HRQ37" s="367"/>
      <c r="HRR37" s="367"/>
      <c r="HRS37" s="367"/>
      <c r="HRT37" s="367"/>
      <c r="HRU37" s="367"/>
      <c r="HSD37" s="367"/>
      <c r="HSE37" s="367"/>
      <c r="HSF37" s="367"/>
      <c r="HSG37" s="367"/>
      <c r="HSH37" s="367"/>
      <c r="HSI37" s="367"/>
      <c r="HSJ37" s="367"/>
      <c r="HSK37" s="367"/>
      <c r="HST37" s="367"/>
      <c r="HSU37" s="367"/>
      <c r="HSV37" s="367"/>
      <c r="HSW37" s="367"/>
      <c r="HSX37" s="367"/>
      <c r="HSY37" s="367"/>
      <c r="HSZ37" s="367"/>
      <c r="HTA37" s="367"/>
      <c r="HTJ37" s="367"/>
      <c r="HTK37" s="367"/>
      <c r="HTL37" s="367"/>
      <c r="HTM37" s="367"/>
      <c r="HTN37" s="367"/>
      <c r="HTO37" s="367"/>
      <c r="HTP37" s="367"/>
      <c r="HTQ37" s="367"/>
      <c r="HTZ37" s="367"/>
      <c r="HUA37" s="367"/>
      <c r="HUB37" s="367"/>
      <c r="HUC37" s="367"/>
      <c r="HUD37" s="367"/>
      <c r="HUE37" s="367"/>
      <c r="HUF37" s="367"/>
      <c r="HUG37" s="367"/>
      <c r="HUP37" s="367"/>
      <c r="HUQ37" s="367"/>
      <c r="HUR37" s="367"/>
      <c r="HUS37" s="367"/>
      <c r="HUT37" s="367"/>
      <c r="HUU37" s="367"/>
      <c r="HUV37" s="367"/>
      <c r="HUW37" s="367"/>
      <c r="HVF37" s="367"/>
      <c r="HVG37" s="367"/>
      <c r="HVH37" s="367"/>
      <c r="HVI37" s="367"/>
      <c r="HVJ37" s="367"/>
      <c r="HVK37" s="367"/>
      <c r="HVL37" s="367"/>
      <c r="HVM37" s="367"/>
      <c r="HVV37" s="367"/>
      <c r="HVW37" s="367"/>
      <c r="HVX37" s="367"/>
      <c r="HVY37" s="367"/>
      <c r="HVZ37" s="367"/>
      <c r="HWA37" s="367"/>
      <c r="HWB37" s="367"/>
      <c r="HWC37" s="367"/>
      <c r="HWL37" s="367"/>
      <c r="HWM37" s="367"/>
      <c r="HWN37" s="367"/>
      <c r="HWO37" s="367"/>
      <c r="HWP37" s="367"/>
      <c r="HWQ37" s="367"/>
      <c r="HWR37" s="367"/>
      <c r="HWS37" s="367"/>
      <c r="HXB37" s="367"/>
      <c r="HXC37" s="367"/>
      <c r="HXD37" s="367"/>
      <c r="HXE37" s="367"/>
      <c r="HXF37" s="367"/>
      <c r="HXG37" s="367"/>
      <c r="HXH37" s="367"/>
      <c r="HXI37" s="367"/>
      <c r="HXR37" s="367"/>
      <c r="HXS37" s="367"/>
      <c r="HXT37" s="367"/>
      <c r="HXU37" s="367"/>
      <c r="HXV37" s="367"/>
      <c r="HXW37" s="367"/>
      <c r="HXX37" s="367"/>
      <c r="HXY37" s="367"/>
      <c r="HYH37" s="367"/>
      <c r="HYI37" s="367"/>
      <c r="HYJ37" s="367"/>
      <c r="HYK37" s="367"/>
      <c r="HYL37" s="367"/>
      <c r="HYM37" s="367"/>
      <c r="HYN37" s="367"/>
      <c r="HYO37" s="367"/>
      <c r="HYX37" s="367"/>
      <c r="HYY37" s="367"/>
      <c r="HYZ37" s="367"/>
      <c r="HZA37" s="367"/>
      <c r="HZB37" s="367"/>
      <c r="HZC37" s="367"/>
      <c r="HZD37" s="367"/>
      <c r="HZE37" s="367"/>
      <c r="HZN37" s="367"/>
      <c r="HZO37" s="367"/>
      <c r="HZP37" s="367"/>
      <c r="HZQ37" s="367"/>
      <c r="HZR37" s="367"/>
      <c r="HZS37" s="367"/>
      <c r="HZT37" s="367"/>
      <c r="HZU37" s="367"/>
      <c r="IAD37" s="367"/>
      <c r="IAE37" s="367"/>
      <c r="IAF37" s="367"/>
      <c r="IAG37" s="367"/>
      <c r="IAH37" s="367"/>
      <c r="IAI37" s="367"/>
      <c r="IAJ37" s="367"/>
      <c r="IAK37" s="367"/>
      <c r="IAT37" s="367"/>
      <c r="IAU37" s="367"/>
      <c r="IAV37" s="367"/>
      <c r="IAW37" s="367"/>
      <c r="IAX37" s="367"/>
      <c r="IAY37" s="367"/>
      <c r="IAZ37" s="367"/>
      <c r="IBA37" s="367"/>
      <c r="IBJ37" s="367"/>
      <c r="IBK37" s="367"/>
      <c r="IBL37" s="367"/>
      <c r="IBM37" s="367"/>
      <c r="IBN37" s="367"/>
      <c r="IBO37" s="367"/>
      <c r="IBP37" s="367"/>
      <c r="IBQ37" s="367"/>
      <c r="IBZ37" s="367"/>
      <c r="ICA37" s="367"/>
      <c r="ICB37" s="367"/>
      <c r="ICC37" s="367"/>
      <c r="ICD37" s="367"/>
      <c r="ICE37" s="367"/>
      <c r="ICF37" s="367"/>
      <c r="ICG37" s="367"/>
      <c r="ICP37" s="367"/>
      <c r="ICQ37" s="367"/>
      <c r="ICR37" s="367"/>
      <c r="ICS37" s="367"/>
      <c r="ICT37" s="367"/>
      <c r="ICU37" s="367"/>
      <c r="ICV37" s="367"/>
      <c r="ICW37" s="367"/>
      <c r="IDF37" s="367"/>
      <c r="IDG37" s="367"/>
      <c r="IDH37" s="367"/>
      <c r="IDI37" s="367"/>
      <c r="IDJ37" s="367"/>
      <c r="IDK37" s="367"/>
      <c r="IDL37" s="367"/>
      <c r="IDM37" s="367"/>
      <c r="IDV37" s="367"/>
      <c r="IDW37" s="367"/>
      <c r="IDX37" s="367"/>
      <c r="IDY37" s="367"/>
      <c r="IDZ37" s="367"/>
      <c r="IEA37" s="367"/>
      <c r="IEB37" s="367"/>
      <c r="IEC37" s="367"/>
      <c r="IEL37" s="367"/>
      <c r="IEM37" s="367"/>
      <c r="IEN37" s="367"/>
      <c r="IEO37" s="367"/>
      <c r="IEP37" s="367"/>
      <c r="IEQ37" s="367"/>
      <c r="IER37" s="367"/>
      <c r="IES37" s="367"/>
      <c r="IFB37" s="367"/>
      <c r="IFC37" s="367"/>
      <c r="IFD37" s="367"/>
      <c r="IFE37" s="367"/>
      <c r="IFF37" s="367"/>
      <c r="IFG37" s="367"/>
      <c r="IFH37" s="367"/>
      <c r="IFI37" s="367"/>
      <c r="IFR37" s="367"/>
      <c r="IFS37" s="367"/>
      <c r="IFT37" s="367"/>
      <c r="IFU37" s="367"/>
      <c r="IFV37" s="367"/>
      <c r="IFW37" s="367"/>
      <c r="IFX37" s="367"/>
      <c r="IFY37" s="367"/>
      <c r="IGH37" s="367"/>
      <c r="IGI37" s="367"/>
      <c r="IGJ37" s="367"/>
      <c r="IGK37" s="367"/>
      <c r="IGL37" s="367"/>
      <c r="IGM37" s="367"/>
      <c r="IGN37" s="367"/>
      <c r="IGO37" s="367"/>
      <c r="IGX37" s="367"/>
      <c r="IGY37" s="367"/>
      <c r="IGZ37" s="367"/>
      <c r="IHA37" s="367"/>
      <c r="IHB37" s="367"/>
      <c r="IHC37" s="367"/>
      <c r="IHD37" s="367"/>
      <c r="IHE37" s="367"/>
      <c r="IHN37" s="367"/>
      <c r="IHO37" s="367"/>
      <c r="IHP37" s="367"/>
      <c r="IHQ37" s="367"/>
      <c r="IHR37" s="367"/>
      <c r="IHS37" s="367"/>
      <c r="IHT37" s="367"/>
      <c r="IHU37" s="367"/>
      <c r="IID37" s="367"/>
      <c r="IIE37" s="367"/>
      <c r="IIF37" s="367"/>
      <c r="IIG37" s="367"/>
      <c r="IIH37" s="367"/>
      <c r="III37" s="367"/>
      <c r="IIJ37" s="367"/>
      <c r="IIK37" s="367"/>
      <c r="IIT37" s="367"/>
      <c r="IIU37" s="367"/>
      <c r="IIV37" s="367"/>
      <c r="IIW37" s="367"/>
      <c r="IIX37" s="367"/>
      <c r="IIY37" s="367"/>
      <c r="IIZ37" s="367"/>
      <c r="IJA37" s="367"/>
      <c r="IJJ37" s="367"/>
      <c r="IJK37" s="367"/>
      <c r="IJL37" s="367"/>
      <c r="IJM37" s="367"/>
      <c r="IJN37" s="367"/>
      <c r="IJO37" s="367"/>
      <c r="IJP37" s="367"/>
      <c r="IJQ37" s="367"/>
      <c r="IJZ37" s="367"/>
      <c r="IKA37" s="367"/>
      <c r="IKB37" s="367"/>
      <c r="IKC37" s="367"/>
      <c r="IKD37" s="367"/>
      <c r="IKE37" s="367"/>
      <c r="IKF37" s="367"/>
      <c r="IKG37" s="367"/>
      <c r="IKP37" s="367"/>
      <c r="IKQ37" s="367"/>
      <c r="IKR37" s="367"/>
      <c r="IKS37" s="367"/>
      <c r="IKT37" s="367"/>
      <c r="IKU37" s="367"/>
      <c r="IKV37" s="367"/>
      <c r="IKW37" s="367"/>
      <c r="ILF37" s="367"/>
      <c r="ILG37" s="367"/>
      <c r="ILH37" s="367"/>
      <c r="ILI37" s="367"/>
      <c r="ILJ37" s="367"/>
      <c r="ILK37" s="367"/>
      <c r="ILL37" s="367"/>
      <c r="ILM37" s="367"/>
      <c r="ILV37" s="367"/>
      <c r="ILW37" s="367"/>
      <c r="ILX37" s="367"/>
      <c r="ILY37" s="367"/>
      <c r="ILZ37" s="367"/>
      <c r="IMA37" s="367"/>
      <c r="IMB37" s="367"/>
      <c r="IMC37" s="367"/>
      <c r="IML37" s="367"/>
      <c r="IMM37" s="367"/>
      <c r="IMN37" s="367"/>
      <c r="IMO37" s="367"/>
      <c r="IMP37" s="367"/>
      <c r="IMQ37" s="367"/>
      <c r="IMR37" s="367"/>
      <c r="IMS37" s="367"/>
      <c r="INB37" s="367"/>
      <c r="INC37" s="367"/>
      <c r="IND37" s="367"/>
      <c r="INE37" s="367"/>
      <c r="INF37" s="367"/>
      <c r="ING37" s="367"/>
      <c r="INH37" s="367"/>
      <c r="INI37" s="367"/>
      <c r="INR37" s="367"/>
      <c r="INS37" s="367"/>
      <c r="INT37" s="367"/>
      <c r="INU37" s="367"/>
      <c r="INV37" s="367"/>
      <c r="INW37" s="367"/>
      <c r="INX37" s="367"/>
      <c r="INY37" s="367"/>
      <c r="IOH37" s="367"/>
      <c r="IOI37" s="367"/>
      <c r="IOJ37" s="367"/>
      <c r="IOK37" s="367"/>
      <c r="IOL37" s="367"/>
      <c r="IOM37" s="367"/>
      <c r="ION37" s="367"/>
      <c r="IOO37" s="367"/>
      <c r="IOX37" s="367"/>
      <c r="IOY37" s="367"/>
      <c r="IOZ37" s="367"/>
      <c r="IPA37" s="367"/>
      <c r="IPB37" s="367"/>
      <c r="IPC37" s="367"/>
      <c r="IPD37" s="367"/>
      <c r="IPE37" s="367"/>
      <c r="IPN37" s="367"/>
      <c r="IPO37" s="367"/>
      <c r="IPP37" s="367"/>
      <c r="IPQ37" s="367"/>
      <c r="IPR37" s="367"/>
      <c r="IPS37" s="367"/>
      <c r="IPT37" s="367"/>
      <c r="IPU37" s="367"/>
      <c r="IQD37" s="367"/>
      <c r="IQE37" s="367"/>
      <c r="IQF37" s="367"/>
      <c r="IQG37" s="367"/>
      <c r="IQH37" s="367"/>
      <c r="IQI37" s="367"/>
      <c r="IQJ37" s="367"/>
      <c r="IQK37" s="367"/>
      <c r="IQT37" s="367"/>
      <c r="IQU37" s="367"/>
      <c r="IQV37" s="367"/>
      <c r="IQW37" s="367"/>
      <c r="IQX37" s="367"/>
      <c r="IQY37" s="367"/>
      <c r="IQZ37" s="367"/>
      <c r="IRA37" s="367"/>
      <c r="IRJ37" s="367"/>
      <c r="IRK37" s="367"/>
      <c r="IRL37" s="367"/>
      <c r="IRM37" s="367"/>
      <c r="IRN37" s="367"/>
      <c r="IRO37" s="367"/>
      <c r="IRP37" s="367"/>
      <c r="IRQ37" s="367"/>
      <c r="IRZ37" s="367"/>
      <c r="ISA37" s="367"/>
      <c r="ISB37" s="367"/>
      <c r="ISC37" s="367"/>
      <c r="ISD37" s="367"/>
      <c r="ISE37" s="367"/>
      <c r="ISF37" s="367"/>
      <c r="ISG37" s="367"/>
      <c r="ISP37" s="367"/>
      <c r="ISQ37" s="367"/>
      <c r="ISR37" s="367"/>
      <c r="ISS37" s="367"/>
      <c r="IST37" s="367"/>
      <c r="ISU37" s="367"/>
      <c r="ISV37" s="367"/>
      <c r="ISW37" s="367"/>
      <c r="ITF37" s="367"/>
      <c r="ITG37" s="367"/>
      <c r="ITH37" s="367"/>
      <c r="ITI37" s="367"/>
      <c r="ITJ37" s="367"/>
      <c r="ITK37" s="367"/>
      <c r="ITL37" s="367"/>
      <c r="ITM37" s="367"/>
      <c r="ITV37" s="367"/>
      <c r="ITW37" s="367"/>
      <c r="ITX37" s="367"/>
      <c r="ITY37" s="367"/>
      <c r="ITZ37" s="367"/>
      <c r="IUA37" s="367"/>
      <c r="IUB37" s="367"/>
      <c r="IUC37" s="367"/>
      <c r="IUL37" s="367"/>
      <c r="IUM37" s="367"/>
      <c r="IUN37" s="367"/>
      <c r="IUO37" s="367"/>
      <c r="IUP37" s="367"/>
      <c r="IUQ37" s="367"/>
      <c r="IUR37" s="367"/>
      <c r="IUS37" s="367"/>
      <c r="IVB37" s="367"/>
      <c r="IVC37" s="367"/>
      <c r="IVD37" s="367"/>
      <c r="IVE37" s="367"/>
      <c r="IVF37" s="367"/>
      <c r="IVG37" s="367"/>
      <c r="IVH37" s="367"/>
      <c r="IVI37" s="367"/>
      <c r="IVR37" s="367"/>
      <c r="IVS37" s="367"/>
      <c r="IVT37" s="367"/>
      <c r="IVU37" s="367"/>
      <c r="IVV37" s="367"/>
      <c r="IVW37" s="367"/>
      <c r="IVX37" s="367"/>
      <c r="IVY37" s="367"/>
      <c r="IWH37" s="367"/>
      <c r="IWI37" s="367"/>
      <c r="IWJ37" s="367"/>
      <c r="IWK37" s="367"/>
      <c r="IWL37" s="367"/>
      <c r="IWM37" s="367"/>
      <c r="IWN37" s="367"/>
      <c r="IWO37" s="367"/>
      <c r="IWX37" s="367"/>
      <c r="IWY37" s="367"/>
      <c r="IWZ37" s="367"/>
      <c r="IXA37" s="367"/>
      <c r="IXB37" s="367"/>
      <c r="IXC37" s="367"/>
      <c r="IXD37" s="367"/>
      <c r="IXE37" s="367"/>
      <c r="IXN37" s="367"/>
      <c r="IXO37" s="367"/>
      <c r="IXP37" s="367"/>
      <c r="IXQ37" s="367"/>
      <c r="IXR37" s="367"/>
      <c r="IXS37" s="367"/>
      <c r="IXT37" s="367"/>
      <c r="IXU37" s="367"/>
      <c r="IYD37" s="367"/>
      <c r="IYE37" s="367"/>
      <c r="IYF37" s="367"/>
      <c r="IYG37" s="367"/>
      <c r="IYH37" s="367"/>
      <c r="IYI37" s="367"/>
      <c r="IYJ37" s="367"/>
      <c r="IYK37" s="367"/>
      <c r="IYT37" s="367"/>
      <c r="IYU37" s="367"/>
      <c r="IYV37" s="367"/>
      <c r="IYW37" s="367"/>
      <c r="IYX37" s="367"/>
      <c r="IYY37" s="367"/>
      <c r="IYZ37" s="367"/>
      <c r="IZA37" s="367"/>
      <c r="IZJ37" s="367"/>
      <c r="IZK37" s="367"/>
      <c r="IZL37" s="367"/>
      <c r="IZM37" s="367"/>
      <c r="IZN37" s="367"/>
      <c r="IZO37" s="367"/>
      <c r="IZP37" s="367"/>
      <c r="IZQ37" s="367"/>
      <c r="IZZ37" s="367"/>
      <c r="JAA37" s="367"/>
      <c r="JAB37" s="367"/>
      <c r="JAC37" s="367"/>
      <c r="JAD37" s="367"/>
      <c r="JAE37" s="367"/>
      <c r="JAF37" s="367"/>
      <c r="JAG37" s="367"/>
      <c r="JAP37" s="367"/>
      <c r="JAQ37" s="367"/>
      <c r="JAR37" s="367"/>
      <c r="JAS37" s="367"/>
      <c r="JAT37" s="367"/>
      <c r="JAU37" s="367"/>
      <c r="JAV37" s="367"/>
      <c r="JAW37" s="367"/>
      <c r="JBF37" s="367"/>
      <c r="JBG37" s="367"/>
      <c r="JBH37" s="367"/>
      <c r="JBI37" s="367"/>
      <c r="JBJ37" s="367"/>
      <c r="JBK37" s="367"/>
      <c r="JBL37" s="367"/>
      <c r="JBM37" s="367"/>
      <c r="JBV37" s="367"/>
      <c r="JBW37" s="367"/>
      <c r="JBX37" s="367"/>
      <c r="JBY37" s="367"/>
      <c r="JBZ37" s="367"/>
      <c r="JCA37" s="367"/>
      <c r="JCB37" s="367"/>
      <c r="JCC37" s="367"/>
      <c r="JCL37" s="367"/>
      <c r="JCM37" s="367"/>
      <c r="JCN37" s="367"/>
      <c r="JCO37" s="367"/>
      <c r="JCP37" s="367"/>
      <c r="JCQ37" s="367"/>
      <c r="JCR37" s="367"/>
      <c r="JCS37" s="367"/>
      <c r="JDB37" s="367"/>
      <c r="JDC37" s="367"/>
      <c r="JDD37" s="367"/>
      <c r="JDE37" s="367"/>
      <c r="JDF37" s="367"/>
      <c r="JDG37" s="367"/>
      <c r="JDH37" s="367"/>
      <c r="JDI37" s="367"/>
      <c r="JDR37" s="367"/>
      <c r="JDS37" s="367"/>
      <c r="JDT37" s="367"/>
      <c r="JDU37" s="367"/>
      <c r="JDV37" s="367"/>
      <c r="JDW37" s="367"/>
      <c r="JDX37" s="367"/>
      <c r="JDY37" s="367"/>
      <c r="JEH37" s="367"/>
      <c r="JEI37" s="367"/>
      <c r="JEJ37" s="367"/>
      <c r="JEK37" s="367"/>
      <c r="JEL37" s="367"/>
      <c r="JEM37" s="367"/>
      <c r="JEN37" s="367"/>
      <c r="JEO37" s="367"/>
      <c r="JEX37" s="367"/>
      <c r="JEY37" s="367"/>
      <c r="JEZ37" s="367"/>
      <c r="JFA37" s="367"/>
      <c r="JFB37" s="367"/>
      <c r="JFC37" s="367"/>
      <c r="JFD37" s="367"/>
      <c r="JFE37" s="367"/>
      <c r="JFN37" s="367"/>
      <c r="JFO37" s="367"/>
      <c r="JFP37" s="367"/>
      <c r="JFQ37" s="367"/>
      <c r="JFR37" s="367"/>
      <c r="JFS37" s="367"/>
      <c r="JFT37" s="367"/>
      <c r="JFU37" s="367"/>
      <c r="JGD37" s="367"/>
      <c r="JGE37" s="367"/>
      <c r="JGF37" s="367"/>
      <c r="JGG37" s="367"/>
      <c r="JGH37" s="367"/>
      <c r="JGI37" s="367"/>
      <c r="JGJ37" s="367"/>
      <c r="JGK37" s="367"/>
      <c r="JGT37" s="367"/>
      <c r="JGU37" s="367"/>
      <c r="JGV37" s="367"/>
      <c r="JGW37" s="367"/>
      <c r="JGX37" s="367"/>
      <c r="JGY37" s="367"/>
      <c r="JGZ37" s="367"/>
      <c r="JHA37" s="367"/>
      <c r="JHJ37" s="367"/>
      <c r="JHK37" s="367"/>
      <c r="JHL37" s="367"/>
      <c r="JHM37" s="367"/>
      <c r="JHN37" s="367"/>
      <c r="JHO37" s="367"/>
      <c r="JHP37" s="367"/>
      <c r="JHQ37" s="367"/>
      <c r="JHZ37" s="367"/>
      <c r="JIA37" s="367"/>
      <c r="JIB37" s="367"/>
      <c r="JIC37" s="367"/>
      <c r="JID37" s="367"/>
      <c r="JIE37" s="367"/>
      <c r="JIF37" s="367"/>
      <c r="JIG37" s="367"/>
      <c r="JIP37" s="367"/>
      <c r="JIQ37" s="367"/>
      <c r="JIR37" s="367"/>
      <c r="JIS37" s="367"/>
      <c r="JIT37" s="367"/>
      <c r="JIU37" s="367"/>
      <c r="JIV37" s="367"/>
      <c r="JIW37" s="367"/>
      <c r="JJF37" s="367"/>
      <c r="JJG37" s="367"/>
      <c r="JJH37" s="367"/>
      <c r="JJI37" s="367"/>
      <c r="JJJ37" s="367"/>
      <c r="JJK37" s="367"/>
      <c r="JJL37" s="367"/>
      <c r="JJM37" s="367"/>
      <c r="JJV37" s="367"/>
      <c r="JJW37" s="367"/>
      <c r="JJX37" s="367"/>
      <c r="JJY37" s="367"/>
      <c r="JJZ37" s="367"/>
      <c r="JKA37" s="367"/>
      <c r="JKB37" s="367"/>
      <c r="JKC37" s="367"/>
      <c r="JKL37" s="367"/>
      <c r="JKM37" s="367"/>
      <c r="JKN37" s="367"/>
      <c r="JKO37" s="367"/>
      <c r="JKP37" s="367"/>
      <c r="JKQ37" s="367"/>
      <c r="JKR37" s="367"/>
      <c r="JKS37" s="367"/>
      <c r="JLB37" s="367"/>
      <c r="JLC37" s="367"/>
      <c r="JLD37" s="367"/>
      <c r="JLE37" s="367"/>
      <c r="JLF37" s="367"/>
      <c r="JLG37" s="367"/>
      <c r="JLH37" s="367"/>
      <c r="JLI37" s="367"/>
      <c r="JLR37" s="367"/>
      <c r="JLS37" s="367"/>
      <c r="JLT37" s="367"/>
      <c r="JLU37" s="367"/>
      <c r="JLV37" s="367"/>
      <c r="JLW37" s="367"/>
      <c r="JLX37" s="367"/>
      <c r="JLY37" s="367"/>
      <c r="JMH37" s="367"/>
      <c r="JMI37" s="367"/>
      <c r="JMJ37" s="367"/>
      <c r="JMK37" s="367"/>
      <c r="JML37" s="367"/>
      <c r="JMM37" s="367"/>
      <c r="JMN37" s="367"/>
      <c r="JMO37" s="367"/>
      <c r="JMX37" s="367"/>
      <c r="JMY37" s="367"/>
      <c r="JMZ37" s="367"/>
      <c r="JNA37" s="367"/>
      <c r="JNB37" s="367"/>
      <c r="JNC37" s="367"/>
      <c r="JND37" s="367"/>
      <c r="JNE37" s="367"/>
      <c r="JNN37" s="367"/>
      <c r="JNO37" s="367"/>
      <c r="JNP37" s="367"/>
      <c r="JNQ37" s="367"/>
      <c r="JNR37" s="367"/>
      <c r="JNS37" s="367"/>
      <c r="JNT37" s="367"/>
      <c r="JNU37" s="367"/>
      <c r="JOD37" s="367"/>
      <c r="JOE37" s="367"/>
      <c r="JOF37" s="367"/>
      <c r="JOG37" s="367"/>
      <c r="JOH37" s="367"/>
      <c r="JOI37" s="367"/>
      <c r="JOJ37" s="367"/>
      <c r="JOK37" s="367"/>
      <c r="JOT37" s="367"/>
      <c r="JOU37" s="367"/>
      <c r="JOV37" s="367"/>
      <c r="JOW37" s="367"/>
      <c r="JOX37" s="367"/>
      <c r="JOY37" s="367"/>
      <c r="JOZ37" s="367"/>
      <c r="JPA37" s="367"/>
      <c r="JPJ37" s="367"/>
      <c r="JPK37" s="367"/>
      <c r="JPL37" s="367"/>
      <c r="JPM37" s="367"/>
      <c r="JPN37" s="367"/>
      <c r="JPO37" s="367"/>
      <c r="JPP37" s="367"/>
      <c r="JPQ37" s="367"/>
      <c r="JPZ37" s="367"/>
      <c r="JQA37" s="367"/>
      <c r="JQB37" s="367"/>
      <c r="JQC37" s="367"/>
      <c r="JQD37" s="367"/>
      <c r="JQE37" s="367"/>
      <c r="JQF37" s="367"/>
      <c r="JQG37" s="367"/>
      <c r="JQP37" s="367"/>
      <c r="JQQ37" s="367"/>
      <c r="JQR37" s="367"/>
      <c r="JQS37" s="367"/>
      <c r="JQT37" s="367"/>
      <c r="JQU37" s="367"/>
      <c r="JQV37" s="367"/>
      <c r="JQW37" s="367"/>
      <c r="JRF37" s="367"/>
      <c r="JRG37" s="367"/>
      <c r="JRH37" s="367"/>
      <c r="JRI37" s="367"/>
      <c r="JRJ37" s="367"/>
      <c r="JRK37" s="367"/>
      <c r="JRL37" s="367"/>
      <c r="JRM37" s="367"/>
      <c r="JRV37" s="367"/>
      <c r="JRW37" s="367"/>
      <c r="JRX37" s="367"/>
      <c r="JRY37" s="367"/>
      <c r="JRZ37" s="367"/>
      <c r="JSA37" s="367"/>
      <c r="JSB37" s="367"/>
      <c r="JSC37" s="367"/>
      <c r="JSL37" s="367"/>
      <c r="JSM37" s="367"/>
      <c r="JSN37" s="367"/>
      <c r="JSO37" s="367"/>
      <c r="JSP37" s="367"/>
      <c r="JSQ37" s="367"/>
      <c r="JSR37" s="367"/>
      <c r="JSS37" s="367"/>
      <c r="JTB37" s="367"/>
      <c r="JTC37" s="367"/>
      <c r="JTD37" s="367"/>
      <c r="JTE37" s="367"/>
      <c r="JTF37" s="367"/>
      <c r="JTG37" s="367"/>
      <c r="JTH37" s="367"/>
      <c r="JTI37" s="367"/>
      <c r="JTR37" s="367"/>
      <c r="JTS37" s="367"/>
      <c r="JTT37" s="367"/>
      <c r="JTU37" s="367"/>
      <c r="JTV37" s="367"/>
      <c r="JTW37" s="367"/>
      <c r="JTX37" s="367"/>
      <c r="JTY37" s="367"/>
      <c r="JUH37" s="367"/>
      <c r="JUI37" s="367"/>
      <c r="JUJ37" s="367"/>
      <c r="JUK37" s="367"/>
      <c r="JUL37" s="367"/>
      <c r="JUM37" s="367"/>
      <c r="JUN37" s="367"/>
      <c r="JUO37" s="367"/>
      <c r="JUX37" s="367"/>
      <c r="JUY37" s="367"/>
      <c r="JUZ37" s="367"/>
      <c r="JVA37" s="367"/>
      <c r="JVB37" s="367"/>
      <c r="JVC37" s="367"/>
      <c r="JVD37" s="367"/>
      <c r="JVE37" s="367"/>
      <c r="JVN37" s="367"/>
      <c r="JVO37" s="367"/>
      <c r="JVP37" s="367"/>
      <c r="JVQ37" s="367"/>
      <c r="JVR37" s="367"/>
      <c r="JVS37" s="367"/>
      <c r="JVT37" s="367"/>
      <c r="JVU37" s="367"/>
      <c r="JWD37" s="367"/>
      <c r="JWE37" s="367"/>
      <c r="JWF37" s="367"/>
      <c r="JWG37" s="367"/>
      <c r="JWH37" s="367"/>
      <c r="JWI37" s="367"/>
      <c r="JWJ37" s="367"/>
      <c r="JWK37" s="367"/>
      <c r="JWT37" s="367"/>
      <c r="JWU37" s="367"/>
      <c r="JWV37" s="367"/>
      <c r="JWW37" s="367"/>
      <c r="JWX37" s="367"/>
      <c r="JWY37" s="367"/>
      <c r="JWZ37" s="367"/>
      <c r="JXA37" s="367"/>
      <c r="JXJ37" s="367"/>
      <c r="JXK37" s="367"/>
      <c r="JXL37" s="367"/>
      <c r="JXM37" s="367"/>
      <c r="JXN37" s="367"/>
      <c r="JXO37" s="367"/>
      <c r="JXP37" s="367"/>
      <c r="JXQ37" s="367"/>
      <c r="JXZ37" s="367"/>
      <c r="JYA37" s="367"/>
      <c r="JYB37" s="367"/>
      <c r="JYC37" s="367"/>
      <c r="JYD37" s="367"/>
      <c r="JYE37" s="367"/>
      <c r="JYF37" s="367"/>
      <c r="JYG37" s="367"/>
      <c r="JYP37" s="367"/>
      <c r="JYQ37" s="367"/>
      <c r="JYR37" s="367"/>
      <c r="JYS37" s="367"/>
      <c r="JYT37" s="367"/>
      <c r="JYU37" s="367"/>
      <c r="JYV37" s="367"/>
      <c r="JYW37" s="367"/>
      <c r="JZF37" s="367"/>
      <c r="JZG37" s="367"/>
      <c r="JZH37" s="367"/>
      <c r="JZI37" s="367"/>
      <c r="JZJ37" s="367"/>
      <c r="JZK37" s="367"/>
      <c r="JZL37" s="367"/>
      <c r="JZM37" s="367"/>
      <c r="JZV37" s="367"/>
      <c r="JZW37" s="367"/>
      <c r="JZX37" s="367"/>
      <c r="JZY37" s="367"/>
      <c r="JZZ37" s="367"/>
      <c r="KAA37" s="367"/>
      <c r="KAB37" s="367"/>
      <c r="KAC37" s="367"/>
      <c r="KAL37" s="367"/>
      <c r="KAM37" s="367"/>
      <c r="KAN37" s="367"/>
      <c r="KAO37" s="367"/>
      <c r="KAP37" s="367"/>
      <c r="KAQ37" s="367"/>
      <c r="KAR37" s="367"/>
      <c r="KAS37" s="367"/>
      <c r="KBB37" s="367"/>
      <c r="KBC37" s="367"/>
      <c r="KBD37" s="367"/>
      <c r="KBE37" s="367"/>
      <c r="KBF37" s="367"/>
      <c r="KBG37" s="367"/>
      <c r="KBH37" s="367"/>
      <c r="KBI37" s="367"/>
      <c r="KBR37" s="367"/>
      <c r="KBS37" s="367"/>
      <c r="KBT37" s="367"/>
      <c r="KBU37" s="367"/>
      <c r="KBV37" s="367"/>
      <c r="KBW37" s="367"/>
      <c r="KBX37" s="367"/>
      <c r="KBY37" s="367"/>
      <c r="KCH37" s="367"/>
      <c r="KCI37" s="367"/>
      <c r="KCJ37" s="367"/>
      <c r="KCK37" s="367"/>
      <c r="KCL37" s="367"/>
      <c r="KCM37" s="367"/>
      <c r="KCN37" s="367"/>
      <c r="KCO37" s="367"/>
      <c r="KCX37" s="367"/>
      <c r="KCY37" s="367"/>
      <c r="KCZ37" s="367"/>
      <c r="KDA37" s="367"/>
      <c r="KDB37" s="367"/>
      <c r="KDC37" s="367"/>
      <c r="KDD37" s="367"/>
      <c r="KDE37" s="367"/>
      <c r="KDN37" s="367"/>
      <c r="KDO37" s="367"/>
      <c r="KDP37" s="367"/>
      <c r="KDQ37" s="367"/>
      <c r="KDR37" s="367"/>
      <c r="KDS37" s="367"/>
      <c r="KDT37" s="367"/>
      <c r="KDU37" s="367"/>
      <c r="KED37" s="367"/>
      <c r="KEE37" s="367"/>
      <c r="KEF37" s="367"/>
      <c r="KEG37" s="367"/>
      <c r="KEH37" s="367"/>
      <c r="KEI37" s="367"/>
      <c r="KEJ37" s="367"/>
      <c r="KEK37" s="367"/>
      <c r="KET37" s="367"/>
      <c r="KEU37" s="367"/>
      <c r="KEV37" s="367"/>
      <c r="KEW37" s="367"/>
      <c r="KEX37" s="367"/>
      <c r="KEY37" s="367"/>
      <c r="KEZ37" s="367"/>
      <c r="KFA37" s="367"/>
      <c r="KFJ37" s="367"/>
      <c r="KFK37" s="367"/>
      <c r="KFL37" s="367"/>
      <c r="KFM37" s="367"/>
      <c r="KFN37" s="367"/>
      <c r="KFO37" s="367"/>
      <c r="KFP37" s="367"/>
      <c r="KFQ37" s="367"/>
      <c r="KFZ37" s="367"/>
      <c r="KGA37" s="367"/>
      <c r="KGB37" s="367"/>
      <c r="KGC37" s="367"/>
      <c r="KGD37" s="367"/>
      <c r="KGE37" s="367"/>
      <c r="KGF37" s="367"/>
      <c r="KGG37" s="367"/>
      <c r="KGP37" s="367"/>
      <c r="KGQ37" s="367"/>
      <c r="KGR37" s="367"/>
      <c r="KGS37" s="367"/>
      <c r="KGT37" s="367"/>
      <c r="KGU37" s="367"/>
      <c r="KGV37" s="367"/>
      <c r="KGW37" s="367"/>
      <c r="KHF37" s="367"/>
      <c r="KHG37" s="367"/>
      <c r="KHH37" s="367"/>
      <c r="KHI37" s="367"/>
      <c r="KHJ37" s="367"/>
      <c r="KHK37" s="367"/>
      <c r="KHL37" s="367"/>
      <c r="KHM37" s="367"/>
      <c r="KHV37" s="367"/>
      <c r="KHW37" s="367"/>
      <c r="KHX37" s="367"/>
      <c r="KHY37" s="367"/>
      <c r="KHZ37" s="367"/>
      <c r="KIA37" s="367"/>
      <c r="KIB37" s="367"/>
      <c r="KIC37" s="367"/>
      <c r="KIL37" s="367"/>
      <c r="KIM37" s="367"/>
      <c r="KIN37" s="367"/>
      <c r="KIO37" s="367"/>
      <c r="KIP37" s="367"/>
      <c r="KIQ37" s="367"/>
      <c r="KIR37" s="367"/>
      <c r="KIS37" s="367"/>
      <c r="KJB37" s="367"/>
      <c r="KJC37" s="367"/>
      <c r="KJD37" s="367"/>
      <c r="KJE37" s="367"/>
      <c r="KJF37" s="367"/>
      <c r="KJG37" s="367"/>
      <c r="KJH37" s="367"/>
      <c r="KJI37" s="367"/>
      <c r="KJR37" s="367"/>
      <c r="KJS37" s="367"/>
      <c r="KJT37" s="367"/>
      <c r="KJU37" s="367"/>
      <c r="KJV37" s="367"/>
      <c r="KJW37" s="367"/>
      <c r="KJX37" s="367"/>
      <c r="KJY37" s="367"/>
      <c r="KKH37" s="367"/>
      <c r="KKI37" s="367"/>
      <c r="KKJ37" s="367"/>
      <c r="KKK37" s="367"/>
      <c r="KKL37" s="367"/>
      <c r="KKM37" s="367"/>
      <c r="KKN37" s="367"/>
      <c r="KKO37" s="367"/>
      <c r="KKX37" s="367"/>
      <c r="KKY37" s="367"/>
      <c r="KKZ37" s="367"/>
      <c r="KLA37" s="367"/>
      <c r="KLB37" s="367"/>
      <c r="KLC37" s="367"/>
      <c r="KLD37" s="367"/>
      <c r="KLE37" s="367"/>
      <c r="KLN37" s="367"/>
      <c r="KLO37" s="367"/>
      <c r="KLP37" s="367"/>
      <c r="KLQ37" s="367"/>
      <c r="KLR37" s="367"/>
      <c r="KLS37" s="367"/>
      <c r="KLT37" s="367"/>
      <c r="KLU37" s="367"/>
      <c r="KMD37" s="367"/>
      <c r="KME37" s="367"/>
      <c r="KMF37" s="367"/>
      <c r="KMG37" s="367"/>
      <c r="KMH37" s="367"/>
      <c r="KMI37" s="367"/>
      <c r="KMJ37" s="367"/>
      <c r="KMK37" s="367"/>
      <c r="KMT37" s="367"/>
      <c r="KMU37" s="367"/>
      <c r="KMV37" s="367"/>
      <c r="KMW37" s="367"/>
      <c r="KMX37" s="367"/>
      <c r="KMY37" s="367"/>
      <c r="KMZ37" s="367"/>
      <c r="KNA37" s="367"/>
      <c r="KNJ37" s="367"/>
      <c r="KNK37" s="367"/>
      <c r="KNL37" s="367"/>
      <c r="KNM37" s="367"/>
      <c r="KNN37" s="367"/>
      <c r="KNO37" s="367"/>
      <c r="KNP37" s="367"/>
      <c r="KNQ37" s="367"/>
      <c r="KNZ37" s="367"/>
      <c r="KOA37" s="367"/>
      <c r="KOB37" s="367"/>
      <c r="KOC37" s="367"/>
      <c r="KOD37" s="367"/>
      <c r="KOE37" s="367"/>
      <c r="KOF37" s="367"/>
      <c r="KOG37" s="367"/>
      <c r="KOP37" s="367"/>
      <c r="KOQ37" s="367"/>
      <c r="KOR37" s="367"/>
      <c r="KOS37" s="367"/>
      <c r="KOT37" s="367"/>
      <c r="KOU37" s="367"/>
      <c r="KOV37" s="367"/>
      <c r="KOW37" s="367"/>
      <c r="KPF37" s="367"/>
      <c r="KPG37" s="367"/>
      <c r="KPH37" s="367"/>
      <c r="KPI37" s="367"/>
      <c r="KPJ37" s="367"/>
      <c r="KPK37" s="367"/>
      <c r="KPL37" s="367"/>
      <c r="KPM37" s="367"/>
      <c r="KPV37" s="367"/>
      <c r="KPW37" s="367"/>
      <c r="KPX37" s="367"/>
      <c r="KPY37" s="367"/>
      <c r="KPZ37" s="367"/>
      <c r="KQA37" s="367"/>
      <c r="KQB37" s="367"/>
      <c r="KQC37" s="367"/>
      <c r="KQL37" s="367"/>
      <c r="KQM37" s="367"/>
      <c r="KQN37" s="367"/>
      <c r="KQO37" s="367"/>
      <c r="KQP37" s="367"/>
      <c r="KQQ37" s="367"/>
      <c r="KQR37" s="367"/>
      <c r="KQS37" s="367"/>
      <c r="KRB37" s="367"/>
      <c r="KRC37" s="367"/>
      <c r="KRD37" s="367"/>
      <c r="KRE37" s="367"/>
      <c r="KRF37" s="367"/>
      <c r="KRG37" s="367"/>
      <c r="KRH37" s="367"/>
      <c r="KRI37" s="367"/>
      <c r="KRR37" s="367"/>
      <c r="KRS37" s="367"/>
      <c r="KRT37" s="367"/>
      <c r="KRU37" s="367"/>
      <c r="KRV37" s="367"/>
      <c r="KRW37" s="367"/>
      <c r="KRX37" s="367"/>
      <c r="KRY37" s="367"/>
      <c r="KSH37" s="367"/>
      <c r="KSI37" s="367"/>
      <c r="KSJ37" s="367"/>
      <c r="KSK37" s="367"/>
      <c r="KSL37" s="367"/>
      <c r="KSM37" s="367"/>
      <c r="KSN37" s="367"/>
      <c r="KSO37" s="367"/>
      <c r="KSX37" s="367"/>
      <c r="KSY37" s="367"/>
      <c r="KSZ37" s="367"/>
      <c r="KTA37" s="367"/>
      <c r="KTB37" s="367"/>
      <c r="KTC37" s="367"/>
      <c r="KTD37" s="367"/>
      <c r="KTE37" s="367"/>
      <c r="KTN37" s="367"/>
      <c r="KTO37" s="367"/>
      <c r="KTP37" s="367"/>
      <c r="KTQ37" s="367"/>
      <c r="KTR37" s="367"/>
      <c r="KTS37" s="367"/>
      <c r="KTT37" s="367"/>
      <c r="KTU37" s="367"/>
      <c r="KUD37" s="367"/>
      <c r="KUE37" s="367"/>
      <c r="KUF37" s="367"/>
      <c r="KUG37" s="367"/>
      <c r="KUH37" s="367"/>
      <c r="KUI37" s="367"/>
      <c r="KUJ37" s="367"/>
      <c r="KUK37" s="367"/>
      <c r="KUT37" s="367"/>
      <c r="KUU37" s="367"/>
      <c r="KUV37" s="367"/>
      <c r="KUW37" s="367"/>
      <c r="KUX37" s="367"/>
      <c r="KUY37" s="367"/>
      <c r="KUZ37" s="367"/>
      <c r="KVA37" s="367"/>
      <c r="KVJ37" s="367"/>
      <c r="KVK37" s="367"/>
      <c r="KVL37" s="367"/>
      <c r="KVM37" s="367"/>
      <c r="KVN37" s="367"/>
      <c r="KVO37" s="367"/>
      <c r="KVP37" s="367"/>
      <c r="KVQ37" s="367"/>
      <c r="KVZ37" s="367"/>
      <c r="KWA37" s="367"/>
      <c r="KWB37" s="367"/>
      <c r="KWC37" s="367"/>
      <c r="KWD37" s="367"/>
      <c r="KWE37" s="367"/>
      <c r="KWF37" s="367"/>
      <c r="KWG37" s="367"/>
      <c r="KWP37" s="367"/>
      <c r="KWQ37" s="367"/>
      <c r="KWR37" s="367"/>
      <c r="KWS37" s="367"/>
      <c r="KWT37" s="367"/>
      <c r="KWU37" s="367"/>
      <c r="KWV37" s="367"/>
      <c r="KWW37" s="367"/>
      <c r="KXF37" s="367"/>
      <c r="KXG37" s="367"/>
      <c r="KXH37" s="367"/>
      <c r="KXI37" s="367"/>
      <c r="KXJ37" s="367"/>
      <c r="KXK37" s="367"/>
      <c r="KXL37" s="367"/>
      <c r="KXM37" s="367"/>
      <c r="KXV37" s="367"/>
      <c r="KXW37" s="367"/>
      <c r="KXX37" s="367"/>
      <c r="KXY37" s="367"/>
      <c r="KXZ37" s="367"/>
      <c r="KYA37" s="367"/>
      <c r="KYB37" s="367"/>
      <c r="KYC37" s="367"/>
      <c r="KYL37" s="367"/>
      <c r="KYM37" s="367"/>
      <c r="KYN37" s="367"/>
      <c r="KYO37" s="367"/>
      <c r="KYP37" s="367"/>
      <c r="KYQ37" s="367"/>
      <c r="KYR37" s="367"/>
      <c r="KYS37" s="367"/>
      <c r="KZB37" s="367"/>
      <c r="KZC37" s="367"/>
      <c r="KZD37" s="367"/>
      <c r="KZE37" s="367"/>
      <c r="KZF37" s="367"/>
      <c r="KZG37" s="367"/>
      <c r="KZH37" s="367"/>
      <c r="KZI37" s="367"/>
      <c r="KZR37" s="367"/>
      <c r="KZS37" s="367"/>
      <c r="KZT37" s="367"/>
      <c r="KZU37" s="367"/>
      <c r="KZV37" s="367"/>
      <c r="KZW37" s="367"/>
      <c r="KZX37" s="367"/>
      <c r="KZY37" s="367"/>
      <c r="LAH37" s="367"/>
      <c r="LAI37" s="367"/>
      <c r="LAJ37" s="367"/>
      <c r="LAK37" s="367"/>
      <c r="LAL37" s="367"/>
      <c r="LAM37" s="367"/>
      <c r="LAN37" s="367"/>
      <c r="LAO37" s="367"/>
      <c r="LAX37" s="367"/>
      <c r="LAY37" s="367"/>
      <c r="LAZ37" s="367"/>
      <c r="LBA37" s="367"/>
      <c r="LBB37" s="367"/>
      <c r="LBC37" s="367"/>
      <c r="LBD37" s="367"/>
      <c r="LBE37" s="367"/>
      <c r="LBN37" s="367"/>
      <c r="LBO37" s="367"/>
      <c r="LBP37" s="367"/>
      <c r="LBQ37" s="367"/>
      <c r="LBR37" s="367"/>
      <c r="LBS37" s="367"/>
      <c r="LBT37" s="367"/>
      <c r="LBU37" s="367"/>
      <c r="LCD37" s="367"/>
      <c r="LCE37" s="367"/>
      <c r="LCF37" s="367"/>
      <c r="LCG37" s="367"/>
      <c r="LCH37" s="367"/>
      <c r="LCI37" s="367"/>
      <c r="LCJ37" s="367"/>
      <c r="LCK37" s="367"/>
      <c r="LCT37" s="367"/>
      <c r="LCU37" s="367"/>
      <c r="LCV37" s="367"/>
      <c r="LCW37" s="367"/>
      <c r="LCX37" s="367"/>
      <c r="LCY37" s="367"/>
      <c r="LCZ37" s="367"/>
      <c r="LDA37" s="367"/>
      <c r="LDJ37" s="367"/>
      <c r="LDK37" s="367"/>
      <c r="LDL37" s="367"/>
      <c r="LDM37" s="367"/>
      <c r="LDN37" s="367"/>
      <c r="LDO37" s="367"/>
      <c r="LDP37" s="367"/>
      <c r="LDQ37" s="367"/>
      <c r="LDZ37" s="367"/>
      <c r="LEA37" s="367"/>
      <c r="LEB37" s="367"/>
      <c r="LEC37" s="367"/>
      <c r="LED37" s="367"/>
      <c r="LEE37" s="367"/>
      <c r="LEF37" s="367"/>
      <c r="LEG37" s="367"/>
      <c r="LEP37" s="367"/>
      <c r="LEQ37" s="367"/>
      <c r="LER37" s="367"/>
      <c r="LES37" s="367"/>
      <c r="LET37" s="367"/>
      <c r="LEU37" s="367"/>
      <c r="LEV37" s="367"/>
      <c r="LEW37" s="367"/>
      <c r="LFF37" s="367"/>
      <c r="LFG37" s="367"/>
      <c r="LFH37" s="367"/>
      <c r="LFI37" s="367"/>
      <c r="LFJ37" s="367"/>
      <c r="LFK37" s="367"/>
      <c r="LFL37" s="367"/>
      <c r="LFM37" s="367"/>
      <c r="LFV37" s="367"/>
      <c r="LFW37" s="367"/>
      <c r="LFX37" s="367"/>
      <c r="LFY37" s="367"/>
      <c r="LFZ37" s="367"/>
      <c r="LGA37" s="367"/>
      <c r="LGB37" s="367"/>
      <c r="LGC37" s="367"/>
      <c r="LGL37" s="367"/>
      <c r="LGM37" s="367"/>
      <c r="LGN37" s="367"/>
      <c r="LGO37" s="367"/>
      <c r="LGP37" s="367"/>
      <c r="LGQ37" s="367"/>
      <c r="LGR37" s="367"/>
      <c r="LGS37" s="367"/>
      <c r="LHB37" s="367"/>
      <c r="LHC37" s="367"/>
      <c r="LHD37" s="367"/>
      <c r="LHE37" s="367"/>
      <c r="LHF37" s="367"/>
      <c r="LHG37" s="367"/>
      <c r="LHH37" s="367"/>
      <c r="LHI37" s="367"/>
      <c r="LHR37" s="367"/>
      <c r="LHS37" s="367"/>
      <c r="LHT37" s="367"/>
      <c r="LHU37" s="367"/>
      <c r="LHV37" s="367"/>
      <c r="LHW37" s="367"/>
      <c r="LHX37" s="367"/>
      <c r="LHY37" s="367"/>
      <c r="LIH37" s="367"/>
      <c r="LII37" s="367"/>
      <c r="LIJ37" s="367"/>
      <c r="LIK37" s="367"/>
      <c r="LIL37" s="367"/>
      <c r="LIM37" s="367"/>
      <c r="LIN37" s="367"/>
      <c r="LIO37" s="367"/>
      <c r="LIX37" s="367"/>
      <c r="LIY37" s="367"/>
      <c r="LIZ37" s="367"/>
      <c r="LJA37" s="367"/>
      <c r="LJB37" s="367"/>
      <c r="LJC37" s="367"/>
      <c r="LJD37" s="367"/>
      <c r="LJE37" s="367"/>
      <c r="LJN37" s="367"/>
      <c r="LJO37" s="367"/>
      <c r="LJP37" s="367"/>
      <c r="LJQ37" s="367"/>
      <c r="LJR37" s="367"/>
      <c r="LJS37" s="367"/>
      <c r="LJT37" s="367"/>
      <c r="LJU37" s="367"/>
      <c r="LKD37" s="367"/>
      <c r="LKE37" s="367"/>
      <c r="LKF37" s="367"/>
      <c r="LKG37" s="367"/>
      <c r="LKH37" s="367"/>
      <c r="LKI37" s="367"/>
      <c r="LKJ37" s="367"/>
      <c r="LKK37" s="367"/>
      <c r="LKT37" s="367"/>
      <c r="LKU37" s="367"/>
      <c r="LKV37" s="367"/>
      <c r="LKW37" s="367"/>
      <c r="LKX37" s="367"/>
      <c r="LKY37" s="367"/>
      <c r="LKZ37" s="367"/>
      <c r="LLA37" s="367"/>
      <c r="LLJ37" s="367"/>
      <c r="LLK37" s="367"/>
      <c r="LLL37" s="367"/>
      <c r="LLM37" s="367"/>
      <c r="LLN37" s="367"/>
      <c r="LLO37" s="367"/>
      <c r="LLP37" s="367"/>
      <c r="LLQ37" s="367"/>
      <c r="LLZ37" s="367"/>
      <c r="LMA37" s="367"/>
      <c r="LMB37" s="367"/>
      <c r="LMC37" s="367"/>
      <c r="LMD37" s="367"/>
      <c r="LME37" s="367"/>
      <c r="LMF37" s="367"/>
      <c r="LMG37" s="367"/>
      <c r="LMP37" s="367"/>
      <c r="LMQ37" s="367"/>
      <c r="LMR37" s="367"/>
      <c r="LMS37" s="367"/>
      <c r="LMT37" s="367"/>
      <c r="LMU37" s="367"/>
      <c r="LMV37" s="367"/>
      <c r="LMW37" s="367"/>
      <c r="LNF37" s="367"/>
      <c r="LNG37" s="367"/>
      <c r="LNH37" s="367"/>
      <c r="LNI37" s="367"/>
      <c r="LNJ37" s="367"/>
      <c r="LNK37" s="367"/>
      <c r="LNL37" s="367"/>
      <c r="LNM37" s="367"/>
      <c r="LNV37" s="367"/>
      <c r="LNW37" s="367"/>
      <c r="LNX37" s="367"/>
      <c r="LNY37" s="367"/>
      <c r="LNZ37" s="367"/>
      <c r="LOA37" s="367"/>
      <c r="LOB37" s="367"/>
      <c r="LOC37" s="367"/>
      <c r="LOL37" s="367"/>
      <c r="LOM37" s="367"/>
      <c r="LON37" s="367"/>
      <c r="LOO37" s="367"/>
      <c r="LOP37" s="367"/>
      <c r="LOQ37" s="367"/>
      <c r="LOR37" s="367"/>
      <c r="LOS37" s="367"/>
      <c r="LPB37" s="367"/>
      <c r="LPC37" s="367"/>
      <c r="LPD37" s="367"/>
      <c r="LPE37" s="367"/>
      <c r="LPF37" s="367"/>
      <c r="LPG37" s="367"/>
      <c r="LPH37" s="367"/>
      <c r="LPI37" s="367"/>
      <c r="LPR37" s="367"/>
      <c r="LPS37" s="367"/>
      <c r="LPT37" s="367"/>
      <c r="LPU37" s="367"/>
      <c r="LPV37" s="367"/>
      <c r="LPW37" s="367"/>
      <c r="LPX37" s="367"/>
      <c r="LPY37" s="367"/>
      <c r="LQH37" s="367"/>
      <c r="LQI37" s="367"/>
      <c r="LQJ37" s="367"/>
      <c r="LQK37" s="367"/>
      <c r="LQL37" s="367"/>
      <c r="LQM37" s="367"/>
      <c r="LQN37" s="367"/>
      <c r="LQO37" s="367"/>
      <c r="LQX37" s="367"/>
      <c r="LQY37" s="367"/>
      <c r="LQZ37" s="367"/>
      <c r="LRA37" s="367"/>
      <c r="LRB37" s="367"/>
      <c r="LRC37" s="367"/>
      <c r="LRD37" s="367"/>
      <c r="LRE37" s="367"/>
      <c r="LRN37" s="367"/>
      <c r="LRO37" s="367"/>
      <c r="LRP37" s="367"/>
      <c r="LRQ37" s="367"/>
      <c r="LRR37" s="367"/>
      <c r="LRS37" s="367"/>
      <c r="LRT37" s="367"/>
      <c r="LRU37" s="367"/>
      <c r="LSD37" s="367"/>
      <c r="LSE37" s="367"/>
      <c r="LSF37" s="367"/>
      <c r="LSG37" s="367"/>
      <c r="LSH37" s="367"/>
      <c r="LSI37" s="367"/>
      <c r="LSJ37" s="367"/>
      <c r="LSK37" s="367"/>
      <c r="LST37" s="367"/>
      <c r="LSU37" s="367"/>
      <c r="LSV37" s="367"/>
      <c r="LSW37" s="367"/>
      <c r="LSX37" s="367"/>
      <c r="LSY37" s="367"/>
      <c r="LSZ37" s="367"/>
      <c r="LTA37" s="367"/>
      <c r="LTJ37" s="367"/>
      <c r="LTK37" s="367"/>
      <c r="LTL37" s="367"/>
      <c r="LTM37" s="367"/>
      <c r="LTN37" s="367"/>
      <c r="LTO37" s="367"/>
      <c r="LTP37" s="367"/>
      <c r="LTQ37" s="367"/>
      <c r="LTZ37" s="367"/>
      <c r="LUA37" s="367"/>
      <c r="LUB37" s="367"/>
      <c r="LUC37" s="367"/>
      <c r="LUD37" s="367"/>
      <c r="LUE37" s="367"/>
      <c r="LUF37" s="367"/>
      <c r="LUG37" s="367"/>
      <c r="LUP37" s="367"/>
      <c r="LUQ37" s="367"/>
      <c r="LUR37" s="367"/>
      <c r="LUS37" s="367"/>
      <c r="LUT37" s="367"/>
      <c r="LUU37" s="367"/>
      <c r="LUV37" s="367"/>
      <c r="LUW37" s="367"/>
      <c r="LVF37" s="367"/>
      <c r="LVG37" s="367"/>
      <c r="LVH37" s="367"/>
      <c r="LVI37" s="367"/>
      <c r="LVJ37" s="367"/>
      <c r="LVK37" s="367"/>
      <c r="LVL37" s="367"/>
      <c r="LVM37" s="367"/>
      <c r="LVV37" s="367"/>
      <c r="LVW37" s="367"/>
      <c r="LVX37" s="367"/>
      <c r="LVY37" s="367"/>
      <c r="LVZ37" s="367"/>
      <c r="LWA37" s="367"/>
      <c r="LWB37" s="367"/>
      <c r="LWC37" s="367"/>
      <c r="LWL37" s="367"/>
      <c r="LWM37" s="367"/>
      <c r="LWN37" s="367"/>
      <c r="LWO37" s="367"/>
      <c r="LWP37" s="367"/>
      <c r="LWQ37" s="367"/>
      <c r="LWR37" s="367"/>
      <c r="LWS37" s="367"/>
      <c r="LXB37" s="367"/>
      <c r="LXC37" s="367"/>
      <c r="LXD37" s="367"/>
      <c r="LXE37" s="367"/>
      <c r="LXF37" s="367"/>
      <c r="LXG37" s="367"/>
      <c r="LXH37" s="367"/>
      <c r="LXI37" s="367"/>
      <c r="LXR37" s="367"/>
      <c r="LXS37" s="367"/>
      <c r="LXT37" s="367"/>
      <c r="LXU37" s="367"/>
      <c r="LXV37" s="367"/>
      <c r="LXW37" s="367"/>
      <c r="LXX37" s="367"/>
      <c r="LXY37" s="367"/>
      <c r="LYH37" s="367"/>
      <c r="LYI37" s="367"/>
      <c r="LYJ37" s="367"/>
      <c r="LYK37" s="367"/>
      <c r="LYL37" s="367"/>
      <c r="LYM37" s="367"/>
      <c r="LYN37" s="367"/>
      <c r="LYO37" s="367"/>
      <c r="LYX37" s="367"/>
      <c r="LYY37" s="367"/>
      <c r="LYZ37" s="367"/>
      <c r="LZA37" s="367"/>
      <c r="LZB37" s="367"/>
      <c r="LZC37" s="367"/>
      <c r="LZD37" s="367"/>
      <c r="LZE37" s="367"/>
      <c r="LZN37" s="367"/>
      <c r="LZO37" s="367"/>
      <c r="LZP37" s="367"/>
      <c r="LZQ37" s="367"/>
      <c r="LZR37" s="367"/>
      <c r="LZS37" s="367"/>
      <c r="LZT37" s="367"/>
      <c r="LZU37" s="367"/>
      <c r="MAD37" s="367"/>
      <c r="MAE37" s="367"/>
      <c r="MAF37" s="367"/>
      <c r="MAG37" s="367"/>
      <c r="MAH37" s="367"/>
      <c r="MAI37" s="367"/>
      <c r="MAJ37" s="367"/>
      <c r="MAK37" s="367"/>
      <c r="MAT37" s="367"/>
      <c r="MAU37" s="367"/>
      <c r="MAV37" s="367"/>
      <c r="MAW37" s="367"/>
      <c r="MAX37" s="367"/>
      <c r="MAY37" s="367"/>
      <c r="MAZ37" s="367"/>
      <c r="MBA37" s="367"/>
      <c r="MBJ37" s="367"/>
      <c r="MBK37" s="367"/>
      <c r="MBL37" s="367"/>
      <c r="MBM37" s="367"/>
      <c r="MBN37" s="367"/>
      <c r="MBO37" s="367"/>
      <c r="MBP37" s="367"/>
      <c r="MBQ37" s="367"/>
      <c r="MBZ37" s="367"/>
      <c r="MCA37" s="367"/>
      <c r="MCB37" s="367"/>
      <c r="MCC37" s="367"/>
      <c r="MCD37" s="367"/>
      <c r="MCE37" s="367"/>
      <c r="MCF37" s="367"/>
      <c r="MCG37" s="367"/>
      <c r="MCP37" s="367"/>
      <c r="MCQ37" s="367"/>
      <c r="MCR37" s="367"/>
      <c r="MCS37" s="367"/>
      <c r="MCT37" s="367"/>
      <c r="MCU37" s="367"/>
      <c r="MCV37" s="367"/>
      <c r="MCW37" s="367"/>
      <c r="MDF37" s="367"/>
      <c r="MDG37" s="367"/>
      <c r="MDH37" s="367"/>
      <c r="MDI37" s="367"/>
      <c r="MDJ37" s="367"/>
      <c r="MDK37" s="367"/>
      <c r="MDL37" s="367"/>
      <c r="MDM37" s="367"/>
      <c r="MDV37" s="367"/>
      <c r="MDW37" s="367"/>
      <c r="MDX37" s="367"/>
      <c r="MDY37" s="367"/>
      <c r="MDZ37" s="367"/>
      <c r="MEA37" s="367"/>
      <c r="MEB37" s="367"/>
      <c r="MEC37" s="367"/>
      <c r="MEL37" s="367"/>
      <c r="MEM37" s="367"/>
      <c r="MEN37" s="367"/>
      <c r="MEO37" s="367"/>
      <c r="MEP37" s="367"/>
      <c r="MEQ37" s="367"/>
      <c r="MER37" s="367"/>
      <c r="MES37" s="367"/>
      <c r="MFB37" s="367"/>
      <c r="MFC37" s="367"/>
      <c r="MFD37" s="367"/>
      <c r="MFE37" s="367"/>
      <c r="MFF37" s="367"/>
      <c r="MFG37" s="367"/>
      <c r="MFH37" s="367"/>
      <c r="MFI37" s="367"/>
      <c r="MFR37" s="367"/>
      <c r="MFS37" s="367"/>
      <c r="MFT37" s="367"/>
      <c r="MFU37" s="367"/>
      <c r="MFV37" s="367"/>
      <c r="MFW37" s="367"/>
      <c r="MFX37" s="367"/>
      <c r="MFY37" s="367"/>
      <c r="MGH37" s="367"/>
      <c r="MGI37" s="367"/>
      <c r="MGJ37" s="367"/>
      <c r="MGK37" s="367"/>
      <c r="MGL37" s="367"/>
      <c r="MGM37" s="367"/>
      <c r="MGN37" s="367"/>
      <c r="MGO37" s="367"/>
      <c r="MGX37" s="367"/>
      <c r="MGY37" s="367"/>
      <c r="MGZ37" s="367"/>
      <c r="MHA37" s="367"/>
      <c r="MHB37" s="367"/>
      <c r="MHC37" s="367"/>
      <c r="MHD37" s="367"/>
      <c r="MHE37" s="367"/>
      <c r="MHN37" s="367"/>
      <c r="MHO37" s="367"/>
      <c r="MHP37" s="367"/>
      <c r="MHQ37" s="367"/>
      <c r="MHR37" s="367"/>
      <c r="MHS37" s="367"/>
      <c r="MHT37" s="367"/>
      <c r="MHU37" s="367"/>
      <c r="MID37" s="367"/>
      <c r="MIE37" s="367"/>
      <c r="MIF37" s="367"/>
      <c r="MIG37" s="367"/>
      <c r="MIH37" s="367"/>
      <c r="MII37" s="367"/>
      <c r="MIJ37" s="367"/>
      <c r="MIK37" s="367"/>
      <c r="MIT37" s="367"/>
      <c r="MIU37" s="367"/>
      <c r="MIV37" s="367"/>
      <c r="MIW37" s="367"/>
      <c r="MIX37" s="367"/>
      <c r="MIY37" s="367"/>
      <c r="MIZ37" s="367"/>
      <c r="MJA37" s="367"/>
      <c r="MJJ37" s="367"/>
      <c r="MJK37" s="367"/>
      <c r="MJL37" s="367"/>
      <c r="MJM37" s="367"/>
      <c r="MJN37" s="367"/>
      <c r="MJO37" s="367"/>
      <c r="MJP37" s="367"/>
      <c r="MJQ37" s="367"/>
      <c r="MJZ37" s="367"/>
      <c r="MKA37" s="367"/>
      <c r="MKB37" s="367"/>
      <c r="MKC37" s="367"/>
      <c r="MKD37" s="367"/>
      <c r="MKE37" s="367"/>
      <c r="MKF37" s="367"/>
      <c r="MKG37" s="367"/>
      <c r="MKP37" s="367"/>
      <c r="MKQ37" s="367"/>
      <c r="MKR37" s="367"/>
      <c r="MKS37" s="367"/>
      <c r="MKT37" s="367"/>
      <c r="MKU37" s="367"/>
      <c r="MKV37" s="367"/>
      <c r="MKW37" s="367"/>
      <c r="MLF37" s="367"/>
      <c r="MLG37" s="367"/>
      <c r="MLH37" s="367"/>
      <c r="MLI37" s="367"/>
      <c r="MLJ37" s="367"/>
      <c r="MLK37" s="367"/>
      <c r="MLL37" s="367"/>
      <c r="MLM37" s="367"/>
      <c r="MLV37" s="367"/>
      <c r="MLW37" s="367"/>
      <c r="MLX37" s="367"/>
      <c r="MLY37" s="367"/>
      <c r="MLZ37" s="367"/>
      <c r="MMA37" s="367"/>
      <c r="MMB37" s="367"/>
      <c r="MMC37" s="367"/>
      <c r="MML37" s="367"/>
      <c r="MMM37" s="367"/>
      <c r="MMN37" s="367"/>
      <c r="MMO37" s="367"/>
      <c r="MMP37" s="367"/>
      <c r="MMQ37" s="367"/>
      <c r="MMR37" s="367"/>
      <c r="MMS37" s="367"/>
      <c r="MNB37" s="367"/>
      <c r="MNC37" s="367"/>
      <c r="MND37" s="367"/>
      <c r="MNE37" s="367"/>
      <c r="MNF37" s="367"/>
      <c r="MNG37" s="367"/>
      <c r="MNH37" s="367"/>
      <c r="MNI37" s="367"/>
      <c r="MNR37" s="367"/>
      <c r="MNS37" s="367"/>
      <c r="MNT37" s="367"/>
      <c r="MNU37" s="367"/>
      <c r="MNV37" s="367"/>
      <c r="MNW37" s="367"/>
      <c r="MNX37" s="367"/>
      <c r="MNY37" s="367"/>
      <c r="MOH37" s="367"/>
      <c r="MOI37" s="367"/>
      <c r="MOJ37" s="367"/>
      <c r="MOK37" s="367"/>
      <c r="MOL37" s="367"/>
      <c r="MOM37" s="367"/>
      <c r="MON37" s="367"/>
      <c r="MOO37" s="367"/>
      <c r="MOX37" s="367"/>
      <c r="MOY37" s="367"/>
      <c r="MOZ37" s="367"/>
      <c r="MPA37" s="367"/>
      <c r="MPB37" s="367"/>
      <c r="MPC37" s="367"/>
      <c r="MPD37" s="367"/>
      <c r="MPE37" s="367"/>
      <c r="MPN37" s="367"/>
      <c r="MPO37" s="367"/>
      <c r="MPP37" s="367"/>
      <c r="MPQ37" s="367"/>
      <c r="MPR37" s="367"/>
      <c r="MPS37" s="367"/>
      <c r="MPT37" s="367"/>
      <c r="MPU37" s="367"/>
      <c r="MQD37" s="367"/>
      <c r="MQE37" s="367"/>
      <c r="MQF37" s="367"/>
      <c r="MQG37" s="367"/>
      <c r="MQH37" s="367"/>
      <c r="MQI37" s="367"/>
      <c r="MQJ37" s="367"/>
      <c r="MQK37" s="367"/>
      <c r="MQT37" s="367"/>
      <c r="MQU37" s="367"/>
      <c r="MQV37" s="367"/>
      <c r="MQW37" s="367"/>
      <c r="MQX37" s="367"/>
      <c r="MQY37" s="367"/>
      <c r="MQZ37" s="367"/>
      <c r="MRA37" s="367"/>
      <c r="MRJ37" s="367"/>
      <c r="MRK37" s="367"/>
      <c r="MRL37" s="367"/>
      <c r="MRM37" s="367"/>
      <c r="MRN37" s="367"/>
      <c r="MRO37" s="367"/>
      <c r="MRP37" s="367"/>
      <c r="MRQ37" s="367"/>
      <c r="MRZ37" s="367"/>
      <c r="MSA37" s="367"/>
      <c r="MSB37" s="367"/>
      <c r="MSC37" s="367"/>
      <c r="MSD37" s="367"/>
      <c r="MSE37" s="367"/>
      <c r="MSF37" s="367"/>
      <c r="MSG37" s="367"/>
      <c r="MSP37" s="367"/>
      <c r="MSQ37" s="367"/>
      <c r="MSR37" s="367"/>
      <c r="MSS37" s="367"/>
      <c r="MST37" s="367"/>
      <c r="MSU37" s="367"/>
      <c r="MSV37" s="367"/>
      <c r="MSW37" s="367"/>
      <c r="MTF37" s="367"/>
      <c r="MTG37" s="367"/>
      <c r="MTH37" s="367"/>
      <c r="MTI37" s="367"/>
      <c r="MTJ37" s="367"/>
      <c r="MTK37" s="367"/>
      <c r="MTL37" s="367"/>
      <c r="MTM37" s="367"/>
      <c r="MTV37" s="367"/>
      <c r="MTW37" s="367"/>
      <c r="MTX37" s="367"/>
      <c r="MTY37" s="367"/>
      <c r="MTZ37" s="367"/>
      <c r="MUA37" s="367"/>
      <c r="MUB37" s="367"/>
      <c r="MUC37" s="367"/>
      <c r="MUL37" s="367"/>
      <c r="MUM37" s="367"/>
      <c r="MUN37" s="367"/>
      <c r="MUO37" s="367"/>
      <c r="MUP37" s="367"/>
      <c r="MUQ37" s="367"/>
      <c r="MUR37" s="367"/>
      <c r="MUS37" s="367"/>
      <c r="MVB37" s="367"/>
      <c r="MVC37" s="367"/>
      <c r="MVD37" s="367"/>
      <c r="MVE37" s="367"/>
      <c r="MVF37" s="367"/>
      <c r="MVG37" s="367"/>
      <c r="MVH37" s="367"/>
      <c r="MVI37" s="367"/>
      <c r="MVR37" s="367"/>
      <c r="MVS37" s="367"/>
      <c r="MVT37" s="367"/>
      <c r="MVU37" s="367"/>
      <c r="MVV37" s="367"/>
      <c r="MVW37" s="367"/>
      <c r="MVX37" s="367"/>
      <c r="MVY37" s="367"/>
      <c r="MWH37" s="367"/>
      <c r="MWI37" s="367"/>
      <c r="MWJ37" s="367"/>
      <c r="MWK37" s="367"/>
      <c r="MWL37" s="367"/>
      <c r="MWM37" s="367"/>
      <c r="MWN37" s="367"/>
      <c r="MWO37" s="367"/>
      <c r="MWX37" s="367"/>
      <c r="MWY37" s="367"/>
      <c r="MWZ37" s="367"/>
      <c r="MXA37" s="367"/>
      <c r="MXB37" s="367"/>
      <c r="MXC37" s="367"/>
      <c r="MXD37" s="367"/>
      <c r="MXE37" s="367"/>
      <c r="MXN37" s="367"/>
      <c r="MXO37" s="367"/>
      <c r="MXP37" s="367"/>
      <c r="MXQ37" s="367"/>
      <c r="MXR37" s="367"/>
      <c r="MXS37" s="367"/>
      <c r="MXT37" s="367"/>
      <c r="MXU37" s="367"/>
      <c r="MYD37" s="367"/>
      <c r="MYE37" s="367"/>
      <c r="MYF37" s="367"/>
      <c r="MYG37" s="367"/>
      <c r="MYH37" s="367"/>
      <c r="MYI37" s="367"/>
      <c r="MYJ37" s="367"/>
      <c r="MYK37" s="367"/>
      <c r="MYT37" s="367"/>
      <c r="MYU37" s="367"/>
      <c r="MYV37" s="367"/>
      <c r="MYW37" s="367"/>
      <c r="MYX37" s="367"/>
      <c r="MYY37" s="367"/>
      <c r="MYZ37" s="367"/>
      <c r="MZA37" s="367"/>
      <c r="MZJ37" s="367"/>
      <c r="MZK37" s="367"/>
      <c r="MZL37" s="367"/>
      <c r="MZM37" s="367"/>
      <c r="MZN37" s="367"/>
      <c r="MZO37" s="367"/>
      <c r="MZP37" s="367"/>
      <c r="MZQ37" s="367"/>
      <c r="MZZ37" s="367"/>
      <c r="NAA37" s="367"/>
      <c r="NAB37" s="367"/>
      <c r="NAC37" s="367"/>
      <c r="NAD37" s="367"/>
      <c r="NAE37" s="367"/>
      <c r="NAF37" s="367"/>
      <c r="NAG37" s="367"/>
      <c r="NAP37" s="367"/>
      <c r="NAQ37" s="367"/>
      <c r="NAR37" s="367"/>
      <c r="NAS37" s="367"/>
      <c r="NAT37" s="367"/>
      <c r="NAU37" s="367"/>
      <c r="NAV37" s="367"/>
      <c r="NAW37" s="367"/>
      <c r="NBF37" s="367"/>
      <c r="NBG37" s="367"/>
      <c r="NBH37" s="367"/>
      <c r="NBI37" s="367"/>
      <c r="NBJ37" s="367"/>
      <c r="NBK37" s="367"/>
      <c r="NBL37" s="367"/>
      <c r="NBM37" s="367"/>
      <c r="NBV37" s="367"/>
      <c r="NBW37" s="367"/>
      <c r="NBX37" s="367"/>
      <c r="NBY37" s="367"/>
      <c r="NBZ37" s="367"/>
      <c r="NCA37" s="367"/>
      <c r="NCB37" s="367"/>
      <c r="NCC37" s="367"/>
      <c r="NCL37" s="367"/>
      <c r="NCM37" s="367"/>
      <c r="NCN37" s="367"/>
      <c r="NCO37" s="367"/>
      <c r="NCP37" s="367"/>
      <c r="NCQ37" s="367"/>
      <c r="NCR37" s="367"/>
      <c r="NCS37" s="367"/>
      <c r="NDB37" s="367"/>
      <c r="NDC37" s="367"/>
      <c r="NDD37" s="367"/>
      <c r="NDE37" s="367"/>
      <c r="NDF37" s="367"/>
      <c r="NDG37" s="367"/>
      <c r="NDH37" s="367"/>
      <c r="NDI37" s="367"/>
      <c r="NDR37" s="367"/>
      <c r="NDS37" s="367"/>
      <c r="NDT37" s="367"/>
      <c r="NDU37" s="367"/>
      <c r="NDV37" s="367"/>
      <c r="NDW37" s="367"/>
      <c r="NDX37" s="367"/>
      <c r="NDY37" s="367"/>
      <c r="NEH37" s="367"/>
      <c r="NEI37" s="367"/>
      <c r="NEJ37" s="367"/>
      <c r="NEK37" s="367"/>
      <c r="NEL37" s="367"/>
      <c r="NEM37" s="367"/>
      <c r="NEN37" s="367"/>
      <c r="NEO37" s="367"/>
      <c r="NEX37" s="367"/>
      <c r="NEY37" s="367"/>
      <c r="NEZ37" s="367"/>
      <c r="NFA37" s="367"/>
      <c r="NFB37" s="367"/>
      <c r="NFC37" s="367"/>
      <c r="NFD37" s="367"/>
      <c r="NFE37" s="367"/>
      <c r="NFN37" s="367"/>
      <c r="NFO37" s="367"/>
      <c r="NFP37" s="367"/>
      <c r="NFQ37" s="367"/>
      <c r="NFR37" s="367"/>
      <c r="NFS37" s="367"/>
      <c r="NFT37" s="367"/>
      <c r="NFU37" s="367"/>
      <c r="NGD37" s="367"/>
      <c r="NGE37" s="367"/>
      <c r="NGF37" s="367"/>
      <c r="NGG37" s="367"/>
      <c r="NGH37" s="367"/>
      <c r="NGI37" s="367"/>
      <c r="NGJ37" s="367"/>
      <c r="NGK37" s="367"/>
      <c r="NGT37" s="367"/>
      <c r="NGU37" s="367"/>
      <c r="NGV37" s="367"/>
      <c r="NGW37" s="367"/>
      <c r="NGX37" s="367"/>
      <c r="NGY37" s="367"/>
      <c r="NGZ37" s="367"/>
      <c r="NHA37" s="367"/>
      <c r="NHJ37" s="367"/>
      <c r="NHK37" s="367"/>
      <c r="NHL37" s="367"/>
      <c r="NHM37" s="367"/>
      <c r="NHN37" s="367"/>
      <c r="NHO37" s="367"/>
      <c r="NHP37" s="367"/>
      <c r="NHQ37" s="367"/>
      <c r="NHZ37" s="367"/>
      <c r="NIA37" s="367"/>
      <c r="NIB37" s="367"/>
      <c r="NIC37" s="367"/>
      <c r="NID37" s="367"/>
      <c r="NIE37" s="367"/>
      <c r="NIF37" s="367"/>
      <c r="NIG37" s="367"/>
      <c r="NIP37" s="367"/>
      <c r="NIQ37" s="367"/>
      <c r="NIR37" s="367"/>
      <c r="NIS37" s="367"/>
      <c r="NIT37" s="367"/>
      <c r="NIU37" s="367"/>
      <c r="NIV37" s="367"/>
      <c r="NIW37" s="367"/>
      <c r="NJF37" s="367"/>
      <c r="NJG37" s="367"/>
      <c r="NJH37" s="367"/>
      <c r="NJI37" s="367"/>
      <c r="NJJ37" s="367"/>
      <c r="NJK37" s="367"/>
      <c r="NJL37" s="367"/>
      <c r="NJM37" s="367"/>
      <c r="NJV37" s="367"/>
      <c r="NJW37" s="367"/>
      <c r="NJX37" s="367"/>
      <c r="NJY37" s="367"/>
      <c r="NJZ37" s="367"/>
      <c r="NKA37" s="367"/>
      <c r="NKB37" s="367"/>
      <c r="NKC37" s="367"/>
      <c r="NKL37" s="367"/>
      <c r="NKM37" s="367"/>
      <c r="NKN37" s="367"/>
      <c r="NKO37" s="367"/>
      <c r="NKP37" s="367"/>
      <c r="NKQ37" s="367"/>
      <c r="NKR37" s="367"/>
      <c r="NKS37" s="367"/>
      <c r="NLB37" s="367"/>
      <c r="NLC37" s="367"/>
      <c r="NLD37" s="367"/>
      <c r="NLE37" s="367"/>
      <c r="NLF37" s="367"/>
      <c r="NLG37" s="367"/>
      <c r="NLH37" s="367"/>
      <c r="NLI37" s="367"/>
      <c r="NLR37" s="367"/>
      <c r="NLS37" s="367"/>
      <c r="NLT37" s="367"/>
      <c r="NLU37" s="367"/>
      <c r="NLV37" s="367"/>
      <c r="NLW37" s="367"/>
      <c r="NLX37" s="367"/>
      <c r="NLY37" s="367"/>
      <c r="NMH37" s="367"/>
      <c r="NMI37" s="367"/>
      <c r="NMJ37" s="367"/>
      <c r="NMK37" s="367"/>
      <c r="NML37" s="367"/>
      <c r="NMM37" s="367"/>
      <c r="NMN37" s="367"/>
      <c r="NMO37" s="367"/>
      <c r="NMX37" s="367"/>
      <c r="NMY37" s="367"/>
      <c r="NMZ37" s="367"/>
      <c r="NNA37" s="367"/>
      <c r="NNB37" s="367"/>
      <c r="NNC37" s="367"/>
      <c r="NND37" s="367"/>
      <c r="NNE37" s="367"/>
      <c r="NNN37" s="367"/>
      <c r="NNO37" s="367"/>
      <c r="NNP37" s="367"/>
      <c r="NNQ37" s="367"/>
      <c r="NNR37" s="367"/>
      <c r="NNS37" s="367"/>
      <c r="NNT37" s="367"/>
      <c r="NNU37" s="367"/>
      <c r="NOD37" s="367"/>
      <c r="NOE37" s="367"/>
      <c r="NOF37" s="367"/>
      <c r="NOG37" s="367"/>
      <c r="NOH37" s="367"/>
      <c r="NOI37" s="367"/>
      <c r="NOJ37" s="367"/>
      <c r="NOK37" s="367"/>
      <c r="NOT37" s="367"/>
      <c r="NOU37" s="367"/>
      <c r="NOV37" s="367"/>
      <c r="NOW37" s="367"/>
      <c r="NOX37" s="367"/>
      <c r="NOY37" s="367"/>
      <c r="NOZ37" s="367"/>
      <c r="NPA37" s="367"/>
      <c r="NPJ37" s="367"/>
      <c r="NPK37" s="367"/>
      <c r="NPL37" s="367"/>
      <c r="NPM37" s="367"/>
      <c r="NPN37" s="367"/>
      <c r="NPO37" s="367"/>
      <c r="NPP37" s="367"/>
      <c r="NPQ37" s="367"/>
      <c r="NPZ37" s="367"/>
      <c r="NQA37" s="367"/>
      <c r="NQB37" s="367"/>
      <c r="NQC37" s="367"/>
      <c r="NQD37" s="367"/>
      <c r="NQE37" s="367"/>
      <c r="NQF37" s="367"/>
      <c r="NQG37" s="367"/>
      <c r="NQP37" s="367"/>
      <c r="NQQ37" s="367"/>
      <c r="NQR37" s="367"/>
      <c r="NQS37" s="367"/>
      <c r="NQT37" s="367"/>
      <c r="NQU37" s="367"/>
      <c r="NQV37" s="367"/>
      <c r="NQW37" s="367"/>
      <c r="NRF37" s="367"/>
      <c r="NRG37" s="367"/>
      <c r="NRH37" s="367"/>
      <c r="NRI37" s="367"/>
      <c r="NRJ37" s="367"/>
      <c r="NRK37" s="367"/>
      <c r="NRL37" s="367"/>
      <c r="NRM37" s="367"/>
      <c r="NRV37" s="367"/>
      <c r="NRW37" s="367"/>
      <c r="NRX37" s="367"/>
      <c r="NRY37" s="367"/>
      <c r="NRZ37" s="367"/>
      <c r="NSA37" s="367"/>
      <c r="NSB37" s="367"/>
      <c r="NSC37" s="367"/>
      <c r="NSL37" s="367"/>
      <c r="NSM37" s="367"/>
      <c r="NSN37" s="367"/>
      <c r="NSO37" s="367"/>
      <c r="NSP37" s="367"/>
      <c r="NSQ37" s="367"/>
      <c r="NSR37" s="367"/>
      <c r="NSS37" s="367"/>
      <c r="NTB37" s="367"/>
      <c r="NTC37" s="367"/>
      <c r="NTD37" s="367"/>
      <c r="NTE37" s="367"/>
      <c r="NTF37" s="367"/>
      <c r="NTG37" s="367"/>
      <c r="NTH37" s="367"/>
      <c r="NTI37" s="367"/>
      <c r="NTR37" s="367"/>
      <c r="NTS37" s="367"/>
      <c r="NTT37" s="367"/>
      <c r="NTU37" s="367"/>
      <c r="NTV37" s="367"/>
      <c r="NTW37" s="367"/>
      <c r="NTX37" s="367"/>
      <c r="NTY37" s="367"/>
      <c r="NUH37" s="367"/>
      <c r="NUI37" s="367"/>
      <c r="NUJ37" s="367"/>
      <c r="NUK37" s="367"/>
      <c r="NUL37" s="367"/>
      <c r="NUM37" s="367"/>
      <c r="NUN37" s="367"/>
      <c r="NUO37" s="367"/>
      <c r="NUX37" s="367"/>
      <c r="NUY37" s="367"/>
      <c r="NUZ37" s="367"/>
      <c r="NVA37" s="367"/>
      <c r="NVB37" s="367"/>
      <c r="NVC37" s="367"/>
      <c r="NVD37" s="367"/>
      <c r="NVE37" s="367"/>
      <c r="NVN37" s="367"/>
      <c r="NVO37" s="367"/>
      <c r="NVP37" s="367"/>
      <c r="NVQ37" s="367"/>
      <c r="NVR37" s="367"/>
      <c r="NVS37" s="367"/>
      <c r="NVT37" s="367"/>
      <c r="NVU37" s="367"/>
      <c r="NWD37" s="367"/>
      <c r="NWE37" s="367"/>
      <c r="NWF37" s="367"/>
      <c r="NWG37" s="367"/>
      <c r="NWH37" s="367"/>
      <c r="NWI37" s="367"/>
      <c r="NWJ37" s="367"/>
      <c r="NWK37" s="367"/>
      <c r="NWT37" s="367"/>
      <c r="NWU37" s="367"/>
      <c r="NWV37" s="367"/>
      <c r="NWW37" s="367"/>
      <c r="NWX37" s="367"/>
      <c r="NWY37" s="367"/>
      <c r="NWZ37" s="367"/>
      <c r="NXA37" s="367"/>
      <c r="NXJ37" s="367"/>
      <c r="NXK37" s="367"/>
      <c r="NXL37" s="367"/>
      <c r="NXM37" s="367"/>
      <c r="NXN37" s="367"/>
      <c r="NXO37" s="367"/>
      <c r="NXP37" s="367"/>
      <c r="NXQ37" s="367"/>
      <c r="NXZ37" s="367"/>
      <c r="NYA37" s="367"/>
      <c r="NYB37" s="367"/>
      <c r="NYC37" s="367"/>
      <c r="NYD37" s="367"/>
      <c r="NYE37" s="367"/>
      <c r="NYF37" s="367"/>
      <c r="NYG37" s="367"/>
      <c r="NYP37" s="367"/>
      <c r="NYQ37" s="367"/>
      <c r="NYR37" s="367"/>
      <c r="NYS37" s="367"/>
      <c r="NYT37" s="367"/>
      <c r="NYU37" s="367"/>
      <c r="NYV37" s="367"/>
      <c r="NYW37" s="367"/>
      <c r="NZF37" s="367"/>
      <c r="NZG37" s="367"/>
      <c r="NZH37" s="367"/>
      <c r="NZI37" s="367"/>
      <c r="NZJ37" s="367"/>
      <c r="NZK37" s="367"/>
      <c r="NZL37" s="367"/>
      <c r="NZM37" s="367"/>
      <c r="NZV37" s="367"/>
      <c r="NZW37" s="367"/>
      <c r="NZX37" s="367"/>
      <c r="NZY37" s="367"/>
      <c r="NZZ37" s="367"/>
      <c r="OAA37" s="367"/>
      <c r="OAB37" s="367"/>
      <c r="OAC37" s="367"/>
      <c r="OAL37" s="367"/>
      <c r="OAM37" s="367"/>
      <c r="OAN37" s="367"/>
      <c r="OAO37" s="367"/>
      <c r="OAP37" s="367"/>
      <c r="OAQ37" s="367"/>
      <c r="OAR37" s="367"/>
      <c r="OAS37" s="367"/>
      <c r="OBB37" s="367"/>
      <c r="OBC37" s="367"/>
      <c r="OBD37" s="367"/>
      <c r="OBE37" s="367"/>
      <c r="OBF37" s="367"/>
      <c r="OBG37" s="367"/>
      <c r="OBH37" s="367"/>
      <c r="OBI37" s="367"/>
      <c r="OBR37" s="367"/>
      <c r="OBS37" s="367"/>
      <c r="OBT37" s="367"/>
      <c r="OBU37" s="367"/>
      <c r="OBV37" s="367"/>
      <c r="OBW37" s="367"/>
      <c r="OBX37" s="367"/>
      <c r="OBY37" s="367"/>
      <c r="OCH37" s="367"/>
      <c r="OCI37" s="367"/>
      <c r="OCJ37" s="367"/>
      <c r="OCK37" s="367"/>
      <c r="OCL37" s="367"/>
      <c r="OCM37" s="367"/>
      <c r="OCN37" s="367"/>
      <c r="OCO37" s="367"/>
      <c r="OCX37" s="367"/>
      <c r="OCY37" s="367"/>
      <c r="OCZ37" s="367"/>
      <c r="ODA37" s="367"/>
      <c r="ODB37" s="367"/>
      <c r="ODC37" s="367"/>
      <c r="ODD37" s="367"/>
      <c r="ODE37" s="367"/>
      <c r="ODN37" s="367"/>
      <c r="ODO37" s="367"/>
      <c r="ODP37" s="367"/>
      <c r="ODQ37" s="367"/>
      <c r="ODR37" s="367"/>
      <c r="ODS37" s="367"/>
      <c r="ODT37" s="367"/>
      <c r="ODU37" s="367"/>
      <c r="OED37" s="367"/>
      <c r="OEE37" s="367"/>
      <c r="OEF37" s="367"/>
      <c r="OEG37" s="367"/>
      <c r="OEH37" s="367"/>
      <c r="OEI37" s="367"/>
      <c r="OEJ37" s="367"/>
      <c r="OEK37" s="367"/>
      <c r="OET37" s="367"/>
      <c r="OEU37" s="367"/>
      <c r="OEV37" s="367"/>
      <c r="OEW37" s="367"/>
      <c r="OEX37" s="367"/>
      <c r="OEY37" s="367"/>
      <c r="OEZ37" s="367"/>
      <c r="OFA37" s="367"/>
      <c r="OFJ37" s="367"/>
      <c r="OFK37" s="367"/>
      <c r="OFL37" s="367"/>
      <c r="OFM37" s="367"/>
      <c r="OFN37" s="367"/>
      <c r="OFO37" s="367"/>
      <c r="OFP37" s="367"/>
      <c r="OFQ37" s="367"/>
      <c r="OFZ37" s="367"/>
      <c r="OGA37" s="367"/>
      <c r="OGB37" s="367"/>
      <c r="OGC37" s="367"/>
      <c r="OGD37" s="367"/>
      <c r="OGE37" s="367"/>
      <c r="OGF37" s="367"/>
      <c r="OGG37" s="367"/>
      <c r="OGP37" s="367"/>
      <c r="OGQ37" s="367"/>
      <c r="OGR37" s="367"/>
      <c r="OGS37" s="367"/>
      <c r="OGT37" s="367"/>
      <c r="OGU37" s="367"/>
      <c r="OGV37" s="367"/>
      <c r="OGW37" s="367"/>
      <c r="OHF37" s="367"/>
      <c r="OHG37" s="367"/>
      <c r="OHH37" s="367"/>
      <c r="OHI37" s="367"/>
      <c r="OHJ37" s="367"/>
      <c r="OHK37" s="367"/>
      <c r="OHL37" s="367"/>
      <c r="OHM37" s="367"/>
      <c r="OHV37" s="367"/>
      <c r="OHW37" s="367"/>
      <c r="OHX37" s="367"/>
      <c r="OHY37" s="367"/>
      <c r="OHZ37" s="367"/>
      <c r="OIA37" s="367"/>
      <c r="OIB37" s="367"/>
      <c r="OIC37" s="367"/>
      <c r="OIL37" s="367"/>
      <c r="OIM37" s="367"/>
      <c r="OIN37" s="367"/>
      <c r="OIO37" s="367"/>
      <c r="OIP37" s="367"/>
      <c r="OIQ37" s="367"/>
      <c r="OIR37" s="367"/>
      <c r="OIS37" s="367"/>
      <c r="OJB37" s="367"/>
      <c r="OJC37" s="367"/>
      <c r="OJD37" s="367"/>
      <c r="OJE37" s="367"/>
      <c r="OJF37" s="367"/>
      <c r="OJG37" s="367"/>
      <c r="OJH37" s="367"/>
      <c r="OJI37" s="367"/>
      <c r="OJR37" s="367"/>
      <c r="OJS37" s="367"/>
      <c r="OJT37" s="367"/>
      <c r="OJU37" s="367"/>
      <c r="OJV37" s="367"/>
      <c r="OJW37" s="367"/>
      <c r="OJX37" s="367"/>
      <c r="OJY37" s="367"/>
      <c r="OKH37" s="367"/>
      <c r="OKI37" s="367"/>
      <c r="OKJ37" s="367"/>
      <c r="OKK37" s="367"/>
      <c r="OKL37" s="367"/>
      <c r="OKM37" s="367"/>
      <c r="OKN37" s="367"/>
      <c r="OKO37" s="367"/>
      <c r="OKX37" s="367"/>
      <c r="OKY37" s="367"/>
      <c r="OKZ37" s="367"/>
      <c r="OLA37" s="367"/>
      <c r="OLB37" s="367"/>
      <c r="OLC37" s="367"/>
      <c r="OLD37" s="367"/>
      <c r="OLE37" s="367"/>
      <c r="OLN37" s="367"/>
      <c r="OLO37" s="367"/>
      <c r="OLP37" s="367"/>
      <c r="OLQ37" s="367"/>
      <c r="OLR37" s="367"/>
      <c r="OLS37" s="367"/>
      <c r="OLT37" s="367"/>
      <c r="OLU37" s="367"/>
      <c r="OMD37" s="367"/>
      <c r="OME37" s="367"/>
      <c r="OMF37" s="367"/>
      <c r="OMG37" s="367"/>
      <c r="OMH37" s="367"/>
      <c r="OMI37" s="367"/>
      <c r="OMJ37" s="367"/>
      <c r="OMK37" s="367"/>
      <c r="OMT37" s="367"/>
      <c r="OMU37" s="367"/>
      <c r="OMV37" s="367"/>
      <c r="OMW37" s="367"/>
      <c r="OMX37" s="367"/>
      <c r="OMY37" s="367"/>
      <c r="OMZ37" s="367"/>
      <c r="ONA37" s="367"/>
      <c r="ONJ37" s="367"/>
      <c r="ONK37" s="367"/>
      <c r="ONL37" s="367"/>
      <c r="ONM37" s="367"/>
      <c r="ONN37" s="367"/>
      <c r="ONO37" s="367"/>
      <c r="ONP37" s="367"/>
      <c r="ONQ37" s="367"/>
      <c r="ONZ37" s="367"/>
      <c r="OOA37" s="367"/>
      <c r="OOB37" s="367"/>
      <c r="OOC37" s="367"/>
      <c r="OOD37" s="367"/>
      <c r="OOE37" s="367"/>
      <c r="OOF37" s="367"/>
      <c r="OOG37" s="367"/>
      <c r="OOP37" s="367"/>
      <c r="OOQ37" s="367"/>
      <c r="OOR37" s="367"/>
      <c r="OOS37" s="367"/>
      <c r="OOT37" s="367"/>
      <c r="OOU37" s="367"/>
      <c r="OOV37" s="367"/>
      <c r="OOW37" s="367"/>
      <c r="OPF37" s="367"/>
      <c r="OPG37" s="367"/>
      <c r="OPH37" s="367"/>
      <c r="OPI37" s="367"/>
      <c r="OPJ37" s="367"/>
      <c r="OPK37" s="367"/>
      <c r="OPL37" s="367"/>
      <c r="OPM37" s="367"/>
      <c r="OPV37" s="367"/>
      <c r="OPW37" s="367"/>
      <c r="OPX37" s="367"/>
      <c r="OPY37" s="367"/>
      <c r="OPZ37" s="367"/>
      <c r="OQA37" s="367"/>
      <c r="OQB37" s="367"/>
      <c r="OQC37" s="367"/>
      <c r="OQL37" s="367"/>
      <c r="OQM37" s="367"/>
      <c r="OQN37" s="367"/>
      <c r="OQO37" s="367"/>
      <c r="OQP37" s="367"/>
      <c r="OQQ37" s="367"/>
      <c r="OQR37" s="367"/>
      <c r="OQS37" s="367"/>
      <c r="ORB37" s="367"/>
      <c r="ORC37" s="367"/>
      <c r="ORD37" s="367"/>
      <c r="ORE37" s="367"/>
      <c r="ORF37" s="367"/>
      <c r="ORG37" s="367"/>
      <c r="ORH37" s="367"/>
      <c r="ORI37" s="367"/>
      <c r="ORR37" s="367"/>
      <c r="ORS37" s="367"/>
      <c r="ORT37" s="367"/>
      <c r="ORU37" s="367"/>
      <c r="ORV37" s="367"/>
      <c r="ORW37" s="367"/>
      <c r="ORX37" s="367"/>
      <c r="ORY37" s="367"/>
      <c r="OSH37" s="367"/>
      <c r="OSI37" s="367"/>
      <c r="OSJ37" s="367"/>
      <c r="OSK37" s="367"/>
      <c r="OSL37" s="367"/>
      <c r="OSM37" s="367"/>
      <c r="OSN37" s="367"/>
      <c r="OSO37" s="367"/>
      <c r="OSX37" s="367"/>
      <c r="OSY37" s="367"/>
      <c r="OSZ37" s="367"/>
      <c r="OTA37" s="367"/>
      <c r="OTB37" s="367"/>
      <c r="OTC37" s="367"/>
      <c r="OTD37" s="367"/>
      <c r="OTE37" s="367"/>
      <c r="OTN37" s="367"/>
      <c r="OTO37" s="367"/>
      <c r="OTP37" s="367"/>
      <c r="OTQ37" s="367"/>
      <c r="OTR37" s="367"/>
      <c r="OTS37" s="367"/>
      <c r="OTT37" s="367"/>
      <c r="OTU37" s="367"/>
      <c r="OUD37" s="367"/>
      <c r="OUE37" s="367"/>
      <c r="OUF37" s="367"/>
      <c r="OUG37" s="367"/>
      <c r="OUH37" s="367"/>
      <c r="OUI37" s="367"/>
      <c r="OUJ37" s="367"/>
      <c r="OUK37" s="367"/>
      <c r="OUT37" s="367"/>
      <c r="OUU37" s="367"/>
      <c r="OUV37" s="367"/>
      <c r="OUW37" s="367"/>
      <c r="OUX37" s="367"/>
      <c r="OUY37" s="367"/>
      <c r="OUZ37" s="367"/>
      <c r="OVA37" s="367"/>
      <c r="OVJ37" s="367"/>
      <c r="OVK37" s="367"/>
      <c r="OVL37" s="367"/>
      <c r="OVM37" s="367"/>
      <c r="OVN37" s="367"/>
      <c r="OVO37" s="367"/>
      <c r="OVP37" s="367"/>
      <c r="OVQ37" s="367"/>
      <c r="OVZ37" s="367"/>
      <c r="OWA37" s="367"/>
      <c r="OWB37" s="367"/>
      <c r="OWC37" s="367"/>
      <c r="OWD37" s="367"/>
      <c r="OWE37" s="367"/>
      <c r="OWF37" s="367"/>
      <c r="OWG37" s="367"/>
      <c r="OWP37" s="367"/>
      <c r="OWQ37" s="367"/>
      <c r="OWR37" s="367"/>
      <c r="OWS37" s="367"/>
      <c r="OWT37" s="367"/>
      <c r="OWU37" s="367"/>
      <c r="OWV37" s="367"/>
      <c r="OWW37" s="367"/>
      <c r="OXF37" s="367"/>
      <c r="OXG37" s="367"/>
      <c r="OXH37" s="367"/>
      <c r="OXI37" s="367"/>
      <c r="OXJ37" s="367"/>
      <c r="OXK37" s="367"/>
      <c r="OXL37" s="367"/>
      <c r="OXM37" s="367"/>
      <c r="OXV37" s="367"/>
      <c r="OXW37" s="367"/>
      <c r="OXX37" s="367"/>
      <c r="OXY37" s="367"/>
      <c r="OXZ37" s="367"/>
      <c r="OYA37" s="367"/>
      <c r="OYB37" s="367"/>
      <c r="OYC37" s="367"/>
      <c r="OYL37" s="367"/>
      <c r="OYM37" s="367"/>
      <c r="OYN37" s="367"/>
      <c r="OYO37" s="367"/>
      <c r="OYP37" s="367"/>
      <c r="OYQ37" s="367"/>
      <c r="OYR37" s="367"/>
      <c r="OYS37" s="367"/>
      <c r="OZB37" s="367"/>
      <c r="OZC37" s="367"/>
      <c r="OZD37" s="367"/>
      <c r="OZE37" s="367"/>
      <c r="OZF37" s="367"/>
      <c r="OZG37" s="367"/>
      <c r="OZH37" s="367"/>
      <c r="OZI37" s="367"/>
      <c r="OZR37" s="367"/>
      <c r="OZS37" s="367"/>
      <c r="OZT37" s="367"/>
      <c r="OZU37" s="367"/>
      <c r="OZV37" s="367"/>
      <c r="OZW37" s="367"/>
      <c r="OZX37" s="367"/>
      <c r="OZY37" s="367"/>
      <c r="PAH37" s="367"/>
      <c r="PAI37" s="367"/>
      <c r="PAJ37" s="367"/>
      <c r="PAK37" s="367"/>
      <c r="PAL37" s="367"/>
      <c r="PAM37" s="367"/>
      <c r="PAN37" s="367"/>
      <c r="PAO37" s="367"/>
      <c r="PAX37" s="367"/>
      <c r="PAY37" s="367"/>
      <c r="PAZ37" s="367"/>
      <c r="PBA37" s="367"/>
      <c r="PBB37" s="367"/>
      <c r="PBC37" s="367"/>
      <c r="PBD37" s="367"/>
      <c r="PBE37" s="367"/>
      <c r="PBN37" s="367"/>
      <c r="PBO37" s="367"/>
      <c r="PBP37" s="367"/>
      <c r="PBQ37" s="367"/>
      <c r="PBR37" s="367"/>
      <c r="PBS37" s="367"/>
      <c r="PBT37" s="367"/>
      <c r="PBU37" s="367"/>
      <c r="PCD37" s="367"/>
      <c r="PCE37" s="367"/>
      <c r="PCF37" s="367"/>
      <c r="PCG37" s="367"/>
      <c r="PCH37" s="367"/>
      <c r="PCI37" s="367"/>
      <c r="PCJ37" s="367"/>
      <c r="PCK37" s="367"/>
      <c r="PCT37" s="367"/>
      <c r="PCU37" s="367"/>
      <c r="PCV37" s="367"/>
      <c r="PCW37" s="367"/>
      <c r="PCX37" s="367"/>
      <c r="PCY37" s="367"/>
      <c r="PCZ37" s="367"/>
      <c r="PDA37" s="367"/>
      <c r="PDJ37" s="367"/>
      <c r="PDK37" s="367"/>
      <c r="PDL37" s="367"/>
      <c r="PDM37" s="367"/>
      <c r="PDN37" s="367"/>
      <c r="PDO37" s="367"/>
      <c r="PDP37" s="367"/>
      <c r="PDQ37" s="367"/>
      <c r="PDZ37" s="367"/>
      <c r="PEA37" s="367"/>
      <c r="PEB37" s="367"/>
      <c r="PEC37" s="367"/>
      <c r="PED37" s="367"/>
      <c r="PEE37" s="367"/>
      <c r="PEF37" s="367"/>
      <c r="PEG37" s="367"/>
      <c r="PEP37" s="367"/>
      <c r="PEQ37" s="367"/>
      <c r="PER37" s="367"/>
      <c r="PES37" s="367"/>
      <c r="PET37" s="367"/>
      <c r="PEU37" s="367"/>
      <c r="PEV37" s="367"/>
      <c r="PEW37" s="367"/>
      <c r="PFF37" s="367"/>
      <c r="PFG37" s="367"/>
      <c r="PFH37" s="367"/>
      <c r="PFI37" s="367"/>
      <c r="PFJ37" s="367"/>
      <c r="PFK37" s="367"/>
      <c r="PFL37" s="367"/>
      <c r="PFM37" s="367"/>
      <c r="PFV37" s="367"/>
      <c r="PFW37" s="367"/>
      <c r="PFX37" s="367"/>
      <c r="PFY37" s="367"/>
      <c r="PFZ37" s="367"/>
      <c r="PGA37" s="367"/>
      <c r="PGB37" s="367"/>
      <c r="PGC37" s="367"/>
      <c r="PGL37" s="367"/>
      <c r="PGM37" s="367"/>
      <c r="PGN37" s="367"/>
      <c r="PGO37" s="367"/>
      <c r="PGP37" s="367"/>
      <c r="PGQ37" s="367"/>
      <c r="PGR37" s="367"/>
      <c r="PGS37" s="367"/>
      <c r="PHB37" s="367"/>
      <c r="PHC37" s="367"/>
      <c r="PHD37" s="367"/>
      <c r="PHE37" s="367"/>
      <c r="PHF37" s="367"/>
      <c r="PHG37" s="367"/>
      <c r="PHH37" s="367"/>
      <c r="PHI37" s="367"/>
      <c r="PHR37" s="367"/>
      <c r="PHS37" s="367"/>
      <c r="PHT37" s="367"/>
      <c r="PHU37" s="367"/>
      <c r="PHV37" s="367"/>
      <c r="PHW37" s="367"/>
      <c r="PHX37" s="367"/>
      <c r="PHY37" s="367"/>
      <c r="PIH37" s="367"/>
      <c r="PII37" s="367"/>
      <c r="PIJ37" s="367"/>
      <c r="PIK37" s="367"/>
      <c r="PIL37" s="367"/>
      <c r="PIM37" s="367"/>
      <c r="PIN37" s="367"/>
      <c r="PIO37" s="367"/>
      <c r="PIX37" s="367"/>
      <c r="PIY37" s="367"/>
      <c r="PIZ37" s="367"/>
      <c r="PJA37" s="367"/>
      <c r="PJB37" s="367"/>
      <c r="PJC37" s="367"/>
      <c r="PJD37" s="367"/>
      <c r="PJE37" s="367"/>
      <c r="PJN37" s="367"/>
      <c r="PJO37" s="367"/>
      <c r="PJP37" s="367"/>
      <c r="PJQ37" s="367"/>
      <c r="PJR37" s="367"/>
      <c r="PJS37" s="367"/>
      <c r="PJT37" s="367"/>
      <c r="PJU37" s="367"/>
      <c r="PKD37" s="367"/>
      <c r="PKE37" s="367"/>
      <c r="PKF37" s="367"/>
      <c r="PKG37" s="367"/>
      <c r="PKH37" s="367"/>
      <c r="PKI37" s="367"/>
      <c r="PKJ37" s="367"/>
      <c r="PKK37" s="367"/>
      <c r="PKT37" s="367"/>
      <c r="PKU37" s="367"/>
      <c r="PKV37" s="367"/>
      <c r="PKW37" s="367"/>
      <c r="PKX37" s="367"/>
      <c r="PKY37" s="367"/>
      <c r="PKZ37" s="367"/>
      <c r="PLA37" s="367"/>
      <c r="PLJ37" s="367"/>
      <c r="PLK37" s="367"/>
      <c r="PLL37" s="367"/>
      <c r="PLM37" s="367"/>
      <c r="PLN37" s="367"/>
      <c r="PLO37" s="367"/>
      <c r="PLP37" s="367"/>
      <c r="PLQ37" s="367"/>
      <c r="PLZ37" s="367"/>
      <c r="PMA37" s="367"/>
      <c r="PMB37" s="367"/>
      <c r="PMC37" s="367"/>
      <c r="PMD37" s="367"/>
      <c r="PME37" s="367"/>
      <c r="PMF37" s="367"/>
      <c r="PMG37" s="367"/>
      <c r="PMP37" s="367"/>
      <c r="PMQ37" s="367"/>
      <c r="PMR37" s="367"/>
      <c r="PMS37" s="367"/>
      <c r="PMT37" s="367"/>
      <c r="PMU37" s="367"/>
      <c r="PMV37" s="367"/>
      <c r="PMW37" s="367"/>
      <c r="PNF37" s="367"/>
      <c r="PNG37" s="367"/>
      <c r="PNH37" s="367"/>
      <c r="PNI37" s="367"/>
      <c r="PNJ37" s="367"/>
      <c r="PNK37" s="367"/>
      <c r="PNL37" s="367"/>
      <c r="PNM37" s="367"/>
      <c r="PNV37" s="367"/>
      <c r="PNW37" s="367"/>
      <c r="PNX37" s="367"/>
      <c r="PNY37" s="367"/>
      <c r="PNZ37" s="367"/>
      <c r="POA37" s="367"/>
      <c r="POB37" s="367"/>
      <c r="POC37" s="367"/>
      <c r="POL37" s="367"/>
      <c r="POM37" s="367"/>
      <c r="PON37" s="367"/>
      <c r="POO37" s="367"/>
      <c r="POP37" s="367"/>
      <c r="POQ37" s="367"/>
      <c r="POR37" s="367"/>
      <c r="POS37" s="367"/>
      <c r="PPB37" s="367"/>
      <c r="PPC37" s="367"/>
      <c r="PPD37" s="367"/>
      <c r="PPE37" s="367"/>
      <c r="PPF37" s="367"/>
      <c r="PPG37" s="367"/>
      <c r="PPH37" s="367"/>
      <c r="PPI37" s="367"/>
      <c r="PPR37" s="367"/>
      <c r="PPS37" s="367"/>
      <c r="PPT37" s="367"/>
      <c r="PPU37" s="367"/>
      <c r="PPV37" s="367"/>
      <c r="PPW37" s="367"/>
      <c r="PPX37" s="367"/>
      <c r="PPY37" s="367"/>
      <c r="PQH37" s="367"/>
      <c r="PQI37" s="367"/>
      <c r="PQJ37" s="367"/>
      <c r="PQK37" s="367"/>
      <c r="PQL37" s="367"/>
      <c r="PQM37" s="367"/>
      <c r="PQN37" s="367"/>
      <c r="PQO37" s="367"/>
      <c r="PQX37" s="367"/>
      <c r="PQY37" s="367"/>
      <c r="PQZ37" s="367"/>
      <c r="PRA37" s="367"/>
      <c r="PRB37" s="367"/>
      <c r="PRC37" s="367"/>
      <c r="PRD37" s="367"/>
      <c r="PRE37" s="367"/>
      <c r="PRN37" s="367"/>
      <c r="PRO37" s="367"/>
      <c r="PRP37" s="367"/>
      <c r="PRQ37" s="367"/>
      <c r="PRR37" s="367"/>
      <c r="PRS37" s="367"/>
      <c r="PRT37" s="367"/>
      <c r="PRU37" s="367"/>
      <c r="PSD37" s="367"/>
      <c r="PSE37" s="367"/>
      <c r="PSF37" s="367"/>
      <c r="PSG37" s="367"/>
      <c r="PSH37" s="367"/>
      <c r="PSI37" s="367"/>
      <c r="PSJ37" s="367"/>
      <c r="PSK37" s="367"/>
      <c r="PST37" s="367"/>
      <c r="PSU37" s="367"/>
      <c r="PSV37" s="367"/>
      <c r="PSW37" s="367"/>
      <c r="PSX37" s="367"/>
      <c r="PSY37" s="367"/>
      <c r="PSZ37" s="367"/>
      <c r="PTA37" s="367"/>
      <c r="PTJ37" s="367"/>
      <c r="PTK37" s="367"/>
      <c r="PTL37" s="367"/>
      <c r="PTM37" s="367"/>
      <c r="PTN37" s="367"/>
      <c r="PTO37" s="367"/>
      <c r="PTP37" s="367"/>
      <c r="PTQ37" s="367"/>
      <c r="PTZ37" s="367"/>
      <c r="PUA37" s="367"/>
      <c r="PUB37" s="367"/>
      <c r="PUC37" s="367"/>
      <c r="PUD37" s="367"/>
      <c r="PUE37" s="367"/>
      <c r="PUF37" s="367"/>
      <c r="PUG37" s="367"/>
      <c r="PUP37" s="367"/>
      <c r="PUQ37" s="367"/>
      <c r="PUR37" s="367"/>
      <c r="PUS37" s="367"/>
      <c r="PUT37" s="367"/>
      <c r="PUU37" s="367"/>
      <c r="PUV37" s="367"/>
      <c r="PUW37" s="367"/>
      <c r="PVF37" s="367"/>
      <c r="PVG37" s="367"/>
      <c r="PVH37" s="367"/>
      <c r="PVI37" s="367"/>
      <c r="PVJ37" s="367"/>
      <c r="PVK37" s="367"/>
      <c r="PVL37" s="367"/>
      <c r="PVM37" s="367"/>
      <c r="PVV37" s="367"/>
      <c r="PVW37" s="367"/>
      <c r="PVX37" s="367"/>
      <c r="PVY37" s="367"/>
      <c r="PVZ37" s="367"/>
      <c r="PWA37" s="367"/>
      <c r="PWB37" s="367"/>
      <c r="PWC37" s="367"/>
      <c r="PWL37" s="367"/>
      <c r="PWM37" s="367"/>
      <c r="PWN37" s="367"/>
      <c r="PWO37" s="367"/>
      <c r="PWP37" s="367"/>
      <c r="PWQ37" s="367"/>
      <c r="PWR37" s="367"/>
      <c r="PWS37" s="367"/>
      <c r="PXB37" s="367"/>
      <c r="PXC37" s="367"/>
      <c r="PXD37" s="367"/>
      <c r="PXE37" s="367"/>
      <c r="PXF37" s="367"/>
      <c r="PXG37" s="367"/>
      <c r="PXH37" s="367"/>
      <c r="PXI37" s="367"/>
      <c r="PXR37" s="367"/>
      <c r="PXS37" s="367"/>
      <c r="PXT37" s="367"/>
      <c r="PXU37" s="367"/>
      <c r="PXV37" s="367"/>
      <c r="PXW37" s="367"/>
      <c r="PXX37" s="367"/>
      <c r="PXY37" s="367"/>
      <c r="PYH37" s="367"/>
      <c r="PYI37" s="367"/>
      <c r="PYJ37" s="367"/>
      <c r="PYK37" s="367"/>
      <c r="PYL37" s="367"/>
      <c r="PYM37" s="367"/>
      <c r="PYN37" s="367"/>
      <c r="PYO37" s="367"/>
      <c r="PYX37" s="367"/>
      <c r="PYY37" s="367"/>
      <c r="PYZ37" s="367"/>
      <c r="PZA37" s="367"/>
      <c r="PZB37" s="367"/>
      <c r="PZC37" s="367"/>
      <c r="PZD37" s="367"/>
      <c r="PZE37" s="367"/>
      <c r="PZN37" s="367"/>
      <c r="PZO37" s="367"/>
      <c r="PZP37" s="367"/>
      <c r="PZQ37" s="367"/>
      <c r="PZR37" s="367"/>
      <c r="PZS37" s="367"/>
      <c r="PZT37" s="367"/>
      <c r="PZU37" s="367"/>
      <c r="QAD37" s="367"/>
      <c r="QAE37" s="367"/>
      <c r="QAF37" s="367"/>
      <c r="QAG37" s="367"/>
      <c r="QAH37" s="367"/>
      <c r="QAI37" s="367"/>
      <c r="QAJ37" s="367"/>
      <c r="QAK37" s="367"/>
      <c r="QAT37" s="367"/>
      <c r="QAU37" s="367"/>
      <c r="QAV37" s="367"/>
      <c r="QAW37" s="367"/>
      <c r="QAX37" s="367"/>
      <c r="QAY37" s="367"/>
      <c r="QAZ37" s="367"/>
      <c r="QBA37" s="367"/>
      <c r="QBJ37" s="367"/>
      <c r="QBK37" s="367"/>
      <c r="QBL37" s="367"/>
      <c r="QBM37" s="367"/>
      <c r="QBN37" s="367"/>
      <c r="QBO37" s="367"/>
      <c r="QBP37" s="367"/>
      <c r="QBQ37" s="367"/>
      <c r="QBZ37" s="367"/>
      <c r="QCA37" s="367"/>
      <c r="QCB37" s="367"/>
      <c r="QCC37" s="367"/>
      <c r="QCD37" s="367"/>
      <c r="QCE37" s="367"/>
      <c r="QCF37" s="367"/>
      <c r="QCG37" s="367"/>
      <c r="QCP37" s="367"/>
      <c r="QCQ37" s="367"/>
      <c r="QCR37" s="367"/>
      <c r="QCS37" s="367"/>
      <c r="QCT37" s="367"/>
      <c r="QCU37" s="367"/>
      <c r="QCV37" s="367"/>
      <c r="QCW37" s="367"/>
      <c r="QDF37" s="367"/>
      <c r="QDG37" s="367"/>
      <c r="QDH37" s="367"/>
      <c r="QDI37" s="367"/>
      <c r="QDJ37" s="367"/>
      <c r="QDK37" s="367"/>
      <c r="QDL37" s="367"/>
      <c r="QDM37" s="367"/>
      <c r="QDV37" s="367"/>
      <c r="QDW37" s="367"/>
      <c r="QDX37" s="367"/>
      <c r="QDY37" s="367"/>
      <c r="QDZ37" s="367"/>
      <c r="QEA37" s="367"/>
      <c r="QEB37" s="367"/>
      <c r="QEC37" s="367"/>
      <c r="QEL37" s="367"/>
      <c r="QEM37" s="367"/>
      <c r="QEN37" s="367"/>
      <c r="QEO37" s="367"/>
      <c r="QEP37" s="367"/>
      <c r="QEQ37" s="367"/>
      <c r="QER37" s="367"/>
      <c r="QES37" s="367"/>
      <c r="QFB37" s="367"/>
      <c r="QFC37" s="367"/>
      <c r="QFD37" s="367"/>
      <c r="QFE37" s="367"/>
      <c r="QFF37" s="367"/>
      <c r="QFG37" s="367"/>
      <c r="QFH37" s="367"/>
      <c r="QFI37" s="367"/>
      <c r="QFR37" s="367"/>
      <c r="QFS37" s="367"/>
      <c r="QFT37" s="367"/>
      <c r="QFU37" s="367"/>
      <c r="QFV37" s="367"/>
      <c r="QFW37" s="367"/>
      <c r="QFX37" s="367"/>
      <c r="QFY37" s="367"/>
      <c r="QGH37" s="367"/>
      <c r="QGI37" s="367"/>
      <c r="QGJ37" s="367"/>
      <c r="QGK37" s="367"/>
      <c r="QGL37" s="367"/>
      <c r="QGM37" s="367"/>
      <c r="QGN37" s="367"/>
      <c r="QGO37" s="367"/>
      <c r="QGX37" s="367"/>
      <c r="QGY37" s="367"/>
      <c r="QGZ37" s="367"/>
      <c r="QHA37" s="367"/>
      <c r="QHB37" s="367"/>
      <c r="QHC37" s="367"/>
      <c r="QHD37" s="367"/>
      <c r="QHE37" s="367"/>
      <c r="QHN37" s="367"/>
      <c r="QHO37" s="367"/>
      <c r="QHP37" s="367"/>
      <c r="QHQ37" s="367"/>
      <c r="QHR37" s="367"/>
      <c r="QHS37" s="367"/>
      <c r="QHT37" s="367"/>
      <c r="QHU37" s="367"/>
      <c r="QID37" s="367"/>
      <c r="QIE37" s="367"/>
      <c r="QIF37" s="367"/>
      <c r="QIG37" s="367"/>
      <c r="QIH37" s="367"/>
      <c r="QII37" s="367"/>
      <c r="QIJ37" s="367"/>
      <c r="QIK37" s="367"/>
      <c r="QIT37" s="367"/>
      <c r="QIU37" s="367"/>
      <c r="QIV37" s="367"/>
      <c r="QIW37" s="367"/>
      <c r="QIX37" s="367"/>
      <c r="QIY37" s="367"/>
      <c r="QIZ37" s="367"/>
      <c r="QJA37" s="367"/>
      <c r="QJJ37" s="367"/>
      <c r="QJK37" s="367"/>
      <c r="QJL37" s="367"/>
      <c r="QJM37" s="367"/>
      <c r="QJN37" s="367"/>
      <c r="QJO37" s="367"/>
      <c r="QJP37" s="367"/>
      <c r="QJQ37" s="367"/>
      <c r="QJZ37" s="367"/>
      <c r="QKA37" s="367"/>
      <c r="QKB37" s="367"/>
      <c r="QKC37" s="367"/>
      <c r="QKD37" s="367"/>
      <c r="QKE37" s="367"/>
      <c r="QKF37" s="367"/>
      <c r="QKG37" s="367"/>
      <c r="QKP37" s="367"/>
      <c r="QKQ37" s="367"/>
      <c r="QKR37" s="367"/>
      <c r="QKS37" s="367"/>
      <c r="QKT37" s="367"/>
      <c r="QKU37" s="367"/>
      <c r="QKV37" s="367"/>
      <c r="QKW37" s="367"/>
      <c r="QLF37" s="367"/>
      <c r="QLG37" s="367"/>
      <c r="QLH37" s="367"/>
      <c r="QLI37" s="367"/>
      <c r="QLJ37" s="367"/>
      <c r="QLK37" s="367"/>
      <c r="QLL37" s="367"/>
      <c r="QLM37" s="367"/>
      <c r="QLV37" s="367"/>
      <c r="QLW37" s="367"/>
      <c r="QLX37" s="367"/>
      <c r="QLY37" s="367"/>
      <c r="QLZ37" s="367"/>
      <c r="QMA37" s="367"/>
      <c r="QMB37" s="367"/>
      <c r="QMC37" s="367"/>
      <c r="QML37" s="367"/>
      <c r="QMM37" s="367"/>
      <c r="QMN37" s="367"/>
      <c r="QMO37" s="367"/>
      <c r="QMP37" s="367"/>
      <c r="QMQ37" s="367"/>
      <c r="QMR37" s="367"/>
      <c r="QMS37" s="367"/>
      <c r="QNB37" s="367"/>
      <c r="QNC37" s="367"/>
      <c r="QND37" s="367"/>
      <c r="QNE37" s="367"/>
      <c r="QNF37" s="367"/>
      <c r="QNG37" s="367"/>
      <c r="QNH37" s="367"/>
      <c r="QNI37" s="367"/>
      <c r="QNR37" s="367"/>
      <c r="QNS37" s="367"/>
      <c r="QNT37" s="367"/>
      <c r="QNU37" s="367"/>
      <c r="QNV37" s="367"/>
      <c r="QNW37" s="367"/>
      <c r="QNX37" s="367"/>
      <c r="QNY37" s="367"/>
      <c r="QOH37" s="367"/>
      <c r="QOI37" s="367"/>
      <c r="QOJ37" s="367"/>
      <c r="QOK37" s="367"/>
      <c r="QOL37" s="367"/>
      <c r="QOM37" s="367"/>
      <c r="QON37" s="367"/>
      <c r="QOO37" s="367"/>
      <c r="QOX37" s="367"/>
      <c r="QOY37" s="367"/>
      <c r="QOZ37" s="367"/>
      <c r="QPA37" s="367"/>
      <c r="QPB37" s="367"/>
      <c r="QPC37" s="367"/>
      <c r="QPD37" s="367"/>
      <c r="QPE37" s="367"/>
      <c r="QPN37" s="367"/>
      <c r="QPO37" s="367"/>
      <c r="QPP37" s="367"/>
      <c r="QPQ37" s="367"/>
      <c r="QPR37" s="367"/>
      <c r="QPS37" s="367"/>
      <c r="QPT37" s="367"/>
      <c r="QPU37" s="367"/>
      <c r="QQD37" s="367"/>
      <c r="QQE37" s="367"/>
      <c r="QQF37" s="367"/>
      <c r="QQG37" s="367"/>
      <c r="QQH37" s="367"/>
      <c r="QQI37" s="367"/>
      <c r="QQJ37" s="367"/>
      <c r="QQK37" s="367"/>
      <c r="QQT37" s="367"/>
      <c r="QQU37" s="367"/>
      <c r="QQV37" s="367"/>
      <c r="QQW37" s="367"/>
      <c r="QQX37" s="367"/>
      <c r="QQY37" s="367"/>
      <c r="QQZ37" s="367"/>
      <c r="QRA37" s="367"/>
      <c r="QRJ37" s="367"/>
      <c r="QRK37" s="367"/>
      <c r="QRL37" s="367"/>
      <c r="QRM37" s="367"/>
      <c r="QRN37" s="367"/>
      <c r="QRO37" s="367"/>
      <c r="QRP37" s="367"/>
      <c r="QRQ37" s="367"/>
      <c r="QRZ37" s="367"/>
      <c r="QSA37" s="367"/>
      <c r="QSB37" s="367"/>
      <c r="QSC37" s="367"/>
      <c r="QSD37" s="367"/>
      <c r="QSE37" s="367"/>
      <c r="QSF37" s="367"/>
      <c r="QSG37" s="367"/>
      <c r="QSP37" s="367"/>
      <c r="QSQ37" s="367"/>
      <c r="QSR37" s="367"/>
      <c r="QSS37" s="367"/>
      <c r="QST37" s="367"/>
      <c r="QSU37" s="367"/>
      <c r="QSV37" s="367"/>
      <c r="QSW37" s="367"/>
      <c r="QTF37" s="367"/>
      <c r="QTG37" s="367"/>
      <c r="QTH37" s="367"/>
      <c r="QTI37" s="367"/>
      <c r="QTJ37" s="367"/>
      <c r="QTK37" s="367"/>
      <c r="QTL37" s="367"/>
      <c r="QTM37" s="367"/>
      <c r="QTV37" s="367"/>
      <c r="QTW37" s="367"/>
      <c r="QTX37" s="367"/>
      <c r="QTY37" s="367"/>
      <c r="QTZ37" s="367"/>
      <c r="QUA37" s="367"/>
      <c r="QUB37" s="367"/>
      <c r="QUC37" s="367"/>
      <c r="QUL37" s="367"/>
      <c r="QUM37" s="367"/>
      <c r="QUN37" s="367"/>
      <c r="QUO37" s="367"/>
      <c r="QUP37" s="367"/>
      <c r="QUQ37" s="367"/>
      <c r="QUR37" s="367"/>
      <c r="QUS37" s="367"/>
      <c r="QVB37" s="367"/>
      <c r="QVC37" s="367"/>
      <c r="QVD37" s="367"/>
      <c r="QVE37" s="367"/>
      <c r="QVF37" s="367"/>
      <c r="QVG37" s="367"/>
      <c r="QVH37" s="367"/>
      <c r="QVI37" s="367"/>
      <c r="QVR37" s="367"/>
      <c r="QVS37" s="367"/>
      <c r="QVT37" s="367"/>
      <c r="QVU37" s="367"/>
      <c r="QVV37" s="367"/>
      <c r="QVW37" s="367"/>
      <c r="QVX37" s="367"/>
      <c r="QVY37" s="367"/>
      <c r="QWH37" s="367"/>
      <c r="QWI37" s="367"/>
      <c r="QWJ37" s="367"/>
      <c r="QWK37" s="367"/>
      <c r="QWL37" s="367"/>
      <c r="QWM37" s="367"/>
      <c r="QWN37" s="367"/>
      <c r="QWO37" s="367"/>
      <c r="QWX37" s="367"/>
      <c r="QWY37" s="367"/>
      <c r="QWZ37" s="367"/>
      <c r="QXA37" s="367"/>
      <c r="QXB37" s="367"/>
      <c r="QXC37" s="367"/>
      <c r="QXD37" s="367"/>
      <c r="QXE37" s="367"/>
      <c r="QXN37" s="367"/>
      <c r="QXO37" s="367"/>
      <c r="QXP37" s="367"/>
      <c r="QXQ37" s="367"/>
      <c r="QXR37" s="367"/>
      <c r="QXS37" s="367"/>
      <c r="QXT37" s="367"/>
      <c r="QXU37" s="367"/>
      <c r="QYD37" s="367"/>
      <c r="QYE37" s="367"/>
      <c r="QYF37" s="367"/>
      <c r="QYG37" s="367"/>
      <c r="QYH37" s="367"/>
      <c r="QYI37" s="367"/>
      <c r="QYJ37" s="367"/>
      <c r="QYK37" s="367"/>
      <c r="QYT37" s="367"/>
      <c r="QYU37" s="367"/>
      <c r="QYV37" s="367"/>
      <c r="QYW37" s="367"/>
      <c r="QYX37" s="367"/>
      <c r="QYY37" s="367"/>
      <c r="QYZ37" s="367"/>
      <c r="QZA37" s="367"/>
      <c r="QZJ37" s="367"/>
      <c r="QZK37" s="367"/>
      <c r="QZL37" s="367"/>
      <c r="QZM37" s="367"/>
      <c r="QZN37" s="367"/>
      <c r="QZO37" s="367"/>
      <c r="QZP37" s="367"/>
      <c r="QZQ37" s="367"/>
      <c r="QZZ37" s="367"/>
      <c r="RAA37" s="367"/>
      <c r="RAB37" s="367"/>
      <c r="RAC37" s="367"/>
      <c r="RAD37" s="367"/>
      <c r="RAE37" s="367"/>
      <c r="RAF37" s="367"/>
      <c r="RAG37" s="367"/>
      <c r="RAP37" s="367"/>
      <c r="RAQ37" s="367"/>
      <c r="RAR37" s="367"/>
      <c r="RAS37" s="367"/>
      <c r="RAT37" s="367"/>
      <c r="RAU37" s="367"/>
      <c r="RAV37" s="367"/>
      <c r="RAW37" s="367"/>
      <c r="RBF37" s="367"/>
      <c r="RBG37" s="367"/>
      <c r="RBH37" s="367"/>
      <c r="RBI37" s="367"/>
      <c r="RBJ37" s="367"/>
      <c r="RBK37" s="367"/>
      <c r="RBL37" s="367"/>
      <c r="RBM37" s="367"/>
      <c r="RBV37" s="367"/>
      <c r="RBW37" s="367"/>
      <c r="RBX37" s="367"/>
      <c r="RBY37" s="367"/>
      <c r="RBZ37" s="367"/>
      <c r="RCA37" s="367"/>
      <c r="RCB37" s="367"/>
      <c r="RCC37" s="367"/>
      <c r="RCL37" s="367"/>
      <c r="RCM37" s="367"/>
      <c r="RCN37" s="367"/>
      <c r="RCO37" s="367"/>
      <c r="RCP37" s="367"/>
      <c r="RCQ37" s="367"/>
      <c r="RCR37" s="367"/>
      <c r="RCS37" s="367"/>
      <c r="RDB37" s="367"/>
      <c r="RDC37" s="367"/>
      <c r="RDD37" s="367"/>
      <c r="RDE37" s="367"/>
      <c r="RDF37" s="367"/>
      <c r="RDG37" s="367"/>
      <c r="RDH37" s="367"/>
      <c r="RDI37" s="367"/>
      <c r="RDR37" s="367"/>
      <c r="RDS37" s="367"/>
      <c r="RDT37" s="367"/>
      <c r="RDU37" s="367"/>
      <c r="RDV37" s="367"/>
      <c r="RDW37" s="367"/>
      <c r="RDX37" s="367"/>
      <c r="RDY37" s="367"/>
      <c r="REH37" s="367"/>
      <c r="REI37" s="367"/>
      <c r="REJ37" s="367"/>
      <c r="REK37" s="367"/>
      <c r="REL37" s="367"/>
      <c r="REM37" s="367"/>
      <c r="REN37" s="367"/>
      <c r="REO37" s="367"/>
      <c r="REX37" s="367"/>
      <c r="REY37" s="367"/>
      <c r="REZ37" s="367"/>
      <c r="RFA37" s="367"/>
      <c r="RFB37" s="367"/>
      <c r="RFC37" s="367"/>
      <c r="RFD37" s="367"/>
      <c r="RFE37" s="367"/>
      <c r="RFN37" s="367"/>
      <c r="RFO37" s="367"/>
      <c r="RFP37" s="367"/>
      <c r="RFQ37" s="367"/>
      <c r="RFR37" s="367"/>
      <c r="RFS37" s="367"/>
      <c r="RFT37" s="367"/>
      <c r="RFU37" s="367"/>
      <c r="RGD37" s="367"/>
      <c r="RGE37" s="367"/>
      <c r="RGF37" s="367"/>
      <c r="RGG37" s="367"/>
      <c r="RGH37" s="367"/>
      <c r="RGI37" s="367"/>
      <c r="RGJ37" s="367"/>
      <c r="RGK37" s="367"/>
      <c r="RGT37" s="367"/>
      <c r="RGU37" s="367"/>
      <c r="RGV37" s="367"/>
      <c r="RGW37" s="367"/>
      <c r="RGX37" s="367"/>
      <c r="RGY37" s="367"/>
      <c r="RGZ37" s="367"/>
      <c r="RHA37" s="367"/>
      <c r="RHJ37" s="367"/>
      <c r="RHK37" s="367"/>
      <c r="RHL37" s="367"/>
      <c r="RHM37" s="367"/>
      <c r="RHN37" s="367"/>
      <c r="RHO37" s="367"/>
      <c r="RHP37" s="367"/>
      <c r="RHQ37" s="367"/>
      <c r="RHZ37" s="367"/>
      <c r="RIA37" s="367"/>
      <c r="RIB37" s="367"/>
      <c r="RIC37" s="367"/>
      <c r="RID37" s="367"/>
      <c r="RIE37" s="367"/>
      <c r="RIF37" s="367"/>
      <c r="RIG37" s="367"/>
      <c r="RIP37" s="367"/>
      <c r="RIQ37" s="367"/>
      <c r="RIR37" s="367"/>
      <c r="RIS37" s="367"/>
      <c r="RIT37" s="367"/>
      <c r="RIU37" s="367"/>
      <c r="RIV37" s="367"/>
      <c r="RIW37" s="367"/>
      <c r="RJF37" s="367"/>
      <c r="RJG37" s="367"/>
      <c r="RJH37" s="367"/>
      <c r="RJI37" s="367"/>
      <c r="RJJ37" s="367"/>
      <c r="RJK37" s="367"/>
      <c r="RJL37" s="367"/>
      <c r="RJM37" s="367"/>
      <c r="RJV37" s="367"/>
      <c r="RJW37" s="367"/>
      <c r="RJX37" s="367"/>
      <c r="RJY37" s="367"/>
      <c r="RJZ37" s="367"/>
      <c r="RKA37" s="367"/>
      <c r="RKB37" s="367"/>
      <c r="RKC37" s="367"/>
      <c r="RKL37" s="367"/>
      <c r="RKM37" s="367"/>
      <c r="RKN37" s="367"/>
      <c r="RKO37" s="367"/>
      <c r="RKP37" s="367"/>
      <c r="RKQ37" s="367"/>
      <c r="RKR37" s="367"/>
      <c r="RKS37" s="367"/>
      <c r="RLB37" s="367"/>
      <c r="RLC37" s="367"/>
      <c r="RLD37" s="367"/>
      <c r="RLE37" s="367"/>
      <c r="RLF37" s="367"/>
      <c r="RLG37" s="367"/>
      <c r="RLH37" s="367"/>
      <c r="RLI37" s="367"/>
      <c r="RLR37" s="367"/>
      <c r="RLS37" s="367"/>
      <c r="RLT37" s="367"/>
      <c r="RLU37" s="367"/>
      <c r="RLV37" s="367"/>
      <c r="RLW37" s="367"/>
      <c r="RLX37" s="367"/>
      <c r="RLY37" s="367"/>
      <c r="RMH37" s="367"/>
      <c r="RMI37" s="367"/>
      <c r="RMJ37" s="367"/>
      <c r="RMK37" s="367"/>
      <c r="RML37" s="367"/>
      <c r="RMM37" s="367"/>
      <c r="RMN37" s="367"/>
      <c r="RMO37" s="367"/>
      <c r="RMX37" s="367"/>
      <c r="RMY37" s="367"/>
      <c r="RMZ37" s="367"/>
      <c r="RNA37" s="367"/>
      <c r="RNB37" s="367"/>
      <c r="RNC37" s="367"/>
      <c r="RND37" s="367"/>
      <c r="RNE37" s="367"/>
      <c r="RNN37" s="367"/>
      <c r="RNO37" s="367"/>
      <c r="RNP37" s="367"/>
      <c r="RNQ37" s="367"/>
      <c r="RNR37" s="367"/>
      <c r="RNS37" s="367"/>
      <c r="RNT37" s="367"/>
      <c r="RNU37" s="367"/>
      <c r="ROD37" s="367"/>
      <c r="ROE37" s="367"/>
      <c r="ROF37" s="367"/>
      <c r="ROG37" s="367"/>
      <c r="ROH37" s="367"/>
      <c r="ROI37" s="367"/>
      <c r="ROJ37" s="367"/>
      <c r="ROK37" s="367"/>
      <c r="ROT37" s="367"/>
      <c r="ROU37" s="367"/>
      <c r="ROV37" s="367"/>
      <c r="ROW37" s="367"/>
      <c r="ROX37" s="367"/>
      <c r="ROY37" s="367"/>
      <c r="ROZ37" s="367"/>
      <c r="RPA37" s="367"/>
      <c r="RPJ37" s="367"/>
      <c r="RPK37" s="367"/>
      <c r="RPL37" s="367"/>
      <c r="RPM37" s="367"/>
      <c r="RPN37" s="367"/>
      <c r="RPO37" s="367"/>
      <c r="RPP37" s="367"/>
      <c r="RPQ37" s="367"/>
      <c r="RPZ37" s="367"/>
      <c r="RQA37" s="367"/>
      <c r="RQB37" s="367"/>
      <c r="RQC37" s="367"/>
      <c r="RQD37" s="367"/>
      <c r="RQE37" s="367"/>
      <c r="RQF37" s="367"/>
      <c r="RQG37" s="367"/>
      <c r="RQP37" s="367"/>
      <c r="RQQ37" s="367"/>
      <c r="RQR37" s="367"/>
      <c r="RQS37" s="367"/>
      <c r="RQT37" s="367"/>
      <c r="RQU37" s="367"/>
      <c r="RQV37" s="367"/>
      <c r="RQW37" s="367"/>
      <c r="RRF37" s="367"/>
      <c r="RRG37" s="367"/>
      <c r="RRH37" s="367"/>
      <c r="RRI37" s="367"/>
      <c r="RRJ37" s="367"/>
      <c r="RRK37" s="367"/>
      <c r="RRL37" s="367"/>
      <c r="RRM37" s="367"/>
      <c r="RRV37" s="367"/>
      <c r="RRW37" s="367"/>
      <c r="RRX37" s="367"/>
      <c r="RRY37" s="367"/>
      <c r="RRZ37" s="367"/>
      <c r="RSA37" s="367"/>
      <c r="RSB37" s="367"/>
      <c r="RSC37" s="367"/>
      <c r="RSL37" s="367"/>
      <c r="RSM37" s="367"/>
      <c r="RSN37" s="367"/>
      <c r="RSO37" s="367"/>
      <c r="RSP37" s="367"/>
      <c r="RSQ37" s="367"/>
      <c r="RSR37" s="367"/>
      <c r="RSS37" s="367"/>
      <c r="RTB37" s="367"/>
      <c r="RTC37" s="367"/>
      <c r="RTD37" s="367"/>
      <c r="RTE37" s="367"/>
      <c r="RTF37" s="367"/>
      <c r="RTG37" s="367"/>
      <c r="RTH37" s="367"/>
      <c r="RTI37" s="367"/>
      <c r="RTR37" s="367"/>
      <c r="RTS37" s="367"/>
      <c r="RTT37" s="367"/>
      <c r="RTU37" s="367"/>
      <c r="RTV37" s="367"/>
      <c r="RTW37" s="367"/>
      <c r="RTX37" s="367"/>
      <c r="RTY37" s="367"/>
      <c r="RUH37" s="367"/>
      <c r="RUI37" s="367"/>
      <c r="RUJ37" s="367"/>
      <c r="RUK37" s="367"/>
      <c r="RUL37" s="367"/>
      <c r="RUM37" s="367"/>
      <c r="RUN37" s="367"/>
      <c r="RUO37" s="367"/>
      <c r="RUX37" s="367"/>
      <c r="RUY37" s="367"/>
      <c r="RUZ37" s="367"/>
      <c r="RVA37" s="367"/>
      <c r="RVB37" s="367"/>
      <c r="RVC37" s="367"/>
      <c r="RVD37" s="367"/>
      <c r="RVE37" s="367"/>
      <c r="RVN37" s="367"/>
      <c r="RVO37" s="367"/>
      <c r="RVP37" s="367"/>
      <c r="RVQ37" s="367"/>
      <c r="RVR37" s="367"/>
      <c r="RVS37" s="367"/>
      <c r="RVT37" s="367"/>
      <c r="RVU37" s="367"/>
      <c r="RWD37" s="367"/>
      <c r="RWE37" s="367"/>
      <c r="RWF37" s="367"/>
      <c r="RWG37" s="367"/>
      <c r="RWH37" s="367"/>
      <c r="RWI37" s="367"/>
      <c r="RWJ37" s="367"/>
      <c r="RWK37" s="367"/>
      <c r="RWT37" s="367"/>
      <c r="RWU37" s="367"/>
      <c r="RWV37" s="367"/>
      <c r="RWW37" s="367"/>
      <c r="RWX37" s="367"/>
      <c r="RWY37" s="367"/>
      <c r="RWZ37" s="367"/>
      <c r="RXA37" s="367"/>
      <c r="RXJ37" s="367"/>
      <c r="RXK37" s="367"/>
      <c r="RXL37" s="367"/>
      <c r="RXM37" s="367"/>
      <c r="RXN37" s="367"/>
      <c r="RXO37" s="367"/>
      <c r="RXP37" s="367"/>
      <c r="RXQ37" s="367"/>
      <c r="RXZ37" s="367"/>
      <c r="RYA37" s="367"/>
      <c r="RYB37" s="367"/>
      <c r="RYC37" s="367"/>
      <c r="RYD37" s="367"/>
      <c r="RYE37" s="367"/>
      <c r="RYF37" s="367"/>
      <c r="RYG37" s="367"/>
      <c r="RYP37" s="367"/>
      <c r="RYQ37" s="367"/>
      <c r="RYR37" s="367"/>
      <c r="RYS37" s="367"/>
      <c r="RYT37" s="367"/>
      <c r="RYU37" s="367"/>
      <c r="RYV37" s="367"/>
      <c r="RYW37" s="367"/>
      <c r="RZF37" s="367"/>
      <c r="RZG37" s="367"/>
      <c r="RZH37" s="367"/>
      <c r="RZI37" s="367"/>
      <c r="RZJ37" s="367"/>
      <c r="RZK37" s="367"/>
      <c r="RZL37" s="367"/>
      <c r="RZM37" s="367"/>
      <c r="RZV37" s="367"/>
      <c r="RZW37" s="367"/>
      <c r="RZX37" s="367"/>
      <c r="RZY37" s="367"/>
      <c r="RZZ37" s="367"/>
      <c r="SAA37" s="367"/>
      <c r="SAB37" s="367"/>
      <c r="SAC37" s="367"/>
      <c r="SAL37" s="367"/>
      <c r="SAM37" s="367"/>
      <c r="SAN37" s="367"/>
      <c r="SAO37" s="367"/>
      <c r="SAP37" s="367"/>
      <c r="SAQ37" s="367"/>
      <c r="SAR37" s="367"/>
      <c r="SAS37" s="367"/>
      <c r="SBB37" s="367"/>
      <c r="SBC37" s="367"/>
      <c r="SBD37" s="367"/>
      <c r="SBE37" s="367"/>
      <c r="SBF37" s="367"/>
      <c r="SBG37" s="367"/>
      <c r="SBH37" s="367"/>
      <c r="SBI37" s="367"/>
      <c r="SBR37" s="367"/>
      <c r="SBS37" s="367"/>
      <c r="SBT37" s="367"/>
      <c r="SBU37" s="367"/>
      <c r="SBV37" s="367"/>
      <c r="SBW37" s="367"/>
      <c r="SBX37" s="367"/>
      <c r="SBY37" s="367"/>
      <c r="SCH37" s="367"/>
      <c r="SCI37" s="367"/>
      <c r="SCJ37" s="367"/>
      <c r="SCK37" s="367"/>
      <c r="SCL37" s="367"/>
      <c r="SCM37" s="367"/>
      <c r="SCN37" s="367"/>
      <c r="SCO37" s="367"/>
      <c r="SCX37" s="367"/>
      <c r="SCY37" s="367"/>
      <c r="SCZ37" s="367"/>
      <c r="SDA37" s="367"/>
      <c r="SDB37" s="367"/>
      <c r="SDC37" s="367"/>
      <c r="SDD37" s="367"/>
      <c r="SDE37" s="367"/>
      <c r="SDN37" s="367"/>
      <c r="SDO37" s="367"/>
      <c r="SDP37" s="367"/>
      <c r="SDQ37" s="367"/>
      <c r="SDR37" s="367"/>
      <c r="SDS37" s="367"/>
      <c r="SDT37" s="367"/>
      <c r="SDU37" s="367"/>
      <c r="SED37" s="367"/>
      <c r="SEE37" s="367"/>
      <c r="SEF37" s="367"/>
      <c r="SEG37" s="367"/>
      <c r="SEH37" s="367"/>
      <c r="SEI37" s="367"/>
      <c r="SEJ37" s="367"/>
      <c r="SEK37" s="367"/>
      <c r="SET37" s="367"/>
      <c r="SEU37" s="367"/>
      <c r="SEV37" s="367"/>
      <c r="SEW37" s="367"/>
      <c r="SEX37" s="367"/>
      <c r="SEY37" s="367"/>
      <c r="SEZ37" s="367"/>
      <c r="SFA37" s="367"/>
      <c r="SFJ37" s="367"/>
      <c r="SFK37" s="367"/>
      <c r="SFL37" s="367"/>
      <c r="SFM37" s="367"/>
      <c r="SFN37" s="367"/>
      <c r="SFO37" s="367"/>
      <c r="SFP37" s="367"/>
      <c r="SFQ37" s="367"/>
      <c r="SFZ37" s="367"/>
      <c r="SGA37" s="367"/>
      <c r="SGB37" s="367"/>
      <c r="SGC37" s="367"/>
      <c r="SGD37" s="367"/>
      <c r="SGE37" s="367"/>
      <c r="SGF37" s="367"/>
      <c r="SGG37" s="367"/>
      <c r="SGP37" s="367"/>
      <c r="SGQ37" s="367"/>
      <c r="SGR37" s="367"/>
      <c r="SGS37" s="367"/>
      <c r="SGT37" s="367"/>
      <c r="SGU37" s="367"/>
      <c r="SGV37" s="367"/>
      <c r="SGW37" s="367"/>
      <c r="SHF37" s="367"/>
      <c r="SHG37" s="367"/>
      <c r="SHH37" s="367"/>
      <c r="SHI37" s="367"/>
      <c r="SHJ37" s="367"/>
      <c r="SHK37" s="367"/>
      <c r="SHL37" s="367"/>
      <c r="SHM37" s="367"/>
      <c r="SHV37" s="367"/>
      <c r="SHW37" s="367"/>
      <c r="SHX37" s="367"/>
      <c r="SHY37" s="367"/>
      <c r="SHZ37" s="367"/>
      <c r="SIA37" s="367"/>
      <c r="SIB37" s="367"/>
      <c r="SIC37" s="367"/>
      <c r="SIL37" s="367"/>
      <c r="SIM37" s="367"/>
      <c r="SIN37" s="367"/>
      <c r="SIO37" s="367"/>
      <c r="SIP37" s="367"/>
      <c r="SIQ37" s="367"/>
      <c r="SIR37" s="367"/>
      <c r="SIS37" s="367"/>
      <c r="SJB37" s="367"/>
      <c r="SJC37" s="367"/>
      <c r="SJD37" s="367"/>
      <c r="SJE37" s="367"/>
      <c r="SJF37" s="367"/>
      <c r="SJG37" s="367"/>
      <c r="SJH37" s="367"/>
      <c r="SJI37" s="367"/>
      <c r="SJR37" s="367"/>
      <c r="SJS37" s="367"/>
      <c r="SJT37" s="367"/>
      <c r="SJU37" s="367"/>
      <c r="SJV37" s="367"/>
      <c r="SJW37" s="367"/>
      <c r="SJX37" s="367"/>
      <c r="SJY37" s="367"/>
      <c r="SKH37" s="367"/>
      <c r="SKI37" s="367"/>
      <c r="SKJ37" s="367"/>
      <c r="SKK37" s="367"/>
      <c r="SKL37" s="367"/>
      <c r="SKM37" s="367"/>
      <c r="SKN37" s="367"/>
      <c r="SKO37" s="367"/>
      <c r="SKX37" s="367"/>
      <c r="SKY37" s="367"/>
      <c r="SKZ37" s="367"/>
      <c r="SLA37" s="367"/>
      <c r="SLB37" s="367"/>
      <c r="SLC37" s="367"/>
      <c r="SLD37" s="367"/>
      <c r="SLE37" s="367"/>
      <c r="SLN37" s="367"/>
      <c r="SLO37" s="367"/>
      <c r="SLP37" s="367"/>
      <c r="SLQ37" s="367"/>
      <c r="SLR37" s="367"/>
      <c r="SLS37" s="367"/>
      <c r="SLT37" s="367"/>
      <c r="SLU37" s="367"/>
      <c r="SMD37" s="367"/>
      <c r="SME37" s="367"/>
      <c r="SMF37" s="367"/>
      <c r="SMG37" s="367"/>
      <c r="SMH37" s="367"/>
      <c r="SMI37" s="367"/>
      <c r="SMJ37" s="367"/>
      <c r="SMK37" s="367"/>
      <c r="SMT37" s="367"/>
      <c r="SMU37" s="367"/>
      <c r="SMV37" s="367"/>
      <c r="SMW37" s="367"/>
      <c r="SMX37" s="367"/>
      <c r="SMY37" s="367"/>
      <c r="SMZ37" s="367"/>
      <c r="SNA37" s="367"/>
      <c r="SNJ37" s="367"/>
      <c r="SNK37" s="367"/>
      <c r="SNL37" s="367"/>
      <c r="SNM37" s="367"/>
      <c r="SNN37" s="367"/>
      <c r="SNO37" s="367"/>
      <c r="SNP37" s="367"/>
      <c r="SNQ37" s="367"/>
      <c r="SNZ37" s="367"/>
      <c r="SOA37" s="367"/>
      <c r="SOB37" s="367"/>
      <c r="SOC37" s="367"/>
      <c r="SOD37" s="367"/>
      <c r="SOE37" s="367"/>
      <c r="SOF37" s="367"/>
      <c r="SOG37" s="367"/>
      <c r="SOP37" s="367"/>
      <c r="SOQ37" s="367"/>
      <c r="SOR37" s="367"/>
      <c r="SOS37" s="367"/>
      <c r="SOT37" s="367"/>
      <c r="SOU37" s="367"/>
      <c r="SOV37" s="367"/>
      <c r="SOW37" s="367"/>
      <c r="SPF37" s="367"/>
      <c r="SPG37" s="367"/>
      <c r="SPH37" s="367"/>
      <c r="SPI37" s="367"/>
      <c r="SPJ37" s="367"/>
      <c r="SPK37" s="367"/>
      <c r="SPL37" s="367"/>
      <c r="SPM37" s="367"/>
      <c r="SPV37" s="367"/>
      <c r="SPW37" s="367"/>
      <c r="SPX37" s="367"/>
      <c r="SPY37" s="367"/>
      <c r="SPZ37" s="367"/>
      <c r="SQA37" s="367"/>
      <c r="SQB37" s="367"/>
      <c r="SQC37" s="367"/>
      <c r="SQL37" s="367"/>
      <c r="SQM37" s="367"/>
      <c r="SQN37" s="367"/>
      <c r="SQO37" s="367"/>
      <c r="SQP37" s="367"/>
      <c r="SQQ37" s="367"/>
      <c r="SQR37" s="367"/>
      <c r="SQS37" s="367"/>
      <c r="SRB37" s="367"/>
      <c r="SRC37" s="367"/>
      <c r="SRD37" s="367"/>
      <c r="SRE37" s="367"/>
      <c r="SRF37" s="367"/>
      <c r="SRG37" s="367"/>
      <c r="SRH37" s="367"/>
      <c r="SRI37" s="367"/>
      <c r="SRR37" s="367"/>
      <c r="SRS37" s="367"/>
      <c r="SRT37" s="367"/>
      <c r="SRU37" s="367"/>
      <c r="SRV37" s="367"/>
      <c r="SRW37" s="367"/>
      <c r="SRX37" s="367"/>
      <c r="SRY37" s="367"/>
      <c r="SSH37" s="367"/>
      <c r="SSI37" s="367"/>
      <c r="SSJ37" s="367"/>
      <c r="SSK37" s="367"/>
      <c r="SSL37" s="367"/>
      <c r="SSM37" s="367"/>
      <c r="SSN37" s="367"/>
      <c r="SSO37" s="367"/>
      <c r="SSX37" s="367"/>
      <c r="SSY37" s="367"/>
      <c r="SSZ37" s="367"/>
      <c r="STA37" s="367"/>
      <c r="STB37" s="367"/>
      <c r="STC37" s="367"/>
      <c r="STD37" s="367"/>
      <c r="STE37" s="367"/>
      <c r="STN37" s="367"/>
      <c r="STO37" s="367"/>
      <c r="STP37" s="367"/>
      <c r="STQ37" s="367"/>
      <c r="STR37" s="367"/>
      <c r="STS37" s="367"/>
      <c r="STT37" s="367"/>
      <c r="STU37" s="367"/>
      <c r="SUD37" s="367"/>
      <c r="SUE37" s="367"/>
      <c r="SUF37" s="367"/>
      <c r="SUG37" s="367"/>
      <c r="SUH37" s="367"/>
      <c r="SUI37" s="367"/>
      <c r="SUJ37" s="367"/>
      <c r="SUK37" s="367"/>
      <c r="SUT37" s="367"/>
      <c r="SUU37" s="367"/>
      <c r="SUV37" s="367"/>
      <c r="SUW37" s="367"/>
      <c r="SUX37" s="367"/>
      <c r="SUY37" s="367"/>
      <c r="SUZ37" s="367"/>
      <c r="SVA37" s="367"/>
      <c r="SVJ37" s="367"/>
      <c r="SVK37" s="367"/>
      <c r="SVL37" s="367"/>
      <c r="SVM37" s="367"/>
      <c r="SVN37" s="367"/>
      <c r="SVO37" s="367"/>
      <c r="SVP37" s="367"/>
      <c r="SVQ37" s="367"/>
      <c r="SVZ37" s="367"/>
      <c r="SWA37" s="367"/>
      <c r="SWB37" s="367"/>
      <c r="SWC37" s="367"/>
      <c r="SWD37" s="367"/>
      <c r="SWE37" s="367"/>
      <c r="SWF37" s="367"/>
      <c r="SWG37" s="367"/>
      <c r="SWP37" s="367"/>
      <c r="SWQ37" s="367"/>
      <c r="SWR37" s="367"/>
      <c r="SWS37" s="367"/>
      <c r="SWT37" s="367"/>
      <c r="SWU37" s="367"/>
      <c r="SWV37" s="367"/>
      <c r="SWW37" s="367"/>
      <c r="SXF37" s="367"/>
      <c r="SXG37" s="367"/>
      <c r="SXH37" s="367"/>
      <c r="SXI37" s="367"/>
      <c r="SXJ37" s="367"/>
      <c r="SXK37" s="367"/>
      <c r="SXL37" s="367"/>
      <c r="SXM37" s="367"/>
      <c r="SXV37" s="367"/>
      <c r="SXW37" s="367"/>
      <c r="SXX37" s="367"/>
      <c r="SXY37" s="367"/>
      <c r="SXZ37" s="367"/>
      <c r="SYA37" s="367"/>
      <c r="SYB37" s="367"/>
      <c r="SYC37" s="367"/>
      <c r="SYL37" s="367"/>
      <c r="SYM37" s="367"/>
      <c r="SYN37" s="367"/>
      <c r="SYO37" s="367"/>
      <c r="SYP37" s="367"/>
      <c r="SYQ37" s="367"/>
      <c r="SYR37" s="367"/>
      <c r="SYS37" s="367"/>
      <c r="SZB37" s="367"/>
      <c r="SZC37" s="367"/>
      <c r="SZD37" s="367"/>
      <c r="SZE37" s="367"/>
      <c r="SZF37" s="367"/>
      <c r="SZG37" s="367"/>
      <c r="SZH37" s="367"/>
      <c r="SZI37" s="367"/>
      <c r="SZR37" s="367"/>
      <c r="SZS37" s="367"/>
      <c r="SZT37" s="367"/>
      <c r="SZU37" s="367"/>
      <c r="SZV37" s="367"/>
      <c r="SZW37" s="367"/>
      <c r="SZX37" s="367"/>
      <c r="SZY37" s="367"/>
      <c r="TAH37" s="367"/>
      <c r="TAI37" s="367"/>
      <c r="TAJ37" s="367"/>
      <c r="TAK37" s="367"/>
      <c r="TAL37" s="367"/>
      <c r="TAM37" s="367"/>
      <c r="TAN37" s="367"/>
      <c r="TAO37" s="367"/>
      <c r="TAX37" s="367"/>
      <c r="TAY37" s="367"/>
      <c r="TAZ37" s="367"/>
      <c r="TBA37" s="367"/>
      <c r="TBB37" s="367"/>
      <c r="TBC37" s="367"/>
      <c r="TBD37" s="367"/>
      <c r="TBE37" s="367"/>
      <c r="TBN37" s="367"/>
      <c r="TBO37" s="367"/>
      <c r="TBP37" s="367"/>
      <c r="TBQ37" s="367"/>
      <c r="TBR37" s="367"/>
      <c r="TBS37" s="367"/>
      <c r="TBT37" s="367"/>
      <c r="TBU37" s="367"/>
      <c r="TCD37" s="367"/>
      <c r="TCE37" s="367"/>
      <c r="TCF37" s="367"/>
      <c r="TCG37" s="367"/>
      <c r="TCH37" s="367"/>
      <c r="TCI37" s="367"/>
      <c r="TCJ37" s="367"/>
      <c r="TCK37" s="367"/>
      <c r="TCT37" s="367"/>
      <c r="TCU37" s="367"/>
      <c r="TCV37" s="367"/>
      <c r="TCW37" s="367"/>
      <c r="TCX37" s="367"/>
      <c r="TCY37" s="367"/>
      <c r="TCZ37" s="367"/>
      <c r="TDA37" s="367"/>
      <c r="TDJ37" s="367"/>
      <c r="TDK37" s="367"/>
      <c r="TDL37" s="367"/>
      <c r="TDM37" s="367"/>
      <c r="TDN37" s="367"/>
      <c r="TDO37" s="367"/>
      <c r="TDP37" s="367"/>
      <c r="TDQ37" s="367"/>
      <c r="TDZ37" s="367"/>
      <c r="TEA37" s="367"/>
      <c r="TEB37" s="367"/>
      <c r="TEC37" s="367"/>
      <c r="TED37" s="367"/>
      <c r="TEE37" s="367"/>
      <c r="TEF37" s="367"/>
      <c r="TEG37" s="367"/>
      <c r="TEP37" s="367"/>
      <c r="TEQ37" s="367"/>
      <c r="TER37" s="367"/>
      <c r="TES37" s="367"/>
      <c r="TET37" s="367"/>
      <c r="TEU37" s="367"/>
      <c r="TEV37" s="367"/>
      <c r="TEW37" s="367"/>
      <c r="TFF37" s="367"/>
      <c r="TFG37" s="367"/>
      <c r="TFH37" s="367"/>
      <c r="TFI37" s="367"/>
      <c r="TFJ37" s="367"/>
      <c r="TFK37" s="367"/>
      <c r="TFL37" s="367"/>
      <c r="TFM37" s="367"/>
      <c r="TFV37" s="367"/>
      <c r="TFW37" s="367"/>
      <c r="TFX37" s="367"/>
      <c r="TFY37" s="367"/>
      <c r="TFZ37" s="367"/>
      <c r="TGA37" s="367"/>
      <c r="TGB37" s="367"/>
      <c r="TGC37" s="367"/>
      <c r="TGL37" s="367"/>
      <c r="TGM37" s="367"/>
      <c r="TGN37" s="367"/>
      <c r="TGO37" s="367"/>
      <c r="TGP37" s="367"/>
      <c r="TGQ37" s="367"/>
      <c r="TGR37" s="367"/>
      <c r="TGS37" s="367"/>
      <c r="THB37" s="367"/>
      <c r="THC37" s="367"/>
      <c r="THD37" s="367"/>
      <c r="THE37" s="367"/>
      <c r="THF37" s="367"/>
      <c r="THG37" s="367"/>
      <c r="THH37" s="367"/>
      <c r="THI37" s="367"/>
      <c r="THR37" s="367"/>
      <c r="THS37" s="367"/>
      <c r="THT37" s="367"/>
      <c r="THU37" s="367"/>
      <c r="THV37" s="367"/>
      <c r="THW37" s="367"/>
      <c r="THX37" s="367"/>
      <c r="THY37" s="367"/>
      <c r="TIH37" s="367"/>
      <c r="TII37" s="367"/>
      <c r="TIJ37" s="367"/>
      <c r="TIK37" s="367"/>
      <c r="TIL37" s="367"/>
      <c r="TIM37" s="367"/>
      <c r="TIN37" s="367"/>
      <c r="TIO37" s="367"/>
      <c r="TIX37" s="367"/>
      <c r="TIY37" s="367"/>
      <c r="TIZ37" s="367"/>
      <c r="TJA37" s="367"/>
      <c r="TJB37" s="367"/>
      <c r="TJC37" s="367"/>
      <c r="TJD37" s="367"/>
      <c r="TJE37" s="367"/>
      <c r="TJN37" s="367"/>
      <c r="TJO37" s="367"/>
      <c r="TJP37" s="367"/>
      <c r="TJQ37" s="367"/>
      <c r="TJR37" s="367"/>
      <c r="TJS37" s="367"/>
      <c r="TJT37" s="367"/>
      <c r="TJU37" s="367"/>
      <c r="TKD37" s="367"/>
      <c r="TKE37" s="367"/>
      <c r="TKF37" s="367"/>
      <c r="TKG37" s="367"/>
      <c r="TKH37" s="367"/>
      <c r="TKI37" s="367"/>
      <c r="TKJ37" s="367"/>
      <c r="TKK37" s="367"/>
      <c r="TKT37" s="367"/>
      <c r="TKU37" s="367"/>
      <c r="TKV37" s="367"/>
      <c r="TKW37" s="367"/>
      <c r="TKX37" s="367"/>
      <c r="TKY37" s="367"/>
      <c r="TKZ37" s="367"/>
      <c r="TLA37" s="367"/>
      <c r="TLJ37" s="367"/>
      <c r="TLK37" s="367"/>
      <c r="TLL37" s="367"/>
      <c r="TLM37" s="367"/>
      <c r="TLN37" s="367"/>
      <c r="TLO37" s="367"/>
      <c r="TLP37" s="367"/>
      <c r="TLQ37" s="367"/>
      <c r="TLZ37" s="367"/>
      <c r="TMA37" s="367"/>
      <c r="TMB37" s="367"/>
      <c r="TMC37" s="367"/>
      <c r="TMD37" s="367"/>
      <c r="TME37" s="367"/>
      <c r="TMF37" s="367"/>
      <c r="TMG37" s="367"/>
      <c r="TMP37" s="367"/>
      <c r="TMQ37" s="367"/>
      <c r="TMR37" s="367"/>
      <c r="TMS37" s="367"/>
      <c r="TMT37" s="367"/>
      <c r="TMU37" s="367"/>
      <c r="TMV37" s="367"/>
      <c r="TMW37" s="367"/>
      <c r="TNF37" s="367"/>
      <c r="TNG37" s="367"/>
      <c r="TNH37" s="367"/>
      <c r="TNI37" s="367"/>
      <c r="TNJ37" s="367"/>
      <c r="TNK37" s="367"/>
      <c r="TNL37" s="367"/>
      <c r="TNM37" s="367"/>
      <c r="TNV37" s="367"/>
      <c r="TNW37" s="367"/>
      <c r="TNX37" s="367"/>
      <c r="TNY37" s="367"/>
      <c r="TNZ37" s="367"/>
      <c r="TOA37" s="367"/>
      <c r="TOB37" s="367"/>
      <c r="TOC37" s="367"/>
      <c r="TOL37" s="367"/>
      <c r="TOM37" s="367"/>
      <c r="TON37" s="367"/>
      <c r="TOO37" s="367"/>
      <c r="TOP37" s="367"/>
      <c r="TOQ37" s="367"/>
      <c r="TOR37" s="367"/>
      <c r="TOS37" s="367"/>
      <c r="TPB37" s="367"/>
      <c r="TPC37" s="367"/>
      <c r="TPD37" s="367"/>
      <c r="TPE37" s="367"/>
      <c r="TPF37" s="367"/>
      <c r="TPG37" s="367"/>
      <c r="TPH37" s="367"/>
      <c r="TPI37" s="367"/>
      <c r="TPR37" s="367"/>
      <c r="TPS37" s="367"/>
      <c r="TPT37" s="367"/>
      <c r="TPU37" s="367"/>
      <c r="TPV37" s="367"/>
      <c r="TPW37" s="367"/>
      <c r="TPX37" s="367"/>
      <c r="TPY37" s="367"/>
      <c r="TQH37" s="367"/>
      <c r="TQI37" s="367"/>
      <c r="TQJ37" s="367"/>
      <c r="TQK37" s="367"/>
      <c r="TQL37" s="367"/>
      <c r="TQM37" s="367"/>
      <c r="TQN37" s="367"/>
      <c r="TQO37" s="367"/>
      <c r="TQX37" s="367"/>
      <c r="TQY37" s="367"/>
      <c r="TQZ37" s="367"/>
      <c r="TRA37" s="367"/>
      <c r="TRB37" s="367"/>
      <c r="TRC37" s="367"/>
      <c r="TRD37" s="367"/>
      <c r="TRE37" s="367"/>
      <c r="TRN37" s="367"/>
      <c r="TRO37" s="367"/>
      <c r="TRP37" s="367"/>
      <c r="TRQ37" s="367"/>
      <c r="TRR37" s="367"/>
      <c r="TRS37" s="367"/>
      <c r="TRT37" s="367"/>
      <c r="TRU37" s="367"/>
      <c r="TSD37" s="367"/>
      <c r="TSE37" s="367"/>
      <c r="TSF37" s="367"/>
      <c r="TSG37" s="367"/>
      <c r="TSH37" s="367"/>
      <c r="TSI37" s="367"/>
      <c r="TSJ37" s="367"/>
      <c r="TSK37" s="367"/>
      <c r="TST37" s="367"/>
      <c r="TSU37" s="367"/>
      <c r="TSV37" s="367"/>
      <c r="TSW37" s="367"/>
      <c r="TSX37" s="367"/>
      <c r="TSY37" s="367"/>
      <c r="TSZ37" s="367"/>
      <c r="TTA37" s="367"/>
      <c r="TTJ37" s="367"/>
      <c r="TTK37" s="367"/>
      <c r="TTL37" s="367"/>
      <c r="TTM37" s="367"/>
      <c r="TTN37" s="367"/>
      <c r="TTO37" s="367"/>
      <c r="TTP37" s="367"/>
      <c r="TTQ37" s="367"/>
      <c r="TTZ37" s="367"/>
      <c r="TUA37" s="367"/>
      <c r="TUB37" s="367"/>
      <c r="TUC37" s="367"/>
      <c r="TUD37" s="367"/>
      <c r="TUE37" s="367"/>
      <c r="TUF37" s="367"/>
      <c r="TUG37" s="367"/>
      <c r="TUP37" s="367"/>
      <c r="TUQ37" s="367"/>
      <c r="TUR37" s="367"/>
      <c r="TUS37" s="367"/>
      <c r="TUT37" s="367"/>
      <c r="TUU37" s="367"/>
      <c r="TUV37" s="367"/>
      <c r="TUW37" s="367"/>
      <c r="TVF37" s="367"/>
      <c r="TVG37" s="367"/>
      <c r="TVH37" s="367"/>
      <c r="TVI37" s="367"/>
      <c r="TVJ37" s="367"/>
      <c r="TVK37" s="367"/>
      <c r="TVL37" s="367"/>
      <c r="TVM37" s="367"/>
      <c r="TVV37" s="367"/>
      <c r="TVW37" s="367"/>
      <c r="TVX37" s="367"/>
      <c r="TVY37" s="367"/>
      <c r="TVZ37" s="367"/>
      <c r="TWA37" s="367"/>
      <c r="TWB37" s="367"/>
      <c r="TWC37" s="367"/>
      <c r="TWL37" s="367"/>
      <c r="TWM37" s="367"/>
      <c r="TWN37" s="367"/>
      <c r="TWO37" s="367"/>
      <c r="TWP37" s="367"/>
      <c r="TWQ37" s="367"/>
      <c r="TWR37" s="367"/>
      <c r="TWS37" s="367"/>
      <c r="TXB37" s="367"/>
      <c r="TXC37" s="367"/>
      <c r="TXD37" s="367"/>
      <c r="TXE37" s="367"/>
      <c r="TXF37" s="367"/>
      <c r="TXG37" s="367"/>
      <c r="TXH37" s="367"/>
      <c r="TXI37" s="367"/>
      <c r="TXR37" s="367"/>
      <c r="TXS37" s="367"/>
      <c r="TXT37" s="367"/>
      <c r="TXU37" s="367"/>
      <c r="TXV37" s="367"/>
      <c r="TXW37" s="367"/>
      <c r="TXX37" s="367"/>
      <c r="TXY37" s="367"/>
      <c r="TYH37" s="367"/>
      <c r="TYI37" s="367"/>
      <c r="TYJ37" s="367"/>
      <c r="TYK37" s="367"/>
      <c r="TYL37" s="367"/>
      <c r="TYM37" s="367"/>
      <c r="TYN37" s="367"/>
      <c r="TYO37" s="367"/>
      <c r="TYX37" s="367"/>
      <c r="TYY37" s="367"/>
      <c r="TYZ37" s="367"/>
      <c r="TZA37" s="367"/>
      <c r="TZB37" s="367"/>
      <c r="TZC37" s="367"/>
      <c r="TZD37" s="367"/>
      <c r="TZE37" s="367"/>
      <c r="TZN37" s="367"/>
      <c r="TZO37" s="367"/>
      <c r="TZP37" s="367"/>
      <c r="TZQ37" s="367"/>
      <c r="TZR37" s="367"/>
      <c r="TZS37" s="367"/>
      <c r="TZT37" s="367"/>
      <c r="TZU37" s="367"/>
      <c r="UAD37" s="367"/>
      <c r="UAE37" s="367"/>
      <c r="UAF37" s="367"/>
      <c r="UAG37" s="367"/>
      <c r="UAH37" s="367"/>
      <c r="UAI37" s="367"/>
      <c r="UAJ37" s="367"/>
      <c r="UAK37" s="367"/>
      <c r="UAT37" s="367"/>
      <c r="UAU37" s="367"/>
      <c r="UAV37" s="367"/>
      <c r="UAW37" s="367"/>
      <c r="UAX37" s="367"/>
      <c r="UAY37" s="367"/>
      <c r="UAZ37" s="367"/>
      <c r="UBA37" s="367"/>
      <c r="UBJ37" s="367"/>
      <c r="UBK37" s="367"/>
      <c r="UBL37" s="367"/>
      <c r="UBM37" s="367"/>
      <c r="UBN37" s="367"/>
      <c r="UBO37" s="367"/>
      <c r="UBP37" s="367"/>
      <c r="UBQ37" s="367"/>
      <c r="UBZ37" s="367"/>
      <c r="UCA37" s="367"/>
      <c r="UCB37" s="367"/>
      <c r="UCC37" s="367"/>
      <c r="UCD37" s="367"/>
      <c r="UCE37" s="367"/>
      <c r="UCF37" s="367"/>
      <c r="UCG37" s="367"/>
      <c r="UCP37" s="367"/>
      <c r="UCQ37" s="367"/>
      <c r="UCR37" s="367"/>
      <c r="UCS37" s="367"/>
      <c r="UCT37" s="367"/>
      <c r="UCU37" s="367"/>
      <c r="UCV37" s="367"/>
      <c r="UCW37" s="367"/>
      <c r="UDF37" s="367"/>
      <c r="UDG37" s="367"/>
      <c r="UDH37" s="367"/>
      <c r="UDI37" s="367"/>
      <c r="UDJ37" s="367"/>
      <c r="UDK37" s="367"/>
      <c r="UDL37" s="367"/>
      <c r="UDM37" s="367"/>
      <c r="UDV37" s="367"/>
      <c r="UDW37" s="367"/>
      <c r="UDX37" s="367"/>
      <c r="UDY37" s="367"/>
      <c r="UDZ37" s="367"/>
      <c r="UEA37" s="367"/>
      <c r="UEB37" s="367"/>
      <c r="UEC37" s="367"/>
      <c r="UEL37" s="367"/>
      <c r="UEM37" s="367"/>
      <c r="UEN37" s="367"/>
      <c r="UEO37" s="367"/>
      <c r="UEP37" s="367"/>
      <c r="UEQ37" s="367"/>
      <c r="UER37" s="367"/>
      <c r="UES37" s="367"/>
      <c r="UFB37" s="367"/>
      <c r="UFC37" s="367"/>
      <c r="UFD37" s="367"/>
      <c r="UFE37" s="367"/>
      <c r="UFF37" s="367"/>
      <c r="UFG37" s="367"/>
      <c r="UFH37" s="367"/>
      <c r="UFI37" s="367"/>
      <c r="UFR37" s="367"/>
      <c r="UFS37" s="367"/>
      <c r="UFT37" s="367"/>
      <c r="UFU37" s="367"/>
      <c r="UFV37" s="367"/>
      <c r="UFW37" s="367"/>
      <c r="UFX37" s="367"/>
      <c r="UFY37" s="367"/>
      <c r="UGH37" s="367"/>
      <c r="UGI37" s="367"/>
      <c r="UGJ37" s="367"/>
      <c r="UGK37" s="367"/>
      <c r="UGL37" s="367"/>
      <c r="UGM37" s="367"/>
      <c r="UGN37" s="367"/>
      <c r="UGO37" s="367"/>
      <c r="UGX37" s="367"/>
      <c r="UGY37" s="367"/>
      <c r="UGZ37" s="367"/>
      <c r="UHA37" s="367"/>
      <c r="UHB37" s="367"/>
      <c r="UHC37" s="367"/>
      <c r="UHD37" s="367"/>
      <c r="UHE37" s="367"/>
      <c r="UHN37" s="367"/>
      <c r="UHO37" s="367"/>
      <c r="UHP37" s="367"/>
      <c r="UHQ37" s="367"/>
      <c r="UHR37" s="367"/>
      <c r="UHS37" s="367"/>
      <c r="UHT37" s="367"/>
      <c r="UHU37" s="367"/>
      <c r="UID37" s="367"/>
      <c r="UIE37" s="367"/>
      <c r="UIF37" s="367"/>
      <c r="UIG37" s="367"/>
      <c r="UIH37" s="367"/>
      <c r="UII37" s="367"/>
      <c r="UIJ37" s="367"/>
      <c r="UIK37" s="367"/>
      <c r="UIT37" s="367"/>
      <c r="UIU37" s="367"/>
      <c r="UIV37" s="367"/>
      <c r="UIW37" s="367"/>
      <c r="UIX37" s="367"/>
      <c r="UIY37" s="367"/>
      <c r="UIZ37" s="367"/>
      <c r="UJA37" s="367"/>
      <c r="UJJ37" s="367"/>
      <c r="UJK37" s="367"/>
      <c r="UJL37" s="367"/>
      <c r="UJM37" s="367"/>
      <c r="UJN37" s="367"/>
      <c r="UJO37" s="367"/>
      <c r="UJP37" s="367"/>
      <c r="UJQ37" s="367"/>
      <c r="UJZ37" s="367"/>
      <c r="UKA37" s="367"/>
      <c r="UKB37" s="367"/>
      <c r="UKC37" s="367"/>
      <c r="UKD37" s="367"/>
      <c r="UKE37" s="367"/>
      <c r="UKF37" s="367"/>
      <c r="UKG37" s="367"/>
      <c r="UKP37" s="367"/>
      <c r="UKQ37" s="367"/>
      <c r="UKR37" s="367"/>
      <c r="UKS37" s="367"/>
      <c r="UKT37" s="367"/>
      <c r="UKU37" s="367"/>
      <c r="UKV37" s="367"/>
      <c r="UKW37" s="367"/>
      <c r="ULF37" s="367"/>
      <c r="ULG37" s="367"/>
      <c r="ULH37" s="367"/>
      <c r="ULI37" s="367"/>
      <c r="ULJ37" s="367"/>
      <c r="ULK37" s="367"/>
      <c r="ULL37" s="367"/>
      <c r="ULM37" s="367"/>
      <c r="ULV37" s="367"/>
      <c r="ULW37" s="367"/>
      <c r="ULX37" s="367"/>
      <c r="ULY37" s="367"/>
      <c r="ULZ37" s="367"/>
      <c r="UMA37" s="367"/>
      <c r="UMB37" s="367"/>
      <c r="UMC37" s="367"/>
      <c r="UML37" s="367"/>
      <c r="UMM37" s="367"/>
      <c r="UMN37" s="367"/>
      <c r="UMO37" s="367"/>
      <c r="UMP37" s="367"/>
      <c r="UMQ37" s="367"/>
      <c r="UMR37" s="367"/>
      <c r="UMS37" s="367"/>
      <c r="UNB37" s="367"/>
      <c r="UNC37" s="367"/>
      <c r="UND37" s="367"/>
      <c r="UNE37" s="367"/>
      <c r="UNF37" s="367"/>
      <c r="UNG37" s="367"/>
      <c r="UNH37" s="367"/>
      <c r="UNI37" s="367"/>
      <c r="UNR37" s="367"/>
      <c r="UNS37" s="367"/>
      <c r="UNT37" s="367"/>
      <c r="UNU37" s="367"/>
      <c r="UNV37" s="367"/>
      <c r="UNW37" s="367"/>
      <c r="UNX37" s="367"/>
      <c r="UNY37" s="367"/>
      <c r="UOH37" s="367"/>
      <c r="UOI37" s="367"/>
      <c r="UOJ37" s="367"/>
      <c r="UOK37" s="367"/>
      <c r="UOL37" s="367"/>
      <c r="UOM37" s="367"/>
      <c r="UON37" s="367"/>
      <c r="UOO37" s="367"/>
      <c r="UOX37" s="367"/>
      <c r="UOY37" s="367"/>
      <c r="UOZ37" s="367"/>
      <c r="UPA37" s="367"/>
      <c r="UPB37" s="367"/>
      <c r="UPC37" s="367"/>
      <c r="UPD37" s="367"/>
      <c r="UPE37" s="367"/>
      <c r="UPN37" s="367"/>
      <c r="UPO37" s="367"/>
      <c r="UPP37" s="367"/>
      <c r="UPQ37" s="367"/>
      <c r="UPR37" s="367"/>
      <c r="UPS37" s="367"/>
      <c r="UPT37" s="367"/>
      <c r="UPU37" s="367"/>
      <c r="UQD37" s="367"/>
      <c r="UQE37" s="367"/>
      <c r="UQF37" s="367"/>
      <c r="UQG37" s="367"/>
      <c r="UQH37" s="367"/>
      <c r="UQI37" s="367"/>
      <c r="UQJ37" s="367"/>
      <c r="UQK37" s="367"/>
      <c r="UQT37" s="367"/>
      <c r="UQU37" s="367"/>
      <c r="UQV37" s="367"/>
      <c r="UQW37" s="367"/>
      <c r="UQX37" s="367"/>
      <c r="UQY37" s="367"/>
      <c r="UQZ37" s="367"/>
      <c r="URA37" s="367"/>
      <c r="URJ37" s="367"/>
      <c r="URK37" s="367"/>
      <c r="URL37" s="367"/>
      <c r="URM37" s="367"/>
      <c r="URN37" s="367"/>
      <c r="URO37" s="367"/>
      <c r="URP37" s="367"/>
      <c r="URQ37" s="367"/>
      <c r="URZ37" s="367"/>
      <c r="USA37" s="367"/>
      <c r="USB37" s="367"/>
      <c r="USC37" s="367"/>
      <c r="USD37" s="367"/>
      <c r="USE37" s="367"/>
      <c r="USF37" s="367"/>
      <c r="USG37" s="367"/>
      <c r="USP37" s="367"/>
      <c r="USQ37" s="367"/>
      <c r="USR37" s="367"/>
      <c r="USS37" s="367"/>
      <c r="UST37" s="367"/>
      <c r="USU37" s="367"/>
      <c r="USV37" s="367"/>
      <c r="USW37" s="367"/>
      <c r="UTF37" s="367"/>
      <c r="UTG37" s="367"/>
      <c r="UTH37" s="367"/>
      <c r="UTI37" s="367"/>
      <c r="UTJ37" s="367"/>
      <c r="UTK37" s="367"/>
      <c r="UTL37" s="367"/>
      <c r="UTM37" s="367"/>
      <c r="UTV37" s="367"/>
      <c r="UTW37" s="367"/>
      <c r="UTX37" s="367"/>
      <c r="UTY37" s="367"/>
      <c r="UTZ37" s="367"/>
      <c r="UUA37" s="367"/>
      <c r="UUB37" s="367"/>
      <c r="UUC37" s="367"/>
      <c r="UUL37" s="367"/>
      <c r="UUM37" s="367"/>
      <c r="UUN37" s="367"/>
      <c r="UUO37" s="367"/>
      <c r="UUP37" s="367"/>
      <c r="UUQ37" s="367"/>
      <c r="UUR37" s="367"/>
      <c r="UUS37" s="367"/>
      <c r="UVB37" s="367"/>
      <c r="UVC37" s="367"/>
      <c r="UVD37" s="367"/>
      <c r="UVE37" s="367"/>
      <c r="UVF37" s="367"/>
      <c r="UVG37" s="367"/>
      <c r="UVH37" s="367"/>
      <c r="UVI37" s="367"/>
      <c r="UVR37" s="367"/>
      <c r="UVS37" s="367"/>
      <c r="UVT37" s="367"/>
      <c r="UVU37" s="367"/>
      <c r="UVV37" s="367"/>
      <c r="UVW37" s="367"/>
      <c r="UVX37" s="367"/>
      <c r="UVY37" s="367"/>
      <c r="UWH37" s="367"/>
      <c r="UWI37" s="367"/>
      <c r="UWJ37" s="367"/>
      <c r="UWK37" s="367"/>
      <c r="UWL37" s="367"/>
      <c r="UWM37" s="367"/>
      <c r="UWN37" s="367"/>
      <c r="UWO37" s="367"/>
      <c r="UWX37" s="367"/>
      <c r="UWY37" s="367"/>
      <c r="UWZ37" s="367"/>
      <c r="UXA37" s="367"/>
      <c r="UXB37" s="367"/>
      <c r="UXC37" s="367"/>
      <c r="UXD37" s="367"/>
      <c r="UXE37" s="367"/>
      <c r="UXN37" s="367"/>
      <c r="UXO37" s="367"/>
      <c r="UXP37" s="367"/>
      <c r="UXQ37" s="367"/>
      <c r="UXR37" s="367"/>
      <c r="UXS37" s="367"/>
      <c r="UXT37" s="367"/>
      <c r="UXU37" s="367"/>
      <c r="UYD37" s="367"/>
      <c r="UYE37" s="367"/>
      <c r="UYF37" s="367"/>
      <c r="UYG37" s="367"/>
      <c r="UYH37" s="367"/>
      <c r="UYI37" s="367"/>
      <c r="UYJ37" s="367"/>
      <c r="UYK37" s="367"/>
      <c r="UYT37" s="367"/>
      <c r="UYU37" s="367"/>
      <c r="UYV37" s="367"/>
      <c r="UYW37" s="367"/>
      <c r="UYX37" s="367"/>
      <c r="UYY37" s="367"/>
      <c r="UYZ37" s="367"/>
      <c r="UZA37" s="367"/>
      <c r="UZJ37" s="367"/>
      <c r="UZK37" s="367"/>
      <c r="UZL37" s="367"/>
      <c r="UZM37" s="367"/>
      <c r="UZN37" s="367"/>
      <c r="UZO37" s="367"/>
      <c r="UZP37" s="367"/>
      <c r="UZQ37" s="367"/>
      <c r="UZZ37" s="367"/>
      <c r="VAA37" s="367"/>
      <c r="VAB37" s="367"/>
      <c r="VAC37" s="367"/>
      <c r="VAD37" s="367"/>
      <c r="VAE37" s="367"/>
      <c r="VAF37" s="367"/>
      <c r="VAG37" s="367"/>
      <c r="VAP37" s="367"/>
      <c r="VAQ37" s="367"/>
      <c r="VAR37" s="367"/>
      <c r="VAS37" s="367"/>
      <c r="VAT37" s="367"/>
      <c r="VAU37" s="367"/>
      <c r="VAV37" s="367"/>
      <c r="VAW37" s="367"/>
      <c r="VBF37" s="367"/>
      <c r="VBG37" s="367"/>
      <c r="VBH37" s="367"/>
      <c r="VBI37" s="367"/>
      <c r="VBJ37" s="367"/>
      <c r="VBK37" s="367"/>
      <c r="VBL37" s="367"/>
      <c r="VBM37" s="367"/>
      <c r="VBV37" s="367"/>
      <c r="VBW37" s="367"/>
      <c r="VBX37" s="367"/>
      <c r="VBY37" s="367"/>
      <c r="VBZ37" s="367"/>
      <c r="VCA37" s="367"/>
      <c r="VCB37" s="367"/>
      <c r="VCC37" s="367"/>
      <c r="VCL37" s="367"/>
      <c r="VCM37" s="367"/>
      <c r="VCN37" s="367"/>
      <c r="VCO37" s="367"/>
      <c r="VCP37" s="367"/>
      <c r="VCQ37" s="367"/>
      <c r="VCR37" s="367"/>
      <c r="VCS37" s="367"/>
      <c r="VDB37" s="367"/>
      <c r="VDC37" s="367"/>
      <c r="VDD37" s="367"/>
      <c r="VDE37" s="367"/>
      <c r="VDF37" s="367"/>
      <c r="VDG37" s="367"/>
      <c r="VDH37" s="367"/>
      <c r="VDI37" s="367"/>
      <c r="VDR37" s="367"/>
      <c r="VDS37" s="367"/>
      <c r="VDT37" s="367"/>
      <c r="VDU37" s="367"/>
      <c r="VDV37" s="367"/>
      <c r="VDW37" s="367"/>
      <c r="VDX37" s="367"/>
      <c r="VDY37" s="367"/>
      <c r="VEH37" s="367"/>
      <c r="VEI37" s="367"/>
      <c r="VEJ37" s="367"/>
      <c r="VEK37" s="367"/>
      <c r="VEL37" s="367"/>
      <c r="VEM37" s="367"/>
      <c r="VEN37" s="367"/>
      <c r="VEO37" s="367"/>
      <c r="VEX37" s="367"/>
      <c r="VEY37" s="367"/>
      <c r="VEZ37" s="367"/>
      <c r="VFA37" s="367"/>
      <c r="VFB37" s="367"/>
      <c r="VFC37" s="367"/>
      <c r="VFD37" s="367"/>
      <c r="VFE37" s="367"/>
      <c r="VFN37" s="367"/>
      <c r="VFO37" s="367"/>
      <c r="VFP37" s="367"/>
      <c r="VFQ37" s="367"/>
      <c r="VFR37" s="367"/>
      <c r="VFS37" s="367"/>
      <c r="VFT37" s="367"/>
      <c r="VFU37" s="367"/>
      <c r="VGD37" s="367"/>
      <c r="VGE37" s="367"/>
      <c r="VGF37" s="367"/>
      <c r="VGG37" s="367"/>
      <c r="VGH37" s="367"/>
      <c r="VGI37" s="367"/>
      <c r="VGJ37" s="367"/>
      <c r="VGK37" s="367"/>
      <c r="VGT37" s="367"/>
      <c r="VGU37" s="367"/>
      <c r="VGV37" s="367"/>
      <c r="VGW37" s="367"/>
      <c r="VGX37" s="367"/>
      <c r="VGY37" s="367"/>
      <c r="VGZ37" s="367"/>
      <c r="VHA37" s="367"/>
      <c r="VHJ37" s="367"/>
      <c r="VHK37" s="367"/>
      <c r="VHL37" s="367"/>
      <c r="VHM37" s="367"/>
      <c r="VHN37" s="367"/>
      <c r="VHO37" s="367"/>
      <c r="VHP37" s="367"/>
      <c r="VHQ37" s="367"/>
      <c r="VHZ37" s="367"/>
      <c r="VIA37" s="367"/>
      <c r="VIB37" s="367"/>
      <c r="VIC37" s="367"/>
      <c r="VID37" s="367"/>
      <c r="VIE37" s="367"/>
      <c r="VIF37" s="367"/>
      <c r="VIG37" s="367"/>
      <c r="VIP37" s="367"/>
      <c r="VIQ37" s="367"/>
      <c r="VIR37" s="367"/>
      <c r="VIS37" s="367"/>
      <c r="VIT37" s="367"/>
      <c r="VIU37" s="367"/>
      <c r="VIV37" s="367"/>
      <c r="VIW37" s="367"/>
      <c r="VJF37" s="367"/>
      <c r="VJG37" s="367"/>
      <c r="VJH37" s="367"/>
      <c r="VJI37" s="367"/>
      <c r="VJJ37" s="367"/>
      <c r="VJK37" s="367"/>
      <c r="VJL37" s="367"/>
      <c r="VJM37" s="367"/>
      <c r="VJV37" s="367"/>
      <c r="VJW37" s="367"/>
      <c r="VJX37" s="367"/>
      <c r="VJY37" s="367"/>
      <c r="VJZ37" s="367"/>
      <c r="VKA37" s="367"/>
      <c r="VKB37" s="367"/>
      <c r="VKC37" s="367"/>
      <c r="VKL37" s="367"/>
      <c r="VKM37" s="367"/>
      <c r="VKN37" s="367"/>
      <c r="VKO37" s="367"/>
      <c r="VKP37" s="367"/>
      <c r="VKQ37" s="367"/>
      <c r="VKR37" s="367"/>
      <c r="VKS37" s="367"/>
      <c r="VLB37" s="367"/>
      <c r="VLC37" s="367"/>
      <c r="VLD37" s="367"/>
      <c r="VLE37" s="367"/>
      <c r="VLF37" s="367"/>
      <c r="VLG37" s="367"/>
      <c r="VLH37" s="367"/>
      <c r="VLI37" s="367"/>
      <c r="VLR37" s="367"/>
      <c r="VLS37" s="367"/>
      <c r="VLT37" s="367"/>
      <c r="VLU37" s="367"/>
      <c r="VLV37" s="367"/>
      <c r="VLW37" s="367"/>
      <c r="VLX37" s="367"/>
      <c r="VLY37" s="367"/>
      <c r="VMH37" s="367"/>
      <c r="VMI37" s="367"/>
      <c r="VMJ37" s="367"/>
      <c r="VMK37" s="367"/>
      <c r="VML37" s="367"/>
      <c r="VMM37" s="367"/>
      <c r="VMN37" s="367"/>
      <c r="VMO37" s="367"/>
      <c r="VMX37" s="367"/>
      <c r="VMY37" s="367"/>
      <c r="VMZ37" s="367"/>
      <c r="VNA37" s="367"/>
      <c r="VNB37" s="367"/>
      <c r="VNC37" s="367"/>
      <c r="VND37" s="367"/>
      <c r="VNE37" s="367"/>
      <c r="VNN37" s="367"/>
      <c r="VNO37" s="367"/>
      <c r="VNP37" s="367"/>
      <c r="VNQ37" s="367"/>
      <c r="VNR37" s="367"/>
      <c r="VNS37" s="367"/>
      <c r="VNT37" s="367"/>
      <c r="VNU37" s="367"/>
      <c r="VOD37" s="367"/>
      <c r="VOE37" s="367"/>
      <c r="VOF37" s="367"/>
      <c r="VOG37" s="367"/>
      <c r="VOH37" s="367"/>
      <c r="VOI37" s="367"/>
      <c r="VOJ37" s="367"/>
      <c r="VOK37" s="367"/>
      <c r="VOT37" s="367"/>
      <c r="VOU37" s="367"/>
      <c r="VOV37" s="367"/>
      <c r="VOW37" s="367"/>
      <c r="VOX37" s="367"/>
      <c r="VOY37" s="367"/>
      <c r="VOZ37" s="367"/>
      <c r="VPA37" s="367"/>
      <c r="VPJ37" s="367"/>
      <c r="VPK37" s="367"/>
      <c r="VPL37" s="367"/>
      <c r="VPM37" s="367"/>
      <c r="VPN37" s="367"/>
      <c r="VPO37" s="367"/>
      <c r="VPP37" s="367"/>
      <c r="VPQ37" s="367"/>
      <c r="VPZ37" s="367"/>
      <c r="VQA37" s="367"/>
      <c r="VQB37" s="367"/>
      <c r="VQC37" s="367"/>
      <c r="VQD37" s="367"/>
      <c r="VQE37" s="367"/>
      <c r="VQF37" s="367"/>
      <c r="VQG37" s="367"/>
      <c r="VQP37" s="367"/>
      <c r="VQQ37" s="367"/>
      <c r="VQR37" s="367"/>
      <c r="VQS37" s="367"/>
      <c r="VQT37" s="367"/>
      <c r="VQU37" s="367"/>
      <c r="VQV37" s="367"/>
      <c r="VQW37" s="367"/>
      <c r="VRF37" s="367"/>
      <c r="VRG37" s="367"/>
      <c r="VRH37" s="367"/>
      <c r="VRI37" s="367"/>
      <c r="VRJ37" s="367"/>
      <c r="VRK37" s="367"/>
      <c r="VRL37" s="367"/>
      <c r="VRM37" s="367"/>
      <c r="VRV37" s="367"/>
      <c r="VRW37" s="367"/>
      <c r="VRX37" s="367"/>
      <c r="VRY37" s="367"/>
      <c r="VRZ37" s="367"/>
      <c r="VSA37" s="367"/>
      <c r="VSB37" s="367"/>
      <c r="VSC37" s="367"/>
      <c r="VSL37" s="367"/>
      <c r="VSM37" s="367"/>
      <c r="VSN37" s="367"/>
      <c r="VSO37" s="367"/>
      <c r="VSP37" s="367"/>
      <c r="VSQ37" s="367"/>
      <c r="VSR37" s="367"/>
      <c r="VSS37" s="367"/>
      <c r="VTB37" s="367"/>
      <c r="VTC37" s="367"/>
      <c r="VTD37" s="367"/>
      <c r="VTE37" s="367"/>
      <c r="VTF37" s="367"/>
      <c r="VTG37" s="367"/>
      <c r="VTH37" s="367"/>
      <c r="VTI37" s="367"/>
      <c r="VTR37" s="367"/>
      <c r="VTS37" s="367"/>
      <c r="VTT37" s="367"/>
      <c r="VTU37" s="367"/>
      <c r="VTV37" s="367"/>
      <c r="VTW37" s="367"/>
      <c r="VTX37" s="367"/>
      <c r="VTY37" s="367"/>
      <c r="VUH37" s="367"/>
      <c r="VUI37" s="367"/>
      <c r="VUJ37" s="367"/>
      <c r="VUK37" s="367"/>
      <c r="VUL37" s="367"/>
      <c r="VUM37" s="367"/>
      <c r="VUN37" s="367"/>
      <c r="VUO37" s="367"/>
      <c r="VUX37" s="367"/>
      <c r="VUY37" s="367"/>
      <c r="VUZ37" s="367"/>
      <c r="VVA37" s="367"/>
      <c r="VVB37" s="367"/>
      <c r="VVC37" s="367"/>
      <c r="VVD37" s="367"/>
      <c r="VVE37" s="367"/>
      <c r="VVN37" s="367"/>
      <c r="VVO37" s="367"/>
      <c r="VVP37" s="367"/>
      <c r="VVQ37" s="367"/>
      <c r="VVR37" s="367"/>
      <c r="VVS37" s="367"/>
      <c r="VVT37" s="367"/>
      <c r="VVU37" s="367"/>
      <c r="VWD37" s="367"/>
      <c r="VWE37" s="367"/>
      <c r="VWF37" s="367"/>
      <c r="VWG37" s="367"/>
      <c r="VWH37" s="367"/>
      <c r="VWI37" s="367"/>
      <c r="VWJ37" s="367"/>
      <c r="VWK37" s="367"/>
      <c r="VWT37" s="367"/>
      <c r="VWU37" s="367"/>
      <c r="VWV37" s="367"/>
      <c r="VWW37" s="367"/>
      <c r="VWX37" s="367"/>
      <c r="VWY37" s="367"/>
      <c r="VWZ37" s="367"/>
      <c r="VXA37" s="367"/>
      <c r="VXJ37" s="367"/>
      <c r="VXK37" s="367"/>
      <c r="VXL37" s="367"/>
      <c r="VXM37" s="367"/>
      <c r="VXN37" s="367"/>
      <c r="VXO37" s="367"/>
      <c r="VXP37" s="367"/>
      <c r="VXQ37" s="367"/>
      <c r="VXZ37" s="367"/>
      <c r="VYA37" s="367"/>
      <c r="VYB37" s="367"/>
      <c r="VYC37" s="367"/>
      <c r="VYD37" s="367"/>
      <c r="VYE37" s="367"/>
      <c r="VYF37" s="367"/>
      <c r="VYG37" s="367"/>
      <c r="VYP37" s="367"/>
      <c r="VYQ37" s="367"/>
      <c r="VYR37" s="367"/>
      <c r="VYS37" s="367"/>
      <c r="VYT37" s="367"/>
      <c r="VYU37" s="367"/>
      <c r="VYV37" s="367"/>
      <c r="VYW37" s="367"/>
      <c r="VZF37" s="367"/>
      <c r="VZG37" s="367"/>
      <c r="VZH37" s="367"/>
      <c r="VZI37" s="367"/>
      <c r="VZJ37" s="367"/>
      <c r="VZK37" s="367"/>
      <c r="VZL37" s="367"/>
      <c r="VZM37" s="367"/>
      <c r="VZV37" s="367"/>
      <c r="VZW37" s="367"/>
      <c r="VZX37" s="367"/>
      <c r="VZY37" s="367"/>
      <c r="VZZ37" s="367"/>
      <c r="WAA37" s="367"/>
      <c r="WAB37" s="367"/>
      <c r="WAC37" s="367"/>
      <c r="WAL37" s="367"/>
      <c r="WAM37" s="367"/>
      <c r="WAN37" s="367"/>
      <c r="WAO37" s="367"/>
      <c r="WAP37" s="367"/>
      <c r="WAQ37" s="367"/>
      <c r="WAR37" s="367"/>
      <c r="WAS37" s="367"/>
      <c r="WBB37" s="367"/>
      <c r="WBC37" s="367"/>
      <c r="WBD37" s="367"/>
      <c r="WBE37" s="367"/>
      <c r="WBF37" s="367"/>
      <c r="WBG37" s="367"/>
      <c r="WBH37" s="367"/>
      <c r="WBI37" s="367"/>
      <c r="WBR37" s="367"/>
      <c r="WBS37" s="367"/>
      <c r="WBT37" s="367"/>
      <c r="WBU37" s="367"/>
      <c r="WBV37" s="367"/>
      <c r="WBW37" s="367"/>
      <c r="WBX37" s="367"/>
      <c r="WBY37" s="367"/>
      <c r="WCH37" s="367"/>
      <c r="WCI37" s="367"/>
      <c r="WCJ37" s="367"/>
      <c r="WCK37" s="367"/>
      <c r="WCL37" s="367"/>
      <c r="WCM37" s="367"/>
      <c r="WCN37" s="367"/>
      <c r="WCO37" s="367"/>
      <c r="WCX37" s="367"/>
      <c r="WCY37" s="367"/>
      <c r="WCZ37" s="367"/>
      <c r="WDA37" s="367"/>
      <c r="WDB37" s="367"/>
      <c r="WDC37" s="367"/>
      <c r="WDD37" s="367"/>
      <c r="WDE37" s="367"/>
      <c r="WDN37" s="367"/>
      <c r="WDO37" s="367"/>
      <c r="WDP37" s="367"/>
      <c r="WDQ37" s="367"/>
      <c r="WDR37" s="367"/>
      <c r="WDS37" s="367"/>
      <c r="WDT37" s="367"/>
      <c r="WDU37" s="367"/>
      <c r="WED37" s="367"/>
      <c r="WEE37" s="367"/>
      <c r="WEF37" s="367"/>
      <c r="WEG37" s="367"/>
      <c r="WEH37" s="367"/>
      <c r="WEI37" s="367"/>
      <c r="WEJ37" s="367"/>
      <c r="WEK37" s="367"/>
      <c r="WET37" s="367"/>
      <c r="WEU37" s="367"/>
      <c r="WEV37" s="367"/>
      <c r="WEW37" s="367"/>
      <c r="WEX37" s="367"/>
      <c r="WEY37" s="367"/>
      <c r="WEZ37" s="367"/>
      <c r="WFA37" s="367"/>
      <c r="WFJ37" s="367"/>
      <c r="WFK37" s="367"/>
      <c r="WFL37" s="367"/>
      <c r="WFM37" s="367"/>
      <c r="WFN37" s="367"/>
      <c r="WFO37" s="367"/>
      <c r="WFP37" s="367"/>
      <c r="WFQ37" s="367"/>
      <c r="WFZ37" s="367"/>
      <c r="WGA37" s="367"/>
      <c r="WGB37" s="367"/>
      <c r="WGC37" s="367"/>
      <c r="WGD37" s="367"/>
      <c r="WGE37" s="367"/>
      <c r="WGF37" s="367"/>
      <c r="WGG37" s="367"/>
      <c r="WGP37" s="367"/>
      <c r="WGQ37" s="367"/>
      <c r="WGR37" s="367"/>
      <c r="WGS37" s="367"/>
      <c r="WGT37" s="367"/>
      <c r="WGU37" s="367"/>
      <c r="WGV37" s="367"/>
      <c r="WGW37" s="367"/>
      <c r="WHF37" s="367"/>
      <c r="WHG37" s="367"/>
      <c r="WHH37" s="367"/>
      <c r="WHI37" s="367"/>
      <c r="WHJ37" s="367"/>
      <c r="WHK37" s="367"/>
      <c r="WHL37" s="367"/>
      <c r="WHM37" s="367"/>
      <c r="WHV37" s="367"/>
      <c r="WHW37" s="367"/>
      <c r="WHX37" s="367"/>
      <c r="WHY37" s="367"/>
      <c r="WHZ37" s="367"/>
      <c r="WIA37" s="367"/>
      <c r="WIB37" s="367"/>
      <c r="WIC37" s="367"/>
      <c r="WIL37" s="367"/>
      <c r="WIM37" s="367"/>
      <c r="WIN37" s="367"/>
      <c r="WIO37" s="367"/>
      <c r="WIP37" s="367"/>
      <c r="WIQ37" s="367"/>
      <c r="WIR37" s="367"/>
      <c r="WIS37" s="367"/>
      <c r="WJB37" s="367"/>
      <c r="WJC37" s="367"/>
      <c r="WJD37" s="367"/>
      <c r="WJE37" s="367"/>
      <c r="WJF37" s="367"/>
      <c r="WJG37" s="367"/>
      <c r="WJH37" s="367"/>
      <c r="WJI37" s="367"/>
      <c r="WJR37" s="367"/>
      <c r="WJS37" s="367"/>
      <c r="WJT37" s="367"/>
      <c r="WJU37" s="367"/>
      <c r="WJV37" s="367"/>
      <c r="WJW37" s="367"/>
      <c r="WJX37" s="367"/>
      <c r="WJY37" s="367"/>
      <c r="WKH37" s="367"/>
      <c r="WKI37" s="367"/>
      <c r="WKJ37" s="367"/>
      <c r="WKK37" s="367"/>
      <c r="WKL37" s="367"/>
      <c r="WKM37" s="367"/>
      <c r="WKN37" s="367"/>
      <c r="WKO37" s="367"/>
      <c r="WKX37" s="367"/>
      <c r="WKY37" s="367"/>
      <c r="WKZ37" s="367"/>
      <c r="WLA37" s="367"/>
      <c r="WLB37" s="367"/>
      <c r="WLC37" s="367"/>
      <c r="WLD37" s="367"/>
      <c r="WLE37" s="367"/>
      <c r="WLN37" s="367"/>
      <c r="WLO37" s="367"/>
      <c r="WLP37" s="367"/>
      <c r="WLQ37" s="367"/>
      <c r="WLR37" s="367"/>
      <c r="WLS37" s="367"/>
      <c r="WLT37" s="367"/>
      <c r="WLU37" s="367"/>
      <c r="WMD37" s="367"/>
      <c r="WME37" s="367"/>
      <c r="WMF37" s="367"/>
      <c r="WMG37" s="367"/>
      <c r="WMH37" s="367"/>
      <c r="WMI37" s="367"/>
      <c r="WMJ37" s="367"/>
      <c r="WMK37" s="367"/>
      <c r="WMT37" s="367"/>
      <c r="WMU37" s="367"/>
      <c r="WMV37" s="367"/>
      <c r="WMW37" s="367"/>
      <c r="WMX37" s="367"/>
      <c r="WMY37" s="367"/>
      <c r="WMZ37" s="367"/>
      <c r="WNA37" s="367"/>
      <c r="WNJ37" s="367"/>
      <c r="WNK37" s="367"/>
      <c r="WNL37" s="367"/>
      <c r="WNM37" s="367"/>
      <c r="WNN37" s="367"/>
      <c r="WNO37" s="367"/>
      <c r="WNP37" s="367"/>
      <c r="WNQ37" s="367"/>
      <c r="WNZ37" s="367"/>
      <c r="WOA37" s="367"/>
      <c r="WOB37" s="367"/>
      <c r="WOC37" s="367"/>
      <c r="WOD37" s="367"/>
      <c r="WOE37" s="367"/>
      <c r="WOF37" s="367"/>
      <c r="WOG37" s="367"/>
      <c r="WOP37" s="367"/>
      <c r="WOQ37" s="367"/>
      <c r="WOR37" s="367"/>
      <c r="WOS37" s="367"/>
      <c r="WOT37" s="367"/>
      <c r="WOU37" s="367"/>
      <c r="WOV37" s="367"/>
      <c r="WOW37" s="367"/>
      <c r="WPF37" s="367"/>
      <c r="WPG37" s="367"/>
      <c r="WPH37" s="367"/>
      <c r="WPI37" s="367"/>
      <c r="WPJ37" s="367"/>
      <c r="WPK37" s="367"/>
      <c r="WPL37" s="367"/>
      <c r="WPM37" s="367"/>
      <c r="WPV37" s="367"/>
      <c r="WPW37" s="367"/>
      <c r="WPX37" s="367"/>
      <c r="WPY37" s="367"/>
      <c r="WPZ37" s="367"/>
      <c r="WQA37" s="367"/>
      <c r="WQB37" s="367"/>
      <c r="WQC37" s="367"/>
      <c r="WQL37" s="367"/>
      <c r="WQM37" s="367"/>
      <c r="WQN37" s="367"/>
      <c r="WQO37" s="367"/>
      <c r="WQP37" s="367"/>
      <c r="WQQ37" s="367"/>
      <c r="WQR37" s="367"/>
      <c r="WQS37" s="367"/>
      <c r="WRB37" s="367"/>
      <c r="WRC37" s="367"/>
      <c r="WRD37" s="367"/>
      <c r="WRE37" s="367"/>
      <c r="WRF37" s="367"/>
      <c r="WRG37" s="367"/>
      <c r="WRH37" s="367"/>
      <c r="WRI37" s="367"/>
      <c r="WRR37" s="367"/>
      <c r="WRS37" s="367"/>
      <c r="WRT37" s="367"/>
      <c r="WRU37" s="367"/>
      <c r="WRV37" s="367"/>
      <c r="WRW37" s="367"/>
      <c r="WRX37" s="367"/>
      <c r="WRY37" s="367"/>
      <c r="WSH37" s="367"/>
      <c r="WSI37" s="367"/>
      <c r="WSJ37" s="367"/>
      <c r="WSK37" s="367"/>
      <c r="WSL37" s="367"/>
      <c r="WSM37" s="367"/>
      <c r="WSN37" s="367"/>
      <c r="WSO37" s="367"/>
      <c r="WSX37" s="367"/>
      <c r="WSY37" s="367"/>
      <c r="WSZ37" s="367"/>
      <c r="WTA37" s="367"/>
      <c r="WTB37" s="367"/>
      <c r="WTC37" s="367"/>
      <c r="WTD37" s="367"/>
      <c r="WTE37" s="367"/>
      <c r="WTN37" s="367"/>
      <c r="WTO37" s="367"/>
      <c r="WTP37" s="367"/>
      <c r="WTQ37" s="367"/>
      <c r="WTR37" s="367"/>
      <c r="WTS37" s="367"/>
      <c r="WTT37" s="367"/>
      <c r="WTU37" s="367"/>
      <c r="WUD37" s="367"/>
      <c r="WUE37" s="367"/>
      <c r="WUF37" s="367"/>
      <c r="WUG37" s="367"/>
      <c r="WUH37" s="367"/>
      <c r="WUI37" s="367"/>
      <c r="WUJ37" s="367"/>
      <c r="WUK37" s="367"/>
      <c r="WUT37" s="367"/>
      <c r="WUU37" s="367"/>
      <c r="WUV37" s="367"/>
      <c r="WUW37" s="367"/>
      <c r="WUX37" s="367"/>
      <c r="WUY37" s="367"/>
      <c r="WUZ37" s="367"/>
      <c r="WVA37" s="367"/>
      <c r="WVJ37" s="367"/>
      <c r="WVK37" s="367"/>
      <c r="WVL37" s="367"/>
      <c r="WVM37" s="367"/>
      <c r="WVN37" s="367"/>
      <c r="WVO37" s="367"/>
      <c r="WVP37" s="367"/>
      <c r="WVQ37" s="367"/>
      <c r="WVZ37" s="367"/>
      <c r="WWA37" s="367"/>
      <c r="WWB37" s="367"/>
      <c r="WWC37" s="367"/>
      <c r="WWD37" s="367"/>
      <c r="WWE37" s="367"/>
      <c r="WWF37" s="367"/>
      <c r="WWG37" s="367"/>
      <c r="WWP37" s="367"/>
      <c r="WWQ37" s="367"/>
      <c r="WWR37" s="367"/>
      <c r="WWS37" s="367"/>
      <c r="WWT37" s="367"/>
      <c r="WWU37" s="367"/>
      <c r="WWV37" s="367"/>
      <c r="WWW37" s="367"/>
      <c r="WXF37" s="367"/>
      <c r="WXG37" s="367"/>
      <c r="WXH37" s="367"/>
      <c r="WXI37" s="367"/>
      <c r="WXJ37" s="367"/>
      <c r="WXK37" s="367"/>
      <c r="WXL37" s="367"/>
      <c r="WXM37" s="367"/>
      <c r="WXV37" s="367"/>
      <c r="WXW37" s="367"/>
      <c r="WXX37" s="367"/>
      <c r="WXY37" s="367"/>
      <c r="WXZ37" s="367"/>
      <c r="WYA37" s="367"/>
      <c r="WYB37" s="367"/>
      <c r="WYC37" s="367"/>
      <c r="WYL37" s="367"/>
      <c r="WYM37" s="367"/>
      <c r="WYN37" s="367"/>
      <c r="WYO37" s="367"/>
      <c r="WYP37" s="367"/>
      <c r="WYQ37" s="367"/>
      <c r="WYR37" s="367"/>
      <c r="WYS37" s="367"/>
      <c r="WZB37" s="367"/>
      <c r="WZC37" s="367"/>
      <c r="WZD37" s="367"/>
      <c r="WZE37" s="367"/>
      <c r="WZF37" s="367"/>
      <c r="WZG37" s="367"/>
      <c r="WZH37" s="367"/>
      <c r="WZI37" s="367"/>
      <c r="WZR37" s="367"/>
      <c r="WZS37" s="367"/>
      <c r="WZT37" s="367"/>
      <c r="WZU37" s="367"/>
      <c r="WZV37" s="367"/>
      <c r="WZW37" s="367"/>
      <c r="WZX37" s="367"/>
      <c r="WZY37" s="367"/>
      <c r="XAH37" s="367"/>
      <c r="XAI37" s="367"/>
      <c r="XAJ37" s="367"/>
      <c r="XAK37" s="367"/>
      <c r="XAL37" s="367"/>
      <c r="XAM37" s="367"/>
      <c r="XAN37" s="367"/>
      <c r="XAO37" s="367"/>
      <c r="XAX37" s="367"/>
      <c r="XAY37" s="367"/>
      <c r="XAZ37" s="367"/>
      <c r="XBA37" s="367"/>
      <c r="XBB37" s="367"/>
      <c r="XBC37" s="367"/>
      <c r="XBD37" s="367"/>
      <c r="XBE37" s="367"/>
      <c r="XBN37" s="367"/>
      <c r="XBO37" s="367"/>
      <c r="XBP37" s="367"/>
      <c r="XBQ37" s="367"/>
      <c r="XBR37" s="367"/>
      <c r="XBS37" s="367"/>
      <c r="XBT37" s="367"/>
      <c r="XBU37" s="367"/>
      <c r="XCD37" s="367"/>
      <c r="XCE37" s="367"/>
      <c r="XCF37" s="367"/>
      <c r="XCG37" s="367"/>
      <c r="XCH37" s="367"/>
      <c r="XCI37" s="367"/>
      <c r="XCJ37" s="367"/>
      <c r="XCK37" s="367"/>
      <c r="XCT37" s="367"/>
      <c r="XCU37" s="367"/>
      <c r="XCV37" s="367"/>
      <c r="XCW37" s="367"/>
      <c r="XCX37" s="367"/>
      <c r="XCY37" s="367"/>
      <c r="XCZ37" s="367"/>
      <c r="XDA37" s="367"/>
      <c r="XDJ37" s="367"/>
      <c r="XDK37" s="367"/>
      <c r="XDL37" s="367"/>
      <c r="XDM37" s="367"/>
      <c r="XDN37" s="367"/>
      <c r="XDO37" s="367"/>
      <c r="XDP37" s="367"/>
      <c r="XDQ37" s="367"/>
      <c r="XDZ37" s="367"/>
      <c r="XEA37" s="367"/>
      <c r="XEB37" s="367"/>
      <c r="XEC37" s="367"/>
      <c r="XED37" s="367"/>
      <c r="XEE37" s="367"/>
      <c r="XEF37" s="367"/>
      <c r="XEG37" s="367"/>
      <c r="XEP37" s="367"/>
      <c r="XEQ37" s="367"/>
      <c r="XER37" s="367"/>
      <c r="XES37" s="367"/>
      <c r="XET37" s="367"/>
      <c r="XEU37" s="367"/>
      <c r="XEV37" s="367"/>
      <c r="XEW37" s="367"/>
    </row>
    <row r="38" spans="2:1017 1026:2041 2050:3065 3074:4089 4098:5113 5122:6137 6146:7161 7170:8185 8194:9209 9218:10233 10242:11257 11266:12281 12290:13305 13314:14329 14338:15353 15362:16377" s="170" customFormat="1" ht="15" customHeight="1">
      <c r="B38" s="511"/>
      <c r="C38" s="511"/>
      <c r="D38" s="511"/>
      <c r="E38" s="511"/>
      <c r="F38" s="511"/>
      <c r="G38" s="511"/>
      <c r="H38" s="511"/>
      <c r="K38" s="525"/>
      <c r="P38" s="9"/>
      <c r="Q38" s="9"/>
      <c r="R38" s="9"/>
      <c r="S38" s="9"/>
      <c r="V38" s="238">
        <f>IF(notvalid&gt;" ",1,0)</f>
        <v>0</v>
      </c>
      <c r="W38" s="13" t="s">
        <v>853</v>
      </c>
      <c r="X38" s="13"/>
      <c r="Y38" s="13"/>
      <c r="Z38" s="13"/>
      <c r="AA38" s="13"/>
      <c r="AB38" s="13"/>
      <c r="AC38" s="13"/>
      <c r="AD38" s="13"/>
      <c r="AE38" s="13"/>
      <c r="AF38" s="13"/>
      <c r="AP38" s="13"/>
      <c r="AQ38" s="13"/>
      <c r="AR38" s="13"/>
      <c r="AS38" s="13"/>
      <c r="AT38" s="13"/>
    </row>
    <row r="39" spans="2:1017 1026:2041 2050:3065 3074:4089 4098:5113 5122:6137 6146:7161 7170:8185 8194:9209 9218:10233 10242:11257 11266:12281 12290:13305 13314:14329 14338:15353 15362:16377" s="170" customFormat="1" ht="23.25">
      <c r="B39" s="399" t="str">
        <f ca="1">CONCATENATE("Ref-",AB18,"X",AB20)</f>
        <v>Ref-45X63</v>
      </c>
      <c r="J39" s="13">
        <v>4</v>
      </c>
      <c r="K39" s="239"/>
      <c r="P39" s="9"/>
      <c r="Q39" s="9"/>
      <c r="R39" s="9"/>
      <c r="S39" s="9"/>
      <c r="V39" s="13">
        <f>SUM(V37:V38)</f>
        <v>0</v>
      </c>
      <c r="W39" s="13"/>
      <c r="X39" s="13"/>
      <c r="Y39" s="13"/>
      <c r="Z39" s="13"/>
      <c r="AA39" s="13"/>
      <c r="AB39" s="13"/>
      <c r="AC39" s="13"/>
      <c r="AD39" s="13"/>
      <c r="AE39" s="13"/>
      <c r="AF39" s="13"/>
      <c r="AP39" s="13"/>
      <c r="AQ39" s="13"/>
      <c r="AR39" s="13"/>
      <c r="AS39" s="13"/>
      <c r="AT39" s="13"/>
    </row>
    <row r="40" spans="2:1017 1026:2041 2050:3065 3074:4089 4098:5113 5122:6137 6146:7161 7170:8185 8194:9209 9218:10233 10242:11257 11266:12281 12290:13305 13314:14329 14338:15353 15362:16377" s="170" customFormat="1" ht="15" customHeight="1">
      <c r="J40" s="13">
        <v>5</v>
      </c>
      <c r="P40" s="9"/>
      <c r="Q40" s="9"/>
      <c r="R40" s="9"/>
      <c r="S40" s="9"/>
      <c r="V40" s="13"/>
      <c r="W40" s="13"/>
      <c r="X40" s="13"/>
      <c r="Y40" s="13"/>
      <c r="Z40" s="13"/>
      <c r="AA40" s="13"/>
      <c r="AB40" s="13"/>
      <c r="AC40" s="13"/>
      <c r="AD40" s="13"/>
      <c r="AE40" s="13"/>
      <c r="AF40" s="13"/>
      <c r="AP40" s="13"/>
      <c r="AQ40" s="13"/>
      <c r="AR40" s="13"/>
      <c r="AS40" s="13"/>
      <c r="AT40" s="13"/>
    </row>
    <row r="41" spans="2:1017 1026:2041 2050:3065 3074:4089 4098:5113 5122:6137 6146:7161 7170:8185 8194:9209 9218:10233 10242:11257 11266:12281 12290:13305 13314:14329 14338:15353 15362:16377" s="170" customFormat="1">
      <c r="V41" s="13"/>
      <c r="W41" s="13"/>
      <c r="X41" s="13"/>
      <c r="Y41" s="13"/>
      <c r="Z41" s="13"/>
      <c r="AA41" s="13"/>
      <c r="AB41" s="13"/>
      <c r="AC41" s="13"/>
      <c r="AD41" s="13"/>
      <c r="AE41" s="13"/>
      <c r="AF41" s="13"/>
      <c r="AP41" s="13"/>
      <c r="AQ41" s="13"/>
      <c r="AR41" s="13"/>
      <c r="AS41" s="13"/>
      <c r="AT41" s="13"/>
    </row>
    <row r="42" spans="2:1017 1026:2041 2050:3065 3074:4089 4098:5113 5122:6137 6146:7161 7170:8185 8194:9209 9218:10233 10242:11257 11266:12281 12290:13305 13314:14329 14338:15353 15362:16377" s="170" customFormat="1">
      <c r="V42" s="13"/>
      <c r="W42" s="13"/>
      <c r="X42" s="13"/>
      <c r="Y42" s="13"/>
      <c r="Z42" s="13"/>
      <c r="AA42" s="13"/>
      <c r="AB42" s="13"/>
      <c r="AC42" s="13"/>
      <c r="AD42" s="13"/>
      <c r="AE42" s="13"/>
      <c r="AF42" s="13"/>
      <c r="AP42" s="13"/>
      <c r="AQ42" s="13"/>
      <c r="AR42" s="13"/>
      <c r="AS42" s="13"/>
      <c r="AT42" s="13"/>
    </row>
    <row r="43" spans="2:1017 1026:2041 2050:3065 3074:4089 4098:5113 5122:6137 6146:7161 7170:8185 8194:9209 9218:10233 10242:11257 11266:12281 12290:13305 13314:14329 14338:15353 15362:16377" s="170" customFormat="1">
      <c r="V43" s="13"/>
      <c r="W43" s="13"/>
      <c r="X43" s="13"/>
      <c r="Y43" s="13"/>
      <c r="Z43" s="13"/>
      <c r="AA43" s="13"/>
      <c r="AB43" s="13"/>
      <c r="AC43" s="13"/>
      <c r="AD43" s="13"/>
      <c r="AE43" s="13"/>
      <c r="AF43" s="13"/>
      <c r="AP43" s="13"/>
      <c r="AQ43" s="13"/>
      <c r="AR43" s="13"/>
      <c r="AS43" s="13"/>
      <c r="AT43" s="13"/>
    </row>
    <row r="44" spans="2:1017 1026:2041 2050:3065 3074:4089 4098:5113 5122:6137 6146:7161 7170:8185 8194:9209 9218:10233 10242:11257 11266:12281 12290:13305 13314:14329 14338:15353 15362:16377" s="170" customFormat="1">
      <c r="V44" s="13"/>
      <c r="W44" s="13"/>
      <c r="X44" s="13"/>
      <c r="Y44" s="13"/>
      <c r="Z44" s="13"/>
      <c r="AA44" s="13"/>
      <c r="AB44" s="13"/>
      <c r="AC44" s="13"/>
      <c r="AD44" s="13"/>
      <c r="AE44" s="13"/>
      <c r="AF44" s="13"/>
      <c r="AP44" s="13"/>
      <c r="AQ44" s="13"/>
      <c r="AR44" s="13"/>
      <c r="AS44" s="13"/>
      <c r="AT44" s="13"/>
    </row>
    <row r="45" spans="2:1017 1026:2041 2050:3065 3074:4089 4098:5113 5122:6137 6146:7161 7170:8185 8194:9209 9218:10233 10242:11257 11266:12281 12290:13305 13314:14329 14338:15353 15362:16377" s="170" customFormat="1">
      <c r="V45" s="13"/>
      <c r="W45" s="13"/>
      <c r="X45" s="13"/>
      <c r="Y45" s="13"/>
      <c r="Z45" s="13"/>
      <c r="AA45" s="13"/>
      <c r="AB45" s="13"/>
      <c r="AC45" s="13"/>
      <c r="AD45" s="13"/>
      <c r="AE45" s="13"/>
      <c r="AF45" s="13"/>
      <c r="AP45" s="13"/>
      <c r="AQ45" s="13"/>
      <c r="AR45" s="13"/>
      <c r="AS45" s="13"/>
      <c r="AT45" s="13"/>
    </row>
    <row r="46" spans="2:1017 1026:2041 2050:3065 3074:4089 4098:5113 5122:6137 6146:7161 7170:8185 8194:9209 9218:10233 10242:11257 11266:12281 12290:13305 13314:14329 14338:15353 15362:16377" s="170" customFormat="1">
      <c r="V46" s="13"/>
      <c r="W46" s="13"/>
      <c r="X46" s="13"/>
      <c r="Y46" s="13"/>
      <c r="Z46" s="13"/>
      <c r="AA46" s="13"/>
      <c r="AB46" s="13"/>
      <c r="AC46" s="13"/>
      <c r="AD46" s="13"/>
      <c r="AE46" s="13"/>
      <c r="AF46" s="13"/>
      <c r="AP46" s="13"/>
      <c r="AQ46" s="13"/>
      <c r="AR46" s="13"/>
      <c r="AS46" s="13"/>
      <c r="AT46" s="13"/>
    </row>
    <row r="47" spans="2:1017 1026:2041 2050:3065 3074:4089 4098:5113 5122:6137 6146:7161 7170:8185 8194:9209 9218:10233 10242:11257 11266:12281 12290:13305 13314:14329 14338:15353 15362:16377" s="170" customFormat="1">
      <c r="V47" s="13"/>
      <c r="W47" s="13"/>
      <c r="X47" s="13"/>
      <c r="Y47" s="13"/>
      <c r="Z47" s="13"/>
      <c r="AA47" s="13"/>
      <c r="AB47" s="13"/>
      <c r="AC47" s="13"/>
      <c r="AD47" s="13"/>
      <c r="AE47" s="13"/>
      <c r="AF47" s="13"/>
      <c r="AP47" s="13"/>
      <c r="AQ47" s="13"/>
      <c r="AR47" s="13"/>
      <c r="AS47" s="13"/>
      <c r="AT47" s="13"/>
    </row>
    <row r="48" spans="2:1017 1026:2041 2050:3065 3074:4089 4098:5113 5122:6137 6146:7161 7170:8185 8194:9209 9218:10233 10242:11257 11266:12281 12290:13305 13314:14329 14338:15353 15362:16377" s="170" customFormat="1">
      <c r="V48" s="13"/>
      <c r="W48" s="13"/>
      <c r="X48" s="13"/>
      <c r="Y48" s="13"/>
      <c r="Z48" s="13"/>
      <c r="AA48" s="13"/>
      <c r="AB48" s="13"/>
      <c r="AC48" s="13"/>
      <c r="AD48" s="13"/>
      <c r="AE48" s="13"/>
      <c r="AF48" s="13"/>
      <c r="AP48" s="13"/>
      <c r="AQ48" s="13"/>
      <c r="AR48" s="13"/>
      <c r="AS48" s="13"/>
      <c r="AT48" s="13"/>
    </row>
    <row r="49" spans="22:46" s="170" customFormat="1">
      <c r="V49" s="13"/>
      <c r="W49" s="13"/>
      <c r="X49" s="13"/>
      <c r="Y49" s="13"/>
      <c r="Z49" s="13"/>
      <c r="AA49" s="13"/>
      <c r="AB49" s="13"/>
      <c r="AC49" s="13"/>
      <c r="AD49" s="13"/>
      <c r="AE49" s="13"/>
      <c r="AF49" s="13"/>
      <c r="AP49" s="13"/>
      <c r="AQ49" s="13"/>
      <c r="AR49" s="13"/>
      <c r="AS49" s="13"/>
      <c r="AT49" s="13"/>
    </row>
    <row r="50" spans="22:46" s="170" customFormat="1">
      <c r="V50" s="13"/>
      <c r="W50" s="13"/>
      <c r="X50" s="13"/>
      <c r="Y50" s="13"/>
      <c r="Z50" s="13"/>
      <c r="AA50" s="13"/>
      <c r="AB50" s="13"/>
      <c r="AC50" s="13"/>
      <c r="AD50" s="13"/>
      <c r="AE50" s="13"/>
      <c r="AF50" s="13"/>
      <c r="AP50" s="13"/>
      <c r="AQ50" s="13"/>
      <c r="AR50" s="13"/>
      <c r="AS50" s="13"/>
      <c r="AT50" s="13"/>
    </row>
  </sheetData>
  <sheetProtection algorithmName="SHA-512" hashValue="NMrezOH6aVr8CbG/WbavIck58SEs8OteWx6TSmnuDeum1yPhx98thRshWx9Jipt6MhkyE7NxW9zBdNr/ihsfsA==" saltValue="qqYfmM4/upReV71McJ0PWw==" spinCount="100000" sheet="1" objects="1" scenarios="1"/>
  <mergeCells count="35">
    <mergeCell ref="E4:T6"/>
    <mergeCell ref="I14:I15"/>
    <mergeCell ref="B11:H15"/>
    <mergeCell ref="B16:H20"/>
    <mergeCell ref="B30:H31"/>
    <mergeCell ref="B21:H24"/>
    <mergeCell ref="B25:H29"/>
    <mergeCell ref="P14:U16"/>
    <mergeCell ref="P17:U18"/>
    <mergeCell ref="N17:O22"/>
    <mergeCell ref="K29:K38"/>
    <mergeCell ref="J10:M11"/>
    <mergeCell ref="J12:L16"/>
    <mergeCell ref="N11:O13"/>
    <mergeCell ref="N14:O16"/>
    <mergeCell ref="B35:H38"/>
    <mergeCell ref="P11:U13"/>
    <mergeCell ref="T21:U22"/>
    <mergeCell ref="P21:S22"/>
    <mergeCell ref="P19:R20"/>
    <mergeCell ref="T19:U20"/>
    <mergeCell ref="S19:S20"/>
    <mergeCell ref="B32:H34"/>
    <mergeCell ref="Z26:AA26"/>
    <mergeCell ref="V30:V31"/>
    <mergeCell ref="X30:Y31"/>
    <mergeCell ref="Z30:AA31"/>
    <mergeCell ref="X26:Y26"/>
    <mergeCell ref="W14:X14"/>
    <mergeCell ref="Y21:Z21"/>
    <mergeCell ref="W22:X22"/>
    <mergeCell ref="Y22:Z22"/>
    <mergeCell ref="X25:Y25"/>
    <mergeCell ref="Z25:AA25"/>
    <mergeCell ref="W21:X21"/>
  </mergeCells>
  <conditionalFormatting sqref="K29">
    <cfRule type="cellIs" dxfId="523" priority="56" operator="between">
      <formula>1</formula>
      <formula>5</formula>
    </cfRule>
    <cfRule type="cellIs" dxfId="522" priority="57" operator="between">
      <formula>1</formula>
      <formula>5</formula>
    </cfRule>
    <cfRule type="cellIs" dxfId="521" priority="58" operator="between">
      <formula>1</formula>
      <formula>5</formula>
    </cfRule>
    <cfRule type="cellIs" dxfId="520" priority="59" operator="between">
      <formula>5</formula>
      <formula>5</formula>
    </cfRule>
    <cfRule type="cellIs" dxfId="519" priority="60" operator="between">
      <formula>1</formula>
      <formula>5</formula>
    </cfRule>
    <cfRule type="cellIs" dxfId="518" priority="61" operator="between">
      <formula>1</formula>
      <formula>5</formula>
    </cfRule>
    <cfRule type="cellIs" dxfId="517" priority="62" operator="equal">
      <formula>$A$10</formula>
    </cfRule>
  </conditionalFormatting>
  <conditionalFormatting sqref="N11 N14 N17 B21:H38">
    <cfRule type="expression" dxfId="516" priority="546">
      <formula>$J$12=0</formula>
    </cfRule>
  </conditionalFormatting>
  <conditionalFormatting sqref="P17 P21 T21">
    <cfRule type="expression" dxfId="515" priority="552">
      <formula>$Y$17="erreur"</formula>
    </cfRule>
    <cfRule type="expression" dxfId="514" priority="553">
      <formula>$J$12=0</formula>
    </cfRule>
  </conditionalFormatting>
  <conditionalFormatting sqref="P19:S20">
    <cfRule type="expression" dxfId="513" priority="556">
      <formula>$J$12&gt;0</formula>
    </cfRule>
  </conditionalFormatting>
  <conditionalFormatting sqref="P21:S22">
    <cfRule type="expression" dxfId="512" priority="557">
      <formula>$J$12&gt;0</formula>
    </cfRule>
    <cfRule type="containsText" dxfId="511" priority="558" operator="containsText" text="non">
      <formula>NOT(ISERROR(SEARCH("non",P21)))</formula>
    </cfRule>
  </conditionalFormatting>
  <conditionalFormatting sqref="P11:U13">
    <cfRule type="expression" dxfId="510" priority="5">
      <formula>$J$12&gt;0</formula>
    </cfRule>
  </conditionalFormatting>
  <conditionalFormatting sqref="P11:U16">
    <cfRule type="expression" dxfId="509" priority="1">
      <formula>$J$12&gt;0</formula>
    </cfRule>
  </conditionalFormatting>
  <conditionalFormatting sqref="P14:U16">
    <cfRule type="expression" dxfId="508" priority="4">
      <formula>$J$12&gt;$J$120</formula>
    </cfRule>
  </conditionalFormatting>
  <conditionalFormatting sqref="T19:U20">
    <cfRule type="expression" dxfId="507" priority="561">
      <formula>$J$12&gt;0</formula>
    </cfRule>
  </conditionalFormatting>
  <conditionalFormatting sqref="AX34 PR34 QH34 QX34 RN34 SD34 ST34 TJ34 TZ34 UP34 VF34 VV34 WL34 XB34 XR34 YH34 YX34 ZN34 AAD34 AAT34 ABJ34 ABZ34 ACP34 ADF34 ADV34 AEL34 AFB34 AFR34 AGH34 AGX34 AHN34 AID34 AIT34 AJJ34 AJZ34 AKP34 ALF34 ALV34 AML34 ANB34 ANR34 AOH34 AOX34 APN34 AQD34 AQT34 ARJ34 ARZ34 ASP34 ATF34 ATV34 AUL34 AVB34 AVR34 AWH34 AWX34 AXN34 AYD34 AYT34 AZJ34 AZZ34 BAP34 BBF34 BBV34 BCL34 BDB34 BDR34 BEH34 BEX34 BFN34 BGD34 BGT34 BHJ34 BHZ34 BIP34 BJF34 BJV34 BKL34 BLB34 BLR34 BMH34 BMX34 BNN34 BOD34 BOT34 BPJ34 BPZ34 BQP34 BRF34 BRV34 BSL34 BTB34 BTR34 BUH34 BUX34 BVN34 BWD34 BWT34 BXJ34 BXZ34 BYP34 BZF34 BZV34 CAL34 CBB34 CBR34 CCH34 CCX34 CDN34 CED34 CET34 CFJ34 CFZ34 CGP34 CHF34 CHV34 CIL34 CJB34 CJR34 CKH34 CKX34 CLN34 CMD34 CMT34 CNJ34 CNZ34 COP34 CPF34 CPV34 CQL34 CRB34 CRR34 CSH34 CSX34 CTN34 CUD34 CUT34 CVJ34 CVZ34 CWP34 CXF34 CXV34 CYL34 CZB34 CZR34 DAH34 DAX34 DBN34 DCD34 DCT34 DDJ34 DDZ34 DEP34 DFF34 DFV34 DGL34 DHB34 DHR34 DIH34 DIX34 DJN34 DKD34 DKT34 DLJ34 DLZ34 DMP34 DNF34 DNV34 DOL34 DPB34 DPR34 DQH34 DQX34 DRN34 DSD34 DST34 DTJ34 DTZ34 DUP34 DVF34 DVV34 DWL34 DXB34 DXR34 DYH34 DYX34 DZN34 EAD34 EAT34 EBJ34 EBZ34 ECP34 EDF34 EDV34 EEL34 EFB34 EFR34 EGH34 EGX34 EHN34 EID34 EIT34 EJJ34 EJZ34 EKP34 ELF34 ELV34 EML34 ENB34 ENR34 EOH34 EOX34 EPN34 EQD34 EQT34 ERJ34 ERZ34 ESP34 ETF34 ETV34 EUL34 EVB34 EVR34 EWH34 EWX34 EXN34 EYD34 EYT34 EZJ34 EZZ34 FAP34 FBF34 FBV34 FCL34 FDB34 FDR34 FEH34 FEX34 FFN34 FGD34 FGT34 FHJ34 FHZ34 FIP34 FJF34 FJV34 FKL34 FLB34 FLR34 FMH34 FMX34 FNN34 FOD34 FOT34 FPJ34 FPZ34 FQP34 FRF34 FRV34 FSL34 FTB34 FTR34 FUH34 FUX34 FVN34 FWD34 FWT34 FXJ34 FXZ34 FYP34 FZF34 FZV34 GAL34 GBB34 GBR34 GCH34 GCX34 GDN34 GED34 GET34 GFJ34 GFZ34 GGP34 GHF34 GHV34 GIL34 GJB34 GJR34 GKH34 GKX34 GLN34 GMD34 GMT34 GNJ34 GNZ34 GOP34 GPF34 GPV34 GQL34 GRB34 GRR34 GSH34 GSX34 GTN34 GUD34 GUT34 GVJ34 GVZ34 GWP34 GXF34 GXV34 GYL34 GZB34 GZR34 HAH34 HAX34 HBN34 HCD34 HCT34 HDJ34 HDZ34 HEP34 HFF34 HFV34 HGL34 HHB34 HHR34 HIH34 HIX34 HJN34 HKD34 HKT34 HLJ34 HLZ34 HMP34 HNF34 HNV34 HOL34 HPB34 HPR34 HQH34 HQX34 HRN34 HSD34 HST34 HTJ34 HTZ34 HUP34 HVF34 HVV34 HWL34 HXB34 HXR34 HYH34 HYX34 HZN34 IAD34 IAT34 IBJ34 IBZ34 ICP34 IDF34 IDV34 IEL34 IFB34 IFR34 IGH34 IGX34 IHN34 IID34 IIT34 IJJ34 IJZ34 IKP34 ILF34 ILV34 IML34 INB34 INR34 IOH34 IOX34 IPN34 IQD34 IQT34 IRJ34 IRZ34 ISP34 ITF34 ITV34 IUL34 IVB34 IVR34 IWH34 IWX34 IXN34 IYD34 IYT34 IZJ34 IZZ34 JAP34 JBF34 JBV34 JCL34 JDB34 JDR34 JEH34 JEX34 JFN34 JGD34 JGT34 JHJ34 JHZ34 JIP34 JJF34 JJV34 JKL34 JLB34 JLR34 JMH34 JMX34 JNN34 JOD34 JOT34 JPJ34 JPZ34 JQP34 JRF34 JRV34 JSL34 JTB34 JTR34 JUH34 JUX34 JVN34 JWD34 JWT34 JXJ34 JXZ34 JYP34 JZF34 JZV34 KAL34 KBB34 KBR34 KCH34 KCX34 KDN34 KED34 KET34 KFJ34 KFZ34 KGP34 KHF34 KHV34 KIL34 KJB34 KJR34 KKH34 KKX34 KLN34 KMD34 KMT34 KNJ34 KNZ34 KOP34 KPF34 KPV34 KQL34 KRB34 KRR34 KSH34 KSX34 KTN34 KUD34 KUT34 KVJ34 KVZ34 KWP34 KXF34 KXV34 KYL34 KZB34 KZR34 LAH34 LAX34 LBN34 LCD34 LCT34 LDJ34 LDZ34 LEP34 LFF34 LFV34 LGL34 LHB34 LHR34 LIH34 LIX34 LJN34 LKD34 LKT34 LLJ34 LLZ34 LMP34 LNF34 LNV34 LOL34 LPB34 LPR34 LQH34 LQX34 LRN34 LSD34 LST34 LTJ34 LTZ34 LUP34 LVF34 LVV34 LWL34 LXB34 LXR34 LYH34 LYX34 LZN34 MAD34 MAT34 MBJ34 MBZ34 MCP34 MDF34 MDV34 MEL34 MFB34 MFR34 MGH34 MGX34 MHN34 MID34 MIT34 MJJ34 MJZ34 MKP34 MLF34 MLV34 MML34 MNB34 MNR34 MOH34 MOX34 MPN34 MQD34 MQT34 MRJ34 MRZ34 MSP34 MTF34 MTV34 MUL34 MVB34 MVR34 MWH34 MWX34 MXN34 MYD34 MYT34 MZJ34 MZZ34 NAP34 NBF34 NBV34 NCL34 NDB34 NDR34 NEH34 NEX34 NFN34 NGD34 NGT34 NHJ34 NHZ34 NIP34 NJF34 NJV34 NKL34 NLB34 NLR34 NMH34 NMX34 NNN34 NOD34 NOT34 NPJ34 NPZ34 NQP34 NRF34 NRV34 NSL34 NTB34 NTR34 NUH34 NUX34 NVN34 NWD34 NWT34 NXJ34 NXZ34 NYP34 NZF34 NZV34 OAL34 OBB34 OBR34 OCH34 OCX34 ODN34 OED34 OET34 OFJ34 OFZ34 OGP34 OHF34 OHV34 OIL34 OJB34 OJR34 OKH34 OKX34 OLN34 OMD34 OMT34 ONJ34 ONZ34 OOP34 OPF34 OPV34 OQL34 ORB34 ORR34 OSH34 OSX34 OTN34 OUD34 OUT34 OVJ34 OVZ34 OWP34 OXF34 OXV34 OYL34 OZB34 OZR34 PAH34 PAX34 PBN34 PCD34 PCT34 PDJ34 PDZ34 PEP34 PFF34 PFV34 PGL34 PHB34 PHR34 PIH34 PIX34 PJN34 PKD34 PKT34 PLJ34 PLZ34 PMP34 PNF34 PNV34 POL34 PPB34 PPR34 PQH34 PQX34 PRN34 PSD34 PST34 PTJ34 PTZ34 PUP34 PVF34 PVV34 PWL34 PXB34 PXR34 PYH34 PYX34 PZN34 QAD34 QAT34 QBJ34 QBZ34 QCP34 QDF34 QDV34 QEL34 QFB34 QFR34 QGH34 QGX34 QHN34 QID34 QIT34 QJJ34 QJZ34 QKP34 QLF34 QLV34 QML34 QNB34 QNR34 QOH34 QOX34 QPN34 QQD34 QQT34 QRJ34 QRZ34 QSP34 QTF34 QTV34 QUL34 QVB34 QVR34 QWH34 QWX34 QXN34 QYD34 QYT34 QZJ34 QZZ34 RAP34 RBF34 RBV34 RCL34 RDB34 RDR34 REH34 REX34 RFN34 RGD34 RGT34 RHJ34 RHZ34 RIP34 RJF34 RJV34 RKL34 RLB34 RLR34 RMH34 RMX34 RNN34 ROD34 ROT34 RPJ34 RPZ34 RQP34 RRF34 RRV34 RSL34 RTB34 RTR34 RUH34 RUX34 RVN34 RWD34 RWT34 RXJ34 RXZ34 RYP34 RZF34 RZV34 SAL34 SBB34 SBR34 SCH34 SCX34 SDN34 SED34 SET34 SFJ34 SFZ34 SGP34 SHF34 SHV34 SIL34 SJB34 SJR34 SKH34 SKX34 SLN34 SMD34 SMT34 SNJ34 SNZ34 SOP34 SPF34 SPV34 SQL34 SRB34 SRR34 SSH34 SSX34 STN34 SUD34 SUT34 SVJ34 SVZ34 SWP34 SXF34 SXV34 SYL34 SZB34 SZR34 TAH34 TAX34 TBN34 TCD34 TCT34 TDJ34 TDZ34 TEP34 TFF34 TFV34 TGL34 THB34 THR34 TIH34 TIX34 TJN34 TKD34 TKT34 TLJ34 TLZ34 TMP34 TNF34 TNV34 TOL34 TPB34 TPR34 TQH34 TQX34 TRN34 TSD34 TST34 TTJ34 TTZ34 TUP34 TVF34 TVV34 TWL34 TXB34 TXR34 TYH34 TYX34 TZN34 UAD34 UAT34 UBJ34 UBZ34 UCP34 UDF34 UDV34 UEL34 UFB34 UFR34 UGH34 UGX34 UHN34 UID34 UIT34 UJJ34 UJZ34 UKP34 ULF34 ULV34 UML34 UNB34 UNR34 UOH34 UOX34 UPN34 UQD34 UQT34 URJ34 URZ34 USP34 UTF34 UTV34 UUL34 UVB34 UVR34 UWH34 UWX34 UXN34 UYD34 UYT34 UZJ34 UZZ34 VAP34 VBF34 VBV34 VCL34 VDB34 VDR34 VEH34 VEX34 VFN34 VGD34 VGT34 VHJ34 VHZ34 VIP34 VJF34 VJV34 VKL34 VLB34 VLR34 VMH34 VMX34 VNN34 VOD34 VOT34 VPJ34 VPZ34 VQP34 VRF34 VRV34 VSL34 VTB34 VTR34 VUH34 VUX34 VVN34 VWD34 VWT34 VXJ34 VXZ34 VYP34 VZF34 VZV34 WAL34 WBB34 WBR34 WCH34 WCX34 WDN34 WED34 WET34 WFJ34 WFZ34 WGP34 WHF34 WHV34 WIL34 WJB34 WJR34 WKH34 WKX34 WLN34 WMD34 WMT34 WNJ34 WNZ34 WOP34 WPF34 WPV34 WQL34 WRB34 WRR34 WSH34 WSX34 WTN34 WUD34 WUT34 WVJ34 WVZ34 WWP34 WXF34 WXV34 WYL34 WZB34 WZR34 XAH34 XAX34 XBN34 XCD34 XCT34 XDJ34 XDZ34 XEP34">
    <cfRule type="cellIs" dxfId="506" priority="90" operator="equal">
      <formula>$Q$28</formula>
    </cfRule>
  </conditionalFormatting>
  <dataValidations count="1">
    <dataValidation type="decimal" allowBlank="1" showInputMessage="1" showErrorMessage="1" sqref="J12" xr:uid="{4894E912-4BEA-42E8-B25D-D0A2C394F978}">
      <formula1>0</formula1>
      <formula2>100</formula2>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Spinner 3">
              <controlPr defaultSize="0" autoPict="0">
                <anchor moveWithCells="1" sizeWithCells="1">
                  <from>
                    <xdr:col>10</xdr:col>
                    <xdr:colOff>209550</xdr:colOff>
                    <xdr:row>34</xdr:row>
                    <xdr:rowOff>38100</xdr:rowOff>
                  </from>
                  <to>
                    <xdr:col>10</xdr:col>
                    <xdr:colOff>819150</xdr:colOff>
                    <xdr:row>37</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tabColor theme="0"/>
  </sheetPr>
  <dimension ref="A1:AK314"/>
  <sheetViews>
    <sheetView showGridLines="0" showRowColHeaders="0" zoomScaleNormal="100" workbookViewId="0">
      <selection activeCell="W17" sqref="W17"/>
    </sheetView>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4" customWidth="1"/>
    <col min="25" max="31" width="11.42578125" style="4"/>
    <col min="32" max="16384" width="11.42578125" style="3"/>
  </cols>
  <sheetData>
    <row r="1" spans="1:37" s="30" customFormat="1" ht="38.25" customHeight="1">
      <c r="A1" s="106"/>
      <c r="V1" s="4"/>
      <c r="W1" s="4"/>
      <c r="X1" s="4"/>
      <c r="Y1" s="4"/>
      <c r="Z1" s="4"/>
      <c r="AA1" s="4"/>
      <c r="AB1" s="4"/>
      <c r="AC1" s="4"/>
      <c r="AD1" s="4"/>
      <c r="AE1" s="4"/>
      <c r="AF1" s="37">
        <f>IF(O14=D108,0,1)</f>
        <v>1</v>
      </c>
      <c r="AG1" s="4"/>
      <c r="AH1" s="4"/>
      <c r="AI1" s="4"/>
      <c r="AJ1" s="4"/>
      <c r="AK1" s="4"/>
    </row>
    <row r="2" spans="1:37" s="30" customFormat="1" ht="18" customHeight="1">
      <c r="A2" s="7"/>
      <c r="V2" s="4"/>
      <c r="W2" s="4"/>
      <c r="X2" s="4"/>
      <c r="Y2" s="4"/>
      <c r="Z2" s="4"/>
      <c r="AA2" s="4"/>
      <c r="AB2" s="4"/>
      <c r="AC2" s="4"/>
      <c r="AD2" s="4"/>
      <c r="AE2" s="4"/>
      <c r="AF2" s="4"/>
      <c r="AG2" s="4"/>
      <c r="AH2" s="4"/>
      <c r="AI2" s="4"/>
      <c r="AJ2" s="4"/>
      <c r="AK2" s="4"/>
    </row>
    <row r="3" spans="1:37" ht="22.7" customHeight="1">
      <c r="A3" s="6"/>
      <c r="B3" s="6"/>
      <c r="C3" s="6"/>
      <c r="D3" s="6"/>
      <c r="E3" s="6"/>
      <c r="F3" s="503" t="s">
        <v>823</v>
      </c>
      <c r="G3" s="503"/>
      <c r="H3" s="503"/>
      <c r="I3" s="503"/>
      <c r="J3" s="503"/>
      <c r="K3" s="503"/>
      <c r="L3" s="470" t="str">
        <f>IF(N3&gt;0,N4," ")</f>
        <v>Ç</v>
      </c>
      <c r="M3" s="470"/>
      <c r="N3" s="4">
        <f>Betinitial</f>
        <v>0.67</v>
      </c>
      <c r="O3" s="6"/>
      <c r="P3" s="504" t="str">
        <f>Gagnant!R3</f>
        <v>Inactif</v>
      </c>
      <c r="Q3" s="504"/>
      <c r="R3" s="504"/>
      <c r="S3" s="504"/>
      <c r="T3" s="248"/>
      <c r="U3" s="6"/>
      <c r="V3" s="5"/>
      <c r="W3" s="5"/>
    </row>
    <row r="4" spans="1:37" ht="23.25" customHeight="1">
      <c r="A4" s="6"/>
      <c r="B4" s="6"/>
      <c r="C4" s="6"/>
      <c r="D4" s="6"/>
      <c r="E4" s="6"/>
      <c r="F4" s="503"/>
      <c r="G4" s="503"/>
      <c r="H4" s="503"/>
      <c r="I4" s="503"/>
      <c r="J4" s="503"/>
      <c r="K4" s="503"/>
      <c r="L4" s="470"/>
      <c r="M4" s="470"/>
      <c r="N4" s="612" t="s">
        <v>869</v>
      </c>
      <c r="O4" s="6"/>
      <c r="P4" s="504"/>
      <c r="Q4" s="504"/>
      <c r="R4" s="504"/>
      <c r="S4" s="504"/>
      <c r="T4" s="248"/>
      <c r="U4" s="6"/>
      <c r="V4" s="5"/>
      <c r="W4" s="5"/>
    </row>
    <row r="5" spans="1:37" ht="17.45" customHeight="1">
      <c r="A5" s="6"/>
      <c r="B5" s="6"/>
      <c r="C5" s="6"/>
      <c r="D5" s="6"/>
      <c r="E5" s="6"/>
      <c r="F5" s="503"/>
      <c r="G5" s="503"/>
      <c r="H5" s="503"/>
      <c r="I5" s="503"/>
      <c r="J5" s="503"/>
      <c r="K5" s="503"/>
      <c r="L5" s="470"/>
      <c r="M5" s="470"/>
      <c r="N5" s="4"/>
      <c r="O5" s="6"/>
      <c r="P5" s="532" t="str">
        <f ca="1">Gagnant!R5</f>
        <v xml:space="preserve"> </v>
      </c>
      <c r="Q5" s="532"/>
      <c r="R5" s="532"/>
      <c r="S5" s="532"/>
      <c r="T5" s="6"/>
      <c r="U5" s="6"/>
      <c r="V5" s="5"/>
      <c r="W5" s="5"/>
    </row>
    <row r="6" spans="1:37" ht="15" customHeight="1">
      <c r="A6" s="9"/>
      <c r="B6" s="9"/>
      <c r="C6" s="9"/>
      <c r="D6" s="9"/>
      <c r="E6" s="9"/>
      <c r="F6" s="503"/>
      <c r="G6" s="503"/>
      <c r="H6" s="503"/>
      <c r="I6" s="503"/>
      <c r="J6" s="503"/>
      <c r="K6" s="503"/>
      <c r="L6" s="470"/>
      <c r="M6" s="470"/>
      <c r="N6" s="291"/>
      <c r="O6" s="291"/>
      <c r="P6" s="291"/>
      <c r="Q6" s="291"/>
      <c r="R6" s="9"/>
      <c r="S6" s="9"/>
      <c r="T6" s="9"/>
      <c r="U6" s="9"/>
      <c r="V6" s="292"/>
      <c r="W6" s="292"/>
    </row>
    <row r="7" spans="1:37" ht="19.5" customHeight="1">
      <c r="A7" s="9"/>
      <c r="B7" s="293"/>
      <c r="C7" s="9"/>
      <c r="D7" s="293"/>
      <c r="E7" s="9"/>
      <c r="F7" s="9"/>
      <c r="G7" s="290"/>
      <c r="H7" s="290"/>
      <c r="I7" s="290"/>
      <c r="J7" s="290"/>
      <c r="K7" s="289"/>
      <c r="L7" s="289"/>
      <c r="M7" s="289"/>
      <c r="N7" s="291"/>
      <c r="O7" s="291"/>
      <c r="P7" s="291"/>
      <c r="Q7" s="291"/>
      <c r="R7" s="294"/>
      <c r="S7" s="294"/>
      <c r="T7" s="294"/>
      <c r="U7" s="9"/>
      <c r="V7" s="13"/>
      <c r="W7" s="292"/>
    </row>
    <row r="8" spans="1:37" ht="15.75" customHeight="1">
      <c r="A8" s="29"/>
      <c r="B8" s="118"/>
      <c r="C8" s="118"/>
      <c r="D8" s="118"/>
      <c r="E8" s="118"/>
      <c r="F8" s="118"/>
      <c r="G8" s="118"/>
      <c r="H8" s="118"/>
      <c r="I8" s="118"/>
      <c r="J8" s="118"/>
      <c r="K8" s="118"/>
      <c r="L8" s="118"/>
      <c r="M8" s="118"/>
      <c r="N8" s="29"/>
      <c r="P8" s="531" t="s">
        <v>782</v>
      </c>
      <c r="Q8" s="531"/>
      <c r="R8" s="531"/>
      <c r="S8" s="531"/>
      <c r="T8" s="531"/>
      <c r="U8" s="531"/>
      <c r="V8" s="37"/>
      <c r="W8" s="5"/>
    </row>
    <row r="9" spans="1:37" ht="15" customHeight="1">
      <c r="A9" s="29"/>
      <c r="B9" s="118"/>
      <c r="C9" s="118"/>
      <c r="D9" s="118"/>
      <c r="E9" s="118"/>
      <c r="F9" s="118"/>
      <c r="G9" s="118"/>
      <c r="H9" s="118"/>
      <c r="I9" s="118"/>
      <c r="J9" s="118"/>
      <c r="K9" s="118"/>
      <c r="L9" s="118"/>
      <c r="M9" s="118"/>
      <c r="N9" s="29"/>
      <c r="P9" s="531"/>
      <c r="Q9" s="531"/>
      <c r="R9" s="531"/>
      <c r="S9" s="531"/>
      <c r="T9" s="531"/>
      <c r="U9" s="531"/>
      <c r="V9" s="37"/>
      <c r="W9" s="5"/>
      <c r="AF9" s="17"/>
    </row>
    <row r="10" spans="1:37" ht="15" customHeight="1">
      <c r="A10" s="29"/>
      <c r="B10" s="118"/>
      <c r="C10" s="118"/>
      <c r="D10" s="118"/>
      <c r="E10" s="118"/>
      <c r="F10" s="118"/>
      <c r="G10" s="118"/>
      <c r="H10" s="118"/>
      <c r="I10" s="118"/>
      <c r="J10" s="118"/>
      <c r="K10" s="118"/>
      <c r="L10" s="118"/>
      <c r="M10" s="118"/>
      <c r="N10" s="29"/>
      <c r="P10" s="531"/>
      <c r="Q10" s="531"/>
      <c r="R10" s="531"/>
      <c r="S10" s="531"/>
      <c r="T10" s="531"/>
      <c r="U10" s="531"/>
      <c r="V10" s="37"/>
      <c r="W10" s="5">
        <f>IF(D1_Conseil_B&gt;0,1,0)</f>
        <v>0</v>
      </c>
      <c r="AF10" s="17"/>
    </row>
    <row r="11" spans="1:37" ht="15" customHeight="1">
      <c r="A11" s="29"/>
      <c r="B11" s="118"/>
      <c r="C11" s="118"/>
      <c r="D11" s="118"/>
      <c r="E11" s="118"/>
      <c r="F11" s="118"/>
      <c r="G11" s="118"/>
      <c r="H11" s="118"/>
      <c r="I11" s="118"/>
      <c r="J11" s="118"/>
      <c r="K11" s="118"/>
      <c r="L11" s="118"/>
      <c r="M11" s="118"/>
      <c r="N11" s="29"/>
      <c r="P11" s="531"/>
      <c r="Q11" s="531"/>
      <c r="R11" s="531"/>
      <c r="S11" s="531"/>
      <c r="T11" s="531"/>
      <c r="U11" s="531"/>
      <c r="V11" s="37"/>
      <c r="W11" s="5">
        <f>IF(D2_conseil_B&gt;0,1,0)</f>
        <v>0</v>
      </c>
      <c r="AF11" s="17"/>
    </row>
    <row r="12" spans="1:37" ht="15" customHeight="1">
      <c r="A12" s="29"/>
      <c r="B12" s="118"/>
      <c r="C12" s="118"/>
      <c r="D12" s="118"/>
      <c r="E12" s="118"/>
      <c r="F12" s="118"/>
      <c r="G12" s="118"/>
      <c r="H12" s="118"/>
      <c r="I12" s="118"/>
      <c r="J12" s="118"/>
      <c r="K12" s="118"/>
      <c r="L12" s="118"/>
      <c r="M12" s="118"/>
      <c r="N12" s="29"/>
      <c r="P12" s="531"/>
      <c r="Q12" s="531"/>
      <c r="R12" s="531"/>
      <c r="S12" s="531"/>
      <c r="T12" s="531"/>
      <c r="U12" s="531"/>
      <c r="V12" s="37"/>
      <c r="W12" s="5">
        <f>IF(D3_Conseil_B&gt;0,1,0)</f>
        <v>0</v>
      </c>
      <c r="AF12" s="17"/>
    </row>
    <row r="13" spans="1:37" ht="15" customHeight="1">
      <c r="A13" s="29"/>
      <c r="B13" s="118"/>
      <c r="C13" s="118"/>
      <c r="D13" s="118"/>
      <c r="E13" s="118"/>
      <c r="F13" s="118"/>
      <c r="G13" s="118"/>
      <c r="H13" s="118"/>
      <c r="I13" s="118"/>
      <c r="J13" s="118"/>
      <c r="K13" s="118"/>
      <c r="L13" s="118"/>
      <c r="M13" s="118"/>
      <c r="N13" s="29"/>
      <c r="P13" s="531"/>
      <c r="Q13" s="531"/>
      <c r="R13" s="531"/>
      <c r="S13" s="531"/>
      <c r="T13" s="531"/>
      <c r="U13" s="531"/>
      <c r="V13" s="37"/>
      <c r="W13" s="5">
        <f>IF(D4_Conseil_B&gt;0,1,0)</f>
        <v>0</v>
      </c>
      <c r="AF13" s="17"/>
    </row>
    <row r="14" spans="1:37" ht="15" customHeight="1">
      <c r="A14" s="29"/>
      <c r="B14" s="118"/>
      <c r="C14" s="118"/>
      <c r="D14" s="118"/>
      <c r="E14" s="118"/>
      <c r="F14" s="118"/>
      <c r="G14" s="118"/>
      <c r="H14" s="118"/>
      <c r="I14" s="118"/>
      <c r="J14" s="118"/>
      <c r="K14" s="118"/>
      <c r="L14" s="118"/>
      <c r="M14" s="118"/>
      <c r="N14" s="29"/>
      <c r="P14" s="531"/>
      <c r="Q14" s="531"/>
      <c r="R14" s="531"/>
      <c r="S14" s="531"/>
      <c r="T14" s="531"/>
      <c r="U14" s="531"/>
      <c r="V14" s="37"/>
      <c r="W14" s="5">
        <f>IF(D5_Conseil_B&gt;0,1,0)</f>
        <v>0</v>
      </c>
      <c r="AF14" s="17"/>
    </row>
    <row r="15" spans="1:37" ht="15" customHeight="1">
      <c r="A15" s="29">
        <f>IF(D1_Conseil_B=1,D15,0)</f>
        <v>0</v>
      </c>
      <c r="B15" s="118"/>
      <c r="C15" s="118"/>
      <c r="D15" s="118"/>
      <c r="E15" s="118"/>
      <c r="F15" s="118"/>
      <c r="G15" s="118"/>
      <c r="H15" s="118"/>
      <c r="I15" s="118"/>
      <c r="J15" s="118"/>
      <c r="K15" s="118"/>
      <c r="L15" s="118"/>
      <c r="M15" s="118"/>
      <c r="N15" s="29"/>
      <c r="P15" s="531" t="str">
        <f>CONCATENATE(fotdim," dimension(s) évaluée(s) sur 12")</f>
        <v>0 dimension(s) évaluée(s) sur 12</v>
      </c>
      <c r="Q15" s="531"/>
      <c r="R15" s="531"/>
      <c r="S15" s="531"/>
      <c r="T15" s="531"/>
      <c r="U15" s="531"/>
      <c r="V15" s="37"/>
      <c r="W15" s="5">
        <f>IF(D6_Conseil_B&gt;0,1,0)</f>
        <v>0</v>
      </c>
      <c r="AF15" s="17"/>
    </row>
    <row r="16" spans="1:37" ht="15" customHeight="1">
      <c r="A16" s="29"/>
      <c r="B16" s="118"/>
      <c r="C16" s="118"/>
      <c r="D16" s="118"/>
      <c r="E16" s="118"/>
      <c r="F16" s="118"/>
      <c r="G16" s="118"/>
      <c r="H16" s="118"/>
      <c r="I16" s="118"/>
      <c r="J16" s="118"/>
      <c r="K16" s="118"/>
      <c r="L16" s="118"/>
      <c r="M16" s="118"/>
      <c r="N16" s="29"/>
      <c r="P16" s="531"/>
      <c r="Q16" s="531"/>
      <c r="R16" s="531"/>
      <c r="S16" s="531"/>
      <c r="T16" s="531"/>
      <c r="U16" s="531"/>
      <c r="V16" s="37" t="s">
        <v>637</v>
      </c>
      <c r="W16" s="5">
        <f>IF(D7_Conseil_B&gt;0,1,0)</f>
        <v>0</v>
      </c>
      <c r="AF16" s="17"/>
    </row>
    <row r="17" spans="1:32" ht="15" customHeight="1">
      <c r="A17" s="29">
        <f>IF(D1_Conseil_B=2,D17,0)</f>
        <v>0</v>
      </c>
      <c r="B17" s="118"/>
      <c r="C17" s="118"/>
      <c r="D17" s="118"/>
      <c r="E17" s="118"/>
      <c r="F17" s="118"/>
      <c r="G17" s="118"/>
      <c r="H17" s="118"/>
      <c r="I17" s="118"/>
      <c r="J17" s="118"/>
      <c r="K17" s="118"/>
      <c r="L17" s="118"/>
      <c r="M17" s="118"/>
      <c r="N17" s="29"/>
      <c r="P17" s="531"/>
      <c r="Q17" s="531"/>
      <c r="R17" s="531"/>
      <c r="S17" s="531"/>
      <c r="T17" s="531"/>
      <c r="U17" s="531"/>
      <c r="V17" s="37">
        <f>SUM(W9:W22)</f>
        <v>0</v>
      </c>
      <c r="W17" s="5">
        <f>IF(D8_Conseil_B&gt;0,1,0)</f>
        <v>0</v>
      </c>
      <c r="AF17" s="17"/>
    </row>
    <row r="18" spans="1:32" ht="15" customHeight="1">
      <c r="A18" s="29"/>
      <c r="B18" s="118"/>
      <c r="C18" s="118"/>
      <c r="D18" s="118"/>
      <c r="E18" s="118"/>
      <c r="F18" s="118"/>
      <c r="G18" s="118"/>
      <c r="H18" s="118"/>
      <c r="I18" s="118"/>
      <c r="J18" s="118"/>
      <c r="K18" s="118"/>
      <c r="L18" s="118"/>
      <c r="M18" s="118"/>
      <c r="N18" s="118"/>
      <c r="P18" s="531"/>
      <c r="Q18" s="531"/>
      <c r="R18" s="531"/>
      <c r="S18" s="531"/>
      <c r="T18" s="531"/>
      <c r="U18" s="531"/>
      <c r="V18" s="37"/>
      <c r="W18" s="5">
        <f>IF(D9_Conseil_B&gt;0,1,0)</f>
        <v>0</v>
      </c>
      <c r="AF18" s="17"/>
    </row>
    <row r="19" spans="1:32" ht="15" customHeight="1">
      <c r="A19" s="29">
        <f>IF(D1_Conseil_B=3,D19,0)</f>
        <v>0</v>
      </c>
      <c r="B19" s="118"/>
      <c r="C19" s="118"/>
      <c r="D19" s="118"/>
      <c r="E19" s="118"/>
      <c r="F19" s="118"/>
      <c r="G19" s="118"/>
      <c r="H19" s="118"/>
      <c r="I19" s="118"/>
      <c r="J19" s="118"/>
      <c r="K19" s="118"/>
      <c r="L19" s="118"/>
      <c r="M19" s="118"/>
      <c r="N19" s="118"/>
      <c r="R19" s="26"/>
      <c r="S19" s="26"/>
      <c r="T19" s="26"/>
      <c r="U19" s="26"/>
      <c r="V19" s="37"/>
      <c r="W19" s="5">
        <f>IF(D10_Conseil_B&gt;0,1,0)</f>
        <v>0</v>
      </c>
      <c r="AF19" s="17"/>
    </row>
    <row r="20" spans="1:32" ht="15" customHeight="1">
      <c r="A20" s="29"/>
      <c r="B20" s="118"/>
      <c r="C20" s="118"/>
      <c r="D20" s="118"/>
      <c r="E20" s="118"/>
      <c r="F20" s="118"/>
      <c r="G20" s="118"/>
      <c r="H20" s="118"/>
      <c r="I20" s="118"/>
      <c r="J20" s="118"/>
      <c r="K20" s="118"/>
      <c r="L20" s="118"/>
      <c r="M20" s="118"/>
      <c r="N20" s="118"/>
      <c r="O20" s="153"/>
      <c r="V20" s="258"/>
      <c r="W20" s="5">
        <f>IF(D11_Conseil_B&gt;0,1,0)</f>
        <v>0</v>
      </c>
      <c r="AF20" s="17"/>
    </row>
    <row r="21" spans="1:32" ht="15" customHeight="1">
      <c r="A21" s="29">
        <f>IF(D1_Conseil_B=4,D21,0)</f>
        <v>0</v>
      </c>
      <c r="B21" s="118"/>
      <c r="C21" s="118"/>
      <c r="D21" s="118"/>
      <c r="E21" s="118"/>
      <c r="F21" s="118"/>
      <c r="G21" s="118"/>
      <c r="H21" s="118"/>
      <c r="I21" s="118"/>
      <c r="J21" s="118"/>
      <c r="K21" s="118"/>
      <c r="L21" s="118"/>
      <c r="M21" s="118"/>
      <c r="N21" s="118"/>
      <c r="O21" s="153"/>
      <c r="W21" s="5">
        <f>IF(D12_Conseil_B&gt;0,1,0)</f>
        <v>0</v>
      </c>
      <c r="AF21" s="17"/>
    </row>
    <row r="22" spans="1:32" ht="15" customHeight="1">
      <c r="A22" s="29"/>
      <c r="B22" s="118"/>
      <c r="C22" s="118"/>
      <c r="D22" s="118"/>
      <c r="E22" s="118"/>
      <c r="F22" s="118"/>
      <c r="G22" s="118"/>
      <c r="H22" s="118"/>
      <c r="I22" s="118"/>
      <c r="J22" s="118"/>
      <c r="K22" s="118"/>
      <c r="L22" s="118"/>
      <c r="M22" s="118"/>
      <c r="N22" s="118"/>
      <c r="O22" s="167"/>
      <c r="P22" s="531" t="s">
        <v>806</v>
      </c>
      <c r="Q22" s="531"/>
      <c r="R22" s="531"/>
      <c r="S22" s="531"/>
      <c r="T22" s="531"/>
      <c r="U22" s="531"/>
      <c r="V22" s="529"/>
      <c r="W22" s="529"/>
      <c r="AF22" s="17"/>
    </row>
    <row r="23" spans="1:32" ht="15" customHeight="1">
      <c r="A23" s="29">
        <f>IF(D1_Conseil_B=5,D23,0)</f>
        <v>0</v>
      </c>
      <c r="B23" s="118"/>
      <c r="C23" s="118"/>
      <c r="D23" s="118"/>
      <c r="E23" s="118"/>
      <c r="F23" s="118"/>
      <c r="G23" s="118"/>
      <c r="H23" s="118"/>
      <c r="I23" s="118"/>
      <c r="J23" s="118"/>
      <c r="K23" s="118"/>
      <c r="L23" s="118"/>
      <c r="M23" s="118"/>
      <c r="N23" s="118"/>
      <c r="O23" s="167"/>
      <c r="P23" s="531"/>
      <c r="Q23" s="531"/>
      <c r="R23" s="531"/>
      <c r="S23" s="531"/>
      <c r="T23" s="531"/>
      <c r="U23" s="531"/>
      <c r="V23" s="439"/>
      <c r="W23" s="439"/>
      <c r="AF23" s="17"/>
    </row>
    <row r="24" spans="1:32" ht="15" customHeight="1">
      <c r="A24" s="213">
        <f>SUM(A15:A23)</f>
        <v>0</v>
      </c>
      <c r="B24" s="118"/>
      <c r="C24" s="118"/>
      <c r="D24" s="118"/>
      <c r="E24" s="118"/>
      <c r="F24" s="118"/>
      <c r="G24" s="118"/>
      <c r="H24" s="118"/>
      <c r="I24" s="118"/>
      <c r="J24" s="118"/>
      <c r="K24" s="118"/>
      <c r="L24" s="118"/>
      <c r="M24" s="118"/>
      <c r="N24" s="118"/>
      <c r="O24" s="256"/>
      <c r="P24" s="531"/>
      <c r="Q24" s="531"/>
      <c r="R24" s="531"/>
      <c r="S24" s="531"/>
      <c r="T24" s="531"/>
      <c r="U24" s="531"/>
      <c r="V24" s="439"/>
      <c r="W24" s="439"/>
      <c r="AF24" s="17"/>
    </row>
    <row r="25" spans="1:32" ht="15" customHeight="1">
      <c r="A25" s="29"/>
      <c r="B25" s="118"/>
      <c r="C25" s="118"/>
      <c r="D25" s="118"/>
      <c r="E25" s="118"/>
      <c r="F25" s="118"/>
      <c r="G25" s="118"/>
      <c r="H25" s="118"/>
      <c r="I25" s="118"/>
      <c r="J25" s="118"/>
      <c r="K25" s="118"/>
      <c r="L25" s="118"/>
      <c r="M25" s="118"/>
      <c r="N25" s="118"/>
      <c r="O25" s="256"/>
      <c r="P25" s="531"/>
      <c r="Q25" s="531"/>
      <c r="R25" s="531"/>
      <c r="S25" s="531"/>
      <c r="T25" s="531"/>
      <c r="U25" s="531"/>
      <c r="V25" s="439"/>
      <c r="W25" s="439"/>
      <c r="AF25" s="17"/>
    </row>
    <row r="26" spans="1:32" ht="15" customHeight="1">
      <c r="A26" s="29"/>
      <c r="B26" s="118"/>
      <c r="C26" s="118"/>
      <c r="D26" s="118"/>
      <c r="E26" s="118"/>
      <c r="F26" s="118"/>
      <c r="G26" s="118"/>
      <c r="H26" s="118"/>
      <c r="I26" s="118"/>
      <c r="J26" s="118"/>
      <c r="K26" s="118"/>
      <c r="L26" s="118"/>
      <c r="M26" s="118"/>
      <c r="N26" s="118"/>
      <c r="O26" s="256"/>
      <c r="P26" s="531"/>
      <c r="Q26" s="531"/>
      <c r="R26" s="531"/>
      <c r="S26" s="531"/>
      <c r="T26" s="531"/>
      <c r="U26" s="531"/>
      <c r="V26" s="530"/>
      <c r="W26" s="530"/>
      <c r="AF26" s="17"/>
    </row>
    <row r="27" spans="1:32" ht="15" customHeight="1">
      <c r="A27" s="29"/>
      <c r="B27" s="118"/>
      <c r="C27" s="118"/>
      <c r="D27" s="118"/>
      <c r="E27" s="118"/>
      <c r="F27" s="118"/>
      <c r="G27" s="118"/>
      <c r="H27" s="118"/>
      <c r="I27" s="118"/>
      <c r="J27" s="118"/>
      <c r="K27" s="118"/>
      <c r="L27" s="118"/>
      <c r="M27" s="118"/>
      <c r="N27" s="118"/>
      <c r="O27" s="151"/>
      <c r="P27" s="531"/>
      <c r="Q27" s="531"/>
      <c r="R27" s="531"/>
      <c r="S27" s="531"/>
      <c r="T27" s="531"/>
      <c r="U27" s="531"/>
      <c r="V27" s="530"/>
      <c r="W27" s="530"/>
      <c r="AF27" s="17"/>
    </row>
    <row r="28" spans="1:32" ht="15" customHeight="1">
      <c r="A28" s="29"/>
      <c r="B28" s="118"/>
      <c r="C28" s="118"/>
      <c r="D28" s="118"/>
      <c r="E28" s="118"/>
      <c r="F28" s="118"/>
      <c r="G28" s="118"/>
      <c r="H28" s="118"/>
      <c r="I28" s="118"/>
      <c r="J28" s="118"/>
      <c r="K28" s="118"/>
      <c r="L28" s="118"/>
      <c r="M28" s="118"/>
      <c r="N28" s="118"/>
      <c r="O28" s="151"/>
      <c r="P28" s="531"/>
      <c r="Q28" s="531"/>
      <c r="R28" s="531"/>
      <c r="S28" s="531"/>
      <c r="T28" s="531"/>
      <c r="U28" s="531"/>
      <c r="Y28" s="109"/>
      <c r="AF28" s="17"/>
    </row>
    <row r="29" spans="1:32" ht="15" customHeight="1">
      <c r="A29" s="29"/>
      <c r="B29" s="118"/>
      <c r="C29" s="118"/>
      <c r="D29" s="118"/>
      <c r="E29" s="118"/>
      <c r="F29" s="118"/>
      <c r="G29" s="118"/>
      <c r="H29" s="118"/>
      <c r="I29" s="118"/>
      <c r="J29" s="118"/>
      <c r="K29" s="118"/>
      <c r="L29" s="118"/>
      <c r="M29" s="118"/>
      <c r="N29" s="118"/>
      <c r="O29" s="257"/>
      <c r="P29" s="531"/>
      <c r="Q29" s="531"/>
      <c r="R29" s="531"/>
      <c r="S29" s="531"/>
      <c r="T29" s="531"/>
      <c r="U29" s="531"/>
      <c r="Y29" s="109"/>
    </row>
    <row r="30" spans="1:32" ht="15" customHeight="1">
      <c r="A30" s="29"/>
      <c r="B30" s="118"/>
      <c r="C30" s="118"/>
      <c r="D30" s="118"/>
      <c r="E30" s="118"/>
      <c r="F30" s="118"/>
      <c r="G30" s="118"/>
      <c r="H30" s="118"/>
      <c r="I30" s="118"/>
      <c r="J30" s="118"/>
      <c r="K30" s="118"/>
      <c r="L30" s="118"/>
      <c r="M30" s="118"/>
      <c r="N30" s="118"/>
      <c r="O30" s="257"/>
      <c r="P30" s="531"/>
      <c r="Q30" s="531"/>
      <c r="R30" s="531"/>
      <c r="S30" s="531"/>
      <c r="T30" s="531"/>
      <c r="U30" s="531"/>
    </row>
    <row r="31" spans="1:32" ht="15" customHeight="1">
      <c r="A31" s="29"/>
      <c r="B31" s="118"/>
      <c r="C31" s="118"/>
      <c r="D31" s="118"/>
      <c r="E31" s="118"/>
      <c r="F31" s="118"/>
      <c r="G31" s="118"/>
      <c r="H31" s="118"/>
      <c r="I31" s="118"/>
      <c r="J31" s="118"/>
      <c r="K31" s="118"/>
      <c r="L31" s="118"/>
      <c r="M31" s="118"/>
      <c r="N31" s="118"/>
      <c r="O31" s="257"/>
      <c r="P31" s="531"/>
      <c r="Q31" s="531"/>
      <c r="R31" s="531"/>
      <c r="S31" s="531"/>
      <c r="T31" s="531"/>
      <c r="U31" s="531"/>
      <c r="W31" s="109"/>
    </row>
    <row r="32" spans="1:32" ht="15" customHeight="1">
      <c r="A32" s="29"/>
      <c r="B32" s="118"/>
      <c r="C32" s="118"/>
      <c r="D32" s="118"/>
      <c r="E32" s="118"/>
      <c r="F32" s="118"/>
      <c r="G32" s="118"/>
      <c r="H32" s="118"/>
      <c r="I32" s="118"/>
      <c r="J32" s="118"/>
      <c r="K32" s="118"/>
      <c r="L32" s="118"/>
      <c r="M32" s="118"/>
      <c r="N32" s="118"/>
      <c r="O32" s="4"/>
      <c r="P32" s="531"/>
      <c r="Q32" s="531"/>
      <c r="R32" s="531"/>
      <c r="S32" s="531"/>
      <c r="T32" s="531"/>
      <c r="U32" s="531"/>
    </row>
    <row r="33" spans="1:22" ht="15" customHeight="1">
      <c r="A33" s="29"/>
      <c r="B33" s="118"/>
      <c r="C33" s="118"/>
      <c r="D33" s="118"/>
      <c r="E33" s="29"/>
      <c r="F33" s="118"/>
      <c r="G33" s="118"/>
      <c r="H33" s="118"/>
      <c r="I33" s="118"/>
      <c r="J33" s="118"/>
      <c r="K33" s="118"/>
      <c r="L33" s="118"/>
      <c r="M33" s="118"/>
      <c r="N33" s="118"/>
      <c r="O33" s="156"/>
      <c r="P33" s="531"/>
      <c r="Q33" s="531"/>
      <c r="R33" s="531"/>
      <c r="S33" s="531"/>
      <c r="T33" s="531"/>
      <c r="U33" s="531"/>
      <c r="V33" s="26"/>
    </row>
    <row r="34" spans="1:22" ht="15" customHeight="1">
      <c r="A34" s="29"/>
      <c r="B34" s="118"/>
      <c r="C34" s="118"/>
      <c r="D34" s="118"/>
      <c r="E34" s="118"/>
      <c r="F34" s="118"/>
      <c r="G34" s="118"/>
      <c r="H34" s="118"/>
      <c r="I34" s="118"/>
      <c r="J34" s="118"/>
      <c r="K34" s="118"/>
      <c r="L34" s="118"/>
      <c r="M34" s="118"/>
      <c r="N34" s="118"/>
      <c r="O34" s="156"/>
      <c r="P34" s="531"/>
      <c r="Q34" s="531"/>
      <c r="R34" s="531"/>
      <c r="S34" s="531"/>
      <c r="T34" s="531"/>
      <c r="U34" s="531"/>
      <c r="V34" s="26"/>
    </row>
    <row r="35" spans="1:22" ht="15" customHeight="1">
      <c r="A35" s="29"/>
      <c r="B35" s="118"/>
      <c r="C35" s="118"/>
      <c r="D35" s="118"/>
      <c r="E35" s="118"/>
      <c r="F35" s="118"/>
      <c r="G35" s="118"/>
      <c r="H35" s="118"/>
      <c r="I35" s="118"/>
      <c r="J35" s="118"/>
      <c r="K35" s="118"/>
      <c r="L35" s="118"/>
      <c r="M35" s="118"/>
      <c r="N35" s="118"/>
      <c r="O35" s="156"/>
      <c r="P35" s="531"/>
      <c r="Q35" s="531"/>
      <c r="R35" s="531"/>
      <c r="S35" s="531"/>
      <c r="T35" s="531"/>
      <c r="U35" s="531"/>
      <c r="V35" s="26"/>
    </row>
    <row r="36" spans="1:22" ht="15" customHeight="1">
      <c r="A36" s="29"/>
      <c r="B36" s="29"/>
      <c r="C36" s="29"/>
      <c r="D36" s="29"/>
      <c r="E36" s="29"/>
      <c r="F36" s="29"/>
      <c r="G36" s="29"/>
      <c r="H36" s="29"/>
      <c r="I36" s="29"/>
      <c r="J36" s="29"/>
      <c r="K36" s="29"/>
      <c r="L36" s="29"/>
      <c r="M36" s="29"/>
      <c r="N36" s="29"/>
      <c r="O36" s="6"/>
      <c r="P36" s="531"/>
      <c r="Q36" s="531"/>
      <c r="R36" s="531"/>
      <c r="S36" s="531"/>
      <c r="T36" s="531"/>
      <c r="U36" s="531"/>
    </row>
    <row r="37" spans="1:22" ht="15" customHeight="1"/>
    <row r="98" spans="1:15" s="4" customFormat="1"/>
    <row r="99" spans="1:15" s="4" customFormat="1"/>
    <row r="100" spans="1:15" s="4" customFormat="1"/>
    <row r="101" spans="1:15" s="4" customFormat="1" ht="15" customHeight="1">
      <c r="A101" s="4">
        <v>1</v>
      </c>
      <c r="B101" s="4" t="s">
        <v>12</v>
      </c>
      <c r="C101" s="18"/>
      <c r="D101" s="4" t="s">
        <v>10</v>
      </c>
      <c r="E101" s="4">
        <v>1</v>
      </c>
      <c r="F101" s="4" t="s">
        <v>485</v>
      </c>
      <c r="G101" s="19">
        <v>20</v>
      </c>
      <c r="H101" s="19"/>
      <c r="I101" s="18"/>
      <c r="J101" s="18"/>
      <c r="K101" s="18"/>
      <c r="L101" s="18"/>
      <c r="M101" s="18"/>
      <c r="N101" s="18"/>
      <c r="O101" s="18"/>
    </row>
    <row r="102" spans="1:15" s="4" customFormat="1">
      <c r="A102" s="4">
        <v>2</v>
      </c>
      <c r="B102" s="4" t="s">
        <v>352</v>
      </c>
      <c r="C102" s="18"/>
      <c r="D102" s="4" t="s">
        <v>9</v>
      </c>
      <c r="E102" s="4">
        <v>2</v>
      </c>
      <c r="F102" s="4" t="s">
        <v>486</v>
      </c>
      <c r="G102" s="19">
        <v>20</v>
      </c>
      <c r="H102" s="19"/>
      <c r="I102" s="18"/>
      <c r="J102" s="18"/>
      <c r="K102" s="18"/>
      <c r="L102" s="18"/>
      <c r="M102" s="18"/>
      <c r="N102" s="18"/>
      <c r="O102" s="18"/>
    </row>
    <row r="103" spans="1:15" s="4" customFormat="1" ht="15" customHeight="1">
      <c r="A103" s="4">
        <v>3</v>
      </c>
      <c r="B103" s="4" t="s">
        <v>13</v>
      </c>
      <c r="C103" s="18"/>
      <c r="D103" s="4" t="s">
        <v>15</v>
      </c>
      <c r="E103" s="4">
        <v>3</v>
      </c>
      <c r="F103" s="4" t="s">
        <v>487</v>
      </c>
      <c r="G103" s="19">
        <v>20</v>
      </c>
      <c r="H103" s="19"/>
      <c r="I103" s="18"/>
      <c r="J103" s="18"/>
      <c r="K103" s="18"/>
      <c r="L103" s="18"/>
      <c r="M103" s="18"/>
      <c r="N103" s="18"/>
      <c r="O103" s="18"/>
    </row>
    <row r="104" spans="1:15" s="4" customFormat="1">
      <c r="A104" s="4">
        <v>4</v>
      </c>
      <c r="B104" s="4" t="s">
        <v>351</v>
      </c>
      <c r="D104" s="4" t="s">
        <v>16</v>
      </c>
      <c r="E104" s="4">
        <v>4</v>
      </c>
      <c r="F104" s="4" t="s">
        <v>488</v>
      </c>
      <c r="G104" s="19">
        <v>20</v>
      </c>
      <c r="H104" s="19"/>
    </row>
    <row r="105" spans="1:15" s="4" customFormat="1" ht="15" customHeight="1">
      <c r="A105" s="4">
        <v>5</v>
      </c>
      <c r="B105" s="4" t="s">
        <v>350</v>
      </c>
      <c r="D105" s="4" t="s">
        <v>11</v>
      </c>
      <c r="E105" s="4">
        <v>5</v>
      </c>
      <c r="F105" s="4" t="s">
        <v>490</v>
      </c>
      <c r="G105" s="19">
        <v>20</v>
      </c>
      <c r="H105" s="19"/>
    </row>
    <row r="106" spans="1:15" s="4" customFormat="1">
      <c r="B106" s="4" t="s">
        <v>17</v>
      </c>
      <c r="D106" s="19" t="s">
        <v>333</v>
      </c>
      <c r="E106" s="19">
        <v>6</v>
      </c>
      <c r="F106" s="19" t="s">
        <v>489</v>
      </c>
      <c r="G106" s="19"/>
      <c r="H106" s="19"/>
    </row>
    <row r="107" spans="1:15" s="4" customFormat="1" ht="15" customHeight="1">
      <c r="E107" s="4">
        <v>7</v>
      </c>
      <c r="F107" s="4" t="s">
        <v>333</v>
      </c>
      <c r="G107" s="4">
        <v>30</v>
      </c>
    </row>
    <row r="108" spans="1:15" s="4" customFormat="1">
      <c r="B108" s="4">
        <v>1</v>
      </c>
      <c r="D108" s="5" t="s">
        <v>233</v>
      </c>
    </row>
    <row r="109" spans="1:15" s="4" customFormat="1" ht="15" customHeight="1">
      <c r="B109" s="4">
        <v>2</v>
      </c>
      <c r="D109" s="4">
        <f>LOOKUP(E15,TSD_V1,TSD_R1)</f>
        <v>10</v>
      </c>
      <c r="E109" s="4">
        <f>LOOKUP(A16,TSD_V1,TSD_R1)</f>
        <v>10</v>
      </c>
      <c r="F109" s="4">
        <f>LOOKUP(A17,TSD_V1,TSD_R1)</f>
        <v>10</v>
      </c>
      <c r="G109" s="4">
        <f>LOOKUP(A18,TSD_V1,TSD_R1)</f>
        <v>10</v>
      </c>
      <c r="I109" s="4">
        <f>LOOKUP(A20,TSD_V1,TSD_R1)</f>
        <v>10</v>
      </c>
      <c r="J109" s="4">
        <f>LOOKUP(A21,TSD_V1,TSD_R1)</f>
        <v>10</v>
      </c>
      <c r="K109" s="4">
        <f>LOOKUP(A22,TSD_V1,TSD_R1)</f>
        <v>10</v>
      </c>
      <c r="L109" s="4">
        <f>LOOKUP(A23,TSD_V1,TSD_R1)</f>
        <v>10</v>
      </c>
      <c r="M109" s="4">
        <f>LOOKUP(A24,TSD_V1,TSD_R1)</f>
        <v>10</v>
      </c>
    </row>
    <row r="110" spans="1:15" s="4" customFormat="1">
      <c r="B110" s="4">
        <v>3</v>
      </c>
      <c r="D110" s="4">
        <f>D109</f>
        <v>10</v>
      </c>
      <c r="E110" s="4">
        <f t="shared" ref="E110:M110" si="0">IF(E109=0,D110,E109)</f>
        <v>10</v>
      </c>
      <c r="F110" s="4">
        <f t="shared" si="0"/>
        <v>10</v>
      </c>
      <c r="G110" s="4">
        <f t="shared" si="0"/>
        <v>10</v>
      </c>
      <c r="I110" s="4">
        <f>IF(I109=0,#REF!,I109)</f>
        <v>10</v>
      </c>
      <c r="J110" s="4">
        <f t="shared" si="0"/>
        <v>10</v>
      </c>
      <c r="K110" s="4">
        <f t="shared" si="0"/>
        <v>10</v>
      </c>
      <c r="L110" s="4">
        <f t="shared" si="0"/>
        <v>10</v>
      </c>
      <c r="M110" s="4">
        <f t="shared" si="0"/>
        <v>10</v>
      </c>
    </row>
    <row r="111" spans="1:15" s="4" customFormat="1">
      <c r="B111" s="4">
        <v>4</v>
      </c>
      <c r="D111" s="4">
        <v>1</v>
      </c>
      <c r="E111" s="4">
        <f>D109</f>
        <v>10</v>
      </c>
    </row>
    <row r="112" spans="1:15" s="4" customFormat="1">
      <c r="B112" s="4">
        <v>5</v>
      </c>
      <c r="D112" s="4">
        <f>D111+1</f>
        <v>2</v>
      </c>
      <c r="E112" s="4">
        <f>E109</f>
        <v>10</v>
      </c>
    </row>
    <row r="113" spans="2:11" s="4" customFormat="1">
      <c r="D113" s="4">
        <f t="shared" ref="D113:D120" si="1">D112+1</f>
        <v>3</v>
      </c>
      <c r="E113" s="4">
        <f>F109</f>
        <v>10</v>
      </c>
    </row>
    <row r="114" spans="2:11" s="4" customFormat="1">
      <c r="D114" s="4">
        <f t="shared" si="1"/>
        <v>4</v>
      </c>
      <c r="E114" s="4">
        <f>G109</f>
        <v>10</v>
      </c>
    </row>
    <row r="115" spans="2:11" s="4" customFormat="1">
      <c r="D115" s="4">
        <f t="shared" si="1"/>
        <v>5</v>
      </c>
      <c r="E115" s="4" t="e">
        <f>#REF!</f>
        <v>#REF!</v>
      </c>
    </row>
    <row r="116" spans="2:11" s="4" customFormat="1">
      <c r="D116" s="4">
        <f t="shared" si="1"/>
        <v>6</v>
      </c>
      <c r="E116" s="4">
        <f>I109</f>
        <v>10</v>
      </c>
    </row>
    <row r="117" spans="2:11" s="4" customFormat="1">
      <c r="D117" s="4">
        <f t="shared" si="1"/>
        <v>7</v>
      </c>
      <c r="E117" s="4">
        <f>J109</f>
        <v>10</v>
      </c>
    </row>
    <row r="118" spans="2:11" s="4" customFormat="1">
      <c r="D118" s="4">
        <f t="shared" si="1"/>
        <v>8</v>
      </c>
      <c r="E118" s="4">
        <f>K109*-1</f>
        <v>-10</v>
      </c>
    </row>
    <row r="119" spans="2:11" s="4" customFormat="1">
      <c r="D119" s="4">
        <f t="shared" si="1"/>
        <v>9</v>
      </c>
      <c r="E119" s="4">
        <f>L109</f>
        <v>10</v>
      </c>
    </row>
    <row r="120" spans="2:11" s="4" customFormat="1">
      <c r="D120" s="4">
        <f t="shared" si="1"/>
        <v>10</v>
      </c>
      <c r="E120" s="4">
        <f>M109</f>
        <v>10</v>
      </c>
    </row>
    <row r="121" spans="2:11" s="4" customFormat="1"/>
    <row r="122" spans="2:11" s="4" customFormat="1">
      <c r="B122" s="20" t="str">
        <f>IF(D1_Conseil_B&gt;1," ",F101)</f>
        <v xml:space="preserve">Seprocurer le rapport annuel de l'entreprise (souvent disponible sur le site web du client). </v>
      </c>
      <c r="C122" s="19"/>
      <c r="D122" s="19"/>
      <c r="E122" s="19"/>
      <c r="F122" s="19"/>
      <c r="G122" s="19"/>
      <c r="H122" s="19"/>
      <c r="I122" s="19"/>
      <c r="J122" s="19"/>
      <c r="K122" s="19"/>
    </row>
    <row r="123" spans="2:11" s="4" customFormat="1">
      <c r="B123" s="20" t="str">
        <f>IF(D1_Conseil_B&gt;2," ",F102)</f>
        <v xml:space="preserve">Se faire expliquer les processus de décision dans l'entreprise lors d'un entretien. </v>
      </c>
      <c r="C123" s="19"/>
      <c r="D123" s="19"/>
      <c r="E123" s="19"/>
      <c r="F123" s="19"/>
      <c r="G123" s="19"/>
      <c r="H123" s="19"/>
      <c r="I123" s="19"/>
      <c r="J123" s="19"/>
      <c r="K123" s="19"/>
    </row>
    <row r="124" spans="2:11" s="4" customFormat="1">
      <c r="B124" s="20" t="str">
        <f>IF(D1_Conseil_B&gt;3," ",F103)</f>
        <v xml:space="preserve">Demander à un de vos interlocuteurs de commenter l'organigramme. </v>
      </c>
      <c r="C124" s="19"/>
      <c r="D124" s="19"/>
      <c r="E124" s="19"/>
      <c r="F124" s="19"/>
      <c r="G124" s="19"/>
      <c r="H124" s="19"/>
      <c r="I124" s="19"/>
      <c r="J124" s="19"/>
      <c r="K124" s="19"/>
    </row>
    <row r="125" spans="2:11" s="4" customFormat="1">
      <c r="B125" s="20" t="str">
        <f>IF(D1_Conseil_B&gt;4," ",F104)</f>
        <v xml:space="preserve">Penser à remettre l'organigramme de votre entreprise à votre client. </v>
      </c>
      <c r="C125" s="19"/>
      <c r="D125" s="19"/>
      <c r="E125" s="19"/>
      <c r="F125" s="19"/>
      <c r="G125" s="19"/>
      <c r="H125" s="19"/>
      <c r="I125" s="19"/>
      <c r="J125" s="19"/>
      <c r="K125" s="19"/>
    </row>
    <row r="126" spans="2:11" s="4" customFormat="1">
      <c r="B126" s="20" t="str">
        <f>IF(D1_Conseil_B&gt;5," ",F105)</f>
        <v>S'assurer qu'il n'y a pas de modification dans l'organisation de l'entreprise du client.</v>
      </c>
      <c r="C126" s="19"/>
      <c r="D126" s="19"/>
      <c r="E126" s="19"/>
      <c r="F126" s="19"/>
      <c r="G126" s="19"/>
      <c r="H126" s="19"/>
      <c r="I126" s="19"/>
      <c r="J126" s="19"/>
      <c r="K126" s="19"/>
    </row>
    <row r="127" spans="2:11" s="4" customFormat="1"/>
    <row r="128" spans="2:11"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31" s="4" customFormat="1"/>
    <row r="274" spans="22:31" s="4" customFormat="1"/>
    <row r="275" spans="22:31" s="7" customFormat="1">
      <c r="V275" s="4"/>
      <c r="W275" s="4"/>
      <c r="X275" s="4"/>
      <c r="Y275" s="4"/>
      <c r="Z275" s="4"/>
      <c r="AA275" s="4"/>
      <c r="AB275" s="4"/>
      <c r="AC275" s="4"/>
      <c r="AD275" s="4"/>
      <c r="AE275" s="4"/>
    </row>
    <row r="276" spans="22:31" s="7" customFormat="1">
      <c r="V276" s="4"/>
      <c r="W276" s="4"/>
      <c r="X276" s="4"/>
      <c r="Y276" s="4"/>
      <c r="Z276" s="4"/>
      <c r="AA276" s="4"/>
      <c r="AB276" s="4"/>
      <c r="AC276" s="4"/>
      <c r="AD276" s="4"/>
      <c r="AE276" s="4"/>
    </row>
    <row r="277" spans="22:31" s="7" customFormat="1">
      <c r="V277" s="4"/>
      <c r="W277" s="4"/>
      <c r="X277" s="4"/>
      <c r="Y277" s="4"/>
      <c r="Z277" s="4"/>
      <c r="AA277" s="4"/>
      <c r="AB277" s="4"/>
      <c r="AC277" s="4"/>
      <c r="AD277" s="4"/>
      <c r="AE277" s="4"/>
    </row>
    <row r="278" spans="22:31" s="7" customFormat="1">
      <c r="V278" s="4"/>
      <c r="W278" s="4"/>
      <c r="X278" s="4"/>
      <c r="Y278" s="4"/>
      <c r="Z278" s="4"/>
      <c r="AA278" s="4"/>
      <c r="AB278" s="4"/>
      <c r="AC278" s="4"/>
      <c r="AD278" s="4"/>
      <c r="AE278" s="4"/>
    </row>
    <row r="279" spans="22:31" s="7" customFormat="1">
      <c r="V279" s="4"/>
      <c r="W279" s="4"/>
      <c r="X279" s="4"/>
      <c r="Y279" s="4"/>
      <c r="Z279" s="4"/>
      <c r="AA279" s="4"/>
      <c r="AB279" s="4"/>
      <c r="AC279" s="4"/>
      <c r="AD279" s="4"/>
      <c r="AE279" s="4"/>
    </row>
    <row r="280" spans="22:31" s="7" customFormat="1">
      <c r="V280" s="4"/>
      <c r="W280" s="4"/>
      <c r="X280" s="4"/>
      <c r="Y280" s="4"/>
      <c r="Z280" s="4"/>
      <c r="AA280" s="4"/>
      <c r="AB280" s="4"/>
      <c r="AC280" s="4"/>
      <c r="AD280" s="4"/>
      <c r="AE280" s="4"/>
    </row>
    <row r="281" spans="22:31" s="7" customFormat="1">
      <c r="V281" s="4"/>
      <c r="W281" s="4"/>
      <c r="X281" s="4"/>
      <c r="Y281" s="4"/>
      <c r="Z281" s="4"/>
      <c r="AA281" s="4"/>
      <c r="AB281" s="4"/>
      <c r="AC281" s="4"/>
      <c r="AD281" s="4"/>
      <c r="AE281" s="4"/>
    </row>
    <row r="282" spans="22:31" s="7" customFormat="1">
      <c r="V282" s="4"/>
      <c r="W282" s="4"/>
      <c r="X282" s="4"/>
      <c r="Y282" s="4"/>
      <c r="Z282" s="4"/>
      <c r="AA282" s="4"/>
      <c r="AB282" s="4"/>
      <c r="AC282" s="4"/>
      <c r="AD282" s="4"/>
      <c r="AE282" s="4"/>
    </row>
    <row r="283" spans="22:31" s="7" customFormat="1">
      <c r="V283" s="4"/>
      <c r="W283" s="4"/>
      <c r="X283" s="4"/>
      <c r="Y283" s="4"/>
      <c r="Z283" s="4"/>
      <c r="AA283" s="4"/>
      <c r="AB283" s="4"/>
      <c r="AC283" s="4"/>
      <c r="AD283" s="4"/>
      <c r="AE283" s="4"/>
    </row>
    <row r="284" spans="22:31" s="7" customFormat="1">
      <c r="V284" s="4"/>
      <c r="W284" s="4"/>
      <c r="X284" s="4"/>
      <c r="Y284" s="4"/>
      <c r="Z284" s="4"/>
      <c r="AA284" s="4"/>
      <c r="AB284" s="4"/>
      <c r="AC284" s="4"/>
      <c r="AD284" s="4"/>
      <c r="AE284" s="4"/>
    </row>
    <row r="285" spans="22:31" s="7" customFormat="1">
      <c r="V285" s="4"/>
      <c r="W285" s="4"/>
      <c r="X285" s="4"/>
      <c r="Y285" s="4"/>
      <c r="Z285" s="4"/>
      <c r="AA285" s="4"/>
      <c r="AB285" s="4"/>
      <c r="AC285" s="4"/>
      <c r="AD285" s="4"/>
      <c r="AE285" s="4"/>
    </row>
    <row r="286" spans="22:31" s="7" customFormat="1">
      <c r="V286" s="4"/>
      <c r="W286" s="4"/>
      <c r="X286" s="4"/>
      <c r="Y286" s="4"/>
      <c r="Z286" s="4"/>
      <c r="AA286" s="4"/>
      <c r="AB286" s="4"/>
      <c r="AC286" s="4"/>
      <c r="AD286" s="4"/>
      <c r="AE286" s="4"/>
    </row>
    <row r="287" spans="22:31" s="7" customFormat="1">
      <c r="V287" s="4"/>
      <c r="W287" s="4"/>
      <c r="X287" s="4"/>
      <c r="Y287" s="4"/>
      <c r="Z287" s="4"/>
      <c r="AA287" s="4"/>
      <c r="AB287" s="4"/>
      <c r="AC287" s="4"/>
      <c r="AD287" s="4"/>
      <c r="AE287" s="4"/>
    </row>
    <row r="288" spans="22:31" s="7" customFormat="1">
      <c r="V288" s="4"/>
      <c r="W288" s="4"/>
      <c r="X288" s="4"/>
      <c r="Y288" s="4"/>
      <c r="Z288" s="4"/>
      <c r="AA288" s="4"/>
      <c r="AB288" s="4"/>
      <c r="AC288" s="4"/>
      <c r="AD288" s="4"/>
      <c r="AE288" s="4"/>
    </row>
    <row r="289" spans="22:31" s="7" customFormat="1">
      <c r="V289" s="4"/>
      <c r="W289" s="4"/>
      <c r="X289" s="4"/>
      <c r="Y289" s="4"/>
      <c r="Z289" s="4"/>
      <c r="AA289" s="4"/>
      <c r="AB289" s="4"/>
      <c r="AC289" s="4"/>
      <c r="AD289" s="4"/>
      <c r="AE289" s="4"/>
    </row>
    <row r="290" spans="22:31" s="7" customFormat="1">
      <c r="V290" s="4"/>
      <c r="W290" s="4"/>
      <c r="X290" s="4"/>
      <c r="Y290" s="4"/>
      <c r="Z290" s="4"/>
      <c r="AA290" s="4"/>
      <c r="AB290" s="4"/>
      <c r="AC290" s="4"/>
      <c r="AD290" s="4"/>
      <c r="AE290" s="4"/>
    </row>
    <row r="291" spans="22:31" s="7" customFormat="1">
      <c r="V291" s="4"/>
      <c r="W291" s="4"/>
      <c r="X291" s="4"/>
      <c r="Y291" s="4"/>
      <c r="Z291" s="4"/>
      <c r="AA291" s="4"/>
      <c r="AB291" s="4"/>
      <c r="AC291" s="4"/>
      <c r="AD291" s="4"/>
      <c r="AE291" s="4"/>
    </row>
    <row r="292" spans="22:31" s="7" customFormat="1">
      <c r="V292" s="4"/>
      <c r="W292" s="4"/>
      <c r="X292" s="4"/>
      <c r="Y292" s="4"/>
      <c r="Z292" s="4"/>
      <c r="AA292" s="4"/>
      <c r="AB292" s="4"/>
      <c r="AC292" s="4"/>
      <c r="AD292" s="4"/>
      <c r="AE292" s="4"/>
    </row>
    <row r="293" spans="22:31" s="7" customFormat="1">
      <c r="V293" s="4"/>
      <c r="W293" s="4"/>
      <c r="X293" s="4"/>
      <c r="Y293" s="4"/>
      <c r="Z293" s="4"/>
      <c r="AA293" s="4"/>
      <c r="AB293" s="4"/>
      <c r="AC293" s="4"/>
      <c r="AD293" s="4"/>
      <c r="AE293" s="4"/>
    </row>
    <row r="294" spans="22:31" s="7" customFormat="1">
      <c r="V294" s="4"/>
      <c r="W294" s="4"/>
      <c r="X294" s="4"/>
      <c r="Y294" s="4"/>
      <c r="Z294" s="4"/>
      <c r="AA294" s="4"/>
      <c r="AB294" s="4"/>
      <c r="AC294" s="4"/>
      <c r="AD294" s="4"/>
      <c r="AE294" s="4"/>
    </row>
    <row r="295" spans="22:31" s="7" customFormat="1">
      <c r="V295" s="4"/>
      <c r="W295" s="4"/>
      <c r="X295" s="4"/>
      <c r="Y295" s="4"/>
      <c r="Z295" s="4"/>
      <c r="AA295" s="4"/>
      <c r="AB295" s="4"/>
      <c r="AC295" s="4"/>
      <c r="AD295" s="4"/>
      <c r="AE295" s="4"/>
    </row>
    <row r="296" spans="22:31" s="7" customFormat="1">
      <c r="V296" s="4"/>
      <c r="W296" s="4"/>
      <c r="X296" s="4"/>
      <c r="Y296" s="4"/>
      <c r="Z296" s="4"/>
      <c r="AA296" s="4"/>
      <c r="AB296" s="4"/>
      <c r="AC296" s="4"/>
      <c r="AD296" s="4"/>
      <c r="AE296" s="4"/>
    </row>
    <row r="297" spans="22:31" s="7" customFormat="1">
      <c r="V297" s="4"/>
      <c r="W297" s="4"/>
      <c r="X297" s="4"/>
      <c r="Y297" s="4"/>
      <c r="Z297" s="4"/>
      <c r="AA297" s="4"/>
      <c r="AB297" s="4"/>
      <c r="AC297" s="4"/>
      <c r="AD297" s="4"/>
      <c r="AE297" s="4"/>
    </row>
    <row r="298" spans="22:31" s="7" customFormat="1">
      <c r="V298" s="4"/>
      <c r="W298" s="4"/>
      <c r="X298" s="4"/>
      <c r="Y298" s="4"/>
      <c r="Z298" s="4"/>
      <c r="AA298" s="4"/>
      <c r="AB298" s="4"/>
      <c r="AC298" s="4"/>
      <c r="AD298" s="4"/>
      <c r="AE298" s="4"/>
    </row>
    <row r="299" spans="22:31" s="7" customFormat="1">
      <c r="V299" s="4"/>
      <c r="W299" s="4"/>
      <c r="X299" s="4"/>
      <c r="Y299" s="4"/>
      <c r="Z299" s="4"/>
      <c r="AA299" s="4"/>
      <c r="AB299" s="4"/>
      <c r="AC299" s="4"/>
      <c r="AD299" s="4"/>
      <c r="AE299" s="4"/>
    </row>
    <row r="300" spans="22:31" s="7" customFormat="1">
      <c r="V300" s="4"/>
      <c r="W300" s="4"/>
      <c r="X300" s="4"/>
      <c r="Y300" s="4"/>
      <c r="Z300" s="4"/>
      <c r="AA300" s="4"/>
      <c r="AB300" s="4"/>
      <c r="AC300" s="4"/>
      <c r="AD300" s="4"/>
      <c r="AE300" s="4"/>
    </row>
    <row r="301" spans="22:31" s="7" customFormat="1">
      <c r="V301" s="4"/>
      <c r="W301" s="4"/>
      <c r="X301" s="4"/>
      <c r="Y301" s="4"/>
      <c r="Z301" s="4"/>
      <c r="AA301" s="4"/>
      <c r="AB301" s="4"/>
      <c r="AC301" s="4"/>
      <c r="AD301" s="4"/>
      <c r="AE301" s="4"/>
    </row>
    <row r="302" spans="22:31" s="7" customFormat="1">
      <c r="V302" s="4"/>
      <c r="W302" s="4"/>
      <c r="X302" s="4"/>
      <c r="Y302" s="4"/>
      <c r="Z302" s="4"/>
      <c r="AA302" s="4"/>
      <c r="AB302" s="4"/>
      <c r="AC302" s="4"/>
      <c r="AD302" s="4"/>
      <c r="AE302" s="4"/>
    </row>
    <row r="303" spans="22:31" s="7" customFormat="1">
      <c r="V303" s="4"/>
      <c r="W303" s="4"/>
      <c r="X303" s="4"/>
      <c r="Y303" s="4"/>
      <c r="Z303" s="4"/>
      <c r="AA303" s="4"/>
      <c r="AB303" s="4"/>
      <c r="AC303" s="4"/>
      <c r="AD303" s="4"/>
      <c r="AE303" s="4"/>
    </row>
    <row r="304" spans="22:31" s="7" customFormat="1">
      <c r="V304" s="4"/>
      <c r="W304" s="4"/>
      <c r="X304" s="4"/>
      <c r="Y304" s="4"/>
      <c r="Z304" s="4"/>
      <c r="AA304" s="4"/>
      <c r="AB304" s="4"/>
      <c r="AC304" s="4"/>
      <c r="AD304" s="4"/>
      <c r="AE304" s="4"/>
    </row>
    <row r="305" spans="22:31" s="7" customFormat="1">
      <c r="V305" s="4"/>
      <c r="W305" s="4"/>
      <c r="X305" s="4"/>
      <c r="Y305" s="4"/>
      <c r="Z305" s="4"/>
      <c r="AA305" s="4"/>
      <c r="AB305" s="4"/>
      <c r="AC305" s="4"/>
      <c r="AD305" s="4"/>
      <c r="AE305" s="4"/>
    </row>
    <row r="306" spans="22:31" s="7" customFormat="1">
      <c r="V306" s="4"/>
      <c r="W306" s="4"/>
      <c r="X306" s="4"/>
      <c r="Y306" s="4"/>
      <c r="Z306" s="4"/>
      <c r="AA306" s="4"/>
      <c r="AB306" s="4"/>
      <c r="AC306" s="4"/>
      <c r="AD306" s="4"/>
      <c r="AE306" s="4"/>
    </row>
    <row r="307" spans="22:31" s="7" customFormat="1">
      <c r="V307" s="4"/>
      <c r="W307" s="4"/>
      <c r="X307" s="4"/>
      <c r="Y307" s="4"/>
      <c r="Z307" s="4"/>
      <c r="AA307" s="4"/>
      <c r="AB307" s="4"/>
      <c r="AC307" s="4"/>
      <c r="AD307" s="4"/>
      <c r="AE307" s="4"/>
    </row>
    <row r="308" spans="22:31" s="7" customFormat="1">
      <c r="V308" s="4"/>
      <c r="W308" s="4"/>
      <c r="X308" s="4"/>
      <c r="Y308" s="4"/>
      <c r="Z308" s="4"/>
      <c r="AA308" s="4"/>
      <c r="AB308" s="4"/>
      <c r="AC308" s="4"/>
      <c r="AD308" s="4"/>
      <c r="AE308" s="4"/>
    </row>
    <row r="309" spans="22:31" s="7" customFormat="1">
      <c r="V309" s="4"/>
      <c r="W309" s="4"/>
      <c r="X309" s="4"/>
      <c r="Y309" s="4"/>
      <c r="Z309" s="4"/>
      <c r="AA309" s="4"/>
      <c r="AB309" s="4"/>
      <c r="AC309" s="4"/>
      <c r="AD309" s="4"/>
      <c r="AE309" s="4"/>
    </row>
    <row r="310" spans="22:31" s="7" customFormat="1">
      <c r="V310" s="4"/>
      <c r="W310" s="4"/>
      <c r="X310" s="4"/>
      <c r="Y310" s="4"/>
      <c r="Z310" s="4"/>
      <c r="AA310" s="4"/>
      <c r="AB310" s="4"/>
      <c r="AC310" s="4"/>
      <c r="AD310" s="4"/>
      <c r="AE310" s="4"/>
    </row>
    <row r="311" spans="22:31" s="7" customFormat="1">
      <c r="V311" s="4"/>
      <c r="W311" s="4"/>
      <c r="X311" s="4"/>
      <c r="Y311" s="4"/>
      <c r="Z311" s="4"/>
      <c r="AA311" s="4"/>
      <c r="AB311" s="4"/>
      <c r="AC311" s="4"/>
      <c r="AD311" s="4"/>
      <c r="AE311" s="4"/>
    </row>
    <row r="312" spans="22:31" s="7" customFormat="1">
      <c r="V312" s="4"/>
      <c r="W312" s="4"/>
      <c r="X312" s="4"/>
      <c r="Y312" s="4"/>
      <c r="Z312" s="4"/>
      <c r="AA312" s="4"/>
      <c r="AB312" s="4"/>
      <c r="AC312" s="4"/>
      <c r="AD312" s="4"/>
      <c r="AE312" s="4"/>
    </row>
    <row r="313" spans="22:31" s="7" customFormat="1">
      <c r="V313" s="4"/>
      <c r="W313" s="4"/>
      <c r="X313" s="4"/>
      <c r="Y313" s="4"/>
      <c r="Z313" s="4"/>
      <c r="AA313" s="4"/>
      <c r="AB313" s="4"/>
      <c r="AC313" s="4"/>
      <c r="AD313" s="4"/>
      <c r="AE313" s="4"/>
    </row>
    <row r="314" spans="22:31" s="7" customFormat="1">
      <c r="V314" s="4"/>
      <c r="W314" s="4"/>
      <c r="X314" s="4"/>
      <c r="Y314" s="4"/>
      <c r="Z314" s="4"/>
      <c r="AA314" s="4"/>
      <c r="AB314" s="4"/>
      <c r="AC314" s="4"/>
      <c r="AD314" s="4"/>
      <c r="AE314" s="4"/>
    </row>
  </sheetData>
  <sheetProtection algorithmName="SHA-512" hashValue="WN2JWGLdDPwviN2NlXQJ9okMB0/nO7rFOWfeBH3Xeh0gf4RSVnvd+qAg/g32jXOh6pdMhP4RngRqvdLKibf67Q==" saltValue="ICC1eUeFVQUNnUhdHxSoug==" spinCount="100000" sheet="1" objects="1" scenarios="1" selectLockedCells="1"/>
  <mergeCells count="10">
    <mergeCell ref="F3:K6"/>
    <mergeCell ref="L3:M6"/>
    <mergeCell ref="P3:S4"/>
    <mergeCell ref="V22:W22"/>
    <mergeCell ref="V23:W25"/>
    <mergeCell ref="V26:W27"/>
    <mergeCell ref="P15:U18"/>
    <mergeCell ref="P8:U14"/>
    <mergeCell ref="P22:U36"/>
    <mergeCell ref="P5:S5"/>
  </mergeCells>
  <conditionalFormatting sqref="O29">
    <cfRule type="cellIs" dxfId="505" priority="20" operator="greaterThan">
      <formula>9</formula>
    </cfRule>
    <cfRule type="cellIs" dxfId="504" priority="21" operator="greaterThan">
      <formula>0</formula>
    </cfRule>
    <cfRule type="cellIs" dxfId="503" priority="22" operator="greaterThan">
      <formula>$AC$18</formula>
    </cfRule>
  </conditionalFormatting>
  <conditionalFormatting sqref="P3">
    <cfRule type="containsText" dxfId="502" priority="1" operator="containsText" text="expiré">
      <formula>NOT(ISERROR(SEARCH("expiré",P3)))</formula>
    </cfRule>
    <cfRule type="containsText" dxfId="501" priority="2" operator="containsText" text="non">
      <formula>NOT(ISERROR(SEARCH("non",P3)))</formula>
    </cfRule>
    <cfRule type="containsText" dxfId="500" priority="3" operator="containsText" text="OK">
      <formula>NOT(ISERROR(SEARCH("OK",P3)))</formula>
    </cfRule>
  </conditionalFormatting>
  <conditionalFormatting sqref="V23">
    <cfRule type="cellIs" dxfId="499" priority="26" operator="greaterThan">
      <formula>9</formula>
    </cfRule>
    <cfRule type="cellIs" dxfId="498" priority="27" operator="greaterThan">
      <formula>0</formula>
    </cfRule>
    <cfRule type="cellIs" dxfId="497" priority="36" operator="greaterThan">
      <formula>#REF!</formula>
    </cfRule>
    <cfRule type="cellIs" dxfId="496" priority="37" operator="greaterThan">
      <formula>9</formula>
    </cfRule>
  </conditionalFormatting>
  <conditionalFormatting sqref="V23:W25">
    <cfRule type="cellIs" dxfId="495" priority="24" operator="greaterThan">
      <formula>$AC$18</formula>
    </cfRule>
    <cfRule type="cellIs" dxfId="494" priority="25" operator="greaterThan">
      <formula>$AC$18</formula>
    </cfRule>
  </conditionalFormatting>
  <dataValidations disablePrompts="1" count="1">
    <dataValidation type="list" allowBlank="1" showInputMessage="1" showErrorMessage="1" errorTitle="Error_Eval" error="Introduire une valeur de 1 à 5 !" sqref="N22" xr:uid="{00000000-0002-0000-0600-000000000000}">
      <formula1>Liste_scoring</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1FE3-0A7F-4887-B4D7-1EB337635172}">
  <dimension ref="A1"/>
  <sheetViews>
    <sheetView showGridLines="0" showRowColHeaders="0" topLeftCell="A14" zoomScaleNormal="100" workbookViewId="0"/>
  </sheetViews>
  <sheetFormatPr baseColWidth="10" defaultColWidth="11.42578125" defaultRowHeight="15"/>
  <cols>
    <col min="1" max="16384" width="11.42578125" style="9"/>
  </cols>
  <sheetData/>
  <sheetProtection algorithmName="SHA-512" hashValue="DVifYn/+FIRmzPe+ueZ5HXIv65iha28JuT8DP4gcgVegmDSnHAf8J4SqY34Mwzyi8Vy7FIZCeNTRMzkpqK1PCA==" saltValue="woYk9Pk5Q3l0can7fsO7NA=="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73194-968F-460A-9471-B574BEA3613F}">
  <dimension ref="A1:AK310"/>
  <sheetViews>
    <sheetView showGridLines="0" showRowColHeaders="0" zoomScaleNormal="100" workbookViewId="0">
      <selection activeCell="Y11" sqref="Y11"/>
    </sheetView>
  </sheetViews>
  <sheetFormatPr baseColWidth="10" defaultColWidth="11.42578125" defaultRowHeight="15"/>
  <cols>
    <col min="1" max="1" width="1.5703125" style="3" customWidth="1"/>
    <col min="2" max="16" width="11.28515625" style="3" customWidth="1"/>
    <col min="17" max="17" width="8.85546875" style="3" customWidth="1"/>
    <col min="18" max="18" width="11.28515625" style="3" customWidth="1"/>
    <col min="19" max="19" width="8.28515625" style="3" customWidth="1"/>
    <col min="20" max="21" width="11.28515625" style="3" customWidth="1"/>
    <col min="22" max="24" width="11.28515625" style="7" customWidth="1"/>
    <col min="25" max="25" width="11.42578125" style="4"/>
    <col min="26" max="16384" width="11.42578125" style="3"/>
  </cols>
  <sheetData>
    <row r="1" spans="1:37" s="30" customFormat="1" ht="38.25" customHeight="1">
      <c r="A1" s="7" t="s">
        <v>451</v>
      </c>
      <c r="V1" s="7"/>
      <c r="W1" s="7"/>
      <c r="X1" s="7"/>
      <c r="Y1" s="4"/>
      <c r="Z1" s="31"/>
      <c r="AA1" s="31"/>
      <c r="AB1" s="32"/>
      <c r="AC1" s="32"/>
      <c r="AF1" s="37">
        <f>IF(O11=D104,0,1)</f>
        <v>1</v>
      </c>
      <c r="AG1" s="4"/>
      <c r="AH1" s="4"/>
      <c r="AI1" s="4"/>
      <c r="AJ1" s="4"/>
      <c r="AK1" s="4"/>
    </row>
    <row r="2" spans="1:37" s="30" customFormat="1" ht="18" customHeight="1">
      <c r="A2" s="7"/>
      <c r="V2" s="7"/>
      <c r="W2" s="7"/>
      <c r="X2" s="7"/>
      <c r="Y2" s="4"/>
      <c r="Z2" s="31"/>
      <c r="AA2" s="31"/>
      <c r="AB2" s="32"/>
      <c r="AC2" s="32"/>
      <c r="AF2" s="4"/>
      <c r="AG2" s="4"/>
      <c r="AH2" s="4"/>
      <c r="AI2" s="4"/>
      <c r="AJ2" s="4"/>
      <c r="AK2" s="4"/>
    </row>
    <row r="3" spans="1:37" ht="22.7" customHeight="1">
      <c r="A3" s="6"/>
      <c r="B3" s="6"/>
      <c r="C3" s="6"/>
      <c r="D3" s="6"/>
      <c r="E3" s="6"/>
      <c r="F3" s="6"/>
      <c r="G3" s="537" t="s">
        <v>823</v>
      </c>
      <c r="H3" s="537"/>
      <c r="I3" s="537"/>
      <c r="J3" s="537"/>
      <c r="K3" s="537"/>
      <c r="L3" s="537"/>
      <c r="M3" s="6"/>
      <c r="N3" s="248"/>
      <c r="O3" s="392"/>
      <c r="P3" s="504" t="str">
        <f>Dim_12_N!N1</f>
        <v>Inactif</v>
      </c>
      <c r="Q3" s="504"/>
      <c r="R3" s="504"/>
      <c r="S3" s="504"/>
      <c r="T3" s="392"/>
      <c r="U3" s="6"/>
      <c r="V3" s="8"/>
      <c r="W3" s="8"/>
    </row>
    <row r="4" spans="1:37" ht="23.25" customHeight="1">
      <c r="A4" s="6"/>
      <c r="B4" s="6"/>
      <c r="C4" s="6"/>
      <c r="D4" s="6"/>
      <c r="E4" s="6"/>
      <c r="F4" s="6"/>
      <c r="G4" s="537"/>
      <c r="H4" s="537"/>
      <c r="I4" s="537"/>
      <c r="J4" s="537"/>
      <c r="K4" s="537"/>
      <c r="L4" s="537"/>
      <c r="M4" s="6"/>
      <c r="N4" s="248"/>
      <c r="O4" s="392"/>
      <c r="P4" s="505" t="str">
        <f ca="1">Dim_12_N!N2</f>
        <v xml:space="preserve"> </v>
      </c>
      <c r="Q4" s="505"/>
      <c r="R4" s="505"/>
      <c r="S4" s="505"/>
      <c r="T4" s="392"/>
      <c r="U4" s="6"/>
      <c r="V4" s="8"/>
      <c r="W4" s="8"/>
    </row>
    <row r="5" spans="1:37" ht="17.45" customHeight="1">
      <c r="A5" s="6"/>
      <c r="B5" s="6"/>
      <c r="C5" s="6"/>
      <c r="D5" s="6"/>
      <c r="E5" s="6"/>
      <c r="F5" s="6"/>
      <c r="G5" s="537"/>
      <c r="H5" s="537"/>
      <c r="I5" s="537"/>
      <c r="J5" s="537"/>
      <c r="K5" s="537"/>
      <c r="L5" s="537"/>
      <c r="M5" s="6"/>
      <c r="N5" s="249"/>
      <c r="O5" s="392"/>
      <c r="P5" s="392"/>
      <c r="Q5" s="392"/>
      <c r="R5" s="392"/>
      <c r="S5" s="392"/>
      <c r="T5" s="392"/>
      <c r="U5" s="6"/>
      <c r="V5" s="8"/>
      <c r="W5" s="8"/>
    </row>
    <row r="6" spans="1:37" ht="19.5" customHeight="1">
      <c r="B6" s="116"/>
      <c r="D6" s="116"/>
      <c r="G6" s="250"/>
      <c r="H6" s="250"/>
      <c r="I6" s="250"/>
      <c r="J6" s="250"/>
      <c r="K6" s="252"/>
      <c r="L6" s="252"/>
      <c r="M6" s="252"/>
      <c r="N6" s="251"/>
      <c r="O6" s="251"/>
      <c r="P6" s="251"/>
      <c r="Q6" s="251"/>
      <c r="R6" s="253"/>
      <c r="S6" s="253"/>
      <c r="T6" s="253"/>
      <c r="W6" s="8"/>
    </row>
    <row r="7" spans="1:37" ht="15.75" customHeight="1">
      <c r="B7" s="26"/>
      <c r="C7" s="26"/>
      <c r="D7" s="26"/>
      <c r="E7" s="26"/>
      <c r="F7" s="26"/>
      <c r="G7" s="26"/>
      <c r="H7" s="26"/>
      <c r="I7" s="26"/>
      <c r="J7" s="26"/>
      <c r="K7" s="26"/>
      <c r="L7" s="26"/>
      <c r="M7" s="26"/>
      <c r="P7" s="254"/>
      <c r="Q7" s="254"/>
      <c r="R7" s="254"/>
      <c r="S7" s="254"/>
      <c r="T7" s="254"/>
      <c r="U7" s="254"/>
      <c r="V7" s="247"/>
      <c r="W7" s="8"/>
    </row>
    <row r="8" spans="1:37" ht="15" customHeight="1">
      <c r="B8" s="26"/>
      <c r="C8" s="26"/>
      <c r="D8" s="26"/>
      <c r="E8" s="26"/>
      <c r="F8" s="26"/>
      <c r="G8" s="26"/>
      <c r="H8" s="26"/>
      <c r="I8" s="26"/>
      <c r="J8" s="26"/>
      <c r="K8" s="26"/>
      <c r="L8" s="26"/>
      <c r="M8" s="26"/>
      <c r="P8" s="254"/>
      <c r="Q8" s="254"/>
      <c r="R8" s="254"/>
      <c r="S8" s="254"/>
      <c r="T8" s="254"/>
      <c r="U8" s="254"/>
      <c r="V8" s="37"/>
      <c r="W8" s="5"/>
      <c r="X8" s="4"/>
      <c r="AD8" s="17"/>
      <c r="AE8" s="17"/>
      <c r="AF8" s="17"/>
    </row>
    <row r="9" spans="1:37" ht="15" customHeight="1">
      <c r="B9" s="26"/>
      <c r="C9" s="26"/>
      <c r="D9" s="614" t="s">
        <v>785</v>
      </c>
      <c r="E9" s="614"/>
      <c r="F9" s="614"/>
      <c r="G9" s="614"/>
      <c r="H9" s="614"/>
      <c r="I9" s="26"/>
      <c r="J9" s="26"/>
      <c r="K9" s="26"/>
      <c r="L9" s="26"/>
      <c r="M9" s="26"/>
      <c r="P9" s="254"/>
      <c r="Q9" s="254"/>
      <c r="R9" s="254"/>
      <c r="S9" s="254"/>
      <c r="T9" s="254"/>
      <c r="U9" s="254"/>
      <c r="V9" s="37"/>
      <c r="W9" s="5">
        <f>IF(D3_Conseil_B&gt;0,1,0)</f>
        <v>0</v>
      </c>
      <c r="X9" s="4"/>
      <c r="AD9" s="17"/>
      <c r="AE9" s="17"/>
      <c r="AF9" s="17"/>
    </row>
    <row r="10" spans="1:37" ht="15" customHeight="1">
      <c r="B10" s="26"/>
      <c r="C10" s="26"/>
      <c r="D10" s="614"/>
      <c r="E10" s="614"/>
      <c r="F10" s="614"/>
      <c r="G10" s="614"/>
      <c r="H10" s="614"/>
      <c r="I10" s="26"/>
      <c r="J10" s="26"/>
      <c r="K10" s="26"/>
      <c r="L10" s="26"/>
      <c r="M10" s="26"/>
      <c r="P10" s="254"/>
      <c r="Q10" s="254"/>
      <c r="R10" s="254"/>
      <c r="S10" s="254"/>
      <c r="T10" s="254"/>
      <c r="U10" s="254"/>
      <c r="V10" s="37"/>
      <c r="W10" s="5">
        <f>IF(D4_Conseil_B&gt;0,1,0)</f>
        <v>0</v>
      </c>
      <c r="X10" s="4"/>
      <c r="AD10" s="17"/>
      <c r="AE10" s="17"/>
      <c r="AF10" s="17"/>
    </row>
    <row r="11" spans="1:37" ht="15" customHeight="1">
      <c r="B11" s="26"/>
      <c r="C11" s="26"/>
      <c r="D11" s="614"/>
      <c r="E11" s="614"/>
      <c r="F11" s="614"/>
      <c r="G11" s="614"/>
      <c r="H11" s="614"/>
      <c r="I11" s="26"/>
      <c r="J11" s="26"/>
      <c r="K11" s="26"/>
      <c r="L11" s="26"/>
      <c r="M11" s="26"/>
      <c r="P11" s="254"/>
      <c r="Q11" s="254"/>
      <c r="R11" s="254"/>
      <c r="S11" s="254"/>
      <c r="T11" s="254"/>
      <c r="U11" s="254"/>
      <c r="V11" s="37"/>
      <c r="W11" s="5">
        <f>IF(D5_Conseil_B&gt;0,1,0)</f>
        <v>0</v>
      </c>
      <c r="X11" s="4"/>
      <c r="AD11" s="17"/>
      <c r="AE11" s="17"/>
      <c r="AF11" s="17"/>
    </row>
    <row r="12" spans="1:37" ht="15" customHeight="1">
      <c r="B12" s="26"/>
      <c r="E12" s="536">
        <f>IF(Betinitial=0,"?",Betinitial)</f>
        <v>0.67</v>
      </c>
      <c r="F12" s="536"/>
      <c r="G12" s="536"/>
      <c r="H12" s="26"/>
      <c r="I12" s="26"/>
      <c r="J12" s="26"/>
      <c r="K12" s="26"/>
      <c r="L12" s="26"/>
      <c r="M12" s="26"/>
      <c r="P12" s="538" t="str">
        <f>CONCATENATE(fotdim," dimension(s) évaluée(s) sur 12")</f>
        <v>0 dimension(s) évaluée(s) sur 12</v>
      </c>
      <c r="Q12" s="538"/>
      <c r="R12" s="538"/>
      <c r="S12" s="538"/>
      <c r="T12" s="538"/>
      <c r="U12" s="538"/>
      <c r="V12" s="37"/>
      <c r="W12" s="5">
        <f>IF(D6_Conseil_B&gt;0,1,0)</f>
        <v>0</v>
      </c>
      <c r="X12" s="4"/>
      <c r="AA12" s="17"/>
      <c r="AB12" s="17"/>
      <c r="AC12" s="17"/>
      <c r="AD12" s="17"/>
      <c r="AE12" s="17"/>
      <c r="AF12" s="17"/>
    </row>
    <row r="13" spans="1:37" ht="15" customHeight="1">
      <c r="B13" s="26"/>
      <c r="E13" s="536"/>
      <c r="F13" s="536"/>
      <c r="G13" s="536"/>
      <c r="H13" s="26"/>
      <c r="I13" s="26"/>
      <c r="J13" s="26"/>
      <c r="K13" s="26"/>
      <c r="L13" s="26"/>
      <c r="M13" s="26"/>
      <c r="P13" s="538"/>
      <c r="Q13" s="538"/>
      <c r="R13" s="538"/>
      <c r="S13" s="538"/>
      <c r="T13" s="538"/>
      <c r="U13" s="538"/>
      <c r="V13" s="37" t="s">
        <v>637</v>
      </c>
      <c r="W13" s="5">
        <f>IF(D7_Conseil_B&gt;0,1,0)</f>
        <v>0</v>
      </c>
      <c r="X13" s="4"/>
      <c r="AA13" s="17"/>
      <c r="AB13" s="17"/>
      <c r="AC13" s="17"/>
      <c r="AD13" s="17"/>
      <c r="AE13" s="17"/>
      <c r="AF13" s="17"/>
    </row>
    <row r="14" spans="1:37" ht="15" customHeight="1">
      <c r="B14" s="26"/>
      <c r="E14" s="536"/>
      <c r="F14" s="536"/>
      <c r="G14" s="536"/>
      <c r="H14" s="26"/>
      <c r="I14" s="26"/>
      <c r="J14" s="26"/>
      <c r="K14" s="26"/>
      <c r="L14" s="26"/>
      <c r="M14" s="26"/>
      <c r="P14" s="538"/>
      <c r="Q14" s="538"/>
      <c r="R14" s="538"/>
      <c r="S14" s="538"/>
      <c r="T14" s="538"/>
      <c r="U14" s="538"/>
      <c r="V14" s="37">
        <f>SUM(W8:W19)</f>
        <v>0</v>
      </c>
      <c r="W14" s="5">
        <f>IF(D8_Conseil_B&gt;0,1,0)</f>
        <v>0</v>
      </c>
      <c r="X14" s="4"/>
      <c r="AA14" s="17"/>
      <c r="AB14" s="17"/>
      <c r="AC14" s="17"/>
      <c r="AD14" s="17"/>
      <c r="AE14" s="17"/>
      <c r="AF14" s="17"/>
    </row>
    <row r="15" spans="1:37" ht="15" customHeight="1">
      <c r="B15" s="26"/>
      <c r="E15" s="536"/>
      <c r="F15" s="536"/>
      <c r="G15" s="536"/>
      <c r="H15" s="26"/>
      <c r="I15" s="26"/>
      <c r="J15" s="26"/>
      <c r="K15" s="26"/>
      <c r="L15" s="26"/>
      <c r="M15" s="26"/>
      <c r="N15" s="26"/>
      <c r="P15" s="538"/>
      <c r="Q15" s="538"/>
      <c r="R15" s="538"/>
      <c r="S15" s="538"/>
      <c r="T15" s="538"/>
      <c r="U15" s="538"/>
      <c r="V15" s="37"/>
      <c r="W15" s="5">
        <f>IF(D9_Conseil_B&gt;0,1,0)</f>
        <v>0</v>
      </c>
      <c r="X15" s="4"/>
      <c r="AA15" s="17"/>
      <c r="AB15" s="17"/>
      <c r="AC15" s="17"/>
      <c r="AD15" s="17"/>
      <c r="AE15" s="17"/>
      <c r="AF15" s="17"/>
    </row>
    <row r="16" spans="1:37" ht="15" customHeight="1">
      <c r="B16" s="26"/>
      <c r="E16" s="536"/>
      <c r="F16" s="536"/>
      <c r="G16" s="536"/>
      <c r="H16" s="26"/>
      <c r="I16" s="26"/>
      <c r="J16" s="26"/>
      <c r="K16" s="26"/>
      <c r="L16" s="26"/>
      <c r="M16" s="26"/>
      <c r="N16" s="26"/>
      <c r="P16" s="538"/>
      <c r="Q16" s="538"/>
      <c r="R16" s="538"/>
      <c r="S16" s="538"/>
      <c r="T16" s="538"/>
      <c r="U16" s="538"/>
      <c r="V16" s="37"/>
      <c r="W16" s="5">
        <f>IF(D10_Conseil_B&gt;0,1,0)</f>
        <v>0</v>
      </c>
      <c r="X16" s="4"/>
      <c r="AA16" s="17"/>
      <c r="AB16" s="17"/>
      <c r="AC16" s="17"/>
      <c r="AD16" s="17"/>
      <c r="AE16" s="17"/>
      <c r="AF16" s="17"/>
    </row>
    <row r="17" spans="1:32" ht="15" customHeight="1">
      <c r="B17" s="26"/>
      <c r="D17" s="26"/>
      <c r="F17" s="343"/>
      <c r="G17" s="343"/>
      <c r="H17" s="26"/>
      <c r="I17" s="26"/>
      <c r="J17" s="26"/>
      <c r="K17" s="26"/>
      <c r="L17" s="26"/>
      <c r="M17" s="26"/>
      <c r="N17" s="26"/>
      <c r="P17" s="541" t="s">
        <v>627</v>
      </c>
      <c r="Q17" s="541"/>
      <c r="R17" s="541"/>
      <c r="S17" s="541"/>
      <c r="T17" s="541"/>
      <c r="U17" s="541"/>
      <c r="V17" s="258"/>
      <c r="W17" s="5">
        <f>IF(D11_Conseil_B&gt;0,1,0)</f>
        <v>0</v>
      </c>
      <c r="X17" s="4"/>
      <c r="Z17" s="17"/>
      <c r="AA17" s="17"/>
      <c r="AB17" s="17"/>
      <c r="AC17" s="17"/>
      <c r="AD17" s="17"/>
      <c r="AE17" s="17"/>
      <c r="AF17" s="17"/>
    </row>
    <row r="18" spans="1:32" ht="15" customHeight="1">
      <c r="B18" s="26"/>
      <c r="D18" s="26"/>
      <c r="E18" s="343"/>
      <c r="F18" s="343"/>
      <c r="G18" s="343"/>
      <c r="H18" s="26"/>
      <c r="I18" s="26"/>
      <c r="J18" s="26"/>
      <c r="K18" s="26"/>
      <c r="L18" s="26"/>
      <c r="M18" s="26"/>
      <c r="N18" s="26"/>
      <c r="P18" s="541"/>
      <c r="Q18" s="541"/>
      <c r="R18" s="541"/>
      <c r="S18" s="541"/>
      <c r="T18" s="541"/>
      <c r="U18" s="541"/>
      <c r="V18" s="4"/>
      <c r="W18" s="5">
        <f>IF(D12_Conseil_B&gt;0,1,0)</f>
        <v>0</v>
      </c>
      <c r="X18" s="4"/>
      <c r="Z18" s="17"/>
      <c r="AA18" s="17"/>
      <c r="AB18" s="17"/>
      <c r="AC18" s="17"/>
      <c r="AD18" s="17"/>
      <c r="AE18" s="17"/>
      <c r="AF18" s="17"/>
    </row>
    <row r="19" spans="1:32" ht="15" customHeight="1">
      <c r="B19" s="26"/>
      <c r="D19" s="255"/>
      <c r="E19" s="343"/>
      <c r="F19" s="343"/>
      <c r="G19" s="343"/>
      <c r="H19" s="26"/>
      <c r="I19" s="26"/>
      <c r="J19" s="26"/>
      <c r="K19" s="26"/>
      <c r="L19" s="26"/>
      <c r="M19" s="26"/>
      <c r="N19" s="26"/>
      <c r="P19" s="541"/>
      <c r="Q19" s="541"/>
      <c r="R19" s="541"/>
      <c r="S19" s="541"/>
      <c r="T19" s="541"/>
      <c r="U19" s="541"/>
      <c r="V19" s="529"/>
      <c r="W19" s="529"/>
      <c r="X19" s="4"/>
      <c r="Z19" s="17"/>
      <c r="AA19" s="17"/>
      <c r="AB19" s="17"/>
      <c r="AC19" s="17"/>
      <c r="AD19" s="17"/>
      <c r="AE19" s="17"/>
      <c r="AF19" s="17"/>
    </row>
    <row r="20" spans="1:32" ht="15" customHeight="1">
      <c r="B20" s="26"/>
      <c r="C20" s="26"/>
      <c r="D20" s="255"/>
      <c r="E20" s="343"/>
      <c r="F20" s="343"/>
      <c r="G20" s="343"/>
      <c r="H20" s="26"/>
      <c r="I20" s="26"/>
      <c r="J20" s="26"/>
      <c r="K20" s="26"/>
      <c r="L20" s="26"/>
      <c r="M20" s="26"/>
      <c r="N20" s="26"/>
      <c r="U20" s="167"/>
      <c r="V20" s="439"/>
      <c r="W20" s="439"/>
      <c r="X20" s="4"/>
      <c r="Z20" s="17"/>
      <c r="AA20" s="17"/>
      <c r="AB20" s="17"/>
      <c r="AC20" s="17"/>
      <c r="AD20" s="17"/>
      <c r="AE20" s="17"/>
      <c r="AF20" s="17"/>
    </row>
    <row r="21" spans="1:32" ht="15" customHeight="1">
      <c r="A21" s="25"/>
      <c r="B21" s="26"/>
      <c r="D21" s="535" t="s">
        <v>784</v>
      </c>
      <c r="E21" s="535"/>
      <c r="F21" s="535"/>
      <c r="G21" s="534" t="str">
        <f>IF(Accueil!T20=0,"?",Accueil!T20)</f>
        <v>?</v>
      </c>
      <c r="H21" s="534"/>
      <c r="I21" s="534"/>
      <c r="J21" s="26"/>
      <c r="K21" s="26"/>
      <c r="L21" s="26"/>
      <c r="M21" s="26"/>
      <c r="N21" s="26"/>
      <c r="P21" s="540" t="str">
        <f>Comments!C125</f>
        <v>Indéfini</v>
      </c>
      <c r="Q21" s="540"/>
      <c r="R21" s="540"/>
      <c r="S21" s="540"/>
      <c r="T21" s="540"/>
      <c r="U21" s="540"/>
      <c r="V21" s="439"/>
      <c r="W21" s="439"/>
      <c r="X21" s="4"/>
      <c r="Z21" s="17"/>
      <c r="AA21" s="17"/>
      <c r="AB21" s="17"/>
      <c r="AC21" s="17"/>
      <c r="AD21" s="17"/>
      <c r="AE21" s="17"/>
      <c r="AF21" s="17"/>
    </row>
    <row r="22" spans="1:32" ht="15" customHeight="1">
      <c r="B22" s="26"/>
      <c r="D22" s="535"/>
      <c r="E22" s="535"/>
      <c r="F22" s="535"/>
      <c r="G22" s="534"/>
      <c r="H22" s="534"/>
      <c r="I22" s="534"/>
      <c r="J22" s="26"/>
      <c r="K22" s="26"/>
      <c r="L22" s="26"/>
      <c r="M22" s="26"/>
      <c r="N22" s="26"/>
      <c r="P22" s="540"/>
      <c r="Q22" s="540"/>
      <c r="R22" s="540"/>
      <c r="S22" s="540"/>
      <c r="T22" s="540"/>
      <c r="U22" s="540"/>
      <c r="V22" s="439"/>
      <c r="W22" s="439"/>
      <c r="X22" s="4"/>
      <c r="Z22" s="17"/>
      <c r="AA22" s="17"/>
      <c r="AB22" s="17"/>
      <c r="AC22" s="17"/>
      <c r="AD22" s="17"/>
      <c r="AE22" s="17"/>
      <c r="AF22" s="17"/>
    </row>
    <row r="23" spans="1:32" ht="15" customHeight="1">
      <c r="B23" s="26"/>
      <c r="D23" s="535"/>
      <c r="E23" s="535"/>
      <c r="F23" s="535"/>
      <c r="G23" s="534"/>
      <c r="H23" s="534"/>
      <c r="I23" s="534"/>
      <c r="J23" s="26"/>
      <c r="K23" s="26"/>
      <c r="L23" s="26"/>
      <c r="M23" s="26"/>
      <c r="N23" s="26"/>
      <c r="P23" s="540"/>
      <c r="Q23" s="540"/>
      <c r="R23" s="540"/>
      <c r="S23" s="540"/>
      <c r="T23" s="540"/>
      <c r="U23" s="540"/>
      <c r="V23" s="539"/>
      <c r="W23" s="539"/>
      <c r="AD23" s="17"/>
      <c r="AE23" s="17"/>
      <c r="AF23" s="17"/>
    </row>
    <row r="24" spans="1:32" ht="15" customHeight="1">
      <c r="B24" s="26"/>
      <c r="D24" s="535"/>
      <c r="E24" s="535"/>
      <c r="F24" s="535"/>
      <c r="G24" s="534"/>
      <c r="H24" s="534"/>
      <c r="I24" s="534"/>
      <c r="J24" s="26"/>
      <c r="K24" s="26"/>
      <c r="L24" s="26"/>
      <c r="M24" s="26"/>
      <c r="N24" s="26"/>
      <c r="P24" s="540"/>
      <c r="Q24" s="540"/>
      <c r="R24" s="540"/>
      <c r="S24" s="540"/>
      <c r="T24" s="540"/>
      <c r="U24" s="540"/>
      <c r="V24" s="539"/>
      <c r="W24" s="539"/>
      <c r="AD24" s="17"/>
      <c r="AE24" s="17"/>
      <c r="AF24" s="17"/>
    </row>
    <row r="25" spans="1:32" ht="15" customHeight="1">
      <c r="B25" s="26"/>
      <c r="D25" s="535"/>
      <c r="E25" s="535"/>
      <c r="F25" s="535"/>
      <c r="G25" s="534"/>
      <c r="H25" s="534"/>
      <c r="I25" s="534"/>
      <c r="J25" s="26"/>
      <c r="K25" s="26"/>
      <c r="L25" s="26"/>
      <c r="M25" s="26"/>
      <c r="N25" s="26"/>
      <c r="P25" s="540"/>
      <c r="Q25" s="540"/>
      <c r="R25" s="540"/>
      <c r="S25" s="540"/>
      <c r="T25" s="540"/>
      <c r="U25" s="540"/>
      <c r="Y25" s="109"/>
      <c r="AD25" s="17"/>
      <c r="AE25" s="17"/>
      <c r="AF25" s="17"/>
    </row>
    <row r="26" spans="1:32" ht="15" customHeight="1">
      <c r="B26" s="26"/>
      <c r="H26" s="26"/>
      <c r="I26" s="26"/>
      <c r="J26" s="26"/>
      <c r="K26" s="26"/>
      <c r="L26" s="26"/>
      <c r="M26" s="26"/>
      <c r="N26" s="26"/>
      <c r="Q26" s="147"/>
      <c r="R26" s="58"/>
      <c r="S26" s="147"/>
      <c r="T26" s="147"/>
      <c r="U26" s="147"/>
      <c r="Y26" s="109"/>
    </row>
    <row r="27" spans="1:32" ht="14.25" customHeight="1">
      <c r="B27" s="26"/>
      <c r="E27" s="26"/>
      <c r="F27" s="26"/>
      <c r="G27" s="26"/>
      <c r="H27" s="26"/>
      <c r="I27" s="26"/>
      <c r="J27" s="26"/>
      <c r="K27" s="26"/>
      <c r="L27" s="26"/>
      <c r="M27" s="26"/>
      <c r="N27" s="26"/>
      <c r="Q27" s="4"/>
      <c r="R27" s="152"/>
      <c r="S27" s="152"/>
      <c r="T27" s="147"/>
      <c r="U27" s="147"/>
      <c r="W27" s="127"/>
    </row>
    <row r="28" spans="1:32" ht="15" customHeight="1">
      <c r="B28" s="26"/>
      <c r="H28" s="26"/>
      <c r="I28" s="26"/>
      <c r="J28" s="26"/>
      <c r="K28" s="26"/>
      <c r="L28" s="26"/>
      <c r="N28" s="364"/>
      <c r="O28" s="533" t="s">
        <v>787</v>
      </c>
      <c r="P28" s="533"/>
      <c r="Q28" s="533"/>
      <c r="R28" s="26"/>
      <c r="S28" s="26"/>
      <c r="T28" s="26"/>
    </row>
    <row r="29" spans="1:32" ht="15" customHeight="1">
      <c r="B29" s="26"/>
      <c r="C29" s="26"/>
      <c r="H29" s="26"/>
      <c r="I29" s="26"/>
      <c r="J29" s="26"/>
      <c r="K29" s="26"/>
      <c r="L29" s="26"/>
      <c r="M29" s="364"/>
      <c r="N29" s="364"/>
      <c r="O29" s="533"/>
      <c r="P29" s="533"/>
      <c r="Q29" s="533"/>
      <c r="R29" s="26"/>
      <c r="S29" s="26"/>
      <c r="T29" s="26"/>
      <c r="U29" s="26"/>
      <c r="V29" s="106"/>
    </row>
    <row r="30" spans="1:32" ht="15" customHeight="1">
      <c r="B30" s="26"/>
      <c r="C30" s="26"/>
      <c r="D30" s="26"/>
      <c r="E30" s="26"/>
      <c r="F30" s="26"/>
      <c r="G30" s="26"/>
      <c r="H30" s="26"/>
      <c r="I30" s="26"/>
      <c r="J30" s="26"/>
      <c r="K30" s="26"/>
      <c r="L30" s="26"/>
      <c r="M30" s="37"/>
      <c r="N30" s="37"/>
      <c r="O30" s="533"/>
      <c r="P30" s="533"/>
      <c r="Q30" s="533"/>
      <c r="R30" s="26"/>
      <c r="S30" s="26"/>
      <c r="T30" s="26"/>
      <c r="U30" s="26"/>
      <c r="V30" s="106"/>
    </row>
    <row r="31" spans="1:32" ht="15" customHeight="1">
      <c r="B31" s="26"/>
      <c r="C31" s="26"/>
      <c r="D31" s="26"/>
      <c r="E31" s="26"/>
      <c r="F31" s="26"/>
      <c r="G31" s="26"/>
      <c r="H31" s="26"/>
      <c r="I31" s="26"/>
      <c r="J31" s="26"/>
      <c r="K31" s="26"/>
      <c r="L31" s="26"/>
      <c r="M31" s="363"/>
      <c r="N31" s="363"/>
      <c r="O31" s="533" t="s">
        <v>854</v>
      </c>
      <c r="P31" s="533"/>
      <c r="Q31" s="533"/>
      <c r="R31" s="26"/>
      <c r="S31" s="26"/>
      <c r="T31" s="26"/>
      <c r="U31" s="26"/>
      <c r="V31" s="106"/>
    </row>
    <row r="32" spans="1:32" ht="15" customHeight="1">
      <c r="M32" s="363"/>
      <c r="N32" s="363"/>
      <c r="O32" s="533"/>
      <c r="P32" s="533"/>
      <c r="Q32" s="533"/>
    </row>
    <row r="33" spans="11:17" ht="15" customHeight="1">
      <c r="K33" s="417"/>
      <c r="L33" s="417"/>
      <c r="M33" s="417"/>
      <c r="N33" s="363"/>
      <c r="O33" s="533"/>
      <c r="P33" s="533"/>
      <c r="Q33" s="533"/>
    </row>
    <row r="34" spans="11:17" ht="15" customHeight="1">
      <c r="K34" s="417"/>
      <c r="L34" s="417"/>
      <c r="M34" s="417"/>
      <c r="N34" s="363"/>
      <c r="O34" s="533" t="s">
        <v>855</v>
      </c>
      <c r="P34" s="533"/>
      <c r="Q34" s="533"/>
    </row>
    <row r="35" spans="11:17" ht="15" customHeight="1">
      <c r="K35" s="417"/>
      <c r="L35" s="417"/>
      <c r="M35" s="417"/>
      <c r="N35" s="363"/>
      <c r="O35" s="533"/>
      <c r="P35" s="533"/>
      <c r="Q35" s="533"/>
    </row>
    <row r="36" spans="11:17" ht="15" customHeight="1">
      <c r="K36" s="417"/>
      <c r="L36" s="417"/>
      <c r="M36" s="417"/>
      <c r="N36" s="363"/>
      <c r="O36" s="533"/>
      <c r="P36" s="533"/>
      <c r="Q36" s="533"/>
    </row>
    <row r="37" spans="11:17" ht="15" customHeight="1">
      <c r="K37" s="418"/>
      <c r="L37" s="418"/>
      <c r="M37" s="417"/>
      <c r="N37" s="363"/>
      <c r="O37" s="533" t="s">
        <v>804</v>
      </c>
      <c r="P37" s="533"/>
      <c r="Q37" s="533"/>
    </row>
    <row r="38" spans="11:17" ht="15" customHeight="1">
      <c r="K38" s="418"/>
      <c r="L38" s="418"/>
      <c r="M38" s="417"/>
      <c r="N38" s="363"/>
      <c r="O38" s="533"/>
      <c r="P38" s="533"/>
      <c r="Q38" s="533"/>
    </row>
    <row r="39" spans="11:17" ht="15" customHeight="1">
      <c r="K39" s="418"/>
      <c r="L39" s="418"/>
      <c r="M39" s="417"/>
      <c r="N39" s="363"/>
      <c r="O39" s="533"/>
      <c r="P39" s="533"/>
      <c r="Q39" s="533"/>
    </row>
    <row r="40" spans="11:17" ht="15" customHeight="1">
      <c r="K40" s="418"/>
      <c r="L40" s="418"/>
      <c r="M40" s="417"/>
      <c r="O40" s="533" t="s">
        <v>805</v>
      </c>
      <c r="P40" s="533"/>
      <c r="Q40" s="533"/>
    </row>
    <row r="41" spans="11:17" ht="26.25">
      <c r="K41" s="417"/>
      <c r="L41" s="417"/>
      <c r="M41" s="417"/>
      <c r="O41" s="533"/>
      <c r="P41" s="533"/>
      <c r="Q41" s="533"/>
    </row>
    <row r="42" spans="11:17">
      <c r="O42" s="533"/>
      <c r="P42" s="533"/>
      <c r="Q42" s="533"/>
    </row>
    <row r="94" spans="22:24" s="4" customFormat="1">
      <c r="V94" s="7"/>
      <c r="W94" s="7"/>
      <c r="X94" s="7"/>
    </row>
    <row r="95" spans="22:24" s="4" customFormat="1">
      <c r="V95" s="7"/>
      <c r="W95" s="7"/>
      <c r="X95" s="7"/>
    </row>
    <row r="96" spans="22:24" s="4" customFormat="1">
      <c r="V96" s="7"/>
      <c r="W96" s="7"/>
      <c r="X96" s="7"/>
    </row>
    <row r="97" spans="1:24" s="4" customFormat="1" ht="15" customHeight="1">
      <c r="A97" s="4">
        <v>1</v>
      </c>
      <c r="B97" s="4" t="s">
        <v>12</v>
      </c>
      <c r="C97" s="18"/>
      <c r="D97" s="4" t="s">
        <v>10</v>
      </c>
      <c r="E97" s="4">
        <v>1</v>
      </c>
      <c r="F97" s="4" t="s">
        <v>485</v>
      </c>
      <c r="G97" s="19">
        <v>20</v>
      </c>
      <c r="H97" s="19"/>
      <c r="I97" s="18"/>
      <c r="J97" s="18"/>
      <c r="K97" s="18"/>
      <c r="L97" s="18"/>
      <c r="M97" s="18"/>
      <c r="N97" s="18"/>
      <c r="O97" s="18"/>
      <c r="V97" s="7"/>
      <c r="W97" s="7"/>
      <c r="X97" s="7"/>
    </row>
    <row r="98" spans="1:24" s="4" customFormat="1">
      <c r="A98" s="4">
        <v>2</v>
      </c>
      <c r="B98" s="4" t="s">
        <v>352</v>
      </c>
      <c r="C98" s="18"/>
      <c r="D98" s="4" t="s">
        <v>9</v>
      </c>
      <c r="E98" s="4">
        <v>2</v>
      </c>
      <c r="F98" s="4" t="s">
        <v>486</v>
      </c>
      <c r="G98" s="19">
        <v>20</v>
      </c>
      <c r="H98" s="19"/>
      <c r="I98" s="18"/>
      <c r="J98" s="18"/>
      <c r="K98" s="18"/>
      <c r="L98" s="18"/>
      <c r="M98" s="18"/>
      <c r="N98" s="18"/>
      <c r="O98" s="18"/>
      <c r="V98" s="7"/>
      <c r="W98" s="7"/>
      <c r="X98" s="7"/>
    </row>
    <row r="99" spans="1:24" s="4" customFormat="1" ht="15" customHeight="1">
      <c r="A99" s="4">
        <v>3</v>
      </c>
      <c r="B99" s="4" t="s">
        <v>13</v>
      </c>
      <c r="C99" s="18"/>
      <c r="D99" s="4" t="s">
        <v>15</v>
      </c>
      <c r="E99" s="4">
        <v>3</v>
      </c>
      <c r="F99" s="4" t="s">
        <v>487</v>
      </c>
      <c r="G99" s="19">
        <v>20</v>
      </c>
      <c r="H99" s="19"/>
      <c r="I99" s="18"/>
      <c r="J99" s="18"/>
      <c r="K99" s="18"/>
      <c r="L99" s="18"/>
      <c r="M99" s="18"/>
      <c r="N99" s="18"/>
      <c r="O99" s="18"/>
      <c r="V99" s="7"/>
      <c r="W99" s="7"/>
      <c r="X99" s="7"/>
    </row>
    <row r="100" spans="1:24" s="4" customFormat="1">
      <c r="A100" s="4">
        <v>4</v>
      </c>
      <c r="B100" s="4" t="s">
        <v>351</v>
      </c>
      <c r="D100" s="4" t="s">
        <v>16</v>
      </c>
      <c r="E100" s="4">
        <v>4</v>
      </c>
      <c r="F100" s="4" t="s">
        <v>488</v>
      </c>
      <c r="G100" s="19">
        <v>20</v>
      </c>
      <c r="H100" s="19"/>
      <c r="V100" s="7"/>
      <c r="W100" s="7"/>
      <c r="X100" s="7"/>
    </row>
    <row r="101" spans="1:24" s="4" customFormat="1" ht="15" customHeight="1">
      <c r="A101" s="4">
        <v>5</v>
      </c>
      <c r="B101" s="4" t="s">
        <v>350</v>
      </c>
      <c r="D101" s="4" t="s">
        <v>11</v>
      </c>
      <c r="E101" s="4">
        <v>5</v>
      </c>
      <c r="F101" s="4" t="s">
        <v>490</v>
      </c>
      <c r="G101" s="19">
        <v>20</v>
      </c>
      <c r="H101" s="19"/>
      <c r="V101" s="7"/>
      <c r="W101" s="7"/>
      <c r="X101" s="7"/>
    </row>
    <row r="102" spans="1:24" s="4" customFormat="1">
      <c r="B102" s="4" t="s">
        <v>17</v>
      </c>
      <c r="D102" s="19" t="s">
        <v>333</v>
      </c>
      <c r="E102" s="19">
        <v>6</v>
      </c>
      <c r="F102" s="19" t="s">
        <v>489</v>
      </c>
      <c r="G102" s="19"/>
      <c r="H102" s="19"/>
      <c r="V102" s="7"/>
      <c r="W102" s="7"/>
      <c r="X102" s="7"/>
    </row>
    <row r="103" spans="1:24" s="4" customFormat="1" ht="15" customHeight="1">
      <c r="E103" s="4">
        <v>7</v>
      </c>
      <c r="F103" s="4" t="s">
        <v>333</v>
      </c>
      <c r="G103" s="4">
        <v>30</v>
      </c>
      <c r="V103" s="7"/>
      <c r="W103" s="7"/>
      <c r="X103" s="7"/>
    </row>
    <row r="104" spans="1:24" s="4" customFormat="1">
      <c r="B104" s="4">
        <v>1</v>
      </c>
      <c r="D104" s="5" t="s">
        <v>233</v>
      </c>
      <c r="V104" s="7"/>
      <c r="W104" s="7"/>
      <c r="X104" s="7"/>
    </row>
    <row r="105" spans="1:24" s="4" customFormat="1" ht="15" customHeight="1">
      <c r="B105" s="4">
        <v>2</v>
      </c>
      <c r="D105" s="4">
        <f>LOOKUP(G19,TSD_V1,TSD_R1)</f>
        <v>10</v>
      </c>
      <c r="E105" s="4">
        <f>LOOKUP(A13,TSD_V1,TSD_R1)</f>
        <v>10</v>
      </c>
      <c r="F105" s="4">
        <f>LOOKUP(A14,TSD_V1,TSD_R1)</f>
        <v>10</v>
      </c>
      <c r="G105" s="4">
        <f>LOOKUP(A15,TSD_V1,TSD_R1)</f>
        <v>10</v>
      </c>
      <c r="I105" s="4">
        <f>LOOKUP(A17,TSD_V1,TSD_R1)</f>
        <v>10</v>
      </c>
      <c r="J105" s="4">
        <f>LOOKUP(A18,TSD_V1,TSD_R1)</f>
        <v>10</v>
      </c>
      <c r="K105" s="4">
        <f>LOOKUP(A19,TSD_V1,TSD_R1)</f>
        <v>10</v>
      </c>
      <c r="L105" s="4">
        <f>LOOKUP(A20,TSD_V1,TSD_R1)</f>
        <v>10</v>
      </c>
      <c r="M105" s="4">
        <f>LOOKUP(A21,TSD_V1,TSD_R1)</f>
        <v>10</v>
      </c>
      <c r="V105" s="7"/>
      <c r="W105" s="7"/>
      <c r="X105" s="7"/>
    </row>
    <row r="106" spans="1:24" s="4" customFormat="1">
      <c r="B106" s="4">
        <v>3</v>
      </c>
      <c r="D106" s="4">
        <f>D105</f>
        <v>10</v>
      </c>
      <c r="E106" s="4">
        <f t="shared" ref="E106:M106" si="0">IF(E105=0,D106,E105)</f>
        <v>10</v>
      </c>
      <c r="F106" s="4">
        <f t="shared" si="0"/>
        <v>10</v>
      </c>
      <c r="G106" s="4">
        <f t="shared" si="0"/>
        <v>10</v>
      </c>
      <c r="I106" s="4">
        <f>IF(I105=0,#REF!,I105)</f>
        <v>10</v>
      </c>
      <c r="J106" s="4">
        <f t="shared" si="0"/>
        <v>10</v>
      </c>
      <c r="K106" s="4">
        <f t="shared" si="0"/>
        <v>10</v>
      </c>
      <c r="L106" s="4">
        <f t="shared" si="0"/>
        <v>10</v>
      </c>
      <c r="M106" s="4">
        <f t="shared" si="0"/>
        <v>10</v>
      </c>
      <c r="V106" s="7"/>
      <c r="W106" s="7"/>
      <c r="X106" s="7"/>
    </row>
    <row r="107" spans="1:24" s="4" customFormat="1">
      <c r="B107" s="4">
        <v>4</v>
      </c>
      <c r="D107" s="4">
        <v>1</v>
      </c>
      <c r="E107" s="4">
        <f>D105</f>
        <v>10</v>
      </c>
      <c r="V107" s="7"/>
      <c r="W107" s="7"/>
      <c r="X107" s="7"/>
    </row>
    <row r="108" spans="1:24" s="4" customFormat="1">
      <c r="B108" s="4">
        <v>5</v>
      </c>
      <c r="D108" s="4">
        <f>D107+1</f>
        <v>2</v>
      </c>
      <c r="E108" s="4">
        <f>E105</f>
        <v>10</v>
      </c>
      <c r="V108" s="7"/>
      <c r="W108" s="7"/>
      <c r="X108" s="7"/>
    </row>
    <row r="109" spans="1:24" s="4" customFormat="1">
      <c r="D109" s="4">
        <f t="shared" ref="D109:D116" si="1">D108+1</f>
        <v>3</v>
      </c>
      <c r="E109" s="4">
        <f>F105</f>
        <v>10</v>
      </c>
      <c r="V109" s="7"/>
      <c r="W109" s="7"/>
      <c r="X109" s="7"/>
    </row>
    <row r="110" spans="1:24" s="4" customFormat="1">
      <c r="D110" s="4">
        <f t="shared" si="1"/>
        <v>4</v>
      </c>
      <c r="E110" s="4">
        <f>G105</f>
        <v>10</v>
      </c>
      <c r="V110" s="7"/>
      <c r="W110" s="7"/>
      <c r="X110" s="7"/>
    </row>
    <row r="111" spans="1:24" s="4" customFormat="1">
      <c r="D111" s="4">
        <f t="shared" si="1"/>
        <v>5</v>
      </c>
      <c r="E111" s="4" t="e">
        <f>#REF!</f>
        <v>#REF!</v>
      </c>
      <c r="V111" s="7"/>
      <c r="W111" s="7"/>
      <c r="X111" s="7"/>
    </row>
    <row r="112" spans="1:24" s="4" customFormat="1">
      <c r="D112" s="4">
        <f t="shared" si="1"/>
        <v>6</v>
      </c>
      <c r="E112" s="4">
        <f>I105</f>
        <v>10</v>
      </c>
      <c r="V112" s="7"/>
      <c r="W112" s="7"/>
      <c r="X112" s="7"/>
    </row>
    <row r="113" spans="2:24" s="4" customFormat="1">
      <c r="D113" s="4">
        <f t="shared" si="1"/>
        <v>7</v>
      </c>
      <c r="E113" s="4">
        <f>J105</f>
        <v>10</v>
      </c>
      <c r="V113" s="7"/>
      <c r="W113" s="7"/>
      <c r="X113" s="7"/>
    </row>
    <row r="114" spans="2:24" s="4" customFormat="1">
      <c r="D114" s="4">
        <f t="shared" si="1"/>
        <v>8</v>
      </c>
      <c r="E114" s="4">
        <f>K105*-1</f>
        <v>-10</v>
      </c>
      <c r="V114" s="7"/>
      <c r="W114" s="7"/>
      <c r="X114" s="7"/>
    </row>
    <row r="115" spans="2:24" s="4" customFormat="1">
      <c r="D115" s="4">
        <f t="shared" si="1"/>
        <v>9</v>
      </c>
      <c r="E115" s="4">
        <f>L105</f>
        <v>10</v>
      </c>
      <c r="V115" s="7"/>
      <c r="W115" s="7"/>
      <c r="X115" s="7"/>
    </row>
    <row r="116" spans="2:24" s="4" customFormat="1">
      <c r="D116" s="4">
        <f t="shared" si="1"/>
        <v>10</v>
      </c>
      <c r="E116" s="4">
        <f>M105</f>
        <v>10</v>
      </c>
      <c r="V116" s="7"/>
      <c r="W116" s="7"/>
      <c r="X116" s="7"/>
    </row>
    <row r="117" spans="2:24" s="4" customFormat="1">
      <c r="V117" s="7"/>
      <c r="W117" s="7"/>
      <c r="X117" s="7"/>
    </row>
    <row r="118" spans="2:24" s="4" customFormat="1">
      <c r="B118" s="20" t="str">
        <f>IF(D1_Conseil_B&gt;1," ",F97)</f>
        <v xml:space="preserve">Seprocurer le rapport annuel de l'entreprise (souvent disponible sur le site web du client). </v>
      </c>
      <c r="C118" s="19"/>
      <c r="D118" s="19"/>
      <c r="E118" s="19"/>
      <c r="F118" s="19"/>
      <c r="G118" s="19"/>
      <c r="H118" s="19"/>
      <c r="I118" s="19"/>
      <c r="J118" s="19"/>
      <c r="K118" s="19"/>
      <c r="V118" s="7"/>
      <c r="W118" s="7"/>
      <c r="X118" s="7"/>
    </row>
    <row r="119" spans="2:24" s="4" customFormat="1">
      <c r="B119" s="20" t="str">
        <f>IF(D1_Conseil_B&gt;2," ",F98)</f>
        <v xml:space="preserve">Se faire expliquer les processus de décision dans l'entreprise lors d'un entretien. </v>
      </c>
      <c r="C119" s="19"/>
      <c r="D119" s="19"/>
      <c r="E119" s="19"/>
      <c r="F119" s="19"/>
      <c r="G119" s="19"/>
      <c r="H119" s="19"/>
      <c r="I119" s="19"/>
      <c r="J119" s="19"/>
      <c r="K119" s="19"/>
      <c r="V119" s="7"/>
      <c r="W119" s="7"/>
      <c r="X119" s="7"/>
    </row>
    <row r="120" spans="2:24" s="4" customFormat="1">
      <c r="B120" s="20" t="str">
        <f>IF(D1_Conseil_B&gt;3," ",F99)</f>
        <v xml:space="preserve">Demander à un de vos interlocuteurs de commenter l'organigramme. </v>
      </c>
      <c r="C120" s="19"/>
      <c r="D120" s="19"/>
      <c r="E120" s="19"/>
      <c r="F120" s="19"/>
      <c r="G120" s="19"/>
      <c r="H120" s="19"/>
      <c r="I120" s="19"/>
      <c r="J120" s="19"/>
      <c r="K120" s="19"/>
      <c r="V120" s="7"/>
      <c r="W120" s="7"/>
      <c r="X120" s="7"/>
    </row>
    <row r="121" spans="2:24" s="4" customFormat="1">
      <c r="B121" s="20" t="str">
        <f>IF(D1_Conseil_B&gt;4," ",F100)</f>
        <v xml:space="preserve">Penser à remettre l'organigramme de votre entreprise à votre client. </v>
      </c>
      <c r="C121" s="19"/>
      <c r="D121" s="19"/>
      <c r="E121" s="19"/>
      <c r="F121" s="19"/>
      <c r="G121" s="19"/>
      <c r="H121" s="19"/>
      <c r="I121" s="19"/>
      <c r="J121" s="19"/>
      <c r="K121" s="19"/>
      <c r="V121" s="7"/>
      <c r="W121" s="7"/>
      <c r="X121" s="7"/>
    </row>
    <row r="122" spans="2:24" s="4" customFormat="1">
      <c r="B122" s="20" t="str">
        <f>IF(D1_Conseil_B&gt;5," ",F101)</f>
        <v>S'assurer qu'il n'y a pas de modification dans l'organisation de l'entreprise du client.</v>
      </c>
      <c r="C122" s="19"/>
      <c r="D122" s="19"/>
      <c r="E122" s="19"/>
      <c r="F122" s="19"/>
      <c r="G122" s="19"/>
      <c r="H122" s="19"/>
      <c r="I122" s="19"/>
      <c r="J122" s="19"/>
      <c r="K122" s="19"/>
      <c r="V122" s="7"/>
      <c r="W122" s="7"/>
      <c r="X122" s="7"/>
    </row>
    <row r="123" spans="2:24" s="4" customFormat="1">
      <c r="V123" s="7"/>
      <c r="W123" s="7"/>
      <c r="X123" s="7"/>
    </row>
    <row r="124" spans="2:24" s="4" customFormat="1">
      <c r="V124" s="7"/>
      <c r="W124" s="7"/>
      <c r="X124" s="7"/>
    </row>
    <row r="125" spans="2:24" s="4" customFormat="1">
      <c r="V125" s="7"/>
      <c r="W125" s="7"/>
      <c r="X125" s="7"/>
    </row>
    <row r="126" spans="2:24" s="4" customFormat="1">
      <c r="V126" s="7"/>
      <c r="W126" s="7"/>
      <c r="X126" s="7"/>
    </row>
    <row r="127" spans="2:24" s="4" customFormat="1">
      <c r="V127" s="7"/>
      <c r="W127" s="7"/>
      <c r="X127" s="7"/>
    </row>
    <row r="128" spans="2:24" s="4" customFormat="1">
      <c r="V128" s="7"/>
      <c r="W128" s="7"/>
      <c r="X128" s="7"/>
    </row>
    <row r="129" spans="22:24" s="4" customFormat="1">
      <c r="V129" s="7"/>
      <c r="W129" s="7"/>
      <c r="X129" s="7"/>
    </row>
    <row r="130" spans="22:24" s="4" customFormat="1">
      <c r="V130" s="7"/>
      <c r="W130" s="7"/>
      <c r="X130" s="7"/>
    </row>
    <row r="131" spans="22:24" s="4" customFormat="1">
      <c r="V131" s="7"/>
      <c r="W131" s="7"/>
      <c r="X131" s="7"/>
    </row>
    <row r="132" spans="22:24" s="4" customFormat="1">
      <c r="V132" s="7"/>
      <c r="W132" s="7"/>
      <c r="X132" s="7"/>
    </row>
    <row r="133" spans="22:24" s="4" customFormat="1">
      <c r="V133" s="7"/>
      <c r="W133" s="7"/>
      <c r="X133" s="7"/>
    </row>
    <row r="134" spans="22:24" s="4" customFormat="1">
      <c r="V134" s="7"/>
      <c r="W134" s="7"/>
      <c r="X134" s="7"/>
    </row>
    <row r="135" spans="22:24" s="4" customFormat="1">
      <c r="V135" s="7"/>
      <c r="W135" s="7"/>
      <c r="X135" s="7"/>
    </row>
    <row r="136" spans="22:24" s="4" customFormat="1">
      <c r="V136" s="7"/>
      <c r="W136" s="7"/>
      <c r="X136" s="7"/>
    </row>
    <row r="137" spans="22:24" s="4" customFormat="1">
      <c r="V137" s="7"/>
      <c r="W137" s="7"/>
      <c r="X137" s="7"/>
    </row>
    <row r="138" spans="22:24" s="4" customFormat="1">
      <c r="V138" s="7"/>
      <c r="W138" s="7"/>
      <c r="X138" s="7"/>
    </row>
    <row r="139" spans="22:24" s="4" customFormat="1">
      <c r="V139" s="7"/>
      <c r="W139" s="7"/>
      <c r="X139" s="7"/>
    </row>
    <row r="140" spans="22:24" s="4" customFormat="1">
      <c r="V140" s="7"/>
      <c r="W140" s="7"/>
      <c r="X140" s="7"/>
    </row>
    <row r="141" spans="22:24" s="4" customFormat="1">
      <c r="V141" s="7"/>
      <c r="W141" s="7"/>
      <c r="X141" s="7"/>
    </row>
    <row r="142" spans="22:24" s="4" customFormat="1">
      <c r="V142" s="7"/>
      <c r="W142" s="7"/>
      <c r="X142" s="7"/>
    </row>
    <row r="143" spans="22:24" s="4" customFormat="1">
      <c r="V143" s="7"/>
      <c r="W143" s="7"/>
      <c r="X143" s="7"/>
    </row>
    <row r="144" spans="22:24" s="4" customFormat="1">
      <c r="V144" s="7"/>
      <c r="W144" s="7"/>
      <c r="X144" s="7"/>
    </row>
    <row r="145" spans="22:24" s="4" customFormat="1">
      <c r="V145" s="7"/>
      <c r="W145" s="7"/>
      <c r="X145" s="7"/>
    </row>
    <row r="146" spans="22:24" s="4" customFormat="1">
      <c r="V146" s="7"/>
      <c r="W146" s="7"/>
      <c r="X146" s="7"/>
    </row>
    <row r="147" spans="22:24" s="4" customFormat="1">
      <c r="V147" s="7"/>
      <c r="W147" s="7"/>
      <c r="X147" s="7"/>
    </row>
    <row r="148" spans="22:24" s="4" customFormat="1">
      <c r="V148" s="7"/>
      <c r="W148" s="7"/>
      <c r="X148" s="7"/>
    </row>
    <row r="149" spans="22:24" s="4" customFormat="1">
      <c r="V149" s="7"/>
      <c r="W149" s="7"/>
      <c r="X149" s="7"/>
    </row>
    <row r="150" spans="22:24" s="4" customFormat="1">
      <c r="V150" s="7"/>
      <c r="W150" s="7"/>
      <c r="X150" s="7"/>
    </row>
    <row r="151" spans="22:24" s="4" customFormat="1">
      <c r="V151" s="7"/>
      <c r="W151" s="7"/>
      <c r="X151" s="7"/>
    </row>
    <row r="152" spans="22:24" s="4" customFormat="1">
      <c r="V152" s="7"/>
      <c r="W152" s="7"/>
      <c r="X152" s="7"/>
    </row>
    <row r="153" spans="22:24" s="4" customFormat="1">
      <c r="V153" s="7"/>
      <c r="W153" s="7"/>
      <c r="X153" s="7"/>
    </row>
    <row r="154" spans="22:24" s="4" customFormat="1">
      <c r="V154" s="7"/>
      <c r="W154" s="7"/>
      <c r="X154" s="7"/>
    </row>
    <row r="155" spans="22:24" s="4" customFormat="1">
      <c r="V155" s="7"/>
      <c r="W155" s="7"/>
      <c r="X155" s="7"/>
    </row>
    <row r="156" spans="22:24" s="4" customFormat="1">
      <c r="V156" s="7"/>
      <c r="W156" s="7"/>
      <c r="X156" s="7"/>
    </row>
    <row r="157" spans="22:24" s="4" customFormat="1">
      <c r="V157" s="7"/>
      <c r="W157" s="7"/>
      <c r="X157" s="7"/>
    </row>
    <row r="158" spans="22:24" s="4" customFormat="1">
      <c r="V158" s="7"/>
      <c r="W158" s="7"/>
      <c r="X158" s="7"/>
    </row>
    <row r="159" spans="22:24" s="4" customFormat="1">
      <c r="V159" s="7"/>
      <c r="W159" s="7"/>
      <c r="X159" s="7"/>
    </row>
    <row r="160" spans="22:24" s="4" customFormat="1">
      <c r="V160" s="7"/>
      <c r="W160" s="7"/>
      <c r="X160" s="7"/>
    </row>
    <row r="161" spans="22:24" s="4" customFormat="1">
      <c r="V161" s="7"/>
      <c r="W161" s="7"/>
      <c r="X161" s="7"/>
    </row>
    <row r="162" spans="22:24" s="4" customFormat="1">
      <c r="V162" s="7"/>
      <c r="W162" s="7"/>
      <c r="X162" s="7"/>
    </row>
    <row r="163" spans="22:24" s="4" customFormat="1">
      <c r="V163" s="7"/>
      <c r="W163" s="7"/>
      <c r="X163" s="7"/>
    </row>
    <row r="164" spans="22:24" s="4" customFormat="1">
      <c r="V164" s="7"/>
      <c r="W164" s="7"/>
      <c r="X164" s="7"/>
    </row>
    <row r="165" spans="22:24" s="4" customFormat="1">
      <c r="V165" s="7"/>
      <c r="W165" s="7"/>
      <c r="X165" s="7"/>
    </row>
    <row r="166" spans="22:24" s="4" customFormat="1">
      <c r="V166" s="7"/>
      <c r="W166" s="7"/>
      <c r="X166" s="7"/>
    </row>
    <row r="167" spans="22:24" s="4" customFormat="1">
      <c r="V167" s="7"/>
      <c r="W167" s="7"/>
      <c r="X167" s="7"/>
    </row>
    <row r="168" spans="22:24" s="4" customFormat="1">
      <c r="V168" s="7"/>
      <c r="W168" s="7"/>
      <c r="X168" s="7"/>
    </row>
    <row r="169" spans="22:24" s="4" customFormat="1">
      <c r="V169" s="7"/>
      <c r="W169" s="7"/>
      <c r="X169" s="7"/>
    </row>
    <row r="170" spans="22:24" s="4" customFormat="1">
      <c r="V170" s="7"/>
      <c r="W170" s="7"/>
      <c r="X170" s="7"/>
    </row>
    <row r="171" spans="22:24" s="4" customFormat="1">
      <c r="V171" s="7"/>
      <c r="W171" s="7"/>
      <c r="X171" s="7"/>
    </row>
    <row r="172" spans="22:24" s="4" customFormat="1">
      <c r="V172" s="7"/>
      <c r="W172" s="7"/>
      <c r="X172" s="7"/>
    </row>
    <row r="173" spans="22:24" s="4" customFormat="1">
      <c r="V173" s="7"/>
      <c r="W173" s="7"/>
      <c r="X173" s="7"/>
    </row>
    <row r="174" spans="22:24" s="4" customFormat="1">
      <c r="V174" s="7"/>
      <c r="W174" s="7"/>
      <c r="X174" s="7"/>
    </row>
    <row r="175" spans="22:24" s="4" customFormat="1">
      <c r="V175" s="7"/>
      <c r="W175" s="7"/>
      <c r="X175" s="7"/>
    </row>
    <row r="176" spans="22:24" s="4" customFormat="1">
      <c r="V176" s="7"/>
      <c r="W176" s="7"/>
      <c r="X176" s="7"/>
    </row>
    <row r="177" spans="22:24" s="4" customFormat="1">
      <c r="V177" s="7"/>
      <c r="W177" s="7"/>
      <c r="X177" s="7"/>
    </row>
    <row r="178" spans="22:24" s="4" customFormat="1">
      <c r="V178" s="7"/>
      <c r="W178" s="7"/>
      <c r="X178" s="7"/>
    </row>
    <row r="179" spans="22:24" s="4" customFormat="1">
      <c r="V179" s="7"/>
      <c r="W179" s="7"/>
      <c r="X179" s="7"/>
    </row>
    <row r="180" spans="22:24" s="4" customFormat="1">
      <c r="V180" s="7"/>
      <c r="W180" s="7"/>
      <c r="X180" s="7"/>
    </row>
    <row r="181" spans="22:24" s="4" customFormat="1">
      <c r="V181" s="7"/>
      <c r="W181" s="7"/>
      <c r="X181" s="7"/>
    </row>
    <row r="182" spans="22:24" s="4" customFormat="1">
      <c r="V182" s="7"/>
      <c r="W182" s="7"/>
      <c r="X182" s="7"/>
    </row>
    <row r="183" spans="22:24" s="4" customFormat="1">
      <c r="V183" s="7"/>
      <c r="W183" s="7"/>
      <c r="X183" s="7"/>
    </row>
    <row r="184" spans="22:24" s="4" customFormat="1">
      <c r="V184" s="7"/>
      <c r="W184" s="7"/>
      <c r="X184" s="7"/>
    </row>
    <row r="185" spans="22:24" s="4" customFormat="1">
      <c r="V185" s="7"/>
      <c r="W185" s="7"/>
      <c r="X185" s="7"/>
    </row>
    <row r="186" spans="22:24" s="4" customFormat="1">
      <c r="V186" s="7"/>
      <c r="W186" s="7"/>
      <c r="X186" s="7"/>
    </row>
    <row r="187" spans="22:24" s="4" customFormat="1">
      <c r="V187" s="7"/>
      <c r="W187" s="7"/>
      <c r="X187" s="7"/>
    </row>
    <row r="188" spans="22:24" s="4" customFormat="1">
      <c r="V188" s="7"/>
      <c r="W188" s="7"/>
      <c r="X188" s="7"/>
    </row>
    <row r="189" spans="22:24" s="4" customFormat="1">
      <c r="V189" s="7"/>
      <c r="W189" s="7"/>
      <c r="X189" s="7"/>
    </row>
    <row r="190" spans="22:24" s="4" customFormat="1">
      <c r="V190" s="7"/>
      <c r="W190" s="7"/>
      <c r="X190" s="7"/>
    </row>
    <row r="191" spans="22:24" s="4" customFormat="1">
      <c r="V191" s="7"/>
      <c r="W191" s="7"/>
      <c r="X191" s="7"/>
    </row>
    <row r="192" spans="22:24" s="4" customFormat="1">
      <c r="V192" s="7"/>
      <c r="W192" s="7"/>
      <c r="X192" s="7"/>
    </row>
    <row r="193" spans="22:24" s="4" customFormat="1">
      <c r="V193" s="7"/>
      <c r="W193" s="7"/>
      <c r="X193" s="7"/>
    </row>
    <row r="194" spans="22:24" s="4" customFormat="1">
      <c r="V194" s="7"/>
      <c r="W194" s="7"/>
      <c r="X194" s="7"/>
    </row>
    <row r="195" spans="22:24" s="4" customFormat="1">
      <c r="V195" s="7"/>
      <c r="W195" s="7"/>
      <c r="X195" s="7"/>
    </row>
    <row r="196" spans="22:24" s="4" customFormat="1">
      <c r="V196" s="7"/>
      <c r="W196" s="7"/>
      <c r="X196" s="7"/>
    </row>
    <row r="197" spans="22:24" s="4" customFormat="1">
      <c r="V197" s="7"/>
      <c r="W197" s="7"/>
      <c r="X197" s="7"/>
    </row>
    <row r="198" spans="22:24" s="4" customFormat="1">
      <c r="V198" s="7"/>
      <c r="W198" s="7"/>
      <c r="X198" s="7"/>
    </row>
    <row r="199" spans="22:24" s="4" customFormat="1">
      <c r="V199" s="7"/>
      <c r="W199" s="7"/>
      <c r="X199" s="7"/>
    </row>
    <row r="200" spans="22:24" s="4" customFormat="1">
      <c r="V200" s="7"/>
      <c r="W200" s="7"/>
      <c r="X200" s="7"/>
    </row>
    <row r="201" spans="22:24" s="4" customFormat="1">
      <c r="V201" s="7"/>
      <c r="W201" s="7"/>
      <c r="X201" s="7"/>
    </row>
    <row r="202" spans="22:24" s="4" customFormat="1">
      <c r="V202" s="7"/>
      <c r="W202" s="7"/>
      <c r="X202" s="7"/>
    </row>
    <row r="203" spans="22:24" s="4" customFormat="1">
      <c r="V203" s="7"/>
      <c r="W203" s="7"/>
      <c r="X203" s="7"/>
    </row>
    <row r="204" spans="22:24" s="4" customFormat="1">
      <c r="V204" s="7"/>
      <c r="W204" s="7"/>
      <c r="X204" s="7"/>
    </row>
    <row r="205" spans="22:24" s="4" customFormat="1">
      <c r="V205" s="7"/>
      <c r="W205" s="7"/>
      <c r="X205" s="7"/>
    </row>
    <row r="206" spans="22:24" s="4" customFormat="1">
      <c r="V206" s="7"/>
      <c r="W206" s="7"/>
      <c r="X206" s="7"/>
    </row>
    <row r="207" spans="22:24" s="4" customFormat="1">
      <c r="V207" s="7"/>
      <c r="W207" s="7"/>
      <c r="X207" s="7"/>
    </row>
    <row r="208" spans="22:24" s="4" customFormat="1">
      <c r="V208" s="7"/>
      <c r="W208" s="7"/>
      <c r="X208" s="7"/>
    </row>
    <row r="209" spans="22:24" s="4" customFormat="1">
      <c r="V209" s="7"/>
      <c r="W209" s="7"/>
      <c r="X209" s="7"/>
    </row>
    <row r="210" spans="22:24" s="4" customFormat="1">
      <c r="V210" s="7"/>
      <c r="W210" s="7"/>
      <c r="X210" s="7"/>
    </row>
    <row r="211" spans="22:24" s="4" customFormat="1">
      <c r="V211" s="7"/>
      <c r="W211" s="7"/>
      <c r="X211" s="7"/>
    </row>
    <row r="212" spans="22:24" s="4" customFormat="1">
      <c r="V212" s="7"/>
      <c r="W212" s="7"/>
      <c r="X212" s="7"/>
    </row>
    <row r="213" spans="22:24" s="4" customFormat="1">
      <c r="V213" s="7"/>
      <c r="W213" s="7"/>
      <c r="X213" s="7"/>
    </row>
    <row r="214" spans="22:24" s="4" customFormat="1">
      <c r="V214" s="7"/>
      <c r="W214" s="7"/>
      <c r="X214" s="7"/>
    </row>
    <row r="215" spans="22:24" s="4" customFormat="1">
      <c r="V215" s="7"/>
      <c r="W215" s="7"/>
      <c r="X215" s="7"/>
    </row>
    <row r="216" spans="22:24" s="4" customFormat="1">
      <c r="V216" s="7"/>
      <c r="W216" s="7"/>
      <c r="X216" s="7"/>
    </row>
    <row r="217" spans="22:24" s="4" customFormat="1">
      <c r="V217" s="7"/>
      <c r="W217" s="7"/>
      <c r="X217" s="7"/>
    </row>
    <row r="218" spans="22:24" s="4" customFormat="1">
      <c r="V218" s="7"/>
      <c r="W218" s="7"/>
      <c r="X218" s="7"/>
    </row>
    <row r="219" spans="22:24" s="4" customFormat="1">
      <c r="V219" s="7"/>
      <c r="W219" s="7"/>
      <c r="X219" s="7"/>
    </row>
    <row r="220" spans="22:24" s="4" customFormat="1">
      <c r="V220" s="7"/>
      <c r="W220" s="7"/>
      <c r="X220" s="7"/>
    </row>
    <row r="221" spans="22:24" s="4" customFormat="1">
      <c r="V221" s="7"/>
      <c r="W221" s="7"/>
      <c r="X221" s="7"/>
    </row>
    <row r="222" spans="22:24" s="4" customFormat="1">
      <c r="V222" s="7"/>
      <c r="W222" s="7"/>
      <c r="X222" s="7"/>
    </row>
    <row r="223" spans="22:24" s="4" customFormat="1">
      <c r="V223" s="7"/>
      <c r="W223" s="7"/>
      <c r="X223" s="7"/>
    </row>
    <row r="224" spans="22:24"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row r="236" spans="22:24" s="4" customFormat="1">
      <c r="V236" s="7"/>
      <c r="W236" s="7"/>
      <c r="X236" s="7"/>
    </row>
    <row r="237" spans="22:24" s="4" customFormat="1">
      <c r="V237" s="7"/>
      <c r="W237" s="7"/>
      <c r="X237" s="7"/>
    </row>
    <row r="238" spans="22:24" s="4" customFormat="1">
      <c r="V238" s="7"/>
      <c r="W238" s="7"/>
      <c r="X238" s="7"/>
    </row>
    <row r="239" spans="22:24" s="4" customFormat="1">
      <c r="V239" s="7"/>
      <c r="W239" s="7"/>
      <c r="X239" s="7"/>
    </row>
    <row r="240" spans="22:24" s="4" customFormat="1">
      <c r="V240" s="7"/>
      <c r="W240" s="7"/>
      <c r="X240" s="7"/>
    </row>
    <row r="241" spans="22:24" s="4" customFormat="1">
      <c r="V241" s="7"/>
      <c r="W241" s="7"/>
      <c r="X241" s="7"/>
    </row>
    <row r="242" spans="22:24" s="4" customFormat="1">
      <c r="V242" s="7"/>
      <c r="W242" s="7"/>
      <c r="X242" s="7"/>
    </row>
    <row r="243" spans="22:24" s="4" customFormat="1">
      <c r="V243" s="7"/>
      <c r="W243" s="7"/>
      <c r="X243" s="7"/>
    </row>
    <row r="244" spans="22:24" s="4" customFormat="1">
      <c r="V244" s="7"/>
      <c r="W244" s="7"/>
      <c r="X244" s="7"/>
    </row>
    <row r="245" spans="22:24" s="4" customFormat="1">
      <c r="V245" s="7"/>
      <c r="W245" s="7"/>
      <c r="X245" s="7"/>
    </row>
    <row r="246" spans="22:24" s="4" customFormat="1">
      <c r="V246" s="7"/>
      <c r="W246" s="7"/>
      <c r="X246" s="7"/>
    </row>
    <row r="247" spans="22:24" s="4" customFormat="1">
      <c r="V247" s="7"/>
      <c r="W247" s="7"/>
      <c r="X247" s="7"/>
    </row>
    <row r="248" spans="22:24" s="4" customFormat="1">
      <c r="V248" s="7"/>
      <c r="W248" s="7"/>
      <c r="X248" s="7"/>
    </row>
    <row r="249" spans="22:24" s="4" customFormat="1">
      <c r="V249" s="7"/>
      <c r="W249" s="7"/>
      <c r="X249" s="7"/>
    </row>
    <row r="250" spans="22:24" s="4" customFormat="1">
      <c r="V250" s="7"/>
      <c r="W250" s="7"/>
      <c r="X250" s="7"/>
    </row>
    <row r="251" spans="22:24" s="4" customFormat="1">
      <c r="V251" s="7"/>
      <c r="W251" s="7"/>
      <c r="X251" s="7"/>
    </row>
    <row r="252" spans="22:24" s="4" customFormat="1">
      <c r="V252" s="7"/>
      <c r="W252" s="7"/>
      <c r="X252" s="7"/>
    </row>
    <row r="253" spans="22:24" s="4" customFormat="1">
      <c r="V253" s="7"/>
      <c r="W253" s="7"/>
      <c r="X253" s="7"/>
    </row>
    <row r="254" spans="22:24" s="4" customFormat="1">
      <c r="V254" s="7"/>
      <c r="W254" s="7"/>
      <c r="X254" s="7"/>
    </row>
    <row r="255" spans="22:24" s="4" customFormat="1">
      <c r="V255" s="7"/>
      <c r="W255" s="7"/>
      <c r="X255" s="7"/>
    </row>
    <row r="256" spans="22:24" s="4" customFormat="1">
      <c r="V256" s="7"/>
      <c r="W256" s="7"/>
      <c r="X256" s="7"/>
    </row>
    <row r="257" spans="22:25" s="4" customFormat="1">
      <c r="V257" s="7"/>
      <c r="W257" s="7"/>
      <c r="X257" s="7"/>
    </row>
    <row r="258" spans="22:25" s="4" customFormat="1">
      <c r="V258" s="7"/>
      <c r="W258" s="7"/>
      <c r="X258" s="7"/>
    </row>
    <row r="259" spans="22:25" s="4" customFormat="1">
      <c r="V259" s="7"/>
      <c r="W259" s="7"/>
      <c r="X259" s="7"/>
    </row>
    <row r="260" spans="22:25" s="4" customFormat="1">
      <c r="V260" s="7"/>
      <c r="W260" s="7"/>
      <c r="X260" s="7"/>
    </row>
    <row r="261" spans="22:25" s="4" customFormat="1">
      <c r="V261" s="7"/>
      <c r="W261" s="7"/>
      <c r="X261" s="7"/>
    </row>
    <row r="262" spans="22:25" s="4" customFormat="1">
      <c r="V262" s="7"/>
      <c r="W262" s="7"/>
      <c r="X262" s="7"/>
    </row>
    <row r="263" spans="22:25" s="4" customFormat="1">
      <c r="V263" s="7"/>
      <c r="W263" s="7"/>
      <c r="X263" s="7"/>
    </row>
    <row r="264" spans="22:25" s="4" customFormat="1">
      <c r="V264" s="7"/>
      <c r="W264" s="7"/>
      <c r="X264" s="7"/>
    </row>
    <row r="265" spans="22:25" s="4" customFormat="1">
      <c r="V265" s="7"/>
      <c r="W265" s="7"/>
      <c r="X265" s="7"/>
    </row>
    <row r="266" spans="22:25" s="4" customFormat="1">
      <c r="V266" s="7"/>
      <c r="W266" s="7"/>
      <c r="X266" s="7"/>
    </row>
    <row r="267" spans="22:25" s="4" customFormat="1">
      <c r="V267" s="7"/>
      <c r="W267" s="7"/>
      <c r="X267" s="7"/>
    </row>
    <row r="268" spans="22:25" s="4" customFormat="1">
      <c r="V268" s="7"/>
      <c r="W268" s="7"/>
      <c r="X268" s="7"/>
    </row>
    <row r="269" spans="22:25" s="4" customFormat="1">
      <c r="V269" s="7"/>
      <c r="W269" s="7"/>
      <c r="X269" s="7"/>
    </row>
    <row r="270" spans="22:25" s="4" customFormat="1">
      <c r="V270" s="7"/>
      <c r="W270" s="7"/>
      <c r="X270" s="7"/>
    </row>
    <row r="271" spans="22:25" s="7" customFormat="1">
      <c r="Y271" s="4"/>
    </row>
    <row r="272" spans="22:25" s="7" customFormat="1">
      <c r="Y272" s="4"/>
    </row>
    <row r="273" spans="25:25" s="7" customFormat="1">
      <c r="Y273" s="4"/>
    </row>
    <row r="274" spans="25:25" s="7" customFormat="1">
      <c r="Y274" s="4"/>
    </row>
    <row r="275" spans="25:25" s="7" customFormat="1">
      <c r="Y275" s="4"/>
    </row>
    <row r="276" spans="25:25" s="7" customFormat="1">
      <c r="Y276" s="4"/>
    </row>
    <row r="277" spans="25:25" s="7" customFormat="1">
      <c r="Y277" s="4"/>
    </row>
    <row r="278" spans="25:25" s="7" customFormat="1">
      <c r="Y278" s="4"/>
    </row>
    <row r="279" spans="25:25" s="7" customFormat="1">
      <c r="Y279" s="4"/>
    </row>
    <row r="280" spans="25:25" s="7" customFormat="1">
      <c r="Y280" s="4"/>
    </row>
    <row r="281" spans="25:25" s="7" customFormat="1">
      <c r="Y281" s="4"/>
    </row>
    <row r="282" spans="25:25" s="7" customFormat="1">
      <c r="Y282" s="4"/>
    </row>
    <row r="283" spans="25:25" s="7" customFormat="1">
      <c r="Y283" s="4"/>
    </row>
    <row r="284" spans="25:25" s="7" customFormat="1">
      <c r="Y284" s="4"/>
    </row>
    <row r="285" spans="25:25" s="7" customFormat="1">
      <c r="Y285" s="4"/>
    </row>
    <row r="286" spans="25:25" s="7" customFormat="1">
      <c r="Y286" s="4"/>
    </row>
    <row r="287" spans="25:25" s="7" customFormat="1">
      <c r="Y287" s="4"/>
    </row>
    <row r="288" spans="25:25" s="7" customFormat="1">
      <c r="Y288" s="4"/>
    </row>
    <row r="289" spans="25:25" s="7" customFormat="1">
      <c r="Y289" s="4"/>
    </row>
    <row r="290" spans="25:25" s="7" customFormat="1">
      <c r="Y290" s="4"/>
    </row>
    <row r="291" spans="25:25" s="7" customFormat="1">
      <c r="Y291" s="4"/>
    </row>
    <row r="292" spans="25:25" s="7" customFormat="1">
      <c r="Y292" s="4"/>
    </row>
    <row r="293" spans="25:25" s="7" customFormat="1">
      <c r="Y293" s="4"/>
    </row>
    <row r="294" spans="25:25" s="7" customFormat="1">
      <c r="Y294" s="4"/>
    </row>
    <row r="295" spans="25:25" s="7" customFormat="1">
      <c r="Y295" s="4"/>
    </row>
    <row r="296" spans="25:25" s="7" customFormat="1">
      <c r="Y296" s="4"/>
    </row>
    <row r="297" spans="25:25" s="7" customFormat="1">
      <c r="Y297" s="4"/>
    </row>
    <row r="298" spans="25:25" s="7" customFormat="1">
      <c r="Y298" s="4"/>
    </row>
    <row r="299" spans="25:25" s="7" customFormat="1">
      <c r="Y299" s="4"/>
    </row>
    <row r="300" spans="25:25" s="7" customFormat="1">
      <c r="Y300" s="4"/>
    </row>
    <row r="301" spans="25:25" s="7" customFormat="1">
      <c r="Y301" s="4"/>
    </row>
    <row r="302" spans="25:25" s="7" customFormat="1">
      <c r="Y302" s="4"/>
    </row>
    <row r="303" spans="25:25" s="7" customFormat="1">
      <c r="Y303" s="4"/>
    </row>
    <row r="304" spans="25:25" s="7" customFormat="1">
      <c r="Y304" s="4"/>
    </row>
    <row r="305" spans="25:25" s="7" customFormat="1">
      <c r="Y305" s="4"/>
    </row>
    <row r="306" spans="25:25" s="7" customFormat="1">
      <c r="Y306" s="4"/>
    </row>
    <row r="307" spans="25:25" s="7" customFormat="1">
      <c r="Y307" s="4"/>
    </row>
    <row r="308" spans="25:25" s="7" customFormat="1">
      <c r="Y308" s="4"/>
    </row>
    <row r="309" spans="25:25" s="7" customFormat="1">
      <c r="Y309" s="4"/>
    </row>
    <row r="310" spans="25:25" s="7" customFormat="1">
      <c r="Y310" s="4"/>
    </row>
  </sheetData>
  <sheetProtection algorithmName="SHA-512" hashValue="NvL5dY82b12ZzmR9ttkZZhJjmFryXlPo2PI8qLBU81S0S2oRLoqL9nI0Z4faX3c7iwqhwhdulPZfpZfCMfreew==" saltValue="d6JCtTggz0GotCDe3HqTyw==" spinCount="100000" sheet="1" objects="1" scenarios="1"/>
  <mergeCells count="18">
    <mergeCell ref="V19:W19"/>
    <mergeCell ref="V20:W22"/>
    <mergeCell ref="V23:W24"/>
    <mergeCell ref="P21:U25"/>
    <mergeCell ref="P17:U19"/>
    <mergeCell ref="G3:L5"/>
    <mergeCell ref="P12:U16"/>
    <mergeCell ref="P3:S3"/>
    <mergeCell ref="P4:S4"/>
    <mergeCell ref="O28:Q30"/>
    <mergeCell ref="O40:Q42"/>
    <mergeCell ref="G21:I25"/>
    <mergeCell ref="D21:F25"/>
    <mergeCell ref="E12:G16"/>
    <mergeCell ref="D9:H11"/>
    <mergeCell ref="O31:Q33"/>
    <mergeCell ref="O34:Q36"/>
    <mergeCell ref="O37:Q39"/>
  </mergeCells>
  <conditionalFormatting sqref="P3">
    <cfRule type="containsText" dxfId="493" priority="7" operator="containsText" text="expiré">
      <formula>NOT(ISERROR(SEARCH("expiré",P3)))</formula>
    </cfRule>
    <cfRule type="containsText" dxfId="492" priority="8" operator="containsText" text="non">
      <formula>NOT(ISERROR(SEARCH("non",P3)))</formula>
    </cfRule>
    <cfRule type="containsText" dxfId="491" priority="9" operator="containsText" text="OK">
      <formula>NOT(ISERROR(SEARCH("OK",P3)))</formula>
    </cfRule>
  </conditionalFormatting>
  <conditionalFormatting sqref="Q26">
    <cfRule type="cellIs" dxfId="490" priority="25" operator="greaterThan">
      <formula>$AC$15</formula>
    </cfRule>
  </conditionalFormatting>
  <conditionalFormatting sqref="S26">
    <cfRule type="cellIs" dxfId="489" priority="37" operator="greaterThan">
      <formula>#REF!</formula>
    </cfRule>
  </conditionalFormatting>
  <conditionalFormatting sqref="T26">
    <cfRule type="cellIs" dxfId="488" priority="12" operator="greaterThan">
      <formula>$AC$15</formula>
    </cfRule>
    <cfRule type="cellIs" dxfId="487" priority="13" operator="greaterThan">
      <formula>9</formula>
    </cfRule>
    <cfRule type="cellIs" dxfId="486" priority="14" operator="greaterThan">
      <formula>0</formula>
    </cfRule>
    <cfRule type="cellIs" dxfId="485" priority="15" operator="greaterThan">
      <formula>0</formula>
    </cfRule>
    <cfRule type="cellIs" dxfId="484" priority="16" operator="greaterThan">
      <formula>#REF!</formula>
    </cfRule>
  </conditionalFormatting>
  <conditionalFormatting sqref="V20">
    <cfRule type="cellIs" dxfId="483" priority="28" operator="greaterThan">
      <formula>9</formula>
    </cfRule>
    <cfRule type="cellIs" dxfId="482" priority="29" operator="greaterThan">
      <formula>0</formula>
    </cfRule>
    <cfRule type="cellIs" dxfId="481" priority="35" operator="greaterThan">
      <formula>#REF!</formula>
    </cfRule>
    <cfRule type="cellIs" dxfId="480" priority="36" operator="greaterThan">
      <formula>9</formula>
    </cfRule>
  </conditionalFormatting>
  <conditionalFormatting sqref="V20:W22">
    <cfRule type="cellIs" dxfId="479" priority="26" operator="greaterThan">
      <formula>$AC$15</formula>
    </cfRule>
    <cfRule type="cellIs" dxfId="478" priority="27" operator="greaterThan">
      <formula>$AC$15</formula>
    </cfRule>
  </conditionalFormatting>
  <dataValidations disablePrompts="1" count="1">
    <dataValidation type="list" allowBlank="1" showInputMessage="1" showErrorMessage="1" errorTitle="Error_Eval" error="Introduire une valeur de 1 à 5 !" sqref="N19" xr:uid="{A0780574-3795-4979-B5EA-55DCCF6949F8}">
      <formula1>Liste_scoring</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5563-6072-4055-8B3F-68B301BD8107}">
  <dimension ref="A1:AN63"/>
  <sheetViews>
    <sheetView showGridLines="0" showRowColHeaders="0" zoomScaleNormal="100" workbookViewId="0">
      <selection activeCell="U13" sqref="U13"/>
    </sheetView>
  </sheetViews>
  <sheetFormatPr baseColWidth="10" defaultRowHeight="15"/>
  <cols>
    <col min="1" max="1" width="2.28515625" style="9" customWidth="1"/>
    <col min="2" max="2" width="11.42578125" style="9"/>
    <col min="3" max="3" width="11.5703125" style="9" bestFit="1" customWidth="1"/>
    <col min="4" max="14" width="11.42578125" style="9"/>
    <col min="15" max="15" width="13.28515625" style="9" bestFit="1" customWidth="1"/>
    <col min="16" max="20" width="11.42578125" style="9"/>
    <col min="21" max="21" width="29" style="13" bestFit="1" customWidth="1"/>
    <col min="22" max="22" width="11.42578125" style="13"/>
    <col min="23" max="23" width="12.28515625" style="13" bestFit="1" customWidth="1"/>
    <col min="24" max="25" width="11.42578125" style="13"/>
    <col min="26" max="26" width="11.5703125" style="13" bestFit="1" customWidth="1"/>
    <col min="27" max="34" width="11.42578125" style="13"/>
    <col min="35" max="35" width="11.42578125" style="9"/>
    <col min="36" max="36" width="11.5703125" style="9" bestFit="1" customWidth="1"/>
    <col min="37" max="16384" width="11.42578125" style="9"/>
  </cols>
  <sheetData>
    <row r="1" spans="1:40" s="30" customFormat="1" ht="38.25" customHeight="1">
      <c r="A1" s="4"/>
      <c r="G1" s="192" t="str">
        <f>IF(GoOK=1,"Client"," ")</f>
        <v xml:space="preserve"> </v>
      </c>
      <c r="H1" s="341"/>
      <c r="I1" s="341"/>
      <c r="J1" s="341"/>
      <c r="K1" s="341"/>
      <c r="L1" s="341"/>
      <c r="M1" s="341"/>
      <c r="N1" s="324"/>
      <c r="O1" s="325"/>
      <c r="P1" s="193"/>
      <c r="Q1" s="193"/>
      <c r="R1" s="193"/>
      <c r="S1" s="193"/>
      <c r="T1" s="193"/>
      <c r="U1" s="4"/>
      <c r="V1" s="4"/>
      <c r="W1" s="4"/>
      <c r="X1" s="5" t="e">
        <f>IF(#REF!=D112,0,1)</f>
        <v>#REF!</v>
      </c>
      <c r="Y1" s="5"/>
      <c r="Z1" s="5"/>
      <c r="AA1" s="5"/>
      <c r="AB1" s="5"/>
      <c r="AC1" s="5"/>
      <c r="AD1" s="5"/>
      <c r="AE1" s="5"/>
      <c r="AF1" s="5"/>
      <c r="AG1" s="5"/>
      <c r="AH1" s="5"/>
      <c r="AI1" s="5"/>
      <c r="AJ1" s="5"/>
      <c r="AK1" s="5"/>
      <c r="AL1" s="5"/>
      <c r="AM1" s="4"/>
      <c r="AN1" s="4"/>
    </row>
    <row r="2" spans="1:40" s="30" customFormat="1" ht="18" customHeight="1">
      <c r="A2" s="4" t="s">
        <v>678</v>
      </c>
      <c r="G2" s="195" t="str">
        <f>IF(GoOK=1,"Projet"," ")</f>
        <v xml:space="preserve"> </v>
      </c>
      <c r="H2" s="341"/>
      <c r="I2" s="341"/>
      <c r="J2" s="341"/>
      <c r="K2" s="341"/>
      <c r="L2" s="341"/>
      <c r="M2" s="341"/>
      <c r="N2" s="3"/>
      <c r="O2" s="326"/>
      <c r="P2" s="197"/>
      <c r="Q2" s="197"/>
      <c r="R2" s="3"/>
      <c r="S2" s="3"/>
      <c r="T2" s="3"/>
      <c r="U2" s="4"/>
      <c r="V2" s="4"/>
      <c r="W2" s="4"/>
      <c r="X2" s="5"/>
      <c r="Y2" s="5"/>
      <c r="Z2" s="5"/>
      <c r="AA2" s="5"/>
      <c r="AB2" s="5"/>
      <c r="AC2" s="5"/>
      <c r="AD2" s="5"/>
      <c r="AE2" s="5"/>
      <c r="AF2" s="5"/>
      <c r="AG2" s="5"/>
      <c r="AH2" s="5"/>
      <c r="AI2" s="5"/>
      <c r="AJ2" s="5"/>
      <c r="AK2" s="5"/>
      <c r="AL2" s="5"/>
      <c r="AM2" s="4"/>
      <c r="AN2" s="4"/>
    </row>
    <row r="3" spans="1:40" s="125" customFormat="1" ht="18" customHeight="1">
      <c r="A3" s="130"/>
      <c r="G3" s="117"/>
      <c r="H3" s="547" t="s">
        <v>837</v>
      </c>
      <c r="I3" s="547"/>
      <c r="J3" s="547"/>
      <c r="K3" s="547"/>
      <c r="L3" s="547"/>
      <c r="M3" s="547"/>
      <c r="N3" s="547"/>
      <c r="O3" s="547"/>
      <c r="P3" s="504" t="str">
        <f>Dim_12_N!N1</f>
        <v>Inactif</v>
      </c>
      <c r="Q3" s="504"/>
      <c r="R3" s="504"/>
      <c r="S3" s="6"/>
      <c r="T3" s="6"/>
      <c r="U3" s="130"/>
      <c r="V3" s="130"/>
      <c r="W3" s="130"/>
      <c r="X3" s="327"/>
      <c r="Y3" s="327"/>
      <c r="Z3" s="327"/>
      <c r="AA3" s="327"/>
      <c r="AB3" s="327"/>
      <c r="AC3" s="327"/>
      <c r="AD3" s="327"/>
      <c r="AE3" s="327"/>
      <c r="AF3" s="327"/>
      <c r="AG3" s="327"/>
      <c r="AH3" s="327"/>
      <c r="AI3" s="327"/>
      <c r="AJ3" s="327"/>
      <c r="AK3" s="327"/>
      <c r="AL3" s="327"/>
      <c r="AM3" s="130"/>
      <c r="AN3" s="130"/>
    </row>
    <row r="4" spans="1:40" s="125" customFormat="1" ht="18" customHeight="1">
      <c r="A4" s="130"/>
      <c r="G4" s="117"/>
      <c r="H4" s="547"/>
      <c r="I4" s="547"/>
      <c r="J4" s="547"/>
      <c r="K4" s="547"/>
      <c r="L4" s="547"/>
      <c r="M4" s="547"/>
      <c r="N4" s="547"/>
      <c r="O4" s="547"/>
      <c r="P4" s="504"/>
      <c r="Q4" s="504"/>
      <c r="R4" s="504"/>
      <c r="S4" s="6"/>
      <c r="T4" s="6"/>
      <c r="U4" s="130"/>
      <c r="V4" s="130"/>
      <c r="W4" s="130"/>
      <c r="X4" s="327"/>
      <c r="Y4" s="327"/>
      <c r="Z4" s="327"/>
      <c r="AA4" s="327"/>
      <c r="AB4" s="327"/>
      <c r="AC4" s="327"/>
      <c r="AD4" s="327"/>
      <c r="AE4" s="327"/>
      <c r="AF4" s="327"/>
      <c r="AG4" s="327"/>
      <c r="AH4" s="327"/>
      <c r="AI4" s="327"/>
      <c r="AJ4" s="327"/>
      <c r="AK4" s="327"/>
      <c r="AL4" s="327"/>
      <c r="AM4" s="130"/>
      <c r="AN4" s="130"/>
    </row>
    <row r="5" spans="1:40" s="125" customFormat="1" ht="18" customHeight="1">
      <c r="A5" s="130"/>
      <c r="G5" s="117"/>
      <c r="H5" s="547"/>
      <c r="I5" s="547"/>
      <c r="J5" s="547"/>
      <c r="K5" s="547"/>
      <c r="L5" s="547"/>
      <c r="M5" s="547"/>
      <c r="N5" s="547"/>
      <c r="O5" s="547"/>
      <c r="P5" s="532" t="str">
        <f ca="1">Dim_12_N!N2</f>
        <v xml:space="preserve"> </v>
      </c>
      <c r="Q5" s="504"/>
      <c r="R5" s="504"/>
      <c r="S5" s="6"/>
      <c r="T5" s="6"/>
      <c r="U5" s="130"/>
      <c r="V5" s="130"/>
      <c r="W5" s="130"/>
      <c r="X5" s="327"/>
      <c r="Y5" s="327"/>
      <c r="Z5" s="327"/>
      <c r="AA5" s="327"/>
      <c r="AB5" s="327"/>
      <c r="AC5" s="327"/>
      <c r="AD5" s="327"/>
      <c r="AE5" s="327"/>
      <c r="AF5" s="327"/>
      <c r="AG5" s="327"/>
      <c r="AH5" s="327"/>
      <c r="AI5" s="327"/>
      <c r="AJ5" s="327"/>
      <c r="AK5" s="327"/>
      <c r="AL5" s="327"/>
      <c r="AM5" s="130"/>
      <c r="AN5" s="130"/>
    </row>
    <row r="6" spans="1:40" s="6" customFormat="1" ht="15.95" customHeight="1">
      <c r="A6" s="130"/>
      <c r="H6" s="547"/>
      <c r="I6" s="547"/>
      <c r="J6" s="547"/>
      <c r="K6" s="547"/>
      <c r="L6" s="547"/>
      <c r="M6" s="547"/>
      <c r="N6" s="547"/>
      <c r="O6" s="547"/>
      <c r="P6" s="504"/>
      <c r="Q6" s="504"/>
      <c r="R6" s="504"/>
      <c r="U6" s="130"/>
      <c r="V6" s="327"/>
      <c r="W6" s="327"/>
      <c r="X6" s="327"/>
      <c r="Y6" s="327"/>
      <c r="Z6" s="327"/>
      <c r="AA6" s="327"/>
      <c r="AB6" s="327"/>
      <c r="AC6" s="327"/>
      <c r="AD6" s="327"/>
      <c r="AE6" s="327"/>
      <c r="AF6" s="327"/>
      <c r="AG6" s="327"/>
      <c r="AH6" s="327"/>
      <c r="AI6" s="327"/>
      <c r="AJ6" s="327"/>
      <c r="AK6" s="327"/>
      <c r="AL6" s="327"/>
      <c r="AM6" s="130"/>
      <c r="AN6" s="130"/>
    </row>
    <row r="7" spans="1:40" ht="0.95" customHeight="1"/>
    <row r="8" spans="1:40" ht="28.5" customHeight="1">
      <c r="G8" s="556" t="s">
        <v>827</v>
      </c>
      <c r="H8" s="556"/>
      <c r="I8" s="556"/>
      <c r="J8" s="556"/>
      <c r="K8" s="556"/>
      <c r="L8" s="556"/>
      <c r="M8" s="556"/>
      <c r="N8" s="556"/>
      <c r="O8" s="556"/>
      <c r="P8" s="556"/>
      <c r="Q8" s="556"/>
      <c r="R8" s="556"/>
      <c r="S8" s="556"/>
      <c r="T8" s="556"/>
    </row>
    <row r="9" spans="1:40">
      <c r="G9" s="556"/>
      <c r="H9" s="556"/>
      <c r="I9" s="556"/>
      <c r="J9" s="556"/>
      <c r="K9" s="556"/>
      <c r="L9" s="556"/>
      <c r="M9" s="556"/>
      <c r="N9" s="556"/>
      <c r="O9" s="556"/>
      <c r="P9" s="556"/>
      <c r="Q9" s="556"/>
      <c r="R9" s="556"/>
      <c r="S9" s="556"/>
      <c r="T9" s="556"/>
    </row>
    <row r="10" spans="1:40" ht="15" customHeight="1">
      <c r="G10" s="557" t="s">
        <v>828</v>
      </c>
      <c r="H10" s="557"/>
      <c r="I10" s="557"/>
      <c r="J10" s="557"/>
      <c r="K10" s="557"/>
      <c r="L10" s="557"/>
      <c r="M10" s="557"/>
      <c r="N10" s="557"/>
      <c r="O10" s="557"/>
      <c r="P10" s="557"/>
      <c r="Q10" s="557"/>
      <c r="R10" s="557"/>
      <c r="S10" s="557"/>
      <c r="T10" s="557"/>
    </row>
    <row r="11" spans="1:40" ht="15" customHeight="1">
      <c r="G11" s="557"/>
      <c r="H11" s="557"/>
      <c r="I11" s="557"/>
      <c r="J11" s="557"/>
      <c r="K11" s="557"/>
      <c r="L11" s="557"/>
      <c r="M11" s="557"/>
      <c r="N11" s="557"/>
      <c r="O11" s="557"/>
      <c r="P11" s="557"/>
      <c r="Q11" s="557"/>
      <c r="R11" s="557"/>
      <c r="S11" s="557"/>
      <c r="T11" s="557"/>
    </row>
    <row r="12" spans="1:40" ht="15" customHeight="1">
      <c r="G12" s="362"/>
      <c r="H12" s="362"/>
      <c r="I12" s="362"/>
      <c r="J12" s="362"/>
      <c r="K12" s="362"/>
      <c r="L12" s="362"/>
      <c r="M12" s="362"/>
      <c r="N12" s="362"/>
      <c r="O12" s="362"/>
      <c r="P12" s="362"/>
      <c r="Q12" s="362"/>
      <c r="R12" s="362"/>
      <c r="S12" s="362"/>
      <c r="T12" s="362"/>
    </row>
    <row r="13" spans="1:40" ht="28.5" customHeight="1">
      <c r="G13" s="550" t="s">
        <v>858</v>
      </c>
      <c r="H13" s="550"/>
      <c r="I13" s="550"/>
      <c r="J13" s="550"/>
      <c r="K13" s="550"/>
      <c r="L13" s="550"/>
      <c r="M13" s="550"/>
      <c r="N13" s="550"/>
      <c r="O13" s="550"/>
      <c r="P13" s="550"/>
      <c r="Q13" s="550"/>
      <c r="R13" s="550"/>
      <c r="S13" s="550"/>
      <c r="T13" s="550"/>
    </row>
    <row r="14" spans="1:40" ht="15" customHeight="1">
      <c r="G14" s="550"/>
      <c r="H14" s="550"/>
      <c r="I14" s="550"/>
      <c r="J14" s="550"/>
      <c r="K14" s="550"/>
      <c r="L14" s="550"/>
      <c r="M14" s="550"/>
      <c r="N14" s="550"/>
      <c r="O14" s="550"/>
      <c r="P14" s="550"/>
      <c r="Q14" s="550"/>
      <c r="R14" s="550"/>
      <c r="S14" s="550"/>
      <c r="T14" s="550"/>
    </row>
    <row r="15" spans="1:40" ht="15" customHeight="1">
      <c r="G15" s="550"/>
      <c r="H15" s="550"/>
      <c r="I15" s="550"/>
      <c r="J15" s="550"/>
      <c r="K15" s="550"/>
      <c r="L15" s="550"/>
      <c r="M15" s="550"/>
      <c r="N15" s="550"/>
      <c r="O15" s="550"/>
      <c r="P15" s="550"/>
      <c r="Q15" s="550"/>
      <c r="R15" s="550"/>
      <c r="S15" s="550"/>
      <c r="T15" s="550"/>
    </row>
    <row r="16" spans="1:40" ht="15" customHeight="1">
      <c r="G16" s="550"/>
      <c r="H16" s="550"/>
      <c r="I16" s="550"/>
      <c r="J16" s="550"/>
      <c r="K16" s="550"/>
      <c r="L16" s="550"/>
      <c r="M16" s="550"/>
      <c r="N16" s="550"/>
      <c r="O16" s="550"/>
      <c r="P16" s="550"/>
      <c r="Q16" s="550"/>
      <c r="R16" s="550"/>
      <c r="S16" s="550"/>
      <c r="T16" s="550"/>
    </row>
    <row r="17" spans="1:40" ht="15" customHeight="1">
      <c r="G17" s="550"/>
      <c r="H17" s="550"/>
      <c r="I17" s="550"/>
      <c r="J17" s="550"/>
      <c r="K17" s="550"/>
      <c r="L17" s="550"/>
      <c r="M17" s="550"/>
      <c r="N17" s="550"/>
      <c r="O17" s="550"/>
      <c r="P17" s="550"/>
      <c r="Q17" s="550"/>
      <c r="R17" s="550"/>
      <c r="S17" s="550"/>
      <c r="T17" s="550"/>
    </row>
    <row r="18" spans="1:40" ht="15" customHeight="1">
      <c r="G18" s="550"/>
      <c r="H18" s="550"/>
      <c r="I18" s="550"/>
      <c r="J18" s="550"/>
      <c r="K18" s="550"/>
      <c r="L18" s="550"/>
      <c r="M18" s="550"/>
      <c r="N18" s="550"/>
      <c r="O18" s="550"/>
      <c r="P18" s="550"/>
      <c r="Q18" s="550"/>
      <c r="R18" s="550"/>
      <c r="S18" s="550"/>
      <c r="T18" s="550"/>
    </row>
    <row r="19" spans="1:40" ht="15.75" customHeight="1">
      <c r="G19" s="550"/>
      <c r="H19" s="550"/>
      <c r="I19" s="550"/>
      <c r="J19" s="550"/>
      <c r="K19" s="550"/>
      <c r="L19" s="550"/>
      <c r="M19" s="550"/>
      <c r="N19" s="550"/>
      <c r="O19" s="550"/>
      <c r="P19" s="550"/>
      <c r="Q19" s="550"/>
      <c r="R19" s="550"/>
      <c r="S19" s="550"/>
      <c r="T19" s="550"/>
    </row>
    <row r="20" spans="1:40" ht="15.75" customHeight="1">
      <c r="G20" s="550" t="s">
        <v>835</v>
      </c>
      <c r="H20" s="550"/>
      <c r="I20" s="550"/>
      <c r="J20" s="550"/>
      <c r="K20" s="550"/>
      <c r="L20" s="550"/>
      <c r="M20" s="550"/>
      <c r="N20" s="550"/>
      <c r="O20" s="550"/>
      <c r="P20" s="550"/>
      <c r="Q20" s="550"/>
      <c r="R20" s="550"/>
      <c r="S20" s="550"/>
      <c r="T20" s="550"/>
    </row>
    <row r="21" spans="1:40" ht="15.75" customHeight="1">
      <c r="G21" s="550"/>
      <c r="H21" s="550"/>
      <c r="I21" s="550"/>
      <c r="J21" s="550"/>
      <c r="K21" s="550"/>
      <c r="L21" s="550"/>
      <c r="M21" s="550"/>
      <c r="N21" s="550"/>
      <c r="O21" s="550"/>
      <c r="P21" s="550"/>
      <c r="Q21" s="550"/>
      <c r="R21" s="550"/>
      <c r="S21" s="550"/>
      <c r="T21" s="550"/>
    </row>
    <row r="22" spans="1:40" ht="15.75" customHeight="1">
      <c r="G22" s="332"/>
      <c r="H22" s="332"/>
      <c r="I22" s="332"/>
      <c r="J22" s="332"/>
      <c r="K22" s="332"/>
      <c r="L22" s="332"/>
      <c r="M22" s="332"/>
      <c r="N22" s="332"/>
      <c r="O22" s="332"/>
      <c r="P22" s="332"/>
      <c r="Q22" s="332"/>
      <c r="R22" s="332"/>
      <c r="S22" s="332"/>
      <c r="T22" s="10"/>
      <c r="AI22" s="13"/>
      <c r="AJ22" s="13"/>
      <c r="AK22" s="13"/>
      <c r="AL22" s="13"/>
      <c r="AM22" s="13"/>
      <c r="AN22" s="13"/>
    </row>
    <row r="23" spans="1:40" s="54" customFormat="1" ht="20.100000000000001" customHeight="1">
      <c r="D23" s="55"/>
      <c r="E23" s="55"/>
      <c r="F23" s="55"/>
      <c r="G23" s="329"/>
      <c r="H23" s="329"/>
      <c r="I23" s="329"/>
      <c r="J23" s="329"/>
      <c r="K23" s="329"/>
      <c r="L23" s="329"/>
      <c r="M23" s="329"/>
      <c r="N23" s="329"/>
      <c r="O23" s="329"/>
      <c r="P23" s="329"/>
      <c r="Q23" s="329"/>
      <c r="R23" s="329"/>
      <c r="S23" s="329"/>
      <c r="U23" s="13"/>
      <c r="V23" s="13"/>
      <c r="W23" s="348">
        <v>3</v>
      </c>
      <c r="X23" s="349" t="s">
        <v>462</v>
      </c>
      <c r="Y23" s="13" t="s">
        <v>333</v>
      </c>
      <c r="Z23" s="350"/>
      <c r="AA23" s="351"/>
      <c r="AB23" s="352"/>
      <c r="AC23" s="13"/>
      <c r="AD23" s="13"/>
      <c r="AE23" s="13"/>
      <c r="AF23" s="13"/>
      <c r="AG23" s="13"/>
      <c r="AH23" s="13"/>
      <c r="AI23" s="13"/>
      <c r="AJ23" s="13"/>
      <c r="AK23" s="13"/>
      <c r="AL23" s="13"/>
      <c r="AM23" s="13"/>
      <c r="AN23" s="13"/>
    </row>
    <row r="24" spans="1:40" s="54" customFormat="1" ht="40.700000000000003" customHeight="1">
      <c r="A24" s="545" t="e">
        <f>IF(FLAGENVOI=1,"Envoi"," ")</f>
        <v>#REF!</v>
      </c>
      <c r="B24" s="545"/>
      <c r="C24" s="545"/>
      <c r="G24" s="553" t="str">
        <f>IF(O24="non","Pas de mail, pas de résultat ! DESOLE !","Etes-vous d'accord pour l'envoi de ce courriel ?")</f>
        <v>Etes-vous d'accord pour l'envoi de ce courriel ?</v>
      </c>
      <c r="H24" s="553"/>
      <c r="I24" s="553"/>
      <c r="J24" s="553"/>
      <c r="K24" s="553"/>
      <c r="L24" s="553"/>
      <c r="M24" s="553"/>
      <c r="N24" s="553"/>
      <c r="O24" s="338" t="str">
        <f>VLOOKUP(P24,tabsend,2)</f>
        <v>?</v>
      </c>
      <c r="P24" s="345">
        <v>1</v>
      </c>
      <c r="Q24" s="554" t="str">
        <f>IF(O24="oui","Envoyez"," ")</f>
        <v xml:space="preserve"> </v>
      </c>
      <c r="R24" s="554"/>
      <c r="S24" s="554"/>
      <c r="U24" s="13">
        <v>1</v>
      </c>
      <c r="V24" s="13" t="s">
        <v>462</v>
      </c>
      <c r="W24" s="13"/>
      <c r="X24" s="349"/>
      <c r="Y24" s="13"/>
      <c r="Z24" s="350">
        <v>1</v>
      </c>
      <c r="AA24" s="351" t="s">
        <v>462</v>
      </c>
      <c r="AB24" s="352"/>
      <c r="AC24" s="13"/>
      <c r="AD24" s="13"/>
      <c r="AE24" s="353"/>
      <c r="AF24" s="354"/>
      <c r="AG24" s="354"/>
      <c r="AH24" s="354"/>
      <c r="AI24" s="354"/>
      <c r="AJ24" s="354" t="e">
        <f>IF(AND(#REF!&gt;0,P17&gt;0),#REF!/P17,0)</f>
        <v>#REF!</v>
      </c>
      <c r="AK24" s="13"/>
      <c r="AL24" s="13"/>
      <c r="AM24" s="13"/>
      <c r="AN24" s="13"/>
    </row>
    <row r="25" spans="1:40" s="54" customFormat="1" ht="14.25" customHeight="1">
      <c r="A25" s="13">
        <v>1</v>
      </c>
      <c r="D25" s="393"/>
      <c r="E25" s="393"/>
      <c r="F25" s="393"/>
      <c r="G25" s="393"/>
      <c r="H25" s="393"/>
      <c r="I25" s="393"/>
      <c r="J25" s="333"/>
      <c r="K25" s="331"/>
      <c r="L25" s="331"/>
      <c r="M25" s="331"/>
      <c r="N25" s="331"/>
      <c r="O25" s="331"/>
      <c r="P25" s="331"/>
      <c r="Q25" s="331"/>
      <c r="R25" s="331"/>
      <c r="S25" s="342"/>
      <c r="T25" s="342"/>
      <c r="U25" s="355">
        <v>2</v>
      </c>
      <c r="V25" s="355" t="s">
        <v>682</v>
      </c>
      <c r="W25" s="356" t="e">
        <f>IF(AND(U17="non",#REF!&gt;0,#REF!="OK"),#REF!,P17)</f>
        <v>#REF!</v>
      </c>
      <c r="X25" s="349"/>
      <c r="Y25" s="13"/>
      <c r="Z25" s="350">
        <v>2</v>
      </c>
      <c r="AA25" s="351" t="s">
        <v>829</v>
      </c>
      <c r="AB25" s="352"/>
      <c r="AC25" s="13"/>
      <c r="AD25" s="13"/>
      <c r="AE25" s="13"/>
      <c r="AF25" s="13" t="s">
        <v>830</v>
      </c>
      <c r="AG25" s="13"/>
      <c r="AH25" s="13"/>
      <c r="AI25" s="354"/>
      <c r="AJ25" s="354"/>
      <c r="AK25" s="13"/>
      <c r="AL25" s="13"/>
      <c r="AM25" s="13"/>
      <c r="AN25" s="13"/>
    </row>
    <row r="26" spans="1:40" s="54" customFormat="1" ht="42" customHeight="1">
      <c r="A26" s="13">
        <v>2</v>
      </c>
      <c r="B26" s="393" t="str">
        <f>IF(O24="oui","Copiez les informations ci-contre."," ")</f>
        <v xml:space="preserve"> </v>
      </c>
      <c r="C26" s="393"/>
      <c r="D26" s="393"/>
      <c r="E26" s="393"/>
      <c r="F26" s="393"/>
      <c r="G26" s="393"/>
      <c r="H26" s="543" t="str">
        <f>IF(O24="oui","Ctrl C"," ")</f>
        <v xml:space="preserve"> </v>
      </c>
      <c r="I26" s="543"/>
      <c r="J26" s="359" t="str">
        <f>IF(O24="oui",A30," ")</f>
        <v xml:space="preserve"> </v>
      </c>
      <c r="K26" s="548" t="str">
        <f>IF(O24="oui",CONCATENATE("MICEVA/",U40,"/",U38,"/",U30)," ")</f>
        <v xml:space="preserve"> </v>
      </c>
      <c r="L26" s="548"/>
      <c r="M26" s="548"/>
      <c r="N26" s="548"/>
      <c r="O26" s="548"/>
      <c r="P26" s="548"/>
      <c r="Q26" s="548"/>
      <c r="R26" s="548"/>
      <c r="S26" s="548"/>
      <c r="T26" s="342"/>
      <c r="U26" s="355">
        <v>3</v>
      </c>
      <c r="V26" s="355" t="s">
        <v>683</v>
      </c>
      <c r="W26" s="357"/>
      <c r="X26" s="349"/>
      <c r="Y26" s="13"/>
      <c r="Z26" s="350">
        <v>3</v>
      </c>
      <c r="AA26" s="350" t="s">
        <v>831</v>
      </c>
      <c r="AB26" s="13"/>
      <c r="AC26" s="13"/>
      <c r="AD26" s="13"/>
      <c r="AE26" s="13"/>
      <c r="AF26" s="354" t="s">
        <v>832</v>
      </c>
      <c r="AG26" s="13"/>
      <c r="AH26" s="13"/>
      <c r="AI26" s="354"/>
      <c r="AJ26" s="354"/>
      <c r="AK26" s="13"/>
      <c r="AL26" s="13"/>
      <c r="AM26" s="13"/>
      <c r="AN26" s="13"/>
    </row>
    <row r="27" spans="1:40" s="54" customFormat="1" ht="16.5" customHeight="1">
      <c r="A27" s="13">
        <v>3</v>
      </c>
      <c r="B27" s="542" t="str">
        <f>IF(O24="oui","Cliquez sur l'adresse mail, et collez ces informations  dans l'objet ou dans le corps du texte de votre courriel."," ")</f>
        <v xml:space="preserve"> </v>
      </c>
      <c r="C27" s="542"/>
      <c r="D27" s="542"/>
      <c r="E27" s="542"/>
      <c r="F27" s="542"/>
      <c r="G27" s="542"/>
      <c r="H27" s="394"/>
      <c r="I27" s="394"/>
      <c r="J27" s="334"/>
      <c r="S27" s="342"/>
      <c r="T27" s="342"/>
      <c r="U27" s="355">
        <v>4</v>
      </c>
      <c r="V27" s="355" t="s">
        <v>462</v>
      </c>
      <c r="W27" s="358" t="s">
        <v>833</v>
      </c>
      <c r="X27" s="349"/>
      <c r="Y27" s="13"/>
      <c r="Z27" s="350">
        <v>4</v>
      </c>
      <c r="AA27" s="350" t="s">
        <v>834</v>
      </c>
      <c r="AB27" s="13"/>
      <c r="AC27" s="13"/>
      <c r="AD27" s="13"/>
      <c r="AE27" s="13"/>
      <c r="AF27" s="13"/>
      <c r="AG27" s="13"/>
      <c r="AH27" s="13"/>
      <c r="AI27" s="13"/>
      <c r="AJ27" s="13"/>
      <c r="AK27" s="13"/>
      <c r="AL27" s="13"/>
      <c r="AM27" s="13"/>
      <c r="AN27" s="13"/>
    </row>
    <row r="28" spans="1:40" s="54" customFormat="1" ht="14.25" customHeight="1">
      <c r="A28" s="13">
        <v>4</v>
      </c>
      <c r="B28" s="542"/>
      <c r="C28" s="542"/>
      <c r="D28" s="542"/>
      <c r="E28" s="542"/>
      <c r="F28" s="542"/>
      <c r="G28" s="542"/>
      <c r="H28" s="543" t="str">
        <f>IF(O24="oui","Ctrl V"," ")</f>
        <v xml:space="preserve"> </v>
      </c>
      <c r="I28" s="543"/>
      <c r="J28" s="555" t="str">
        <f>IF(O24="oui",A30," ")</f>
        <v xml:space="preserve"> </v>
      </c>
      <c r="K28" s="549" t="str">
        <f>IF(O24="oui","jcl.compentho@gmail.com"," ")</f>
        <v xml:space="preserve"> </v>
      </c>
      <c r="L28" s="549"/>
      <c r="M28" s="549"/>
      <c r="N28" s="549"/>
      <c r="O28" s="549"/>
      <c r="P28" s="549"/>
      <c r="Q28" s="549"/>
      <c r="R28" s="549"/>
      <c r="S28" s="549"/>
      <c r="T28" s="342"/>
      <c r="U28" s="355"/>
      <c r="V28" s="355"/>
      <c r="W28" s="13"/>
      <c r="X28" s="356"/>
      <c r="Y28" s="356"/>
      <c r="Z28" s="356"/>
      <c r="AA28" s="356"/>
      <c r="AB28" s="356"/>
      <c r="AC28" s="356"/>
      <c r="AD28" s="356"/>
      <c r="AE28" s="356"/>
      <c r="AF28" s="356"/>
      <c r="AG28" s="356"/>
      <c r="AH28" s="13"/>
      <c r="AI28" s="13"/>
      <c r="AJ28" s="13"/>
      <c r="AK28" s="13"/>
      <c r="AL28" s="13"/>
      <c r="AM28" s="13"/>
      <c r="AN28" s="13"/>
    </row>
    <row r="29" spans="1:40" s="54" customFormat="1" ht="11.25" customHeight="1">
      <c r="A29" s="13"/>
      <c r="B29" s="542"/>
      <c r="C29" s="542"/>
      <c r="D29" s="542"/>
      <c r="E29" s="542"/>
      <c r="F29" s="542"/>
      <c r="G29" s="542"/>
      <c r="H29" s="543"/>
      <c r="I29" s="543"/>
      <c r="J29" s="555"/>
      <c r="K29" s="549"/>
      <c r="L29" s="549"/>
      <c r="M29" s="549"/>
      <c r="N29" s="549"/>
      <c r="O29" s="549"/>
      <c r="P29" s="549"/>
      <c r="Q29" s="549"/>
      <c r="R29" s="549"/>
      <c r="S29" s="549"/>
      <c r="T29" s="342"/>
      <c r="U29" s="13"/>
      <c r="V29" s="355"/>
      <c r="W29" s="13"/>
      <c r="X29" s="356"/>
      <c r="Y29" s="356"/>
      <c r="Z29" s="356"/>
      <c r="AA29" s="356"/>
      <c r="AB29" s="356"/>
      <c r="AC29" s="356"/>
      <c r="AD29" s="356"/>
      <c r="AE29" s="356"/>
      <c r="AF29" s="356"/>
      <c r="AG29" s="356"/>
      <c r="AH29" s="13"/>
      <c r="AI29" s="13"/>
      <c r="AJ29" s="13"/>
      <c r="AK29" s="13"/>
      <c r="AL29" s="13"/>
      <c r="AM29" s="13"/>
      <c r="AN29" s="13"/>
    </row>
    <row r="30" spans="1:40" s="54" customFormat="1" ht="17.25" customHeight="1">
      <c r="A30" s="340" t="s">
        <v>836</v>
      </c>
      <c r="B30" s="542"/>
      <c r="C30" s="542"/>
      <c r="D30" s="542"/>
      <c r="E30" s="542"/>
      <c r="F30" s="542"/>
      <c r="G30" s="542"/>
      <c r="H30" s="543"/>
      <c r="I30" s="543"/>
      <c r="J30" s="555"/>
      <c r="K30" s="549"/>
      <c r="L30" s="549"/>
      <c r="M30" s="549"/>
      <c r="N30" s="549"/>
      <c r="O30" s="549"/>
      <c r="P30" s="549"/>
      <c r="Q30" s="549"/>
      <c r="R30" s="549"/>
      <c r="S30" s="549"/>
      <c r="T30" s="342"/>
      <c r="U30" s="389">
        <f>'Mode d''emploi'!P14</f>
        <v>0</v>
      </c>
      <c r="V30" s="355"/>
      <c r="W30" s="390"/>
      <c r="X30" s="349"/>
      <c r="Y30" s="13"/>
      <c r="Z30" s="13"/>
      <c r="AA30" s="13"/>
      <c r="AB30" s="13"/>
      <c r="AC30" s="13"/>
      <c r="AD30" s="13"/>
      <c r="AE30" s="13"/>
      <c r="AF30" s="13"/>
      <c r="AG30" s="13"/>
      <c r="AH30" s="13"/>
    </row>
    <row r="31" spans="1:40" s="54" customFormat="1" ht="10.5" customHeight="1">
      <c r="A31" s="292"/>
      <c r="B31" s="542"/>
      <c r="C31" s="542"/>
      <c r="D31" s="542"/>
      <c r="E31" s="542"/>
      <c r="F31" s="542"/>
      <c r="G31" s="542"/>
      <c r="H31" s="394"/>
      <c r="I31" s="394"/>
      <c r="S31" s="330"/>
      <c r="T31" s="330"/>
      <c r="U31" s="391"/>
      <c r="V31" s="391"/>
      <c r="W31" s="390"/>
      <c r="X31" s="349"/>
      <c r="Y31" s="13"/>
      <c r="Z31" s="13"/>
      <c r="AA31" s="13"/>
      <c r="AB31" s="13"/>
      <c r="AC31" s="13"/>
      <c r="AD31" s="13"/>
      <c r="AE31" s="13"/>
      <c r="AF31" s="13"/>
      <c r="AG31" s="13"/>
      <c r="AH31" s="13"/>
    </row>
    <row r="32" spans="1:40" s="54" customFormat="1" ht="15" customHeight="1">
      <c r="A32" s="292"/>
      <c r="B32" s="13"/>
      <c r="C32" s="114"/>
      <c r="K32" s="360"/>
      <c r="L32" s="558" t="str">
        <f>IF(O24="oui","ENVOI OK ?"," ")</f>
        <v xml:space="preserve"> </v>
      </c>
      <c r="M32" s="558"/>
      <c r="N32" s="558"/>
      <c r="P32" s="337"/>
      <c r="Q32" s="336"/>
      <c r="R32" s="336"/>
      <c r="U32" s="13"/>
      <c r="V32" s="13"/>
      <c r="W32" s="390"/>
      <c r="X32" s="349"/>
      <c r="Y32" s="13"/>
      <c r="Z32" s="13"/>
      <c r="AA32" s="13"/>
      <c r="AB32" s="13"/>
      <c r="AC32" s="13"/>
      <c r="AD32" s="13"/>
      <c r="AE32" s="13"/>
      <c r="AF32" s="13"/>
      <c r="AG32" s="13"/>
      <c r="AH32" s="13"/>
    </row>
    <row r="33" spans="1:34" s="54" customFormat="1" ht="15" customHeight="1">
      <c r="A33" s="292"/>
      <c r="B33" s="544" t="str">
        <f>IF(O24="oui","Si l'envoi de votre mail s'est exécuté correctement…                              Voyez immédiatement le résultat de l'évaluation de votre projet. Veuillez confirmer."," ")</f>
        <v xml:space="preserve"> </v>
      </c>
      <c r="C33" s="544"/>
      <c r="D33" s="544"/>
      <c r="E33" s="544"/>
      <c r="F33" s="544"/>
      <c r="G33" s="544"/>
      <c r="H33" s="544"/>
      <c r="I33" s="544"/>
      <c r="J33" s="544"/>
      <c r="K33" s="544"/>
      <c r="L33" s="558"/>
      <c r="M33" s="558"/>
      <c r="N33" s="558"/>
      <c r="P33" s="337"/>
      <c r="Q33" s="546" t="str">
        <f>IF(O34="oui","Voyez le résultat"," ")</f>
        <v xml:space="preserve"> </v>
      </c>
      <c r="R33" s="546"/>
      <c r="S33" s="546"/>
      <c r="U33" s="13"/>
      <c r="V33" s="13"/>
      <c r="W33" s="390"/>
      <c r="X33" s="349"/>
      <c r="Y33" s="13"/>
      <c r="Z33" s="13"/>
      <c r="AA33" s="13"/>
      <c r="AB33" s="13"/>
      <c r="AC33" s="13"/>
      <c r="AD33" s="13"/>
      <c r="AE33" s="13"/>
      <c r="AF33" s="13"/>
      <c r="AG33" s="13"/>
      <c r="AH33" s="13"/>
    </row>
    <row r="34" spans="1:34" s="54" customFormat="1" ht="15" customHeight="1">
      <c r="A34" s="292"/>
      <c r="B34" s="544"/>
      <c r="C34" s="544"/>
      <c r="D34" s="544"/>
      <c r="E34" s="544"/>
      <c r="F34" s="544"/>
      <c r="G34" s="544"/>
      <c r="H34" s="544"/>
      <c r="I34" s="544"/>
      <c r="J34" s="544"/>
      <c r="K34" s="544"/>
      <c r="L34" s="552" t="str">
        <f>IF(AND(B33&lt;&gt;" ",O34="non"),"Réessayer","Cliquez ici=&gt;")</f>
        <v>Cliquez ici=&gt;</v>
      </c>
      <c r="M34" s="552"/>
      <c r="N34" s="552"/>
      <c r="O34" s="551" t="str">
        <f>VLOOKUP(P34,tabsend,2)</f>
        <v>?</v>
      </c>
      <c r="P34" s="346">
        <v>1</v>
      </c>
      <c r="Q34" s="546"/>
      <c r="R34" s="546"/>
      <c r="S34" s="546"/>
      <c r="U34" s="13"/>
      <c r="V34" s="13"/>
      <c r="W34" s="390"/>
      <c r="X34" s="13"/>
      <c r="Y34" s="13"/>
      <c r="Z34" s="13"/>
      <c r="AA34" s="13"/>
      <c r="AB34" s="13"/>
      <c r="AC34" s="13"/>
      <c r="AD34" s="13"/>
      <c r="AE34" s="13"/>
      <c r="AF34" s="13"/>
      <c r="AG34" s="13"/>
      <c r="AH34" s="13"/>
    </row>
    <row r="35" spans="1:34" s="54" customFormat="1" ht="15" customHeight="1">
      <c r="A35" s="328"/>
      <c r="B35" s="544"/>
      <c r="C35" s="544"/>
      <c r="D35" s="544"/>
      <c r="E35" s="544"/>
      <c r="F35" s="544"/>
      <c r="G35" s="544"/>
      <c r="H35" s="544"/>
      <c r="I35" s="544"/>
      <c r="J35" s="544"/>
      <c r="K35" s="544"/>
      <c r="L35" s="552"/>
      <c r="M35" s="552"/>
      <c r="N35" s="552"/>
      <c r="O35" s="551"/>
      <c r="P35" s="335"/>
      <c r="Q35" s="546"/>
      <c r="R35" s="546"/>
      <c r="S35" s="546"/>
      <c r="U35" s="13"/>
      <c r="V35" s="13"/>
      <c r="W35" s="390"/>
      <c r="X35" s="13"/>
      <c r="Y35" s="13"/>
      <c r="Z35" s="13"/>
      <c r="AA35" s="13"/>
      <c r="AB35" s="13"/>
      <c r="AC35" s="13"/>
      <c r="AD35" s="13"/>
      <c r="AE35" s="13"/>
      <c r="AF35" s="13"/>
      <c r="AG35" s="13"/>
      <c r="AH35" s="13"/>
    </row>
    <row r="36" spans="1:34" s="54" customFormat="1" ht="15" customHeight="1">
      <c r="A36" s="328"/>
      <c r="B36" s="544"/>
      <c r="C36" s="544"/>
      <c r="D36" s="544"/>
      <c r="E36" s="544"/>
      <c r="F36" s="544"/>
      <c r="G36" s="544"/>
      <c r="H36" s="544"/>
      <c r="I36" s="544"/>
      <c r="J36" s="544"/>
      <c r="K36" s="544"/>
      <c r="L36" s="552"/>
      <c r="M36" s="552"/>
      <c r="N36" s="552"/>
      <c r="O36" s="551"/>
      <c r="P36" s="335"/>
      <c r="Q36" s="546"/>
      <c r="R36" s="546"/>
      <c r="S36" s="546"/>
      <c r="U36" s="365"/>
      <c r="V36" s="13"/>
      <c r="W36" s="390"/>
      <c r="X36" s="13"/>
      <c r="Y36" s="13"/>
      <c r="Z36" s="13"/>
      <c r="AA36" s="13"/>
      <c r="AB36" s="13"/>
      <c r="AC36" s="13"/>
      <c r="AD36" s="13"/>
      <c r="AE36" s="13"/>
      <c r="AF36" s="13"/>
      <c r="AG36" s="13"/>
      <c r="AH36" s="13"/>
    </row>
    <row r="37" spans="1:34" s="54" customFormat="1" ht="15" customHeight="1">
      <c r="B37" s="544"/>
      <c r="C37" s="544"/>
      <c r="D37" s="544"/>
      <c r="E37" s="544"/>
      <c r="F37" s="544"/>
      <c r="G37" s="544"/>
      <c r="H37" s="544"/>
      <c r="I37" s="544"/>
      <c r="J37" s="544"/>
      <c r="K37" s="544"/>
      <c r="L37" s="339"/>
      <c r="M37" s="339"/>
      <c r="N37" s="339"/>
      <c r="P37" s="335"/>
      <c r="Q37" s="546"/>
      <c r="R37" s="546"/>
      <c r="S37" s="546"/>
      <c r="U37" s="13"/>
      <c r="V37" s="13"/>
      <c r="W37" s="390"/>
      <c r="X37" s="13"/>
      <c r="Y37" s="13"/>
      <c r="Z37" s="13"/>
      <c r="AA37" s="13"/>
      <c r="AB37" s="13"/>
      <c r="AC37" s="13"/>
      <c r="AD37" s="13"/>
      <c r="AE37" s="13"/>
      <c r="AF37" s="13"/>
      <c r="AG37" s="13"/>
      <c r="AH37" s="13"/>
    </row>
    <row r="38" spans="1:34" s="54" customFormat="1" ht="23.25">
      <c r="U38" s="355">
        <f>'Mode d''emploi'!P11</f>
        <v>0</v>
      </c>
      <c r="V38" s="13"/>
      <c r="W38" s="13"/>
      <c r="X38" s="13"/>
      <c r="Y38" s="13"/>
      <c r="Z38" s="13"/>
      <c r="AA38" s="13"/>
      <c r="AB38" s="13"/>
      <c r="AC38" s="13"/>
      <c r="AD38" s="13"/>
      <c r="AE38" s="13"/>
      <c r="AF38" s="13"/>
      <c r="AG38" s="13"/>
      <c r="AH38" s="13"/>
    </row>
    <row r="39" spans="1:34" s="54" customFormat="1" ht="28.5">
      <c r="U39" s="395"/>
      <c r="V39" s="13"/>
      <c r="W39" s="13"/>
      <c r="X39" s="13"/>
      <c r="Y39" s="13"/>
      <c r="Z39" s="13"/>
      <c r="AA39" s="13"/>
      <c r="AB39" s="13"/>
      <c r="AC39" s="13"/>
      <c r="AD39" s="13"/>
      <c r="AE39" s="13"/>
      <c r="AF39" s="13"/>
      <c r="AG39" s="13"/>
      <c r="AH39" s="13"/>
    </row>
    <row r="40" spans="1:34" s="54" customFormat="1" ht="26.25">
      <c r="U40" s="419">
        <f ca="1">ROUND(NOW(),0)</f>
        <v>45436</v>
      </c>
      <c r="V40" s="13"/>
      <c r="W40" s="13"/>
      <c r="X40" s="13"/>
      <c r="Y40" s="13"/>
      <c r="Z40" s="13"/>
      <c r="AA40" s="13"/>
      <c r="AB40" s="13"/>
      <c r="AC40" s="13"/>
      <c r="AD40" s="13"/>
      <c r="AE40" s="13"/>
      <c r="AF40" s="13"/>
      <c r="AG40" s="13"/>
      <c r="AH40" s="13"/>
    </row>
    <row r="41" spans="1:34" s="54" customFormat="1">
      <c r="U41" s="13"/>
      <c r="V41" s="13"/>
      <c r="W41" s="13"/>
      <c r="X41" s="13"/>
      <c r="Y41" s="13"/>
      <c r="Z41" s="13"/>
      <c r="AA41" s="13"/>
      <c r="AB41" s="13"/>
      <c r="AC41" s="13"/>
      <c r="AD41" s="13"/>
      <c r="AE41" s="13"/>
      <c r="AF41" s="13"/>
      <c r="AG41" s="13"/>
      <c r="AH41" s="13"/>
    </row>
    <row r="42" spans="1:34" s="54" customFormat="1">
      <c r="U42" s="13"/>
      <c r="V42" s="13"/>
      <c r="W42" s="13"/>
      <c r="X42" s="13"/>
      <c r="Y42" s="13"/>
      <c r="Z42" s="13"/>
      <c r="AA42" s="13"/>
      <c r="AB42" s="13"/>
      <c r="AC42" s="13"/>
      <c r="AD42" s="13"/>
      <c r="AE42" s="13"/>
      <c r="AF42" s="13"/>
      <c r="AG42" s="13"/>
      <c r="AH42" s="13"/>
    </row>
    <row r="43" spans="1:34" s="54" customFormat="1">
      <c r="U43" s="13"/>
      <c r="V43" s="13"/>
      <c r="W43" s="13"/>
      <c r="X43" s="13"/>
      <c r="Y43" s="13"/>
      <c r="Z43" s="13"/>
      <c r="AA43" s="13"/>
      <c r="AB43" s="13"/>
      <c r="AC43" s="13"/>
      <c r="AD43" s="13"/>
      <c r="AE43" s="13"/>
      <c r="AF43" s="13"/>
      <c r="AG43" s="13"/>
      <c r="AH43" s="13"/>
    </row>
    <row r="44" spans="1:34" s="54" customFormat="1">
      <c r="U44" s="13"/>
      <c r="V44" s="13"/>
      <c r="W44" s="13"/>
      <c r="X44" s="13"/>
      <c r="Y44" s="13"/>
      <c r="Z44" s="13"/>
      <c r="AA44" s="13"/>
      <c r="AB44" s="13"/>
      <c r="AC44" s="13"/>
      <c r="AD44" s="13"/>
      <c r="AE44" s="13"/>
      <c r="AF44" s="13"/>
      <c r="AG44" s="13"/>
      <c r="AH44" s="13"/>
    </row>
    <row r="45" spans="1:34" s="54" customFormat="1">
      <c r="U45" s="13"/>
      <c r="V45" s="13"/>
      <c r="W45" s="13"/>
      <c r="X45" s="13"/>
      <c r="Y45" s="13"/>
      <c r="Z45" s="13"/>
      <c r="AA45" s="13"/>
      <c r="AB45" s="13"/>
      <c r="AC45" s="13"/>
      <c r="AD45" s="13"/>
      <c r="AE45" s="13"/>
      <c r="AF45" s="13"/>
      <c r="AG45" s="13"/>
      <c r="AH45" s="13"/>
    </row>
    <row r="46" spans="1:34" s="54" customFormat="1">
      <c r="U46" s="13"/>
      <c r="V46" s="13"/>
      <c r="W46" s="13"/>
      <c r="X46" s="13"/>
      <c r="Y46" s="13"/>
      <c r="Z46" s="13"/>
      <c r="AA46" s="13"/>
      <c r="AB46" s="13"/>
      <c r="AC46" s="13"/>
      <c r="AD46" s="13"/>
      <c r="AE46" s="13"/>
      <c r="AF46" s="13"/>
      <c r="AG46" s="13"/>
      <c r="AH46" s="13"/>
    </row>
    <row r="47" spans="1:34" s="54" customFormat="1">
      <c r="U47" s="13"/>
      <c r="V47" s="13"/>
      <c r="W47" s="13"/>
      <c r="X47" s="13"/>
      <c r="Y47" s="13"/>
      <c r="Z47" s="13"/>
      <c r="AA47" s="13"/>
      <c r="AB47" s="13"/>
      <c r="AC47" s="13"/>
      <c r="AD47" s="13"/>
      <c r="AE47" s="13"/>
      <c r="AF47" s="13"/>
      <c r="AG47" s="13"/>
      <c r="AH47" s="13"/>
    </row>
    <row r="48" spans="1:34" s="54" customFormat="1">
      <c r="U48" s="13"/>
      <c r="V48" s="13"/>
      <c r="W48" s="13"/>
      <c r="X48" s="13"/>
      <c r="Y48" s="13"/>
      <c r="Z48" s="13"/>
      <c r="AA48" s="13"/>
      <c r="AB48" s="13"/>
      <c r="AC48" s="13"/>
      <c r="AD48" s="13"/>
      <c r="AE48" s="13"/>
      <c r="AF48" s="13"/>
      <c r="AG48" s="13"/>
      <c r="AH48" s="13"/>
    </row>
    <row r="49" spans="21:34" s="54" customFormat="1">
      <c r="U49" s="13"/>
      <c r="V49" s="13"/>
      <c r="W49" s="13"/>
      <c r="X49" s="13"/>
      <c r="Y49" s="13"/>
      <c r="Z49" s="13"/>
      <c r="AA49" s="13"/>
      <c r="AB49" s="13"/>
      <c r="AC49" s="13"/>
      <c r="AD49" s="13"/>
      <c r="AE49" s="13"/>
      <c r="AF49" s="13"/>
      <c r="AG49" s="13"/>
      <c r="AH49" s="13"/>
    </row>
    <row r="50" spans="21:34" s="54" customFormat="1">
      <c r="U50" s="13"/>
      <c r="V50" s="13"/>
      <c r="W50" s="13"/>
      <c r="X50" s="13"/>
      <c r="Y50" s="13"/>
      <c r="Z50" s="13"/>
      <c r="AA50" s="13"/>
      <c r="AB50" s="13"/>
      <c r="AC50" s="13"/>
      <c r="AD50" s="13"/>
      <c r="AE50" s="13"/>
      <c r="AF50" s="13"/>
      <c r="AG50" s="13"/>
      <c r="AH50" s="13"/>
    </row>
    <row r="51" spans="21:34" s="54" customFormat="1">
      <c r="U51" s="13"/>
      <c r="V51" s="13"/>
      <c r="W51" s="13"/>
      <c r="X51" s="13"/>
      <c r="Y51" s="13"/>
      <c r="Z51" s="13"/>
      <c r="AA51" s="13"/>
      <c r="AB51" s="13"/>
      <c r="AC51" s="13"/>
      <c r="AD51" s="13"/>
      <c r="AE51" s="13"/>
      <c r="AF51" s="13"/>
      <c r="AG51" s="13"/>
      <c r="AH51" s="13"/>
    </row>
    <row r="52" spans="21:34" s="54" customFormat="1">
      <c r="U52" s="13"/>
      <c r="V52" s="13"/>
      <c r="W52" s="13"/>
      <c r="X52" s="13"/>
      <c r="Y52" s="13"/>
      <c r="Z52" s="13"/>
      <c r="AA52" s="13"/>
      <c r="AB52" s="13"/>
      <c r="AC52" s="13"/>
      <c r="AD52" s="13"/>
      <c r="AE52" s="13"/>
      <c r="AF52" s="13"/>
      <c r="AG52" s="13"/>
      <c r="AH52" s="13"/>
    </row>
    <row r="53" spans="21:34" s="54" customFormat="1">
      <c r="U53" s="13"/>
      <c r="V53" s="13"/>
      <c r="W53" s="13"/>
      <c r="X53" s="13"/>
      <c r="Y53" s="13"/>
      <c r="Z53" s="13"/>
      <c r="AA53" s="13"/>
      <c r="AB53" s="13"/>
      <c r="AC53" s="13"/>
      <c r="AD53" s="13"/>
      <c r="AE53" s="13"/>
      <c r="AF53" s="13"/>
      <c r="AG53" s="13"/>
      <c r="AH53" s="13"/>
    </row>
    <row r="54" spans="21:34" s="54" customFormat="1">
      <c r="U54" s="13"/>
      <c r="V54" s="13"/>
      <c r="W54" s="13"/>
      <c r="X54" s="13"/>
      <c r="Y54" s="13"/>
      <c r="Z54" s="13"/>
      <c r="AA54" s="13"/>
      <c r="AB54" s="13"/>
      <c r="AC54" s="13"/>
      <c r="AD54" s="13"/>
      <c r="AE54" s="13"/>
      <c r="AF54" s="13"/>
      <c r="AG54" s="13"/>
      <c r="AH54" s="13"/>
    </row>
    <row r="55" spans="21:34" s="54" customFormat="1">
      <c r="U55" s="13"/>
      <c r="V55" s="13"/>
      <c r="W55" s="13"/>
      <c r="X55" s="13"/>
      <c r="Y55" s="13"/>
      <c r="Z55" s="13"/>
      <c r="AA55" s="13"/>
      <c r="AB55" s="13"/>
      <c r="AC55" s="13"/>
      <c r="AD55" s="13"/>
      <c r="AE55" s="13"/>
      <c r="AF55" s="13"/>
      <c r="AG55" s="13"/>
      <c r="AH55" s="13"/>
    </row>
    <row r="56" spans="21:34" s="54" customFormat="1">
      <c r="U56" s="13"/>
      <c r="V56" s="13"/>
      <c r="W56" s="13"/>
      <c r="X56" s="13"/>
      <c r="Y56" s="13"/>
      <c r="Z56" s="13"/>
      <c r="AA56" s="13"/>
      <c r="AB56" s="13"/>
      <c r="AC56" s="13"/>
      <c r="AD56" s="13"/>
      <c r="AE56" s="13"/>
      <c r="AF56" s="13"/>
      <c r="AG56" s="13"/>
      <c r="AH56" s="13"/>
    </row>
    <row r="57" spans="21:34" s="54" customFormat="1">
      <c r="U57" s="13"/>
      <c r="V57" s="13"/>
      <c r="W57" s="13"/>
      <c r="X57" s="13"/>
      <c r="Y57" s="13"/>
      <c r="Z57" s="13"/>
      <c r="AA57" s="13"/>
      <c r="AB57" s="13"/>
      <c r="AC57" s="13"/>
      <c r="AD57" s="13"/>
      <c r="AE57" s="13"/>
      <c r="AF57" s="13"/>
      <c r="AG57" s="13"/>
      <c r="AH57" s="13"/>
    </row>
    <row r="58" spans="21:34" s="54" customFormat="1">
      <c r="U58" s="13"/>
      <c r="V58" s="13"/>
      <c r="W58" s="13"/>
      <c r="X58" s="13"/>
      <c r="Y58" s="13"/>
      <c r="Z58" s="13"/>
      <c r="AA58" s="13"/>
      <c r="AB58" s="13"/>
      <c r="AC58" s="13"/>
      <c r="AD58" s="13"/>
      <c r="AE58" s="13"/>
      <c r="AF58" s="13"/>
      <c r="AG58" s="13"/>
      <c r="AH58" s="13"/>
    </row>
    <row r="59" spans="21:34" s="54" customFormat="1">
      <c r="U59" s="13"/>
      <c r="V59" s="13"/>
      <c r="W59" s="13"/>
      <c r="X59" s="13"/>
      <c r="Y59" s="13"/>
      <c r="Z59" s="13"/>
      <c r="AA59" s="13"/>
      <c r="AB59" s="13"/>
      <c r="AC59" s="13"/>
      <c r="AD59" s="13"/>
      <c r="AE59" s="13"/>
      <c r="AF59" s="13"/>
      <c r="AG59" s="13"/>
      <c r="AH59" s="13"/>
    </row>
    <row r="60" spans="21:34" s="54" customFormat="1">
      <c r="U60" s="13"/>
      <c r="V60" s="13"/>
      <c r="W60" s="13"/>
      <c r="X60" s="13"/>
      <c r="Y60" s="13"/>
      <c r="Z60" s="13"/>
      <c r="AA60" s="13"/>
      <c r="AB60" s="13"/>
      <c r="AC60" s="13"/>
      <c r="AD60" s="13"/>
      <c r="AE60" s="13"/>
      <c r="AF60" s="13"/>
      <c r="AG60" s="13"/>
      <c r="AH60" s="13"/>
    </row>
    <row r="61" spans="21:34" s="54" customFormat="1">
      <c r="U61" s="13"/>
      <c r="V61" s="13"/>
      <c r="W61" s="13"/>
      <c r="X61" s="13"/>
      <c r="Y61" s="13"/>
      <c r="Z61" s="13"/>
      <c r="AA61" s="13"/>
      <c r="AB61" s="13"/>
      <c r="AC61" s="13"/>
      <c r="AD61" s="13"/>
      <c r="AE61" s="13"/>
      <c r="AF61" s="13"/>
      <c r="AG61" s="13"/>
      <c r="AH61" s="13"/>
    </row>
    <row r="62" spans="21:34" s="54" customFormat="1">
      <c r="U62" s="13"/>
      <c r="V62" s="13"/>
      <c r="W62" s="13"/>
      <c r="X62" s="13"/>
      <c r="Y62" s="13"/>
      <c r="Z62" s="13"/>
      <c r="AA62" s="13"/>
      <c r="AB62" s="13"/>
      <c r="AC62" s="13"/>
      <c r="AD62" s="13"/>
      <c r="AE62" s="13"/>
      <c r="AF62" s="13"/>
      <c r="AG62" s="13"/>
      <c r="AH62" s="13"/>
    </row>
    <row r="63" spans="21:34" s="54" customFormat="1">
      <c r="U63" s="13"/>
      <c r="V63" s="13"/>
      <c r="W63" s="13"/>
      <c r="X63" s="13"/>
      <c r="Y63" s="13"/>
      <c r="Z63" s="13"/>
      <c r="AA63" s="13"/>
      <c r="AB63" s="13"/>
      <c r="AC63" s="13"/>
      <c r="AD63" s="13"/>
      <c r="AE63" s="13"/>
      <c r="AF63" s="13"/>
      <c r="AG63" s="13"/>
      <c r="AH63" s="13"/>
    </row>
  </sheetData>
  <sheetProtection algorithmName="SHA-512" hashValue="9qAjFWKJmezfV+x+pE9V/I8AsewZoYs7JgKoqXRcmc9wCCIfROj/qPON/ImH+LsmQ6I6hbWYlDOleo5lZ77qzA==" saltValue="i0J+me5CLcPEowFOdCddGg==" spinCount="100000" sheet="1" objects="1" scenarios="1"/>
  <mergeCells count="21">
    <mergeCell ref="P3:R4"/>
    <mergeCell ref="Q33:S37"/>
    <mergeCell ref="H3:O6"/>
    <mergeCell ref="K26:S26"/>
    <mergeCell ref="K28:S30"/>
    <mergeCell ref="G13:T19"/>
    <mergeCell ref="G20:T21"/>
    <mergeCell ref="O34:O36"/>
    <mergeCell ref="L34:N36"/>
    <mergeCell ref="G24:N24"/>
    <mergeCell ref="Q24:S24"/>
    <mergeCell ref="J28:J30"/>
    <mergeCell ref="G8:T9"/>
    <mergeCell ref="G10:T11"/>
    <mergeCell ref="L32:N33"/>
    <mergeCell ref="H26:I26"/>
    <mergeCell ref="H28:I30"/>
    <mergeCell ref="B33:K37"/>
    <mergeCell ref="P5:R6"/>
    <mergeCell ref="A24:C24"/>
    <mergeCell ref="B27:G31"/>
  </mergeCells>
  <conditionalFormatting sqref="G24:N24">
    <cfRule type="containsText" dxfId="477" priority="5" operator="containsText" text="DESOL">
      <formula>NOT(ISERROR(SEARCH("DESOL",G24)))</formula>
    </cfRule>
  </conditionalFormatting>
  <conditionalFormatting sqref="H28">
    <cfRule type="containsText" dxfId="476" priority="8" operator="containsText" text="ct">
      <formula>NOT(ISERROR(SEARCH("ct",H28)))</formula>
    </cfRule>
    <cfRule type="containsText" dxfId="475" priority="9" operator="containsText" text="ct">
      <formula>NOT(ISERROR(SEARCH("ct",H28)))</formula>
    </cfRule>
  </conditionalFormatting>
  <conditionalFormatting sqref="H26:I26">
    <cfRule type="containsText" dxfId="474" priority="10" operator="containsText" text="ct">
      <formula>NOT(ISERROR(SEARCH("ct",H26)))</formula>
    </cfRule>
    <cfRule type="containsText" dxfId="473" priority="11" operator="containsText" text="ct">
      <formula>NOT(ISERROR(SEARCH("ct",H26)))</formula>
    </cfRule>
  </conditionalFormatting>
  <conditionalFormatting sqref="K26">
    <cfRule type="containsText" dxfId="472" priority="29" operator="containsText" text="Dé">
      <formula>NOT(ISERROR(SEARCH("Dé",K26)))</formula>
    </cfRule>
  </conditionalFormatting>
  <conditionalFormatting sqref="K28">
    <cfRule type="containsText" dxfId="471" priority="30" operator="containsText" text="jc">
      <formula>NOT(ISERROR(SEARCH("jc",K28)))</formula>
    </cfRule>
  </conditionalFormatting>
  <conditionalFormatting sqref="K26:S26">
    <cfRule type="cellIs" dxfId="470" priority="1" operator="greaterThan">
      <formula>" "</formula>
    </cfRule>
  </conditionalFormatting>
  <conditionalFormatting sqref="L34:N36">
    <cfRule type="containsText" dxfId="469" priority="2" operator="containsText" text="Ré">
      <formula>NOT(ISERROR(SEARCH("Ré",L34)))</formula>
    </cfRule>
    <cfRule type="expression" dxfId="468" priority="3">
      <formula>$L$32=" "</formula>
    </cfRule>
    <cfRule type="expression" dxfId="467" priority="4">
      <formula>$L$32&gt;0</formula>
    </cfRule>
  </conditionalFormatting>
  <conditionalFormatting sqref="O24">
    <cfRule type="containsText" dxfId="466" priority="32" operator="containsText" text="non">
      <formula>NOT(ISERROR(SEARCH("non",O24)))</formula>
    </cfRule>
    <cfRule type="containsText" dxfId="465" priority="33" operator="containsText" text="oui">
      <formula>NOT(ISERROR(SEARCH("oui",O24)))</formula>
    </cfRule>
  </conditionalFormatting>
  <conditionalFormatting sqref="O34">
    <cfRule type="containsText" dxfId="464" priority="25" operator="containsText" text="non">
      <formula>NOT(ISERROR(SEARCH("non",O34)))</formula>
    </cfRule>
    <cfRule type="containsText" dxfId="463" priority="26" operator="containsText" text="oui">
      <formula>NOT(ISERROR(SEARCH("oui",O34)))</formula>
    </cfRule>
  </conditionalFormatting>
  <conditionalFormatting sqref="P3">
    <cfRule type="containsText" dxfId="462" priority="14" operator="containsText" text="expiré">
      <formula>NOT(ISERROR(SEARCH("expiré",P3)))</formula>
    </cfRule>
    <cfRule type="containsText" dxfId="461" priority="15" operator="containsText" text="non">
      <formula>NOT(ISERROR(SEARCH("non",P3)))</formula>
    </cfRule>
    <cfRule type="containsText" dxfId="460" priority="16" operator="containsText" text="OK">
      <formula>NOT(ISERROR(SEARCH("OK",P3)))</formula>
    </cfRule>
  </conditionalFormatting>
  <conditionalFormatting sqref="Q24:S24">
    <cfRule type="containsText" dxfId="459" priority="7" operator="containsText" text="env">
      <formula>NOT(ISERROR(SEARCH("env",Q24)))</formula>
    </cfRule>
    <cfRule type="containsText" dxfId="458" priority="12" operator="containsText" text="env">
      <formula>NOT(ISERROR(SEARCH("env",Q24)))</formula>
    </cfRule>
  </conditionalFormatting>
  <conditionalFormatting sqref="Q33:S37">
    <cfRule type="containsText" dxfId="457" priority="6" operator="containsText" text="vo">
      <formula>NOT(ISERROR(SEARCH("vo",Q33)))</formula>
    </cfRule>
    <cfRule type="containsText" dxfId="456" priority="22" operator="containsText" text="voy">
      <formula>NOT(ISERROR(SEARCH("voy",Q33)))</formula>
    </cfRule>
  </conditionalFormatting>
  <hyperlinks>
    <hyperlink ref="K28" r:id="rId1" display="jcl.compentho@gmail.com" xr:uid="{315EEBAF-A510-43FA-AD9A-8F25389657FE}"/>
    <hyperlink ref="Q33:S37" location="Clair!A1" tooltip=" " display="Clair!A1" xr:uid="{1F62B8F3-20F7-475A-AFF5-F7CB7E07D409}"/>
    <hyperlink ref="K28:S30" r:id="rId2" display="mailto:jcl.compentho@gmail.com" xr:uid="{E2E2743C-674C-4A51-BBFD-7BC1869E7539}"/>
  </hyperlinks>
  <pageMargins left="0.7" right="0.7" top="0.75" bottom="0.75" header="0.3" footer="0.3"/>
  <pageSetup paperSize="9"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47105" r:id="rId6" name="Spinner 1">
              <controlPr locked="0" defaultSize="0" autoPict="0">
                <anchor moveWithCells="1" sizeWithCells="1">
                  <from>
                    <xdr:col>15</xdr:col>
                    <xdr:colOff>0</xdr:colOff>
                    <xdr:row>32</xdr:row>
                    <xdr:rowOff>180975</xdr:rowOff>
                  </from>
                  <to>
                    <xdr:col>16</xdr:col>
                    <xdr:colOff>9525</xdr:colOff>
                    <xdr:row>36</xdr:row>
                    <xdr:rowOff>0</xdr:rowOff>
                  </to>
                </anchor>
              </controlPr>
            </control>
          </mc:Choice>
        </mc:AlternateContent>
        <mc:AlternateContent xmlns:mc="http://schemas.openxmlformats.org/markup-compatibility/2006">
          <mc:Choice Requires="x14">
            <control shapeId="47106" r:id="rId7" name="Spinner 2">
              <controlPr locked="0" defaultSize="0" autoPict="0">
                <anchor moveWithCells="1" sizeWithCells="1">
                  <from>
                    <xdr:col>15</xdr:col>
                    <xdr:colOff>47625</xdr:colOff>
                    <xdr:row>22</xdr:row>
                    <xdr:rowOff>238125</xdr:rowOff>
                  </from>
                  <to>
                    <xdr:col>16</xdr:col>
                    <xdr:colOff>57150</xdr:colOff>
                    <xdr:row>24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B8E8-884B-4862-A21C-1375A6025713}">
  <sheetPr codeName="Feuil10">
    <tabColor theme="0"/>
  </sheetPr>
  <dimension ref="A1:AR331"/>
  <sheetViews>
    <sheetView showGridLines="0" showRowColHeaders="0" zoomScaleNormal="100" workbookViewId="0"/>
  </sheetViews>
  <sheetFormatPr baseColWidth="10" defaultColWidth="11.42578125" defaultRowHeight="15"/>
  <cols>
    <col min="1" max="1" width="2.85546875" style="4" customWidth="1"/>
    <col min="2" max="20" width="11.28515625" style="3" customWidth="1"/>
    <col min="21" max="21" width="5.28515625" style="3" customWidth="1"/>
    <col min="22" max="23" width="11.28515625" style="4" customWidth="1"/>
    <col min="24" max="25" width="11.42578125" style="4"/>
    <col min="26" max="26" width="11.42578125" style="7"/>
    <col min="27" max="27" width="11" style="7" customWidth="1"/>
    <col min="28" max="29" width="11.42578125" style="7"/>
    <col min="30" max="30" width="10" style="7" customWidth="1"/>
    <col min="31" max="36" width="11.42578125" style="7"/>
    <col min="37" max="37" width="11.42578125" style="4"/>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f>V1</f>
        <v>0</v>
      </c>
      <c r="X1" s="5" t="e">
        <f>IF(#REF!=D92,0,1)</f>
        <v>#REF!</v>
      </c>
      <c r="Y1" s="5"/>
      <c r="Z1" s="8"/>
      <c r="AA1" s="8"/>
      <c r="AB1" s="8"/>
      <c r="AC1" s="8"/>
      <c r="AD1" s="8"/>
      <c r="AE1" s="8"/>
      <c r="AF1" s="8"/>
      <c r="AG1" s="8"/>
      <c r="AH1" s="8"/>
      <c r="AI1" s="8"/>
      <c r="AJ1" s="8"/>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8"/>
      <c r="AA2" s="8"/>
      <c r="AB2" s="8"/>
      <c r="AC2" s="8"/>
      <c r="AD2" s="8"/>
      <c r="AE2" s="8"/>
      <c r="AF2" s="8"/>
      <c r="AG2" s="8"/>
      <c r="AH2" s="8"/>
      <c r="AI2" s="8"/>
      <c r="AJ2" s="8"/>
      <c r="AK2" s="5"/>
      <c r="AL2" s="5"/>
      <c r="AM2" s="4"/>
      <c r="AN2" s="4"/>
    </row>
    <row r="3" spans="1:44" ht="15.95" customHeight="1">
      <c r="H3" s="547"/>
      <c r="I3" s="547"/>
      <c r="J3" s="547"/>
      <c r="K3" s="547"/>
      <c r="L3" s="547"/>
      <c r="M3" s="547"/>
      <c r="N3" s="504"/>
      <c r="O3" s="504"/>
      <c r="P3" s="504"/>
      <c r="Q3" s="387"/>
      <c r="V3" s="5"/>
      <c r="W3" s="5"/>
      <c r="X3" s="5"/>
      <c r="Y3" s="5"/>
      <c r="Z3" s="8"/>
      <c r="AA3" s="8"/>
      <c r="AB3" s="8"/>
      <c r="AC3" s="8"/>
      <c r="AD3" s="8"/>
      <c r="AE3" s="8"/>
      <c r="AF3" s="8"/>
      <c r="AG3" s="8"/>
      <c r="AH3" s="8"/>
      <c r="AI3" s="8"/>
      <c r="AJ3" s="8"/>
      <c r="AK3" s="5"/>
      <c r="AL3" s="5"/>
      <c r="AO3" s="3"/>
      <c r="AP3" s="3"/>
      <c r="AQ3" s="3"/>
      <c r="AR3" s="3"/>
    </row>
    <row r="4" spans="1:44" ht="15" customHeight="1">
      <c r="F4" s="570" t="s">
        <v>687</v>
      </c>
      <c r="G4" s="570"/>
      <c r="H4" s="570"/>
      <c r="I4" s="571" t="s">
        <v>690</v>
      </c>
      <c r="J4" s="571"/>
      <c r="K4" s="571"/>
      <c r="L4" s="571"/>
      <c r="M4" s="571"/>
      <c r="N4" s="571"/>
      <c r="O4" s="571"/>
      <c r="P4" s="571"/>
      <c r="Q4" s="571"/>
      <c r="R4" s="571"/>
      <c r="S4" s="571"/>
      <c r="T4" s="571"/>
      <c r="U4" s="571"/>
      <c r="V4" s="5"/>
      <c r="W4" s="5"/>
      <c r="X4" s="5"/>
      <c r="Y4" s="5"/>
      <c r="Z4" s="8"/>
      <c r="AA4" s="8"/>
      <c r="AB4" s="8"/>
      <c r="AC4" s="8"/>
      <c r="AD4" s="8"/>
      <c r="AE4" s="8"/>
      <c r="AF4" s="8"/>
      <c r="AG4" s="8"/>
      <c r="AH4" s="8"/>
      <c r="AI4" s="8"/>
      <c r="AJ4" s="8"/>
      <c r="AK4" s="5"/>
      <c r="AL4" s="5"/>
      <c r="AO4" s="3"/>
      <c r="AP4" s="3"/>
      <c r="AQ4" s="3"/>
      <c r="AR4" s="3"/>
    </row>
    <row r="5" spans="1:44" ht="15" customHeight="1">
      <c r="F5" s="570"/>
      <c r="G5" s="570"/>
      <c r="H5" s="570"/>
      <c r="I5" s="571"/>
      <c r="J5" s="571"/>
      <c r="K5" s="571"/>
      <c r="L5" s="571"/>
      <c r="M5" s="571"/>
      <c r="N5" s="571"/>
      <c r="O5" s="571"/>
      <c r="P5" s="571"/>
      <c r="Q5" s="571"/>
      <c r="R5" s="571"/>
      <c r="S5" s="571"/>
      <c r="T5" s="571"/>
      <c r="U5" s="571"/>
      <c r="X5" s="5"/>
      <c r="Y5" s="5"/>
      <c r="Z5" s="8"/>
      <c r="AA5" s="8"/>
      <c r="AB5" s="8"/>
      <c r="AC5" s="8"/>
      <c r="AD5" s="8"/>
      <c r="AE5" s="8"/>
      <c r="AF5" s="8"/>
      <c r="AG5" s="8"/>
      <c r="AH5" s="8"/>
      <c r="AI5" s="8"/>
      <c r="AJ5" s="8"/>
      <c r="AK5" s="5"/>
      <c r="AL5" s="5"/>
    </row>
    <row r="6" spans="1:44" ht="15" customHeight="1">
      <c r="F6" s="570"/>
      <c r="G6" s="570"/>
      <c r="H6" s="570"/>
      <c r="I6" s="571"/>
      <c r="J6" s="571"/>
      <c r="K6" s="571"/>
      <c r="L6" s="571"/>
      <c r="M6" s="571"/>
      <c r="N6" s="571"/>
      <c r="O6" s="571"/>
      <c r="P6" s="571"/>
      <c r="Q6" s="571"/>
      <c r="R6" s="571"/>
      <c r="S6" s="571"/>
      <c r="T6" s="571"/>
      <c r="U6" s="571"/>
      <c r="X6" s="5"/>
      <c r="Y6" s="5"/>
      <c r="Z6" s="8"/>
      <c r="AA6" s="8"/>
      <c r="AB6" s="8"/>
      <c r="AC6" s="8"/>
      <c r="AD6" s="8"/>
      <c r="AE6" s="8"/>
      <c r="AF6" s="8"/>
      <c r="AG6" s="8"/>
      <c r="AH6" s="8"/>
      <c r="AI6" s="8"/>
      <c r="AJ6" s="8"/>
      <c r="AK6" s="5"/>
      <c r="AL6" s="5"/>
    </row>
    <row r="7" spans="1:44" ht="15" customHeight="1">
      <c r="F7" s="570" t="s">
        <v>689</v>
      </c>
      <c r="G7" s="570"/>
      <c r="H7" s="570"/>
      <c r="I7" s="570" t="s">
        <v>691</v>
      </c>
      <c r="J7" s="570"/>
      <c r="K7" s="570"/>
      <c r="L7" s="570"/>
      <c r="M7" s="570"/>
      <c r="N7" s="570"/>
      <c r="O7" s="570"/>
      <c r="P7" s="570"/>
      <c r="Q7" s="570"/>
      <c r="R7" s="570"/>
      <c r="S7" s="570"/>
      <c r="T7" s="570"/>
      <c r="U7" s="570"/>
      <c r="X7" s="5"/>
      <c r="Y7" s="5"/>
      <c r="Z7" s="8"/>
      <c r="AA7" s="8"/>
      <c r="AB7" s="8"/>
      <c r="AC7" s="8"/>
      <c r="AD7" s="8"/>
      <c r="AE7" s="8"/>
      <c r="AF7" s="8"/>
      <c r="AG7" s="8"/>
      <c r="AH7" s="8"/>
      <c r="AI7" s="8"/>
      <c r="AJ7" s="8"/>
      <c r="AK7" s="5"/>
      <c r="AL7" s="5"/>
    </row>
    <row r="8" spans="1:44" ht="15" customHeight="1">
      <c r="F8" s="570"/>
      <c r="G8" s="570"/>
      <c r="H8" s="570"/>
      <c r="I8" s="570"/>
      <c r="J8" s="570"/>
      <c r="K8" s="570"/>
      <c r="L8" s="570"/>
      <c r="M8" s="570"/>
      <c r="N8" s="570"/>
      <c r="O8" s="570"/>
      <c r="P8" s="570"/>
      <c r="Q8" s="570"/>
      <c r="R8" s="570"/>
      <c r="S8" s="570"/>
      <c r="T8" s="570"/>
      <c r="U8" s="570"/>
      <c r="X8" s="5"/>
      <c r="Y8" s="5"/>
      <c r="Z8" s="8"/>
      <c r="AA8" s="8"/>
      <c r="AB8" s="8"/>
      <c r="AC8" s="8"/>
      <c r="AD8" s="8"/>
      <c r="AE8" s="8"/>
      <c r="AF8" s="8"/>
      <c r="AG8" s="8"/>
      <c r="AH8" s="8"/>
      <c r="AI8" s="8"/>
      <c r="AJ8" s="8"/>
      <c r="AK8" s="5"/>
      <c r="AL8" s="5"/>
    </row>
    <row r="9" spans="1:44" ht="15" customHeight="1">
      <c r="A9" s="4">
        <f>IF(Score1=1,V9,0)</f>
        <v>0</v>
      </c>
      <c r="F9" s="570"/>
      <c r="G9" s="570"/>
      <c r="H9" s="570"/>
      <c r="I9" s="570"/>
      <c r="J9" s="570"/>
      <c r="K9" s="570"/>
      <c r="L9" s="570"/>
      <c r="M9" s="570"/>
      <c r="N9" s="570"/>
      <c r="O9" s="570"/>
      <c r="P9" s="570"/>
      <c r="Q9" s="570"/>
      <c r="R9" s="570"/>
      <c r="S9" s="570"/>
      <c r="T9" s="570"/>
      <c r="U9" s="570"/>
      <c r="V9" s="4">
        <f>Données!V7</f>
        <v>10</v>
      </c>
      <c r="X9" s="5"/>
      <c r="Y9" s="5"/>
      <c r="Z9" s="8"/>
      <c r="AA9" s="8"/>
      <c r="AB9" s="8"/>
      <c r="AC9" s="8"/>
      <c r="AD9" s="8"/>
      <c r="AE9" s="8"/>
      <c r="AF9" s="8"/>
      <c r="AG9" s="8"/>
      <c r="AH9" s="8"/>
      <c r="AI9" s="8"/>
      <c r="AJ9" s="8"/>
      <c r="AK9" s="5"/>
      <c r="AL9" s="5"/>
    </row>
    <row r="10" spans="1:44" ht="15" customHeight="1">
      <c r="B10" s="116"/>
      <c r="C10" s="116"/>
      <c r="D10" s="121"/>
      <c r="E10" s="122"/>
      <c r="F10" s="569" t="s">
        <v>789</v>
      </c>
      <c r="G10" s="569"/>
      <c r="H10" s="569"/>
      <c r="I10" s="569"/>
      <c r="J10" s="569"/>
      <c r="K10" s="569"/>
      <c r="L10" s="569"/>
      <c r="M10" s="569"/>
      <c r="N10" s="569"/>
      <c r="O10" s="569"/>
      <c r="P10" s="569"/>
      <c r="Q10" s="569"/>
      <c r="R10" s="569"/>
      <c r="S10" s="569"/>
      <c r="T10" s="569"/>
      <c r="U10" s="569"/>
      <c r="W10" s="4">
        <f>IF(S9="OUI",H126,0)</f>
        <v>0</v>
      </c>
      <c r="X10" s="5"/>
      <c r="Y10" s="5"/>
      <c r="Z10" s="8"/>
      <c r="AA10" s="8"/>
      <c r="AB10" s="8"/>
      <c r="AC10" s="8"/>
      <c r="AD10" s="8"/>
      <c r="AE10" s="8"/>
      <c r="AF10" s="8"/>
      <c r="AG10" s="8"/>
      <c r="AH10" s="8"/>
      <c r="AI10" s="8"/>
      <c r="AJ10" s="8"/>
      <c r="AK10" s="5"/>
      <c r="AL10" s="5"/>
    </row>
    <row r="11" spans="1:44" ht="15" customHeight="1">
      <c r="A11" s="4">
        <f>IF(Score1=2,V11,0)</f>
        <v>0</v>
      </c>
      <c r="D11" s="123"/>
      <c r="E11" s="122"/>
      <c r="F11" s="569"/>
      <c r="G11" s="569"/>
      <c r="H11" s="569"/>
      <c r="I11" s="569"/>
      <c r="J11" s="569"/>
      <c r="K11" s="569"/>
      <c r="L11" s="569"/>
      <c r="M11" s="569"/>
      <c r="N11" s="569"/>
      <c r="O11" s="569"/>
      <c r="P11" s="569"/>
      <c r="Q11" s="569"/>
      <c r="R11" s="569"/>
      <c r="S11" s="569"/>
      <c r="T11" s="569"/>
      <c r="U11" s="569"/>
      <c r="V11" s="4">
        <f>Données!V8</f>
        <v>10</v>
      </c>
      <c r="X11" s="5"/>
      <c r="Y11" s="5"/>
      <c r="Z11" s="8"/>
      <c r="AA11" s="8"/>
      <c r="AB11" s="8"/>
      <c r="AC11" s="8"/>
      <c r="AD11" s="8"/>
      <c r="AE11" s="8"/>
      <c r="AF11" s="8"/>
      <c r="AG11" s="8"/>
      <c r="AH11" s="8"/>
      <c r="AI11" s="8"/>
      <c r="AJ11" s="8"/>
      <c r="AK11" s="5"/>
      <c r="AL11" s="5"/>
    </row>
    <row r="12" spans="1:44" ht="15" customHeight="1">
      <c r="D12" s="124"/>
      <c r="F12" s="569"/>
      <c r="G12" s="569"/>
      <c r="H12" s="569"/>
      <c r="I12" s="569"/>
      <c r="J12" s="569"/>
      <c r="K12" s="569"/>
      <c r="L12" s="569"/>
      <c r="M12" s="569"/>
      <c r="N12" s="569"/>
      <c r="O12" s="569"/>
      <c r="P12" s="569"/>
      <c r="Q12" s="569"/>
      <c r="R12" s="569"/>
      <c r="S12" s="569"/>
      <c r="T12" s="569"/>
      <c r="U12" s="569"/>
      <c r="W12" s="4">
        <f>IF(S11="OUI",H127,0)</f>
        <v>0</v>
      </c>
      <c r="X12" s="5"/>
      <c r="Y12" s="5"/>
      <c r="Z12" s="8"/>
      <c r="AA12" s="8"/>
      <c r="AB12" s="8"/>
      <c r="AC12" s="8"/>
      <c r="AD12" s="8"/>
      <c r="AE12" s="8"/>
      <c r="AF12" s="8"/>
      <c r="AG12" s="8"/>
      <c r="AH12" s="8"/>
      <c r="AI12" s="8"/>
      <c r="AJ12" s="8"/>
      <c r="AK12" s="5"/>
      <c r="AL12" s="5"/>
    </row>
    <row r="13" spans="1:44" ht="17.45" customHeight="1">
      <c r="A13" s="4">
        <f>IF(Score1=3,V9,0)</f>
        <v>0</v>
      </c>
      <c r="B13" s="565" t="s">
        <v>824</v>
      </c>
      <c r="C13" s="565"/>
      <c r="D13" s="566" t="s">
        <v>694</v>
      </c>
      <c r="E13" s="566"/>
      <c r="F13" s="569"/>
      <c r="G13" s="569"/>
      <c r="H13" s="569"/>
      <c r="I13" s="569"/>
      <c r="J13" s="569"/>
      <c r="K13" s="569"/>
      <c r="L13" s="569"/>
      <c r="M13" s="569"/>
      <c r="N13" s="569"/>
      <c r="O13" s="569"/>
      <c r="P13" s="569"/>
      <c r="Q13" s="569"/>
      <c r="R13" s="569"/>
      <c r="S13" s="569"/>
      <c r="T13" s="569"/>
      <c r="U13" s="569"/>
      <c r="V13" s="4">
        <f>Données!V9</f>
        <v>25</v>
      </c>
      <c r="X13" s="5"/>
      <c r="Y13" s="5"/>
      <c r="Z13" s="8"/>
      <c r="AA13" s="8"/>
      <c r="AB13" s="8"/>
      <c r="AC13" s="8"/>
      <c r="AD13" s="8"/>
      <c r="AE13" s="8"/>
      <c r="AF13" s="8"/>
      <c r="AG13" s="8"/>
      <c r="AH13" s="8"/>
      <c r="AI13" s="8"/>
      <c r="AJ13" s="8"/>
      <c r="AK13" s="5"/>
      <c r="AL13" s="5"/>
    </row>
    <row r="14" spans="1:44" ht="15" customHeight="1">
      <c r="B14" s="565"/>
      <c r="C14" s="565"/>
      <c r="D14" s="566"/>
      <c r="E14" s="566"/>
      <c r="F14" s="569"/>
      <c r="G14" s="569"/>
      <c r="H14" s="569"/>
      <c r="I14" s="569"/>
      <c r="J14" s="569"/>
      <c r="K14" s="569"/>
      <c r="L14" s="569"/>
      <c r="M14" s="569"/>
      <c r="N14" s="569"/>
      <c r="O14" s="569"/>
      <c r="P14" s="569"/>
      <c r="Q14" s="569"/>
      <c r="R14" s="569"/>
      <c r="S14" s="569"/>
      <c r="T14" s="569"/>
      <c r="U14" s="569"/>
      <c r="W14" s="4">
        <f>IF(S13="OUI",H128,0)</f>
        <v>0</v>
      </c>
      <c r="X14" s="5"/>
      <c r="Y14" s="5"/>
      <c r="Z14" s="8"/>
      <c r="AA14" s="8"/>
      <c r="AB14" s="8"/>
      <c r="AC14" s="8"/>
      <c r="AD14" s="8"/>
      <c r="AE14" s="8"/>
      <c r="AF14" s="8"/>
      <c r="AG14" s="8"/>
      <c r="AH14" s="8"/>
      <c r="AI14" s="8"/>
      <c r="AJ14" s="8"/>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X15" s="5"/>
      <c r="Y15" s="5"/>
      <c r="Z15" s="8"/>
      <c r="AA15" s="8"/>
      <c r="AB15" s="8"/>
      <c r="AC15" s="8"/>
      <c r="AD15" s="8"/>
      <c r="AE15" s="8"/>
      <c r="AF15" s="8"/>
      <c r="AG15" s="8"/>
      <c r="AH15" s="8"/>
      <c r="AI15" s="8"/>
      <c r="AJ15" s="8"/>
      <c r="AK15" s="5"/>
      <c r="AL15" s="5"/>
      <c r="AM15" s="4">
        <f>IF(AJ14="OUI",Y131,0)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W16" s="4">
        <f>IF(S15="OUI",H129,0)</f>
        <v>0</v>
      </c>
      <c r="X16" s="5"/>
      <c r="Y16" s="5"/>
      <c r="Z16" s="8"/>
      <c r="AA16" s="8"/>
      <c r="AB16" s="8"/>
      <c r="AC16" s="8"/>
      <c r="AD16" s="8"/>
      <c r="AE16" s="8"/>
      <c r="AF16" s="8"/>
      <c r="AG16" s="8"/>
      <c r="AH16" s="8"/>
      <c r="AI16" s="8"/>
      <c r="AJ16" s="8"/>
      <c r="AK16" s="5"/>
      <c r="AL16" s="5"/>
    </row>
    <row r="17" spans="1:38" s="4" customFormat="1" ht="30.2" customHeight="1">
      <c r="A17" s="272" t="s">
        <v>462</v>
      </c>
      <c r="B17" s="525" t="str">
        <f>VLOOKUP(A24,Tabscore2,3)</f>
        <v>?</v>
      </c>
      <c r="C17" s="574" t="s">
        <v>771</v>
      </c>
      <c r="D17" s="575" t="str">
        <f>IF(CODEA1="inactif"," ",AA17)</f>
        <v xml:space="preserve"> </v>
      </c>
      <c r="E17" s="575"/>
      <c r="F17" s="575"/>
      <c r="G17" s="575"/>
      <c r="H17" s="575"/>
      <c r="I17" s="575"/>
      <c r="J17" s="579" t="s">
        <v>608</v>
      </c>
      <c r="K17" s="579"/>
      <c r="L17" s="579"/>
      <c r="M17" s="583" t="s">
        <v>813</v>
      </c>
      <c r="N17" s="583"/>
      <c r="O17" s="583"/>
      <c r="P17" s="583"/>
      <c r="Q17" s="583"/>
      <c r="R17" s="583"/>
      <c r="S17" s="583"/>
      <c r="T17" s="583"/>
      <c r="U17" s="583"/>
      <c r="V17" s="169" t="str">
        <f>IF(B17=1,D17," ")</f>
        <v xml:space="preserve"> </v>
      </c>
      <c r="W17" s="169" t="str">
        <f>IF(B17=1,C17," ")</f>
        <v xml:space="preserve"> </v>
      </c>
      <c r="X17" s="5">
        <f>IF(Score1=1,Y17,0)</f>
        <v>0</v>
      </c>
      <c r="Y17" s="5">
        <v>0</v>
      </c>
      <c r="Z17" s="7"/>
      <c r="AA17" s="559" t="str">
        <f>IF(V1&gt;0," ","Organisation inconnue à ce stade")</f>
        <v>Organisation inconnue à ce stade</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t="s">
        <v>429</v>
      </c>
      <c r="W18" s="169"/>
      <c r="X18" s="5"/>
      <c r="Y18" s="5"/>
      <c r="Z18" s="8"/>
      <c r="AA18" s="560"/>
      <c r="AB18" s="560"/>
      <c r="AC18" s="560"/>
      <c r="AD18" s="560"/>
      <c r="AE18" s="560"/>
      <c r="AF18" s="560"/>
      <c r="AG18" s="5"/>
      <c r="AH18" s="5"/>
      <c r="AI18" s="5"/>
      <c r="AJ18" s="5"/>
      <c r="AK18" s="5"/>
      <c r="AL18" s="5"/>
    </row>
    <row r="19" spans="1:38" s="4" customFormat="1" ht="30.2" customHeight="1">
      <c r="A19" s="272">
        <v>2</v>
      </c>
      <c r="B19" s="525"/>
      <c r="C19" s="563" t="s">
        <v>767</v>
      </c>
      <c r="D19" s="572" t="str">
        <f>IF(CODEA1="inactif"," ",AA19)</f>
        <v xml:space="preserve"> </v>
      </c>
      <c r="E19" s="572"/>
      <c r="F19" s="572"/>
      <c r="G19" s="572"/>
      <c r="H19" s="572"/>
      <c r="I19" s="572"/>
      <c r="J19" s="581" t="str">
        <f>IF(B17&lt;&gt;"?",Comments!C8,"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IF(Score1=2,Y19,0)</f>
        <v>0</v>
      </c>
      <c r="Y19" s="5">
        <v>25</v>
      </c>
      <c r="Z19" s="8"/>
      <c r="AA19" s="561" t="str">
        <f>IF(V1&gt;0," ","Connaissance élémentaire")</f>
        <v>Connaissance élémentaire</v>
      </c>
      <c r="AB19" s="561"/>
      <c r="AC19" s="561"/>
      <c r="AD19" s="561"/>
      <c r="AE19" s="561"/>
      <c r="AF19" s="561"/>
      <c r="AG19" s="5"/>
      <c r="AH19" s="5"/>
      <c r="AI19" s="5"/>
      <c r="AJ19" s="5"/>
      <c r="AK19" s="5"/>
      <c r="AL19" s="5"/>
    </row>
    <row r="20" spans="1:38" s="4" customFormat="1" ht="30.2" customHeight="1">
      <c r="A20" s="272">
        <v>3</v>
      </c>
      <c r="B20" s="525"/>
      <c r="C20" s="564"/>
      <c r="D20" s="573"/>
      <c r="E20" s="573"/>
      <c r="F20" s="573"/>
      <c r="G20" s="573"/>
      <c r="H20" s="573"/>
      <c r="I20" s="573"/>
      <c r="J20" s="581"/>
      <c r="K20" s="581"/>
      <c r="L20" s="581"/>
      <c r="M20" s="583"/>
      <c r="N20" s="583"/>
      <c r="O20" s="583"/>
      <c r="P20" s="583"/>
      <c r="Q20" s="583"/>
      <c r="R20" s="583"/>
      <c r="S20" s="583"/>
      <c r="T20" s="583"/>
      <c r="U20" s="583"/>
      <c r="V20" s="169"/>
      <c r="W20" s="169"/>
      <c r="X20" s="5"/>
      <c r="Y20" s="5"/>
      <c r="Z20" s="8"/>
      <c r="AA20" s="562"/>
      <c r="AB20" s="562"/>
      <c r="AC20" s="562"/>
      <c r="AD20" s="562"/>
      <c r="AE20" s="562"/>
      <c r="AF20" s="562"/>
      <c r="AG20" s="5"/>
      <c r="AH20" s="5"/>
      <c r="AI20" s="5"/>
      <c r="AJ20" s="5"/>
      <c r="AK20" s="5"/>
      <c r="AL20" s="5"/>
    </row>
    <row r="21" spans="1:38" s="4" customFormat="1" ht="30.2" customHeight="1">
      <c r="A21" s="272">
        <v>4</v>
      </c>
      <c r="B21" s="525"/>
      <c r="C21" s="574" t="s">
        <v>770</v>
      </c>
      <c r="D21" s="572" t="str">
        <f>IF(CODEA1="inactif"," ",AA21)</f>
        <v xml:space="preserve"> </v>
      </c>
      <c r="E21" s="572"/>
      <c r="F21" s="572"/>
      <c r="G21" s="572"/>
      <c r="H21" s="572"/>
      <c r="I21" s="572"/>
      <c r="J21" s="580" t="str">
        <f>Comments!C6</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IF(Score1=3,Y21,0)</f>
        <v>0</v>
      </c>
      <c r="Y21" s="5">
        <v>50</v>
      </c>
      <c r="Z21" s="8"/>
      <c r="AA21" s="561" t="str">
        <f>IF(V1&gt;0," ","Organisation connue, mais pas d'organigramme en ma possession")</f>
        <v>Organisation connue, mais pas d'organigramme en ma possession</v>
      </c>
      <c r="AB21" s="561"/>
      <c r="AC21" s="561"/>
      <c r="AD21" s="561"/>
      <c r="AE21" s="561"/>
      <c r="AF21" s="561"/>
      <c r="AG21" s="5"/>
      <c r="AH21" s="5"/>
      <c r="AI21" s="5"/>
      <c r="AJ21" s="5"/>
      <c r="AK21" s="5"/>
      <c r="AL21" s="5"/>
    </row>
    <row r="22" spans="1:38" s="4" customFormat="1" ht="30.2" customHeight="1">
      <c r="A22" s="272">
        <v>5</v>
      </c>
      <c r="B22" s="525"/>
      <c r="C22" s="564"/>
      <c r="D22" s="573"/>
      <c r="E22" s="573"/>
      <c r="F22" s="573"/>
      <c r="G22" s="573"/>
      <c r="H22" s="573"/>
      <c r="I22" s="573"/>
      <c r="J22" s="580"/>
      <c r="K22" s="580"/>
      <c r="L22" s="580"/>
      <c r="M22" s="583"/>
      <c r="N22" s="583"/>
      <c r="O22" s="583"/>
      <c r="P22" s="583"/>
      <c r="Q22" s="583"/>
      <c r="R22" s="583"/>
      <c r="S22" s="583"/>
      <c r="T22" s="583"/>
      <c r="U22" s="583"/>
      <c r="V22" s="169"/>
      <c r="W22" s="169"/>
      <c r="X22" s="5"/>
      <c r="Y22" s="5"/>
      <c r="Z22" s="8"/>
      <c r="AA22" s="562"/>
      <c r="AB22" s="562"/>
      <c r="AC22" s="562"/>
      <c r="AD22" s="562"/>
      <c r="AE22" s="562"/>
      <c r="AF22" s="562"/>
      <c r="AG22" s="5"/>
      <c r="AH22" s="5"/>
      <c r="AI22" s="5"/>
      <c r="AJ22" s="5"/>
      <c r="AK22" s="5"/>
      <c r="AL22" s="5"/>
    </row>
    <row r="23" spans="1:38" s="4" customFormat="1" ht="30.2" customHeight="1">
      <c r="A23" s="272"/>
      <c r="B23" s="525"/>
      <c r="C23" s="563" t="s">
        <v>768</v>
      </c>
      <c r="D23" s="572" t="str">
        <f>IF(CODEA1="inactif"," ",AA23)</f>
        <v xml:space="preserve"> </v>
      </c>
      <c r="E23" s="572"/>
      <c r="F23" s="572"/>
      <c r="G23" s="572"/>
      <c r="H23" s="572"/>
      <c r="I23" s="572"/>
      <c r="J23" s="580"/>
      <c r="K23" s="580"/>
      <c r="L23" s="580"/>
      <c r="M23" s="584" t="str">
        <f>Menu!P15</f>
        <v>0 dimension(s) évaluée(s) sur 12</v>
      </c>
      <c r="N23" s="584"/>
      <c r="O23" s="584"/>
      <c r="P23" s="584"/>
      <c r="Q23" s="584"/>
      <c r="R23" s="584"/>
      <c r="S23" s="584"/>
      <c r="T23" s="584"/>
      <c r="U23" s="584"/>
      <c r="V23" s="169" t="str">
        <f>IF(B17=4,D23," ")</f>
        <v xml:space="preserve"> </v>
      </c>
      <c r="W23" s="169" t="str">
        <f>IF(B17=4,C23," ")</f>
        <v xml:space="preserve"> </v>
      </c>
      <c r="X23" s="5">
        <f>IF(Score1=4,Y23,0)</f>
        <v>0</v>
      </c>
      <c r="Y23" s="5">
        <v>75</v>
      </c>
      <c r="Z23" s="8"/>
      <c r="AA23" s="561" t="str">
        <f>IF(V1&gt;0," ","Organisation connue                                                et organigramme en ma possession")</f>
        <v>Organisation connue                                                et organigramme en ma possession</v>
      </c>
      <c r="AB23" s="561"/>
      <c r="AC23" s="561"/>
      <c r="AD23" s="561"/>
      <c r="AE23" s="561"/>
      <c r="AF23" s="561"/>
      <c r="AG23" s="5"/>
      <c r="AH23" s="5"/>
      <c r="AI23" s="5"/>
      <c r="AJ23" s="5"/>
      <c r="AK23" s="5"/>
      <c r="AL23" s="5"/>
    </row>
    <row r="24" spans="1:38" s="4" customFormat="1" ht="30.2" customHeight="1">
      <c r="A24" s="273">
        <v>5</v>
      </c>
      <c r="B24" s="525"/>
      <c r="C24" s="564"/>
      <c r="D24" s="573"/>
      <c r="E24" s="573"/>
      <c r="F24" s="573"/>
      <c r="G24" s="573"/>
      <c r="H24" s="573"/>
      <c r="I24" s="573"/>
      <c r="J24" s="580"/>
      <c r="K24" s="580"/>
      <c r="L24" s="580"/>
      <c r="M24" s="313"/>
      <c r="N24" s="313"/>
      <c r="O24" s="314"/>
      <c r="P24" s="313"/>
      <c r="Q24" s="314"/>
      <c r="R24" s="314"/>
      <c r="S24" s="582"/>
      <c r="T24" s="582"/>
      <c r="U24" s="582"/>
      <c r="V24" s="169"/>
      <c r="W24" s="169"/>
      <c r="X24" s="5"/>
      <c r="Y24" s="5"/>
      <c r="Z24" s="8"/>
      <c r="AA24" s="562"/>
      <c r="AB24" s="562"/>
      <c r="AC24" s="562"/>
      <c r="AD24" s="562"/>
      <c r="AE24" s="562"/>
      <c r="AF24" s="562"/>
      <c r="AG24" s="5"/>
      <c r="AH24" s="5"/>
      <c r="AI24" s="5"/>
      <c r="AJ24" s="5"/>
      <c r="AK24" s="5"/>
      <c r="AL24" s="5"/>
    </row>
    <row r="25" spans="1:38" s="4" customFormat="1" ht="30.2" customHeight="1">
      <c r="A25" s="272"/>
      <c r="B25" s="525"/>
      <c r="C25" s="563" t="s">
        <v>769</v>
      </c>
      <c r="D25" s="572" t="str">
        <f>IF(CODEA1="inactif"," ",AA25)</f>
        <v xml:space="preserve"> </v>
      </c>
      <c r="E25" s="572"/>
      <c r="F25" s="572"/>
      <c r="G25" s="572"/>
      <c r="H25" s="572"/>
      <c r="I25" s="572"/>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IF(Score1=5,Y25,0)</f>
        <v>0</v>
      </c>
      <c r="Y25" s="5">
        <v>100</v>
      </c>
      <c r="Z25" s="8"/>
      <c r="AA25" s="561" t="str">
        <f>IF(V1&gt;0," ","Organisation connue et bien comprise")</f>
        <v>Organisation connue et bien comprise</v>
      </c>
      <c r="AB25" s="561"/>
      <c r="AC25" s="561"/>
      <c r="AD25" s="561"/>
      <c r="AE25" s="561"/>
      <c r="AF25" s="561"/>
      <c r="AG25" s="5"/>
      <c r="AH25" s="5"/>
      <c r="AI25" s="5"/>
      <c r="AJ25" s="5"/>
      <c r="AK25" s="5"/>
      <c r="AL25" s="5"/>
    </row>
    <row r="26" spans="1:38" s="4" customFormat="1" ht="30.2" customHeight="1">
      <c r="A26" s="163"/>
      <c r="B26" s="525"/>
      <c r="C26" s="574"/>
      <c r="D26" s="573"/>
      <c r="E26" s="573"/>
      <c r="F26" s="573"/>
      <c r="G26" s="573"/>
      <c r="H26" s="573"/>
      <c r="I26" s="573"/>
      <c r="J26" s="580"/>
      <c r="K26" s="580"/>
      <c r="L26" s="580"/>
      <c r="M26" s="313"/>
      <c r="N26" s="313"/>
      <c r="O26" s="315"/>
      <c r="P26" s="318"/>
      <c r="Q26" s="315"/>
      <c r="R26" s="315" t="e">
        <f>Points!#REF!+Points!#REF!</f>
        <v>#REF!</v>
      </c>
      <c r="S26" s="582" t="s">
        <v>826</v>
      </c>
      <c r="T26" s="582"/>
      <c r="U26" s="582"/>
      <c r="V26" s="13"/>
      <c r="W26" s="13"/>
      <c r="X26" s="5">
        <f>SUM(X17:X25)</f>
        <v>0</v>
      </c>
      <c r="Y26" s="5"/>
      <c r="Z26" s="8"/>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8"/>
      <c r="AA27" s="8"/>
      <c r="AB27" s="8"/>
      <c r="AC27" s="8"/>
      <c r="AD27" s="8"/>
      <c r="AE27" s="8"/>
      <c r="AF27" s="8"/>
      <c r="AG27" s="8"/>
      <c r="AH27" s="8"/>
      <c r="AI27" s="8"/>
      <c r="AJ27" s="8"/>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8"/>
      <c r="AA28" s="8"/>
      <c r="AB28" s="8"/>
      <c r="AC28" s="8"/>
      <c r="AD28" s="8"/>
      <c r="AE28" s="8"/>
      <c r="AF28" s="8"/>
      <c r="AG28" s="8"/>
      <c r="AH28" s="8"/>
      <c r="AI28" s="8"/>
      <c r="AJ28" s="8"/>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8"/>
      <c r="AA29" s="8"/>
      <c r="AB29" s="8"/>
      <c r="AC29" s="8"/>
      <c r="AD29" s="8"/>
      <c r="AE29" s="8"/>
      <c r="AF29" s="8"/>
      <c r="AG29" s="8"/>
      <c r="AH29" s="8"/>
      <c r="AI29" s="8"/>
      <c r="AJ29" s="8"/>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8"/>
      <c r="AA30" s="8"/>
      <c r="AB30" s="8"/>
      <c r="AC30" s="8"/>
      <c r="AD30" s="8"/>
      <c r="AE30" s="8"/>
      <c r="AF30" s="8"/>
      <c r="AG30" s="8"/>
      <c r="AH30" s="8"/>
      <c r="AI30" s="8"/>
      <c r="AJ30" s="8"/>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8"/>
      <c r="AA31" s="8"/>
      <c r="AB31" s="8"/>
      <c r="AC31" s="8"/>
      <c r="AD31" s="8"/>
      <c r="AE31" s="8"/>
      <c r="AF31" s="8"/>
      <c r="AG31" s="8"/>
      <c r="AH31" s="8"/>
      <c r="AI31" s="8"/>
      <c r="AJ31" s="8"/>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8"/>
      <c r="AA32" s="8"/>
      <c r="AB32" s="8"/>
      <c r="AC32" s="8"/>
      <c r="AD32" s="8"/>
      <c r="AE32" s="8"/>
      <c r="AF32" s="8"/>
      <c r="AG32" s="8"/>
      <c r="AH32" s="8"/>
      <c r="AI32" s="8"/>
      <c r="AJ32" s="8"/>
      <c r="AK32" s="5"/>
      <c r="AL32" s="5"/>
    </row>
    <row r="33" spans="1:41"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1:41" s="4" customFormat="1" ht="15" customHeight="1">
      <c r="B34" s="160"/>
      <c r="C34" s="160"/>
      <c r="D34" s="160"/>
      <c r="E34" s="295">
        <f>IF(B17="?",0,B17)</f>
        <v>0</v>
      </c>
      <c r="F34" s="36">
        <f>Score1</f>
        <v>0</v>
      </c>
      <c r="G34" s="161"/>
      <c r="H34" s="161"/>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1:41"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1:41" s="4" customFormat="1">
      <c r="X36" s="5"/>
      <c r="Y36" s="5"/>
      <c r="Z36" s="5"/>
      <c r="AA36" s="5"/>
      <c r="AB36" s="5"/>
      <c r="AC36" s="5"/>
      <c r="AD36" s="5"/>
      <c r="AE36" s="5"/>
      <c r="AF36" s="5"/>
      <c r="AG36" s="5"/>
      <c r="AH36" s="5"/>
      <c r="AI36" s="5"/>
      <c r="AJ36" s="5"/>
      <c r="AK36" s="5"/>
      <c r="AL36" s="5"/>
    </row>
    <row r="37" spans="1:41" s="4" customFormat="1">
      <c r="X37" s="5"/>
      <c r="Y37" s="5"/>
      <c r="Z37" s="5"/>
      <c r="AA37" s="5"/>
      <c r="AB37" s="5"/>
      <c r="AC37" s="5"/>
      <c r="AD37" s="5"/>
      <c r="AE37" s="5"/>
      <c r="AF37" s="5"/>
      <c r="AG37" s="5"/>
      <c r="AH37" s="5"/>
      <c r="AI37" s="5"/>
      <c r="AJ37" s="5"/>
      <c r="AK37" s="5"/>
      <c r="AL37" s="5"/>
    </row>
    <row r="38" spans="1:41" s="4" customFormat="1" ht="15" customHeight="1"/>
    <row r="39" spans="1:41" s="4" customFormat="1" ht="15" customHeight="1"/>
    <row r="40" spans="1:41" s="4" customFormat="1" ht="15" customHeight="1">
      <c r="A40" s="5"/>
      <c r="F40" s="4">
        <v>0</v>
      </c>
      <c r="G40" s="4">
        <v>1</v>
      </c>
      <c r="H40" s="4">
        <v>5</v>
      </c>
    </row>
    <row r="41" spans="1:41" s="4" customFormat="1" ht="8.4499999999999993" customHeight="1">
      <c r="A41" s="5"/>
      <c r="F41" s="4">
        <v>1</v>
      </c>
      <c r="G41" s="4">
        <v>2</v>
      </c>
      <c r="H41" s="4">
        <v>4</v>
      </c>
    </row>
    <row r="42" spans="1:41" s="4" customFormat="1" ht="17.45" customHeight="1">
      <c r="A42" s="5"/>
      <c r="F42" s="4">
        <v>2</v>
      </c>
      <c r="G42" s="4">
        <v>3</v>
      </c>
      <c r="H42" s="4">
        <v>3</v>
      </c>
    </row>
    <row r="43" spans="1:41" s="4" customFormat="1" ht="17.45" customHeight="1">
      <c r="A43" s="5">
        <v>1</v>
      </c>
      <c r="D43" s="101"/>
      <c r="F43" s="4">
        <v>3</v>
      </c>
      <c r="G43" s="4">
        <v>4</v>
      </c>
      <c r="H43" s="4">
        <v>2</v>
      </c>
    </row>
    <row r="44" spans="1:41" s="4" customFormat="1" ht="15" customHeight="1">
      <c r="A44" s="5">
        <v>2</v>
      </c>
      <c r="E44" s="4" t="s">
        <v>674</v>
      </c>
      <c r="F44" s="4">
        <v>4</v>
      </c>
      <c r="G44" s="4">
        <v>5</v>
      </c>
      <c r="H44" s="4">
        <v>1</v>
      </c>
      <c r="AH44" s="5"/>
      <c r="AJ44" s="5"/>
      <c r="AK44" s="5"/>
      <c r="AL44" s="4">
        <v>1</v>
      </c>
      <c r="AM44" s="4" t="e">
        <f>#REF!</f>
        <v>#REF!</v>
      </c>
    </row>
    <row r="45" spans="1:41" s="4" customFormat="1" ht="15" customHeight="1">
      <c r="A45" s="5">
        <v>3</v>
      </c>
      <c r="F45" s="4">
        <v>5</v>
      </c>
      <c r="G45" s="95" t="s">
        <v>462</v>
      </c>
      <c r="H45" s="95" t="s">
        <v>462</v>
      </c>
      <c r="AL45" s="4">
        <v>2</v>
      </c>
      <c r="AM45" s="4" t="e">
        <f>#REF!</f>
        <v>#REF!</v>
      </c>
    </row>
    <row r="46" spans="1:41" s="4" customFormat="1" ht="15" customHeight="1">
      <c r="A46" s="5">
        <v>4</v>
      </c>
      <c r="AL46" s="4">
        <v>3</v>
      </c>
      <c r="AM46" s="4" t="e">
        <f>#REF!</f>
        <v>#REF!</v>
      </c>
    </row>
    <row r="47" spans="1:41" s="4" customFormat="1" ht="15" customHeight="1">
      <c r="A47" s="5">
        <v>5</v>
      </c>
      <c r="AL47" s="4">
        <v>4</v>
      </c>
      <c r="AM47" s="4" t="e">
        <f>#REF!</f>
        <v>#REF!</v>
      </c>
      <c r="AO47" s="5"/>
    </row>
    <row r="48" spans="1:41" s="4" customFormat="1" ht="15" customHeight="1">
      <c r="A48" s="5"/>
      <c r="B48" s="4">
        <v>1</v>
      </c>
      <c r="AH48" s="5"/>
      <c r="AJ48" s="5"/>
      <c r="AK48" s="5"/>
      <c r="AL48" s="4">
        <v>5</v>
      </c>
      <c r="AM48" s="4" t="e">
        <f>#REF!</f>
        <v>#REF!</v>
      </c>
      <c r="AO48" s="5"/>
    </row>
    <row r="49" spans="2:41" s="4" customFormat="1" ht="15" customHeight="1">
      <c r="B49" s="4">
        <v>2</v>
      </c>
      <c r="AG49" s="5"/>
      <c r="AH49" s="5"/>
      <c r="AJ49" s="5"/>
      <c r="AK49" s="5"/>
      <c r="AM49" s="4" t="e">
        <f>VLOOKUP(E34,AL44:AM48,2)</f>
        <v>#N/A</v>
      </c>
    </row>
    <row r="50" spans="2:41" s="4" customFormat="1" ht="15" customHeight="1">
      <c r="B50" s="4">
        <v>3</v>
      </c>
      <c r="AG50" s="5"/>
      <c r="AH50" s="5"/>
      <c r="AJ50" s="5"/>
      <c r="AK50" s="5"/>
    </row>
    <row r="51" spans="2:41" s="4" customFormat="1" ht="15" customHeight="1">
      <c r="B51" s="4">
        <v>4</v>
      </c>
      <c r="AK51" s="5"/>
    </row>
    <row r="52" spans="2:41" s="4" customFormat="1" ht="15" customHeight="1">
      <c r="B52" s="4">
        <v>5</v>
      </c>
      <c r="AK52" s="5"/>
      <c r="AO52" s="4" t="s">
        <v>484</v>
      </c>
    </row>
    <row r="53" spans="2:41" s="4" customFormat="1" ht="15" customHeight="1">
      <c r="AJ53" s="5"/>
      <c r="AK53" s="5"/>
      <c r="AO53" s="4" t="s">
        <v>483</v>
      </c>
    </row>
    <row r="54" spans="2:41" s="4" customFormat="1" ht="15" customHeight="1">
      <c r="AL54" s="5"/>
      <c r="AO54" s="4" t="s">
        <v>462</v>
      </c>
    </row>
    <row r="55" spans="2:41" s="4" customFormat="1" ht="15" customHeight="1">
      <c r="AL55" s="5"/>
    </row>
    <row r="56" spans="2:41" s="4" customFormat="1" ht="15" customHeight="1">
      <c r="AD56" s="102"/>
      <c r="AE56" s="102"/>
      <c r="AF56" s="102"/>
      <c r="AL56" s="5"/>
    </row>
    <row r="57" spans="2:41" s="4" customFormat="1" ht="15" customHeight="1">
      <c r="AD57" s="102"/>
      <c r="AE57" s="102"/>
      <c r="AF57" s="102"/>
      <c r="AL57" s="5"/>
      <c r="AN57" s="109"/>
      <c r="AO57" s="109" t="e">
        <f>'Données graphiques'!$I$19</f>
        <v>#REF!</v>
      </c>
    </row>
    <row r="58" spans="2:41" s="4" customFormat="1" ht="15" customHeight="1">
      <c r="AD58" s="102"/>
      <c r="AE58" s="102"/>
      <c r="AF58" s="102"/>
      <c r="AL58" s="5"/>
      <c r="AN58" s="109"/>
      <c r="AO58" s="109" t="e">
        <f>2-AO57</f>
        <v>#REF!</v>
      </c>
    </row>
    <row r="59" spans="2:41" s="4" customFormat="1" ht="15" customHeight="1">
      <c r="AD59" s="102"/>
      <c r="AE59" s="102"/>
      <c r="AF59" s="102"/>
      <c r="AN59" s="109"/>
    </row>
    <row r="60" spans="2:41" s="4" customFormat="1" ht="15" customHeight="1">
      <c r="B60" s="578"/>
      <c r="C60" s="578"/>
      <c r="D60" s="578"/>
      <c r="E60" s="578"/>
      <c r="F60" s="578"/>
      <c r="G60" s="578"/>
      <c r="AD60" s="102"/>
      <c r="AE60" s="102"/>
      <c r="AF60" s="102"/>
    </row>
    <row r="61" spans="2:41" s="4" customFormat="1" ht="8.4499999999999993" customHeight="1">
      <c r="B61" s="578"/>
      <c r="C61" s="578"/>
      <c r="D61" s="578"/>
      <c r="E61" s="578"/>
      <c r="F61" s="578"/>
      <c r="G61" s="578"/>
      <c r="AD61" s="102"/>
      <c r="AE61" s="102"/>
      <c r="AF61" s="102"/>
      <c r="AG61" s="102"/>
      <c r="AH61" s="102"/>
      <c r="AI61" s="102"/>
      <c r="AJ61" s="102"/>
      <c r="AK61" s="102"/>
    </row>
    <row r="62" spans="2:41" s="4" customFormat="1">
      <c r="B62" s="578"/>
      <c r="C62" s="578"/>
      <c r="D62" s="578"/>
      <c r="E62" s="578"/>
      <c r="F62" s="578"/>
      <c r="G62" s="578"/>
    </row>
    <row r="63" spans="2:41" s="4" customFormat="1">
      <c r="B63" s="578"/>
      <c r="C63" s="578"/>
      <c r="D63" s="578"/>
      <c r="E63" s="578"/>
      <c r="F63" s="578"/>
      <c r="G63" s="578"/>
    </row>
    <row r="64" spans="2:41" s="4" customFormat="1">
      <c r="B64" s="578"/>
      <c r="C64" s="578"/>
      <c r="D64" s="578"/>
      <c r="E64" s="578"/>
      <c r="F64" s="578"/>
      <c r="G64" s="578"/>
    </row>
    <row r="65" spans="2:31" s="4" customFormat="1">
      <c r="B65" s="578"/>
      <c r="C65" s="578"/>
      <c r="D65" s="578"/>
      <c r="E65" s="578"/>
      <c r="F65" s="578"/>
      <c r="G65" s="578"/>
    </row>
    <row r="66" spans="2:31" s="4" customFormat="1">
      <c r="B66" s="578"/>
      <c r="C66" s="578"/>
      <c r="D66" s="578"/>
      <c r="E66" s="578"/>
      <c r="F66" s="578"/>
      <c r="G66" s="578"/>
    </row>
    <row r="67" spans="2:31" s="4" customFormat="1">
      <c r="B67" s="578"/>
      <c r="C67" s="578"/>
      <c r="D67" s="578"/>
      <c r="E67" s="578"/>
      <c r="F67" s="578"/>
      <c r="G67" s="578"/>
    </row>
    <row r="68" spans="2:31" s="4" customFormat="1">
      <c r="B68" s="578"/>
      <c r="C68" s="578"/>
      <c r="D68" s="578"/>
      <c r="E68" s="578"/>
      <c r="F68" s="578"/>
      <c r="G68" s="578"/>
    </row>
    <row r="69" spans="2:31" s="4" customFormat="1">
      <c r="B69" s="578"/>
      <c r="C69" s="578"/>
      <c r="D69" s="578"/>
      <c r="E69" s="578"/>
      <c r="F69" s="578"/>
      <c r="G69" s="578"/>
    </row>
    <row r="70" spans="2:31" s="4" customFormat="1" ht="21.2" customHeight="1">
      <c r="B70" s="110"/>
      <c r="C70" s="110"/>
      <c r="D70" s="111"/>
    </row>
    <row r="71" spans="2:31" s="4" customFormat="1"/>
    <row r="72" spans="2:31" s="4" customFormat="1"/>
    <row r="73" spans="2:31" s="4" customFormat="1"/>
    <row r="74" spans="2:31" s="4" customFormat="1" ht="13.7" customHeight="1"/>
    <row r="75" spans="2:31" s="4" customFormat="1" ht="15" customHeight="1"/>
    <row r="76" spans="2:31" s="4" customFormat="1" ht="15" customHeight="1"/>
    <row r="77" spans="2:31" s="4" customFormat="1" ht="18.75" customHeight="1"/>
    <row r="78" spans="2:31" s="4" customFormat="1" ht="15" customHeight="1"/>
    <row r="79" spans="2:31" s="4" customFormat="1" ht="15" customHeight="1">
      <c r="B79" s="5"/>
      <c r="C79" s="5"/>
      <c r="Z79" s="5"/>
    </row>
    <row r="80" spans="2:31" s="4" customFormat="1">
      <c r="B80" s="5"/>
      <c r="C80" s="5"/>
      <c r="Z80" s="5"/>
      <c r="AA80" s="5">
        <f>IF(EXPIRE=1,0,1)</f>
        <v>0</v>
      </c>
      <c r="AB80" s="5"/>
      <c r="AC80" s="5"/>
      <c r="AD80" s="5"/>
      <c r="AE80" s="5"/>
    </row>
    <row r="81" spans="2:34" s="4" customFormat="1">
      <c r="B81" s="5"/>
      <c r="C81" s="5"/>
      <c r="D81" s="5"/>
      <c r="E81" s="5"/>
      <c r="F81" s="5"/>
      <c r="G81" s="5"/>
      <c r="H81" s="5"/>
      <c r="I81" s="5"/>
      <c r="J81" s="5"/>
      <c r="K81" s="5"/>
      <c r="L81" s="5"/>
      <c r="M81" s="5"/>
      <c r="N81" s="5"/>
      <c r="O81" s="5"/>
      <c r="P81" s="5"/>
      <c r="Q81" s="5"/>
      <c r="R81" s="5"/>
      <c r="S81" s="5"/>
      <c r="T81" s="5"/>
      <c r="U81" s="5"/>
      <c r="V81" s="5"/>
      <c r="W81" s="5"/>
      <c r="X81" s="5"/>
      <c r="Y81" s="5"/>
      <c r="Z81" s="5"/>
      <c r="AA81" s="5">
        <f>IF(EXPIRE=1,0,2)</f>
        <v>0</v>
      </c>
      <c r="AB81" s="5"/>
      <c r="AC81" s="5"/>
      <c r="AD81" s="5"/>
    </row>
    <row r="82" spans="2:34" s="4" customFormat="1">
      <c r="B82" s="5"/>
      <c r="C82" s="5"/>
      <c r="D82" s="5"/>
      <c r="E82" s="5"/>
      <c r="F82" s="5"/>
      <c r="G82" s="5"/>
      <c r="H82" s="5"/>
      <c r="I82" s="5"/>
      <c r="J82" s="5"/>
      <c r="K82" s="5"/>
      <c r="L82" s="5"/>
      <c r="M82" s="5"/>
      <c r="N82" s="5"/>
      <c r="O82" s="5"/>
      <c r="P82" s="5"/>
      <c r="Q82" s="5"/>
      <c r="R82" s="5"/>
      <c r="S82" s="5"/>
      <c r="T82" s="5"/>
      <c r="U82" s="5"/>
      <c r="V82" s="5"/>
      <c r="W82" s="5"/>
      <c r="X82" s="5"/>
      <c r="Y82" s="5"/>
      <c r="Z82" s="5"/>
      <c r="AA82" s="5">
        <f>IF(EXPIRE=1,0,3)</f>
        <v>0</v>
      </c>
      <c r="AB82" s="5"/>
      <c r="AC82" s="5"/>
      <c r="AD82" s="5"/>
      <c r="AE82" s="5"/>
    </row>
    <row r="83" spans="2:34" s="4" customFormat="1">
      <c r="B83" s="5"/>
      <c r="C83" s="5"/>
      <c r="D83" s="5"/>
      <c r="E83" s="5"/>
      <c r="F83" s="5"/>
      <c r="G83" s="5"/>
      <c r="H83" s="5"/>
      <c r="I83" s="5"/>
      <c r="J83" s="5"/>
      <c r="K83" s="5"/>
      <c r="L83" s="5"/>
      <c r="M83" s="5"/>
      <c r="N83" s="5"/>
      <c r="O83" s="5"/>
      <c r="P83" s="5"/>
      <c r="Q83" s="5"/>
      <c r="R83" s="5"/>
      <c r="S83" s="5"/>
      <c r="T83" s="5"/>
      <c r="U83" s="5"/>
      <c r="V83" s="5"/>
      <c r="W83" s="5"/>
      <c r="X83" s="5"/>
      <c r="Y83" s="5"/>
      <c r="Z83" s="5"/>
      <c r="AA83" s="5">
        <f>IF(EXPIRE=1,0,4)</f>
        <v>0</v>
      </c>
      <c r="AB83" s="5"/>
      <c r="AC83" s="5"/>
      <c r="AD83" s="5"/>
      <c r="AE83" s="5"/>
    </row>
    <row r="84" spans="2:34" s="4" customFormat="1">
      <c r="B84" s="5"/>
      <c r="C84" s="5"/>
      <c r="D84" s="5"/>
      <c r="E84" s="5"/>
      <c r="F84" s="5"/>
      <c r="G84" s="5"/>
      <c r="H84" s="5"/>
      <c r="I84" s="5"/>
      <c r="J84" s="5"/>
      <c r="K84" s="5"/>
      <c r="L84" s="5"/>
      <c r="M84" s="5"/>
      <c r="N84" s="5"/>
      <c r="O84" s="5"/>
      <c r="P84" s="5"/>
      <c r="Q84" s="5"/>
      <c r="R84" s="5"/>
      <c r="S84" s="5"/>
      <c r="T84" s="5"/>
      <c r="U84" s="5"/>
      <c r="V84" s="5"/>
      <c r="W84" s="5"/>
      <c r="X84" s="5"/>
      <c r="Y84" s="5"/>
      <c r="Z84" s="5"/>
      <c r="AA84" s="5">
        <f>IF(EXPIRE=1,0,5)</f>
        <v>0</v>
      </c>
      <c r="AB84" s="5"/>
      <c r="AC84" s="5"/>
      <c r="AD84" s="5"/>
      <c r="AE84" s="5"/>
    </row>
    <row r="85" spans="2:34" s="4" customFormat="1">
      <c r="B85" s="5"/>
      <c r="C85" s="5"/>
      <c r="D85" s="5"/>
      <c r="E85" s="5"/>
      <c r="F85" s="5"/>
      <c r="G85" s="5"/>
      <c r="H85" s="5"/>
      <c r="I85" s="5"/>
      <c r="J85" s="5"/>
      <c r="K85" s="5"/>
      <c r="L85" s="5"/>
      <c r="M85" s="5"/>
      <c r="N85" s="5"/>
      <c r="O85" s="5"/>
      <c r="P85" s="5"/>
      <c r="Q85" s="5"/>
      <c r="R85" s="5"/>
      <c r="S85" s="5"/>
      <c r="T85" s="5"/>
      <c r="U85" s="5"/>
      <c r="V85" s="5"/>
      <c r="W85" s="5"/>
      <c r="X85" s="5" t="e">
        <f>VLOOKUP(E34,D88:E92,2)</f>
        <v>#N/A</v>
      </c>
      <c r="Y85" s="5"/>
      <c r="Z85" s="5"/>
    </row>
    <row r="86" spans="2:34" s="4" customFormat="1"/>
    <row r="87" spans="2:34" s="4" customFormat="1" ht="13.7" customHeight="1">
      <c r="B87" s="4" t="s">
        <v>638</v>
      </c>
      <c r="F87" s="4">
        <v>0</v>
      </c>
      <c r="X87" s="4" t="s">
        <v>638</v>
      </c>
    </row>
    <row r="88" spans="2:34" s="4" customFormat="1" ht="13.7" customHeight="1">
      <c r="B88" s="4" t="s">
        <v>12</v>
      </c>
      <c r="D88" s="4">
        <v>1</v>
      </c>
      <c r="E88" s="5" t="s">
        <v>10</v>
      </c>
      <c r="F88" s="4">
        <v>1</v>
      </c>
      <c r="X88" s="4" t="s">
        <v>491</v>
      </c>
      <c r="Y88" s="4">
        <v>5</v>
      </c>
      <c r="Z88" s="19"/>
      <c r="AA88" s="18"/>
      <c r="AB88" s="18"/>
      <c r="AC88" s="18"/>
      <c r="AD88" s="18"/>
      <c r="AE88" s="18"/>
      <c r="AF88" s="18"/>
      <c r="AG88" s="18"/>
      <c r="AH88" s="18"/>
    </row>
    <row r="89" spans="2:34" s="4" customFormat="1" ht="13.7" customHeight="1">
      <c r="B89" s="4" t="s">
        <v>510</v>
      </c>
      <c r="D89" s="4">
        <v>2</v>
      </c>
      <c r="E89" s="4" t="s">
        <v>9</v>
      </c>
      <c r="F89" s="4">
        <v>2</v>
      </c>
      <c r="X89" s="4" t="s">
        <v>486</v>
      </c>
      <c r="Y89" s="4">
        <v>5</v>
      </c>
      <c r="Z89" s="19"/>
      <c r="AA89" s="18"/>
      <c r="AB89" s="18"/>
      <c r="AC89" s="18"/>
      <c r="AD89" s="18"/>
      <c r="AE89" s="18"/>
      <c r="AF89" s="18"/>
      <c r="AG89" s="18"/>
      <c r="AH89" s="18"/>
    </row>
    <row r="90" spans="2:34" s="4" customFormat="1" ht="13.7" customHeight="1">
      <c r="B90" s="4" t="s">
        <v>628</v>
      </c>
      <c r="D90" s="4">
        <v>3</v>
      </c>
      <c r="E90" s="4" t="s">
        <v>15</v>
      </c>
      <c r="F90" s="4">
        <v>3</v>
      </c>
      <c r="X90" s="4" t="s">
        <v>601</v>
      </c>
      <c r="Y90" s="4">
        <v>8</v>
      </c>
      <c r="Z90" s="19"/>
      <c r="AA90" s="18"/>
      <c r="AB90" s="18"/>
      <c r="AC90" s="18"/>
      <c r="AD90" s="18"/>
      <c r="AE90" s="18"/>
      <c r="AF90" s="18"/>
      <c r="AG90" s="18"/>
      <c r="AH90" s="18"/>
    </row>
    <row r="91" spans="2:34" s="4" customFormat="1" ht="13.7" customHeight="1">
      <c r="B91" s="4" t="s">
        <v>629</v>
      </c>
      <c r="D91" s="4">
        <v>4</v>
      </c>
      <c r="E91" s="4" t="s">
        <v>778</v>
      </c>
      <c r="F91" s="4">
        <v>4</v>
      </c>
      <c r="X91" s="4" t="s">
        <v>603</v>
      </c>
      <c r="Y91" s="4">
        <v>5</v>
      </c>
      <c r="Z91" s="19"/>
    </row>
    <row r="92" spans="2:34" s="4" customFormat="1" ht="13.7" customHeight="1">
      <c r="B92" s="4" t="s">
        <v>630</v>
      </c>
      <c r="D92" s="4">
        <v>5</v>
      </c>
      <c r="E92" s="4" t="s">
        <v>11</v>
      </c>
      <c r="F92" s="4">
        <v>5</v>
      </c>
      <c r="X92" s="4" t="s">
        <v>490</v>
      </c>
      <c r="Y92" s="4">
        <v>5</v>
      </c>
      <c r="Z92" s="19"/>
    </row>
    <row r="93" spans="2:34" s="4" customFormat="1" ht="13.7" customHeight="1">
      <c r="B93" s="4" t="s">
        <v>17</v>
      </c>
      <c r="E93" s="4" t="s">
        <v>333</v>
      </c>
      <c r="F93" s="4">
        <v>6</v>
      </c>
      <c r="X93" s="4" t="s">
        <v>489</v>
      </c>
      <c r="Y93" s="4">
        <v>5</v>
      </c>
      <c r="Z93" s="19"/>
    </row>
    <row r="94" spans="2:34" s="4" customFormat="1" ht="13.7" customHeight="1">
      <c r="F94" s="4">
        <v>7</v>
      </c>
      <c r="X94" s="4" t="s">
        <v>333</v>
      </c>
      <c r="Y94" s="4">
        <v>5</v>
      </c>
    </row>
    <row r="95" spans="2:34" s="4" customFormat="1" ht="13.7" customHeight="1">
      <c r="E95" s="5"/>
    </row>
    <row r="96" spans="2:34" s="4" customFormat="1" ht="13.7" customHeight="1"/>
    <row r="97" s="4" customFormat="1" ht="13.7" customHeight="1"/>
    <row r="98" s="4" customFormat="1" ht="13.7" customHeight="1"/>
    <row r="99" s="4" customFormat="1" ht="13.7" customHeigh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25" s="4" customFormat="1"/>
    <row r="130" spans="1:25" s="4" customFormat="1">
      <c r="A130" s="4">
        <v>0</v>
      </c>
      <c r="B130" s="4" t="s">
        <v>638</v>
      </c>
      <c r="F130" s="4">
        <v>0</v>
      </c>
      <c r="X130" s="4" t="s">
        <v>638</v>
      </c>
    </row>
    <row r="131" spans="1:25" s="4" customFormat="1" ht="15" customHeight="1">
      <c r="A131" s="4">
        <v>1</v>
      </c>
      <c r="B131" s="4" t="s">
        <v>12</v>
      </c>
      <c r="D131" s="4">
        <v>1</v>
      </c>
      <c r="E131" s="5" t="s">
        <v>10</v>
      </c>
      <c r="F131" s="4">
        <v>1</v>
      </c>
      <c r="G131" s="4" t="s">
        <v>491</v>
      </c>
      <c r="H131" s="4">
        <v>5</v>
      </c>
      <c r="I131" s="19"/>
      <c r="J131" s="19"/>
      <c r="K131" s="18"/>
      <c r="L131" s="18"/>
      <c r="M131" s="18"/>
      <c r="N131" s="18"/>
      <c r="O131" s="18"/>
      <c r="P131" s="18"/>
      <c r="Q131" s="18"/>
    </row>
    <row r="132" spans="1:25" s="4" customFormat="1">
      <c r="A132" s="4">
        <v>2</v>
      </c>
      <c r="B132" s="4" t="s">
        <v>510</v>
      </c>
      <c r="D132" s="4">
        <v>2</v>
      </c>
      <c r="E132" s="4" t="s">
        <v>9</v>
      </c>
      <c r="F132" s="4">
        <v>2</v>
      </c>
      <c r="G132" s="4" t="s">
        <v>486</v>
      </c>
      <c r="H132" s="4">
        <v>5</v>
      </c>
      <c r="I132" s="19"/>
      <c r="J132" s="19"/>
      <c r="K132" s="18"/>
      <c r="L132" s="18"/>
      <c r="M132" s="18"/>
      <c r="N132" s="18"/>
      <c r="O132" s="18"/>
      <c r="P132" s="18"/>
      <c r="Q132" s="18"/>
    </row>
    <row r="133" spans="1:25" s="4" customFormat="1" ht="15" customHeight="1">
      <c r="A133" s="4">
        <v>3</v>
      </c>
      <c r="B133" s="4" t="s">
        <v>628</v>
      </c>
      <c r="D133" s="4">
        <v>3</v>
      </c>
      <c r="E133" s="4" t="s">
        <v>15</v>
      </c>
      <c r="F133" s="4">
        <v>3</v>
      </c>
      <c r="G133" s="4" t="s">
        <v>601</v>
      </c>
      <c r="H133" s="4">
        <v>8</v>
      </c>
      <c r="I133" s="19"/>
      <c r="J133" s="19"/>
      <c r="K133" s="18"/>
      <c r="L133" s="18"/>
      <c r="M133" s="18"/>
      <c r="N133" s="18"/>
      <c r="O133" s="18"/>
      <c r="P133" s="18"/>
      <c r="Q133" s="18"/>
    </row>
    <row r="134" spans="1:25" s="4" customFormat="1">
      <c r="A134" s="4">
        <v>4</v>
      </c>
      <c r="B134" s="4" t="s">
        <v>629</v>
      </c>
      <c r="D134" s="4">
        <v>4</v>
      </c>
      <c r="E134" s="4" t="s">
        <v>778</v>
      </c>
      <c r="F134" s="4">
        <v>4</v>
      </c>
      <c r="G134" s="4" t="s">
        <v>603</v>
      </c>
      <c r="H134" s="4">
        <v>5</v>
      </c>
      <c r="I134" s="19"/>
      <c r="J134" s="19"/>
    </row>
    <row r="135" spans="1:25" s="4" customFormat="1" ht="15" customHeight="1">
      <c r="A135" s="4">
        <v>5</v>
      </c>
      <c r="B135" s="4" t="s">
        <v>630</v>
      </c>
      <c r="D135" s="4">
        <v>5</v>
      </c>
      <c r="E135" s="4" t="s">
        <v>11</v>
      </c>
      <c r="F135" s="4">
        <v>5</v>
      </c>
      <c r="G135" s="4" t="s">
        <v>490</v>
      </c>
      <c r="H135" s="4">
        <v>5</v>
      </c>
      <c r="I135" s="19"/>
      <c r="J135" s="19"/>
    </row>
    <row r="136" spans="1:25" s="4" customFormat="1">
      <c r="B136" s="4" t="s">
        <v>17</v>
      </c>
      <c r="E136" s="4" t="s">
        <v>333</v>
      </c>
      <c r="F136" s="4">
        <v>6</v>
      </c>
      <c r="G136" s="4" t="s">
        <v>489</v>
      </c>
      <c r="H136" s="4">
        <v>5</v>
      </c>
      <c r="I136" s="19"/>
      <c r="J136" s="19"/>
    </row>
    <row r="137" spans="1:25" s="4" customFormat="1" ht="15" customHeight="1">
      <c r="F137" s="4">
        <v>7</v>
      </c>
      <c r="X137" s="4" t="s">
        <v>333</v>
      </c>
      <c r="Y137" s="4">
        <v>5</v>
      </c>
    </row>
    <row r="138" spans="1:25" s="4" customFormat="1">
      <c r="B138" s="4">
        <v>1</v>
      </c>
      <c r="E138" s="5" t="s">
        <v>233</v>
      </c>
    </row>
    <row r="139" spans="1:25" s="4" customFormat="1" ht="15" customHeight="1">
      <c r="B139" s="4">
        <v>2</v>
      </c>
    </row>
    <row r="140" spans="1:25" s="4" customFormat="1">
      <c r="B140" s="4">
        <v>3</v>
      </c>
    </row>
    <row r="141" spans="1:25" s="4" customFormat="1">
      <c r="B141" s="4">
        <v>4</v>
      </c>
    </row>
    <row r="142" spans="1:25" s="4" customFormat="1">
      <c r="B142" s="4">
        <v>5</v>
      </c>
    </row>
    <row r="143" spans="1:25" s="4" customFormat="1"/>
    <row r="144" spans="1:25" s="4" customFormat="1"/>
    <row r="145" spans="2:30" s="4" customFormat="1"/>
    <row r="146" spans="2:30" s="4" customFormat="1"/>
    <row r="147" spans="2:30" s="4" customFormat="1"/>
    <row r="148" spans="2:30" s="4" customFormat="1"/>
    <row r="149" spans="2:30" s="4" customFormat="1"/>
    <row r="150" spans="2:30" s="4" customFormat="1"/>
    <row r="151" spans="2:30" s="4" customFormat="1"/>
    <row r="152" spans="2:30" s="4" customFormat="1">
      <c r="B152" s="20">
        <f>IF(D1_Conseil_B&gt;1," ",X131)</f>
        <v>0</v>
      </c>
      <c r="C152" s="20"/>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spans="2:30" s="4" customFormat="1">
      <c r="B153" s="20">
        <f>IF(D1_Conseil_B&gt;2," ",X132)</f>
        <v>0</v>
      </c>
      <c r="C153" s="20"/>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spans="2:30" s="4" customFormat="1">
      <c r="B154" s="20">
        <f>IF(D1_Conseil_B&gt;3," ",X133)</f>
        <v>0</v>
      </c>
      <c r="C154" s="20"/>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row>
    <row r="155" spans="2:30" s="4" customFormat="1">
      <c r="B155" s="20">
        <f>IF(D1_Conseil_B&gt;4," ",X134)</f>
        <v>0</v>
      </c>
      <c r="C155" s="20"/>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spans="2:30" s="4" customFormat="1">
      <c r="B156" s="20">
        <f>IF(D1_Conseil_B&gt;5," ",X135)</f>
        <v>0</v>
      </c>
      <c r="C156" s="20"/>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row>
    <row r="157" spans="2:30" s="4" customFormat="1"/>
    <row r="158" spans="2:30" s="4" customFormat="1"/>
    <row r="159" spans="2:30" s="4" customFormat="1"/>
    <row r="160" spans="2:3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sheetData>
  <sheetProtection algorithmName="SHA-512" hashValue="JNUpgln0E4ys950BNfmj/Q3mJNMRFoz2ZPhVK7RmeNMrHzfK6/lIst9kg9uXaPaYdZTmMwQzIyCPogFZWae32A==" saltValue="U8QjRT2vFjpaWeIfKNrCgA==" spinCount="100000" sheet="1" objects="1" scenarios="1"/>
  <mergeCells count="41">
    <mergeCell ref="S24:U24"/>
    <mergeCell ref="S25:U25"/>
    <mergeCell ref="M17:U22"/>
    <mergeCell ref="D21:I22"/>
    <mergeCell ref="M23:U23"/>
    <mergeCell ref="T28:T30"/>
    <mergeCell ref="B68:G69"/>
    <mergeCell ref="J17:L18"/>
    <mergeCell ref="J21:L26"/>
    <mergeCell ref="B60:G61"/>
    <mergeCell ref="B62:G63"/>
    <mergeCell ref="B17:B26"/>
    <mergeCell ref="C25:C26"/>
    <mergeCell ref="D25:I26"/>
    <mergeCell ref="C23:C24"/>
    <mergeCell ref="D23:I24"/>
    <mergeCell ref="C21:C22"/>
    <mergeCell ref="J19:L20"/>
    <mergeCell ref="S26:U26"/>
    <mergeCell ref="B64:G65"/>
    <mergeCell ref="B66:G67"/>
    <mergeCell ref="H1:M3"/>
    <mergeCell ref="C19:C20"/>
    <mergeCell ref="B13:C16"/>
    <mergeCell ref="D13:E16"/>
    <mergeCell ref="F15:U16"/>
    <mergeCell ref="F10:U14"/>
    <mergeCell ref="F4:H6"/>
    <mergeCell ref="F7:H9"/>
    <mergeCell ref="I4:U6"/>
    <mergeCell ref="I7:U9"/>
    <mergeCell ref="D19:I20"/>
    <mergeCell ref="C17:C18"/>
    <mergeCell ref="D17:I18"/>
    <mergeCell ref="N1:P1"/>
    <mergeCell ref="N2:P3"/>
    <mergeCell ref="AA17:AF18"/>
    <mergeCell ref="AA19:AF20"/>
    <mergeCell ref="AA21:AF22"/>
    <mergeCell ref="AA23:AF24"/>
    <mergeCell ref="AA25:AF26"/>
  </mergeCells>
  <conditionalFormatting sqref="B17">
    <cfRule type="cellIs" dxfId="455" priority="35" operator="between">
      <formula>1</formula>
      <formula>5</formula>
    </cfRule>
    <cfRule type="cellIs" dxfId="454" priority="36" operator="between">
      <formula>1</formula>
      <formula>5</formula>
    </cfRule>
    <cfRule type="cellIs" dxfId="453" priority="37" operator="between">
      <formula>1</formula>
      <formula>5</formula>
    </cfRule>
    <cfRule type="cellIs" dxfId="452" priority="38" operator="between">
      <formula>5</formula>
      <formula>5</formula>
    </cfRule>
    <cfRule type="cellIs" dxfId="451" priority="39" operator="between">
      <formula>1</formula>
      <formula>5</formula>
    </cfRule>
    <cfRule type="cellIs" dxfId="450" priority="40" operator="between">
      <formula>1</formula>
      <formula>5</formula>
    </cfRule>
    <cfRule type="cellIs" dxfId="449" priority="41" operator="equal">
      <formula>$A$10</formula>
    </cfRule>
  </conditionalFormatting>
  <conditionalFormatting sqref="B60:G63">
    <cfRule type="cellIs" dxfId="448" priority="71" operator="equal">
      <formula>$V$17</formula>
    </cfRule>
  </conditionalFormatting>
  <conditionalFormatting sqref="B62:G63">
    <cfRule type="cellIs" dxfId="447" priority="70" operator="equal">
      <formula>$V$19</formula>
    </cfRule>
  </conditionalFormatting>
  <conditionalFormatting sqref="B64:G65">
    <cfRule type="cellIs" dxfId="446" priority="69" operator="equal">
      <formula>$V$21</formula>
    </cfRule>
  </conditionalFormatting>
  <conditionalFormatting sqref="B66:G67">
    <cfRule type="cellIs" dxfId="445" priority="68" operator="equal">
      <formula>$V$23</formula>
    </cfRule>
  </conditionalFormatting>
  <conditionalFormatting sqref="B68:G69">
    <cfRule type="cellIs" dxfId="444" priority="67" operator="equal">
      <formula>$V$25</formula>
    </cfRule>
  </conditionalFormatting>
  <conditionalFormatting sqref="C17">
    <cfRule type="cellIs" dxfId="443" priority="113" operator="equal">
      <formula>$W$17</formula>
    </cfRule>
  </conditionalFormatting>
  <conditionalFormatting sqref="C19">
    <cfRule type="cellIs" dxfId="442" priority="61" operator="equal">
      <formula>$W$19</formula>
    </cfRule>
  </conditionalFormatting>
  <conditionalFormatting sqref="C21">
    <cfRule type="cellIs" dxfId="441" priority="60" operator="equal">
      <formula>$W$21</formula>
    </cfRule>
    <cfRule type="cellIs" dxfId="440" priority="63" operator="equal">
      <formula>$W$17</formula>
    </cfRule>
  </conditionalFormatting>
  <conditionalFormatting sqref="C23">
    <cfRule type="cellIs" dxfId="439" priority="103" operator="equal">
      <formula>$W$23</formula>
    </cfRule>
  </conditionalFormatting>
  <conditionalFormatting sqref="C25">
    <cfRule type="cellIs" dxfId="438" priority="101" operator="equal">
      <formula>$W$25</formula>
    </cfRule>
  </conditionalFormatting>
  <conditionalFormatting sqref="D17">
    <cfRule type="cellIs" dxfId="437" priority="4" operator="equal">
      <formula>$V$17</formula>
    </cfRule>
  </conditionalFormatting>
  <conditionalFormatting sqref="D23">
    <cfRule type="cellIs" dxfId="436" priority="52" operator="equal">
      <formula>$V$23</formula>
    </cfRule>
    <cfRule type="cellIs" dxfId="435" priority="53" operator="equal">
      <formula>$V$17</formula>
    </cfRule>
  </conditionalFormatting>
  <conditionalFormatting sqref="D25">
    <cfRule type="cellIs" dxfId="434" priority="42" operator="equal">
      <formula>$V$25</formula>
    </cfRule>
  </conditionalFormatting>
  <conditionalFormatting sqref="D17:I26">
    <cfRule type="expression" dxfId="433" priority="2">
      <formula>$N$1=inactif</formula>
    </cfRule>
  </conditionalFormatting>
  <conditionalFormatting sqref="D19:I26">
    <cfRule type="cellIs" dxfId="432" priority="1" operator="equal">
      <formula>$V$19</formula>
    </cfRule>
  </conditionalFormatting>
  <conditionalFormatting sqref="D21:I22">
    <cfRule type="cellIs" dxfId="431" priority="43" operator="equal">
      <formula>$V$21</formula>
    </cfRule>
  </conditionalFormatting>
  <conditionalFormatting sqref="J19:L20">
    <cfRule type="cellIs" dxfId="430" priority="54" operator="greaterThan">
      <formula>" "</formula>
    </cfRule>
    <cfRule type="cellIs" dxfId="429" priority="55" operator="greaterThan">
      <formula>" "</formula>
    </cfRule>
  </conditionalFormatting>
  <conditionalFormatting sqref="N1:P1">
    <cfRule type="containsText" dxfId="428" priority="13" operator="containsText" text="expiré">
      <formula>NOT(ISERROR(SEARCH("expiré",N1)))</formula>
    </cfRule>
    <cfRule type="containsText" dxfId="427" priority="22" operator="containsText" text="non">
      <formula>NOT(ISERROR(SEARCH("non",N1)))</formula>
    </cfRule>
    <cfRule type="containsText" dxfId="426" priority="26" operator="containsText" text="OK">
      <formula>NOT(ISERROR(SEARCH("OK",N1)))</formula>
    </cfRule>
  </conditionalFormatting>
  <conditionalFormatting sqref="O25:O26">
    <cfRule type="cellIs" dxfId="425" priority="27" operator="greaterThan">
      <formula>$AC$20</formula>
    </cfRule>
  </conditionalFormatting>
  <conditionalFormatting sqref="Q26:R26">
    <cfRule type="cellIs" dxfId="424" priority="32" operator="greaterThan">
      <formula>#REF!</formula>
    </cfRule>
  </conditionalFormatting>
  <conditionalFormatting sqref="R26">
    <cfRule type="cellIs" dxfId="423" priority="28" operator="greaterThan">
      <formula>$AC$20</formula>
    </cfRule>
    <cfRule type="cellIs" dxfId="422" priority="29" operator="greaterThan">
      <formula>9</formula>
    </cfRule>
    <cfRule type="cellIs" dxfId="421" priority="30" operator="greaterThan">
      <formula>0</formula>
    </cfRule>
    <cfRule type="cellIs" dxfId="420" priority="31" operator="greaterThan">
      <formula>0</formula>
    </cfRule>
  </conditionalFormatting>
  <conditionalFormatting sqref="AA17:AF18">
    <cfRule type="expression" dxfId="419" priority="5">
      <formula>$V$1&gt;0</formula>
    </cfRule>
  </conditionalFormatting>
  <dataValidations disablePrompts="1" count="2">
    <dataValidation type="list" allowBlank="1" showInputMessage="1" showErrorMessage="1" errorTitle="Error_Eval" error="Introduire une valeur de 1 à 5 !" sqref="AF60:AF61 AG61:AK61" xr:uid="{B8BB14E5-0CDB-444D-A800-95557B8F730D}">
      <formula1>$AO$52:$AO$54</formula1>
    </dataValidation>
    <dataValidation allowBlank="1" showInputMessage="1" showErrorMessage="1" errorTitle="Error_Eval" error="Introduire une valeur de 1 à 5 !" sqref="E34" xr:uid="{380D45EF-D1BB-4F5A-99E9-0BADAF3146ED}"/>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802-162D-4394-840C-58E46420BA26}">
  <sheetPr codeName="Feuil12"/>
  <dimension ref="A1:AR229"/>
  <sheetViews>
    <sheetView showRowColHeaders="0" zoomScaleNormal="100" workbookViewId="0">
      <selection activeCell="L29" sqref="L29"/>
    </sheetView>
  </sheetViews>
  <sheetFormatPr baseColWidth="10" defaultColWidth="11.42578125" defaultRowHeight="15"/>
  <cols>
    <col min="1" max="1" width="2.42578125" style="4" customWidth="1"/>
    <col min="2" max="20" width="11.28515625" style="3" customWidth="1"/>
    <col min="21" max="21" width="5.42578125" style="3" customWidth="1"/>
    <col min="22" max="23" width="11.28515625" style="7" customWidth="1"/>
    <col min="24" max="26" width="11.42578125" style="7"/>
    <col min="27" max="27" width="11" style="4" customWidth="1"/>
    <col min="28" max="29" width="11.42578125" style="4"/>
    <col min="30" max="30" width="10" style="4" customWidth="1"/>
    <col min="31" max="34" width="11.42578125" style="4"/>
    <col min="35" max="37" width="11.42578125" style="3"/>
    <col min="38" max="38" width="14.140625" style="4" customWidth="1"/>
    <col min="39" max="44" width="11.42578125" style="4"/>
    <col min="45" max="16384" width="11.42578125" style="3"/>
  </cols>
  <sheetData>
    <row r="1" spans="1:44" s="30" customFormat="1" ht="38.25" customHeight="1">
      <c r="A1" s="4"/>
      <c r="G1" s="119"/>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IF(#REF!=D111,0,1)</f>
        <v>#REF!</v>
      </c>
      <c r="Y1" s="5"/>
      <c r="Z1" s="5"/>
      <c r="AA1" s="5"/>
      <c r="AB1" s="5"/>
      <c r="AC1" s="5"/>
      <c r="AD1" s="5"/>
      <c r="AE1" s="5"/>
      <c r="AF1" s="5"/>
      <c r="AG1" s="5"/>
      <c r="AH1" s="5"/>
      <c r="AI1" s="5"/>
      <c r="AJ1" s="5"/>
      <c r="AK1" s="5"/>
      <c r="AL1" s="5"/>
      <c r="AM1" s="4"/>
      <c r="AN1" s="4"/>
    </row>
    <row r="2" spans="1:44" s="30" customFormat="1" ht="18" customHeight="1">
      <c r="A2" s="4"/>
      <c r="G2" s="117"/>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687</v>
      </c>
      <c r="G4" s="570"/>
      <c r="H4" s="570"/>
      <c r="I4" s="571" t="s">
        <v>690</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695</v>
      </c>
      <c r="G7" s="570"/>
      <c r="H7" s="570"/>
      <c r="I7" s="570" t="s">
        <v>696</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IF(score2=1,V9,0)</f>
        <v>0</v>
      </c>
      <c r="F9" s="570"/>
      <c r="G9" s="570"/>
      <c r="H9" s="570"/>
      <c r="I9" s="570"/>
      <c r="J9" s="570"/>
      <c r="K9" s="570"/>
      <c r="L9" s="570"/>
      <c r="M9" s="570"/>
      <c r="N9" s="570"/>
      <c r="O9" s="570"/>
      <c r="P9" s="570"/>
      <c r="Q9" s="570"/>
      <c r="R9" s="570"/>
      <c r="S9" s="570"/>
      <c r="T9" s="570"/>
      <c r="U9" s="570"/>
      <c r="V9" s="4">
        <f>Données!W7</f>
        <v>15</v>
      </c>
      <c r="W9" s="4"/>
      <c r="X9" s="5"/>
      <c r="Y9" s="5"/>
      <c r="Z9" s="5"/>
      <c r="AA9" s="5"/>
      <c r="AB9" s="5"/>
      <c r="AC9" s="5"/>
      <c r="AD9" s="5"/>
      <c r="AE9" s="5"/>
      <c r="AF9" s="5"/>
      <c r="AG9" s="5"/>
      <c r="AH9" s="5"/>
      <c r="AI9" s="5"/>
      <c r="AJ9" s="5"/>
      <c r="AK9" s="5"/>
      <c r="AL9" s="5"/>
    </row>
    <row r="10" spans="1:44" ht="15" customHeight="1">
      <c r="B10" s="116"/>
      <c r="C10" s="116"/>
      <c r="D10" s="121"/>
      <c r="E10" s="122"/>
      <c r="F10" s="589" t="s">
        <v>790</v>
      </c>
      <c r="G10" s="589"/>
      <c r="H10" s="589"/>
      <c r="I10" s="589"/>
      <c r="J10" s="589"/>
      <c r="K10" s="589"/>
      <c r="L10" s="589"/>
      <c r="M10" s="589"/>
      <c r="N10" s="589"/>
      <c r="O10" s="589"/>
      <c r="P10" s="589"/>
      <c r="Q10" s="589"/>
      <c r="R10" s="589"/>
      <c r="S10" s="589"/>
      <c r="T10" s="589"/>
      <c r="U10" s="589"/>
      <c r="V10" s="4"/>
      <c r="W10" s="4">
        <f>IF(S9="OUI",H145,0)</f>
        <v>0</v>
      </c>
      <c r="X10" s="5"/>
      <c r="Y10" s="5"/>
      <c r="Z10" s="5"/>
      <c r="AA10" s="5"/>
      <c r="AB10" s="5"/>
      <c r="AC10" s="5"/>
      <c r="AD10" s="5"/>
      <c r="AE10" s="5"/>
      <c r="AF10" s="5"/>
      <c r="AG10" s="5"/>
      <c r="AH10" s="5"/>
      <c r="AI10" s="5"/>
      <c r="AJ10" s="5"/>
      <c r="AK10" s="5"/>
      <c r="AL10" s="5"/>
    </row>
    <row r="11" spans="1:44" ht="15" customHeight="1">
      <c r="A11" s="4">
        <f>IF(score2=2,V11,0)</f>
        <v>0</v>
      </c>
      <c r="D11" s="123"/>
      <c r="E11" s="122"/>
      <c r="F11" s="589"/>
      <c r="G11" s="589"/>
      <c r="H11" s="589"/>
      <c r="I11" s="589"/>
      <c r="J11" s="589"/>
      <c r="K11" s="589"/>
      <c r="L11" s="589"/>
      <c r="M11" s="589"/>
      <c r="N11" s="589"/>
      <c r="O11" s="589"/>
      <c r="P11" s="589"/>
      <c r="Q11" s="589"/>
      <c r="R11" s="589"/>
      <c r="S11" s="589"/>
      <c r="T11" s="589"/>
      <c r="U11" s="589"/>
      <c r="V11" s="4">
        <f>Données!W8</f>
        <v>30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IF(S11="OUI",H146,0)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IF(S13="OUI",H96,0)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IF(AJ14="OUI",Y99,0)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IF(S15="OUI",H97,0)</f>
        <v>0</v>
      </c>
      <c r="X16" s="5"/>
      <c r="Y16" s="5"/>
      <c r="Z16" s="5"/>
      <c r="AA16" s="5"/>
      <c r="AB16" s="5"/>
      <c r="AC16" s="5"/>
      <c r="AD16" s="5"/>
      <c r="AE16" s="5"/>
      <c r="AF16" s="5"/>
      <c r="AG16" s="5"/>
      <c r="AH16" s="5"/>
      <c r="AI16" s="5"/>
      <c r="AJ16" s="5"/>
      <c r="AK16" s="5"/>
      <c r="AL16" s="5"/>
    </row>
    <row r="17" spans="1:43" s="4" customFormat="1" ht="30.2" customHeight="1">
      <c r="A17" s="272" t="s">
        <v>462</v>
      </c>
      <c r="B17" s="525" t="str">
        <f>VLOOKUP(A24,Tabscore2,3)</f>
        <v>?</v>
      </c>
      <c r="C17" s="574" t="s">
        <v>771</v>
      </c>
      <c r="D17" s="585" t="str">
        <f>IF(CODEA2="inactif"," ",AA17)</f>
        <v xml:space="preserve"> </v>
      </c>
      <c r="E17" s="575"/>
      <c r="F17" s="575"/>
      <c r="G17" s="575"/>
      <c r="H17" s="575"/>
      <c r="I17" s="575"/>
      <c r="J17" s="579" t="s">
        <v>608</v>
      </c>
      <c r="K17" s="579"/>
      <c r="L17" s="579"/>
      <c r="M17" s="583" t="s">
        <v>814</v>
      </c>
      <c r="N17" s="583"/>
      <c r="O17" s="583"/>
      <c r="P17" s="583"/>
      <c r="Q17" s="583"/>
      <c r="R17" s="583"/>
      <c r="S17" s="583"/>
      <c r="T17" s="583"/>
      <c r="U17" s="583"/>
      <c r="V17" s="169" t="str">
        <f>IF(B17=1,D17," ")</f>
        <v xml:space="preserve"> </v>
      </c>
      <c r="W17" s="169" t="str">
        <f>IF(B17=1,C17," ")</f>
        <v xml:space="preserve"> </v>
      </c>
      <c r="X17" s="5">
        <f>IF(score2=1,Y17,0)</f>
        <v>0</v>
      </c>
      <c r="Y17" s="5">
        <v>0</v>
      </c>
      <c r="AA17" s="559" t="str">
        <f>IF(V1&gt;0," ","Je ne connais personne")</f>
        <v>Je ne connais personne</v>
      </c>
      <c r="AB17" s="559"/>
      <c r="AC17" s="559"/>
      <c r="AD17" s="559"/>
      <c r="AE17" s="559"/>
      <c r="AF17" s="559"/>
      <c r="AG17" s="5"/>
      <c r="AH17" s="5"/>
      <c r="AI17" s="5"/>
      <c r="AJ17" s="5"/>
      <c r="AK17" s="5"/>
      <c r="AL17" s="5"/>
      <c r="AM17" s="5"/>
      <c r="AN17" s="5"/>
      <c r="AO17" s="5"/>
      <c r="AP17" s="5"/>
      <c r="AQ17" s="5"/>
    </row>
    <row r="18" spans="1:43" s="4" customFormat="1" ht="30.2" customHeight="1">
      <c r="A18" s="272">
        <v>1</v>
      </c>
      <c r="B18" s="525"/>
      <c r="C18" s="564"/>
      <c r="D18" s="588"/>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c r="AM18" s="5"/>
      <c r="AN18" s="5"/>
      <c r="AO18" s="5"/>
      <c r="AP18" s="5"/>
      <c r="AQ18" s="5"/>
    </row>
    <row r="19" spans="1:43" s="4" customFormat="1" ht="30.2" customHeight="1">
      <c r="A19" s="272">
        <v>2</v>
      </c>
      <c r="B19" s="525"/>
      <c r="C19" s="563" t="s">
        <v>767</v>
      </c>
      <c r="D19" s="586" t="str">
        <f>IF(CODEA2="inactif"," ",AA19)</f>
        <v xml:space="preserve"> </v>
      </c>
      <c r="E19" s="587"/>
      <c r="F19" s="587"/>
      <c r="G19" s="587"/>
      <c r="H19" s="587"/>
      <c r="I19" s="587"/>
      <c r="J19" s="581" t="str">
        <f>IF(B17&lt;&gt;"?",Comments!C15,"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IF(score2=2,Y19,0)</f>
        <v>0</v>
      </c>
      <c r="Y19" s="5">
        <v>35</v>
      </c>
      <c r="Z19" s="5"/>
      <c r="AA19" s="561" t="str">
        <f>IF(V1&gt;0," ","Mes contacts s’établissent                                       au niveau d'influenceurs")</f>
        <v>Mes contacts s’établissent                                       au niveau d'influenceurs</v>
      </c>
      <c r="AB19" s="561"/>
      <c r="AC19" s="561"/>
      <c r="AD19" s="561"/>
      <c r="AE19" s="561"/>
      <c r="AF19" s="561"/>
      <c r="AG19" s="5"/>
      <c r="AH19" s="5"/>
      <c r="AI19" s="5"/>
      <c r="AJ19" s="5"/>
      <c r="AK19" s="5"/>
      <c r="AL19" s="5"/>
      <c r="AM19" s="5"/>
      <c r="AN19" s="5"/>
      <c r="AO19" s="5"/>
      <c r="AP19" s="5"/>
      <c r="AQ19" s="5"/>
    </row>
    <row r="20" spans="1:43" s="4" customFormat="1" ht="30.2" customHeight="1">
      <c r="A20" s="272">
        <v>3</v>
      </c>
      <c r="B20" s="525"/>
      <c r="C20" s="564"/>
      <c r="D20" s="588"/>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c r="AM20" s="5"/>
      <c r="AN20" s="5"/>
      <c r="AO20" s="5"/>
      <c r="AP20" s="5"/>
      <c r="AQ20" s="5"/>
    </row>
    <row r="21" spans="1:43" s="4" customFormat="1" ht="30.2" customHeight="1">
      <c r="A21" s="272">
        <v>4</v>
      </c>
      <c r="B21" s="525"/>
      <c r="C21" s="563" t="s">
        <v>770</v>
      </c>
      <c r="D21" s="586" t="str">
        <f>IF(CODEA2="inactif"," ",AA21)</f>
        <v xml:space="preserve"> </v>
      </c>
      <c r="E21" s="587"/>
      <c r="F21" s="587"/>
      <c r="G21" s="587"/>
      <c r="H21" s="587"/>
      <c r="I21" s="587"/>
      <c r="J21" s="580" t="str">
        <f>Comments!C13</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IF(score2=3,Y21,0)</f>
        <v>0</v>
      </c>
      <c r="Y21" s="5">
        <v>65</v>
      </c>
      <c r="Z21" s="5"/>
      <c r="AA21" s="561" t="str">
        <f>IF(V1&gt;0," ","Mes contacts s’établissent                                         au niveau des recommandeurs")</f>
        <v>Mes contacts s’établissent                                         au niveau des recommandeurs</v>
      </c>
      <c r="AB21" s="561"/>
      <c r="AC21" s="561"/>
      <c r="AD21" s="561"/>
      <c r="AE21" s="561"/>
      <c r="AF21" s="561"/>
      <c r="AG21" s="5"/>
      <c r="AH21" s="5"/>
      <c r="AI21" s="5"/>
      <c r="AJ21" s="5"/>
      <c r="AK21" s="5"/>
      <c r="AL21" s="5"/>
      <c r="AM21" s="5"/>
      <c r="AN21" s="5"/>
      <c r="AO21" s="5"/>
      <c r="AP21" s="5"/>
      <c r="AQ21" s="5"/>
    </row>
    <row r="22" spans="1:43" s="4" customFormat="1" ht="30.2" customHeight="1">
      <c r="A22" s="272">
        <v>5</v>
      </c>
      <c r="B22" s="525"/>
      <c r="C22" s="564"/>
      <c r="D22" s="588"/>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c r="AM22" s="5"/>
      <c r="AN22" s="5"/>
      <c r="AO22" s="5"/>
      <c r="AP22" s="5"/>
      <c r="AQ22" s="5"/>
    </row>
    <row r="23" spans="1:43" s="4" customFormat="1" ht="30.2" customHeight="1">
      <c r="A23" s="272"/>
      <c r="B23" s="525"/>
      <c r="C23" s="563" t="s">
        <v>768</v>
      </c>
      <c r="D23" s="586" t="str">
        <f>IF(CODEA2="inactif"," ",AA23)</f>
        <v xml:space="preserve"> </v>
      </c>
      <c r="E23" s="587"/>
      <c r="F23" s="587"/>
      <c r="G23" s="587"/>
      <c r="H23" s="587"/>
      <c r="I23" s="587"/>
      <c r="J23" s="580"/>
      <c r="K23" s="580"/>
      <c r="L23" s="580"/>
      <c r="M23" s="584" t="str">
        <f>Dim_1_N!M23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IF(score2=4,Y23,0)</f>
        <v>0</v>
      </c>
      <c r="Y23" s="5">
        <v>90</v>
      </c>
      <c r="Z23" s="5"/>
      <c r="AA23" s="561" t="str">
        <f>IF(V1&gt;0," ","Mes contacts s’établissent                                     aux deux niveaux")</f>
        <v>Mes contacts s’établissent                                     aux deux niveaux</v>
      </c>
      <c r="AB23" s="561"/>
      <c r="AC23" s="561"/>
      <c r="AD23" s="561"/>
      <c r="AE23" s="561"/>
      <c r="AF23" s="561"/>
      <c r="AG23" s="5"/>
      <c r="AH23" s="5"/>
      <c r="AI23" s="5"/>
      <c r="AJ23" s="5"/>
      <c r="AK23" s="5"/>
      <c r="AL23" s="5"/>
      <c r="AM23" s="5"/>
      <c r="AN23" s="5"/>
      <c r="AO23" s="5"/>
      <c r="AP23" s="5"/>
      <c r="AQ23" s="5"/>
    </row>
    <row r="24" spans="1:43" s="4" customFormat="1" ht="30.2" customHeight="1">
      <c r="A24" s="273">
        <v>5</v>
      </c>
      <c r="B24" s="525"/>
      <c r="C24" s="564"/>
      <c r="D24" s="585"/>
      <c r="E24" s="575"/>
      <c r="F24" s="575"/>
      <c r="G24" s="575"/>
      <c r="H24" s="575"/>
      <c r="I24" s="575"/>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c r="AM24" s="5"/>
      <c r="AN24" s="5"/>
      <c r="AO24" s="5"/>
      <c r="AP24" s="5"/>
      <c r="AQ24" s="5"/>
    </row>
    <row r="25" spans="1:43" s="4" customFormat="1" ht="30.2" customHeight="1">
      <c r="A25" s="272"/>
      <c r="B25" s="525"/>
      <c r="C25" s="563" t="s">
        <v>769</v>
      </c>
      <c r="D25" s="585" t="str">
        <f>IF(CODEA2="inactif","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IF(score2=5,Y25,0)</f>
        <v>0</v>
      </c>
      <c r="Y25" s="5">
        <v>100</v>
      </c>
      <c r="Z25" s="5"/>
      <c r="AA25" s="561" t="str">
        <f>IF(V1&gt;0," ","J'ai les contacts avec tous les influenceurs et recommandeurs !")</f>
        <v>J'ai les contacts avec tous les influenceurs et recommandeurs !</v>
      </c>
      <c r="AB25" s="561"/>
      <c r="AC25" s="561"/>
      <c r="AD25" s="561"/>
      <c r="AE25" s="561"/>
      <c r="AF25" s="561"/>
      <c r="AG25" s="5"/>
      <c r="AH25" s="5"/>
      <c r="AI25" s="5"/>
      <c r="AJ25" s="5"/>
      <c r="AK25" s="5"/>
      <c r="AL25" s="5"/>
      <c r="AM25" s="5"/>
      <c r="AN25" s="5"/>
      <c r="AO25" s="5"/>
      <c r="AP25" s="5"/>
      <c r="AQ25" s="5"/>
    </row>
    <row r="26" spans="1:43" s="4" customFormat="1" ht="30.2" customHeight="1">
      <c r="A26" s="163"/>
      <c r="B26" s="525"/>
      <c r="C26" s="574"/>
      <c r="D26" s="585"/>
      <c r="E26" s="575"/>
      <c r="F26" s="575"/>
      <c r="G26" s="575"/>
      <c r="H26" s="575"/>
      <c r="I26" s="575"/>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c r="AM26" s="5"/>
      <c r="AN26" s="5"/>
      <c r="AO26" s="5"/>
      <c r="AP26" s="5"/>
      <c r="AQ26" s="5"/>
    </row>
    <row r="27" spans="1:43"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c r="AM27" s="5"/>
      <c r="AN27" s="5"/>
      <c r="AO27" s="5"/>
      <c r="AP27" s="5"/>
      <c r="AQ27" s="5"/>
    </row>
    <row r="28" spans="1:43"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c r="AM28" s="5"/>
      <c r="AN28" s="5"/>
      <c r="AO28" s="5"/>
      <c r="AP28" s="5"/>
      <c r="AQ28" s="5"/>
    </row>
    <row r="29" spans="1:43"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43"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43"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43"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297"/>
      <c r="E33" s="297"/>
      <c r="F33" s="298"/>
      <c r="G33" s="298"/>
      <c r="H33" s="298"/>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297"/>
      <c r="E34" s="298">
        <f>IF(B17="?",0,B17)</f>
        <v>0</v>
      </c>
      <c r="F34" s="36">
        <f>score2</f>
        <v>0</v>
      </c>
      <c r="G34" s="298"/>
      <c r="H34" s="298"/>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2:38" s="4" customFormat="1" ht="15" customHeight="1">
      <c r="B35" s="160"/>
      <c r="C35" s="160"/>
      <c r="D35" s="297"/>
      <c r="E35" s="297"/>
      <c r="F35" s="298"/>
      <c r="G35" s="298"/>
      <c r="H35" s="298"/>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297"/>
      <c r="E37" s="297"/>
      <c r="F37" s="298"/>
      <c r="G37" s="298"/>
      <c r="H37" s="298"/>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39"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39"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39"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39"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39"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39"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39">
      <c r="V55" s="4"/>
      <c r="W55" s="4"/>
      <c r="X55" s="5"/>
      <c r="Y55" s="5"/>
      <c r="Z55" s="5"/>
      <c r="AA55" s="5"/>
      <c r="AB55" s="5"/>
      <c r="AC55" s="5"/>
      <c r="AD55" s="5"/>
      <c r="AE55" s="5"/>
      <c r="AF55" s="5"/>
      <c r="AG55" s="5"/>
      <c r="AH55" s="5"/>
      <c r="AI55" s="5"/>
      <c r="AJ55" s="5"/>
      <c r="AK55" s="5"/>
      <c r="AL55" s="5"/>
    </row>
    <row r="56" spans="2:39">
      <c r="V56" s="4"/>
      <c r="W56" s="4"/>
      <c r="X56" s="5"/>
      <c r="Y56" s="5"/>
      <c r="Z56" s="5"/>
      <c r="AA56" s="5"/>
      <c r="AB56" s="5"/>
      <c r="AC56" s="5"/>
      <c r="AD56" s="5"/>
      <c r="AE56" s="5"/>
      <c r="AF56" s="5"/>
      <c r="AG56" s="5"/>
      <c r="AH56" s="5"/>
      <c r="AI56" s="5"/>
      <c r="AJ56" s="5"/>
      <c r="AK56" s="5"/>
      <c r="AL56" s="5"/>
    </row>
    <row r="57" spans="2:39" ht="15" customHeight="1">
      <c r="V57" s="4"/>
      <c r="W57" s="4"/>
      <c r="X57" s="4"/>
      <c r="Y57" s="4"/>
      <c r="Z57" s="4"/>
    </row>
    <row r="58" spans="2:39" ht="15" customHeight="1">
      <c r="V58" s="4"/>
      <c r="W58" s="4"/>
      <c r="X58" s="4"/>
      <c r="Y58" s="4"/>
      <c r="Z58" s="4"/>
    </row>
    <row r="59" spans="2:39" s="4" customFormat="1" ht="15" customHeight="1"/>
    <row r="60" spans="2:39" s="4" customFormat="1" ht="8.4499999999999993" customHeight="1"/>
    <row r="61" spans="2:39" s="4" customFormat="1" ht="17.45" customHeight="1"/>
    <row r="62" spans="2:39" s="4" customFormat="1" ht="17.45" customHeight="1">
      <c r="D62" s="101"/>
    </row>
    <row r="63" spans="2:39" s="4" customFormat="1" ht="15" customHeight="1">
      <c r="E63" s="4" t="s">
        <v>674</v>
      </c>
      <c r="AH63" s="5"/>
      <c r="AJ63" s="5"/>
      <c r="AK63" s="5"/>
      <c r="AL63" s="4">
        <v>1</v>
      </c>
      <c r="AM63" s="4" t="e">
        <f>#REF!</f>
        <v>#REF!</v>
      </c>
    </row>
    <row r="64" spans="2:39" s="4" customFormat="1" ht="15" customHeight="1">
      <c r="AL64" s="4">
        <v>2</v>
      </c>
      <c r="AM64" s="4" t="e">
        <f>#REF!</f>
        <v>#REF!</v>
      </c>
    </row>
    <row r="65" spans="2:41" s="4" customFormat="1" ht="15" customHeight="1">
      <c r="AL65" s="4">
        <v>3</v>
      </c>
      <c r="AM65" s="4" t="e">
        <f>#REF!</f>
        <v>#REF!</v>
      </c>
    </row>
    <row r="66" spans="2:41" s="4" customFormat="1" ht="15" customHeight="1">
      <c r="AL66" s="4">
        <v>4</v>
      </c>
      <c r="AM66" s="4" t="e">
        <f>#REF!</f>
        <v>#REF!</v>
      </c>
      <c r="AO66" s="5"/>
    </row>
    <row r="67" spans="2:41" s="4" customFormat="1" ht="15" customHeight="1">
      <c r="B67" s="4">
        <v>1</v>
      </c>
      <c r="AH67" s="5"/>
      <c r="AJ67" s="5"/>
      <c r="AK67" s="5"/>
      <c r="AL67" s="4">
        <v>5</v>
      </c>
      <c r="AM67" s="4" t="e">
        <f>#REF!</f>
        <v>#REF!</v>
      </c>
      <c r="AO67" s="5"/>
    </row>
    <row r="68" spans="2:41" s="4" customFormat="1" ht="15" customHeight="1">
      <c r="B68" s="4">
        <v>2</v>
      </c>
      <c r="AG68" s="5"/>
      <c r="AH68" s="5"/>
      <c r="AJ68" s="5"/>
      <c r="AK68" s="5"/>
      <c r="AM68" s="4" t="e">
        <f>VLOOKUP(E34,AL63:AM67,2)</f>
        <v>#N/A</v>
      </c>
    </row>
    <row r="69" spans="2:41" s="4" customFormat="1" ht="15" customHeight="1">
      <c r="B69" s="4">
        <v>3</v>
      </c>
      <c r="AG69" s="5"/>
      <c r="AH69" s="5"/>
      <c r="AJ69" s="5"/>
      <c r="AK69" s="5"/>
    </row>
    <row r="70" spans="2:41" s="4" customFormat="1" ht="15" customHeight="1">
      <c r="B70" s="4">
        <v>4</v>
      </c>
      <c r="AK70" s="5"/>
    </row>
    <row r="71" spans="2:41" s="4" customFormat="1" ht="15" customHeight="1">
      <c r="B71" s="4">
        <v>5</v>
      </c>
      <c r="AK71" s="5"/>
      <c r="AO71" s="4" t="s">
        <v>484</v>
      </c>
    </row>
    <row r="72" spans="2:41" s="4" customFormat="1" ht="15" customHeight="1">
      <c r="AJ72" s="5"/>
      <c r="AK72" s="5"/>
      <c r="AO72" s="4" t="s">
        <v>483</v>
      </c>
    </row>
    <row r="73" spans="2:41" s="4" customFormat="1" ht="15" customHeight="1">
      <c r="AL73" s="5"/>
      <c r="AO73" s="4" t="s">
        <v>462</v>
      </c>
    </row>
    <row r="74" spans="2:41" s="4" customFormat="1" ht="15" customHeight="1">
      <c r="AL74" s="5"/>
    </row>
    <row r="75" spans="2:41" s="4" customFormat="1" ht="15" customHeight="1">
      <c r="AD75" s="102"/>
      <c r="AE75" s="102"/>
      <c r="AF75" s="102"/>
      <c r="AL75" s="5"/>
    </row>
    <row r="76" spans="2:41" s="4" customFormat="1" ht="15" customHeight="1">
      <c r="AD76" s="102"/>
      <c r="AE76" s="102"/>
      <c r="AF76" s="102"/>
      <c r="AL76" s="5"/>
      <c r="AN76" s="109"/>
      <c r="AO76" s="109" t="e">
        <f>'Données graphiques'!$I$19</f>
        <v>#REF!</v>
      </c>
    </row>
    <row r="77" spans="2:41" s="4" customFormat="1" ht="15" customHeight="1">
      <c r="AD77" s="102"/>
      <c r="AE77" s="102"/>
      <c r="AF77" s="102"/>
      <c r="AL77" s="5"/>
      <c r="AN77" s="109"/>
      <c r="AO77" s="109" t="e">
        <f>2-AO76</f>
        <v>#REF!</v>
      </c>
    </row>
    <row r="78" spans="2:41" s="4" customFormat="1" ht="15" customHeight="1">
      <c r="AD78" s="102"/>
      <c r="AE78" s="102"/>
      <c r="AF78" s="102"/>
      <c r="AN78" s="109"/>
    </row>
    <row r="79" spans="2:41" s="4" customFormat="1" ht="15" customHeight="1">
      <c r="AD79" s="102"/>
      <c r="AE79" s="102"/>
      <c r="AF79" s="102"/>
    </row>
    <row r="80" spans="2:41" s="4" customFormat="1" ht="8.4499999999999993" customHeight="1">
      <c r="AD80" s="102"/>
      <c r="AE80" s="102"/>
      <c r="AF80" s="102"/>
      <c r="AG80" s="102"/>
      <c r="AH80" s="102"/>
      <c r="AI80" s="102"/>
      <c r="AJ80" s="102"/>
      <c r="AK80" s="102"/>
    </row>
    <row r="81" spans="2:4" s="4" customFormat="1"/>
    <row r="82" spans="2:4" s="4" customFormat="1"/>
    <row r="83" spans="2:4" s="4" customFormat="1"/>
    <row r="84" spans="2:4" s="4" customFormat="1"/>
    <row r="85" spans="2:4" s="4" customFormat="1"/>
    <row r="86" spans="2:4" s="4" customFormat="1"/>
    <row r="87" spans="2:4" s="4" customFormat="1"/>
    <row r="88" spans="2:4" s="4" customFormat="1">
      <c r="B88" s="110"/>
      <c r="C88" s="110"/>
      <c r="D88" s="111"/>
    </row>
    <row r="89" spans="2:4" s="4" customFormat="1" ht="21.2" customHeight="1">
      <c r="B89" s="110"/>
      <c r="C89" s="110"/>
      <c r="D89" s="111"/>
    </row>
    <row r="90" spans="2:4" s="4" customFormat="1"/>
    <row r="91" spans="2:4" s="4" customFormat="1"/>
    <row r="92" spans="2:4" s="4" customFormat="1"/>
    <row r="93" spans="2:4" s="4" customFormat="1" ht="13.7" customHeight="1"/>
    <row r="94" spans="2:4" s="4" customFormat="1" ht="15" customHeight="1"/>
    <row r="95" spans="2:4" s="4" customFormat="1" ht="15" customHeight="1"/>
    <row r="96" spans="2:4" s="4" customFormat="1" ht="18.75" customHeight="1"/>
    <row r="97" spans="1:34" s="4" customFormat="1" ht="15" customHeight="1"/>
    <row r="98" spans="1:34" s="4" customFormat="1" ht="15" customHeight="1">
      <c r="B98" s="5"/>
      <c r="C98" s="5"/>
      <c r="Z98" s="5"/>
    </row>
    <row r="99" spans="1:34" s="4" customFormat="1">
      <c r="B99" s="5"/>
      <c r="C99" s="5"/>
      <c r="Z99" s="5"/>
      <c r="AA99" s="5">
        <f>IF(EXPIRE=1,0,1)</f>
        <v>0</v>
      </c>
      <c r="AB99" s="5"/>
      <c r="AC99" s="5"/>
      <c r="AD99" s="5"/>
      <c r="AE99" s="5"/>
    </row>
    <row r="100" spans="1:34" s="4" customForma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f>IF(EXPIRE=1,0,2)</f>
        <v>0</v>
      </c>
      <c r="AB100" s="5"/>
      <c r="AC100" s="5"/>
      <c r="AD100" s="5"/>
    </row>
    <row r="101" spans="1:34" s="4" customForma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f>IF(EXPIRE=1,0,3)</f>
        <v>0</v>
      </c>
      <c r="AB101" s="5"/>
      <c r="AC101" s="5"/>
      <c r="AD101" s="5"/>
      <c r="AE101" s="5"/>
    </row>
    <row r="102" spans="1:34" s="4" customForma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f>IF(EXPIRE=1,0,4)</f>
        <v>0</v>
      </c>
      <c r="AB102" s="5"/>
      <c r="AC102" s="5"/>
      <c r="AD102" s="5"/>
      <c r="AE102" s="5"/>
    </row>
    <row r="103" spans="1:34" s="4" customForma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f>IF(EXPIRE=1,0,5)</f>
        <v>0</v>
      </c>
      <c r="AB103" s="5"/>
      <c r="AC103" s="5"/>
      <c r="AD103" s="5"/>
      <c r="AE103" s="5"/>
    </row>
    <row r="104" spans="1:34" s="4" customFormat="1">
      <c r="B104" s="5"/>
      <c r="C104" s="5"/>
      <c r="D104" s="5"/>
      <c r="E104" s="5"/>
      <c r="F104" s="5"/>
      <c r="G104" s="5"/>
      <c r="H104" s="5"/>
      <c r="I104" s="5"/>
      <c r="J104" s="5"/>
      <c r="K104" s="5"/>
      <c r="L104" s="5"/>
      <c r="M104" s="5"/>
      <c r="N104" s="5"/>
      <c r="O104" s="5"/>
      <c r="P104" s="5"/>
      <c r="Q104" s="5"/>
      <c r="R104" s="5"/>
      <c r="S104" s="5"/>
      <c r="T104" s="5"/>
      <c r="U104" s="5"/>
      <c r="V104" s="5"/>
      <c r="W104" s="5"/>
      <c r="X104" s="5" t="e">
        <f>VLOOKUP(E34,D107:E111,2)</f>
        <v>#N/A</v>
      </c>
      <c r="Y104" s="5"/>
      <c r="Z104" s="5"/>
    </row>
    <row r="105" spans="1:34" s="4" customFormat="1"/>
    <row r="106" spans="1:34" s="4" customFormat="1" ht="13.7" customHeight="1">
      <c r="A106" s="4">
        <v>0</v>
      </c>
      <c r="B106" s="4" t="s">
        <v>638</v>
      </c>
      <c r="F106" s="4">
        <v>0</v>
      </c>
      <c r="G106" s="4" t="s">
        <v>638</v>
      </c>
      <c r="J106" s="4" t="e">
        <f>VLOOKUP(D2_conseil_B,D107:E111,2)</f>
        <v>#N/A</v>
      </c>
      <c r="X106" s="4" t="s">
        <v>638</v>
      </c>
    </row>
    <row r="107" spans="1:34" s="4" customFormat="1" ht="13.7" customHeight="1">
      <c r="A107" s="4">
        <v>1</v>
      </c>
      <c r="B107" s="4" t="s">
        <v>511</v>
      </c>
      <c r="D107" s="18">
        <v>1</v>
      </c>
      <c r="E107" s="4" t="s">
        <v>22</v>
      </c>
      <c r="F107" s="4">
        <v>1</v>
      </c>
      <c r="G107" s="4" t="s">
        <v>492</v>
      </c>
      <c r="H107" s="19">
        <v>25</v>
      </c>
      <c r="I107" s="19"/>
      <c r="J107" s="18"/>
      <c r="K107" s="18"/>
      <c r="L107" s="18"/>
      <c r="M107" s="18"/>
      <c r="N107" s="18"/>
      <c r="X107" s="4" t="s">
        <v>491</v>
      </c>
      <c r="Y107" s="4">
        <v>5</v>
      </c>
      <c r="Z107" s="19"/>
      <c r="AA107" s="18"/>
      <c r="AB107" s="18"/>
      <c r="AC107" s="18"/>
      <c r="AD107" s="18"/>
      <c r="AE107" s="18"/>
      <c r="AF107" s="18"/>
      <c r="AG107" s="18"/>
      <c r="AH107" s="18"/>
    </row>
    <row r="108" spans="1:34" s="4" customFormat="1" ht="13.7" customHeight="1">
      <c r="A108" s="4">
        <v>2</v>
      </c>
      <c r="B108" s="4" t="s">
        <v>26</v>
      </c>
      <c r="D108" s="18">
        <v>2</v>
      </c>
      <c r="E108" s="4" t="s">
        <v>353</v>
      </c>
      <c r="F108" s="4">
        <v>2</v>
      </c>
      <c r="G108" s="4" t="s">
        <v>493</v>
      </c>
      <c r="H108" s="19">
        <v>25</v>
      </c>
      <c r="I108" s="19"/>
      <c r="J108" s="18"/>
      <c r="K108" s="18"/>
      <c r="L108" s="18"/>
      <c r="M108" s="18"/>
      <c r="N108" s="18"/>
      <c r="X108" s="4" t="s">
        <v>486</v>
      </c>
      <c r="Y108" s="4">
        <v>5</v>
      </c>
      <c r="Z108" s="19"/>
      <c r="AA108" s="18"/>
      <c r="AB108" s="18"/>
      <c r="AC108" s="18"/>
      <c r="AD108" s="18"/>
      <c r="AE108" s="18"/>
      <c r="AF108" s="18"/>
      <c r="AG108" s="18"/>
      <c r="AH108" s="18"/>
    </row>
    <row r="109" spans="1:34" s="4" customFormat="1" ht="13.7" customHeight="1">
      <c r="A109" s="4">
        <v>3</v>
      </c>
      <c r="B109" s="4" t="s">
        <v>512</v>
      </c>
      <c r="D109" s="18">
        <v>3</v>
      </c>
      <c r="E109" s="4" t="s">
        <v>524</v>
      </c>
      <c r="F109" s="4">
        <v>3</v>
      </c>
      <c r="G109" s="4" t="s">
        <v>494</v>
      </c>
      <c r="H109" s="19">
        <v>12</v>
      </c>
      <c r="I109" s="19"/>
      <c r="J109" s="18"/>
      <c r="K109" s="18"/>
      <c r="L109" s="18"/>
      <c r="M109" s="18"/>
      <c r="N109" s="18"/>
      <c r="X109" s="4" t="s">
        <v>601</v>
      </c>
      <c r="Y109" s="4">
        <v>8</v>
      </c>
      <c r="Z109" s="19"/>
      <c r="AA109" s="18"/>
      <c r="AB109" s="18"/>
      <c r="AC109" s="18"/>
      <c r="AD109" s="18"/>
      <c r="AE109" s="18"/>
      <c r="AF109" s="18"/>
      <c r="AG109" s="18"/>
      <c r="AH109" s="18"/>
    </row>
    <row r="110" spans="1:34" s="4" customFormat="1" ht="13.7" customHeight="1">
      <c r="A110" s="4">
        <v>4</v>
      </c>
      <c r="B110" s="4" t="s">
        <v>513</v>
      </c>
      <c r="D110" s="4">
        <v>4</v>
      </c>
      <c r="E110" s="4" t="s">
        <v>31</v>
      </c>
      <c r="F110" s="4">
        <v>4</v>
      </c>
      <c r="G110" s="4" t="s">
        <v>495</v>
      </c>
      <c r="H110" s="19">
        <v>20</v>
      </c>
      <c r="I110" s="19"/>
      <c r="X110" s="4" t="s">
        <v>603</v>
      </c>
      <c r="Y110" s="4">
        <v>5</v>
      </c>
      <c r="Z110" s="19"/>
    </row>
    <row r="111" spans="1:34" s="4" customFormat="1" ht="13.7" customHeight="1">
      <c r="A111" s="4">
        <v>5</v>
      </c>
      <c r="B111" s="4" t="s">
        <v>29</v>
      </c>
      <c r="D111" s="4">
        <v>5</v>
      </c>
      <c r="E111" s="4" t="s">
        <v>32</v>
      </c>
      <c r="F111" s="4">
        <v>5</v>
      </c>
      <c r="G111" s="4" t="s">
        <v>779</v>
      </c>
      <c r="H111" s="19">
        <v>12</v>
      </c>
      <c r="I111" s="19"/>
      <c r="X111" s="4" t="s">
        <v>490</v>
      </c>
      <c r="Y111" s="4">
        <v>5</v>
      </c>
      <c r="Z111" s="19"/>
    </row>
    <row r="112" spans="1:34" s="4" customFormat="1" ht="13.7" customHeight="1">
      <c r="B112" s="4" t="s">
        <v>514</v>
      </c>
      <c r="E112" s="19" t="s">
        <v>333</v>
      </c>
      <c r="F112" s="19">
        <v>6</v>
      </c>
      <c r="G112" s="19" t="s">
        <v>489</v>
      </c>
      <c r="H112" s="19">
        <v>12</v>
      </c>
      <c r="I112" s="19"/>
      <c r="X112" s="4" t="s">
        <v>489</v>
      </c>
      <c r="Y112" s="4">
        <v>5</v>
      </c>
      <c r="Z112" s="19"/>
    </row>
    <row r="113" spans="5:34" s="4" customFormat="1" ht="13.7" customHeight="1">
      <c r="F113" s="4">
        <v>7</v>
      </c>
      <c r="G113" s="4" t="s">
        <v>333</v>
      </c>
      <c r="H113" s="4">
        <v>8</v>
      </c>
      <c r="X113" s="4" t="s">
        <v>333</v>
      </c>
      <c r="Y113" s="4">
        <v>5</v>
      </c>
    </row>
    <row r="114" spans="5:34" s="4" customFormat="1" ht="13.7" customHeight="1">
      <c r="E114" s="5"/>
    </row>
    <row r="115" spans="5:34" s="4" customFormat="1" ht="13.7" customHeight="1"/>
    <row r="116" spans="5:34" s="4" customFormat="1" ht="13.7" customHeight="1"/>
    <row r="117" spans="5:34" s="4" customFormat="1" ht="13.7" customHeight="1"/>
    <row r="118" spans="5:34" s="4" customFormat="1" ht="13.7" customHeight="1"/>
    <row r="119" spans="5:34" s="4" customFormat="1"/>
    <row r="120" spans="5:34" s="4" customFormat="1"/>
    <row r="121" spans="5:34" s="4" customFormat="1"/>
    <row r="122" spans="5:34" s="4" customFormat="1"/>
    <row r="123" spans="5:34" s="4" customFormat="1"/>
    <row r="124" spans="5:34" s="4" customFormat="1"/>
    <row r="125" spans="5:34" s="7" customFormat="1">
      <c r="V125" s="4"/>
      <c r="W125" s="4"/>
      <c r="X125" s="4"/>
      <c r="Y125" s="4"/>
      <c r="Z125" s="4"/>
      <c r="AA125" s="4"/>
      <c r="AB125" s="4"/>
      <c r="AC125" s="4"/>
      <c r="AD125" s="4"/>
      <c r="AE125" s="4"/>
      <c r="AF125" s="4"/>
      <c r="AG125" s="4"/>
      <c r="AH125" s="4"/>
    </row>
    <row r="126" spans="5:34" s="7" customFormat="1">
      <c r="V126" s="4"/>
      <c r="W126" s="4"/>
      <c r="X126" s="4"/>
      <c r="Y126" s="4"/>
      <c r="Z126" s="4"/>
      <c r="AA126" s="4"/>
      <c r="AB126" s="4"/>
      <c r="AC126" s="4"/>
      <c r="AD126" s="4"/>
      <c r="AE126" s="4"/>
      <c r="AF126" s="4"/>
      <c r="AG126" s="4"/>
      <c r="AH126" s="4"/>
    </row>
    <row r="127" spans="5:34" s="7" customFormat="1">
      <c r="V127" s="4"/>
      <c r="W127" s="4"/>
      <c r="X127" s="4"/>
      <c r="Y127" s="4"/>
      <c r="Z127" s="4"/>
      <c r="AA127" s="4"/>
      <c r="AB127" s="4"/>
      <c r="AC127" s="4"/>
      <c r="AD127" s="4"/>
      <c r="AE127" s="4"/>
      <c r="AF127" s="4"/>
      <c r="AG127" s="4"/>
      <c r="AH127" s="4"/>
    </row>
    <row r="128" spans="5:34" s="7" customFormat="1">
      <c r="V128" s="4"/>
      <c r="W128" s="4"/>
      <c r="X128" s="4"/>
      <c r="Y128" s="4"/>
      <c r="Z128" s="4"/>
      <c r="AA128" s="4"/>
      <c r="AB128" s="4"/>
      <c r="AC128" s="4"/>
      <c r="AD128" s="4"/>
      <c r="AE128" s="4"/>
      <c r="AF128" s="4"/>
      <c r="AG128" s="4"/>
      <c r="AH128" s="4"/>
    </row>
    <row r="129" spans="22:34" s="7" customFormat="1">
      <c r="V129" s="4"/>
      <c r="W129" s="4"/>
      <c r="X129" s="4"/>
      <c r="Y129" s="4"/>
      <c r="Z129" s="4"/>
      <c r="AA129" s="4"/>
      <c r="AB129" s="4"/>
      <c r="AC129" s="4"/>
      <c r="AD129" s="4"/>
      <c r="AE129" s="4"/>
      <c r="AF129" s="4"/>
      <c r="AG129" s="4"/>
      <c r="AH129" s="4"/>
    </row>
    <row r="130" spans="22:34" s="7" customFormat="1">
      <c r="V130" s="4"/>
      <c r="W130" s="4"/>
      <c r="X130" s="4"/>
      <c r="Y130" s="4"/>
      <c r="Z130" s="4"/>
      <c r="AA130" s="4"/>
      <c r="AB130" s="4"/>
      <c r="AC130" s="4"/>
      <c r="AD130" s="4"/>
      <c r="AE130" s="4"/>
      <c r="AF130" s="4"/>
      <c r="AG130" s="4"/>
      <c r="AH130" s="4"/>
    </row>
    <row r="131" spans="22:34" s="7" customFormat="1">
      <c r="V131" s="4"/>
      <c r="W131" s="4"/>
      <c r="X131" s="4"/>
      <c r="Y131" s="4"/>
      <c r="Z131" s="4"/>
      <c r="AA131" s="4"/>
      <c r="AB131" s="4"/>
      <c r="AC131" s="4"/>
      <c r="AD131" s="4"/>
      <c r="AE131" s="4"/>
      <c r="AF131" s="4"/>
      <c r="AG131" s="4"/>
      <c r="AH131" s="4"/>
    </row>
    <row r="132" spans="22:34" s="7" customFormat="1">
      <c r="V132" s="4"/>
      <c r="W132" s="4"/>
      <c r="X132" s="4"/>
      <c r="Y132" s="4"/>
      <c r="Z132" s="4"/>
      <c r="AA132" s="4"/>
      <c r="AB132" s="4"/>
      <c r="AC132" s="4"/>
      <c r="AD132" s="4"/>
      <c r="AE132" s="4"/>
      <c r="AF132" s="4"/>
      <c r="AG132" s="4"/>
      <c r="AH132" s="4"/>
    </row>
    <row r="133" spans="22:34" s="7" customFormat="1">
      <c r="V133" s="4"/>
      <c r="W133" s="4"/>
      <c r="X133" s="4"/>
      <c r="Y133" s="4"/>
      <c r="Z133" s="4"/>
      <c r="AA133" s="4"/>
      <c r="AB133" s="4"/>
      <c r="AC133" s="4"/>
      <c r="AD133" s="4"/>
      <c r="AE133" s="4"/>
      <c r="AF133" s="4"/>
      <c r="AG133" s="4"/>
      <c r="AH133" s="4"/>
    </row>
    <row r="134" spans="22:34" s="7" customFormat="1">
      <c r="V134" s="4"/>
      <c r="W134" s="4"/>
      <c r="X134" s="4"/>
      <c r="Y134" s="4"/>
      <c r="Z134" s="4"/>
      <c r="AA134" s="4"/>
      <c r="AB134" s="4"/>
      <c r="AC134" s="4"/>
      <c r="AD134" s="4"/>
      <c r="AE134" s="4"/>
      <c r="AF134" s="4"/>
      <c r="AG134" s="4"/>
      <c r="AH134" s="4"/>
    </row>
    <row r="135" spans="22:34" s="7" customFormat="1">
      <c r="V135" s="4"/>
      <c r="W135" s="4"/>
      <c r="X135" s="4"/>
      <c r="Y135" s="4"/>
      <c r="Z135" s="4"/>
      <c r="AA135" s="4"/>
      <c r="AB135" s="4"/>
      <c r="AC135" s="4"/>
      <c r="AD135" s="4"/>
      <c r="AE135" s="4"/>
      <c r="AF135" s="4"/>
      <c r="AG135" s="4"/>
      <c r="AH135" s="4"/>
    </row>
    <row r="136" spans="22:34" s="7" customFormat="1">
      <c r="V136" s="4"/>
      <c r="W136" s="4"/>
      <c r="X136" s="4"/>
      <c r="Y136" s="4"/>
      <c r="Z136" s="4"/>
      <c r="AA136" s="4"/>
      <c r="AB136" s="4"/>
      <c r="AC136" s="4"/>
      <c r="AD136" s="4"/>
      <c r="AE136" s="4"/>
      <c r="AF136" s="4"/>
      <c r="AG136" s="4"/>
      <c r="AH136" s="4"/>
    </row>
    <row r="137" spans="22:34" s="7" customFormat="1">
      <c r="V137" s="4"/>
      <c r="W137" s="4"/>
      <c r="X137" s="4"/>
      <c r="Y137" s="4"/>
      <c r="Z137" s="4"/>
      <c r="AA137" s="4"/>
      <c r="AB137" s="4"/>
      <c r="AC137" s="4"/>
      <c r="AD137" s="4"/>
      <c r="AE137" s="4"/>
      <c r="AF137" s="4"/>
      <c r="AG137" s="4"/>
      <c r="AH137" s="4"/>
    </row>
    <row r="138" spans="22:34" s="7" customFormat="1">
      <c r="V138" s="4"/>
      <c r="W138" s="4"/>
      <c r="X138" s="4"/>
      <c r="Y138" s="4"/>
      <c r="Z138" s="4"/>
      <c r="AA138" s="4"/>
      <c r="AB138" s="4"/>
      <c r="AC138" s="4"/>
      <c r="AD138" s="4"/>
      <c r="AE138" s="4"/>
      <c r="AF138" s="4"/>
      <c r="AG138" s="4"/>
      <c r="AH138" s="4"/>
    </row>
    <row r="139" spans="22:34" s="7" customFormat="1">
      <c r="V139" s="4"/>
      <c r="W139" s="4"/>
      <c r="X139" s="4"/>
      <c r="Y139" s="4"/>
      <c r="Z139" s="4"/>
      <c r="AA139" s="4"/>
      <c r="AB139" s="4"/>
      <c r="AC139" s="4"/>
      <c r="AD139" s="4"/>
      <c r="AE139" s="4"/>
      <c r="AF139" s="4"/>
      <c r="AG139" s="4"/>
      <c r="AH139" s="4"/>
    </row>
    <row r="140" spans="22:34" s="7" customFormat="1">
      <c r="V140" s="4"/>
      <c r="W140" s="4"/>
      <c r="X140" s="4"/>
      <c r="Y140" s="4"/>
      <c r="Z140" s="4"/>
      <c r="AA140" s="4"/>
      <c r="AB140" s="4"/>
      <c r="AC140" s="4"/>
      <c r="AD140" s="4"/>
      <c r="AE140" s="4"/>
      <c r="AF140" s="4"/>
      <c r="AG140" s="4"/>
      <c r="AH140" s="4"/>
    </row>
    <row r="141" spans="22:34" s="7" customFormat="1">
      <c r="V141" s="4"/>
      <c r="W141" s="4"/>
      <c r="X141" s="4"/>
      <c r="Y141" s="4"/>
      <c r="Z141" s="4"/>
      <c r="AA141" s="4"/>
      <c r="AB141" s="4"/>
      <c r="AC141" s="4"/>
      <c r="AD141" s="4"/>
      <c r="AE141" s="4"/>
      <c r="AF141" s="4"/>
      <c r="AG141" s="4"/>
      <c r="AH141" s="4"/>
    </row>
    <row r="142" spans="22:34" s="7" customFormat="1">
      <c r="V142" s="4"/>
      <c r="W142" s="4"/>
      <c r="X142" s="4"/>
      <c r="Y142" s="4"/>
      <c r="Z142" s="4"/>
      <c r="AA142" s="4"/>
      <c r="AB142" s="4"/>
      <c r="AC142" s="4"/>
      <c r="AD142" s="4"/>
      <c r="AE142" s="4"/>
      <c r="AF142" s="4"/>
      <c r="AG142" s="4"/>
      <c r="AH142" s="4"/>
    </row>
    <row r="143" spans="22:34" s="7" customFormat="1">
      <c r="V143" s="4"/>
      <c r="W143" s="4"/>
      <c r="X143" s="4"/>
      <c r="Y143" s="4"/>
      <c r="Z143" s="4"/>
      <c r="AA143" s="4"/>
      <c r="AB143" s="4"/>
      <c r="AC143" s="4"/>
      <c r="AD143" s="4"/>
      <c r="AE143" s="4"/>
      <c r="AF143" s="4"/>
      <c r="AG143" s="4"/>
      <c r="AH143" s="4"/>
    </row>
    <row r="144" spans="22:34" s="7" customFormat="1">
      <c r="V144" s="4"/>
      <c r="W144" s="4"/>
      <c r="X144" s="4"/>
      <c r="Y144" s="4"/>
      <c r="Z144" s="4"/>
      <c r="AA144" s="4"/>
      <c r="AB144" s="4"/>
      <c r="AC144" s="4"/>
      <c r="AD144" s="4"/>
      <c r="AE144" s="4"/>
      <c r="AF144" s="4"/>
      <c r="AG144" s="4"/>
      <c r="AH144" s="4"/>
    </row>
    <row r="145" spans="1:34" s="7" customFormat="1">
      <c r="V145" s="4"/>
      <c r="W145" s="4"/>
      <c r="X145" s="4"/>
      <c r="Y145" s="4"/>
      <c r="Z145" s="4"/>
      <c r="AA145" s="4"/>
      <c r="AB145" s="4"/>
      <c r="AC145" s="4"/>
      <c r="AD145" s="4"/>
      <c r="AE145" s="4"/>
      <c r="AF145" s="4"/>
      <c r="AG145" s="4"/>
      <c r="AH145" s="4"/>
    </row>
    <row r="146" spans="1:34" s="7" customFormat="1">
      <c r="V146" s="4"/>
      <c r="W146" s="4"/>
      <c r="X146" s="4"/>
      <c r="Y146" s="4"/>
      <c r="Z146" s="4"/>
      <c r="AA146" s="4"/>
      <c r="AB146" s="4"/>
      <c r="AC146" s="4"/>
      <c r="AD146" s="4"/>
      <c r="AE146" s="4"/>
      <c r="AF146" s="4"/>
      <c r="AG146" s="4"/>
      <c r="AH146" s="4"/>
    </row>
    <row r="147" spans="1:34" s="7" customFormat="1">
      <c r="V147" s="4"/>
      <c r="W147" s="4"/>
      <c r="X147" s="4"/>
      <c r="Y147" s="4"/>
      <c r="Z147" s="4"/>
      <c r="AA147" s="4"/>
      <c r="AB147" s="4"/>
      <c r="AC147" s="4"/>
      <c r="AD147" s="4"/>
      <c r="AE147" s="4"/>
      <c r="AF147" s="4"/>
      <c r="AG147" s="4"/>
      <c r="AH147" s="4"/>
    </row>
    <row r="148" spans="1:34" s="7" customFormat="1">
      <c r="A148" s="4"/>
      <c r="B148" s="4"/>
      <c r="C148" s="4"/>
      <c r="D148" s="4"/>
      <c r="E148" s="4"/>
      <c r="F148" s="4"/>
      <c r="G148" s="4"/>
      <c r="H148" s="4"/>
      <c r="I148" s="4"/>
      <c r="V148" s="4"/>
      <c r="W148" s="4"/>
      <c r="X148" s="4"/>
      <c r="Y148" s="4"/>
      <c r="Z148" s="4"/>
      <c r="AA148" s="4"/>
      <c r="AB148" s="4"/>
      <c r="AC148" s="4"/>
      <c r="AD148" s="4"/>
      <c r="AE148" s="4"/>
      <c r="AF148" s="4"/>
      <c r="AG148" s="4"/>
      <c r="AH148" s="4"/>
    </row>
    <row r="149" spans="1:34" s="7" customFormat="1">
      <c r="A149" s="4">
        <v>0</v>
      </c>
      <c r="B149" s="4" t="s">
        <v>638</v>
      </c>
      <c r="C149" s="4"/>
      <c r="D149" s="4"/>
      <c r="E149" s="4"/>
      <c r="F149" s="4">
        <v>0</v>
      </c>
      <c r="G149" s="4"/>
      <c r="H149" s="4"/>
      <c r="I149" s="4"/>
      <c r="V149" s="4"/>
      <c r="W149" s="4"/>
      <c r="X149" s="4" t="s">
        <v>638</v>
      </c>
      <c r="Y149" s="4"/>
      <c r="Z149" s="4"/>
      <c r="AA149" s="4"/>
      <c r="AB149" s="4"/>
      <c r="AC149" s="4"/>
      <c r="AD149" s="4"/>
      <c r="AE149" s="4"/>
      <c r="AF149" s="4"/>
      <c r="AG149" s="4"/>
      <c r="AH149" s="4"/>
    </row>
    <row r="150" spans="1:34" s="7" customFormat="1" ht="15" customHeight="1">
      <c r="A150" s="4">
        <v>1</v>
      </c>
      <c r="B150" s="4" t="s">
        <v>511</v>
      </c>
      <c r="C150" s="4"/>
      <c r="D150" s="4">
        <v>1</v>
      </c>
      <c r="E150" s="5" t="s">
        <v>22</v>
      </c>
      <c r="F150" s="4">
        <v>1</v>
      </c>
      <c r="G150" s="4" t="s">
        <v>492</v>
      </c>
      <c r="H150" s="4">
        <v>25</v>
      </c>
      <c r="I150" s="4"/>
      <c r="V150" s="4"/>
      <c r="W150" s="4"/>
      <c r="X150" s="4" t="s">
        <v>491</v>
      </c>
      <c r="Y150" s="4">
        <v>5</v>
      </c>
      <c r="Z150" s="19"/>
      <c r="AA150" s="19"/>
      <c r="AB150" s="18"/>
      <c r="AC150" s="18"/>
      <c r="AD150" s="18"/>
      <c r="AE150" s="18"/>
      <c r="AF150" s="18"/>
      <c r="AG150" s="18"/>
      <c r="AH150" s="18"/>
    </row>
    <row r="151" spans="1:34" s="7" customFormat="1">
      <c r="A151" s="4">
        <v>2</v>
      </c>
      <c r="B151" s="4" t="s">
        <v>26</v>
      </c>
      <c r="C151" s="4"/>
      <c r="D151" s="4">
        <v>2</v>
      </c>
      <c r="E151" s="4" t="s">
        <v>353</v>
      </c>
      <c r="F151" s="4">
        <v>2</v>
      </c>
      <c r="G151" s="4" t="s">
        <v>493</v>
      </c>
      <c r="H151" s="4">
        <v>25</v>
      </c>
      <c r="I151" s="4"/>
      <c r="V151" s="4"/>
      <c r="W151" s="4"/>
      <c r="X151" s="4" t="s">
        <v>486</v>
      </c>
      <c r="Y151" s="4">
        <v>5</v>
      </c>
      <c r="Z151" s="19"/>
      <c r="AA151" s="19"/>
      <c r="AB151" s="18"/>
      <c r="AC151" s="18"/>
      <c r="AD151" s="18"/>
      <c r="AE151" s="18"/>
      <c r="AF151" s="18"/>
      <c r="AG151" s="18"/>
      <c r="AH151" s="18"/>
    </row>
    <row r="152" spans="1:34" s="7" customFormat="1" ht="15" customHeight="1">
      <c r="A152" s="4">
        <v>3</v>
      </c>
      <c r="B152" s="4" t="s">
        <v>512</v>
      </c>
      <c r="C152" s="4"/>
      <c r="D152" s="4">
        <v>3</v>
      </c>
      <c r="E152" s="4" t="s">
        <v>524</v>
      </c>
      <c r="F152" s="4">
        <v>3</v>
      </c>
      <c r="G152" s="4" t="s">
        <v>494</v>
      </c>
      <c r="H152" s="4">
        <v>12</v>
      </c>
      <c r="I152" s="4"/>
      <c r="V152" s="4"/>
      <c r="W152" s="4"/>
      <c r="X152" s="4" t="s">
        <v>601</v>
      </c>
      <c r="Y152" s="4">
        <v>8</v>
      </c>
      <c r="Z152" s="19"/>
      <c r="AA152" s="19"/>
      <c r="AB152" s="18"/>
      <c r="AC152" s="18"/>
      <c r="AD152" s="18"/>
      <c r="AE152" s="18"/>
      <c r="AF152" s="18"/>
      <c r="AG152" s="18"/>
      <c r="AH152" s="18"/>
    </row>
    <row r="153" spans="1:34" s="7" customFormat="1">
      <c r="A153" s="4">
        <v>4</v>
      </c>
      <c r="B153" s="4" t="s">
        <v>513</v>
      </c>
      <c r="C153" s="4"/>
      <c r="D153" s="4">
        <v>4</v>
      </c>
      <c r="E153" s="4" t="s">
        <v>31</v>
      </c>
      <c r="F153" s="4">
        <v>4</v>
      </c>
      <c r="G153" s="4" t="s">
        <v>495</v>
      </c>
      <c r="H153" s="4">
        <v>20</v>
      </c>
      <c r="I153" s="4"/>
      <c r="V153" s="4"/>
      <c r="W153" s="4"/>
      <c r="X153" s="4" t="s">
        <v>603</v>
      </c>
      <c r="Y153" s="4">
        <v>5</v>
      </c>
      <c r="Z153" s="19"/>
      <c r="AA153" s="19"/>
      <c r="AB153" s="4"/>
      <c r="AC153" s="4"/>
      <c r="AD153" s="4"/>
      <c r="AE153" s="4"/>
      <c r="AF153" s="4"/>
      <c r="AG153" s="4"/>
      <c r="AH153" s="4"/>
    </row>
    <row r="154" spans="1:34" s="7" customFormat="1" ht="15" customHeight="1">
      <c r="A154" s="4">
        <v>5</v>
      </c>
      <c r="B154" s="4" t="s">
        <v>29</v>
      </c>
      <c r="C154" s="4"/>
      <c r="D154" s="4">
        <v>5</v>
      </c>
      <c r="E154" s="4" t="s">
        <v>32</v>
      </c>
      <c r="F154" s="4">
        <v>5</v>
      </c>
      <c r="G154" s="4" t="s">
        <v>779</v>
      </c>
      <c r="H154" s="4">
        <v>12</v>
      </c>
      <c r="I154" s="4"/>
      <c r="V154" s="4"/>
      <c r="W154" s="4"/>
      <c r="X154" s="4" t="s">
        <v>490</v>
      </c>
      <c r="Y154" s="4">
        <v>5</v>
      </c>
      <c r="Z154" s="19"/>
      <c r="AA154" s="19"/>
      <c r="AB154" s="4"/>
      <c r="AC154" s="4"/>
      <c r="AD154" s="4"/>
      <c r="AE154" s="4"/>
      <c r="AF154" s="4"/>
      <c r="AG154" s="4"/>
      <c r="AH154" s="4"/>
    </row>
    <row r="155" spans="1:34" s="7" customFormat="1">
      <c r="A155" s="4"/>
      <c r="B155" s="4" t="s">
        <v>514</v>
      </c>
      <c r="C155" s="4"/>
      <c r="D155" s="4"/>
      <c r="E155" s="4" t="s">
        <v>333</v>
      </c>
      <c r="F155" s="4">
        <v>6</v>
      </c>
      <c r="G155" s="4" t="s">
        <v>489</v>
      </c>
      <c r="H155" s="4">
        <v>12</v>
      </c>
      <c r="I155" s="4"/>
      <c r="V155" s="4"/>
      <c r="W155" s="4"/>
      <c r="X155" s="4" t="s">
        <v>489</v>
      </c>
      <c r="Y155" s="4">
        <v>5</v>
      </c>
      <c r="Z155" s="19"/>
      <c r="AA155" s="19"/>
      <c r="AB155" s="4"/>
      <c r="AC155" s="4"/>
      <c r="AD155" s="4"/>
      <c r="AE155" s="4"/>
      <c r="AF155" s="4"/>
      <c r="AG155" s="4"/>
      <c r="AH155" s="4"/>
    </row>
    <row r="156" spans="1:34" s="7" customFormat="1" ht="15" customHeight="1">
      <c r="A156" s="4"/>
      <c r="B156" s="4"/>
      <c r="C156" s="4"/>
      <c r="D156" s="4"/>
      <c r="E156" s="4"/>
      <c r="F156" s="4">
        <v>7</v>
      </c>
      <c r="G156" s="4" t="s">
        <v>333</v>
      </c>
      <c r="H156" s="4">
        <v>8</v>
      </c>
      <c r="I156" s="4"/>
      <c r="V156" s="4"/>
      <c r="W156" s="4"/>
      <c r="X156" s="4" t="s">
        <v>333</v>
      </c>
      <c r="Y156" s="4">
        <v>5</v>
      </c>
      <c r="Z156" s="4"/>
      <c r="AA156" s="4"/>
      <c r="AB156" s="4"/>
      <c r="AC156" s="4"/>
      <c r="AD156" s="4"/>
      <c r="AE156" s="4"/>
      <c r="AF156" s="4"/>
      <c r="AG156" s="4"/>
      <c r="AH156" s="4"/>
    </row>
    <row r="157" spans="1:34" s="7" customFormat="1">
      <c r="A157" s="4"/>
      <c r="B157" s="4">
        <v>1</v>
      </c>
      <c r="C157" s="4"/>
      <c r="D157" s="4"/>
      <c r="E157" s="5" t="s">
        <v>233</v>
      </c>
      <c r="F157" s="4"/>
      <c r="G157" s="4"/>
      <c r="H157" s="4"/>
      <c r="I157" s="4"/>
      <c r="V157" s="4"/>
      <c r="W157" s="4"/>
      <c r="X157" s="4"/>
      <c r="Y157" s="4"/>
      <c r="Z157" s="4"/>
      <c r="AA157" s="4"/>
      <c r="AB157" s="4"/>
      <c r="AC157" s="4"/>
      <c r="AD157" s="4"/>
      <c r="AE157" s="4"/>
      <c r="AF157" s="4"/>
      <c r="AG157" s="4"/>
      <c r="AH157" s="4"/>
    </row>
    <row r="158" spans="1:34" s="7" customFormat="1" ht="15" customHeight="1">
      <c r="A158" s="4"/>
      <c r="B158" s="4">
        <v>2</v>
      </c>
      <c r="C158" s="4"/>
      <c r="D158" s="4"/>
      <c r="E158" s="4"/>
      <c r="F158" s="4"/>
      <c r="G158" s="4"/>
      <c r="H158" s="4"/>
      <c r="I158" s="4"/>
      <c r="V158" s="4"/>
      <c r="W158" s="4"/>
      <c r="X158" s="4"/>
      <c r="Y158" s="4"/>
      <c r="Z158" s="4"/>
      <c r="AA158" s="4"/>
      <c r="AB158" s="4"/>
      <c r="AC158" s="4"/>
      <c r="AD158" s="4"/>
      <c r="AE158" s="4"/>
      <c r="AF158" s="4"/>
      <c r="AG158" s="4"/>
      <c r="AH158" s="4"/>
    </row>
    <row r="159" spans="1:34" s="7" customFormat="1">
      <c r="A159" s="4"/>
      <c r="B159" s="4">
        <v>3</v>
      </c>
      <c r="C159" s="4"/>
      <c r="D159" s="4"/>
      <c r="E159" s="4"/>
      <c r="F159" s="4"/>
      <c r="G159" s="4"/>
      <c r="H159" s="4"/>
      <c r="I159" s="4"/>
      <c r="V159" s="4"/>
      <c r="W159" s="4"/>
      <c r="X159" s="4"/>
      <c r="Y159" s="4"/>
      <c r="Z159" s="4"/>
      <c r="AA159" s="4"/>
      <c r="AB159" s="4"/>
      <c r="AC159" s="4"/>
      <c r="AD159" s="4"/>
      <c r="AE159" s="4"/>
      <c r="AF159" s="4"/>
      <c r="AG159" s="4"/>
      <c r="AH159" s="4"/>
    </row>
    <row r="160" spans="1:34" s="7" customFormat="1">
      <c r="B160" s="7">
        <v>4</v>
      </c>
      <c r="V160" s="4"/>
      <c r="W160" s="4"/>
      <c r="X160" s="4"/>
      <c r="Y160" s="4"/>
      <c r="Z160" s="4"/>
      <c r="AA160" s="4"/>
      <c r="AB160" s="4"/>
      <c r="AC160" s="4"/>
      <c r="AD160" s="4"/>
      <c r="AE160" s="4"/>
      <c r="AF160" s="4"/>
      <c r="AG160" s="4"/>
      <c r="AH160" s="4"/>
    </row>
    <row r="161" spans="1:34" s="7" customFormat="1">
      <c r="B161" s="7">
        <v>5</v>
      </c>
      <c r="V161" s="4"/>
      <c r="W161" s="4"/>
      <c r="X161" s="4"/>
      <c r="Y161" s="4"/>
      <c r="Z161" s="4"/>
      <c r="AA161" s="4"/>
      <c r="AB161" s="4"/>
      <c r="AC161" s="4"/>
      <c r="AD161" s="4"/>
      <c r="AE161" s="4"/>
      <c r="AF161" s="4"/>
      <c r="AG161" s="4"/>
      <c r="AH161" s="4"/>
    </row>
    <row r="162" spans="1:34" s="7" customFormat="1">
      <c r="V162" s="4"/>
      <c r="W162" s="4"/>
      <c r="X162" s="4"/>
      <c r="Y162" s="4"/>
      <c r="Z162" s="4"/>
      <c r="AA162" s="4"/>
      <c r="AB162" s="4"/>
      <c r="AC162" s="4"/>
      <c r="AD162" s="4"/>
      <c r="AE162" s="4"/>
      <c r="AF162" s="4"/>
      <c r="AG162" s="4"/>
      <c r="AH162" s="4"/>
    </row>
    <row r="163" spans="1:34" s="7" customFormat="1">
      <c r="V163" s="4"/>
      <c r="W163" s="4"/>
      <c r="X163" s="4"/>
      <c r="Y163" s="4"/>
      <c r="Z163" s="4"/>
      <c r="AA163" s="4"/>
      <c r="AB163" s="4"/>
      <c r="AC163" s="4"/>
      <c r="AD163" s="4"/>
      <c r="AE163" s="4"/>
      <c r="AF163" s="4"/>
      <c r="AG163" s="4"/>
      <c r="AH163" s="4"/>
    </row>
    <row r="164" spans="1:34" s="7" customFormat="1">
      <c r="V164" s="4"/>
      <c r="W164" s="4"/>
      <c r="X164" s="4"/>
      <c r="Y164" s="4"/>
      <c r="Z164" s="4"/>
      <c r="AA164" s="4"/>
      <c r="AB164" s="4"/>
      <c r="AC164" s="4"/>
      <c r="AD164" s="4"/>
      <c r="AE164" s="4"/>
      <c r="AF164" s="4"/>
      <c r="AG164" s="4"/>
      <c r="AH164" s="4"/>
    </row>
    <row r="165" spans="1:34" s="7" customFormat="1">
      <c r="V165" s="4"/>
      <c r="W165" s="4"/>
      <c r="X165" s="4"/>
      <c r="Y165" s="4"/>
      <c r="Z165" s="4"/>
      <c r="AA165" s="4"/>
      <c r="AB165" s="4"/>
      <c r="AC165" s="4"/>
      <c r="AD165" s="4"/>
      <c r="AE165" s="4"/>
      <c r="AF165" s="4"/>
      <c r="AG165" s="4"/>
      <c r="AH165" s="4"/>
    </row>
    <row r="166" spans="1:34" s="7" customFormat="1">
      <c r="V166" s="4"/>
      <c r="W166" s="4"/>
      <c r="X166" s="4"/>
      <c r="Y166" s="4"/>
      <c r="Z166" s="4"/>
      <c r="AA166" s="4"/>
      <c r="AB166" s="4"/>
      <c r="AC166" s="4"/>
      <c r="AD166" s="4"/>
      <c r="AE166" s="4"/>
      <c r="AF166" s="4"/>
      <c r="AG166" s="4"/>
      <c r="AH166" s="4"/>
    </row>
    <row r="167" spans="1:34" s="7" customFormat="1">
      <c r="V167" s="4"/>
      <c r="W167" s="4"/>
      <c r="X167" s="4"/>
      <c r="Y167" s="4"/>
      <c r="Z167" s="4"/>
      <c r="AA167" s="4"/>
      <c r="AB167" s="4"/>
      <c r="AC167" s="4"/>
      <c r="AD167" s="4"/>
      <c r="AE167" s="4"/>
      <c r="AF167" s="4"/>
      <c r="AG167" s="4"/>
      <c r="AH167" s="4"/>
    </row>
    <row r="168" spans="1:34" s="7" customFormat="1">
      <c r="V168" s="4"/>
      <c r="W168" s="4"/>
      <c r="X168" s="4"/>
      <c r="Y168" s="4"/>
      <c r="Z168" s="4"/>
      <c r="AA168" s="4"/>
      <c r="AB168" s="4"/>
      <c r="AC168" s="4"/>
      <c r="AD168" s="4"/>
      <c r="AE168" s="4"/>
      <c r="AF168" s="4"/>
      <c r="AG168" s="4"/>
      <c r="AH168" s="4"/>
    </row>
    <row r="169" spans="1:34" s="7" customFormat="1">
      <c r="V169" s="4"/>
      <c r="W169" s="4"/>
      <c r="X169" s="4"/>
      <c r="Y169" s="4"/>
      <c r="Z169" s="4"/>
      <c r="AA169" s="4"/>
      <c r="AB169" s="4"/>
      <c r="AC169" s="4"/>
      <c r="AD169" s="4"/>
      <c r="AE169" s="4"/>
      <c r="AF169" s="4"/>
      <c r="AG169" s="4"/>
      <c r="AH169" s="4"/>
    </row>
    <row r="170" spans="1:34" s="7" customFormat="1">
      <c r="B170" s="4"/>
      <c r="C170" s="4"/>
      <c r="D170" s="4"/>
      <c r="E170" s="4"/>
      <c r="F170" s="4"/>
      <c r="G170" s="4"/>
      <c r="H170" s="4"/>
      <c r="I170" s="4"/>
      <c r="J170" s="4"/>
      <c r="AA170" s="4"/>
      <c r="AB170" s="4"/>
      <c r="AC170" s="4"/>
      <c r="AD170" s="4"/>
      <c r="AE170" s="4"/>
      <c r="AF170" s="4"/>
      <c r="AG170" s="4"/>
      <c r="AH170" s="4"/>
    </row>
    <row r="171" spans="1:34" s="7" customFormat="1">
      <c r="B171" s="20" t="str">
        <f>IF(D1_Conseil_B&gt;1," ",X150)</f>
        <v xml:space="preserve">Se procurer le rapport annuel de l'entreprise (souvent disponible sur le site web du client). </v>
      </c>
      <c r="C171" s="20"/>
      <c r="D171" s="19"/>
      <c r="E171" s="19"/>
      <c r="F171" s="19"/>
      <c r="G171" s="19"/>
      <c r="H171" s="19"/>
      <c r="I171" s="19"/>
      <c r="J171" s="19"/>
      <c r="K171" s="23"/>
      <c r="L171" s="23"/>
      <c r="M171" s="23"/>
      <c r="N171" s="23"/>
      <c r="O171" s="23"/>
      <c r="P171" s="23"/>
      <c r="Q171" s="23"/>
      <c r="R171" s="23"/>
      <c r="S171" s="23"/>
      <c r="T171" s="23"/>
      <c r="U171" s="23"/>
      <c r="V171" s="23"/>
      <c r="W171" s="23"/>
      <c r="X171" s="23"/>
      <c r="Y171" s="23"/>
      <c r="Z171" s="23"/>
      <c r="AA171" s="19"/>
      <c r="AB171" s="19"/>
      <c r="AC171" s="19"/>
      <c r="AD171" s="19"/>
      <c r="AE171" s="4"/>
      <c r="AF171" s="4"/>
      <c r="AG171" s="4"/>
      <c r="AH171" s="4"/>
    </row>
    <row r="172" spans="1:34" s="7" customFormat="1">
      <c r="A172" s="4"/>
      <c r="B172" s="20" t="str">
        <f>IF(D1_Conseil_B&gt;2," ",X151)</f>
        <v xml:space="preserve">Se faire expliquer les processus de décision dans l'entreprise lors d'un entretien. </v>
      </c>
      <c r="C172" s="20"/>
      <c r="D172" s="19"/>
      <c r="E172" s="19"/>
      <c r="F172" s="19"/>
      <c r="G172" s="19"/>
      <c r="H172" s="19"/>
      <c r="I172" s="19"/>
      <c r="J172" s="23"/>
      <c r="K172" s="23"/>
      <c r="L172" s="23"/>
      <c r="M172" s="23"/>
      <c r="N172" s="23"/>
      <c r="O172" s="23"/>
      <c r="P172" s="23"/>
      <c r="Q172" s="23"/>
      <c r="R172" s="23"/>
      <c r="S172" s="23"/>
      <c r="T172" s="23"/>
      <c r="U172" s="23"/>
      <c r="V172" s="23"/>
      <c r="W172" s="23"/>
      <c r="X172" s="23"/>
      <c r="Y172" s="23"/>
      <c r="Z172" s="23"/>
      <c r="AA172" s="19"/>
      <c r="AB172" s="19"/>
      <c r="AC172" s="19"/>
      <c r="AD172" s="19"/>
      <c r="AE172" s="4"/>
      <c r="AF172" s="4"/>
      <c r="AG172" s="4"/>
      <c r="AH172" s="4"/>
    </row>
    <row r="173" spans="1:34" s="7" customFormat="1">
      <c r="A173" s="4"/>
      <c r="B173" s="20" t="str">
        <f>IF(D1_Conseil_B&gt;3," ",X152)</f>
        <v xml:space="preserve">Demander à un  interlocuteur de commenter l'organigramme de l'entreprise. </v>
      </c>
      <c r="C173" s="20"/>
      <c r="D173" s="19"/>
      <c r="E173" s="19"/>
      <c r="F173" s="19"/>
      <c r="G173" s="19"/>
      <c r="H173" s="19"/>
      <c r="I173" s="19"/>
      <c r="J173" s="23"/>
      <c r="K173" s="23"/>
      <c r="L173" s="23"/>
      <c r="M173" s="23"/>
      <c r="N173" s="23"/>
      <c r="O173" s="23"/>
      <c r="P173" s="23"/>
      <c r="Q173" s="23"/>
      <c r="R173" s="23"/>
      <c r="S173" s="23"/>
      <c r="T173" s="23"/>
      <c r="U173" s="23"/>
      <c r="V173" s="23"/>
      <c r="W173" s="23"/>
      <c r="X173" s="23"/>
      <c r="Y173" s="23"/>
      <c r="Z173" s="23"/>
      <c r="AA173" s="19"/>
      <c r="AB173" s="19"/>
      <c r="AC173" s="19"/>
      <c r="AD173" s="19"/>
      <c r="AE173" s="4"/>
      <c r="AF173" s="4"/>
      <c r="AG173" s="4"/>
      <c r="AH173" s="4"/>
    </row>
    <row r="174" spans="1:34" s="7" customFormat="1">
      <c r="A174" s="4"/>
      <c r="B174" s="20" t="str">
        <f>IF(D1_Conseil_B&gt;4," ",X153)</f>
        <v xml:space="preserve">Penser à remettre l'organigramme de notre entreprise au client. </v>
      </c>
      <c r="C174" s="20"/>
      <c r="D174" s="19"/>
      <c r="E174" s="19"/>
      <c r="F174" s="19"/>
      <c r="G174" s="19"/>
      <c r="H174" s="19"/>
      <c r="I174" s="19"/>
      <c r="J174" s="23"/>
      <c r="K174" s="23"/>
      <c r="L174" s="23"/>
      <c r="M174" s="23"/>
      <c r="N174" s="23"/>
      <c r="O174" s="23"/>
      <c r="P174" s="23"/>
      <c r="Q174" s="23"/>
      <c r="R174" s="23"/>
      <c r="S174" s="23"/>
      <c r="T174" s="23"/>
      <c r="U174" s="23"/>
      <c r="V174" s="23"/>
      <c r="W174" s="23"/>
      <c r="X174" s="23"/>
      <c r="Y174" s="23"/>
      <c r="Z174" s="23"/>
      <c r="AA174" s="19"/>
      <c r="AB174" s="19"/>
      <c r="AC174" s="19"/>
      <c r="AD174" s="19"/>
      <c r="AE174" s="4"/>
      <c r="AF174" s="4"/>
      <c r="AG174" s="4"/>
      <c r="AH174" s="4"/>
    </row>
    <row r="175" spans="1:34" s="7" customFormat="1">
      <c r="A175" s="4"/>
      <c r="B175" s="20" t="str">
        <f>IF(D1_Conseil_B&gt;5," ",X154)</f>
        <v>S'assurer qu'il n'y a pas de modification dans l'organisation de l'entreprise du client.</v>
      </c>
      <c r="C175" s="20"/>
      <c r="D175" s="19"/>
      <c r="E175" s="19"/>
      <c r="F175" s="19"/>
      <c r="G175" s="19"/>
      <c r="H175" s="19"/>
      <c r="I175" s="19"/>
      <c r="J175" s="23"/>
      <c r="K175" s="23"/>
      <c r="L175" s="23"/>
      <c r="M175" s="23"/>
      <c r="N175" s="23"/>
      <c r="O175" s="23"/>
      <c r="P175" s="23"/>
      <c r="Q175" s="23"/>
      <c r="R175" s="23"/>
      <c r="S175" s="23"/>
      <c r="T175" s="23"/>
      <c r="U175" s="23"/>
      <c r="V175" s="23"/>
      <c r="W175" s="23"/>
      <c r="X175" s="23"/>
      <c r="Y175" s="23"/>
      <c r="Z175" s="23"/>
      <c r="AA175" s="19"/>
      <c r="AB175" s="19"/>
      <c r="AC175" s="19"/>
      <c r="AD175" s="19"/>
      <c r="AE175" s="4"/>
      <c r="AF175" s="4"/>
      <c r="AG175" s="4"/>
      <c r="AH175" s="4"/>
    </row>
    <row r="176" spans="1:34" s="7" customFormat="1">
      <c r="A176" s="4"/>
      <c r="B176" s="4"/>
      <c r="C176" s="4"/>
      <c r="D176" s="4"/>
      <c r="E176" s="4"/>
      <c r="F176" s="4"/>
      <c r="G176" s="4"/>
      <c r="H176" s="4"/>
      <c r="I176" s="4"/>
      <c r="AA176" s="4"/>
      <c r="AB176" s="4"/>
      <c r="AC176" s="4"/>
      <c r="AD176" s="4"/>
      <c r="AE176" s="4"/>
      <c r="AF176" s="4"/>
      <c r="AG176" s="4"/>
      <c r="AH176" s="4"/>
    </row>
    <row r="177" spans="1:34" s="7" customFormat="1">
      <c r="A177" s="4"/>
      <c r="B177" s="4"/>
      <c r="C177" s="4"/>
      <c r="D177" s="4"/>
      <c r="E177" s="4"/>
      <c r="F177" s="4"/>
      <c r="G177" s="4"/>
      <c r="H177" s="4"/>
      <c r="I177" s="4"/>
      <c r="AA177" s="4"/>
      <c r="AB177" s="4"/>
      <c r="AC177" s="4"/>
      <c r="AD177" s="4"/>
      <c r="AE177" s="4"/>
      <c r="AF177" s="4"/>
      <c r="AG177" s="4"/>
      <c r="AH177" s="4"/>
    </row>
    <row r="178" spans="1:34" s="7" customFormat="1">
      <c r="A178" s="4"/>
      <c r="B178" s="4"/>
      <c r="C178" s="4"/>
      <c r="D178" s="4"/>
      <c r="E178" s="4"/>
      <c r="F178" s="4"/>
      <c r="G178" s="4"/>
      <c r="H178" s="4"/>
      <c r="I178" s="4"/>
      <c r="AA178" s="4"/>
      <c r="AB178" s="4"/>
      <c r="AC178" s="4"/>
      <c r="AD178" s="4"/>
      <c r="AE178" s="4"/>
      <c r="AF178" s="4"/>
      <c r="AG178" s="4"/>
      <c r="AH178" s="4"/>
    </row>
    <row r="179" spans="1:34" s="7" customFormat="1">
      <c r="AA179" s="4"/>
      <c r="AB179" s="4"/>
      <c r="AC179" s="4"/>
      <c r="AD179" s="4"/>
      <c r="AE179" s="4"/>
      <c r="AF179" s="4"/>
      <c r="AG179" s="4"/>
      <c r="AH179" s="4"/>
    </row>
    <row r="180" spans="1:34" s="7" customFormat="1">
      <c r="AA180" s="4"/>
      <c r="AB180" s="4"/>
      <c r="AC180" s="4"/>
      <c r="AD180" s="4"/>
      <c r="AE180" s="4"/>
      <c r="AF180" s="4"/>
      <c r="AG180" s="4"/>
      <c r="AH180" s="4"/>
    </row>
    <row r="181" spans="1:34" s="7" customFormat="1">
      <c r="AA181" s="4"/>
      <c r="AB181" s="4"/>
      <c r="AC181" s="4"/>
      <c r="AD181" s="4"/>
      <c r="AE181" s="4"/>
      <c r="AF181" s="4"/>
      <c r="AG181" s="4"/>
      <c r="AH181" s="4"/>
    </row>
    <row r="182" spans="1:34" s="7" customFormat="1">
      <c r="AA182" s="4"/>
      <c r="AB182" s="4"/>
      <c r="AC182" s="4"/>
      <c r="AD182" s="4"/>
      <c r="AE182" s="4"/>
      <c r="AF182" s="4"/>
      <c r="AG182" s="4"/>
      <c r="AH182" s="4"/>
    </row>
    <row r="183" spans="1:34" s="7" customFormat="1">
      <c r="AA183" s="4"/>
      <c r="AB183" s="4"/>
      <c r="AC183" s="4"/>
      <c r="AD183" s="4"/>
      <c r="AE183" s="4"/>
      <c r="AF183" s="4"/>
      <c r="AG183" s="4"/>
      <c r="AH183" s="4"/>
    </row>
    <row r="184" spans="1:34" s="7" customFormat="1">
      <c r="AA184" s="4"/>
      <c r="AB184" s="4"/>
      <c r="AC184" s="4"/>
      <c r="AD184" s="4"/>
      <c r="AE184" s="4"/>
      <c r="AF184" s="4"/>
      <c r="AG184" s="4"/>
      <c r="AH184" s="4"/>
    </row>
    <row r="185" spans="1:34" s="7" customFormat="1">
      <c r="AA185" s="4"/>
      <c r="AB185" s="4"/>
      <c r="AC185" s="4"/>
      <c r="AD185" s="4"/>
      <c r="AE185" s="4"/>
      <c r="AF185" s="4"/>
      <c r="AG185" s="4"/>
      <c r="AH185" s="4"/>
    </row>
    <row r="216" spans="22:26" s="4" customFormat="1">
      <c r="V216" s="7"/>
      <c r="W216" s="7"/>
      <c r="X216" s="7"/>
      <c r="Y216" s="7"/>
      <c r="Z216" s="7"/>
    </row>
    <row r="217" spans="22:26" s="4" customFormat="1">
      <c r="V217" s="7"/>
      <c r="W217" s="7"/>
      <c r="X217" s="7"/>
      <c r="Y217" s="7"/>
      <c r="Z217" s="7"/>
    </row>
    <row r="218" spans="22:26" s="4" customFormat="1">
      <c r="V218" s="7"/>
      <c r="W218" s="7"/>
      <c r="X218" s="7"/>
      <c r="Y218" s="7"/>
      <c r="Z218" s="7"/>
    </row>
    <row r="219" spans="22:26" s="4" customFormat="1">
      <c r="V219" s="7"/>
      <c r="W219" s="7"/>
      <c r="X219" s="7"/>
      <c r="Y219" s="7"/>
      <c r="Z219" s="7"/>
    </row>
    <row r="220" spans="22:26" s="4" customFormat="1">
      <c r="V220" s="7"/>
      <c r="W220" s="7"/>
      <c r="X220" s="7"/>
      <c r="Y220" s="7"/>
      <c r="Z220" s="7"/>
    </row>
    <row r="221" spans="22:26" s="4" customFormat="1">
      <c r="V221" s="7"/>
      <c r="W221" s="7"/>
      <c r="X221" s="7"/>
      <c r="Y221" s="7"/>
      <c r="Z221" s="7"/>
    </row>
    <row r="222" spans="22:26" s="4" customFormat="1">
      <c r="V222" s="7"/>
      <c r="W222" s="7"/>
      <c r="X222" s="7"/>
      <c r="Y222" s="7"/>
      <c r="Z222" s="7"/>
    </row>
    <row r="223" spans="22:26" s="4" customFormat="1">
      <c r="V223" s="7"/>
      <c r="W223" s="7"/>
      <c r="X223" s="7"/>
      <c r="Y223" s="7"/>
      <c r="Z223" s="7"/>
    </row>
    <row r="224" spans="22:26" s="4" customFormat="1">
      <c r="V224" s="7"/>
      <c r="W224" s="7"/>
      <c r="X224" s="7"/>
      <c r="Y224" s="7"/>
      <c r="Z224" s="7"/>
    </row>
    <row r="225" spans="22:26" s="4" customFormat="1">
      <c r="V225" s="7"/>
      <c r="W225" s="7"/>
      <c r="X225" s="7"/>
      <c r="Y225" s="7"/>
      <c r="Z225" s="7"/>
    </row>
    <row r="226" spans="22:26" s="4" customFormat="1">
      <c r="V226" s="7"/>
      <c r="W226" s="7"/>
      <c r="X226" s="7"/>
      <c r="Y226" s="7"/>
      <c r="Z226" s="7"/>
    </row>
    <row r="227" spans="22:26" s="4" customFormat="1">
      <c r="V227" s="7"/>
      <c r="W227" s="7"/>
      <c r="X227" s="7"/>
      <c r="Y227" s="7"/>
      <c r="Z227" s="7"/>
    </row>
    <row r="228" spans="22:26" s="4" customFormat="1">
      <c r="V228" s="7"/>
      <c r="W228" s="7"/>
      <c r="X228" s="7"/>
      <c r="Y228" s="7"/>
      <c r="Z228" s="7"/>
    </row>
    <row r="229" spans="22:26" s="4" customFormat="1">
      <c r="V229" s="7"/>
      <c r="W229" s="7"/>
      <c r="X229" s="7"/>
      <c r="Y229" s="7"/>
      <c r="Z229" s="7"/>
    </row>
  </sheetData>
  <sheetProtection algorithmName="SHA-512" hashValue="T64yw8fxXGWEdSxugmeA52uQ11ab9clT6fk9AQZdwv6ShoEKC47OcqMvhOYHMQ1sUPSrpuRMo3Lgbss3eIgibg==" saltValue="tvvTvM1lt9ioR4ODgKE7mQ==" spinCount="100000" sheet="1" objects="1" scenarios="1"/>
  <mergeCells count="36">
    <mergeCell ref="H1:M3"/>
    <mergeCell ref="M23:U23"/>
    <mergeCell ref="S24:U24"/>
    <mergeCell ref="S25:U25"/>
    <mergeCell ref="S26:U26"/>
    <mergeCell ref="F15:U16"/>
    <mergeCell ref="F10:U14"/>
    <mergeCell ref="D21:I22"/>
    <mergeCell ref="N1:P1"/>
    <mergeCell ref="N2:P3"/>
    <mergeCell ref="C19:C20"/>
    <mergeCell ref="D19:I20"/>
    <mergeCell ref="C17:C18"/>
    <mergeCell ref="D17:I18"/>
    <mergeCell ref="M17:U22"/>
    <mergeCell ref="T28:T30"/>
    <mergeCell ref="B17:B26"/>
    <mergeCell ref="F4:H6"/>
    <mergeCell ref="I4:U6"/>
    <mergeCell ref="F7:H9"/>
    <mergeCell ref="I7:U9"/>
    <mergeCell ref="B13:C16"/>
    <mergeCell ref="J17:L18"/>
    <mergeCell ref="J21:L26"/>
    <mergeCell ref="D13:E16"/>
    <mergeCell ref="C25:C26"/>
    <mergeCell ref="D25:I26"/>
    <mergeCell ref="C23:C24"/>
    <mergeCell ref="D23:I24"/>
    <mergeCell ref="C21:C22"/>
    <mergeCell ref="J19:L20"/>
    <mergeCell ref="AA17:AF18"/>
    <mergeCell ref="AA19:AF20"/>
    <mergeCell ref="AA21:AF22"/>
    <mergeCell ref="AA23:AF24"/>
    <mergeCell ref="AA25:AF26"/>
  </mergeCells>
  <conditionalFormatting sqref="B17">
    <cfRule type="cellIs" dxfId="418" priority="51" operator="between">
      <formula>1</formula>
      <formula>5</formula>
    </cfRule>
    <cfRule type="cellIs" dxfId="417" priority="52" operator="between">
      <formula>1</formula>
      <formula>5</formula>
    </cfRule>
    <cfRule type="cellIs" dxfId="416" priority="53" operator="between">
      <formula>1</formula>
      <formula>5</formula>
    </cfRule>
    <cfRule type="cellIs" dxfId="415" priority="54" operator="between">
      <formula>5</formula>
      <formula>5</formula>
    </cfRule>
    <cfRule type="cellIs" dxfId="414" priority="55" operator="between">
      <formula>1</formula>
      <formula>5</formula>
    </cfRule>
    <cfRule type="cellIs" dxfId="413" priority="56" operator="between">
      <formula>1</formula>
      <formula>5</formula>
    </cfRule>
    <cfRule type="cellIs" dxfId="412" priority="57" operator="equal">
      <formula>$A$10</formula>
    </cfRule>
  </conditionalFormatting>
  <conditionalFormatting sqref="C17">
    <cfRule type="cellIs" dxfId="411" priority="101" operator="equal">
      <formula>$W$17</formula>
    </cfRule>
  </conditionalFormatting>
  <conditionalFormatting sqref="C19">
    <cfRule type="cellIs" dxfId="410" priority="96" operator="equal">
      <formula>$W$19</formula>
    </cfRule>
    <cfRule type="cellIs" dxfId="409" priority="97" operator="equal">
      <formula>$W$19</formula>
    </cfRule>
    <cfRule type="cellIs" dxfId="408" priority="99" operator="equal">
      <formula>$W$17</formula>
    </cfRule>
  </conditionalFormatting>
  <conditionalFormatting sqref="C21">
    <cfRule type="cellIs" dxfId="407" priority="93" operator="equal">
      <formula>$W$21</formula>
    </cfRule>
    <cfRule type="cellIs" dxfId="406" priority="94" operator="equal">
      <formula>$W$21</formula>
    </cfRule>
  </conditionalFormatting>
  <conditionalFormatting sqref="C23">
    <cfRule type="cellIs" dxfId="405" priority="91" operator="equal">
      <formula>$W$23</formula>
    </cfRule>
  </conditionalFormatting>
  <conditionalFormatting sqref="C25">
    <cfRule type="cellIs" dxfId="404" priority="89" operator="equal">
      <formula>$W$25</formula>
    </cfRule>
  </conditionalFormatting>
  <conditionalFormatting sqref="D17">
    <cfRule type="cellIs" dxfId="403" priority="100" operator="equal">
      <formula>$V$17</formula>
    </cfRule>
  </conditionalFormatting>
  <conditionalFormatting sqref="D19:I20">
    <cfRule type="cellIs" dxfId="402" priority="62" operator="equal">
      <formula>$V$19</formula>
    </cfRule>
  </conditionalFormatting>
  <conditionalFormatting sqref="D21:I22">
    <cfRule type="cellIs" dxfId="401" priority="60" operator="equal">
      <formula>$V$21</formula>
    </cfRule>
  </conditionalFormatting>
  <conditionalFormatting sqref="D23:I24">
    <cfRule type="cellIs" dxfId="400" priority="59" operator="equal">
      <formula>$V$23</formula>
    </cfRule>
  </conditionalFormatting>
  <conditionalFormatting sqref="D25:I26">
    <cfRule type="cellIs" dxfId="399" priority="58" operator="equal">
      <formula>$V$25</formula>
    </cfRule>
  </conditionalFormatting>
  <conditionalFormatting sqref="J19:L20">
    <cfRule type="cellIs" dxfId="398" priority="35" operator="greaterThan">
      <formula>" "</formula>
    </cfRule>
    <cfRule type="cellIs" dxfId="397" priority="36" operator="greaterThan">
      <formula>" "</formula>
    </cfRule>
  </conditionalFormatting>
  <conditionalFormatting sqref="N1:P1">
    <cfRule type="containsText" dxfId="396" priority="1" operator="containsText" text="expiré">
      <formula>NOT(ISERROR(SEARCH("expiré",N1)))</formula>
    </cfRule>
    <cfRule type="containsText" dxfId="395" priority="2" operator="containsText" text="non">
      <formula>NOT(ISERROR(SEARCH("non",N1)))</formula>
    </cfRule>
    <cfRule type="containsText" dxfId="394" priority="3" operator="containsText" text="OK">
      <formula>NOT(ISERROR(SEARCH("OK",N1)))</formula>
    </cfRule>
  </conditionalFormatting>
  <conditionalFormatting sqref="O25:O26">
    <cfRule type="cellIs" dxfId="393" priority="23" operator="greaterThan">
      <formula>$AC$20</formula>
    </cfRule>
  </conditionalFormatting>
  <conditionalFormatting sqref="Q26:R26">
    <cfRule type="cellIs" dxfId="392" priority="22" operator="greaterThan">
      <formula>#REF!</formula>
    </cfRule>
  </conditionalFormatting>
  <conditionalFormatting sqref="R26">
    <cfRule type="cellIs" dxfId="391" priority="18" operator="greaterThan">
      <formula>$AC$20</formula>
    </cfRule>
    <cfRule type="cellIs" dxfId="390" priority="19" operator="greaterThan">
      <formula>9</formula>
    </cfRule>
    <cfRule type="cellIs" dxfId="389" priority="20" operator="greaterThan">
      <formula>0</formula>
    </cfRule>
    <cfRule type="cellIs" dxfId="388" priority="21" operator="greaterThan">
      <formula>0</formula>
    </cfRule>
  </conditionalFormatting>
  <conditionalFormatting sqref="AA17:AF18">
    <cfRule type="expression" dxfId="387" priority="4">
      <formula>$V$1&gt;0</formula>
    </cfRule>
  </conditionalFormatting>
  <dataValidations count="2">
    <dataValidation type="list" allowBlank="1" showInputMessage="1" showErrorMessage="1" errorTitle="Error_Eval" error="Introduire une valeur de 1 à 5 !" sqref="AF79:AF80 AG80:AK80" xr:uid="{5C3482D0-D5FD-41A0-A879-E411524AC752}">
      <formula1>$AO$71:$AO$73</formula1>
    </dataValidation>
    <dataValidation allowBlank="1" showInputMessage="1" showErrorMessage="1" errorTitle="Error_Eval" error="Introduire une valeur de 1 à 5 !" sqref="E34" xr:uid="{ABB034BB-345F-44BB-9BAF-0661EB9A29B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mc:AlternateContent xmlns:mc="http://schemas.openxmlformats.org/markup-compatibility/2006">
          <mc:Choice Requires="x14">
            <control shapeId="22530" r:id="rId4" name="Spinner 2">
              <controlPr defaultSize="0" autoPict="0">
                <anchor moveWithCells="1" sizeWithCells="1">
                  <from>
                    <xdr:col>1</xdr:col>
                    <xdr:colOff>85725</xdr:colOff>
                    <xdr:row>22</xdr:row>
                    <xdr:rowOff>352425</xdr:rowOff>
                  </from>
                  <to>
                    <xdr:col>1</xdr:col>
                    <xdr:colOff>695325</xdr:colOff>
                    <xdr:row>25</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ACF5-2D89-4F26-824F-FFACD1BA38AD}">
  <sheetPr codeName="Feuil14"/>
  <dimension ref="A1:AR289"/>
  <sheetViews>
    <sheetView showGridLines="0" showRowColHeaders="0" zoomScaleNormal="100" workbookViewId="0">
      <selection activeCell="K29" sqref="K29"/>
    </sheetView>
  </sheetViews>
  <sheetFormatPr baseColWidth="10" defaultColWidth="11.42578125" defaultRowHeight="15"/>
  <cols>
    <col min="1" max="1" width="2.5703125" style="4" customWidth="1"/>
    <col min="2" max="20" width="11.28515625" style="3" customWidth="1"/>
    <col min="21" max="21" width="5.8554687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2" width="11.42578125" style="4"/>
    <col min="33" max="37" width="11.42578125" style="3"/>
    <col min="38" max="38" width="14.140625" style="4" customWidth="1"/>
    <col min="39" max="44" width="11.42578125" style="4"/>
    <col min="45" max="16384" width="11.42578125" style="3"/>
  </cols>
  <sheetData>
    <row r="1" spans="1:44" s="30" customFormat="1" ht="38.25" customHeight="1">
      <c r="A1" s="4"/>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IF(#REF!=D105,0,1)</f>
        <v>#REF!</v>
      </c>
      <c r="Y1" s="5"/>
      <c r="Z1" s="5"/>
      <c r="AA1" s="5"/>
      <c r="AB1" s="5"/>
      <c r="AC1" s="5"/>
      <c r="AD1" s="5"/>
      <c r="AE1" s="5"/>
      <c r="AF1" s="5"/>
      <c r="AG1" s="5"/>
      <c r="AH1" s="5"/>
      <c r="AI1" s="5"/>
      <c r="AJ1" s="5"/>
      <c r="AK1" s="5"/>
      <c r="AL1" s="5"/>
      <c r="AM1" s="4"/>
      <c r="AN1" s="4"/>
    </row>
    <row r="2" spans="1:44" s="30" customFormat="1" ht="18" customHeight="1">
      <c r="A2" s="4" t="s">
        <v>678</v>
      </c>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687</v>
      </c>
      <c r="G4" s="570"/>
      <c r="H4" s="570"/>
      <c r="I4" s="571" t="s">
        <v>690</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697</v>
      </c>
      <c r="G7" s="570"/>
      <c r="H7" s="570"/>
      <c r="I7" s="570" t="s">
        <v>698</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IF(Score3=1,V9,0)</f>
        <v>0</v>
      </c>
      <c r="F9" s="570"/>
      <c r="G9" s="570"/>
      <c r="H9" s="570"/>
      <c r="I9" s="570"/>
      <c r="J9" s="570"/>
      <c r="K9" s="570"/>
      <c r="L9" s="570"/>
      <c r="M9" s="570"/>
      <c r="N9" s="570"/>
      <c r="O9" s="570"/>
      <c r="P9" s="570"/>
      <c r="Q9" s="570"/>
      <c r="R9" s="570"/>
      <c r="S9" s="570"/>
      <c r="T9" s="570"/>
      <c r="U9" s="570"/>
      <c r="V9" s="4">
        <f>Données!X7</f>
        <v>10</v>
      </c>
      <c r="W9" s="4"/>
      <c r="X9" s="5"/>
      <c r="Y9" s="5"/>
      <c r="Z9" s="5"/>
      <c r="AA9" s="5"/>
      <c r="AB9" s="5"/>
      <c r="AC9" s="5"/>
      <c r="AD9" s="5"/>
      <c r="AE9" s="5"/>
      <c r="AF9" s="5"/>
      <c r="AG9" s="5"/>
      <c r="AH9" s="5"/>
      <c r="AI9" s="5"/>
      <c r="AJ9" s="5"/>
      <c r="AK9" s="5"/>
      <c r="AL9" s="5"/>
    </row>
    <row r="10" spans="1:44" ht="15" customHeight="1">
      <c r="B10" s="116"/>
      <c r="C10" s="116"/>
      <c r="D10" s="121"/>
      <c r="E10" s="122"/>
      <c r="F10" s="589" t="s">
        <v>791</v>
      </c>
      <c r="G10" s="589"/>
      <c r="H10" s="589"/>
      <c r="I10" s="589"/>
      <c r="J10" s="589"/>
      <c r="K10" s="589"/>
      <c r="L10" s="589"/>
      <c r="M10" s="589"/>
      <c r="N10" s="589"/>
      <c r="O10" s="589"/>
      <c r="P10" s="589"/>
      <c r="Q10" s="589"/>
      <c r="R10" s="589"/>
      <c r="S10" s="589"/>
      <c r="T10" s="589"/>
      <c r="U10" s="589"/>
      <c r="V10" s="4"/>
      <c r="W10" s="4">
        <f>IF(S9="OUI",H139,0)</f>
        <v>0</v>
      </c>
      <c r="X10" s="5"/>
      <c r="Y10" s="5"/>
      <c r="Z10" s="5"/>
      <c r="AA10" s="5"/>
      <c r="AB10" s="5"/>
      <c r="AC10" s="5"/>
      <c r="AD10" s="5"/>
      <c r="AE10" s="5"/>
      <c r="AF10" s="5"/>
      <c r="AG10" s="5"/>
      <c r="AH10" s="5"/>
      <c r="AI10" s="5"/>
      <c r="AJ10" s="5"/>
      <c r="AK10" s="5"/>
      <c r="AL10" s="5"/>
    </row>
    <row r="11" spans="1:44" ht="15" customHeight="1">
      <c r="A11" s="4">
        <f>IF(Score3=2,V11,0)</f>
        <v>0</v>
      </c>
      <c r="D11" s="123"/>
      <c r="E11" s="122"/>
      <c r="F11" s="589"/>
      <c r="G11" s="589"/>
      <c r="H11" s="589"/>
      <c r="I11" s="589"/>
      <c r="J11" s="589"/>
      <c r="K11" s="589"/>
      <c r="L11" s="589"/>
      <c r="M11" s="589"/>
      <c r="N11" s="589"/>
      <c r="O11" s="589"/>
      <c r="P11" s="589"/>
      <c r="Q11" s="589"/>
      <c r="R11" s="589"/>
      <c r="S11" s="589"/>
      <c r="T11" s="589"/>
      <c r="U11" s="589"/>
      <c r="V11" s="4">
        <f>Données!X8</f>
        <v>10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807</v>
      </c>
      <c r="D17" s="575" t="str">
        <f>IF(CodeA3="inactif"," ",AA17)</f>
        <v xml:space="preserve"> </v>
      </c>
      <c r="E17" s="575"/>
      <c r="F17" s="575"/>
      <c r="G17" s="575"/>
      <c r="H17" s="575"/>
      <c r="I17" s="575"/>
      <c r="J17" s="579" t="s">
        <v>608</v>
      </c>
      <c r="K17" s="579"/>
      <c r="L17" s="579"/>
      <c r="M17" s="583" t="s">
        <v>815</v>
      </c>
      <c r="N17" s="583"/>
      <c r="O17" s="583"/>
      <c r="P17" s="583"/>
      <c r="Q17" s="583"/>
      <c r="R17" s="583"/>
      <c r="S17" s="583"/>
      <c r="T17" s="583"/>
      <c r="U17" s="583"/>
      <c r="V17" s="169" t="str">
        <f>IF(B17=1,D17," ")</f>
        <v xml:space="preserve"> </v>
      </c>
      <c r="W17" s="169" t="str">
        <f>IF(B17=1,C17," ")</f>
        <v xml:space="preserve"> </v>
      </c>
      <c r="X17" s="5">
        <f>IF(Score3=1,Y17,0)</f>
        <v>0</v>
      </c>
      <c r="Y17" s="5">
        <v>0</v>
      </c>
      <c r="AA17" s="559" t="str">
        <f>IF(V1&gt;0," ","Décideur actuellement inconnu")</f>
        <v>Décideur actuellement inconnu</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808</v>
      </c>
      <c r="D19" s="587" t="str">
        <f>IF(CodeA3="inactif"," ",AA19)</f>
        <v xml:space="preserve"> </v>
      </c>
      <c r="E19" s="587"/>
      <c r="F19" s="587"/>
      <c r="G19" s="587"/>
      <c r="H19" s="587"/>
      <c r="I19" s="587"/>
      <c r="J19" s="581" t="str">
        <f>IF(B17&lt;&gt;"?",Comments!C22,"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IF(Score3=2,Y19,0)</f>
        <v>0</v>
      </c>
      <c r="Y19" s="5">
        <v>15</v>
      </c>
      <c r="Z19" s="5"/>
      <c r="AA19" s="561" t="str">
        <f>IF(V1&gt;0," ","Décision prise en dehors de l’organisation locale")</f>
        <v>Décision prise en dehors de l’organisation locale</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809</v>
      </c>
      <c r="D21" s="575" t="str">
        <f>IF(CodeA3="inactif"," ",AA21)</f>
        <v xml:space="preserve"> </v>
      </c>
      <c r="E21" s="575"/>
      <c r="F21" s="575"/>
      <c r="G21" s="575"/>
      <c r="H21" s="575"/>
      <c r="I21" s="575"/>
      <c r="J21" s="580" t="str">
        <f>Comments!C20</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IF(Score3=3,Y21,0)</f>
        <v>0</v>
      </c>
      <c r="Y21" s="5">
        <v>40</v>
      </c>
      <c r="Z21" s="5"/>
      <c r="AA21" s="561" t="str">
        <f>IF(V1&gt;0," ","Décision prise localement, mais pas de rencontre avec le décideur")</f>
        <v>Décision prise localement, mais pas de rencontre avec le décideur</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810</v>
      </c>
      <c r="D23" s="575" t="str">
        <f>IF(CodeA3="inactif"," ",AA23)</f>
        <v xml:space="preserve"> </v>
      </c>
      <c r="E23" s="575"/>
      <c r="F23" s="575"/>
      <c r="G23" s="575"/>
      <c r="H23" s="575"/>
      <c r="I23" s="575"/>
      <c r="J23" s="580"/>
      <c r="K23" s="580"/>
      <c r="L23" s="580"/>
      <c r="M23" s="584" t="str">
        <f>Dim_2_N!M23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IF(Score3=4,Y23,0)</f>
        <v>0</v>
      </c>
      <c r="Y23" s="5">
        <v>75</v>
      </c>
      <c r="Z23" s="5"/>
      <c r="AA23" s="561" t="str">
        <f>IF(V1&gt;0," ","Rencontre avec le décideur,                               mais jamais seul")</f>
        <v>Rencontre avec le décideur,                               mais jamais seul</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811</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IF(Score3=5,Y25,0)</f>
        <v>0</v>
      </c>
      <c r="Y25" s="5">
        <v>100</v>
      </c>
      <c r="Z25" s="5"/>
      <c r="AA25" s="561" t="str">
        <f>IF(V1&gt;0," ","Rencontre avec le décideur                                   seul en face-à-face")</f>
        <v>Rencontre avec le décideur                                   seul en face-à-face</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160"/>
      <c r="E34" s="299">
        <f>IF(B17="?",0,B17)</f>
        <v>0</v>
      </c>
      <c r="F34" s="36">
        <f>Score3</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39"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39"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39"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39"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39"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39"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39"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39"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39"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39"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39"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39" ht="15" customHeight="1">
      <c r="B60" s="157"/>
      <c r="C60" s="157"/>
      <c r="D60" s="157"/>
      <c r="E60" s="157"/>
      <c r="F60" s="158"/>
      <c r="G60" s="158"/>
      <c r="H60" s="158"/>
      <c r="I60" s="158"/>
      <c r="J60" s="158"/>
      <c r="K60" s="158"/>
      <c r="L60" s="159"/>
      <c r="M60" s="159"/>
      <c r="N60" s="159"/>
      <c r="O60" s="159"/>
      <c r="P60" s="159"/>
      <c r="Q60" s="159"/>
      <c r="R60" s="159"/>
      <c r="S60" s="159"/>
      <c r="T60" s="159"/>
      <c r="U60" s="159"/>
      <c r="V60" s="4"/>
      <c r="W60" s="4"/>
      <c r="X60" s="5"/>
      <c r="Y60" s="5"/>
      <c r="Z60" s="5"/>
      <c r="AA60" s="5"/>
      <c r="AB60" s="5"/>
      <c r="AC60" s="5"/>
      <c r="AD60" s="5"/>
      <c r="AE60" s="5"/>
      <c r="AF60" s="5"/>
      <c r="AG60" s="5"/>
      <c r="AH60" s="5"/>
      <c r="AI60" s="5"/>
      <c r="AJ60" s="5"/>
      <c r="AK60" s="5"/>
      <c r="AL60" s="5"/>
    </row>
    <row r="61" spans="2:39" ht="15" customHeight="1">
      <c r="B61" s="157"/>
      <c r="C61" s="157"/>
      <c r="D61" s="157"/>
      <c r="E61" s="157"/>
      <c r="F61" s="158"/>
      <c r="G61" s="158"/>
      <c r="H61" s="158"/>
      <c r="I61" s="158"/>
      <c r="J61" s="158"/>
      <c r="K61" s="158"/>
      <c r="L61" s="159"/>
      <c r="M61" s="159"/>
      <c r="N61" s="159"/>
      <c r="O61" s="159"/>
      <c r="P61" s="159"/>
      <c r="Q61" s="159"/>
      <c r="R61" s="159"/>
      <c r="S61" s="159"/>
      <c r="T61" s="159"/>
      <c r="U61" s="159"/>
      <c r="V61" s="4"/>
      <c r="W61" s="4"/>
      <c r="X61" s="5"/>
      <c r="Y61" s="5"/>
      <c r="Z61" s="5"/>
      <c r="AA61" s="5"/>
      <c r="AB61" s="5"/>
      <c r="AC61" s="5"/>
      <c r="AD61" s="5"/>
      <c r="AE61" s="5"/>
      <c r="AF61" s="5"/>
      <c r="AG61" s="5"/>
      <c r="AH61" s="5"/>
      <c r="AI61" s="5"/>
      <c r="AJ61" s="5"/>
      <c r="AK61" s="5"/>
      <c r="AL61" s="5"/>
    </row>
    <row r="62" spans="2:39" s="4" customFormat="1" ht="15" customHeight="1">
      <c r="B62" s="4">
        <v>2</v>
      </c>
      <c r="AG62" s="5"/>
      <c r="AH62" s="5"/>
      <c r="AJ62" s="5"/>
      <c r="AK62" s="5"/>
      <c r="AM62" s="4" t="e">
        <f>VLOOKUP(E34,#REF!,2)</f>
        <v>#REF!</v>
      </c>
    </row>
    <row r="63" spans="2:39" s="4" customFormat="1" ht="15" customHeight="1">
      <c r="B63" s="4">
        <v>3</v>
      </c>
      <c r="AG63" s="5"/>
      <c r="AH63" s="5"/>
      <c r="AJ63" s="5"/>
      <c r="AK63" s="5"/>
    </row>
    <row r="64" spans="2:39"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C67" s="4"/>
      <c r="AD67" s="4"/>
      <c r="AE67" s="4"/>
      <c r="AF67" s="4"/>
      <c r="AL67" s="8"/>
      <c r="AO67" s="7" t="s">
        <v>462</v>
      </c>
    </row>
    <row r="68" spans="1:41" s="7" customFormat="1" ht="15" customHeight="1">
      <c r="A68" s="4"/>
      <c r="V68" s="4"/>
      <c r="W68" s="4"/>
      <c r="X68" s="4"/>
      <c r="Y68" s="4"/>
      <c r="Z68" s="4"/>
      <c r="AA68" s="4"/>
      <c r="AB68" s="4"/>
      <c r="AC68" s="4"/>
      <c r="AD68" s="4"/>
      <c r="AE68" s="4"/>
      <c r="AF68" s="4"/>
      <c r="AL68" s="8"/>
    </row>
    <row r="69" spans="1:41" s="7" customFormat="1" ht="15" customHeight="1">
      <c r="A69" s="4"/>
      <c r="V69" s="4"/>
      <c r="W69" s="4"/>
      <c r="X69" s="4"/>
      <c r="Y69" s="4"/>
      <c r="Z69" s="4"/>
      <c r="AA69" s="4"/>
      <c r="AB69" s="4"/>
      <c r="AC69" s="4"/>
      <c r="AD69" s="102"/>
      <c r="AE69" s="102"/>
      <c r="AF69" s="102"/>
      <c r="AL69" s="8"/>
    </row>
    <row r="70" spans="1:41" s="7" customFormat="1" ht="15" customHeight="1">
      <c r="A70" s="4"/>
      <c r="V70" s="4"/>
      <c r="W70" s="4"/>
      <c r="X70" s="4"/>
      <c r="Y70" s="4"/>
      <c r="Z70" s="4"/>
      <c r="AA70" s="4"/>
      <c r="AB70" s="4"/>
      <c r="AC70" s="4"/>
      <c r="AD70" s="102"/>
      <c r="AE70" s="102"/>
      <c r="AF70" s="102"/>
      <c r="AL70" s="8"/>
      <c r="AN70" s="127"/>
      <c r="AO70" s="127" t="e">
        <f>'Données graphiques'!$I$19</f>
        <v>#REF!</v>
      </c>
    </row>
    <row r="71" spans="1:41" s="7" customFormat="1" ht="15" customHeight="1">
      <c r="A71" s="4"/>
      <c r="V71" s="4"/>
      <c r="W71" s="4"/>
      <c r="X71" s="4"/>
      <c r="Y71" s="4"/>
      <c r="Z71" s="4"/>
      <c r="AA71" s="4"/>
      <c r="AB71" s="4"/>
      <c r="AC71" s="4"/>
      <c r="AD71" s="102"/>
      <c r="AE71" s="102"/>
      <c r="AF71" s="102"/>
      <c r="AL71" s="8"/>
      <c r="AN71" s="127"/>
      <c r="AO71" s="127" t="e">
        <f>2-AO70</f>
        <v>#REF!</v>
      </c>
    </row>
    <row r="72" spans="1:41" s="7" customFormat="1" ht="15" customHeight="1">
      <c r="A72" s="4"/>
      <c r="V72" s="4"/>
      <c r="W72" s="4"/>
      <c r="X72" s="4"/>
      <c r="Y72" s="4"/>
      <c r="Z72" s="4"/>
      <c r="AA72" s="4"/>
      <c r="AB72" s="4"/>
      <c r="AC72" s="4"/>
      <c r="AD72" s="102"/>
      <c r="AE72" s="102"/>
      <c r="AF72" s="102"/>
      <c r="AN72" s="127"/>
    </row>
    <row r="73" spans="1:41" s="7" customFormat="1" ht="15" customHeight="1">
      <c r="A73" s="4"/>
      <c r="V73" s="4"/>
      <c r="W73" s="4"/>
      <c r="X73" s="4"/>
      <c r="Y73" s="4"/>
      <c r="Z73" s="4"/>
      <c r="AA73" s="4"/>
      <c r="AB73" s="4"/>
      <c r="AC73" s="4"/>
      <c r="AD73" s="102"/>
      <c r="AE73" s="102"/>
      <c r="AF73" s="102"/>
    </row>
    <row r="74" spans="1:41" s="7" customFormat="1" ht="8.4499999999999993" customHeight="1">
      <c r="A74" s="4"/>
      <c r="V74" s="4"/>
      <c r="W74" s="4"/>
      <c r="X74" s="4"/>
      <c r="Y74" s="4"/>
      <c r="Z74" s="4"/>
      <c r="AA74" s="4"/>
      <c r="AB74" s="4"/>
      <c r="AC74" s="4"/>
      <c r="AD74" s="102"/>
      <c r="AE74" s="102"/>
      <c r="AF74" s="102"/>
      <c r="AG74" s="126"/>
      <c r="AH74" s="126"/>
      <c r="AI74" s="126"/>
      <c r="AJ74" s="126"/>
      <c r="AK74" s="126"/>
    </row>
    <row r="75" spans="1:41" s="7" customFormat="1">
      <c r="A75" s="4"/>
      <c r="V75" s="4"/>
      <c r="W75" s="4"/>
      <c r="X75" s="4"/>
      <c r="Y75" s="4"/>
      <c r="Z75" s="4"/>
      <c r="AA75" s="4"/>
      <c r="AB75" s="4"/>
      <c r="AC75" s="4"/>
      <c r="AD75" s="4"/>
      <c r="AE75" s="4"/>
      <c r="AF75" s="4"/>
    </row>
    <row r="76" spans="1:41" s="7" customFormat="1">
      <c r="A76" s="4"/>
      <c r="V76" s="4"/>
      <c r="W76" s="4"/>
      <c r="X76" s="4"/>
      <c r="Y76" s="4"/>
      <c r="Z76" s="4"/>
      <c r="AA76" s="4"/>
      <c r="AB76" s="4"/>
      <c r="AC76" s="4"/>
      <c r="AD76" s="4"/>
      <c r="AE76" s="4"/>
      <c r="AF76" s="4"/>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B82" s="128"/>
      <c r="C82" s="128"/>
      <c r="D82" s="129"/>
      <c r="V82" s="4"/>
      <c r="W82" s="4"/>
      <c r="X82" s="4"/>
      <c r="Y82" s="4"/>
      <c r="Z82" s="4"/>
      <c r="AA82" s="4"/>
      <c r="AB82" s="4"/>
      <c r="AC82" s="4"/>
    </row>
    <row r="83" spans="1:32" s="7" customFormat="1" ht="21.2" customHeight="1">
      <c r="B83" s="128"/>
      <c r="C83" s="128"/>
      <c r="D83" s="129"/>
      <c r="V83" s="4"/>
      <c r="W83" s="4"/>
      <c r="X83" s="4"/>
      <c r="Y83" s="4"/>
      <c r="Z83" s="4"/>
      <c r="AA83" s="4"/>
      <c r="AB83" s="4"/>
      <c r="AC83" s="4"/>
    </row>
    <row r="84" spans="1:32" s="7" customFormat="1">
      <c r="V84" s="4"/>
      <c r="W84" s="4"/>
      <c r="X84" s="4"/>
      <c r="Y84" s="4"/>
      <c r="Z84" s="4"/>
      <c r="AA84" s="4"/>
      <c r="AB84" s="4"/>
      <c r="AC84" s="4"/>
    </row>
    <row r="85" spans="1:32" s="7" customFormat="1">
      <c r="V85" s="4"/>
      <c r="W85" s="4"/>
      <c r="X85" s="4"/>
      <c r="Y85" s="4"/>
      <c r="Z85" s="4"/>
      <c r="AA85" s="4"/>
      <c r="AB85" s="4"/>
      <c r="AC85" s="4"/>
    </row>
    <row r="86" spans="1:32" s="7" customFormat="1">
      <c r="V86" s="4"/>
      <c r="W86" s="4"/>
      <c r="X86" s="4"/>
      <c r="Y86" s="4"/>
      <c r="Z86" s="4"/>
      <c r="AA86" s="4"/>
      <c r="AB86" s="4"/>
      <c r="AC86" s="4"/>
    </row>
    <row r="87" spans="1:32" s="7" customFormat="1" ht="13.7" customHeight="1">
      <c r="V87" s="4"/>
      <c r="W87" s="4"/>
      <c r="X87" s="4"/>
      <c r="Y87" s="4"/>
      <c r="Z87" s="4"/>
      <c r="AA87" s="4"/>
      <c r="AB87" s="4"/>
      <c r="AC87" s="4"/>
    </row>
    <row r="88" spans="1:32" s="7" customFormat="1" ht="15" customHeight="1">
      <c r="V88" s="4"/>
      <c r="W88" s="4"/>
      <c r="X88" s="4"/>
      <c r="Y88" s="4"/>
      <c r="Z88" s="4"/>
      <c r="AA88" s="4"/>
      <c r="AB88" s="4"/>
      <c r="AC88" s="4"/>
    </row>
    <row r="89" spans="1:32" s="7" customFormat="1" ht="15" customHeight="1">
      <c r="V89" s="4"/>
      <c r="W89" s="4"/>
      <c r="X89" s="4"/>
      <c r="Y89" s="4"/>
      <c r="Z89" s="4"/>
      <c r="AA89" s="4"/>
      <c r="AB89" s="4"/>
      <c r="AC89" s="4"/>
    </row>
    <row r="90" spans="1:32" s="7" customFormat="1" ht="18.75" customHeight="1">
      <c r="V90" s="4"/>
      <c r="W90" s="4"/>
      <c r="X90" s="4"/>
      <c r="Y90" s="4"/>
      <c r="Z90" s="4"/>
      <c r="AA90" s="4"/>
      <c r="AB90" s="4"/>
      <c r="AC90" s="4"/>
    </row>
    <row r="91" spans="1:32" s="7" customFormat="1" ht="15" customHeight="1">
      <c r="V91" s="4"/>
      <c r="W91" s="4"/>
      <c r="X91" s="4"/>
      <c r="Y91" s="4"/>
      <c r="Z91" s="4"/>
      <c r="AA91" s="4"/>
      <c r="AB91" s="4"/>
      <c r="AC91" s="4"/>
    </row>
    <row r="92" spans="1:32" s="7" customFormat="1" ht="15" customHeight="1">
      <c r="B92" s="8"/>
      <c r="C92" s="8"/>
      <c r="V92" s="4"/>
      <c r="W92" s="4"/>
      <c r="X92" s="4"/>
      <c r="Y92" s="4"/>
      <c r="Z92" s="5"/>
      <c r="AA92" s="4"/>
      <c r="AB92" s="4"/>
      <c r="AC92" s="4"/>
    </row>
    <row r="93" spans="1:32" s="7" customFormat="1">
      <c r="B93" s="8"/>
      <c r="C93" s="8"/>
      <c r="V93" s="4"/>
      <c r="W93" s="4"/>
      <c r="X93" s="4"/>
      <c r="Y93" s="4"/>
      <c r="Z93" s="5"/>
      <c r="AA93" s="5">
        <f>IF(EXPIRE=1,0,1)</f>
        <v>0</v>
      </c>
      <c r="AB93" s="5"/>
      <c r="AC93" s="5"/>
      <c r="AD93" s="8"/>
      <c r="AE93" s="8"/>
    </row>
    <row r="94" spans="1:32"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IF(EXPIRE=1,0,2)</f>
        <v>0</v>
      </c>
      <c r="AB94" s="5"/>
      <c r="AC94" s="5"/>
      <c r="AD94" s="8"/>
    </row>
    <row r="95" spans="1:32"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IF(EXPIRE=1,0,3)</f>
        <v>0</v>
      </c>
      <c r="AB95" s="5"/>
      <c r="AC95" s="5"/>
      <c r="AD95" s="8"/>
      <c r="AE95" s="8"/>
    </row>
    <row r="96" spans="1:32"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IF(EXPIRE=1,0,4)</f>
        <v>0</v>
      </c>
      <c r="AB96" s="5"/>
      <c r="AC96" s="5"/>
      <c r="AD96" s="8"/>
      <c r="AE96" s="8"/>
    </row>
    <row r="97" spans="1:34"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IF(EXPIRE=1,0,5)</f>
        <v>0</v>
      </c>
      <c r="AB97" s="5"/>
      <c r="AC97" s="5"/>
      <c r="AD97" s="8"/>
      <c r="AE97" s="8"/>
    </row>
    <row r="98" spans="1:34" s="7" customFormat="1">
      <c r="B98" s="8"/>
      <c r="C98" s="8"/>
      <c r="D98" s="8"/>
      <c r="E98" s="8"/>
      <c r="F98" s="8"/>
      <c r="G98" s="8"/>
      <c r="H98" s="8"/>
      <c r="I98" s="8"/>
      <c r="J98" s="8"/>
      <c r="K98" s="8"/>
      <c r="L98" s="8"/>
      <c r="M98" s="8"/>
      <c r="N98" s="8"/>
      <c r="O98" s="8"/>
      <c r="P98" s="8"/>
      <c r="Q98" s="8"/>
      <c r="R98" s="8"/>
      <c r="S98" s="8"/>
      <c r="T98" s="8"/>
      <c r="U98" s="8"/>
      <c r="V98" s="5"/>
      <c r="W98" s="5"/>
      <c r="X98" s="5" t="e">
        <f>VLOOKUP(E34,D101:E105,2)</f>
        <v>#N/A</v>
      </c>
      <c r="Y98" s="5"/>
      <c r="Z98" s="5"/>
      <c r="AA98" s="4"/>
      <c r="AB98" s="4"/>
      <c r="AC98" s="4"/>
    </row>
    <row r="99" spans="1:34" s="7" customFormat="1">
      <c r="A99" s="4"/>
      <c r="B99" s="4"/>
      <c r="C99" s="4"/>
      <c r="D99" s="4"/>
      <c r="E99" s="4"/>
      <c r="F99" s="4"/>
      <c r="G99" s="4"/>
      <c r="H99" s="4"/>
      <c r="I99" s="4"/>
      <c r="J99" s="4"/>
      <c r="K99" s="4"/>
      <c r="L99" s="4"/>
      <c r="M99" s="4"/>
      <c r="N99" s="4"/>
      <c r="V99" s="4"/>
      <c r="W99" s="4"/>
      <c r="X99" s="4"/>
      <c r="Y99" s="4"/>
      <c r="Z99" s="4"/>
      <c r="AA99" s="4"/>
      <c r="AB99" s="4"/>
      <c r="AC99" s="4"/>
    </row>
    <row r="100" spans="1:34" s="7" customFormat="1" ht="13.7" customHeight="1">
      <c r="A100" s="4">
        <v>0</v>
      </c>
      <c r="B100" s="4" t="s">
        <v>638</v>
      </c>
      <c r="C100" s="4"/>
      <c r="D100" s="4"/>
      <c r="E100" s="4"/>
      <c r="F100" s="4">
        <v>0</v>
      </c>
      <c r="G100" s="4" t="s">
        <v>638</v>
      </c>
      <c r="H100" s="4"/>
      <c r="I100" s="4"/>
      <c r="J100" s="4" t="e">
        <f>VLOOKUP(D2_conseil_B,D101:E105,2)</f>
        <v>#N/A</v>
      </c>
      <c r="K100" s="4"/>
      <c r="L100" s="4"/>
      <c r="M100" s="4"/>
      <c r="N100" s="4"/>
      <c r="V100" s="4"/>
      <c r="W100" s="4"/>
      <c r="X100" s="4" t="s">
        <v>638</v>
      </c>
      <c r="Y100" s="4"/>
      <c r="Z100" s="4"/>
      <c r="AA100" s="4"/>
      <c r="AB100" s="4"/>
      <c r="AC100" s="4"/>
    </row>
    <row r="101" spans="1:34" s="7" customFormat="1" ht="13.7" customHeight="1">
      <c r="A101" s="4">
        <v>1</v>
      </c>
      <c r="B101" s="4" t="s">
        <v>522</v>
      </c>
      <c r="C101" s="4"/>
      <c r="D101" s="18">
        <v>1</v>
      </c>
      <c r="E101" s="4" t="s">
        <v>496</v>
      </c>
      <c r="F101" s="4">
        <v>1</v>
      </c>
      <c r="G101" s="4" t="s">
        <v>354</v>
      </c>
      <c r="H101" s="19">
        <v>10</v>
      </c>
      <c r="I101" s="19"/>
      <c r="J101" s="18"/>
      <c r="K101" s="18"/>
      <c r="L101" s="18"/>
      <c r="M101" s="18"/>
      <c r="N101" s="18"/>
      <c r="V101" s="4"/>
      <c r="W101" s="4"/>
      <c r="X101" s="4" t="s">
        <v>491</v>
      </c>
      <c r="Y101" s="4">
        <v>5</v>
      </c>
      <c r="Z101" s="19"/>
      <c r="AA101" s="18"/>
      <c r="AB101" s="18"/>
      <c r="AC101" s="18"/>
      <c r="AD101" s="24"/>
      <c r="AE101" s="24"/>
      <c r="AF101" s="24"/>
      <c r="AG101" s="24"/>
      <c r="AH101" s="24"/>
    </row>
    <row r="102" spans="1:34" s="7" customFormat="1" ht="13.7" customHeight="1">
      <c r="A102" s="4">
        <v>2</v>
      </c>
      <c r="B102" s="4" t="s">
        <v>78</v>
      </c>
      <c r="C102" s="4"/>
      <c r="D102" s="18">
        <v>2</v>
      </c>
      <c r="E102" s="4" t="s">
        <v>400</v>
      </c>
      <c r="F102" s="4">
        <v>2</v>
      </c>
      <c r="G102" s="4" t="s">
        <v>355</v>
      </c>
      <c r="H102" s="19">
        <v>15</v>
      </c>
      <c r="I102" s="19"/>
      <c r="J102" s="18"/>
      <c r="K102" s="18"/>
      <c r="L102" s="18"/>
      <c r="M102" s="18"/>
      <c r="N102" s="18"/>
      <c r="V102" s="4"/>
      <c r="W102" s="4"/>
      <c r="X102" s="4" t="s">
        <v>486</v>
      </c>
      <c r="Y102" s="4">
        <v>5</v>
      </c>
      <c r="Z102" s="19"/>
      <c r="AA102" s="18"/>
      <c r="AB102" s="18"/>
      <c r="AC102" s="18"/>
      <c r="AD102" s="24"/>
      <c r="AE102" s="24"/>
      <c r="AF102" s="24"/>
      <c r="AG102" s="24"/>
      <c r="AH102" s="24"/>
    </row>
    <row r="103" spans="1:34" s="7" customFormat="1" ht="13.7" customHeight="1">
      <c r="A103" s="4">
        <v>3</v>
      </c>
      <c r="B103" s="4" t="s">
        <v>523</v>
      </c>
      <c r="C103" s="4"/>
      <c r="D103" s="18">
        <v>3</v>
      </c>
      <c r="E103" s="4" t="s">
        <v>401</v>
      </c>
      <c r="F103" s="4">
        <v>3</v>
      </c>
      <c r="G103" s="4" t="s">
        <v>604</v>
      </c>
      <c r="H103" s="19">
        <v>15</v>
      </c>
      <c r="I103" s="19"/>
      <c r="J103" s="18"/>
      <c r="K103" s="18"/>
      <c r="L103" s="18"/>
      <c r="M103" s="18"/>
      <c r="N103" s="18"/>
      <c r="V103" s="4"/>
      <c r="W103" s="4"/>
      <c r="X103" s="4" t="s">
        <v>601</v>
      </c>
      <c r="Y103" s="4">
        <v>8</v>
      </c>
      <c r="Z103" s="19"/>
      <c r="AA103" s="18"/>
      <c r="AB103" s="18"/>
      <c r="AC103" s="18"/>
      <c r="AD103" s="24"/>
      <c r="AE103" s="24"/>
      <c r="AF103" s="24"/>
      <c r="AG103" s="24"/>
      <c r="AH103" s="24"/>
    </row>
    <row r="104" spans="1:34" s="7" customFormat="1" ht="13.7" customHeight="1">
      <c r="A104" s="4">
        <v>4</v>
      </c>
      <c r="B104" s="4" t="s">
        <v>499</v>
      </c>
      <c r="C104" s="4"/>
      <c r="D104" s="4">
        <v>4</v>
      </c>
      <c r="E104" s="4" t="s">
        <v>71</v>
      </c>
      <c r="F104" s="4">
        <v>4</v>
      </c>
      <c r="G104" s="4" t="s">
        <v>356</v>
      </c>
      <c r="H104" s="19">
        <v>20</v>
      </c>
      <c r="I104" s="19"/>
      <c r="J104" s="4"/>
      <c r="K104" s="4"/>
      <c r="L104" s="4"/>
      <c r="M104" s="4"/>
      <c r="N104" s="4"/>
      <c r="V104" s="4"/>
      <c r="W104" s="4"/>
      <c r="X104" s="4" t="s">
        <v>603</v>
      </c>
      <c r="Y104" s="4">
        <v>5</v>
      </c>
      <c r="Z104" s="19"/>
      <c r="AA104" s="4"/>
      <c r="AB104" s="4"/>
      <c r="AC104" s="4"/>
    </row>
    <row r="105" spans="1:34" s="7" customFormat="1" ht="13.7" customHeight="1">
      <c r="A105" s="4">
        <v>5</v>
      </c>
      <c r="B105" s="4" t="s">
        <v>500</v>
      </c>
      <c r="C105" s="4"/>
      <c r="D105" s="4">
        <v>5</v>
      </c>
      <c r="E105" s="4" t="s">
        <v>72</v>
      </c>
      <c r="F105" s="4">
        <v>5</v>
      </c>
      <c r="G105" s="4" t="s">
        <v>357</v>
      </c>
      <c r="H105" s="19">
        <v>10</v>
      </c>
      <c r="I105" s="19"/>
      <c r="J105" s="4"/>
      <c r="K105" s="4"/>
      <c r="L105" s="4"/>
      <c r="M105" s="4"/>
      <c r="N105" s="4"/>
      <c r="V105" s="4"/>
      <c r="W105" s="4"/>
      <c r="X105" s="4" t="s">
        <v>490</v>
      </c>
      <c r="Y105" s="4">
        <v>5</v>
      </c>
      <c r="Z105" s="19"/>
      <c r="AA105" s="4"/>
      <c r="AB105" s="4"/>
      <c r="AC105" s="4"/>
    </row>
    <row r="106" spans="1:34" s="7" customFormat="1" ht="13.7" customHeight="1">
      <c r="A106" s="4"/>
      <c r="B106" s="4" t="s">
        <v>501</v>
      </c>
      <c r="C106" s="4"/>
      <c r="D106" s="4"/>
      <c r="E106" s="4" t="s">
        <v>333</v>
      </c>
      <c r="F106" s="19">
        <v>6</v>
      </c>
      <c r="G106" s="19" t="s">
        <v>489</v>
      </c>
      <c r="H106" s="19">
        <v>10</v>
      </c>
      <c r="I106" s="19"/>
      <c r="J106" s="4"/>
      <c r="K106" s="4"/>
      <c r="L106" s="4"/>
      <c r="M106" s="4"/>
      <c r="N106" s="4"/>
      <c r="V106" s="4"/>
      <c r="W106" s="4"/>
      <c r="X106" s="4" t="s">
        <v>489</v>
      </c>
      <c r="Y106" s="4">
        <v>5</v>
      </c>
      <c r="Z106" s="19"/>
      <c r="AA106" s="4"/>
      <c r="AB106" s="4"/>
      <c r="AC106" s="4"/>
    </row>
    <row r="107" spans="1:34" s="7" customFormat="1" ht="13.7" customHeight="1">
      <c r="A107" s="4"/>
      <c r="B107" s="4"/>
      <c r="C107" s="4"/>
      <c r="D107" s="4"/>
      <c r="E107" s="4"/>
      <c r="F107" s="4">
        <v>7</v>
      </c>
      <c r="G107" s="4" t="s">
        <v>333</v>
      </c>
      <c r="H107" s="4">
        <v>8</v>
      </c>
      <c r="I107" s="4"/>
      <c r="J107" s="4"/>
      <c r="K107" s="4"/>
      <c r="L107" s="4"/>
      <c r="M107" s="4"/>
      <c r="N107" s="4"/>
      <c r="V107" s="4"/>
      <c r="W107" s="4"/>
      <c r="X107" s="4" t="s">
        <v>333</v>
      </c>
      <c r="Y107" s="4">
        <v>5</v>
      </c>
      <c r="Z107" s="4"/>
      <c r="AA107" s="4"/>
      <c r="AB107" s="4"/>
      <c r="AC107" s="4"/>
    </row>
    <row r="108" spans="1:34" s="7" customFormat="1" ht="13.7" customHeight="1">
      <c r="A108" s="4"/>
      <c r="B108" s="4"/>
      <c r="C108" s="4"/>
      <c r="D108" s="4"/>
      <c r="E108" s="5"/>
      <c r="F108" s="4"/>
      <c r="G108" s="4"/>
      <c r="H108" s="4"/>
      <c r="I108" s="4"/>
      <c r="J108" s="4"/>
      <c r="K108" s="4"/>
      <c r="L108" s="4"/>
      <c r="M108" s="4"/>
      <c r="N108" s="4"/>
      <c r="V108" s="4"/>
      <c r="W108" s="4"/>
      <c r="X108" s="4"/>
      <c r="Y108" s="4"/>
      <c r="Z108" s="4"/>
      <c r="AA108" s="4"/>
      <c r="AB108" s="4"/>
      <c r="AC108" s="4"/>
    </row>
    <row r="109" spans="1:34" s="7" customFormat="1" ht="13.7" customHeight="1">
      <c r="V109" s="4"/>
      <c r="W109" s="4"/>
      <c r="X109" s="4"/>
      <c r="Y109" s="4"/>
      <c r="Z109" s="4"/>
      <c r="AA109" s="4"/>
      <c r="AB109" s="4"/>
      <c r="AC109" s="4"/>
    </row>
    <row r="110" spans="1:34" s="7" customFormat="1" ht="13.7" customHeight="1">
      <c r="V110" s="4"/>
      <c r="W110" s="4"/>
      <c r="X110" s="4"/>
      <c r="Y110" s="4"/>
      <c r="Z110" s="4"/>
      <c r="AA110" s="4"/>
      <c r="AB110" s="4"/>
      <c r="AC110" s="4"/>
    </row>
    <row r="111" spans="1:34" s="7" customFormat="1" ht="13.7" customHeight="1">
      <c r="V111" s="4"/>
      <c r="W111" s="4"/>
      <c r="X111" s="4"/>
      <c r="Y111" s="4"/>
      <c r="Z111" s="4"/>
      <c r="AA111" s="4"/>
      <c r="AB111" s="4"/>
      <c r="AC111" s="4"/>
    </row>
    <row r="112" spans="1:34" s="7" customFormat="1" ht="13.7" customHeight="1">
      <c r="V112" s="4"/>
      <c r="W112" s="4"/>
      <c r="X112" s="4"/>
      <c r="Y112" s="4"/>
      <c r="Z112" s="4"/>
      <c r="AA112" s="4"/>
      <c r="AB112" s="4"/>
      <c r="AC112" s="4"/>
    </row>
    <row r="113" spans="1:32" s="7" customFormat="1">
      <c r="V113" s="4"/>
      <c r="W113" s="4"/>
      <c r="X113" s="4"/>
      <c r="Y113" s="4"/>
      <c r="Z113" s="4"/>
      <c r="AA113" s="4"/>
      <c r="AB113" s="4"/>
      <c r="AC113" s="4"/>
    </row>
    <row r="114" spans="1:32" s="7" customFormat="1">
      <c r="V114" s="4"/>
      <c r="W114" s="4"/>
      <c r="X114" s="4"/>
      <c r="Y114" s="4"/>
      <c r="Z114" s="4"/>
      <c r="AA114" s="4"/>
      <c r="AB114" s="4"/>
      <c r="AC114" s="4"/>
    </row>
    <row r="115" spans="1:32" s="7" customFormat="1">
      <c r="V115" s="4"/>
      <c r="W115" s="4"/>
      <c r="X115" s="4"/>
      <c r="Y115" s="4"/>
      <c r="Z115" s="4"/>
      <c r="AA115" s="4"/>
      <c r="AB115" s="4"/>
      <c r="AC115" s="4"/>
    </row>
    <row r="116" spans="1:32" s="4" customFormat="1"/>
    <row r="117" spans="1:32" s="4" customFormat="1"/>
    <row r="118" spans="1:32" s="4" customFormat="1"/>
    <row r="119" spans="1:32" s="4" customFormat="1"/>
    <row r="120" spans="1:32" s="4" customFormat="1"/>
    <row r="121" spans="1:32" s="4" customFormat="1"/>
    <row r="122" spans="1:32" s="4" customFormat="1"/>
    <row r="123" spans="1:32" s="4" customFormat="1"/>
    <row r="124" spans="1:32" s="4" customFormat="1"/>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4" customFormat="1"/>
    <row r="129" spans="1:32" s="4" customFormat="1"/>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7" customFormat="1">
      <c r="V138" s="4"/>
      <c r="W138" s="4"/>
      <c r="X138" s="4"/>
      <c r="Y138" s="4"/>
      <c r="Z138" s="4"/>
      <c r="AA138" s="4"/>
      <c r="AB138" s="4"/>
      <c r="AC138" s="4"/>
      <c r="AD138" s="4"/>
      <c r="AE138" s="4"/>
      <c r="AF138" s="4"/>
    </row>
    <row r="139" spans="1:32" s="7" customFormat="1">
      <c r="V139" s="4"/>
      <c r="W139" s="4"/>
      <c r="X139" s="4"/>
      <c r="Y139" s="4"/>
      <c r="Z139" s="4"/>
      <c r="AA139" s="4"/>
      <c r="AB139" s="4"/>
      <c r="AC139" s="4"/>
      <c r="AD139" s="4"/>
      <c r="AE139" s="4"/>
      <c r="AF139" s="4"/>
    </row>
    <row r="140" spans="1:32" s="7" customFormat="1">
      <c r="V140" s="4"/>
      <c r="W140" s="4"/>
      <c r="X140" s="4"/>
      <c r="Y140" s="4"/>
      <c r="Z140" s="4"/>
      <c r="AA140" s="4"/>
      <c r="AB140" s="4"/>
      <c r="AC140" s="4"/>
      <c r="AD140" s="4"/>
      <c r="AE140" s="4"/>
      <c r="AF140" s="4"/>
    </row>
    <row r="141" spans="1:32" s="7" customFormat="1">
      <c r="V141" s="4"/>
      <c r="W141" s="4"/>
      <c r="X141" s="4"/>
      <c r="Y141" s="4"/>
      <c r="Z141" s="4"/>
      <c r="AA141" s="4"/>
      <c r="AB141" s="4"/>
      <c r="AC141" s="4"/>
      <c r="AD141" s="4"/>
      <c r="AE141" s="4"/>
      <c r="AF141" s="4"/>
    </row>
    <row r="142" spans="1:32" s="7" customFormat="1">
      <c r="A142" s="4"/>
      <c r="B142" s="4"/>
      <c r="C142" s="4"/>
      <c r="D142" s="4"/>
      <c r="E142" s="4"/>
      <c r="F142" s="4"/>
      <c r="G142" s="4"/>
      <c r="H142" s="4"/>
      <c r="I142" s="4"/>
      <c r="J142" s="4"/>
      <c r="V142" s="4"/>
      <c r="W142" s="4"/>
      <c r="X142" s="4"/>
      <c r="Y142" s="4"/>
      <c r="Z142" s="4"/>
      <c r="AA142" s="4"/>
      <c r="AB142" s="4"/>
      <c r="AC142" s="4"/>
      <c r="AD142" s="4"/>
      <c r="AE142" s="4"/>
      <c r="AF142" s="4"/>
    </row>
    <row r="143" spans="1:32" s="7" customFormat="1">
      <c r="A143" s="4">
        <v>0</v>
      </c>
      <c r="B143" s="4" t="s">
        <v>638</v>
      </c>
      <c r="C143" s="4"/>
      <c r="D143" s="4"/>
      <c r="E143" s="4"/>
      <c r="F143" s="4">
        <v>0</v>
      </c>
      <c r="G143" s="4"/>
      <c r="H143" s="4"/>
      <c r="I143" s="4"/>
      <c r="J143" s="4"/>
      <c r="V143" s="4"/>
      <c r="W143" s="4"/>
      <c r="X143" s="4" t="s">
        <v>638</v>
      </c>
      <c r="Y143" s="4"/>
      <c r="Z143" s="4"/>
      <c r="AA143" s="4"/>
      <c r="AB143" s="4"/>
      <c r="AC143" s="4"/>
      <c r="AD143" s="4"/>
      <c r="AE143" s="4"/>
      <c r="AF143" s="4"/>
    </row>
    <row r="144" spans="1:32" s="4" customFormat="1" ht="15" customHeight="1">
      <c r="A144" s="4">
        <v>1</v>
      </c>
      <c r="B144" s="4" t="s">
        <v>522</v>
      </c>
      <c r="C144" s="4">
        <v>1</v>
      </c>
      <c r="D144" s="4" t="s">
        <v>496</v>
      </c>
      <c r="E144" s="4">
        <v>1</v>
      </c>
      <c r="F144" s="4">
        <v>1</v>
      </c>
      <c r="G144" s="4" t="s">
        <v>354</v>
      </c>
      <c r="H144" s="4">
        <v>25</v>
      </c>
      <c r="I144" s="19"/>
      <c r="J144" s="19"/>
      <c r="K144" s="18"/>
      <c r="L144" s="18"/>
      <c r="M144" s="18"/>
      <c r="N144" s="18"/>
      <c r="O144" s="18"/>
      <c r="P144" s="18"/>
      <c r="Q144" s="18"/>
    </row>
    <row r="145" spans="1:25" s="4" customFormat="1">
      <c r="A145" s="4">
        <v>2</v>
      </c>
      <c r="B145" s="4" t="s">
        <v>78</v>
      </c>
      <c r="C145" s="4">
        <v>2</v>
      </c>
      <c r="D145" s="4" t="s">
        <v>400</v>
      </c>
      <c r="E145" s="4">
        <v>2</v>
      </c>
      <c r="F145" s="4">
        <v>2</v>
      </c>
      <c r="G145" s="4" t="s">
        <v>355</v>
      </c>
      <c r="H145" s="4">
        <v>25</v>
      </c>
      <c r="I145" s="19"/>
      <c r="J145" s="19"/>
      <c r="K145" s="18"/>
      <c r="L145" s="18"/>
      <c r="M145" s="18"/>
      <c r="N145" s="18"/>
      <c r="O145" s="18"/>
      <c r="P145" s="18"/>
      <c r="Q145" s="18"/>
    </row>
    <row r="146" spans="1:25" s="4" customFormat="1" ht="15" customHeight="1">
      <c r="A146" s="4">
        <v>3</v>
      </c>
      <c r="B146" s="4" t="s">
        <v>523</v>
      </c>
      <c r="C146" s="4">
        <v>3</v>
      </c>
      <c r="D146" s="4" t="s">
        <v>401</v>
      </c>
      <c r="E146" s="4">
        <v>3</v>
      </c>
      <c r="F146" s="4">
        <v>3</v>
      </c>
      <c r="G146" s="4" t="s">
        <v>604</v>
      </c>
      <c r="H146" s="4">
        <v>12</v>
      </c>
      <c r="I146" s="19"/>
      <c r="J146" s="19"/>
      <c r="K146" s="18"/>
      <c r="L146" s="18"/>
      <c r="M146" s="18"/>
      <c r="N146" s="18"/>
      <c r="O146" s="18"/>
      <c r="P146" s="18"/>
      <c r="Q146" s="18"/>
    </row>
    <row r="147" spans="1:25" s="4" customFormat="1">
      <c r="A147" s="4">
        <v>4</v>
      </c>
      <c r="B147" s="4" t="s">
        <v>499</v>
      </c>
      <c r="C147" s="4">
        <v>4</v>
      </c>
      <c r="D147" s="4" t="s">
        <v>71</v>
      </c>
      <c r="E147" s="4">
        <v>4</v>
      </c>
      <c r="F147" s="4">
        <v>4</v>
      </c>
      <c r="G147" s="4" t="s">
        <v>356</v>
      </c>
      <c r="H147" s="4">
        <v>20</v>
      </c>
      <c r="I147" s="19"/>
      <c r="J147" s="19"/>
    </row>
    <row r="148" spans="1:25" s="4" customFormat="1" ht="15" customHeight="1">
      <c r="A148" s="4">
        <v>5</v>
      </c>
      <c r="B148" s="4" t="s">
        <v>500</v>
      </c>
      <c r="C148" s="4">
        <v>5</v>
      </c>
      <c r="D148" s="4" t="s">
        <v>72</v>
      </c>
      <c r="E148" s="4">
        <v>5</v>
      </c>
      <c r="F148" s="4">
        <v>5</v>
      </c>
      <c r="G148" s="4" t="s">
        <v>357</v>
      </c>
      <c r="H148" s="4">
        <v>12</v>
      </c>
      <c r="I148" s="19"/>
      <c r="J148" s="19"/>
    </row>
    <row r="149" spans="1:25" s="4" customFormat="1">
      <c r="B149" s="4" t="s">
        <v>501</v>
      </c>
      <c r="D149" s="4" t="s">
        <v>333</v>
      </c>
      <c r="E149" s="4">
        <v>6</v>
      </c>
      <c r="F149" s="4">
        <v>6</v>
      </c>
      <c r="G149" s="4">
        <v>6</v>
      </c>
      <c r="H149" s="4">
        <v>12</v>
      </c>
      <c r="I149" s="19"/>
      <c r="J149" s="19"/>
    </row>
    <row r="150" spans="1:25" s="4" customFormat="1" ht="15" customHeight="1">
      <c r="F150" s="4">
        <v>7</v>
      </c>
      <c r="K150" s="7"/>
      <c r="L150" s="7"/>
      <c r="M150" s="7"/>
      <c r="X150" s="4" t="s">
        <v>333</v>
      </c>
      <c r="Y150" s="4">
        <v>5</v>
      </c>
    </row>
    <row r="151" spans="1:25" s="4" customFormat="1">
      <c r="B151" s="4">
        <v>1</v>
      </c>
      <c r="E151" s="5" t="s">
        <v>233</v>
      </c>
      <c r="K151" s="7"/>
      <c r="L151" s="7"/>
      <c r="M151" s="7"/>
    </row>
    <row r="152" spans="1:25" s="4" customFormat="1" ht="15" customHeight="1">
      <c r="B152" s="4">
        <v>2</v>
      </c>
      <c r="K152" s="7"/>
      <c r="L152" s="7"/>
      <c r="M152" s="7"/>
    </row>
    <row r="153" spans="1:25" s="4" customFormat="1">
      <c r="A153" s="7"/>
      <c r="B153" s="7">
        <v>3</v>
      </c>
      <c r="C153" s="7"/>
      <c r="D153" s="7"/>
      <c r="E153" s="7"/>
      <c r="F153" s="7"/>
      <c r="G153" s="7"/>
      <c r="H153" s="7"/>
      <c r="I153" s="7"/>
      <c r="J153" s="7"/>
      <c r="K153" s="7"/>
      <c r="L153" s="7"/>
      <c r="M153" s="7"/>
    </row>
    <row r="154" spans="1:25" s="4" customFormat="1">
      <c r="A154" s="7"/>
      <c r="B154" s="7">
        <v>4</v>
      </c>
      <c r="C154" s="7"/>
      <c r="D154" s="7"/>
      <c r="E154" s="7"/>
      <c r="F154" s="7"/>
      <c r="G154" s="7"/>
      <c r="H154" s="7"/>
      <c r="I154" s="7"/>
      <c r="J154" s="7"/>
      <c r="K154" s="7"/>
      <c r="L154" s="7"/>
      <c r="M154" s="7"/>
    </row>
    <row r="155" spans="1:25" s="4" customFormat="1">
      <c r="A155" s="7"/>
      <c r="B155" s="7">
        <v>5</v>
      </c>
      <c r="C155" s="7"/>
      <c r="D155" s="7"/>
      <c r="E155" s="7"/>
      <c r="F155" s="7"/>
      <c r="G155" s="7"/>
      <c r="H155" s="7"/>
      <c r="I155" s="7"/>
      <c r="J155" s="7"/>
      <c r="K155" s="7"/>
      <c r="L155" s="7"/>
      <c r="M155" s="7"/>
    </row>
    <row r="156" spans="1:25" s="4" customFormat="1">
      <c r="A156" s="7"/>
      <c r="B156" s="7"/>
      <c r="C156" s="7"/>
      <c r="D156" s="7"/>
      <c r="E156" s="7"/>
      <c r="F156" s="7"/>
      <c r="G156" s="7"/>
      <c r="H156" s="7"/>
      <c r="I156" s="7"/>
      <c r="J156" s="7"/>
      <c r="K156" s="7"/>
      <c r="L156" s="7"/>
      <c r="M156" s="7"/>
    </row>
    <row r="157" spans="1:25" s="4" customFormat="1">
      <c r="A157" s="7"/>
      <c r="B157" s="7"/>
      <c r="C157" s="7"/>
      <c r="D157" s="7"/>
      <c r="E157" s="7"/>
      <c r="F157" s="7"/>
      <c r="G157" s="7"/>
      <c r="H157" s="7"/>
      <c r="I157" s="7"/>
      <c r="J157" s="7"/>
      <c r="K157" s="7"/>
      <c r="L157" s="7"/>
      <c r="M157" s="7"/>
    </row>
    <row r="158" spans="1:25" s="4" customFormat="1">
      <c r="A158" s="7"/>
      <c r="B158" s="7"/>
      <c r="C158" s="7"/>
      <c r="D158" s="7"/>
      <c r="E158" s="7"/>
      <c r="F158" s="7"/>
      <c r="G158" s="7"/>
      <c r="H158" s="7"/>
      <c r="I158" s="7"/>
      <c r="J158" s="7"/>
      <c r="K158" s="7"/>
      <c r="L158" s="7"/>
      <c r="M158" s="7"/>
    </row>
    <row r="159" spans="1:25" s="4" customFormat="1">
      <c r="A159" s="7"/>
      <c r="B159" s="7"/>
      <c r="C159" s="7"/>
      <c r="D159" s="7"/>
      <c r="E159" s="7"/>
      <c r="F159" s="7"/>
      <c r="G159" s="7"/>
      <c r="H159" s="7"/>
      <c r="I159" s="7"/>
      <c r="J159" s="7"/>
      <c r="K159" s="7"/>
      <c r="L159" s="7"/>
      <c r="M159" s="7"/>
    </row>
    <row r="160" spans="1:25" s="4" customFormat="1">
      <c r="A160" s="7"/>
      <c r="B160" s="7"/>
      <c r="C160" s="7"/>
      <c r="D160" s="7"/>
      <c r="E160" s="7"/>
      <c r="F160" s="7"/>
      <c r="G160" s="7"/>
      <c r="H160" s="7"/>
      <c r="I160" s="7"/>
      <c r="J160" s="7"/>
      <c r="K160" s="7"/>
      <c r="L160" s="7"/>
      <c r="M160" s="7"/>
    </row>
    <row r="161" spans="1:30" s="4" customFormat="1">
      <c r="A161" s="7"/>
      <c r="B161" s="7"/>
      <c r="C161" s="7"/>
      <c r="D161" s="7"/>
      <c r="E161" s="7"/>
      <c r="F161" s="7"/>
      <c r="G161" s="7"/>
      <c r="H161" s="7"/>
      <c r="I161" s="7"/>
      <c r="J161" s="7"/>
      <c r="K161" s="7"/>
      <c r="L161" s="7"/>
      <c r="M161" s="7"/>
    </row>
    <row r="162" spans="1:30" s="4" customFormat="1">
      <c r="A162" s="7"/>
      <c r="B162" s="7"/>
      <c r="C162" s="7"/>
      <c r="D162" s="7"/>
      <c r="E162" s="7"/>
      <c r="F162" s="7"/>
      <c r="G162" s="7"/>
      <c r="H162" s="7"/>
      <c r="I162" s="7"/>
      <c r="J162" s="7"/>
      <c r="K162" s="7"/>
      <c r="L162" s="7"/>
      <c r="M162" s="7"/>
    </row>
    <row r="163" spans="1:30" s="4" customFormat="1">
      <c r="A163" s="7"/>
      <c r="B163" s="7"/>
      <c r="C163" s="7"/>
      <c r="D163" s="7"/>
      <c r="E163" s="7"/>
      <c r="F163" s="7"/>
      <c r="G163" s="7"/>
      <c r="H163" s="7"/>
      <c r="I163" s="7"/>
      <c r="J163" s="7"/>
      <c r="K163" s="7"/>
      <c r="L163" s="7"/>
      <c r="M163" s="7"/>
    </row>
    <row r="164" spans="1:30" s="4" customFormat="1">
      <c r="A164" s="7"/>
      <c r="B164" s="7"/>
      <c r="C164" s="7"/>
      <c r="D164" s="7"/>
      <c r="E164" s="7"/>
      <c r="F164" s="7"/>
      <c r="G164" s="7"/>
      <c r="H164" s="7"/>
      <c r="I164" s="7"/>
      <c r="J164" s="7"/>
      <c r="K164" s="7"/>
      <c r="L164" s="7"/>
      <c r="M164" s="7"/>
    </row>
    <row r="165" spans="1:30" s="4" customFormat="1">
      <c r="A165" s="7"/>
      <c r="B165" s="22">
        <f>IF(D1_Conseil_B&gt;1," ",X144)</f>
        <v>0</v>
      </c>
      <c r="C165" s="22"/>
      <c r="D165" s="23"/>
      <c r="E165" s="23"/>
      <c r="F165" s="23"/>
      <c r="G165" s="23"/>
      <c r="H165" s="23"/>
      <c r="I165" s="23"/>
      <c r="J165" s="23"/>
      <c r="K165" s="23"/>
      <c r="L165" s="23"/>
      <c r="M165" s="23"/>
      <c r="N165" s="19"/>
      <c r="O165" s="19"/>
      <c r="P165" s="19"/>
      <c r="Q165" s="19"/>
      <c r="R165" s="19"/>
      <c r="S165" s="19"/>
      <c r="T165" s="19"/>
      <c r="U165" s="19"/>
      <c r="V165" s="19"/>
      <c r="W165" s="19"/>
      <c r="X165" s="19"/>
      <c r="Y165" s="19"/>
      <c r="Z165" s="19"/>
      <c r="AA165" s="19"/>
      <c r="AB165" s="19"/>
      <c r="AC165" s="19"/>
      <c r="AD165" s="19"/>
    </row>
    <row r="166" spans="1:30" s="4" customFormat="1">
      <c r="A166" s="7"/>
      <c r="B166" s="22">
        <f>IF(D1_Conseil_B&gt;2," ",X145)</f>
        <v>0</v>
      </c>
      <c r="C166" s="22"/>
      <c r="D166" s="23"/>
      <c r="E166" s="23"/>
      <c r="F166" s="23"/>
      <c r="G166" s="23"/>
      <c r="H166" s="23"/>
      <c r="I166" s="23"/>
      <c r="J166" s="23"/>
      <c r="K166" s="23"/>
      <c r="L166" s="23"/>
      <c r="M166" s="23"/>
      <c r="N166" s="19"/>
      <c r="O166" s="19"/>
      <c r="P166" s="19"/>
      <c r="Q166" s="19"/>
      <c r="R166" s="19"/>
      <c r="S166" s="19"/>
      <c r="T166" s="19"/>
      <c r="U166" s="19"/>
      <c r="V166" s="19"/>
      <c r="W166" s="19"/>
      <c r="X166" s="19"/>
      <c r="Y166" s="19"/>
      <c r="Z166" s="19"/>
      <c r="AA166" s="19"/>
      <c r="AB166" s="19"/>
      <c r="AC166" s="19"/>
      <c r="AD166" s="19"/>
    </row>
    <row r="167" spans="1:30" s="4" customFormat="1">
      <c r="A167" s="7"/>
      <c r="B167" s="22">
        <f>IF(D1_Conseil_B&gt;3," ",X146)</f>
        <v>0</v>
      </c>
      <c r="C167" s="22"/>
      <c r="D167" s="23"/>
      <c r="E167" s="23"/>
      <c r="F167" s="23"/>
      <c r="G167" s="23"/>
      <c r="H167" s="23"/>
      <c r="I167" s="23"/>
      <c r="J167" s="23"/>
      <c r="K167" s="23"/>
      <c r="L167" s="23"/>
      <c r="M167" s="23"/>
      <c r="N167" s="19"/>
      <c r="O167" s="19"/>
      <c r="P167" s="19"/>
      <c r="Q167" s="19"/>
      <c r="R167" s="19"/>
      <c r="S167" s="19"/>
      <c r="T167" s="19"/>
      <c r="U167" s="19"/>
      <c r="V167" s="19"/>
      <c r="W167" s="19"/>
      <c r="X167" s="19"/>
      <c r="Y167" s="19"/>
      <c r="Z167" s="19"/>
      <c r="AA167" s="19"/>
      <c r="AB167" s="19"/>
      <c r="AC167" s="19"/>
      <c r="AD167" s="19"/>
    </row>
    <row r="168" spans="1:30" s="4" customFormat="1">
      <c r="A168" s="7"/>
      <c r="B168" s="22">
        <f>IF(D1_Conseil_B&gt;4," ",X147)</f>
        <v>0</v>
      </c>
      <c r="C168" s="22"/>
      <c r="D168" s="23"/>
      <c r="E168" s="23"/>
      <c r="F168" s="23"/>
      <c r="G168" s="23"/>
      <c r="H168" s="23"/>
      <c r="I168" s="23"/>
      <c r="J168" s="23"/>
      <c r="K168" s="23"/>
      <c r="L168" s="23"/>
      <c r="M168" s="23"/>
      <c r="N168" s="19"/>
      <c r="O168" s="19"/>
      <c r="P168" s="19"/>
      <c r="Q168" s="19"/>
      <c r="R168" s="19"/>
      <c r="S168" s="19"/>
      <c r="T168" s="19"/>
      <c r="U168" s="19"/>
      <c r="V168" s="19"/>
      <c r="W168" s="19"/>
      <c r="X168" s="19"/>
      <c r="Y168" s="19"/>
      <c r="Z168" s="19"/>
      <c r="AA168" s="19"/>
      <c r="AB168" s="19"/>
      <c r="AC168" s="19"/>
      <c r="AD168" s="19"/>
    </row>
    <row r="169" spans="1:30" s="4" customFormat="1">
      <c r="A169" s="7"/>
      <c r="B169" s="22">
        <f>IF(D1_Conseil_B&gt;5," ",X148)</f>
        <v>0</v>
      </c>
      <c r="C169" s="22"/>
      <c r="D169" s="23"/>
      <c r="E169" s="23"/>
      <c r="F169" s="23"/>
      <c r="G169" s="23"/>
      <c r="H169" s="23"/>
      <c r="I169" s="23"/>
      <c r="J169" s="23"/>
      <c r="K169" s="23"/>
      <c r="L169" s="23"/>
      <c r="M169" s="23"/>
      <c r="N169" s="19"/>
      <c r="O169" s="19"/>
      <c r="P169" s="19"/>
      <c r="Q169" s="19"/>
      <c r="R169" s="19"/>
      <c r="S169" s="19"/>
      <c r="T169" s="19"/>
      <c r="U169" s="19"/>
      <c r="V169" s="19"/>
      <c r="W169" s="19"/>
      <c r="X169" s="19"/>
      <c r="Y169" s="19"/>
      <c r="Z169" s="19"/>
      <c r="AA169" s="19"/>
      <c r="AB169" s="19"/>
      <c r="AC169" s="19"/>
      <c r="AD169" s="19"/>
    </row>
    <row r="170" spans="1:30" s="4" customFormat="1"/>
    <row r="171" spans="1:30" s="4" customFormat="1"/>
    <row r="172" spans="1:30">
      <c r="V172" s="4"/>
      <c r="W172" s="4"/>
      <c r="X172" s="4"/>
    </row>
    <row r="173" spans="1:30">
      <c r="V173" s="4"/>
      <c r="W173" s="4"/>
      <c r="X173" s="4"/>
    </row>
    <row r="174" spans="1:30">
      <c r="V174" s="4"/>
      <c r="W174" s="4"/>
      <c r="X174" s="4"/>
    </row>
    <row r="175" spans="1:30">
      <c r="V175" s="4"/>
      <c r="W175" s="4"/>
      <c r="X175" s="4"/>
    </row>
    <row r="176" spans="1: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22:24">
      <c r="V209" s="4"/>
      <c r="W209" s="4"/>
      <c r="X209" s="4"/>
    </row>
    <row r="210" spans="22:24">
      <c r="V210" s="4"/>
      <c r="W210" s="4"/>
      <c r="X210" s="4"/>
    </row>
    <row r="211" spans="22:24" s="4" customFormat="1"/>
    <row r="212" spans="22:24" s="4" customFormat="1"/>
    <row r="213" spans="22:24" s="4" customFormat="1"/>
    <row r="214" spans="22:24" s="4" customFormat="1"/>
    <row r="215" spans="22:24" s="4" customFormat="1"/>
    <row r="216" spans="22:24" s="4" customFormat="1"/>
    <row r="217" spans="22:24" s="4" customFormat="1"/>
    <row r="218" spans="22:24" s="4" customFormat="1"/>
    <row r="219" spans="22:24" s="4" customFormat="1"/>
    <row r="220" spans="22:24" s="4" customFormat="1"/>
    <row r="221" spans="22:24" s="4" customFormat="1"/>
    <row r="222" spans="22:24" s="4" customFormat="1"/>
    <row r="223" spans="22:24" s="4" customFormat="1"/>
    <row r="224" spans="2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c r="V275" s="7"/>
      <c r="W275" s="7"/>
      <c r="X275" s="7"/>
    </row>
    <row r="276" spans="22:24" s="4" customFormat="1">
      <c r="V276" s="7"/>
      <c r="W276" s="7"/>
      <c r="X276" s="7"/>
    </row>
    <row r="277" spans="22:24" s="4" customFormat="1">
      <c r="V277" s="7"/>
      <c r="W277" s="7"/>
      <c r="X277" s="7"/>
    </row>
    <row r="278" spans="22:24" s="4" customFormat="1">
      <c r="V278" s="7"/>
      <c r="W278" s="7"/>
      <c r="X278" s="7"/>
    </row>
    <row r="279" spans="22:24" s="4" customFormat="1">
      <c r="V279" s="7"/>
      <c r="W279" s="7"/>
      <c r="X279" s="7"/>
    </row>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row r="288" spans="22:24" s="4" customFormat="1">
      <c r="V288" s="7"/>
      <c r="W288" s="7"/>
      <c r="X288" s="7"/>
    </row>
    <row r="289" spans="22:24" s="4" customFormat="1">
      <c r="V289" s="7"/>
      <c r="W289" s="7"/>
      <c r="X289" s="7"/>
    </row>
  </sheetData>
  <sheetProtection algorithmName="SHA-512" hashValue="3qpvN1KekYx45mvLz9xT8QBXeOk8tZEuDWVOZPLCW761I8teAKohK11E4ye0P9SGQm6n6YX58EHciU067Rp55Q==" saltValue="yA70uA4C6tTCEGUa8bB7Yg==" spinCount="100000" sheet="1" objects="1" scenarios="1"/>
  <mergeCells count="36">
    <mergeCell ref="C17:C18"/>
    <mergeCell ref="D17:I18"/>
    <mergeCell ref="B13:C16"/>
    <mergeCell ref="B17:B26"/>
    <mergeCell ref="D13:E16"/>
    <mergeCell ref="C25:C26"/>
    <mergeCell ref="C23:C24"/>
    <mergeCell ref="C21:C22"/>
    <mergeCell ref="C19:C20"/>
    <mergeCell ref="D19:I20"/>
    <mergeCell ref="T28:T30"/>
    <mergeCell ref="H1:M3"/>
    <mergeCell ref="F4:H6"/>
    <mergeCell ref="I4:U6"/>
    <mergeCell ref="F7:H9"/>
    <mergeCell ref="I7:U9"/>
    <mergeCell ref="J19:L20"/>
    <mergeCell ref="J17:L18"/>
    <mergeCell ref="F15:U16"/>
    <mergeCell ref="F10:U14"/>
    <mergeCell ref="J21:L26"/>
    <mergeCell ref="D25:I26"/>
    <mergeCell ref="D23:I24"/>
    <mergeCell ref="D21:I22"/>
    <mergeCell ref="M17:U22"/>
    <mergeCell ref="M23:U23"/>
    <mergeCell ref="AA23:AF24"/>
    <mergeCell ref="AA25:AF26"/>
    <mergeCell ref="N1:P1"/>
    <mergeCell ref="N2:P3"/>
    <mergeCell ref="AA17:AF18"/>
    <mergeCell ref="AA19:AF20"/>
    <mergeCell ref="AA21:AF22"/>
    <mergeCell ref="S24:U24"/>
    <mergeCell ref="S25:U25"/>
    <mergeCell ref="S26:U26"/>
  </mergeCells>
  <conditionalFormatting sqref="B17">
    <cfRule type="cellIs" dxfId="386" priority="51" operator="between">
      <formula>1</formula>
      <formula>5</formula>
    </cfRule>
    <cfRule type="cellIs" dxfId="385" priority="52" operator="between">
      <formula>1</formula>
      <formula>5</formula>
    </cfRule>
    <cfRule type="cellIs" dxfId="384" priority="53" operator="between">
      <formula>1</formula>
      <formula>5</formula>
    </cfRule>
    <cfRule type="cellIs" dxfId="383" priority="54" operator="between">
      <formula>5</formula>
      <formula>5</formula>
    </cfRule>
    <cfRule type="cellIs" dxfId="382" priority="55" operator="between">
      <formula>1</formula>
      <formula>5</formula>
    </cfRule>
    <cfRule type="cellIs" dxfId="381" priority="56" operator="between">
      <formula>1</formula>
      <formula>5</formula>
    </cfRule>
    <cfRule type="cellIs" dxfId="380" priority="57" operator="equal">
      <formula>$A$10</formula>
    </cfRule>
  </conditionalFormatting>
  <conditionalFormatting sqref="C17">
    <cfRule type="cellIs" dxfId="379" priority="102" operator="equal">
      <formula>$W$17</formula>
    </cfRule>
  </conditionalFormatting>
  <conditionalFormatting sqref="C19">
    <cfRule type="cellIs" dxfId="378" priority="97" operator="equal">
      <formula>$W$19</formula>
    </cfRule>
    <cfRule type="cellIs" dxfId="377" priority="98" operator="equal">
      <formula>$W$19</formula>
    </cfRule>
    <cfRule type="cellIs" dxfId="376" priority="100" operator="equal">
      <formula>$W$17</formula>
    </cfRule>
  </conditionalFormatting>
  <conditionalFormatting sqref="C21">
    <cfRule type="cellIs" dxfId="375" priority="94" operator="equal">
      <formula>$W$21</formula>
    </cfRule>
    <cfRule type="cellIs" dxfId="374" priority="95" operator="equal">
      <formula>$W$21</formula>
    </cfRule>
  </conditionalFormatting>
  <conditionalFormatting sqref="C23">
    <cfRule type="cellIs" dxfId="373" priority="92" operator="equal">
      <formula>$W$23</formula>
    </cfRule>
  </conditionalFormatting>
  <conditionalFormatting sqref="C25">
    <cfRule type="cellIs" dxfId="372" priority="66" operator="equal">
      <formula>$W$25</formula>
    </cfRule>
    <cfRule type="cellIs" dxfId="371" priority="90" operator="equal">
      <formula>$W$25</formula>
    </cfRule>
  </conditionalFormatting>
  <conditionalFormatting sqref="D17">
    <cfRule type="cellIs" dxfId="370" priority="101" operator="equal">
      <formula>$V$17</formula>
    </cfRule>
  </conditionalFormatting>
  <conditionalFormatting sqref="D19:I20">
    <cfRule type="cellIs" dxfId="369" priority="61" operator="equal">
      <formula>$V$19</formula>
    </cfRule>
  </conditionalFormatting>
  <conditionalFormatting sqref="D21:I22">
    <cfRule type="cellIs" dxfId="368" priority="60" operator="equal">
      <formula>$V$21</formula>
    </cfRule>
  </conditionalFormatting>
  <conditionalFormatting sqref="D23:I24">
    <cfRule type="cellIs" dxfId="367" priority="59" operator="equal">
      <formula>$V$23</formula>
    </cfRule>
  </conditionalFormatting>
  <conditionalFormatting sqref="D25:I26">
    <cfRule type="cellIs" dxfId="366" priority="58" operator="equal">
      <formula>$V$25</formula>
    </cfRule>
  </conditionalFormatting>
  <conditionalFormatting sqref="J19:L20">
    <cfRule type="cellIs" dxfId="365" priority="35" operator="greaterThan">
      <formula>" "</formula>
    </cfRule>
    <cfRule type="cellIs" dxfId="364" priority="36" operator="greaterThan">
      <formula>" "</formula>
    </cfRule>
  </conditionalFormatting>
  <conditionalFormatting sqref="N1:P1">
    <cfRule type="containsText" dxfId="363" priority="1" operator="containsText" text="expiré">
      <formula>NOT(ISERROR(SEARCH("expiré",N1)))</formula>
    </cfRule>
    <cfRule type="containsText" dxfId="362" priority="2" operator="containsText" text="non">
      <formula>NOT(ISERROR(SEARCH("non",N1)))</formula>
    </cfRule>
    <cfRule type="containsText" dxfId="361" priority="3" operator="containsText" text="OK">
      <formula>NOT(ISERROR(SEARCH("OK",N1)))</formula>
    </cfRule>
  </conditionalFormatting>
  <conditionalFormatting sqref="O25:O26">
    <cfRule type="cellIs" dxfId="360" priority="23" operator="greaterThan">
      <formula>$AC$20</formula>
    </cfRule>
  </conditionalFormatting>
  <conditionalFormatting sqref="Q26:R26">
    <cfRule type="cellIs" dxfId="359" priority="22" operator="greaterThan">
      <formula>#REF!</formula>
    </cfRule>
  </conditionalFormatting>
  <conditionalFormatting sqref="R26">
    <cfRule type="cellIs" dxfId="358" priority="18" operator="greaterThan">
      <formula>$AC$20</formula>
    </cfRule>
    <cfRule type="cellIs" dxfId="357" priority="19" operator="greaterThan">
      <formula>9</formula>
    </cfRule>
    <cfRule type="cellIs" dxfId="356" priority="20" operator="greaterThan">
      <formula>0</formula>
    </cfRule>
    <cfRule type="cellIs" dxfId="355" priority="21" operator="greaterThan">
      <formula>0</formula>
    </cfRule>
  </conditionalFormatting>
  <conditionalFormatting sqref="AA17:AF18">
    <cfRule type="expression" dxfId="354" priority="4">
      <formula>$V$1&gt;0</formula>
    </cfRule>
  </conditionalFormatting>
  <dataValidations disablePrompts="1" count="3">
    <dataValidation type="list" allowBlank="1" showInputMessage="1" showErrorMessage="1" errorTitle="Error_Eval" error="Introduire une valeur de 1 à 5 !" sqref="AF73:AF74 AG74:AK74" xr:uid="{6405EF94-D1F1-4059-83DB-8C2ABC6F37AA}">
      <formula1>$AO$65:$AO$67</formula1>
    </dataValidation>
    <dataValidation type="list" allowBlank="1" showInputMessage="1" showErrorMessage="1" errorTitle="Error_Eval" error="Introduire une valeur de 1 à 5 !" sqref="F34" xr:uid="{51A093D3-5B63-4B88-AA58-E4FDA9BCAF62}">
      <formula1>Liste_scoring</formula1>
    </dataValidation>
    <dataValidation allowBlank="1" showInputMessage="1" showErrorMessage="1" errorTitle="Error_Eval" error="Introduire une valeur de 1 à 5 !" sqref="E34" xr:uid="{2AD8DD32-44DC-4618-B01E-C988F9CD8AA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2E3D-A284-4ADB-979A-D6978F101325}">
  <sheetPr codeName="Feuil16"/>
  <dimension ref="A1:AR229"/>
  <sheetViews>
    <sheetView showRowColHeaders="0" workbookViewId="0"/>
  </sheetViews>
  <sheetFormatPr baseColWidth="10" defaultColWidth="11.42578125" defaultRowHeight="15"/>
  <cols>
    <col min="1" max="1" width="2.42578125" style="4" customWidth="1"/>
    <col min="2" max="20" width="11.28515625" style="3" customWidth="1"/>
    <col min="21" max="21" width="5.28515625" style="3" customWidth="1"/>
    <col min="22" max="23" width="11.28515625" style="7" customWidth="1"/>
    <col min="24" max="25" width="11.42578125" style="7"/>
    <col min="26"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IF(#REF!=D105,0,1)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700</v>
      </c>
      <c r="G4" s="570"/>
      <c r="H4" s="570"/>
      <c r="I4" s="571" t="s">
        <v>84</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699</v>
      </c>
      <c r="G7" s="570"/>
      <c r="H7" s="570"/>
      <c r="I7" s="570" t="s">
        <v>103</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IF(Score4=1,V9,0)</f>
        <v>0</v>
      </c>
      <c r="F9" s="570"/>
      <c r="G9" s="570"/>
      <c r="H9" s="570"/>
      <c r="I9" s="570"/>
      <c r="J9" s="570"/>
      <c r="K9" s="570"/>
      <c r="L9" s="570"/>
      <c r="M9" s="570"/>
      <c r="N9" s="570"/>
      <c r="O9" s="570"/>
      <c r="P9" s="570"/>
      <c r="Q9" s="570"/>
      <c r="R9" s="570"/>
      <c r="S9" s="570"/>
      <c r="T9" s="570"/>
      <c r="U9" s="570"/>
      <c r="V9" s="4">
        <f>Données!Y7</f>
        <v>10</v>
      </c>
      <c r="W9" s="4"/>
      <c r="X9" s="5"/>
      <c r="Y9" s="5"/>
      <c r="Z9" s="5"/>
      <c r="AA9" s="5"/>
      <c r="AB9" s="5"/>
      <c r="AC9" s="5"/>
      <c r="AD9" s="5"/>
      <c r="AE9" s="5"/>
      <c r="AF9" s="5"/>
      <c r="AG9" s="5"/>
      <c r="AH9" s="5"/>
      <c r="AI9" s="5"/>
      <c r="AJ9" s="5"/>
      <c r="AK9" s="5"/>
      <c r="AL9" s="5"/>
    </row>
    <row r="10" spans="1:44" ht="15" customHeight="1">
      <c r="B10" s="116"/>
      <c r="C10" s="116"/>
      <c r="D10" s="121"/>
      <c r="E10" s="122"/>
      <c r="F10" s="589" t="s">
        <v>792</v>
      </c>
      <c r="G10" s="589"/>
      <c r="H10" s="589"/>
      <c r="I10" s="589"/>
      <c r="J10" s="589"/>
      <c r="K10" s="589"/>
      <c r="L10" s="589"/>
      <c r="M10" s="589"/>
      <c r="N10" s="589"/>
      <c r="O10" s="589"/>
      <c r="P10" s="589"/>
      <c r="Q10" s="589"/>
      <c r="R10" s="589"/>
      <c r="S10" s="589"/>
      <c r="T10" s="589"/>
      <c r="U10" s="589"/>
      <c r="V10" s="4"/>
      <c r="W10" s="4">
        <f>IF(S9="OUI",H139,0)</f>
        <v>0</v>
      </c>
      <c r="X10" s="5"/>
      <c r="Y10" s="5"/>
      <c r="Z10" s="5"/>
      <c r="AA10" s="5"/>
      <c r="AB10" s="5"/>
      <c r="AC10" s="5"/>
      <c r="AD10" s="5"/>
      <c r="AE10" s="5"/>
      <c r="AF10" s="5"/>
      <c r="AG10" s="5"/>
      <c r="AH10" s="5"/>
      <c r="AI10" s="5"/>
      <c r="AJ10" s="5"/>
      <c r="AK10" s="5"/>
      <c r="AL10" s="5"/>
    </row>
    <row r="11" spans="1:44" ht="15" customHeight="1">
      <c r="A11" s="4">
        <f>IF(Score4=2,V11,0)</f>
        <v>0</v>
      </c>
      <c r="D11" s="123"/>
      <c r="E11" s="122"/>
      <c r="F11" s="589"/>
      <c r="G11" s="589"/>
      <c r="H11" s="589"/>
      <c r="I11" s="589"/>
      <c r="J11" s="589"/>
      <c r="K11" s="589"/>
      <c r="L11" s="589"/>
      <c r="M11" s="589"/>
      <c r="N11" s="589"/>
      <c r="O11" s="589"/>
      <c r="P11" s="589"/>
      <c r="Q11" s="589"/>
      <c r="R11" s="589"/>
      <c r="S11" s="589"/>
      <c r="T11" s="589"/>
      <c r="U11" s="589"/>
      <c r="V11" s="4">
        <f>Données!Y8</f>
        <v>-75</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IF(S11="OUI",H140,0)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85" t="str">
        <f>IF(CodeA3="inactif"," ",AA17)</f>
        <v xml:space="preserve"> </v>
      </c>
      <c r="E17" s="575"/>
      <c r="F17" s="575"/>
      <c r="G17" s="575"/>
      <c r="H17" s="575"/>
      <c r="I17" s="575"/>
      <c r="J17" s="579" t="s">
        <v>608</v>
      </c>
      <c r="K17" s="579"/>
      <c r="L17" s="579"/>
      <c r="M17" s="583" t="s">
        <v>816</v>
      </c>
      <c r="N17" s="583"/>
      <c r="O17" s="583"/>
      <c r="P17" s="583"/>
      <c r="Q17" s="583"/>
      <c r="R17" s="583"/>
      <c r="S17" s="583"/>
      <c r="T17" s="583"/>
      <c r="U17" s="583"/>
      <c r="V17" s="169" t="str">
        <f>IF(B17=1,D17," ")</f>
        <v xml:space="preserve"> </v>
      </c>
      <c r="W17" s="169" t="str">
        <f>IF(B17=1,C17," ")</f>
        <v xml:space="preserve"> </v>
      </c>
      <c r="X17" s="5">
        <f>IF(Score4=1,Y17,0)</f>
        <v>0</v>
      </c>
      <c r="Y17" s="5">
        <v>0</v>
      </c>
      <c r="AA17" s="559" t="str">
        <f>IF(V1&gt;0," ","Les besoins précis sont                          actuellement inconnus")</f>
        <v>Les besoins précis sont                          actuellement inconnus</v>
      </c>
      <c r="AB17" s="559"/>
      <c r="AC17" s="559"/>
      <c r="AD17" s="559"/>
      <c r="AE17" s="559"/>
      <c r="AF17" s="559"/>
      <c r="AG17" s="5"/>
      <c r="AH17" s="5"/>
      <c r="AI17" s="5"/>
      <c r="AJ17" s="5"/>
      <c r="AK17" s="5"/>
      <c r="AL17" s="5"/>
    </row>
    <row r="18" spans="1:38" s="4" customFormat="1" ht="30.2" customHeight="1">
      <c r="A18" s="272">
        <v>1</v>
      </c>
      <c r="B18" s="525"/>
      <c r="C18" s="564"/>
      <c r="D18" s="588"/>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86" t="str">
        <f>IF(CodeA3="inactif"," ",AA19)</f>
        <v xml:space="preserve"> </v>
      </c>
      <c r="E19" s="587"/>
      <c r="F19" s="587"/>
      <c r="G19" s="587"/>
      <c r="H19" s="587"/>
      <c r="I19" s="587"/>
      <c r="J19" s="581" t="str">
        <f>IF(B17&lt;&gt;"?",Comments!C38,"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IF(Score4=2,Y19,0)</f>
        <v>0</v>
      </c>
      <c r="Y19" s="5">
        <v>-30</v>
      </c>
      <c r="Z19" s="5"/>
      <c r="AA19" s="561" t="str">
        <f>IF(V1&gt;0," ","Les besoins sont influencés                                     par la concurrence")</f>
        <v>Les besoins sont influencés                                     par la concurrence</v>
      </c>
      <c r="AB19" s="561"/>
      <c r="AC19" s="561"/>
      <c r="AD19" s="561"/>
      <c r="AE19" s="561"/>
      <c r="AF19" s="561"/>
      <c r="AG19" s="5"/>
      <c r="AH19" s="5"/>
      <c r="AI19" s="5"/>
      <c r="AJ19" s="5"/>
      <c r="AK19" s="5"/>
      <c r="AL19" s="5"/>
    </row>
    <row r="20" spans="1:38" s="4" customFormat="1" ht="30.2" customHeight="1">
      <c r="A20" s="272">
        <v>3</v>
      </c>
      <c r="B20" s="525"/>
      <c r="C20" s="564"/>
      <c r="D20" s="588"/>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86" t="str">
        <f>IF(CodeA3="inactif"," ",AA21)</f>
        <v xml:space="preserve"> </v>
      </c>
      <c r="E21" s="587"/>
      <c r="F21" s="587"/>
      <c r="G21" s="587"/>
      <c r="H21" s="587"/>
      <c r="I21" s="587"/>
      <c r="J21" s="580" t="str">
        <f>Comments!C36</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IF(Score4=3,Y21,0)</f>
        <v>0</v>
      </c>
      <c r="Y21" s="5">
        <v>50</v>
      </c>
      <c r="Z21" s="5"/>
      <c r="AA21" s="561" t="str">
        <f>IF(V1&gt;0," ","Le client est ouvert à                                              tous les fournisseurs")</f>
        <v>Le client est ouvert à                                              tous les fournisseurs</v>
      </c>
      <c r="AB21" s="561"/>
      <c r="AC21" s="561"/>
      <c r="AD21" s="561"/>
      <c r="AE21" s="561"/>
      <c r="AF21" s="561"/>
      <c r="AG21" s="5"/>
      <c r="AH21" s="5"/>
      <c r="AI21" s="5"/>
      <c r="AJ21" s="5"/>
      <c r="AK21" s="5"/>
      <c r="AL21" s="5"/>
    </row>
    <row r="22" spans="1:38" s="4" customFormat="1" ht="30.2" customHeight="1">
      <c r="A22" s="272">
        <v>5</v>
      </c>
      <c r="B22" s="525"/>
      <c r="C22" s="564"/>
      <c r="D22" s="588"/>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86" t="str">
        <f>IF(CodeA3="inactif"," ",AA23)</f>
        <v xml:space="preserve"> </v>
      </c>
      <c r="E23" s="587"/>
      <c r="F23" s="587"/>
      <c r="G23" s="587"/>
      <c r="H23" s="587"/>
      <c r="I23" s="587"/>
      <c r="J23" s="580"/>
      <c r="K23" s="580"/>
      <c r="L23" s="580"/>
      <c r="M23" s="584" t="str">
        <f>Dim_3_N!M23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IF(Score4=4,Y23,0)</f>
        <v>0</v>
      </c>
      <c r="Y23" s="5">
        <v>80</v>
      </c>
      <c r="Z23" s="5"/>
      <c r="AA23" s="561" t="str">
        <f>IF(V1&gt;0," ","Nous influençons les besoins")</f>
        <v>Nous influençons les besoins</v>
      </c>
      <c r="AB23" s="561"/>
      <c r="AC23" s="561"/>
      <c r="AD23" s="561"/>
      <c r="AE23" s="561"/>
      <c r="AF23" s="561"/>
      <c r="AG23" s="5"/>
      <c r="AH23" s="5"/>
      <c r="AI23" s="5"/>
      <c r="AJ23" s="5"/>
      <c r="AK23" s="5"/>
      <c r="AL23" s="5"/>
    </row>
    <row r="24" spans="1:38" s="4" customFormat="1" ht="30.2" customHeight="1">
      <c r="A24" s="273">
        <v>5</v>
      </c>
      <c r="B24" s="525"/>
      <c r="C24" s="564"/>
      <c r="D24" s="588"/>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86" t="str">
        <f>IF(CodeA3="inactif"," ",AA25)</f>
        <v xml:space="preserve"> </v>
      </c>
      <c r="E25" s="587"/>
      <c r="F25" s="587"/>
      <c r="G25" s="587"/>
      <c r="H25" s="587"/>
      <c r="I25" s="587"/>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IF(Score4=5,Y25,0)</f>
        <v>0</v>
      </c>
      <c r="Y25" s="5">
        <v>100</v>
      </c>
      <c r="Z25" s="5"/>
      <c r="AA25" s="561" t="str">
        <f>IF(V1&gt;0," ","Nous avons fait naître le besoin                        dans l’organisation du client")</f>
        <v>Nous avons fait naître le besoin                        dans l’organisation du client</v>
      </c>
      <c r="AB25" s="561"/>
      <c r="AC25" s="561"/>
      <c r="AD25" s="561"/>
      <c r="AE25" s="561"/>
      <c r="AF25" s="561"/>
      <c r="AG25" s="5"/>
      <c r="AH25" s="5"/>
      <c r="AI25" s="5"/>
      <c r="AJ25" s="5"/>
      <c r="AK25" s="5"/>
      <c r="AL25" s="5"/>
    </row>
    <row r="26" spans="1:38" s="4" customFormat="1" ht="30.2" customHeight="1">
      <c r="A26" s="163"/>
      <c r="B26" s="525"/>
      <c r="C26" s="574"/>
      <c r="D26" s="588"/>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8"/>
      <c r="AD27" s="8"/>
      <c r="AE27" s="8"/>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162"/>
      <c r="N33" s="162"/>
      <c r="O33" s="162"/>
      <c r="P33" s="162"/>
      <c r="Q33" s="162"/>
      <c r="R33" s="162"/>
      <c r="S33" s="162"/>
      <c r="T33" s="162"/>
      <c r="U33" s="162"/>
      <c r="X33" s="5"/>
      <c r="Y33" s="5"/>
      <c r="Z33" s="5"/>
      <c r="AA33" s="5"/>
      <c r="AB33" s="5"/>
      <c r="AC33" s="5"/>
      <c r="AD33" s="5"/>
      <c r="AE33" s="5"/>
      <c r="AF33" s="5"/>
      <c r="AG33" s="5"/>
      <c r="AH33" s="5"/>
      <c r="AI33" s="5"/>
      <c r="AJ33" s="5"/>
      <c r="AK33" s="5"/>
      <c r="AL33" s="5"/>
    </row>
    <row r="34" spans="2:38" s="4" customFormat="1" ht="15" customHeight="1">
      <c r="B34" s="160"/>
      <c r="C34" s="160"/>
      <c r="D34" s="160"/>
      <c r="E34" s="300">
        <f>IF(B17="?",0,B17)</f>
        <v>0</v>
      </c>
      <c r="F34" s="36">
        <f>Score4</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41" s="4" customFormat="1" ht="15" customHeight="1">
      <c r="AL60" s="4">
        <v>4</v>
      </c>
      <c r="AM60" s="4" t="e">
        <f>#REF!</f>
        <v>#REF!</v>
      </c>
      <c r="AO60" s="5"/>
    </row>
    <row r="61" spans="2:41" s="4" customFormat="1" ht="15" customHeight="1">
      <c r="B61" s="4">
        <v>1</v>
      </c>
      <c r="AH61" s="5"/>
      <c r="AJ61" s="5"/>
      <c r="AK61" s="5"/>
      <c r="AL61" s="4">
        <v>5</v>
      </c>
      <c r="AM61" s="4" t="e">
        <f>#REF!</f>
        <v>#REF!</v>
      </c>
      <c r="AO61" s="5"/>
    </row>
    <row r="62" spans="2:41" s="4" customFormat="1" ht="15" customHeight="1">
      <c r="B62" s="4">
        <v>2</v>
      </c>
      <c r="AG62" s="5"/>
      <c r="AH62" s="5"/>
      <c r="AJ62" s="5"/>
      <c r="AK62" s="5"/>
      <c r="AM62" s="4" t="e">
        <f>VLOOKUP(E34,AL60:AM61,2)</f>
        <v>#N/A</v>
      </c>
    </row>
    <row r="63" spans="2:41" s="4" customFormat="1" ht="15" customHeight="1">
      <c r="B63" s="4">
        <v>3</v>
      </c>
      <c r="AG63" s="5"/>
      <c r="AH63" s="5"/>
      <c r="AJ63" s="5"/>
      <c r="AK63" s="5"/>
    </row>
    <row r="64" spans="2:41" s="4" customFormat="1" ht="15" customHeight="1">
      <c r="B64" s="4">
        <v>4</v>
      </c>
      <c r="AK64" s="5"/>
    </row>
    <row r="65" spans="1:41" s="4" customFormat="1" ht="15" customHeight="1">
      <c r="B65" s="4">
        <v>5</v>
      </c>
      <c r="AK65" s="5"/>
      <c r="AO65" s="4" t="s">
        <v>484</v>
      </c>
    </row>
    <row r="66" spans="1:41" s="4" customFormat="1" ht="15" customHeight="1">
      <c r="AJ66" s="5"/>
      <c r="AK66" s="5"/>
      <c r="AO66" s="4" t="s">
        <v>483</v>
      </c>
    </row>
    <row r="67" spans="1:41" s="7" customFormat="1" ht="15" customHeight="1">
      <c r="A67" s="4"/>
      <c r="V67" s="4"/>
      <c r="W67" s="4"/>
      <c r="X67" s="4"/>
      <c r="Y67" s="4"/>
      <c r="Z67" s="4"/>
      <c r="AA67" s="4"/>
      <c r="AB67" s="4"/>
      <c r="AL67" s="8"/>
      <c r="AO67" s="7" t="s">
        <v>462</v>
      </c>
    </row>
    <row r="68" spans="1:41" s="7" customFormat="1" ht="15" customHeight="1">
      <c r="A68" s="4"/>
      <c r="V68" s="4"/>
      <c r="W68" s="4"/>
      <c r="X68" s="4"/>
      <c r="Y68" s="4"/>
      <c r="Z68" s="4"/>
      <c r="AA68" s="4"/>
      <c r="AB68" s="4"/>
      <c r="AL68" s="8"/>
    </row>
    <row r="69" spans="1:41" s="7" customFormat="1" ht="15" customHeight="1">
      <c r="A69" s="4"/>
      <c r="V69" s="4"/>
      <c r="W69" s="4"/>
      <c r="X69" s="4"/>
      <c r="Y69" s="4"/>
      <c r="Z69" s="4"/>
      <c r="AA69" s="4"/>
      <c r="AB69" s="4"/>
      <c r="AD69" s="126"/>
      <c r="AE69" s="126"/>
      <c r="AF69" s="126"/>
      <c r="AL69" s="8"/>
    </row>
    <row r="70" spans="1:41" s="7" customFormat="1" ht="15" customHeight="1">
      <c r="A70" s="4"/>
      <c r="V70" s="4"/>
      <c r="W70" s="4"/>
      <c r="X70" s="4"/>
      <c r="Y70" s="4"/>
      <c r="Z70" s="4"/>
      <c r="AA70" s="4"/>
      <c r="AB70" s="4"/>
      <c r="AD70" s="126"/>
      <c r="AE70" s="126"/>
      <c r="AF70" s="126"/>
      <c r="AL70" s="8"/>
      <c r="AN70" s="127"/>
      <c r="AO70" s="127" t="e">
        <f>'Données graphiques'!$I$19</f>
        <v>#REF!</v>
      </c>
    </row>
    <row r="71" spans="1:41" s="7" customFormat="1" ht="15" customHeight="1">
      <c r="A71" s="4"/>
      <c r="V71" s="4"/>
      <c r="W71" s="4"/>
      <c r="X71" s="4"/>
      <c r="Y71" s="4"/>
      <c r="Z71" s="4"/>
      <c r="AA71" s="4"/>
      <c r="AB71" s="4"/>
      <c r="AD71" s="126"/>
      <c r="AE71" s="126"/>
      <c r="AF71" s="126"/>
      <c r="AL71" s="8"/>
      <c r="AN71" s="127"/>
      <c r="AO71" s="127" t="e">
        <f>2-AO70</f>
        <v>#REF!</v>
      </c>
    </row>
    <row r="72" spans="1:41" s="7" customFormat="1" ht="15" customHeight="1">
      <c r="A72" s="4"/>
      <c r="V72" s="4"/>
      <c r="W72" s="4"/>
      <c r="X72" s="4"/>
      <c r="Y72" s="4"/>
      <c r="Z72" s="4"/>
      <c r="AA72" s="4"/>
      <c r="AB72" s="4"/>
      <c r="AD72" s="126"/>
      <c r="AE72" s="126"/>
      <c r="AF72" s="126"/>
      <c r="AN72" s="127"/>
    </row>
    <row r="73" spans="1:41" s="7" customFormat="1" ht="15" customHeight="1">
      <c r="A73" s="4"/>
      <c r="V73" s="4"/>
      <c r="W73" s="4"/>
      <c r="X73" s="4"/>
      <c r="Y73" s="4"/>
      <c r="Z73" s="4"/>
      <c r="AA73" s="4"/>
      <c r="AB73" s="4"/>
      <c r="AD73" s="126"/>
      <c r="AE73" s="126"/>
      <c r="AF73" s="126"/>
    </row>
    <row r="74" spans="1:41" s="7" customFormat="1" ht="8.4499999999999993" customHeight="1">
      <c r="A74" s="4"/>
      <c r="V74" s="4"/>
      <c r="W74" s="4"/>
      <c r="X74" s="4"/>
      <c r="Y74" s="4"/>
      <c r="Z74" s="4"/>
      <c r="AA74" s="4"/>
      <c r="AB74" s="4"/>
      <c r="AD74" s="126"/>
      <c r="AE74" s="126"/>
      <c r="AF74" s="126"/>
      <c r="AG74" s="126"/>
      <c r="AH74" s="126"/>
      <c r="AI74" s="126"/>
      <c r="AJ74" s="126"/>
      <c r="AK74" s="126"/>
    </row>
    <row r="75" spans="1:41" s="7" customFormat="1">
      <c r="A75" s="4"/>
      <c r="V75" s="4"/>
      <c r="W75" s="4"/>
      <c r="X75" s="4"/>
      <c r="Y75" s="4"/>
      <c r="Z75" s="4"/>
      <c r="AA75" s="4"/>
      <c r="AB75" s="4"/>
    </row>
    <row r="76" spans="1:41" s="7" customFormat="1">
      <c r="A76" s="4"/>
      <c r="V76" s="4"/>
      <c r="W76" s="4"/>
      <c r="X76" s="4"/>
      <c r="Y76" s="4"/>
      <c r="Z76" s="4"/>
      <c r="AA76" s="4"/>
      <c r="AB76" s="4"/>
    </row>
    <row r="77" spans="1:41" s="7" customFormat="1">
      <c r="A77" s="4"/>
      <c r="V77" s="4"/>
      <c r="W77" s="4"/>
      <c r="X77" s="4"/>
      <c r="Y77" s="4"/>
      <c r="Z77" s="4"/>
      <c r="AA77" s="4"/>
      <c r="AB77" s="4"/>
    </row>
    <row r="78" spans="1:41" s="7" customFormat="1">
      <c r="A78" s="4"/>
      <c r="V78" s="4"/>
      <c r="W78" s="4"/>
      <c r="X78" s="4"/>
      <c r="Y78" s="4"/>
      <c r="Z78" s="4"/>
      <c r="AA78" s="4"/>
      <c r="AB78" s="4"/>
    </row>
    <row r="79" spans="1:41" s="7" customFormat="1">
      <c r="A79" s="4"/>
      <c r="V79" s="4"/>
      <c r="W79" s="4"/>
      <c r="X79" s="4"/>
      <c r="Y79" s="4"/>
      <c r="Z79" s="4"/>
      <c r="AA79" s="4"/>
      <c r="AB79" s="4"/>
    </row>
    <row r="80" spans="1:41" s="7" customFormat="1">
      <c r="A80" s="4"/>
      <c r="V80" s="4"/>
      <c r="W80" s="4"/>
      <c r="X80" s="4"/>
      <c r="Y80" s="4"/>
      <c r="Z80" s="4"/>
      <c r="AA80" s="4"/>
      <c r="AB80" s="4"/>
    </row>
    <row r="81" spans="1:31" s="7" customFormat="1">
      <c r="A81" s="4"/>
      <c r="V81" s="4"/>
      <c r="W81" s="4"/>
      <c r="X81" s="4"/>
      <c r="Y81" s="4"/>
      <c r="Z81" s="4"/>
      <c r="AA81" s="4"/>
      <c r="AB81" s="4"/>
    </row>
    <row r="82" spans="1:31" s="7" customFormat="1">
      <c r="A82" s="4"/>
      <c r="B82" s="128"/>
      <c r="C82" s="128"/>
      <c r="D82" s="129"/>
      <c r="V82" s="4"/>
      <c r="W82" s="4"/>
      <c r="X82" s="4"/>
      <c r="Y82" s="4"/>
      <c r="Z82" s="4"/>
      <c r="AA82" s="4"/>
      <c r="AB82" s="4"/>
    </row>
    <row r="83" spans="1:31" s="7" customFormat="1" ht="21.2" customHeight="1">
      <c r="A83" s="4"/>
      <c r="B83" s="128"/>
      <c r="C83" s="128"/>
      <c r="D83" s="129"/>
      <c r="V83" s="4"/>
      <c r="W83" s="4"/>
      <c r="X83" s="4"/>
      <c r="Y83" s="4"/>
      <c r="Z83" s="4"/>
      <c r="AA83" s="4"/>
      <c r="AB83" s="4"/>
    </row>
    <row r="84" spans="1:31" s="7" customFormat="1">
      <c r="A84" s="4"/>
      <c r="V84" s="4"/>
      <c r="W84" s="4"/>
      <c r="X84" s="4"/>
      <c r="Y84" s="4"/>
      <c r="Z84" s="4"/>
      <c r="AA84" s="4"/>
      <c r="AB84" s="4"/>
    </row>
    <row r="85" spans="1:31" s="7" customFormat="1">
      <c r="A85" s="4"/>
      <c r="V85" s="4"/>
      <c r="W85" s="4"/>
      <c r="X85" s="4"/>
      <c r="Y85" s="4"/>
      <c r="Z85" s="4"/>
      <c r="AA85" s="4"/>
      <c r="AB85" s="4"/>
    </row>
    <row r="86" spans="1:31" s="7" customFormat="1">
      <c r="A86" s="4"/>
      <c r="V86" s="4"/>
      <c r="W86" s="4"/>
      <c r="X86" s="4"/>
      <c r="Y86" s="4"/>
      <c r="Z86" s="4"/>
      <c r="AA86" s="4"/>
      <c r="AB86" s="4"/>
    </row>
    <row r="87" spans="1:31" s="7" customFormat="1" ht="13.7" customHeight="1">
      <c r="A87" s="4"/>
      <c r="V87" s="4"/>
      <c r="W87" s="4"/>
      <c r="X87" s="4"/>
      <c r="Y87" s="4"/>
      <c r="Z87" s="4"/>
      <c r="AA87" s="4"/>
      <c r="AB87" s="4"/>
    </row>
    <row r="88" spans="1:31" s="7" customFormat="1" ht="15" customHeight="1">
      <c r="A88" s="4"/>
      <c r="V88" s="4"/>
      <c r="W88" s="4"/>
      <c r="X88" s="4"/>
      <c r="Y88" s="4"/>
      <c r="Z88" s="4"/>
      <c r="AA88" s="4"/>
      <c r="AB88" s="4"/>
    </row>
    <row r="89" spans="1:31" s="7" customFormat="1" ht="15" customHeight="1">
      <c r="A89" s="4"/>
      <c r="V89" s="4"/>
      <c r="W89" s="4"/>
      <c r="X89" s="4"/>
      <c r="Y89" s="4"/>
      <c r="Z89" s="4"/>
      <c r="AA89" s="4"/>
      <c r="AB89" s="4"/>
    </row>
    <row r="90" spans="1:31" s="7" customFormat="1" ht="18.75" customHeight="1">
      <c r="A90" s="4"/>
      <c r="V90" s="4"/>
      <c r="W90" s="4"/>
      <c r="X90" s="4"/>
      <c r="Y90" s="4"/>
      <c r="Z90" s="4"/>
      <c r="AA90" s="4"/>
      <c r="AB90" s="4"/>
    </row>
    <row r="91" spans="1:31" s="7" customFormat="1" ht="15" customHeight="1">
      <c r="A91" s="4"/>
      <c r="V91" s="4"/>
      <c r="W91" s="4"/>
      <c r="X91" s="4"/>
      <c r="Y91" s="4"/>
      <c r="Z91" s="4"/>
      <c r="AA91" s="4"/>
      <c r="AB91" s="4"/>
    </row>
    <row r="92" spans="1:31" s="7" customFormat="1" ht="15" customHeight="1">
      <c r="A92" s="4"/>
      <c r="B92" s="8"/>
      <c r="C92" s="8"/>
      <c r="V92" s="4"/>
      <c r="W92" s="4"/>
      <c r="X92" s="4"/>
      <c r="Y92" s="4"/>
      <c r="Z92" s="5"/>
      <c r="AA92" s="4"/>
      <c r="AB92" s="4"/>
    </row>
    <row r="93" spans="1:31" s="7" customFormat="1">
      <c r="A93" s="4"/>
      <c r="B93" s="8"/>
      <c r="C93" s="8"/>
      <c r="V93" s="4"/>
      <c r="W93" s="4"/>
      <c r="X93" s="4"/>
      <c r="Y93" s="4"/>
      <c r="Z93" s="5"/>
      <c r="AA93" s="5">
        <f>IF(EXPIRE=1,0,1)</f>
        <v>0</v>
      </c>
      <c r="AB93" s="5"/>
      <c r="AC93" s="8"/>
      <c r="AD93" s="8"/>
      <c r="AE93" s="8"/>
    </row>
    <row r="94" spans="1:31"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IF(EXPIRE=1,0,2)</f>
        <v>0</v>
      </c>
      <c r="AB94" s="5"/>
      <c r="AC94" s="5"/>
      <c r="AD94" s="5"/>
    </row>
    <row r="95" spans="1:31"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IF(EXPIRE=1,0,3)</f>
        <v>0</v>
      </c>
      <c r="AB95" s="5"/>
      <c r="AC95" s="5"/>
      <c r="AD95" s="5"/>
      <c r="AE95" s="5"/>
    </row>
    <row r="96" spans="1:31"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IF(EXPIRE=1,0,4)</f>
        <v>0</v>
      </c>
      <c r="AB96" s="5"/>
      <c r="AC96" s="5"/>
      <c r="AD96" s="5"/>
      <c r="AE96" s="5"/>
    </row>
    <row r="97" spans="1:34" s="4" customFormat="1">
      <c r="B97" s="5"/>
      <c r="C97" s="5"/>
      <c r="D97" s="5"/>
      <c r="E97" s="5"/>
      <c r="F97" s="5"/>
      <c r="G97" s="5"/>
      <c r="H97" s="5"/>
      <c r="I97" s="5"/>
      <c r="J97" s="5"/>
      <c r="K97" s="5"/>
      <c r="L97" s="5"/>
      <c r="M97" s="5"/>
      <c r="N97" s="5"/>
      <c r="O97" s="5"/>
      <c r="P97" s="5"/>
      <c r="Q97" s="5"/>
      <c r="R97" s="5"/>
      <c r="S97" s="5"/>
      <c r="T97" s="5"/>
      <c r="U97" s="5"/>
      <c r="V97" s="5"/>
      <c r="W97" s="5"/>
      <c r="X97" s="5"/>
      <c r="Y97" s="5"/>
      <c r="Z97" s="5"/>
      <c r="AA97" s="5">
        <f>IF(EXPIRE=1,0,5)</f>
        <v>0</v>
      </c>
      <c r="AB97" s="5"/>
      <c r="AC97" s="5"/>
      <c r="AD97" s="5"/>
      <c r="AE97" s="5"/>
    </row>
    <row r="98" spans="1:34" s="4" customFormat="1">
      <c r="B98" s="5"/>
      <c r="C98" s="5"/>
      <c r="D98" s="5"/>
      <c r="E98" s="5"/>
      <c r="F98" s="5"/>
      <c r="G98" s="5"/>
      <c r="H98" s="5"/>
      <c r="I98" s="5"/>
      <c r="J98" s="5"/>
      <c r="K98" s="5"/>
      <c r="L98" s="5"/>
      <c r="M98" s="5"/>
      <c r="N98" s="5"/>
      <c r="O98" s="5"/>
      <c r="P98" s="5"/>
      <c r="Q98" s="5"/>
      <c r="R98" s="5"/>
      <c r="S98" s="5"/>
      <c r="T98" s="5"/>
      <c r="U98" s="5"/>
      <c r="V98" s="5"/>
      <c r="W98" s="5"/>
      <c r="X98" s="5" t="e">
        <f>VLOOKUP(E34,D101:E105,2)</f>
        <v>#N/A</v>
      </c>
      <c r="Y98" s="5"/>
      <c r="Z98" s="5"/>
    </row>
    <row r="99" spans="1:34" s="4" customFormat="1"/>
    <row r="100" spans="1:34" s="4" customFormat="1" ht="13.7" customHeight="1">
      <c r="A100" s="4">
        <v>0</v>
      </c>
      <c r="B100" s="4" t="s">
        <v>638</v>
      </c>
      <c r="F100" s="4">
        <v>0</v>
      </c>
      <c r="G100" s="4" t="s">
        <v>638</v>
      </c>
      <c r="J100" s="4" t="e">
        <f>VLOOKUP(D2_conseil_B,D101:E105,2)</f>
        <v>#N/A</v>
      </c>
      <c r="X100" s="4" t="s">
        <v>638</v>
      </c>
    </row>
    <row r="101" spans="1:34" s="4" customFormat="1" ht="13.7" customHeight="1">
      <c r="A101" s="4">
        <v>1</v>
      </c>
      <c r="B101" s="4" t="s">
        <v>344</v>
      </c>
      <c r="D101" s="18">
        <v>1</v>
      </c>
      <c r="E101" s="4" t="s">
        <v>104</v>
      </c>
      <c r="F101" s="4">
        <v>1</v>
      </c>
      <c r="G101" s="4" t="s">
        <v>655</v>
      </c>
      <c r="H101" s="19">
        <v>15</v>
      </c>
      <c r="I101" s="19"/>
      <c r="J101" s="18"/>
      <c r="K101" s="18"/>
      <c r="L101" s="18"/>
      <c r="M101" s="18"/>
      <c r="N101" s="18"/>
      <c r="X101" s="4" t="s">
        <v>491</v>
      </c>
      <c r="Y101" s="4">
        <v>5</v>
      </c>
      <c r="Z101" s="19"/>
      <c r="AA101" s="18"/>
      <c r="AB101" s="18"/>
      <c r="AC101" s="18"/>
      <c r="AD101" s="18"/>
      <c r="AE101" s="18"/>
      <c r="AF101" s="18"/>
      <c r="AG101" s="18"/>
      <c r="AH101" s="18"/>
    </row>
    <row r="102" spans="1:34" s="4" customFormat="1" ht="13.7" customHeight="1">
      <c r="A102" s="4">
        <v>2</v>
      </c>
      <c r="B102" s="4" t="s">
        <v>109</v>
      </c>
      <c r="D102" s="18">
        <v>2</v>
      </c>
      <c r="E102" s="4" t="s">
        <v>105</v>
      </c>
      <c r="F102" s="4">
        <v>2</v>
      </c>
      <c r="G102" s="4" t="s">
        <v>605</v>
      </c>
      <c r="H102" s="19">
        <v>15</v>
      </c>
      <c r="I102" s="19"/>
      <c r="J102" s="18"/>
      <c r="K102" s="18"/>
      <c r="L102" s="18"/>
      <c r="M102" s="18"/>
      <c r="N102" s="18"/>
      <c r="X102" s="4" t="s">
        <v>486</v>
      </c>
      <c r="Y102" s="4">
        <v>5</v>
      </c>
      <c r="Z102" s="19"/>
      <c r="AA102" s="18"/>
      <c r="AB102" s="18"/>
      <c r="AC102" s="18"/>
      <c r="AD102" s="18"/>
      <c r="AE102" s="18"/>
      <c r="AF102" s="18"/>
      <c r="AG102" s="18"/>
      <c r="AH102" s="18"/>
    </row>
    <row r="103" spans="1:34" s="4" customFormat="1" ht="13.7" customHeight="1">
      <c r="A103" s="4">
        <v>3</v>
      </c>
      <c r="B103" s="4" t="s">
        <v>532</v>
      </c>
      <c r="D103" s="18">
        <v>3</v>
      </c>
      <c r="E103" s="4" t="s">
        <v>106</v>
      </c>
      <c r="F103" s="4">
        <v>3</v>
      </c>
      <c r="G103" s="4" t="s">
        <v>497</v>
      </c>
      <c r="H103" s="19">
        <v>25</v>
      </c>
      <c r="I103" s="19"/>
      <c r="J103" s="18"/>
      <c r="K103" s="18"/>
      <c r="L103" s="18"/>
      <c r="M103" s="18"/>
      <c r="N103" s="18"/>
      <c r="X103" s="4" t="s">
        <v>601</v>
      </c>
      <c r="Y103" s="4">
        <v>8</v>
      </c>
      <c r="Z103" s="19"/>
      <c r="AA103" s="18"/>
      <c r="AB103" s="18"/>
      <c r="AC103" s="18"/>
      <c r="AD103" s="18"/>
      <c r="AE103" s="18"/>
      <c r="AF103" s="18"/>
      <c r="AG103" s="18"/>
      <c r="AH103" s="18"/>
    </row>
    <row r="104" spans="1:34" s="4" customFormat="1" ht="13.7" customHeight="1">
      <c r="A104" s="4">
        <v>4</v>
      </c>
      <c r="B104" s="4" t="s">
        <v>633</v>
      </c>
      <c r="D104" s="4">
        <v>4</v>
      </c>
      <c r="E104" s="4" t="s">
        <v>634</v>
      </c>
      <c r="F104" s="4">
        <v>4</v>
      </c>
      <c r="G104" s="4" t="s">
        <v>358</v>
      </c>
      <c r="H104" s="19">
        <v>15</v>
      </c>
      <c r="I104" s="19"/>
      <c r="X104" s="4" t="s">
        <v>603</v>
      </c>
      <c r="Y104" s="4">
        <v>5</v>
      </c>
      <c r="Z104" s="19"/>
    </row>
    <row r="105" spans="1:34" s="4" customFormat="1" ht="13.7" customHeight="1">
      <c r="A105" s="4">
        <v>5</v>
      </c>
      <c r="B105" s="4" t="s">
        <v>112</v>
      </c>
      <c r="D105" s="4">
        <v>5</v>
      </c>
      <c r="E105" s="4" t="s">
        <v>108</v>
      </c>
      <c r="F105" s="4">
        <v>5</v>
      </c>
      <c r="G105" s="4" t="s">
        <v>359</v>
      </c>
      <c r="H105" s="19">
        <v>10</v>
      </c>
      <c r="I105" s="19"/>
      <c r="X105" s="4" t="s">
        <v>490</v>
      </c>
      <c r="Y105" s="4">
        <v>5</v>
      </c>
      <c r="Z105" s="19"/>
    </row>
    <row r="106" spans="1:34" s="4" customFormat="1" ht="13.7" customHeight="1">
      <c r="B106" s="4" t="s">
        <v>113</v>
      </c>
      <c r="E106" s="4" t="s">
        <v>333</v>
      </c>
      <c r="F106" s="19">
        <v>6</v>
      </c>
      <c r="G106" s="19" t="s">
        <v>489</v>
      </c>
      <c r="H106" s="19">
        <v>10</v>
      </c>
      <c r="I106" s="19"/>
      <c r="X106" s="4" t="s">
        <v>489</v>
      </c>
      <c r="Y106" s="4">
        <v>5</v>
      </c>
      <c r="Z106" s="19"/>
    </row>
    <row r="107" spans="1:34" s="4" customFormat="1" ht="13.7" customHeight="1">
      <c r="F107" s="4">
        <v>7</v>
      </c>
      <c r="G107" s="4" t="s">
        <v>333</v>
      </c>
      <c r="H107" s="4">
        <v>8</v>
      </c>
      <c r="X107" s="4" t="s">
        <v>333</v>
      </c>
      <c r="Y107" s="4">
        <v>5</v>
      </c>
    </row>
    <row r="108" spans="1:34" s="4" customFormat="1" ht="13.7" customHeight="1">
      <c r="E108" s="5"/>
    </row>
    <row r="109" spans="1:34" s="4" customFormat="1" ht="13.7" customHeight="1"/>
    <row r="110" spans="1:34" s="4" customFormat="1" ht="13.7" customHeight="1"/>
    <row r="111" spans="1:34" s="4" customFormat="1" ht="13.7" customHeight="1"/>
    <row r="112" spans="1:34" s="4" customFormat="1" ht="13.7" customHeight="1"/>
    <row r="113" spans="1:28" s="4" customFormat="1"/>
    <row r="114" spans="1:28" s="4" customFormat="1"/>
    <row r="115" spans="1:28" s="4" customFormat="1"/>
    <row r="116" spans="1:28" s="4" customFormat="1"/>
    <row r="117" spans="1:28" s="4" customFormat="1"/>
    <row r="118" spans="1:28" s="27" customFormat="1">
      <c r="A118" s="4"/>
      <c r="V118" s="4"/>
      <c r="W118" s="4"/>
      <c r="X118" s="4"/>
      <c r="Y118" s="4"/>
      <c r="Z118" s="4"/>
      <c r="AA118" s="4"/>
      <c r="AB118" s="4"/>
    </row>
    <row r="119" spans="1:28" s="27" customFormat="1">
      <c r="A119" s="4"/>
      <c r="V119" s="4"/>
      <c r="W119" s="4"/>
      <c r="X119" s="4"/>
      <c r="Y119" s="4"/>
      <c r="Z119" s="4"/>
      <c r="AA119" s="4"/>
      <c r="AB119" s="4"/>
    </row>
    <row r="120" spans="1:28" s="27" customFormat="1">
      <c r="A120" s="4"/>
      <c r="V120" s="4"/>
      <c r="W120" s="4"/>
      <c r="X120" s="4"/>
      <c r="Y120" s="4"/>
      <c r="Z120" s="4"/>
      <c r="AA120" s="4"/>
      <c r="AB120" s="4"/>
    </row>
    <row r="121" spans="1:28" s="27" customFormat="1">
      <c r="A121" s="4"/>
      <c r="V121" s="4"/>
      <c r="W121" s="4"/>
      <c r="X121" s="4"/>
      <c r="Y121" s="4"/>
      <c r="Z121" s="4"/>
      <c r="AA121" s="4"/>
      <c r="AB121" s="4"/>
    </row>
    <row r="122" spans="1:28" s="27" customFormat="1">
      <c r="A122" s="4"/>
      <c r="V122" s="4"/>
      <c r="W122" s="4"/>
      <c r="X122" s="4"/>
      <c r="Y122" s="4"/>
      <c r="Z122" s="4"/>
      <c r="AA122" s="4"/>
      <c r="AB122" s="4"/>
    </row>
    <row r="123" spans="1:28" s="27" customFormat="1">
      <c r="A123" s="4"/>
      <c r="V123" s="4"/>
      <c r="W123" s="4"/>
      <c r="X123" s="4"/>
      <c r="Y123" s="4"/>
      <c r="Z123" s="4"/>
      <c r="AA123" s="4"/>
      <c r="AB123" s="4"/>
    </row>
    <row r="124" spans="1:28" s="27" customFormat="1">
      <c r="A124" s="4"/>
      <c r="V124" s="4"/>
      <c r="W124" s="4"/>
      <c r="X124" s="4"/>
      <c r="Y124" s="4"/>
      <c r="Z124" s="4"/>
      <c r="AA124" s="4"/>
      <c r="AB124" s="4"/>
    </row>
    <row r="125" spans="1:28" s="27" customFormat="1">
      <c r="A125" s="4"/>
      <c r="V125" s="4"/>
      <c r="W125" s="4"/>
      <c r="X125" s="4"/>
      <c r="Y125" s="4"/>
      <c r="Z125" s="4"/>
      <c r="AA125" s="4"/>
      <c r="AB125" s="4"/>
    </row>
    <row r="126" spans="1:28" s="27" customFormat="1">
      <c r="A126" s="4"/>
      <c r="V126" s="4"/>
      <c r="W126" s="4"/>
      <c r="X126" s="4"/>
      <c r="Y126" s="4"/>
      <c r="Z126" s="4"/>
      <c r="AA126" s="4"/>
      <c r="AB126" s="4"/>
    </row>
    <row r="127" spans="1:28" s="27" customFormat="1">
      <c r="A127" s="4"/>
      <c r="V127" s="4"/>
      <c r="W127" s="4"/>
      <c r="X127" s="4"/>
      <c r="Y127" s="4"/>
      <c r="Z127" s="4"/>
      <c r="AA127" s="4"/>
      <c r="AB127" s="4"/>
    </row>
    <row r="128" spans="1:28" s="4" customFormat="1"/>
    <row r="129" spans="1:28" s="4" customFormat="1"/>
    <row r="130" spans="1:28" s="4" customFormat="1"/>
    <row r="131" spans="1:28" s="4" customFormat="1"/>
    <row r="132" spans="1:28" s="4" customFormat="1"/>
    <row r="133" spans="1:28" s="4" customFormat="1"/>
    <row r="134" spans="1:28" s="4" customFormat="1"/>
    <row r="135" spans="1:28" s="4" customFormat="1"/>
    <row r="136" spans="1:28" s="4" customFormat="1"/>
    <row r="137" spans="1:28" s="4" customFormat="1"/>
    <row r="138" spans="1:28" s="4" customFormat="1"/>
    <row r="139" spans="1:28" s="4" customFormat="1"/>
    <row r="140" spans="1:28" s="4" customFormat="1"/>
    <row r="141" spans="1:28" s="7" customFormat="1">
      <c r="V141" s="4"/>
      <c r="W141" s="4"/>
      <c r="X141" s="4"/>
      <c r="Y141" s="4"/>
      <c r="Z141" s="4"/>
      <c r="AA141" s="4"/>
      <c r="AB141" s="4"/>
    </row>
    <row r="142" spans="1:28" s="7" customFormat="1">
      <c r="V142" s="4"/>
      <c r="W142" s="4"/>
      <c r="X142" s="4"/>
      <c r="Y142" s="4"/>
      <c r="Z142" s="4"/>
      <c r="AA142" s="4"/>
      <c r="AB142" s="4"/>
    </row>
    <row r="143" spans="1:28" s="7" customFormat="1">
      <c r="A143" s="4">
        <v>0</v>
      </c>
      <c r="B143" s="4" t="s">
        <v>638</v>
      </c>
      <c r="C143" s="4"/>
      <c r="D143" s="4"/>
      <c r="E143" s="4"/>
      <c r="F143" s="4">
        <v>0</v>
      </c>
      <c r="G143" s="4"/>
      <c r="H143" s="4"/>
      <c r="I143" s="4"/>
      <c r="J143" s="4"/>
      <c r="V143" s="4"/>
      <c r="W143" s="4"/>
      <c r="X143" s="4" t="s">
        <v>638</v>
      </c>
      <c r="Y143" s="4"/>
      <c r="Z143" s="4"/>
      <c r="AA143" s="4"/>
      <c r="AB143" s="4"/>
    </row>
    <row r="144" spans="1:28" s="7" customFormat="1" ht="13.7" customHeight="1">
      <c r="A144" s="4">
        <v>1</v>
      </c>
      <c r="B144" s="4" t="s">
        <v>344</v>
      </c>
      <c r="C144" s="4"/>
      <c r="D144" s="18">
        <v>1</v>
      </c>
      <c r="E144" s="4" t="s">
        <v>104</v>
      </c>
      <c r="F144" s="4">
        <v>1</v>
      </c>
      <c r="G144" s="4" t="s">
        <v>655</v>
      </c>
      <c r="H144" s="19">
        <v>15</v>
      </c>
      <c r="I144" s="19"/>
      <c r="J144" s="18"/>
      <c r="K144" s="24"/>
      <c r="L144" s="24"/>
      <c r="M144" s="24"/>
      <c r="N144" s="24"/>
      <c r="O144" s="24"/>
      <c r="P144" s="24"/>
      <c r="Q144" s="24"/>
      <c r="V144" s="4"/>
      <c r="W144" s="4"/>
      <c r="X144" s="4"/>
      <c r="Y144" s="4"/>
      <c r="Z144" s="4"/>
      <c r="AA144" s="4"/>
      <c r="AB144" s="4"/>
    </row>
    <row r="145" spans="1:28" s="7" customFormat="1" ht="13.7" customHeight="1">
      <c r="A145" s="4">
        <v>2</v>
      </c>
      <c r="B145" s="4" t="s">
        <v>109</v>
      </c>
      <c r="C145" s="4"/>
      <c r="D145" s="18">
        <v>2</v>
      </c>
      <c r="E145" s="4" t="s">
        <v>105</v>
      </c>
      <c r="F145" s="4">
        <v>2</v>
      </c>
      <c r="G145" s="4" t="s">
        <v>605</v>
      </c>
      <c r="H145" s="19">
        <v>15</v>
      </c>
      <c r="I145" s="19"/>
      <c r="J145" s="18"/>
      <c r="K145" s="24"/>
      <c r="L145" s="24"/>
      <c r="M145" s="24"/>
      <c r="N145" s="24"/>
      <c r="O145" s="24"/>
      <c r="P145" s="24"/>
      <c r="Q145" s="24"/>
      <c r="V145" s="4"/>
      <c r="W145" s="4"/>
      <c r="X145" s="4"/>
      <c r="Y145" s="4"/>
      <c r="Z145" s="4"/>
      <c r="AA145" s="4"/>
      <c r="AB145" s="4"/>
    </row>
    <row r="146" spans="1:28" s="7" customFormat="1" ht="13.7" customHeight="1">
      <c r="A146" s="4">
        <v>3</v>
      </c>
      <c r="B146" s="4" t="s">
        <v>532</v>
      </c>
      <c r="C146" s="4"/>
      <c r="D146" s="18">
        <v>3</v>
      </c>
      <c r="E146" s="4" t="s">
        <v>106</v>
      </c>
      <c r="F146" s="4">
        <v>3</v>
      </c>
      <c r="G146" s="4" t="s">
        <v>497</v>
      </c>
      <c r="H146" s="19">
        <v>25</v>
      </c>
      <c r="I146" s="19"/>
      <c r="J146" s="18"/>
      <c r="K146" s="24"/>
      <c r="L146" s="24"/>
      <c r="M146" s="24"/>
      <c r="N146" s="24"/>
      <c r="O146" s="24"/>
      <c r="P146" s="24"/>
      <c r="Q146" s="24"/>
      <c r="V146" s="4"/>
      <c r="W146" s="4"/>
      <c r="X146" s="4"/>
      <c r="Y146" s="4"/>
      <c r="Z146" s="4"/>
      <c r="AA146" s="4"/>
      <c r="AB146" s="4"/>
    </row>
    <row r="147" spans="1:28" s="7" customFormat="1" ht="13.7" customHeight="1">
      <c r="A147" s="4">
        <v>4</v>
      </c>
      <c r="B147" s="4" t="s">
        <v>633</v>
      </c>
      <c r="C147" s="4"/>
      <c r="D147" s="4">
        <v>4</v>
      </c>
      <c r="E147" s="4" t="s">
        <v>634</v>
      </c>
      <c r="F147" s="4">
        <v>4</v>
      </c>
      <c r="G147" s="4" t="s">
        <v>358</v>
      </c>
      <c r="H147" s="19">
        <v>15</v>
      </c>
      <c r="I147" s="19"/>
      <c r="J147" s="4"/>
      <c r="V147" s="4"/>
      <c r="W147" s="4"/>
      <c r="X147" s="4"/>
      <c r="Y147" s="4"/>
      <c r="Z147" s="4"/>
      <c r="AA147" s="4"/>
      <c r="AB147" s="4"/>
    </row>
    <row r="148" spans="1:28" s="7" customFormat="1" ht="13.7" customHeight="1">
      <c r="A148" s="4">
        <v>5</v>
      </c>
      <c r="B148" s="4" t="s">
        <v>112</v>
      </c>
      <c r="C148" s="4"/>
      <c r="D148" s="4">
        <v>5</v>
      </c>
      <c r="E148" s="4" t="s">
        <v>108</v>
      </c>
      <c r="F148" s="4">
        <v>5</v>
      </c>
      <c r="G148" s="4" t="s">
        <v>359</v>
      </c>
      <c r="H148" s="19">
        <v>10</v>
      </c>
      <c r="I148" s="19"/>
      <c r="J148" s="4"/>
      <c r="V148" s="4"/>
      <c r="W148" s="4"/>
      <c r="X148" s="4"/>
      <c r="Y148" s="4"/>
      <c r="Z148" s="4"/>
      <c r="AA148" s="4"/>
      <c r="AB148" s="4"/>
    </row>
    <row r="149" spans="1:28" s="7" customFormat="1" ht="13.7" customHeight="1">
      <c r="A149" s="4"/>
      <c r="B149" s="4" t="s">
        <v>113</v>
      </c>
      <c r="C149" s="4"/>
      <c r="D149" s="4"/>
      <c r="E149" s="4" t="s">
        <v>333</v>
      </c>
      <c r="F149" s="19">
        <v>6</v>
      </c>
      <c r="G149" s="19" t="s">
        <v>489</v>
      </c>
      <c r="H149" s="19">
        <v>10</v>
      </c>
      <c r="I149" s="19"/>
      <c r="J149" s="4"/>
      <c r="V149" s="4"/>
      <c r="W149" s="4"/>
      <c r="X149" s="4"/>
      <c r="Y149" s="4"/>
      <c r="Z149" s="4"/>
      <c r="AA149" s="4"/>
      <c r="AB149" s="4"/>
    </row>
    <row r="150" spans="1:28" s="7" customFormat="1" ht="15" customHeight="1">
      <c r="A150" s="4"/>
      <c r="B150" s="4"/>
      <c r="C150" s="4"/>
      <c r="D150" s="4"/>
      <c r="E150" s="4"/>
      <c r="F150" s="4">
        <v>7</v>
      </c>
      <c r="G150" s="4"/>
      <c r="H150" s="4"/>
      <c r="I150" s="4"/>
      <c r="J150" s="4"/>
      <c r="V150" s="4"/>
      <c r="W150" s="4"/>
      <c r="X150" s="4" t="s">
        <v>333</v>
      </c>
      <c r="Y150" s="4">
        <v>5</v>
      </c>
      <c r="Z150" s="4"/>
      <c r="AA150" s="4"/>
      <c r="AB150" s="4"/>
    </row>
    <row r="151" spans="1:28" s="7" customFormat="1">
      <c r="A151" s="4"/>
      <c r="B151" s="4">
        <v>1</v>
      </c>
      <c r="C151" s="4"/>
      <c r="D151" s="4"/>
      <c r="E151" s="5" t="s">
        <v>233</v>
      </c>
      <c r="F151" s="4"/>
      <c r="G151" s="4"/>
      <c r="H151" s="4"/>
      <c r="I151" s="4"/>
      <c r="J151" s="4"/>
      <c r="V151" s="4"/>
      <c r="W151" s="4"/>
      <c r="X151" s="4"/>
      <c r="Y151" s="4"/>
      <c r="Z151" s="4"/>
      <c r="AA151" s="4"/>
      <c r="AB151" s="4"/>
    </row>
    <row r="152" spans="1:28" s="7" customFormat="1" ht="15" customHeight="1">
      <c r="A152" s="4"/>
      <c r="B152" s="4">
        <v>2</v>
      </c>
      <c r="C152" s="4"/>
      <c r="D152" s="4"/>
      <c r="E152" s="4"/>
      <c r="F152" s="4"/>
      <c r="G152" s="4"/>
      <c r="H152" s="4"/>
      <c r="I152" s="4"/>
      <c r="J152" s="4"/>
      <c r="V152" s="4"/>
      <c r="W152" s="4"/>
      <c r="X152" s="4"/>
      <c r="Y152" s="4"/>
      <c r="Z152" s="4"/>
      <c r="AA152" s="4"/>
      <c r="AB152" s="4"/>
    </row>
    <row r="153" spans="1:28" s="7" customFormat="1">
      <c r="A153" s="4"/>
      <c r="B153" s="4">
        <v>3</v>
      </c>
      <c r="C153" s="4"/>
      <c r="D153" s="4"/>
      <c r="E153" s="4"/>
      <c r="F153" s="4"/>
      <c r="G153" s="4"/>
      <c r="H153" s="4"/>
      <c r="I153" s="4"/>
      <c r="J153" s="4"/>
      <c r="V153" s="4"/>
      <c r="W153" s="4"/>
      <c r="X153" s="4"/>
      <c r="Y153" s="4"/>
      <c r="Z153" s="4"/>
      <c r="AA153" s="4"/>
      <c r="AB153" s="4"/>
    </row>
    <row r="154" spans="1:28" s="7" customFormat="1">
      <c r="A154" s="4"/>
      <c r="B154" s="4">
        <v>4</v>
      </c>
      <c r="C154" s="4"/>
      <c r="D154" s="4"/>
      <c r="E154" s="4"/>
      <c r="F154" s="4"/>
      <c r="G154" s="4"/>
      <c r="H154" s="4"/>
      <c r="I154" s="4"/>
      <c r="J154" s="4"/>
      <c r="V154" s="4"/>
      <c r="W154" s="4"/>
      <c r="X154" s="4"/>
      <c r="Y154" s="4"/>
      <c r="Z154" s="4"/>
      <c r="AA154" s="4"/>
      <c r="AB154" s="4"/>
    </row>
    <row r="155" spans="1:28" s="7" customFormat="1">
      <c r="A155" s="4"/>
      <c r="B155" s="4">
        <v>5</v>
      </c>
      <c r="C155" s="4"/>
      <c r="D155" s="4"/>
      <c r="E155" s="4"/>
      <c r="F155" s="4"/>
      <c r="G155" s="4"/>
      <c r="H155" s="4"/>
      <c r="I155" s="4"/>
      <c r="J155" s="4"/>
      <c r="V155" s="4"/>
      <c r="W155" s="4"/>
      <c r="X155" s="4"/>
      <c r="Y155" s="4"/>
      <c r="Z155" s="4"/>
      <c r="AA155" s="4"/>
      <c r="AB155" s="4"/>
    </row>
    <row r="156" spans="1:28" s="7" customFormat="1">
      <c r="A156" s="4"/>
      <c r="B156" s="4"/>
      <c r="C156" s="4"/>
      <c r="D156" s="4"/>
      <c r="E156" s="4"/>
      <c r="F156" s="4"/>
      <c r="G156" s="4"/>
      <c r="H156" s="4"/>
      <c r="I156" s="4"/>
      <c r="J156" s="4"/>
      <c r="V156" s="4"/>
      <c r="W156" s="4"/>
      <c r="X156" s="4"/>
      <c r="Y156" s="4"/>
      <c r="Z156" s="4"/>
      <c r="AA156" s="4"/>
      <c r="AB156" s="4"/>
    </row>
    <row r="157" spans="1:28" s="7" customFormat="1">
      <c r="A157" s="4"/>
      <c r="B157" s="4"/>
      <c r="C157" s="4"/>
      <c r="D157" s="4"/>
      <c r="E157" s="4"/>
      <c r="F157" s="4"/>
      <c r="G157" s="4"/>
      <c r="H157" s="4"/>
      <c r="I157" s="4"/>
      <c r="J157" s="4"/>
      <c r="V157" s="4"/>
      <c r="W157" s="4"/>
      <c r="X157" s="4"/>
      <c r="Y157" s="4"/>
      <c r="Z157" s="4"/>
      <c r="AA157" s="4"/>
      <c r="AB157" s="4"/>
    </row>
    <row r="158" spans="1:28" s="7" customFormat="1">
      <c r="A158" s="4"/>
      <c r="B158" s="4"/>
      <c r="C158" s="4"/>
      <c r="D158" s="4"/>
      <c r="E158" s="4"/>
      <c r="F158" s="4"/>
      <c r="G158" s="4"/>
      <c r="H158" s="4"/>
      <c r="I158" s="4"/>
      <c r="J158" s="4"/>
      <c r="V158" s="4"/>
      <c r="W158" s="4"/>
      <c r="X158" s="4"/>
      <c r="Y158" s="4"/>
      <c r="Z158" s="4"/>
      <c r="AA158" s="4"/>
      <c r="AB158" s="4"/>
    </row>
    <row r="159" spans="1:28" s="7" customFormat="1">
      <c r="A159" s="4"/>
      <c r="B159" s="4"/>
      <c r="C159" s="4"/>
      <c r="D159" s="4"/>
      <c r="E159" s="4"/>
      <c r="F159" s="4"/>
      <c r="G159" s="4"/>
      <c r="H159" s="4"/>
      <c r="I159" s="4"/>
      <c r="J159" s="4"/>
      <c r="V159" s="4"/>
      <c r="W159" s="4"/>
      <c r="X159" s="4"/>
      <c r="Y159" s="4"/>
      <c r="Z159" s="4"/>
      <c r="AA159" s="4"/>
      <c r="AB159" s="4"/>
    </row>
    <row r="160" spans="1:28" s="7" customFormat="1">
      <c r="V160" s="4"/>
      <c r="W160" s="4"/>
      <c r="X160" s="4"/>
      <c r="Y160" s="4"/>
      <c r="Z160" s="4"/>
      <c r="AA160" s="4"/>
      <c r="AB160" s="4"/>
    </row>
    <row r="161" spans="2:30" s="7" customFormat="1">
      <c r="V161" s="4"/>
      <c r="W161" s="4"/>
      <c r="X161" s="4"/>
      <c r="Y161" s="4"/>
      <c r="Z161" s="4"/>
      <c r="AA161" s="4"/>
      <c r="AB161" s="4"/>
    </row>
    <row r="162" spans="2:30" s="7" customFormat="1">
      <c r="V162" s="4"/>
      <c r="W162" s="4"/>
      <c r="X162" s="4"/>
      <c r="Y162" s="4"/>
      <c r="Z162" s="4"/>
      <c r="AA162" s="4"/>
      <c r="AB162" s="4"/>
    </row>
    <row r="163" spans="2:30" s="4" customFormat="1"/>
    <row r="164" spans="2:30" s="4" customFormat="1"/>
    <row r="165" spans="2:30" s="4" customFormat="1">
      <c r="B165" s="20">
        <f>IF(D1_Conseil_B&gt;1," ",X144)</f>
        <v>0</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f>IF(D1_Conseil_B&gt;2," ",X145)</f>
        <v>0</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f>IF(D1_Conseil_B&gt;3," ",X146)</f>
        <v>0</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f>IF(D1_Conseil_B&gt;4," ",X147)</f>
        <v>0</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c r="B169" s="20">
        <f>IF(D1_Conseil_B&gt;5," ",X148)</f>
        <v>0</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0" s="4" customFormat="1"/>
    <row r="171" spans="2:30" s="4" customFormat="1"/>
    <row r="172" spans="2:30">
      <c r="V172" s="4"/>
      <c r="W172" s="4"/>
      <c r="X172" s="4"/>
      <c r="Y172" s="4"/>
      <c r="AB172" s="4"/>
    </row>
    <row r="173" spans="2:30">
      <c r="V173" s="4"/>
      <c r="W173" s="4"/>
      <c r="X173" s="4"/>
      <c r="Y173" s="4"/>
      <c r="AB173" s="4"/>
    </row>
    <row r="174" spans="2:30">
      <c r="V174" s="4"/>
      <c r="W174" s="4"/>
      <c r="X174" s="4"/>
      <c r="Y174" s="4"/>
      <c r="AB174" s="4"/>
    </row>
    <row r="175" spans="2:30">
      <c r="V175" s="4"/>
      <c r="W175" s="4"/>
      <c r="X175" s="4"/>
      <c r="Y175" s="4"/>
      <c r="AB175" s="4"/>
    </row>
    <row r="176" spans="2:30">
      <c r="V176" s="4"/>
      <c r="W176" s="4"/>
      <c r="X176" s="4"/>
      <c r="Y176" s="4"/>
      <c r="AB176" s="4"/>
    </row>
    <row r="177" spans="22:28">
      <c r="V177" s="4"/>
      <c r="W177" s="4"/>
      <c r="X177" s="4"/>
      <c r="Y177" s="4"/>
      <c r="AB177" s="4"/>
    </row>
    <row r="178" spans="22:28">
      <c r="V178" s="4"/>
      <c r="W178" s="4"/>
      <c r="X178" s="4"/>
      <c r="Y178" s="4"/>
      <c r="AB178" s="4"/>
    </row>
    <row r="179" spans="22:28">
      <c r="V179" s="4"/>
      <c r="W179" s="4"/>
      <c r="X179" s="4"/>
      <c r="Y179" s="4"/>
      <c r="AB179" s="4"/>
    </row>
    <row r="180" spans="22:28">
      <c r="V180" s="4"/>
      <c r="W180" s="4"/>
      <c r="X180" s="4"/>
      <c r="Y180" s="4"/>
      <c r="AB180" s="4"/>
    </row>
    <row r="181" spans="22:28">
      <c r="V181" s="4"/>
      <c r="W181" s="4"/>
      <c r="X181" s="4"/>
      <c r="Y181" s="4"/>
      <c r="AB181" s="4"/>
    </row>
    <row r="182" spans="22:28">
      <c r="V182" s="4"/>
      <c r="W182" s="4"/>
      <c r="X182" s="4"/>
      <c r="Y182" s="4"/>
      <c r="AB182" s="4"/>
    </row>
    <row r="183" spans="22:28">
      <c r="V183" s="4"/>
      <c r="W183" s="4"/>
      <c r="X183" s="4"/>
      <c r="Y183" s="4"/>
      <c r="AB183" s="4"/>
    </row>
    <row r="184" spans="22:28">
      <c r="V184" s="4"/>
      <c r="W184" s="4"/>
      <c r="X184" s="4"/>
      <c r="Y184" s="4"/>
      <c r="AB184" s="4"/>
    </row>
    <row r="185" spans="22:28">
      <c r="V185" s="4"/>
      <c r="W185" s="4"/>
      <c r="X185" s="4"/>
      <c r="Y185" s="4"/>
      <c r="AB185" s="4"/>
    </row>
    <row r="186" spans="22:28">
      <c r="V186" s="4"/>
      <c r="W186" s="4"/>
      <c r="X186" s="4"/>
      <c r="Y186" s="4"/>
      <c r="AB186" s="4"/>
    </row>
    <row r="187" spans="22:28">
      <c r="V187" s="4"/>
      <c r="W187" s="4"/>
      <c r="X187" s="4"/>
      <c r="Y187" s="4"/>
      <c r="AB187" s="4"/>
    </row>
    <row r="209" spans="22:25" s="4" customFormat="1">
      <c r="V209" s="7"/>
      <c r="W209" s="7"/>
      <c r="X209" s="7"/>
      <c r="Y209" s="7"/>
    </row>
    <row r="210" spans="22:25" s="4" customFormat="1">
      <c r="V210" s="7"/>
      <c r="W210" s="7"/>
      <c r="X210" s="7"/>
      <c r="Y210" s="7"/>
    </row>
    <row r="211" spans="22:25" s="4" customFormat="1">
      <c r="V211" s="7"/>
      <c r="W211" s="7"/>
      <c r="X211" s="7"/>
      <c r="Y211" s="7"/>
    </row>
    <row r="212" spans="22:25" s="4" customFormat="1">
      <c r="V212" s="7"/>
      <c r="W212" s="7"/>
      <c r="X212" s="7"/>
      <c r="Y212" s="7"/>
    </row>
    <row r="213" spans="22:25" s="4" customFormat="1">
      <c r="V213" s="7"/>
      <c r="W213" s="7"/>
      <c r="X213" s="7"/>
      <c r="Y213" s="7"/>
    </row>
    <row r="214" spans="22:25" s="4" customFormat="1">
      <c r="V214" s="7"/>
      <c r="W214" s="7"/>
      <c r="X214" s="7"/>
      <c r="Y214" s="7"/>
    </row>
    <row r="215" spans="22:25" s="4" customFormat="1">
      <c r="V215" s="7"/>
      <c r="W215" s="7"/>
      <c r="X215" s="7"/>
      <c r="Y215" s="7"/>
    </row>
    <row r="216" spans="22:25" s="4" customFormat="1">
      <c r="V216" s="7"/>
      <c r="W216" s="7"/>
      <c r="X216" s="7"/>
      <c r="Y216" s="7"/>
    </row>
    <row r="217" spans="22:25" s="4" customFormat="1">
      <c r="V217" s="7"/>
      <c r="W217" s="7"/>
      <c r="X217" s="7"/>
      <c r="Y217" s="7"/>
    </row>
    <row r="218" spans="22:25" s="4" customFormat="1">
      <c r="V218" s="7"/>
      <c r="W218" s="7"/>
      <c r="X218" s="7"/>
      <c r="Y218" s="7"/>
    </row>
    <row r="219" spans="22:25" s="4" customFormat="1">
      <c r="V219" s="7"/>
      <c r="W219" s="7"/>
      <c r="X219" s="7"/>
      <c r="Y219" s="7"/>
    </row>
    <row r="220" spans="22:25" s="4" customFormat="1">
      <c r="V220" s="7"/>
      <c r="W220" s="7"/>
      <c r="X220" s="7"/>
      <c r="Y220" s="7"/>
    </row>
    <row r="221" spans="22:25" s="4" customFormat="1">
      <c r="V221" s="7"/>
      <c r="W221" s="7"/>
      <c r="X221" s="7"/>
      <c r="Y221" s="7"/>
    </row>
    <row r="222" spans="22:25" s="4" customFormat="1">
      <c r="V222" s="7"/>
      <c r="W222" s="7"/>
      <c r="X222" s="7"/>
      <c r="Y222" s="7"/>
    </row>
    <row r="223" spans="22:25" s="4" customFormat="1">
      <c r="V223" s="7"/>
      <c r="W223" s="7"/>
      <c r="X223" s="7"/>
      <c r="Y223" s="7"/>
    </row>
    <row r="224" spans="22:25" s="4" customFormat="1">
      <c r="V224" s="7"/>
      <c r="W224" s="7"/>
      <c r="X224" s="7"/>
      <c r="Y224" s="7"/>
    </row>
    <row r="225" spans="22:25" s="4" customFormat="1">
      <c r="V225" s="7"/>
      <c r="W225" s="7"/>
      <c r="X225" s="7"/>
      <c r="Y225" s="7"/>
    </row>
    <row r="226" spans="22:25" s="4" customFormat="1">
      <c r="V226" s="7"/>
      <c r="W226" s="7"/>
      <c r="X226" s="7"/>
      <c r="Y226" s="7"/>
    </row>
    <row r="227" spans="22:25" s="4" customFormat="1">
      <c r="V227" s="7"/>
      <c r="W227" s="7"/>
      <c r="X227" s="7"/>
      <c r="Y227" s="7"/>
    </row>
    <row r="228" spans="22:25" s="4" customFormat="1">
      <c r="V228" s="7"/>
      <c r="W228" s="7"/>
      <c r="X228" s="7"/>
      <c r="Y228" s="7"/>
    </row>
    <row r="229" spans="22:25" s="4" customFormat="1">
      <c r="V229" s="7"/>
      <c r="W229" s="7"/>
      <c r="X229" s="7"/>
      <c r="Y229" s="7"/>
    </row>
  </sheetData>
  <sheetProtection algorithmName="SHA-512" hashValue="0iwGeMCPGCpEKrcMOCCss3mO8Ss4vNmx7sqNxo90bkGXFgO9+r0KuW5MWJ7qhAuvbpx01WU8NFM3vpBALksNqg==" saltValue="N/SeJae7tKVk7TVn7P9Qsg==" spinCount="100000" sheet="1" objects="1" scenarios="1"/>
  <mergeCells count="36">
    <mergeCell ref="C19:C20"/>
    <mergeCell ref="D19:I20"/>
    <mergeCell ref="C17:C18"/>
    <mergeCell ref="D17:I18"/>
    <mergeCell ref="M17:U22"/>
    <mergeCell ref="C21:C22"/>
    <mergeCell ref="T28:T30"/>
    <mergeCell ref="H1:M3"/>
    <mergeCell ref="B17:B26"/>
    <mergeCell ref="F4:H6"/>
    <mergeCell ref="I4:U6"/>
    <mergeCell ref="F7:H9"/>
    <mergeCell ref="I7:U9"/>
    <mergeCell ref="B13:C16"/>
    <mergeCell ref="J17:L18"/>
    <mergeCell ref="J21:L26"/>
    <mergeCell ref="D13:E16"/>
    <mergeCell ref="C25:C26"/>
    <mergeCell ref="D25:I26"/>
    <mergeCell ref="C23:C24"/>
    <mergeCell ref="D23:I24"/>
    <mergeCell ref="J19:L20"/>
    <mergeCell ref="AA23:AF24"/>
    <mergeCell ref="AA25:AF26"/>
    <mergeCell ref="N1:P1"/>
    <mergeCell ref="N2:P3"/>
    <mergeCell ref="AA17:AF18"/>
    <mergeCell ref="AA19:AF20"/>
    <mergeCell ref="AA21:AF22"/>
    <mergeCell ref="F15:U16"/>
    <mergeCell ref="F10:U14"/>
    <mergeCell ref="D21:I22"/>
    <mergeCell ref="M23:U23"/>
    <mergeCell ref="S24:U24"/>
    <mergeCell ref="S25:U25"/>
    <mergeCell ref="S26:U26"/>
  </mergeCells>
  <conditionalFormatting sqref="B17">
    <cfRule type="cellIs" dxfId="353" priority="56" operator="between">
      <formula>1</formula>
      <formula>5</formula>
    </cfRule>
    <cfRule type="cellIs" dxfId="352" priority="57" operator="between">
      <formula>1</formula>
      <formula>5</formula>
    </cfRule>
    <cfRule type="cellIs" dxfId="351" priority="58" operator="between">
      <formula>1</formula>
      <formula>5</formula>
    </cfRule>
    <cfRule type="cellIs" dxfId="350" priority="59" operator="between">
      <formula>5</formula>
      <formula>5</formula>
    </cfRule>
    <cfRule type="cellIs" dxfId="349" priority="60" operator="between">
      <formula>1</formula>
      <formula>5</formula>
    </cfRule>
    <cfRule type="cellIs" dxfId="348" priority="61" operator="between">
      <formula>1</formula>
      <formula>5</formula>
    </cfRule>
    <cfRule type="cellIs" dxfId="347" priority="62" operator="equal">
      <formula>$A$10</formula>
    </cfRule>
  </conditionalFormatting>
  <conditionalFormatting sqref="C17">
    <cfRule type="cellIs" dxfId="346" priority="110" operator="equal">
      <formula>$W$17</formula>
    </cfRule>
  </conditionalFormatting>
  <conditionalFormatting sqref="C19:C20">
    <cfRule type="expression" dxfId="345" priority="53">
      <formula>$B$17=2</formula>
    </cfRule>
  </conditionalFormatting>
  <conditionalFormatting sqref="C21">
    <cfRule type="cellIs" dxfId="344" priority="102" operator="equal">
      <formula>$W$21</formula>
    </cfRule>
    <cfRule type="cellIs" dxfId="343" priority="103" operator="equal">
      <formula>$W$21</formula>
    </cfRule>
  </conditionalFormatting>
  <conditionalFormatting sqref="C23">
    <cfRule type="cellIs" dxfId="342" priority="100" operator="equal">
      <formula>$W$23</formula>
    </cfRule>
  </conditionalFormatting>
  <conditionalFormatting sqref="C25">
    <cfRule type="cellIs" dxfId="341" priority="74" operator="equal">
      <formula>$W$25</formula>
    </cfRule>
    <cfRule type="cellIs" dxfId="340" priority="98" operator="equal">
      <formula>$W$25</formula>
    </cfRule>
  </conditionalFormatting>
  <conditionalFormatting sqref="D17">
    <cfRule type="cellIs" dxfId="339" priority="109" operator="equal">
      <formula>$V$17</formula>
    </cfRule>
  </conditionalFormatting>
  <conditionalFormatting sqref="D25 D23">
    <cfRule type="cellIs" dxfId="338" priority="68" operator="equal">
      <formula>$V$17</formula>
    </cfRule>
  </conditionalFormatting>
  <conditionalFormatting sqref="D19:I20">
    <cfRule type="cellIs" dxfId="337" priority="66" operator="equal">
      <formula>$V$19</formula>
    </cfRule>
    <cfRule type="cellIs" dxfId="336" priority="67" operator="equal">
      <formula>$V$19</formula>
    </cfRule>
  </conditionalFormatting>
  <conditionalFormatting sqref="D21:I22">
    <cfRule type="cellIs" dxfId="335" priority="65" operator="equal">
      <formula>$V$21</formula>
    </cfRule>
  </conditionalFormatting>
  <conditionalFormatting sqref="D23:I24">
    <cfRule type="cellIs" dxfId="334" priority="64" operator="equal">
      <formula>$V$23</formula>
    </cfRule>
  </conditionalFormatting>
  <conditionalFormatting sqref="D25:I26">
    <cfRule type="cellIs" dxfId="333" priority="63" operator="equal">
      <formula>$V$25</formula>
    </cfRule>
  </conditionalFormatting>
  <conditionalFormatting sqref="J19:L20">
    <cfRule type="cellIs" dxfId="332" priority="39" operator="greaterThan">
      <formula>" "</formula>
    </cfRule>
    <cfRule type="cellIs" dxfId="331" priority="40" operator="greaterThan">
      <formula>" "</formula>
    </cfRule>
  </conditionalFormatting>
  <conditionalFormatting sqref="N1:P1">
    <cfRule type="containsText" dxfId="330" priority="1" operator="containsText" text="expiré">
      <formula>NOT(ISERROR(SEARCH("expiré",N1)))</formula>
    </cfRule>
    <cfRule type="containsText" dxfId="329" priority="2" operator="containsText" text="non">
      <formula>NOT(ISERROR(SEARCH("non",N1)))</formula>
    </cfRule>
    <cfRule type="containsText" dxfId="328" priority="3" operator="containsText" text="OK">
      <formula>NOT(ISERROR(SEARCH("OK",N1)))</formula>
    </cfRule>
  </conditionalFormatting>
  <conditionalFormatting sqref="O25:O26">
    <cfRule type="cellIs" dxfId="327" priority="27" operator="greaterThan">
      <formula>$AC$20</formula>
    </cfRule>
  </conditionalFormatting>
  <conditionalFormatting sqref="Q26:R26">
    <cfRule type="cellIs" dxfId="326" priority="26" operator="greaterThan">
      <formula>#REF!</formula>
    </cfRule>
  </conditionalFormatting>
  <conditionalFormatting sqref="R26">
    <cfRule type="cellIs" dxfId="325" priority="22" operator="greaterThan">
      <formula>$AC$20</formula>
    </cfRule>
    <cfRule type="cellIs" dxfId="324" priority="23" operator="greaterThan">
      <formula>9</formula>
    </cfRule>
    <cfRule type="cellIs" dxfId="323" priority="24" operator="greaterThan">
      <formula>0</formula>
    </cfRule>
    <cfRule type="cellIs" dxfId="322" priority="25" operator="greaterThan">
      <formula>0</formula>
    </cfRule>
  </conditionalFormatting>
  <conditionalFormatting sqref="AA17:AF18">
    <cfRule type="expression" dxfId="321" priority="4">
      <formula>$V$1&gt;0</formula>
    </cfRule>
  </conditionalFormatting>
  <dataValidations disablePrompts="1" count="3">
    <dataValidation type="list" allowBlank="1" showInputMessage="1" showErrorMessage="1" errorTitle="Error_Eval" error="Introduire une valeur de 1 à 5 !" sqref="F34" xr:uid="{F6C10A41-2A78-4382-B580-37ED8A51EB36}">
      <formula1>Liste_scoring</formula1>
    </dataValidation>
    <dataValidation type="list" allowBlank="1" showInputMessage="1" showErrorMessage="1" errorTitle="Error_Eval" error="Introduire une valeur de 1 à 5 !" sqref="AF73:AF74 AG74:AK74" xr:uid="{10F1A258-8933-422C-928A-E3880886762C}">
      <formula1>$AO$65:$AO$67</formula1>
    </dataValidation>
    <dataValidation allowBlank="1" showInputMessage="1" showErrorMessage="1" errorTitle="Error_Eval" error="Introduire une valeur de 1 à 5 !" sqref="E34" xr:uid="{48E2A3DB-E7D2-4397-A16A-9CE5439F117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6"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C099-2ADD-4C82-A82B-9F16A2C303A0}">
  <sheetPr codeName="Feuil18"/>
  <dimension ref="A1:AR287"/>
  <sheetViews>
    <sheetView showRowColHeaders="0" zoomScaleNormal="100" workbookViewId="0">
      <selection activeCell="V23" sqref="V23"/>
    </sheetView>
  </sheetViews>
  <sheetFormatPr baseColWidth="10" defaultColWidth="11.42578125" defaultRowHeight="15"/>
  <cols>
    <col min="1" max="1" width="2.710937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6" width="11.42578125" style="4"/>
    <col min="37"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700</v>
      </c>
      <c r="G4" s="570"/>
      <c r="H4" s="570"/>
      <c r="I4" s="571" t="s">
        <v>84</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701</v>
      </c>
      <c r="G7" s="570"/>
      <c r="H7" s="570"/>
      <c r="I7" s="570" t="s">
        <v>85</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IF(score5=1,V9,0)</f>
        <v>0</v>
      </c>
      <c r="F9" s="570"/>
      <c r="G9" s="570"/>
      <c r="H9" s="570"/>
      <c r="I9" s="570"/>
      <c r="J9" s="570"/>
      <c r="K9" s="570"/>
      <c r="L9" s="570"/>
      <c r="M9" s="570"/>
      <c r="N9" s="570"/>
      <c r="O9" s="570"/>
      <c r="P9" s="570"/>
      <c r="Q9" s="570"/>
      <c r="R9" s="570"/>
      <c r="S9" s="570"/>
      <c r="T9" s="570"/>
      <c r="U9" s="570"/>
      <c r="V9" s="4">
        <f>Données!Z7</f>
        <v>10</v>
      </c>
      <c r="W9" s="4"/>
      <c r="X9" s="5"/>
      <c r="Y9" s="5"/>
      <c r="Z9" s="5"/>
      <c r="AA9" s="5"/>
      <c r="AB9" s="5"/>
      <c r="AC9" s="5"/>
      <c r="AD9" s="5"/>
      <c r="AE9" s="5"/>
      <c r="AF9" s="5"/>
      <c r="AG9" s="5"/>
      <c r="AH9" s="5"/>
      <c r="AI9" s="5"/>
      <c r="AJ9" s="5"/>
      <c r="AK9" s="5"/>
      <c r="AL9" s="5"/>
    </row>
    <row r="10" spans="1:44" ht="15" customHeight="1">
      <c r="B10" s="116"/>
      <c r="C10" s="116"/>
      <c r="D10" s="121"/>
      <c r="E10" s="122"/>
      <c r="F10" s="589" t="s">
        <v>793</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IF(score5=2,V11,0)</f>
        <v>0</v>
      </c>
      <c r="D11" s="123"/>
      <c r="E11" s="122"/>
      <c r="F11" s="589"/>
      <c r="G11" s="589"/>
      <c r="H11" s="589"/>
      <c r="I11" s="589"/>
      <c r="J11" s="589"/>
      <c r="K11" s="589"/>
      <c r="L11" s="589"/>
      <c r="M11" s="589"/>
      <c r="N11" s="589"/>
      <c r="O11" s="589"/>
      <c r="P11" s="589"/>
      <c r="Q11" s="589"/>
      <c r="R11" s="589"/>
      <c r="S11" s="589"/>
      <c r="T11" s="589"/>
      <c r="U11" s="589"/>
      <c r="V11" s="4">
        <f>Données!Z8</f>
        <v>-70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817</v>
      </c>
      <c r="N17" s="583"/>
      <c r="O17" s="583"/>
      <c r="P17" s="583"/>
      <c r="Q17" s="583"/>
      <c r="R17" s="583"/>
      <c r="S17" s="583"/>
      <c r="T17" s="583"/>
      <c r="U17" s="583"/>
      <c r="V17" s="169" t="str">
        <f>IF(B17=1,D17," ")</f>
        <v xml:space="preserve"> </v>
      </c>
      <c r="W17" s="169" t="str">
        <f>IF(B17=1,C17," ")</f>
        <v xml:space="preserve"> </v>
      </c>
      <c r="X17" s="5">
        <f>IF(score5=1,Y17,0)</f>
        <v>0</v>
      </c>
      <c r="Y17" s="5">
        <v>0</v>
      </c>
      <c r="Z17" s="4">
        <v>0</v>
      </c>
      <c r="AA17" s="559" t="str">
        <f>IF(V1&gt;0," ","L'offre produit n'est pas encore définie")</f>
        <v>L'offre produit n'est pas encore définie</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IF(B17&lt;&gt;"?",Comments!C45,"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IF(score5=2,Y19,0)</f>
        <v>0</v>
      </c>
      <c r="Y19" s="5">
        <v>-50</v>
      </c>
      <c r="Z19" s="5"/>
      <c r="AA19" s="561" t="str">
        <f>IF(V1&gt;0," ","Produit hors de notre expertise                           et non standard")</f>
        <v>Produit hors de notre expertise                           et non standard</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Comments!C43</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IF(score5=3,Y21,0)</f>
        <v>0</v>
      </c>
      <c r="Y21" s="5">
        <v>-20</v>
      </c>
      <c r="Z21" s="5"/>
      <c r="AA21" s="561" t="str">
        <f>IF(V1&gt;0," ","Produit dans nos compétences, adaptations, modifications requises")</f>
        <v>Produit dans nos compétences, adaptations, modifications requises</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Dim_4_N!M23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IF(score5=4,Y23,0)</f>
        <v>0</v>
      </c>
      <c r="Y23" s="5">
        <v>75</v>
      </c>
      <c r="Z23" s="5"/>
      <c r="AA23" s="561" t="str">
        <f>IF(V1&gt;0," ","Produit dans nos compétences,                       offre type")</f>
        <v>Produit dans nos compétences,                       offre type</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IF(score5=5,Y25,0)</f>
        <v>0</v>
      </c>
      <c r="Y25" s="5">
        <v>100</v>
      </c>
      <c r="Z25" s="5"/>
      <c r="AA25" s="561" t="str">
        <f>IF(V1&gt;0," ","Produit dans nos compétences,                       notre produit vedette")</f>
        <v>Produit dans nos compétences,                       notre produit vedette</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2">
        <f>IF(B17="?",0,B17)</f>
        <v>0</v>
      </c>
      <c r="F34" s="301">
        <f>score5</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60"/>
      <c r="E39" s="160"/>
      <c r="F39" s="161"/>
      <c r="G39" s="161"/>
      <c r="H39" s="161"/>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VLOOKUP(E34,AL58:AM60,2)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L66" s="8"/>
      <c r="AO66" s="7" t="s">
        <v>462</v>
      </c>
    </row>
    <row r="67" spans="1:41" s="7" customFormat="1" ht="15" customHeight="1">
      <c r="A67" s="4"/>
      <c r="V67" s="4"/>
      <c r="W67" s="4"/>
      <c r="X67" s="4"/>
      <c r="Y67" s="4"/>
      <c r="Z67" s="4"/>
      <c r="AA67" s="4"/>
      <c r="AB67" s="4"/>
      <c r="AC67" s="4"/>
      <c r="AD67" s="4"/>
      <c r="AE67" s="4"/>
      <c r="AF67" s="4"/>
      <c r="AG67" s="4"/>
      <c r="AH67" s="4"/>
      <c r="AI67" s="4"/>
      <c r="AJ67" s="4"/>
      <c r="AL67" s="8"/>
    </row>
    <row r="68" spans="1:41" s="7" customFormat="1" ht="15" customHeight="1">
      <c r="A68" s="4"/>
      <c r="V68" s="4"/>
      <c r="W68" s="4"/>
      <c r="X68" s="4"/>
      <c r="Y68" s="4"/>
      <c r="Z68" s="4"/>
      <c r="AA68" s="4"/>
      <c r="AB68" s="4"/>
      <c r="AC68" s="4"/>
      <c r="AD68" s="102"/>
      <c r="AE68" s="102"/>
      <c r="AF68" s="102"/>
      <c r="AG68" s="4"/>
      <c r="AH68" s="4"/>
      <c r="AI68" s="4"/>
      <c r="AJ68" s="4"/>
      <c r="AL68" s="8"/>
    </row>
    <row r="69" spans="1:41" s="7" customFormat="1" ht="15" customHeight="1">
      <c r="A69" s="4"/>
      <c r="V69" s="4"/>
      <c r="W69" s="4"/>
      <c r="X69" s="4"/>
      <c r="Y69" s="4"/>
      <c r="Z69" s="4"/>
      <c r="AA69" s="4"/>
      <c r="AB69" s="4"/>
      <c r="AC69" s="4"/>
      <c r="AD69" s="102"/>
      <c r="AE69" s="102"/>
      <c r="AF69" s="102"/>
      <c r="AG69" s="4"/>
      <c r="AH69" s="4"/>
      <c r="AI69" s="4"/>
      <c r="AJ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I70" s="4"/>
      <c r="AJ70" s="4"/>
      <c r="AL70" s="8"/>
      <c r="AN70" s="127"/>
      <c r="AO70" s="127" t="e">
        <f>2-AO69</f>
        <v>#REF!</v>
      </c>
    </row>
    <row r="71" spans="1:41" s="7" customFormat="1" ht="15" customHeight="1">
      <c r="A71" s="4"/>
      <c r="V71" s="4"/>
      <c r="W71" s="4"/>
      <c r="X71" s="4"/>
      <c r="Y71" s="4"/>
      <c r="Z71" s="4"/>
      <c r="AA71" s="4"/>
      <c r="AB71" s="4"/>
      <c r="AC71" s="4"/>
      <c r="AD71" s="102"/>
      <c r="AE71" s="102"/>
      <c r="AF71" s="102"/>
      <c r="AG71" s="4"/>
      <c r="AH71" s="4"/>
      <c r="AI71" s="4"/>
      <c r="AJ71" s="4"/>
      <c r="AN71" s="127"/>
    </row>
    <row r="72" spans="1:41" s="7" customFormat="1" ht="15" customHeight="1">
      <c r="A72" s="4"/>
      <c r="V72" s="4"/>
      <c r="W72" s="4"/>
      <c r="X72" s="4"/>
      <c r="Y72" s="4"/>
      <c r="Z72" s="4"/>
      <c r="AA72" s="4"/>
      <c r="AB72" s="4"/>
      <c r="AC72" s="4"/>
      <c r="AD72" s="102"/>
      <c r="AE72" s="102"/>
      <c r="AF72" s="102"/>
      <c r="AG72" s="4"/>
      <c r="AH72" s="4"/>
      <c r="AI72" s="4"/>
      <c r="AJ72" s="4"/>
    </row>
    <row r="73" spans="1:41" s="7" customFormat="1" ht="8.4499999999999993" customHeight="1">
      <c r="A73" s="4"/>
      <c r="V73" s="4"/>
      <c r="W73" s="4"/>
      <c r="X73" s="4"/>
      <c r="Y73" s="4"/>
      <c r="Z73" s="4"/>
      <c r="AA73" s="4"/>
      <c r="AB73" s="4"/>
      <c r="AC73" s="4"/>
      <c r="AD73" s="102"/>
      <c r="AE73" s="102"/>
      <c r="AF73" s="102"/>
      <c r="AG73" s="102"/>
      <c r="AH73" s="102"/>
      <c r="AI73" s="102"/>
      <c r="AJ73" s="102"/>
      <c r="AK73" s="126"/>
    </row>
    <row r="74" spans="1:41" s="7" customFormat="1">
      <c r="A74" s="4"/>
      <c r="V74" s="4"/>
      <c r="W74" s="4"/>
      <c r="X74" s="4"/>
      <c r="Y74" s="4"/>
      <c r="Z74" s="4"/>
      <c r="AA74" s="4"/>
      <c r="AB74" s="4"/>
      <c r="AC74" s="4"/>
      <c r="AD74" s="4"/>
      <c r="AE74" s="4"/>
      <c r="AF74" s="4"/>
      <c r="AG74" s="4"/>
      <c r="AH74" s="4"/>
      <c r="AI74" s="4"/>
      <c r="AJ74" s="4"/>
    </row>
    <row r="75" spans="1:41" s="7" customFormat="1">
      <c r="A75" s="4"/>
      <c r="V75" s="4"/>
      <c r="W75" s="4"/>
      <c r="X75" s="4"/>
      <c r="Y75" s="4"/>
      <c r="Z75" s="4"/>
      <c r="AA75" s="4"/>
      <c r="AB75" s="4"/>
      <c r="AC75" s="4"/>
      <c r="AD75" s="4"/>
      <c r="AE75" s="4"/>
      <c r="AF75" s="4"/>
      <c r="AG75" s="4"/>
      <c r="AH75" s="4"/>
      <c r="AI75" s="4"/>
      <c r="AJ75" s="4"/>
    </row>
    <row r="76" spans="1:41" s="7" customFormat="1">
      <c r="A76" s="4"/>
      <c r="V76" s="4"/>
      <c r="W76" s="4"/>
      <c r="X76" s="4"/>
      <c r="Y76" s="4"/>
      <c r="Z76" s="4"/>
      <c r="AA76" s="4"/>
      <c r="AB76" s="4"/>
      <c r="AC76" s="4"/>
      <c r="AD76" s="4"/>
      <c r="AE76" s="4"/>
      <c r="AF76" s="4"/>
      <c r="AG76" s="4"/>
      <c r="AH76" s="4"/>
      <c r="AI76" s="4"/>
      <c r="AJ76" s="4"/>
    </row>
    <row r="77" spans="1:41" s="7" customFormat="1">
      <c r="A77" s="4"/>
      <c r="V77" s="4"/>
      <c r="W77" s="4"/>
      <c r="X77" s="4"/>
      <c r="Y77" s="4"/>
      <c r="Z77" s="4"/>
      <c r="AA77" s="4"/>
      <c r="AB77" s="4"/>
      <c r="AC77" s="4"/>
      <c r="AD77" s="4"/>
      <c r="AE77" s="4"/>
      <c r="AF77" s="4"/>
      <c r="AG77" s="4"/>
      <c r="AH77" s="4"/>
      <c r="AI77" s="4"/>
      <c r="AJ77" s="4"/>
    </row>
    <row r="78" spans="1:41" s="7" customFormat="1">
      <c r="A78" s="4"/>
      <c r="V78" s="4"/>
      <c r="W78" s="4"/>
      <c r="X78" s="4"/>
      <c r="Y78" s="4"/>
      <c r="Z78" s="4"/>
      <c r="AA78" s="4"/>
      <c r="AB78" s="4"/>
      <c r="AC78" s="4"/>
      <c r="AD78" s="4"/>
      <c r="AE78" s="4"/>
      <c r="AF78" s="4"/>
      <c r="AG78" s="4"/>
      <c r="AH78" s="4"/>
      <c r="AI78" s="4"/>
      <c r="AJ78" s="4"/>
    </row>
    <row r="79" spans="1:41" s="7" customFormat="1">
      <c r="A79" s="4"/>
      <c r="V79" s="4"/>
      <c r="W79" s="4"/>
      <c r="X79" s="4"/>
      <c r="Y79" s="4"/>
      <c r="Z79" s="4"/>
      <c r="AA79" s="4"/>
      <c r="AB79" s="4"/>
      <c r="AC79" s="4"/>
      <c r="AD79" s="4"/>
      <c r="AE79" s="4"/>
      <c r="AF79" s="4"/>
      <c r="AG79" s="4"/>
      <c r="AH79" s="4"/>
      <c r="AI79" s="4"/>
      <c r="AJ79" s="4"/>
    </row>
    <row r="80" spans="1:41" s="7" customFormat="1">
      <c r="A80" s="4"/>
      <c r="V80" s="4"/>
      <c r="W80" s="4"/>
      <c r="X80" s="4"/>
      <c r="Y80" s="4"/>
      <c r="Z80" s="4"/>
      <c r="AA80" s="4"/>
      <c r="AB80" s="4"/>
      <c r="AC80" s="4"/>
      <c r="AD80" s="4"/>
      <c r="AE80" s="4"/>
      <c r="AF80" s="4"/>
      <c r="AG80" s="4"/>
      <c r="AH80" s="4"/>
      <c r="AI80" s="4"/>
      <c r="AJ80" s="4"/>
    </row>
    <row r="81" spans="1:36" s="7" customFormat="1">
      <c r="A81" s="4"/>
      <c r="B81" s="128"/>
      <c r="C81" s="128"/>
      <c r="D81" s="129"/>
      <c r="V81" s="4"/>
      <c r="W81" s="4"/>
      <c r="X81" s="4"/>
      <c r="Y81" s="4"/>
      <c r="Z81" s="4"/>
      <c r="AA81" s="4"/>
      <c r="AB81" s="4"/>
      <c r="AC81" s="4"/>
      <c r="AD81" s="4"/>
      <c r="AE81" s="4"/>
      <c r="AF81" s="4"/>
      <c r="AG81" s="4"/>
      <c r="AH81" s="4"/>
      <c r="AI81" s="4"/>
      <c r="AJ81" s="4"/>
    </row>
    <row r="82" spans="1:36" s="7" customFormat="1" ht="21.2" customHeight="1">
      <c r="A82" s="4"/>
      <c r="B82" s="128"/>
      <c r="C82" s="128"/>
      <c r="D82" s="129"/>
      <c r="V82" s="4"/>
      <c r="W82" s="4"/>
      <c r="X82" s="4"/>
      <c r="Y82" s="4"/>
      <c r="Z82" s="4"/>
      <c r="AA82" s="4"/>
      <c r="AB82" s="4"/>
      <c r="AC82" s="4"/>
      <c r="AD82" s="4"/>
      <c r="AE82" s="4"/>
      <c r="AF82" s="4"/>
      <c r="AG82" s="4"/>
      <c r="AH82" s="4"/>
      <c r="AI82" s="4"/>
      <c r="AJ82" s="4"/>
    </row>
    <row r="83" spans="1:36" s="7" customFormat="1">
      <c r="A83" s="4"/>
      <c r="V83" s="4"/>
      <c r="W83" s="4"/>
      <c r="X83" s="4"/>
      <c r="Y83" s="4"/>
      <c r="Z83" s="4"/>
      <c r="AA83" s="4"/>
      <c r="AB83" s="4"/>
      <c r="AC83" s="4"/>
      <c r="AD83" s="4"/>
      <c r="AE83" s="4"/>
      <c r="AF83" s="4"/>
      <c r="AG83" s="4"/>
      <c r="AH83" s="4"/>
      <c r="AI83" s="4"/>
      <c r="AJ83" s="4"/>
    </row>
    <row r="84" spans="1:36" s="7" customFormat="1">
      <c r="A84" s="4"/>
      <c r="V84" s="4"/>
      <c r="W84" s="4"/>
      <c r="X84" s="4"/>
      <c r="Y84" s="4"/>
      <c r="Z84" s="4"/>
      <c r="AA84" s="4"/>
      <c r="AB84" s="4"/>
      <c r="AC84" s="4"/>
      <c r="AD84" s="4"/>
      <c r="AE84" s="4"/>
      <c r="AF84" s="4"/>
      <c r="AG84" s="4"/>
      <c r="AH84" s="4"/>
      <c r="AI84" s="4"/>
      <c r="AJ84" s="4"/>
    </row>
    <row r="85" spans="1:36" s="7" customFormat="1">
      <c r="A85" s="4"/>
      <c r="V85" s="4"/>
      <c r="W85" s="4"/>
      <c r="X85" s="4"/>
      <c r="Y85" s="4"/>
      <c r="Z85" s="4"/>
      <c r="AA85" s="4"/>
      <c r="AB85" s="4"/>
      <c r="AC85" s="4"/>
      <c r="AD85" s="4"/>
      <c r="AE85" s="4"/>
      <c r="AF85" s="4"/>
      <c r="AG85" s="4"/>
      <c r="AH85" s="4"/>
      <c r="AI85" s="4"/>
      <c r="AJ85" s="4"/>
    </row>
    <row r="86" spans="1:36" s="7" customFormat="1" ht="13.7" customHeight="1">
      <c r="A86" s="4"/>
      <c r="V86" s="4"/>
      <c r="W86" s="4"/>
      <c r="X86" s="4"/>
      <c r="Y86" s="4"/>
      <c r="Z86" s="4"/>
      <c r="AA86" s="4"/>
      <c r="AB86" s="4"/>
      <c r="AC86" s="4"/>
      <c r="AD86" s="4"/>
      <c r="AE86" s="4"/>
      <c r="AF86" s="4"/>
      <c r="AG86" s="4"/>
      <c r="AH86" s="4"/>
      <c r="AI86" s="4"/>
      <c r="AJ86" s="4"/>
    </row>
    <row r="87" spans="1:36" s="7" customFormat="1" ht="15" customHeight="1">
      <c r="A87" s="4"/>
      <c r="V87" s="4"/>
      <c r="W87" s="4"/>
      <c r="X87" s="4"/>
      <c r="Y87" s="4"/>
      <c r="Z87" s="4"/>
      <c r="AA87" s="4"/>
      <c r="AB87" s="4"/>
      <c r="AC87" s="4"/>
      <c r="AD87" s="4"/>
      <c r="AE87" s="4"/>
      <c r="AF87" s="4"/>
      <c r="AG87" s="4"/>
      <c r="AH87" s="4"/>
      <c r="AI87" s="4"/>
      <c r="AJ87" s="4"/>
    </row>
    <row r="88" spans="1:36" s="7" customFormat="1" ht="15" customHeight="1">
      <c r="A88" s="4"/>
      <c r="V88" s="4"/>
      <c r="W88" s="4"/>
      <c r="X88" s="4"/>
      <c r="Y88" s="4"/>
      <c r="Z88" s="4"/>
      <c r="AA88" s="4"/>
      <c r="AB88" s="4"/>
      <c r="AC88" s="4"/>
      <c r="AD88" s="4"/>
      <c r="AE88" s="4"/>
      <c r="AF88" s="4"/>
      <c r="AG88" s="4"/>
      <c r="AH88" s="4"/>
      <c r="AI88" s="4"/>
      <c r="AJ88" s="4"/>
    </row>
    <row r="89" spans="1:36" s="7" customFormat="1" ht="18.75" customHeight="1">
      <c r="A89" s="4"/>
      <c r="V89" s="4"/>
      <c r="W89" s="4"/>
      <c r="X89" s="4"/>
      <c r="Y89" s="4"/>
      <c r="Z89" s="4"/>
      <c r="AA89" s="4"/>
      <c r="AB89" s="4"/>
      <c r="AC89" s="4"/>
      <c r="AD89" s="4"/>
      <c r="AE89" s="4"/>
      <c r="AF89" s="4"/>
      <c r="AG89" s="4"/>
      <c r="AH89" s="4"/>
      <c r="AI89" s="4"/>
      <c r="AJ89" s="4"/>
    </row>
    <row r="90" spans="1:36" s="7" customFormat="1" ht="15" customHeight="1">
      <c r="A90" s="4"/>
      <c r="V90" s="4"/>
      <c r="W90" s="4"/>
      <c r="X90" s="4"/>
      <c r="Y90" s="4"/>
      <c r="Z90" s="4"/>
      <c r="AA90" s="4"/>
      <c r="AB90" s="4"/>
      <c r="AC90" s="4"/>
      <c r="AD90" s="4"/>
      <c r="AE90" s="4"/>
      <c r="AF90" s="4"/>
      <c r="AG90" s="4"/>
      <c r="AH90" s="4"/>
      <c r="AI90" s="4"/>
      <c r="AJ90" s="4"/>
    </row>
    <row r="91" spans="1:36" s="7" customFormat="1" ht="15" customHeight="1">
      <c r="A91" s="4"/>
      <c r="B91" s="8"/>
      <c r="C91" s="8"/>
      <c r="V91" s="4"/>
      <c r="W91" s="4"/>
      <c r="X91" s="4"/>
      <c r="Y91" s="4"/>
      <c r="Z91" s="5"/>
      <c r="AA91" s="4"/>
      <c r="AB91" s="4"/>
      <c r="AC91" s="4"/>
      <c r="AD91" s="4"/>
      <c r="AE91" s="4"/>
      <c r="AF91" s="4"/>
      <c r="AG91" s="4"/>
      <c r="AH91" s="4"/>
      <c r="AI91" s="4"/>
      <c r="AJ91" s="4"/>
    </row>
    <row r="92" spans="1:36" s="7" customFormat="1">
      <c r="A92" s="4"/>
      <c r="B92" s="8"/>
      <c r="C92" s="8"/>
      <c r="V92" s="4"/>
      <c r="W92" s="4"/>
      <c r="X92" s="4"/>
      <c r="Y92" s="4"/>
      <c r="Z92" s="5"/>
      <c r="AA92" s="5">
        <f>IF(EXPIRE=1,0,1)</f>
        <v>0</v>
      </c>
      <c r="AB92" s="5"/>
      <c r="AC92" s="5"/>
      <c r="AD92" s="5"/>
      <c r="AE92" s="5"/>
      <c r="AF92" s="4"/>
      <c r="AG92" s="4"/>
      <c r="AH92" s="4"/>
      <c r="AI92" s="4"/>
      <c r="AJ92" s="4"/>
    </row>
    <row r="93" spans="1:36" s="7" customFormat="1" ht="18" customHeigh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row>
    <row r="94" spans="1:36"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IF(EXPIRE=1,0,3)</f>
        <v>0</v>
      </c>
      <c r="AB94" s="5"/>
      <c r="AC94" s="5"/>
      <c r="AD94" s="5"/>
      <c r="AE94" s="5"/>
    </row>
    <row r="95" spans="1:36"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IF(EXPIRE=1,0,4)</f>
        <v>0</v>
      </c>
      <c r="AB95" s="5"/>
      <c r="AC95" s="5"/>
      <c r="AD95" s="5"/>
      <c r="AE95" s="5"/>
    </row>
    <row r="96" spans="1:36"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6"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6" s="4" customFormat="1"/>
    <row r="99" spans="1:36" s="4" customFormat="1" ht="13.7" customHeight="1">
      <c r="A99" s="108">
        <v>0</v>
      </c>
      <c r="B99" s="108" t="s">
        <v>638</v>
      </c>
      <c r="C99" s="108"/>
      <c r="D99" s="108"/>
      <c r="E99" s="108"/>
      <c r="F99" s="108">
        <v>0</v>
      </c>
      <c r="G99" s="108" t="s">
        <v>638</v>
      </c>
      <c r="H99" s="108"/>
      <c r="J99" s="4" t="e">
        <f>VLOOKUP(D2_conseil_B,D100:E104,2)</f>
        <v>#N/A</v>
      </c>
      <c r="X99" s="4" t="s">
        <v>638</v>
      </c>
    </row>
    <row r="100" spans="1:36" s="4" customFormat="1" ht="13.7" customHeight="1">
      <c r="A100" s="108">
        <v>1</v>
      </c>
      <c r="B100" s="108" t="s">
        <v>503</v>
      </c>
      <c r="C100" s="108"/>
      <c r="D100" s="18">
        <v>1</v>
      </c>
      <c r="E100" s="108" t="s">
        <v>87</v>
      </c>
      <c r="F100" s="108">
        <v>1</v>
      </c>
      <c r="G100" s="108" t="s">
        <v>360</v>
      </c>
      <c r="H100" s="18">
        <v>10</v>
      </c>
      <c r="I100" s="19"/>
      <c r="J100" s="18"/>
      <c r="K100" s="18"/>
      <c r="L100" s="18"/>
      <c r="M100" s="18"/>
      <c r="N100" s="18"/>
      <c r="X100" s="4" t="s">
        <v>491</v>
      </c>
      <c r="Y100" s="4">
        <v>5</v>
      </c>
      <c r="Z100" s="19"/>
      <c r="AA100" s="18"/>
      <c r="AB100" s="18"/>
      <c r="AC100" s="18"/>
      <c r="AD100" s="18"/>
      <c r="AE100" s="18"/>
      <c r="AF100" s="18"/>
      <c r="AG100" s="18"/>
      <c r="AH100" s="18"/>
    </row>
    <row r="101" spans="1:36" s="4" customFormat="1" ht="13.7" customHeight="1">
      <c r="A101" s="108">
        <v>2</v>
      </c>
      <c r="B101" s="108" t="s">
        <v>504</v>
      </c>
      <c r="C101" s="108"/>
      <c r="D101" s="18">
        <v>2</v>
      </c>
      <c r="E101" s="108" t="s">
        <v>88</v>
      </c>
      <c r="F101" s="108">
        <v>2</v>
      </c>
      <c r="G101" s="108" t="s">
        <v>542</v>
      </c>
      <c r="H101" s="18">
        <v>10</v>
      </c>
      <c r="I101" s="19"/>
      <c r="J101" s="18"/>
      <c r="K101" s="18"/>
      <c r="L101" s="18"/>
      <c r="M101" s="18"/>
      <c r="N101" s="18"/>
      <c r="X101" s="4" t="s">
        <v>486</v>
      </c>
      <c r="Y101" s="4">
        <v>5</v>
      </c>
      <c r="Z101" s="19"/>
      <c r="AA101" s="18"/>
      <c r="AB101" s="18"/>
      <c r="AC101" s="18"/>
      <c r="AD101" s="18"/>
      <c r="AE101" s="18"/>
      <c r="AF101" s="18"/>
      <c r="AG101" s="18"/>
      <c r="AH101" s="18"/>
    </row>
    <row r="102" spans="1:36" s="4" customFormat="1" ht="13.7" customHeight="1">
      <c r="A102" s="108">
        <v>3</v>
      </c>
      <c r="B102" s="108" t="s">
        <v>98</v>
      </c>
      <c r="C102" s="108"/>
      <c r="D102" s="18">
        <v>3</v>
      </c>
      <c r="E102" s="108" t="s">
        <v>676</v>
      </c>
      <c r="F102" s="108">
        <v>3</v>
      </c>
      <c r="G102" s="108" t="s">
        <v>361</v>
      </c>
      <c r="H102" s="18">
        <v>15</v>
      </c>
      <c r="I102" s="19"/>
      <c r="J102" s="18"/>
      <c r="K102" s="18"/>
      <c r="L102" s="18"/>
      <c r="M102" s="18"/>
      <c r="N102" s="18"/>
      <c r="X102" s="4" t="s">
        <v>601</v>
      </c>
      <c r="Y102" s="4">
        <v>8</v>
      </c>
      <c r="Z102" s="19"/>
      <c r="AA102" s="18"/>
      <c r="AB102" s="18"/>
      <c r="AC102" s="18"/>
      <c r="AD102" s="18"/>
      <c r="AE102" s="18"/>
      <c r="AF102" s="18"/>
      <c r="AG102" s="18"/>
      <c r="AH102" s="18"/>
    </row>
    <row r="103" spans="1:36" s="4" customFormat="1" ht="13.7" customHeight="1">
      <c r="A103" s="108">
        <v>4</v>
      </c>
      <c r="B103" s="108" t="s">
        <v>502</v>
      </c>
      <c r="C103" s="108"/>
      <c r="D103" s="108">
        <v>4</v>
      </c>
      <c r="E103" s="108" t="s">
        <v>89</v>
      </c>
      <c r="F103" s="108">
        <v>4</v>
      </c>
      <c r="G103" s="108" t="s">
        <v>362</v>
      </c>
      <c r="H103" s="18">
        <v>10</v>
      </c>
      <c r="I103" s="19"/>
      <c r="X103" s="4" t="s">
        <v>603</v>
      </c>
      <c r="Y103" s="4">
        <v>5</v>
      </c>
      <c r="Z103" s="19"/>
    </row>
    <row r="104" spans="1:36" s="4" customFormat="1" ht="13.7" customHeight="1">
      <c r="A104" s="108">
        <v>5</v>
      </c>
      <c r="B104" s="108" t="s">
        <v>86</v>
      </c>
      <c r="C104" s="108"/>
      <c r="D104" s="108">
        <v>5</v>
      </c>
      <c r="E104" s="108" t="s">
        <v>90</v>
      </c>
      <c r="F104" s="108">
        <v>5</v>
      </c>
      <c r="G104" s="108" t="s">
        <v>606</v>
      </c>
      <c r="H104" s="18">
        <v>10</v>
      </c>
      <c r="I104" s="19"/>
      <c r="X104" s="4" t="s">
        <v>490</v>
      </c>
      <c r="Y104" s="4">
        <v>5</v>
      </c>
      <c r="Z104" s="19"/>
    </row>
    <row r="105" spans="1:36" s="4" customFormat="1" ht="13.7" customHeight="1">
      <c r="A105" s="108"/>
      <c r="B105" s="108" t="s">
        <v>100</v>
      </c>
      <c r="C105" s="108"/>
      <c r="D105" s="108"/>
      <c r="E105" s="108" t="s">
        <v>333</v>
      </c>
      <c r="F105" s="18">
        <v>6</v>
      </c>
      <c r="G105" s="18" t="s">
        <v>489</v>
      </c>
      <c r="H105" s="18">
        <v>10</v>
      </c>
      <c r="I105" s="19"/>
      <c r="X105" s="4" t="s">
        <v>489</v>
      </c>
      <c r="Y105" s="4">
        <v>5</v>
      </c>
      <c r="Z105" s="19"/>
    </row>
    <row r="106" spans="1:36" s="4" customFormat="1" ht="13.7" customHeight="1">
      <c r="A106" s="108"/>
      <c r="B106" s="108"/>
      <c r="C106" s="108"/>
      <c r="D106" s="108"/>
      <c r="E106" s="108"/>
      <c r="F106" s="108">
        <v>7</v>
      </c>
      <c r="G106" s="108" t="s">
        <v>333</v>
      </c>
      <c r="H106" s="108">
        <v>8</v>
      </c>
      <c r="X106" s="4" t="s">
        <v>333</v>
      </c>
      <c r="Y106" s="4">
        <v>5</v>
      </c>
    </row>
    <row r="107" spans="1:36" s="4" customFormat="1" ht="13.7" customHeight="1">
      <c r="E107" s="5"/>
    </row>
    <row r="108" spans="1:36" s="4" customFormat="1" ht="13.7" customHeight="1"/>
    <row r="109" spans="1:36" s="4" customFormat="1" ht="13.7" customHeight="1"/>
    <row r="110" spans="1:36" s="4" customFormat="1" ht="13.7" customHeight="1"/>
    <row r="111" spans="1:36" s="27" customFormat="1" ht="13.7" customHeight="1">
      <c r="A111" s="4"/>
      <c r="V111" s="4"/>
      <c r="W111" s="4"/>
      <c r="X111" s="4"/>
      <c r="Y111" s="4"/>
      <c r="Z111" s="4"/>
      <c r="AA111" s="4"/>
      <c r="AB111" s="4"/>
      <c r="AC111" s="4"/>
      <c r="AD111" s="4"/>
      <c r="AE111" s="4"/>
      <c r="AF111" s="4"/>
      <c r="AG111" s="4"/>
      <c r="AH111" s="4"/>
      <c r="AI111" s="4"/>
      <c r="AJ111" s="4"/>
    </row>
    <row r="112" spans="1:36" s="27" customFormat="1">
      <c r="A112" s="4"/>
      <c r="V112" s="4"/>
      <c r="W112" s="4"/>
      <c r="X112" s="4"/>
      <c r="Y112" s="4"/>
      <c r="Z112" s="4"/>
      <c r="AA112" s="4"/>
      <c r="AB112" s="4"/>
      <c r="AC112" s="4"/>
      <c r="AD112" s="4"/>
      <c r="AE112" s="4"/>
      <c r="AF112" s="4"/>
      <c r="AG112" s="4"/>
      <c r="AH112" s="4"/>
      <c r="AI112" s="4"/>
      <c r="AJ112" s="4"/>
    </row>
    <row r="113" spans="1:36" s="27" customFormat="1">
      <c r="A113" s="4"/>
      <c r="V113" s="4"/>
      <c r="W113" s="4"/>
      <c r="X113" s="4"/>
      <c r="Y113" s="4"/>
      <c r="Z113" s="4"/>
      <c r="AA113" s="4"/>
      <c r="AB113" s="4"/>
      <c r="AC113" s="4"/>
      <c r="AD113" s="4"/>
      <c r="AE113" s="4"/>
      <c r="AF113" s="4"/>
      <c r="AG113" s="4"/>
      <c r="AH113" s="4"/>
      <c r="AI113" s="4"/>
      <c r="AJ113" s="4"/>
    </row>
    <row r="114" spans="1:36" s="27" customFormat="1">
      <c r="A114" s="4"/>
      <c r="V114" s="4"/>
      <c r="W114" s="4"/>
      <c r="X114" s="4"/>
      <c r="Y114" s="4"/>
      <c r="Z114" s="4"/>
      <c r="AA114" s="4"/>
      <c r="AB114" s="4"/>
      <c r="AC114" s="4"/>
      <c r="AD114" s="4"/>
      <c r="AE114" s="4"/>
      <c r="AF114" s="4"/>
      <c r="AG114" s="4"/>
      <c r="AH114" s="4"/>
      <c r="AI114" s="4"/>
      <c r="AJ114" s="4"/>
    </row>
    <row r="115" spans="1:36" s="27" customFormat="1">
      <c r="A115" s="4"/>
      <c r="V115" s="4"/>
      <c r="W115" s="4"/>
      <c r="X115" s="4"/>
      <c r="Y115" s="4"/>
      <c r="Z115" s="4"/>
      <c r="AA115" s="4"/>
      <c r="AB115" s="4"/>
      <c r="AC115" s="4"/>
      <c r="AD115" s="4"/>
      <c r="AE115" s="4"/>
      <c r="AF115" s="4"/>
      <c r="AG115" s="4"/>
      <c r="AH115" s="4"/>
      <c r="AI115" s="4"/>
      <c r="AJ115" s="4"/>
    </row>
    <row r="116" spans="1:36" s="27" customFormat="1">
      <c r="A116" s="4"/>
      <c r="V116" s="4"/>
      <c r="W116" s="4"/>
      <c r="X116" s="4"/>
      <c r="Y116" s="4"/>
      <c r="Z116" s="4"/>
      <c r="AA116" s="4"/>
      <c r="AB116" s="4"/>
      <c r="AC116" s="4"/>
      <c r="AD116" s="4"/>
      <c r="AE116" s="4"/>
      <c r="AF116" s="4"/>
      <c r="AG116" s="4"/>
      <c r="AH116" s="4"/>
      <c r="AI116" s="4"/>
      <c r="AJ116" s="4"/>
    </row>
    <row r="117" spans="1:36" s="27" customFormat="1">
      <c r="A117" s="4"/>
      <c r="V117" s="4"/>
      <c r="W117" s="4"/>
      <c r="X117" s="4"/>
      <c r="Y117" s="4"/>
      <c r="Z117" s="4"/>
      <c r="AA117" s="4"/>
      <c r="AB117" s="4"/>
      <c r="AC117" s="4"/>
      <c r="AD117" s="4"/>
      <c r="AE117" s="4"/>
      <c r="AF117" s="4"/>
      <c r="AG117" s="4"/>
      <c r="AH117" s="4"/>
      <c r="AI117" s="4"/>
      <c r="AJ117" s="4"/>
    </row>
    <row r="118" spans="1:36" s="27" customFormat="1">
      <c r="A118" s="4"/>
      <c r="V118" s="4"/>
      <c r="W118" s="4"/>
      <c r="X118" s="4"/>
      <c r="Y118" s="4"/>
      <c r="Z118" s="4"/>
      <c r="AA118" s="4"/>
      <c r="AB118" s="4"/>
      <c r="AC118" s="4"/>
      <c r="AD118" s="4"/>
      <c r="AE118" s="4"/>
      <c r="AF118" s="4"/>
      <c r="AG118" s="4"/>
      <c r="AH118" s="4"/>
      <c r="AI118" s="4"/>
      <c r="AJ118" s="4"/>
    </row>
    <row r="119" spans="1:36" s="27" customFormat="1">
      <c r="A119" s="4"/>
      <c r="V119" s="4"/>
      <c r="W119" s="4"/>
      <c r="X119" s="4"/>
      <c r="Y119" s="4"/>
      <c r="Z119" s="4"/>
      <c r="AA119" s="4"/>
      <c r="AB119" s="4"/>
      <c r="AC119" s="4"/>
      <c r="AD119" s="4"/>
      <c r="AE119" s="4"/>
      <c r="AF119" s="4"/>
      <c r="AG119" s="4"/>
      <c r="AH119" s="4"/>
      <c r="AI119" s="4"/>
      <c r="AJ119" s="4"/>
    </row>
    <row r="120" spans="1:36" s="27" customFormat="1">
      <c r="A120" s="4"/>
      <c r="V120" s="4"/>
      <c r="W120" s="4"/>
      <c r="X120" s="4"/>
      <c r="Y120" s="4"/>
      <c r="Z120" s="4"/>
      <c r="AA120" s="4"/>
      <c r="AB120" s="4"/>
      <c r="AC120" s="4"/>
      <c r="AD120" s="4"/>
      <c r="AE120" s="4"/>
      <c r="AF120" s="4"/>
      <c r="AG120" s="4"/>
      <c r="AH120" s="4"/>
      <c r="AI120" s="4"/>
      <c r="AJ120" s="4"/>
    </row>
    <row r="121" spans="1:36" s="27" customFormat="1">
      <c r="A121" s="4"/>
      <c r="V121" s="4"/>
      <c r="W121" s="4"/>
      <c r="X121" s="4"/>
      <c r="Y121" s="4"/>
      <c r="Z121" s="4"/>
      <c r="AA121" s="4"/>
      <c r="AB121" s="4"/>
      <c r="AC121" s="4"/>
      <c r="AD121" s="4"/>
      <c r="AE121" s="4"/>
      <c r="AF121" s="4"/>
      <c r="AG121" s="4"/>
      <c r="AH121" s="4"/>
      <c r="AI121" s="4"/>
      <c r="AJ121" s="4"/>
    </row>
    <row r="122" spans="1:36" s="27" customFormat="1">
      <c r="A122" s="4"/>
      <c r="V122" s="4"/>
      <c r="W122" s="4"/>
      <c r="X122" s="4"/>
      <c r="Y122" s="4"/>
      <c r="Z122" s="4"/>
      <c r="AA122" s="4"/>
      <c r="AB122" s="4"/>
      <c r="AC122" s="4"/>
      <c r="AD122" s="4"/>
      <c r="AE122" s="4"/>
      <c r="AF122" s="4"/>
      <c r="AG122" s="4"/>
      <c r="AH122" s="4"/>
      <c r="AI122" s="4"/>
      <c r="AJ122" s="4"/>
    </row>
    <row r="123" spans="1:36" s="27" customFormat="1">
      <c r="A123" s="4"/>
      <c r="V123" s="4"/>
      <c r="W123" s="4"/>
      <c r="X123" s="4"/>
      <c r="Y123" s="4"/>
      <c r="Z123" s="4"/>
      <c r="AA123" s="4"/>
      <c r="AB123" s="4"/>
      <c r="AC123" s="4"/>
      <c r="AD123" s="4"/>
      <c r="AE123" s="4"/>
      <c r="AF123" s="4"/>
      <c r="AG123" s="4"/>
      <c r="AH123" s="4"/>
      <c r="AI123" s="4"/>
      <c r="AJ123" s="4"/>
    </row>
    <row r="124" spans="1:36" s="27" customFormat="1">
      <c r="A124" s="4"/>
      <c r="V124" s="4"/>
      <c r="W124" s="4"/>
      <c r="X124" s="4"/>
      <c r="Y124" s="4"/>
      <c r="Z124" s="4"/>
      <c r="AA124" s="4"/>
      <c r="AB124" s="4"/>
      <c r="AC124" s="4"/>
      <c r="AD124" s="4"/>
      <c r="AE124" s="4"/>
      <c r="AF124" s="4"/>
      <c r="AG124" s="4"/>
      <c r="AH124" s="4"/>
      <c r="AI124" s="4"/>
      <c r="AJ124" s="4"/>
    </row>
    <row r="125" spans="1:36" s="27" customFormat="1">
      <c r="A125" s="4"/>
      <c r="V125" s="4"/>
      <c r="W125" s="4"/>
      <c r="X125" s="4"/>
      <c r="Y125" s="4"/>
      <c r="Z125" s="4"/>
      <c r="AA125" s="4"/>
      <c r="AB125" s="4"/>
      <c r="AC125" s="4"/>
      <c r="AD125" s="4"/>
      <c r="AE125" s="4"/>
      <c r="AF125" s="4"/>
      <c r="AG125" s="4"/>
      <c r="AH125" s="4"/>
      <c r="AI125" s="4"/>
      <c r="AJ125" s="4"/>
    </row>
    <row r="126" spans="1:36" s="27" customFormat="1">
      <c r="A126" s="4"/>
      <c r="V126" s="4"/>
      <c r="W126" s="4"/>
      <c r="X126" s="4"/>
      <c r="Y126" s="4"/>
      <c r="Z126" s="4"/>
      <c r="AA126" s="4"/>
      <c r="AB126" s="4"/>
      <c r="AC126" s="4"/>
      <c r="AD126" s="4"/>
      <c r="AE126" s="4"/>
      <c r="AF126" s="4"/>
      <c r="AG126" s="4"/>
      <c r="AH126" s="4"/>
      <c r="AI126" s="4"/>
      <c r="AJ126" s="4"/>
    </row>
    <row r="127" spans="1:36" s="4" customFormat="1"/>
    <row r="128" spans="1:36"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0" s="4" customFormat="1"/>
    <row r="162" spans="2:30" s="4" customFormat="1"/>
    <row r="163" spans="2:30" s="4" customFormat="1"/>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0"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0" s="4" customFormat="1"/>
    <row r="170" spans="2:30" s="4" customFormat="1"/>
    <row r="171" spans="2:30">
      <c r="V171" s="4"/>
      <c r="W171" s="4"/>
      <c r="X171" s="4"/>
    </row>
    <row r="172" spans="2:30">
      <c r="V172" s="4"/>
      <c r="W172" s="4"/>
      <c r="X172" s="4"/>
    </row>
    <row r="173" spans="2:30">
      <c r="V173" s="4"/>
      <c r="W173" s="4"/>
      <c r="X173" s="4"/>
    </row>
    <row r="174" spans="2:30">
      <c r="V174" s="4"/>
      <c r="W174" s="4"/>
      <c r="X174" s="4"/>
    </row>
    <row r="175" spans="2:30">
      <c r="V175" s="4"/>
      <c r="W175" s="4"/>
      <c r="X175" s="4"/>
    </row>
    <row r="176" spans="2:30">
      <c r="V176" s="4"/>
      <c r="W176" s="4"/>
      <c r="X176" s="4"/>
    </row>
    <row r="177" spans="22:24">
      <c r="V177" s="4"/>
      <c r="W177" s="4"/>
      <c r="X177" s="4"/>
    </row>
    <row r="178" spans="22:24">
      <c r="V178" s="4"/>
      <c r="W178" s="4"/>
      <c r="X178" s="4"/>
    </row>
    <row r="179" spans="22:24">
      <c r="V179" s="4"/>
      <c r="W179" s="4"/>
      <c r="X179" s="4"/>
    </row>
    <row r="180" spans="22:24">
      <c r="V180" s="4"/>
      <c r="W180" s="4"/>
      <c r="X180" s="4"/>
    </row>
    <row r="181" spans="22:24">
      <c r="V181" s="4"/>
      <c r="W181" s="4"/>
      <c r="X181" s="4"/>
    </row>
    <row r="182" spans="22:24">
      <c r="V182" s="4"/>
      <c r="W182" s="4"/>
      <c r="X182" s="4"/>
    </row>
    <row r="183" spans="22:24">
      <c r="V183" s="4"/>
      <c r="W183" s="4"/>
      <c r="X183" s="4"/>
    </row>
    <row r="184" spans="22:24">
      <c r="V184" s="4"/>
      <c r="W184" s="4"/>
      <c r="X184" s="4"/>
    </row>
    <row r="185" spans="22:24">
      <c r="V185" s="4"/>
      <c r="W185" s="4"/>
      <c r="X185" s="4"/>
    </row>
    <row r="186" spans="22:24">
      <c r="V186" s="4"/>
      <c r="W186" s="4"/>
      <c r="X186" s="4"/>
    </row>
    <row r="187" spans="22:24">
      <c r="V187" s="4"/>
      <c r="W187" s="4"/>
      <c r="X187" s="4"/>
    </row>
    <row r="188" spans="22:24">
      <c r="V188" s="4"/>
      <c r="W188" s="4"/>
      <c r="X188" s="4"/>
    </row>
    <row r="189" spans="22:24">
      <c r="V189" s="4"/>
      <c r="W189" s="4"/>
      <c r="X189" s="4"/>
    </row>
    <row r="190" spans="22:24">
      <c r="V190" s="4"/>
      <c r="W190" s="4"/>
      <c r="X190" s="4"/>
    </row>
    <row r="191" spans="22:24">
      <c r="V191" s="4"/>
      <c r="W191" s="4"/>
      <c r="X191" s="4"/>
    </row>
    <row r="192" spans="22:24">
      <c r="V192" s="4"/>
      <c r="W192" s="4"/>
      <c r="X192" s="4"/>
    </row>
    <row r="193" spans="22:24">
      <c r="V193" s="4"/>
      <c r="W193" s="4"/>
      <c r="X193" s="4"/>
    </row>
    <row r="194" spans="22:24">
      <c r="V194" s="4"/>
      <c r="W194" s="4"/>
      <c r="X194" s="4"/>
    </row>
    <row r="195" spans="22:24">
      <c r="V195" s="4"/>
      <c r="W195" s="4"/>
      <c r="X195" s="4"/>
    </row>
    <row r="196" spans="22:24">
      <c r="V196" s="4"/>
      <c r="W196" s="4"/>
      <c r="X196" s="4"/>
    </row>
    <row r="197" spans="22:24">
      <c r="V197" s="4"/>
      <c r="W197" s="4"/>
      <c r="X197" s="4"/>
    </row>
    <row r="198" spans="22:24">
      <c r="V198" s="4"/>
      <c r="W198" s="4"/>
      <c r="X198" s="4"/>
    </row>
    <row r="199" spans="22:24">
      <c r="V199" s="4"/>
      <c r="W199" s="4"/>
      <c r="X199" s="4"/>
    </row>
    <row r="200" spans="22:24">
      <c r="V200" s="4"/>
      <c r="W200" s="4"/>
      <c r="X200" s="4"/>
    </row>
    <row r="201" spans="22:24">
      <c r="V201" s="4"/>
      <c r="W201" s="4"/>
      <c r="X201" s="4"/>
    </row>
    <row r="202" spans="22:24">
      <c r="V202" s="4"/>
      <c r="W202" s="4"/>
      <c r="X202" s="4"/>
    </row>
    <row r="203" spans="22:24">
      <c r="V203" s="4"/>
      <c r="W203" s="4"/>
      <c r="X203" s="4"/>
    </row>
    <row r="204" spans="22:24">
      <c r="V204" s="4"/>
      <c r="W204" s="4"/>
      <c r="X204" s="4"/>
    </row>
    <row r="205" spans="22:24">
      <c r="V205" s="4"/>
      <c r="W205" s="4"/>
      <c r="X205" s="4"/>
    </row>
    <row r="206" spans="22:24">
      <c r="V206" s="4"/>
      <c r="W206" s="4"/>
      <c r="X206" s="4"/>
    </row>
    <row r="207" spans="22:24">
      <c r="V207" s="4"/>
      <c r="W207" s="4"/>
      <c r="X207" s="4"/>
    </row>
    <row r="208" spans="22:24">
      <c r="V208" s="4"/>
      <c r="W208" s="4"/>
      <c r="X208" s="4"/>
    </row>
    <row r="209" spans="1:1" s="4" customFormat="1"/>
    <row r="210" spans="1:1" s="4" customFormat="1"/>
    <row r="211" spans="1:1" s="4" customFormat="1"/>
    <row r="212" spans="1:1" s="4" customFormat="1"/>
    <row r="213" spans="1:1" s="4" customFormat="1"/>
    <row r="214" spans="1:1" s="4" customFormat="1">
      <c r="A214" s="4" t="s">
        <v>678</v>
      </c>
    </row>
    <row r="215" spans="1:1" s="4" customFormat="1"/>
    <row r="216" spans="1:1" s="4" customFormat="1"/>
    <row r="217" spans="1:1" s="4" customFormat="1"/>
    <row r="218" spans="1:1" s="4" customFormat="1"/>
    <row r="219" spans="1:1" s="4" customFormat="1"/>
    <row r="220" spans="1:1" s="4" customFormat="1"/>
    <row r="221" spans="1:1" s="4" customFormat="1"/>
    <row r="222" spans="1:1" s="4" customFormat="1"/>
    <row r="223" spans="1:1" s="4" customFormat="1"/>
    <row r="224" spans="1:1"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4" s="4" customFormat="1"/>
    <row r="274" spans="22:24" s="4" customFormat="1"/>
    <row r="275" spans="22:24" s="4" customFormat="1"/>
    <row r="276" spans="22:24" s="4" customFormat="1"/>
    <row r="277" spans="22:24" s="4" customFormat="1"/>
    <row r="278" spans="22:24" s="4" customFormat="1"/>
    <row r="279" spans="22:24" s="4" customFormat="1"/>
    <row r="280" spans="22:24" s="4" customFormat="1">
      <c r="V280" s="7"/>
      <c r="W280" s="7"/>
      <c r="X280" s="7"/>
    </row>
    <row r="281" spans="22:24" s="4" customFormat="1">
      <c r="V281" s="7"/>
      <c r="W281" s="7"/>
      <c r="X281" s="7"/>
    </row>
    <row r="282" spans="22:24" s="4" customFormat="1">
      <c r="V282" s="7"/>
      <c r="W282" s="7"/>
      <c r="X282" s="7"/>
    </row>
    <row r="283" spans="22:24" s="4" customFormat="1">
      <c r="V283" s="7"/>
      <c r="W283" s="7"/>
      <c r="X283" s="7"/>
    </row>
    <row r="284" spans="22:24" s="4" customFormat="1">
      <c r="V284" s="7"/>
      <c r="W284" s="7"/>
      <c r="X284" s="7"/>
    </row>
    <row r="285" spans="22:24" s="4" customFormat="1">
      <c r="V285" s="7"/>
      <c r="W285" s="7"/>
      <c r="X285" s="7"/>
    </row>
    <row r="286" spans="22:24" s="4" customFormat="1">
      <c r="V286" s="7"/>
      <c r="W286" s="7"/>
      <c r="X286" s="7"/>
    </row>
    <row r="287" spans="22:24" s="4" customFormat="1">
      <c r="V287" s="7"/>
      <c r="W287" s="7"/>
      <c r="X287" s="7"/>
    </row>
  </sheetData>
  <sheetProtection algorithmName="SHA-512" hashValue="5h9ZYv3Kd0Ncljk0cyJf2hkfznACWxK8srzS9Or4mbyq0IiFLhY8QAy2BncpGzYoXcL+5seGTcTxQ8uyskPZNg==" saltValue="Jq8WSBq2waoiXJHTbRPOyw==" spinCount="100000" sheet="1" deleteRows="0"/>
  <mergeCells count="36">
    <mergeCell ref="D13:E16"/>
    <mergeCell ref="F15:U16"/>
    <mergeCell ref="F10:U14"/>
    <mergeCell ref="M17:U22"/>
    <mergeCell ref="M23:U23"/>
    <mergeCell ref="D17:I18"/>
    <mergeCell ref="D19:I20"/>
    <mergeCell ref="D21:I22"/>
    <mergeCell ref="D23:I24"/>
    <mergeCell ref="J19:L20"/>
    <mergeCell ref="T28:T30"/>
    <mergeCell ref="H1:M3"/>
    <mergeCell ref="C25:C26"/>
    <mergeCell ref="D25:I26"/>
    <mergeCell ref="B17:B26"/>
    <mergeCell ref="F4:H6"/>
    <mergeCell ref="I4:U6"/>
    <mergeCell ref="F7:H9"/>
    <mergeCell ref="I7:U9"/>
    <mergeCell ref="B13:C16"/>
    <mergeCell ref="J17:L18"/>
    <mergeCell ref="J21:L26"/>
    <mergeCell ref="C17:C18"/>
    <mergeCell ref="C19:C20"/>
    <mergeCell ref="C21:C22"/>
    <mergeCell ref="C23:C24"/>
    <mergeCell ref="AA23:AF24"/>
    <mergeCell ref="AA25:AF26"/>
    <mergeCell ref="N1:P1"/>
    <mergeCell ref="N2:P3"/>
    <mergeCell ref="AA17:AF18"/>
    <mergeCell ref="AA19:AF20"/>
    <mergeCell ref="AA21:AF22"/>
    <mergeCell ref="S24:U24"/>
    <mergeCell ref="S25:U25"/>
    <mergeCell ref="S26:U26"/>
  </mergeCells>
  <conditionalFormatting sqref="B17">
    <cfRule type="cellIs" dxfId="320" priority="54" operator="between">
      <formula>1</formula>
      <formula>5</formula>
    </cfRule>
    <cfRule type="cellIs" dxfId="319" priority="55" operator="between">
      <formula>1</formula>
      <formula>5</formula>
    </cfRule>
    <cfRule type="cellIs" dxfId="318" priority="56" operator="between">
      <formula>1</formula>
      <formula>5</formula>
    </cfRule>
    <cfRule type="cellIs" dxfId="317" priority="57" operator="between">
      <formula>5</formula>
      <formula>5</formula>
    </cfRule>
    <cfRule type="cellIs" dxfId="316" priority="58" operator="between">
      <formula>1</formula>
      <formula>5</formula>
    </cfRule>
    <cfRule type="cellIs" dxfId="315" priority="59" operator="between">
      <formula>1</formula>
      <formula>5</formula>
    </cfRule>
    <cfRule type="cellIs" dxfId="314" priority="60" operator="equal">
      <formula>$A$10</formula>
    </cfRule>
  </conditionalFormatting>
  <conditionalFormatting sqref="C17">
    <cfRule type="cellIs" dxfId="313" priority="107" operator="equal">
      <formula>$W$17</formula>
    </cfRule>
  </conditionalFormatting>
  <conditionalFormatting sqref="C19:C20">
    <cfRule type="expression" dxfId="312" priority="51">
      <formula>$B$17=2</formula>
    </cfRule>
  </conditionalFormatting>
  <conditionalFormatting sqref="C21">
    <cfRule type="cellIs" dxfId="311" priority="99" operator="equal">
      <formula>$W$21</formula>
    </cfRule>
    <cfRule type="cellIs" dxfId="310" priority="100" operator="equal">
      <formula>$W$21</formula>
    </cfRule>
  </conditionalFormatting>
  <conditionalFormatting sqref="C23">
    <cfRule type="cellIs" dxfId="309" priority="97" operator="equal">
      <formula>$W$23</formula>
    </cfRule>
  </conditionalFormatting>
  <conditionalFormatting sqref="C25">
    <cfRule type="cellIs" dxfId="308" priority="71" operator="equal">
      <formula>$W$25</formula>
    </cfRule>
    <cfRule type="cellIs" dxfId="307" priority="95" operator="equal">
      <formula>$W$25</formula>
    </cfRule>
  </conditionalFormatting>
  <conditionalFormatting sqref="D17">
    <cfRule type="cellIs" dxfId="306" priority="106" operator="equal">
      <formula>$V$17</formula>
    </cfRule>
  </conditionalFormatting>
  <conditionalFormatting sqref="D19 D25 D21 D23">
    <cfRule type="cellIs" dxfId="305" priority="65" operator="equal">
      <formula>$V$17</formula>
    </cfRule>
  </conditionalFormatting>
  <conditionalFormatting sqref="D19:I20">
    <cfRule type="cellIs" dxfId="304" priority="64" operator="equal">
      <formula>$V$19</formula>
    </cfRule>
  </conditionalFormatting>
  <conditionalFormatting sqref="D21:I22">
    <cfRule type="cellIs" dxfId="303" priority="63" operator="equal">
      <formula>$V$21</formula>
    </cfRule>
  </conditionalFormatting>
  <conditionalFormatting sqref="D23:I24">
    <cfRule type="cellIs" dxfId="302" priority="62" operator="equal">
      <formula>$V$23</formula>
    </cfRule>
  </conditionalFormatting>
  <conditionalFormatting sqref="D25:I26">
    <cfRule type="cellIs" dxfId="301" priority="61" operator="equal">
      <formula>$V$25</formula>
    </cfRule>
  </conditionalFormatting>
  <conditionalFormatting sqref="J19:L20">
    <cfRule type="cellIs" dxfId="300" priority="37" operator="greaterThan">
      <formula>" "</formula>
    </cfRule>
    <cfRule type="cellIs" dxfId="299" priority="38" operator="greaterThan">
      <formula>" "</formula>
    </cfRule>
  </conditionalFormatting>
  <conditionalFormatting sqref="N1:P1">
    <cfRule type="containsText" dxfId="298" priority="1" operator="containsText" text="expiré">
      <formula>NOT(ISERROR(SEARCH("expiré",N1)))</formula>
    </cfRule>
    <cfRule type="containsText" dxfId="297" priority="2" operator="containsText" text="non">
      <formula>NOT(ISERROR(SEARCH("non",N1)))</formula>
    </cfRule>
    <cfRule type="containsText" dxfId="296" priority="3" operator="containsText" text="OK">
      <formula>NOT(ISERROR(SEARCH("OK",N1)))</formula>
    </cfRule>
  </conditionalFormatting>
  <conditionalFormatting sqref="O25:O26">
    <cfRule type="cellIs" dxfId="295" priority="25" operator="greaterThan">
      <formula>$AC$20</formula>
    </cfRule>
  </conditionalFormatting>
  <conditionalFormatting sqref="Q26:R26">
    <cfRule type="cellIs" dxfId="294" priority="24" operator="greaterThan">
      <formula>#REF!</formula>
    </cfRule>
  </conditionalFormatting>
  <conditionalFormatting sqref="R26">
    <cfRule type="cellIs" dxfId="293" priority="20" operator="greaterThan">
      <formula>$AC$20</formula>
    </cfRule>
    <cfRule type="cellIs" dxfId="292" priority="21" operator="greaterThan">
      <formula>9</formula>
    </cfRule>
    <cfRule type="cellIs" dxfId="291" priority="22" operator="greaterThan">
      <formula>0</formula>
    </cfRule>
    <cfRule type="cellIs" dxfId="290" priority="23" operator="greaterThan">
      <formula>0</formula>
    </cfRule>
  </conditionalFormatting>
  <conditionalFormatting sqref="AA17:AF18">
    <cfRule type="expression" dxfId="289" priority="4">
      <formula>$V$1&gt;0</formula>
    </cfRule>
  </conditionalFormatting>
  <dataValidations count="3">
    <dataValidation type="list" allowBlank="1" showInputMessage="1" showErrorMessage="1" errorTitle="Error_Eval" error="Introduire une valeur de 1 à 5 !" sqref="AF72:AF73 AG73:AK73" xr:uid="{9CD59CBC-9F10-4BD7-B8F9-67B446FE4D81}">
      <formula1>$AO$64:$AO$66</formula1>
    </dataValidation>
    <dataValidation type="list" allowBlank="1" showInputMessage="1" showErrorMessage="1" errorTitle="Error_Eval" error="Introduire une valeur de 1 à 5 !" sqref="F34" xr:uid="{9D7702BE-949B-4D7B-8D08-AA54707B5F82}">
      <formula1>Liste_scoring</formula1>
    </dataValidation>
    <dataValidation allowBlank="1" showInputMessage="1" showErrorMessage="1" errorTitle="Error_Eval" error="Introduire une valeur de 1 à 5 !" sqref="E34" xr:uid="{E316AECB-F09C-488D-A67D-74E5813D9A9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DB92-23E3-4624-9E0A-F2CC6E1C6DC3}">
  <sheetPr codeName="Feuil20">
    <tabColor theme="0"/>
  </sheetPr>
  <dimension ref="A1:AR232"/>
  <sheetViews>
    <sheetView showGridLines="0" showRowColHeaders="0" zoomScaleNormal="100" workbookViewId="0">
      <selection activeCell="K30" sqref="K30"/>
    </sheetView>
  </sheetViews>
  <sheetFormatPr baseColWidth="10" defaultColWidth="11.42578125" defaultRowHeight="15"/>
  <cols>
    <col min="1" max="1" width="2.42578125" style="4" customWidth="1"/>
    <col min="2" max="20" width="11.28515625" style="3" customWidth="1"/>
    <col min="21" max="21" width="5.5703125" style="3" customWidth="1"/>
    <col min="22" max="22" width="14.5703125" style="7" customWidth="1"/>
    <col min="23" max="23" width="11.28515625" style="7" customWidth="1"/>
    <col min="24" max="24" width="11.42578125" style="7"/>
    <col min="25" max="25" width="11.42578125" style="4"/>
    <col min="26" max="26" width="11.42578125" style="7"/>
    <col min="27" max="27" width="11" style="7" customWidth="1"/>
    <col min="28" max="29" width="11.42578125" style="4"/>
    <col min="30" max="30" width="10" style="4" customWidth="1"/>
    <col min="31" max="33" width="11.42578125" style="4"/>
    <col min="34" max="37" width="11.42578125" style="3"/>
    <col min="38" max="38" width="14.140625" style="4" customWidth="1"/>
    <col min="39" max="44" width="11.42578125" style="4"/>
    <col min="45" max="16384" width="11.42578125" style="3"/>
  </cols>
  <sheetData>
    <row r="1" spans="1:44" s="30" customFormat="1" ht="33.75">
      <c r="A1" s="4" t="s">
        <v>678</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IF(#REF!=D103,0,1)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700</v>
      </c>
      <c r="G4" s="570"/>
      <c r="H4" s="570"/>
      <c r="I4" s="571" t="s">
        <v>84</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702</v>
      </c>
      <c r="G7" s="570"/>
      <c r="H7" s="570"/>
      <c r="I7" s="570" t="s">
        <v>703</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IF(score6=1,V9,0)</f>
        <v>0</v>
      </c>
      <c r="F9" s="570"/>
      <c r="G9" s="570"/>
      <c r="H9" s="570"/>
      <c r="I9" s="570"/>
      <c r="J9" s="570"/>
      <c r="K9" s="570"/>
      <c r="L9" s="570"/>
      <c r="M9" s="570"/>
      <c r="N9" s="570"/>
      <c r="O9" s="570"/>
      <c r="P9" s="570"/>
      <c r="Q9" s="570"/>
      <c r="R9" s="570"/>
      <c r="S9" s="570"/>
      <c r="T9" s="570"/>
      <c r="U9" s="570"/>
      <c r="V9" s="4">
        <f>Données!AA7</f>
        <v>15</v>
      </c>
      <c r="W9" s="4"/>
      <c r="X9" s="5"/>
      <c r="Y9" s="5"/>
      <c r="Z9" s="5"/>
      <c r="AA9" s="5"/>
      <c r="AB9" s="5"/>
      <c r="AC9" s="5"/>
      <c r="AD9" s="5"/>
      <c r="AE9" s="5"/>
      <c r="AF9" s="5"/>
      <c r="AG9" s="5"/>
      <c r="AH9" s="5"/>
      <c r="AI9" s="5"/>
      <c r="AJ9" s="5"/>
      <c r="AK9" s="5"/>
      <c r="AL9" s="5"/>
    </row>
    <row r="10" spans="1:44" ht="15" customHeight="1">
      <c r="B10" s="116"/>
      <c r="C10" s="116"/>
      <c r="D10" s="121"/>
      <c r="E10" s="122"/>
      <c r="F10" s="589" t="s">
        <v>794</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IF(score6=2,V11,0)</f>
        <v>0</v>
      </c>
      <c r="D11" s="123"/>
      <c r="E11" s="122"/>
      <c r="F11" s="589"/>
      <c r="G11" s="589"/>
      <c r="H11" s="589"/>
      <c r="I11" s="589"/>
      <c r="J11" s="589"/>
      <c r="K11" s="589"/>
      <c r="L11" s="589"/>
      <c r="M11" s="589"/>
      <c r="N11" s="589"/>
      <c r="O11" s="589"/>
      <c r="P11" s="589"/>
      <c r="Q11" s="589"/>
      <c r="R11" s="589"/>
      <c r="S11" s="589"/>
      <c r="T11" s="589"/>
      <c r="U11" s="589"/>
      <c r="V11" s="4">
        <f>Données!AA8</f>
        <v>-25</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85" t="str">
        <f>IF(CodeA3="inactif"," ",AA17)</f>
        <v xml:space="preserve"> </v>
      </c>
      <c r="E17" s="575"/>
      <c r="F17" s="575"/>
      <c r="G17" s="575"/>
      <c r="H17" s="575"/>
      <c r="I17" s="575"/>
      <c r="J17" s="579" t="s">
        <v>608</v>
      </c>
      <c r="K17" s="579"/>
      <c r="L17" s="579"/>
      <c r="M17" s="583" t="s">
        <v>802</v>
      </c>
      <c r="N17" s="583"/>
      <c r="O17" s="583"/>
      <c r="P17" s="583"/>
      <c r="Q17" s="583"/>
      <c r="R17" s="583"/>
      <c r="S17" s="583"/>
      <c r="T17" s="583"/>
      <c r="U17" s="583"/>
      <c r="V17" s="169" t="str">
        <f>IF(B17=1,D17," ")</f>
        <v xml:space="preserve"> </v>
      </c>
      <c r="W17" s="169" t="str">
        <f>IF(B17=1,C17," ")</f>
        <v xml:space="preserve"> </v>
      </c>
      <c r="X17" s="5">
        <f>IF(score6=1,Y17,0)</f>
        <v>0</v>
      </c>
      <c r="Y17" s="5">
        <v>0</v>
      </c>
      <c r="AA17" s="559" t="str">
        <f>IF(V1&gt;0," ","Rapport prix-performance                 actuellement inconnu")</f>
        <v>Rapport prix-performance                 actuellement inconnu</v>
      </c>
      <c r="AB17" s="559"/>
      <c r="AC17" s="559"/>
      <c r="AD17" s="559"/>
      <c r="AE17" s="559"/>
      <c r="AF17" s="559"/>
      <c r="AG17" s="5"/>
      <c r="AH17" s="5"/>
      <c r="AI17" s="5"/>
      <c r="AJ17" s="5"/>
      <c r="AK17" s="5"/>
      <c r="AL17" s="5"/>
    </row>
    <row r="18" spans="1:38" s="4" customFormat="1" ht="30.2" customHeight="1">
      <c r="A18" s="272">
        <v>1</v>
      </c>
      <c r="B18" s="525"/>
      <c r="C18" s="564"/>
      <c r="D18" s="588"/>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86" t="str">
        <f>IF(CodeA3="inactif"," ",AA19)</f>
        <v xml:space="preserve"> </v>
      </c>
      <c r="E19" s="587"/>
      <c r="F19" s="587"/>
      <c r="G19" s="587"/>
      <c r="H19" s="587"/>
      <c r="I19" s="587"/>
      <c r="J19" s="581" t="str">
        <f>IF(B17&lt;&gt;"?",Comments!C52,"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IF(score6=2,Y19,0)</f>
        <v>0</v>
      </c>
      <c r="Y19" s="5">
        <v>-20</v>
      </c>
      <c r="Z19" s="5"/>
      <c r="AA19" s="561" t="str">
        <f>IF(V1&gt;0," ","Notre rapport prix-performance                       est le moins favorable")</f>
        <v>Notre rapport prix-performance                       est le moins favorable</v>
      </c>
      <c r="AB19" s="561"/>
      <c r="AC19" s="561"/>
      <c r="AD19" s="561"/>
      <c r="AE19" s="561"/>
      <c r="AF19" s="561"/>
      <c r="AG19" s="5"/>
      <c r="AH19" s="5"/>
      <c r="AI19" s="5"/>
      <c r="AJ19" s="5"/>
      <c r="AK19" s="5"/>
      <c r="AL19" s="5"/>
    </row>
    <row r="20" spans="1:38" s="4" customFormat="1" ht="30.2" customHeight="1">
      <c r="A20" s="272">
        <v>3</v>
      </c>
      <c r="B20" s="525"/>
      <c r="C20" s="564"/>
      <c r="D20" s="588"/>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86" t="str">
        <f>IF(CodeA3="inactif"," ",AA21)</f>
        <v xml:space="preserve"> </v>
      </c>
      <c r="E21" s="587"/>
      <c r="F21" s="587"/>
      <c r="G21" s="587"/>
      <c r="H21" s="587"/>
      <c r="I21" s="587"/>
      <c r="J21" s="580" t="str">
        <f>Comments!C50</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IF(score6=3,Y21,0)</f>
        <v>0</v>
      </c>
      <c r="Y21" s="5">
        <v>50</v>
      </c>
      <c r="Z21" s="5"/>
      <c r="AA21" s="561" t="str">
        <f>IF(V1&gt;0," ","Notre rapport prix-performance                            se situe dans la moyenne")</f>
        <v>Notre rapport prix-performance                            se situe dans la moyenne</v>
      </c>
      <c r="AB21" s="561"/>
      <c r="AC21" s="561"/>
      <c r="AD21" s="561"/>
      <c r="AE21" s="561"/>
      <c r="AF21" s="561"/>
      <c r="AG21" s="5"/>
      <c r="AH21" s="5"/>
      <c r="AI21" s="5"/>
      <c r="AJ21" s="5"/>
      <c r="AK21" s="5"/>
      <c r="AL21" s="5"/>
    </row>
    <row r="22" spans="1:38" s="4" customFormat="1" ht="30.2" customHeight="1">
      <c r="A22" s="272">
        <v>5</v>
      </c>
      <c r="B22" s="525"/>
      <c r="C22" s="564"/>
      <c r="D22" s="588"/>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86" t="str">
        <f>IF(CodeA3="inactif"," ",AA23)</f>
        <v xml:space="preserve"> </v>
      </c>
      <c r="E23" s="587"/>
      <c r="F23" s="587"/>
      <c r="G23" s="587"/>
      <c r="H23" s="587"/>
      <c r="I23" s="587"/>
      <c r="J23" s="580"/>
      <c r="K23" s="580"/>
      <c r="L23" s="580"/>
      <c r="M23" s="584" t="str">
        <f>Dim_5_N!M23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IF(score6=4,Y23,0)</f>
        <v>0</v>
      </c>
      <c r="Y23" s="5">
        <v>75</v>
      </c>
      <c r="Z23" s="5"/>
      <c r="AA23" s="561" t="str">
        <f>IF(V1&gt;0," ","Prix-performance: meilleur que celui                   de nos principaux concurrents")</f>
        <v>Prix-performance: meilleur que celui                   de nos principaux concurrents</v>
      </c>
      <c r="AB23" s="561"/>
      <c r="AC23" s="561"/>
      <c r="AD23" s="561"/>
      <c r="AE23" s="561"/>
      <c r="AF23" s="561"/>
      <c r="AG23" s="5"/>
      <c r="AH23" s="5"/>
      <c r="AI23" s="5"/>
      <c r="AJ23" s="5"/>
      <c r="AK23" s="5"/>
      <c r="AL23" s="5"/>
    </row>
    <row r="24" spans="1:38" s="4" customFormat="1" ht="30.2" customHeight="1">
      <c r="A24" s="273">
        <v>5</v>
      </c>
      <c r="B24" s="525"/>
      <c r="C24" s="564"/>
      <c r="D24" s="588"/>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86" t="str">
        <f>IF(CodeA3="inactif"," ",AA25)</f>
        <v xml:space="preserve"> </v>
      </c>
      <c r="E25" s="587"/>
      <c r="F25" s="587"/>
      <c r="G25" s="587"/>
      <c r="H25" s="587"/>
      <c r="I25" s="587"/>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IF(score6=5,Y25,0)</f>
        <v>0</v>
      </c>
      <c r="Y25" s="5">
        <v>100</v>
      </c>
      <c r="Z25" s="5"/>
      <c r="AA25" s="561" t="str">
        <f>IF(V1&gt;0," ","Prix-performance: le meilleur,                         selon l'avis même du client")</f>
        <v>Prix-performance: le meilleur,                         selon l'avis même du client</v>
      </c>
      <c r="AB25" s="561"/>
      <c r="AC25" s="561"/>
      <c r="AD25" s="561"/>
      <c r="AE25" s="561"/>
      <c r="AF25" s="561"/>
      <c r="AG25" s="5"/>
      <c r="AH25" s="5"/>
      <c r="AI25" s="5"/>
      <c r="AJ25" s="5"/>
      <c r="AK25" s="5"/>
      <c r="AL25" s="5"/>
    </row>
    <row r="26" spans="1:38" s="4" customFormat="1" ht="30.2" customHeight="1">
      <c r="A26" s="163"/>
      <c r="B26" s="525"/>
      <c r="C26" s="574"/>
      <c r="D26" s="588"/>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3">
        <f>IF(B17="?",0,B17)</f>
        <v>0</v>
      </c>
      <c r="F34" s="301">
        <f>score6</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s="7" customFormat="1" ht="15" customHeight="1">
      <c r="E55" s="7" t="s">
        <v>674</v>
      </c>
      <c r="V55" s="4"/>
      <c r="W55" s="4"/>
      <c r="X55" s="4"/>
      <c r="Y55" s="4"/>
      <c r="Z55" s="4"/>
      <c r="AA55" s="4"/>
      <c r="AB55" s="4"/>
      <c r="AC55" s="4"/>
      <c r="AD55" s="4"/>
      <c r="AE55" s="4"/>
      <c r="AF55" s="4"/>
      <c r="AG55" s="4"/>
      <c r="AH55" s="5"/>
      <c r="AI55" s="4"/>
      <c r="AJ55" s="5"/>
      <c r="AK55" s="8"/>
      <c r="AL55" s="7">
        <v>1</v>
      </c>
      <c r="AM55" s="7" t="e">
        <f>#REF!</f>
        <v>#REF!</v>
      </c>
    </row>
    <row r="56" spans="2:41" s="7" customFormat="1" ht="15" customHeight="1">
      <c r="V56" s="4"/>
      <c r="W56" s="4"/>
      <c r="X56" s="4"/>
      <c r="Y56" s="4"/>
      <c r="Z56" s="4"/>
      <c r="AA56" s="4"/>
      <c r="AB56" s="4"/>
      <c r="AC56" s="4"/>
      <c r="AD56" s="4"/>
      <c r="AE56" s="4"/>
      <c r="AF56" s="4"/>
      <c r="AG56" s="4"/>
      <c r="AH56" s="4"/>
      <c r="AI56" s="4"/>
      <c r="AJ56" s="4"/>
      <c r="AL56" s="7">
        <v>2</v>
      </c>
      <c r="AM56" s="7" t="e">
        <f>#REF!</f>
        <v>#REF!</v>
      </c>
    </row>
    <row r="57" spans="2:41" s="7" customFormat="1" ht="15" customHeight="1">
      <c r="V57" s="4"/>
      <c r="W57" s="4"/>
      <c r="X57" s="4"/>
      <c r="Y57" s="4"/>
      <c r="Z57" s="4"/>
      <c r="AA57" s="4"/>
      <c r="AB57" s="4"/>
      <c r="AC57" s="4"/>
      <c r="AD57" s="4"/>
      <c r="AE57" s="4"/>
      <c r="AF57" s="4"/>
      <c r="AG57" s="4"/>
      <c r="AH57" s="4"/>
      <c r="AI57" s="4"/>
      <c r="AJ57" s="4"/>
      <c r="AL57" s="7">
        <v>3</v>
      </c>
      <c r="AM57" s="7" t="e">
        <f>#REF!</f>
        <v>#REF!</v>
      </c>
    </row>
    <row r="58" spans="2:41" s="7" customFormat="1" ht="15" customHeight="1">
      <c r="V58" s="4"/>
      <c r="W58" s="4"/>
      <c r="X58" s="4"/>
      <c r="Y58" s="4"/>
      <c r="Z58" s="4"/>
      <c r="AA58" s="4"/>
      <c r="AB58" s="4"/>
      <c r="AC58" s="4"/>
      <c r="AD58" s="4"/>
      <c r="AE58" s="4"/>
      <c r="AF58" s="4"/>
      <c r="AG58" s="4"/>
      <c r="AH58" s="4"/>
      <c r="AI58" s="4"/>
      <c r="AJ58" s="4"/>
      <c r="AL58" s="7">
        <v>4</v>
      </c>
      <c r="AM58" s="7" t="e">
        <f>#REF!</f>
        <v>#REF!</v>
      </c>
      <c r="AO58" s="8"/>
    </row>
    <row r="59" spans="2:41" s="7" customFormat="1" ht="15" customHeight="1">
      <c r="B59" s="7">
        <v>1</v>
      </c>
      <c r="V59" s="4"/>
      <c r="W59" s="4"/>
      <c r="X59" s="4"/>
      <c r="Y59" s="4"/>
      <c r="Z59" s="4"/>
      <c r="AA59" s="4"/>
      <c r="AB59" s="4"/>
      <c r="AC59" s="4"/>
      <c r="AD59" s="4"/>
      <c r="AE59" s="4"/>
      <c r="AF59" s="4"/>
      <c r="AG59" s="4"/>
      <c r="AH59" s="5"/>
      <c r="AI59" s="4"/>
      <c r="AJ59" s="5"/>
      <c r="AK59" s="8"/>
      <c r="AL59" s="7">
        <v>5</v>
      </c>
      <c r="AM59" s="7" t="e">
        <f>#REF!</f>
        <v>#REF!</v>
      </c>
      <c r="AO59" s="8"/>
    </row>
    <row r="60" spans="2:41" s="7" customFormat="1" ht="15" customHeight="1">
      <c r="B60" s="7">
        <v>2</v>
      </c>
      <c r="V60" s="4"/>
      <c r="W60" s="4"/>
      <c r="X60" s="4"/>
      <c r="Y60" s="4"/>
      <c r="Z60" s="4"/>
      <c r="AA60" s="4"/>
      <c r="AB60" s="4"/>
      <c r="AC60" s="4"/>
      <c r="AD60" s="4"/>
      <c r="AE60" s="4"/>
      <c r="AF60" s="4"/>
      <c r="AG60" s="5"/>
      <c r="AH60" s="5"/>
      <c r="AI60" s="4"/>
      <c r="AJ60" s="5"/>
      <c r="AK60" s="8"/>
      <c r="AM60" s="7" t="e">
        <f>VLOOKUP(E34,AL55:AM59,2)</f>
        <v>#N/A</v>
      </c>
    </row>
    <row r="61" spans="2:41" s="7" customFormat="1" ht="15" customHeight="1">
      <c r="B61" s="7">
        <v>3</v>
      </c>
      <c r="V61" s="4"/>
      <c r="W61" s="4"/>
      <c r="X61" s="4"/>
      <c r="Y61" s="4"/>
      <c r="Z61" s="4"/>
      <c r="AA61" s="4"/>
      <c r="AB61" s="4"/>
      <c r="AC61" s="4"/>
      <c r="AD61" s="4"/>
      <c r="AE61" s="4"/>
      <c r="AF61" s="4"/>
      <c r="AG61" s="5"/>
      <c r="AH61" s="5"/>
      <c r="AI61" s="4"/>
      <c r="AJ61" s="5"/>
      <c r="AK61" s="8"/>
    </row>
    <row r="62" spans="2:41" s="7" customFormat="1" ht="15" customHeight="1">
      <c r="B62" s="7">
        <v>4</v>
      </c>
      <c r="V62" s="4"/>
      <c r="W62" s="4"/>
      <c r="X62" s="4"/>
      <c r="Y62" s="4"/>
      <c r="Z62" s="4"/>
      <c r="AA62" s="4"/>
      <c r="AB62" s="4"/>
      <c r="AC62" s="4"/>
      <c r="AD62" s="4"/>
      <c r="AE62" s="4"/>
      <c r="AF62" s="4"/>
      <c r="AG62" s="4"/>
      <c r="AH62" s="4"/>
      <c r="AI62" s="4"/>
      <c r="AJ62" s="4"/>
      <c r="AK62" s="8"/>
    </row>
    <row r="63" spans="2:41" s="7" customFormat="1" ht="15" customHeight="1">
      <c r="B63" s="7">
        <v>5</v>
      </c>
      <c r="V63" s="4"/>
      <c r="W63" s="4"/>
      <c r="X63" s="4"/>
      <c r="Y63" s="4"/>
      <c r="Z63" s="4"/>
      <c r="AA63" s="4"/>
      <c r="AB63" s="4"/>
      <c r="AC63" s="4"/>
      <c r="AD63" s="4"/>
      <c r="AE63" s="4"/>
      <c r="AF63" s="4"/>
      <c r="AG63" s="4"/>
      <c r="AH63" s="4"/>
      <c r="AI63" s="4"/>
      <c r="AJ63" s="4"/>
      <c r="AK63" s="8"/>
      <c r="AO63" s="7" t="s">
        <v>484</v>
      </c>
    </row>
    <row r="64" spans="2:41" s="7" customFormat="1" ht="15" customHeight="1">
      <c r="V64" s="4"/>
      <c r="W64" s="4"/>
      <c r="X64" s="4"/>
      <c r="Y64" s="4"/>
      <c r="Z64" s="4"/>
      <c r="AA64" s="4"/>
      <c r="AB64" s="4"/>
      <c r="AC64" s="4"/>
      <c r="AD64" s="4"/>
      <c r="AE64" s="4"/>
      <c r="AF64" s="4"/>
      <c r="AG64" s="4"/>
      <c r="AH64" s="4"/>
      <c r="AI64" s="4"/>
      <c r="AJ64" s="5"/>
      <c r="AK64" s="8"/>
      <c r="AO64" s="7" t="s">
        <v>483</v>
      </c>
    </row>
    <row r="65" spans="2:41" s="7" customFormat="1" ht="15" customHeight="1">
      <c r="V65" s="4"/>
      <c r="W65" s="4"/>
      <c r="X65" s="4"/>
      <c r="Y65" s="4"/>
      <c r="Z65" s="4"/>
      <c r="AA65" s="4"/>
      <c r="AB65" s="4"/>
      <c r="AC65" s="4"/>
      <c r="AD65" s="4"/>
      <c r="AE65" s="4"/>
      <c r="AF65" s="4"/>
      <c r="AG65" s="4"/>
      <c r="AH65" s="4"/>
      <c r="AI65" s="4"/>
      <c r="AJ65" s="4"/>
      <c r="AL65" s="8"/>
      <c r="AO65" s="7" t="s">
        <v>462</v>
      </c>
    </row>
    <row r="66" spans="2:41" s="7" customFormat="1" ht="15" customHeight="1">
      <c r="V66" s="4"/>
      <c r="W66" s="4"/>
      <c r="X66" s="4"/>
      <c r="Y66" s="4"/>
      <c r="Z66" s="4"/>
      <c r="AA66" s="4"/>
      <c r="AB66" s="4"/>
      <c r="AC66" s="4"/>
      <c r="AD66" s="4"/>
      <c r="AE66" s="4"/>
      <c r="AF66" s="4"/>
      <c r="AG66" s="4"/>
      <c r="AH66" s="4"/>
      <c r="AI66" s="4"/>
      <c r="AJ66" s="4"/>
      <c r="AL66" s="8"/>
    </row>
    <row r="67" spans="2:41" s="7" customFormat="1" ht="15" customHeight="1">
      <c r="V67" s="4"/>
      <c r="W67" s="4"/>
      <c r="X67" s="4"/>
      <c r="Y67" s="4"/>
      <c r="Z67" s="4"/>
      <c r="AA67" s="4"/>
      <c r="AB67" s="4"/>
      <c r="AC67" s="4"/>
      <c r="AD67" s="102"/>
      <c r="AE67" s="102"/>
      <c r="AF67" s="102"/>
      <c r="AG67" s="4"/>
      <c r="AH67" s="4"/>
      <c r="AI67" s="4"/>
      <c r="AJ67" s="4"/>
      <c r="AL67" s="8"/>
    </row>
    <row r="68" spans="2:41" s="7" customFormat="1" ht="15" customHeight="1">
      <c r="V68" s="4"/>
      <c r="W68" s="4"/>
      <c r="X68" s="4"/>
      <c r="Y68" s="4"/>
      <c r="Z68" s="4"/>
      <c r="AA68" s="4"/>
      <c r="AB68" s="4"/>
      <c r="AC68" s="4"/>
      <c r="AD68" s="102"/>
      <c r="AE68" s="102"/>
      <c r="AF68" s="102"/>
      <c r="AG68" s="4"/>
      <c r="AH68" s="4"/>
      <c r="AI68" s="4"/>
      <c r="AJ68" s="4"/>
      <c r="AL68" s="8"/>
      <c r="AN68" s="127"/>
      <c r="AO68" s="127" t="e">
        <f>'Données graphiques'!$I$19</f>
        <v>#REF!</v>
      </c>
    </row>
    <row r="69" spans="2:41" s="7" customFormat="1" ht="15" customHeight="1">
      <c r="V69" s="4"/>
      <c r="W69" s="4"/>
      <c r="X69" s="4"/>
      <c r="Y69" s="4"/>
      <c r="Z69" s="4"/>
      <c r="AA69" s="4"/>
      <c r="AB69" s="4"/>
      <c r="AC69" s="4"/>
      <c r="AD69" s="102"/>
      <c r="AE69" s="102"/>
      <c r="AF69" s="102"/>
      <c r="AG69" s="4"/>
      <c r="AH69" s="4"/>
      <c r="AI69" s="4"/>
      <c r="AJ69" s="4"/>
      <c r="AL69" s="8"/>
      <c r="AN69" s="127"/>
      <c r="AO69" s="127" t="e">
        <f>2-AO68</f>
        <v>#REF!</v>
      </c>
    </row>
    <row r="70" spans="2:41" s="7" customFormat="1" ht="15" customHeight="1">
      <c r="V70" s="4"/>
      <c r="W70" s="4"/>
      <c r="X70" s="4"/>
      <c r="Y70" s="4"/>
      <c r="Z70" s="4"/>
      <c r="AA70" s="4"/>
      <c r="AB70" s="4"/>
      <c r="AC70" s="4"/>
      <c r="AD70" s="102"/>
      <c r="AE70" s="102"/>
      <c r="AF70" s="102"/>
      <c r="AG70" s="4"/>
      <c r="AH70" s="4"/>
      <c r="AI70" s="4"/>
      <c r="AJ70" s="4"/>
      <c r="AN70" s="127"/>
    </row>
    <row r="71" spans="2:41" s="7" customFormat="1" ht="15" customHeight="1">
      <c r="V71" s="4"/>
      <c r="W71" s="4"/>
      <c r="X71" s="4"/>
      <c r="Y71" s="4"/>
      <c r="Z71" s="4"/>
      <c r="AA71" s="4"/>
      <c r="AB71" s="4"/>
      <c r="AC71" s="4"/>
      <c r="AD71" s="102"/>
      <c r="AE71" s="102"/>
      <c r="AF71" s="102"/>
      <c r="AG71" s="4"/>
      <c r="AH71" s="4"/>
      <c r="AI71" s="4"/>
      <c r="AJ71" s="4"/>
    </row>
    <row r="72" spans="2:41" s="7" customFormat="1" ht="8.4499999999999993" customHeight="1">
      <c r="V72" s="4"/>
      <c r="W72" s="4"/>
      <c r="X72" s="4"/>
      <c r="Y72" s="4"/>
      <c r="Z72" s="4"/>
      <c r="AA72" s="4"/>
      <c r="AB72" s="4"/>
      <c r="AC72" s="4"/>
      <c r="AD72" s="102"/>
      <c r="AE72" s="102"/>
      <c r="AF72" s="102"/>
      <c r="AG72" s="102"/>
      <c r="AH72" s="102"/>
      <c r="AI72" s="102"/>
      <c r="AJ72" s="102"/>
      <c r="AK72" s="126"/>
    </row>
    <row r="73" spans="2:41" s="7" customFormat="1">
      <c r="V73" s="4"/>
      <c r="W73" s="4"/>
      <c r="X73" s="4"/>
      <c r="Y73" s="4"/>
      <c r="Z73" s="4"/>
      <c r="AA73" s="4"/>
      <c r="AB73" s="4"/>
      <c r="AC73" s="4"/>
      <c r="AD73" s="4"/>
      <c r="AE73" s="4"/>
      <c r="AF73" s="4"/>
      <c r="AG73" s="4"/>
      <c r="AH73" s="4"/>
      <c r="AI73" s="4"/>
      <c r="AJ73" s="4"/>
    </row>
    <row r="74" spans="2:41" s="7" customFormat="1">
      <c r="V74" s="4"/>
      <c r="W74" s="4"/>
      <c r="X74" s="4"/>
      <c r="Y74" s="4"/>
      <c r="Z74" s="4"/>
      <c r="AA74" s="4"/>
      <c r="AB74" s="4"/>
      <c r="AC74" s="4"/>
      <c r="AD74" s="4"/>
      <c r="AE74" s="4"/>
      <c r="AF74" s="4"/>
      <c r="AG74" s="4"/>
      <c r="AH74" s="4"/>
      <c r="AI74" s="4"/>
      <c r="AJ74" s="4"/>
    </row>
    <row r="75" spans="2:41" s="7" customFormat="1">
      <c r="V75" s="4"/>
      <c r="W75" s="4"/>
      <c r="X75" s="4"/>
      <c r="Y75" s="4"/>
      <c r="Z75" s="4"/>
      <c r="AA75" s="4"/>
      <c r="AB75" s="4"/>
      <c r="AC75" s="4"/>
      <c r="AD75" s="4"/>
      <c r="AE75" s="4"/>
      <c r="AF75" s="4"/>
      <c r="AG75" s="4"/>
      <c r="AH75" s="4"/>
      <c r="AI75" s="4"/>
      <c r="AJ75" s="4"/>
    </row>
    <row r="76" spans="2:41" s="7" customFormat="1">
      <c r="V76" s="4"/>
      <c r="W76" s="4"/>
      <c r="X76" s="4"/>
      <c r="Y76" s="4"/>
      <c r="Z76" s="4"/>
      <c r="AA76" s="4"/>
      <c r="AB76" s="4"/>
      <c r="AC76" s="4"/>
      <c r="AD76" s="4"/>
      <c r="AE76" s="4"/>
      <c r="AF76" s="4"/>
      <c r="AG76" s="4"/>
      <c r="AH76" s="4"/>
      <c r="AI76" s="4"/>
      <c r="AJ76" s="4"/>
    </row>
    <row r="77" spans="2:41" s="7" customFormat="1">
      <c r="V77" s="4"/>
      <c r="W77" s="4"/>
      <c r="X77" s="4"/>
      <c r="Y77" s="4"/>
      <c r="Z77" s="4"/>
      <c r="AA77" s="4"/>
      <c r="AB77" s="4"/>
      <c r="AC77" s="4"/>
      <c r="AD77" s="4"/>
      <c r="AE77" s="4"/>
      <c r="AF77" s="4"/>
      <c r="AG77" s="4"/>
      <c r="AH77" s="4"/>
      <c r="AI77" s="4"/>
      <c r="AJ77" s="4"/>
    </row>
    <row r="78" spans="2:41" s="7" customFormat="1">
      <c r="V78" s="4"/>
      <c r="W78" s="4"/>
      <c r="X78" s="4"/>
      <c r="Y78" s="4"/>
      <c r="Z78" s="4"/>
      <c r="AA78" s="4"/>
      <c r="AB78" s="4"/>
      <c r="AC78" s="4"/>
      <c r="AD78" s="4"/>
      <c r="AE78" s="4"/>
      <c r="AF78" s="4"/>
      <c r="AG78" s="4"/>
      <c r="AH78" s="4"/>
      <c r="AI78" s="4"/>
      <c r="AJ78" s="4"/>
    </row>
    <row r="79" spans="2:41" s="7" customFormat="1">
      <c r="V79" s="4"/>
      <c r="W79" s="4"/>
      <c r="X79" s="4"/>
      <c r="Y79" s="4"/>
      <c r="Z79" s="4"/>
      <c r="AA79" s="4"/>
      <c r="AB79" s="4"/>
      <c r="AC79" s="4"/>
      <c r="AD79" s="4"/>
      <c r="AE79" s="4"/>
      <c r="AF79" s="4"/>
      <c r="AG79" s="4"/>
      <c r="AH79" s="4"/>
      <c r="AI79" s="4"/>
      <c r="AJ79" s="4"/>
    </row>
    <row r="80" spans="2:41" s="7" customFormat="1">
      <c r="B80" s="128"/>
      <c r="C80" s="128"/>
      <c r="D80" s="129"/>
      <c r="V80" s="4"/>
      <c r="W80" s="4"/>
      <c r="X80" s="4"/>
      <c r="Y80" s="4"/>
      <c r="Z80" s="4"/>
      <c r="AA80" s="4"/>
      <c r="AB80" s="4"/>
      <c r="AC80" s="4"/>
      <c r="AD80" s="4"/>
      <c r="AE80" s="4"/>
      <c r="AF80" s="4"/>
      <c r="AG80" s="4"/>
      <c r="AH80" s="4"/>
      <c r="AI80" s="4"/>
      <c r="AJ80" s="4"/>
    </row>
    <row r="81" spans="1:36" s="7" customFormat="1" ht="21.2" customHeight="1">
      <c r="B81" s="128"/>
      <c r="C81" s="128"/>
      <c r="D81" s="129"/>
      <c r="V81" s="4"/>
      <c r="W81" s="4"/>
      <c r="X81" s="4"/>
      <c r="Y81" s="4"/>
      <c r="Z81" s="4"/>
      <c r="AA81" s="4"/>
      <c r="AB81" s="4"/>
      <c r="AC81" s="4"/>
      <c r="AD81" s="4"/>
      <c r="AE81" s="4"/>
      <c r="AF81" s="4"/>
      <c r="AG81" s="4"/>
      <c r="AH81" s="4"/>
      <c r="AI81" s="4"/>
      <c r="AJ81" s="4"/>
    </row>
    <row r="82" spans="1:36" s="7" customFormat="1">
      <c r="V82" s="4"/>
      <c r="W82" s="4"/>
      <c r="X82" s="4"/>
      <c r="Y82" s="4"/>
      <c r="Z82" s="4"/>
      <c r="AA82" s="4"/>
      <c r="AB82" s="4"/>
      <c r="AC82" s="4"/>
      <c r="AD82" s="4"/>
      <c r="AE82" s="4"/>
      <c r="AF82" s="4"/>
      <c r="AG82" s="4"/>
      <c r="AH82" s="4"/>
      <c r="AI82" s="4"/>
      <c r="AJ82" s="4"/>
    </row>
    <row r="83" spans="1:36" s="7" customFormat="1">
      <c r="V83" s="4"/>
      <c r="W83" s="4"/>
      <c r="X83" s="4"/>
      <c r="Y83" s="4"/>
      <c r="Z83" s="4"/>
      <c r="AA83" s="4"/>
      <c r="AB83" s="4"/>
      <c r="AC83" s="4"/>
      <c r="AD83" s="4"/>
      <c r="AE83" s="4"/>
      <c r="AF83" s="4"/>
      <c r="AG83" s="4"/>
      <c r="AH83" s="4"/>
      <c r="AI83" s="4"/>
      <c r="AJ83" s="4"/>
    </row>
    <row r="84" spans="1:36" s="7" customFormat="1">
      <c r="V84" s="4"/>
      <c r="W84" s="4"/>
      <c r="X84" s="4"/>
      <c r="Y84" s="4"/>
      <c r="Z84" s="4"/>
      <c r="AA84" s="4"/>
      <c r="AB84" s="4"/>
      <c r="AC84" s="4"/>
      <c r="AD84" s="4"/>
      <c r="AE84" s="4"/>
      <c r="AF84" s="4"/>
      <c r="AG84" s="4"/>
      <c r="AH84" s="4"/>
      <c r="AI84" s="4"/>
      <c r="AJ84" s="4"/>
    </row>
    <row r="85" spans="1:36" s="7" customFormat="1" ht="13.7" customHeight="1">
      <c r="V85" s="4"/>
      <c r="W85" s="4"/>
      <c r="X85" s="4"/>
      <c r="Y85" s="4"/>
      <c r="Z85" s="4"/>
      <c r="AA85" s="4"/>
      <c r="AB85" s="4"/>
      <c r="AC85" s="4"/>
      <c r="AD85" s="4"/>
      <c r="AE85" s="4"/>
      <c r="AF85" s="4"/>
      <c r="AG85" s="4"/>
      <c r="AH85" s="4"/>
      <c r="AI85" s="4"/>
      <c r="AJ85" s="4"/>
    </row>
    <row r="86" spans="1:36" s="7" customFormat="1" ht="15" customHeight="1">
      <c r="V86" s="4"/>
      <c r="W86" s="4"/>
      <c r="X86" s="4"/>
      <c r="Y86" s="4"/>
      <c r="Z86" s="4"/>
      <c r="AA86" s="4"/>
      <c r="AB86" s="4"/>
      <c r="AC86" s="4"/>
      <c r="AD86" s="4"/>
      <c r="AE86" s="4"/>
      <c r="AF86" s="4"/>
      <c r="AG86" s="4"/>
      <c r="AH86" s="4"/>
      <c r="AI86" s="4"/>
      <c r="AJ86" s="4"/>
    </row>
    <row r="87" spans="1:36" s="7" customFormat="1" ht="15" customHeight="1">
      <c r="V87" s="4"/>
      <c r="W87" s="4"/>
      <c r="X87" s="4"/>
      <c r="Y87" s="4"/>
      <c r="Z87" s="4"/>
      <c r="AA87" s="4"/>
      <c r="AB87" s="4"/>
      <c r="AC87" s="4"/>
      <c r="AD87" s="4"/>
      <c r="AE87" s="4"/>
      <c r="AF87" s="4"/>
      <c r="AG87" s="4"/>
      <c r="AH87" s="4"/>
      <c r="AI87" s="4"/>
      <c r="AJ87" s="4"/>
    </row>
    <row r="88" spans="1:36" s="7" customFormat="1" ht="18.75" customHeight="1">
      <c r="V88" s="4"/>
      <c r="W88" s="4"/>
      <c r="X88" s="4"/>
      <c r="Y88" s="4"/>
      <c r="Z88" s="4"/>
      <c r="AA88" s="4"/>
      <c r="AB88" s="4"/>
      <c r="AC88" s="4"/>
      <c r="AD88" s="4"/>
      <c r="AE88" s="4"/>
      <c r="AF88" s="4"/>
      <c r="AG88" s="4"/>
      <c r="AH88" s="4"/>
      <c r="AI88" s="4"/>
      <c r="AJ88" s="4"/>
    </row>
    <row r="89" spans="1:36" s="7" customFormat="1" ht="15" customHeight="1">
      <c r="V89" s="4"/>
      <c r="W89" s="4"/>
      <c r="X89" s="4"/>
      <c r="Y89" s="4"/>
      <c r="Z89" s="4"/>
      <c r="AA89" s="4"/>
      <c r="AB89" s="4"/>
      <c r="AC89" s="4"/>
      <c r="AD89" s="4"/>
      <c r="AE89" s="4"/>
      <c r="AF89" s="4"/>
      <c r="AG89" s="4"/>
      <c r="AH89" s="4"/>
      <c r="AI89" s="4"/>
      <c r="AJ89" s="4"/>
    </row>
    <row r="90" spans="1:36" s="7" customFormat="1" ht="15" customHeight="1">
      <c r="B90" s="8"/>
      <c r="C90" s="8"/>
      <c r="V90" s="4"/>
      <c r="W90" s="4"/>
      <c r="X90" s="4"/>
      <c r="Y90" s="4"/>
      <c r="Z90" s="5"/>
      <c r="AA90" s="4"/>
      <c r="AB90" s="4"/>
      <c r="AC90" s="4"/>
      <c r="AD90" s="4"/>
      <c r="AE90" s="4"/>
      <c r="AF90" s="4"/>
      <c r="AG90" s="4"/>
      <c r="AH90" s="4"/>
      <c r="AI90" s="4"/>
      <c r="AJ90" s="4"/>
    </row>
    <row r="91" spans="1:36" s="7" customFormat="1">
      <c r="B91" s="8"/>
      <c r="C91" s="8"/>
      <c r="V91" s="4"/>
      <c r="W91" s="4"/>
      <c r="X91" s="4"/>
      <c r="Y91" s="4"/>
      <c r="Z91" s="5"/>
      <c r="AA91" s="5">
        <f>IF(EXPIRE=1,0,1)</f>
        <v>0</v>
      </c>
      <c r="AB91" s="5"/>
      <c r="AC91" s="5"/>
      <c r="AD91" s="5"/>
      <c r="AE91" s="5"/>
      <c r="AF91" s="4"/>
      <c r="AG91" s="4"/>
      <c r="AH91" s="4"/>
      <c r="AI91" s="4"/>
      <c r="AJ91" s="4"/>
    </row>
    <row r="92" spans="1:36" s="7" customFormat="1" ht="18" customHeight="1">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c r="AI92" s="4"/>
      <c r="AJ92" s="4"/>
    </row>
    <row r="93" spans="1:36" s="7" customFormat="1">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c r="AI93" s="4"/>
      <c r="AJ93" s="4"/>
    </row>
    <row r="94" spans="1:36" s="7" customFormat="1">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c r="AI94" s="4"/>
      <c r="AJ94" s="4"/>
    </row>
    <row r="95" spans="1:36"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c r="AI95" s="4"/>
      <c r="AJ95" s="4"/>
    </row>
    <row r="96" spans="1:36" s="7" customFormat="1">
      <c r="A96" s="4"/>
      <c r="B96" s="5"/>
      <c r="C96" s="5"/>
      <c r="D96" s="5"/>
      <c r="E96" s="5"/>
      <c r="F96" s="5"/>
      <c r="G96" s="5"/>
      <c r="H96" s="5"/>
      <c r="I96" s="5"/>
      <c r="J96" s="5"/>
      <c r="K96" s="5"/>
      <c r="L96" s="5"/>
      <c r="M96" s="5"/>
      <c r="N96" s="5"/>
      <c r="O96" s="5"/>
      <c r="P96" s="8"/>
      <c r="Q96" s="8"/>
      <c r="R96" s="8"/>
      <c r="S96" s="8"/>
      <c r="T96" s="8"/>
      <c r="U96" s="8"/>
      <c r="V96" s="5"/>
      <c r="W96" s="5"/>
      <c r="X96" s="5" t="e">
        <f>VLOOKUP(E34,D99:E103,2)</f>
        <v>#N/A</v>
      </c>
      <c r="Y96" s="5"/>
      <c r="Z96" s="5"/>
      <c r="AA96" s="4"/>
      <c r="AB96" s="4"/>
      <c r="AC96" s="4"/>
      <c r="AD96" s="4"/>
      <c r="AE96" s="4"/>
      <c r="AF96" s="4"/>
      <c r="AG96" s="4"/>
      <c r="AH96" s="4"/>
      <c r="AI96" s="4"/>
      <c r="AJ96" s="4"/>
    </row>
    <row r="97" spans="1:36" s="7" customFormat="1">
      <c r="A97" s="4"/>
      <c r="B97" s="4"/>
      <c r="C97" s="4"/>
      <c r="D97" s="4"/>
      <c r="E97" s="4"/>
      <c r="F97" s="4"/>
      <c r="G97" s="4"/>
      <c r="H97" s="4"/>
      <c r="I97" s="4"/>
      <c r="J97" s="4"/>
      <c r="K97" s="4"/>
      <c r="L97" s="4"/>
      <c r="M97" s="4"/>
      <c r="N97" s="4"/>
      <c r="O97" s="4"/>
      <c r="V97" s="4"/>
      <c r="W97" s="4"/>
      <c r="X97" s="4"/>
      <c r="Y97" s="4"/>
      <c r="Z97" s="4"/>
      <c r="AA97" s="4"/>
      <c r="AB97" s="4"/>
      <c r="AC97" s="4"/>
      <c r="AD97" s="4"/>
      <c r="AE97" s="4"/>
      <c r="AF97" s="4"/>
      <c r="AG97" s="4"/>
      <c r="AH97" s="4"/>
      <c r="AI97" s="4"/>
      <c r="AJ97" s="4"/>
    </row>
    <row r="98" spans="1:36" s="7" customFormat="1" ht="13.7" customHeight="1">
      <c r="A98" s="108">
        <v>0</v>
      </c>
      <c r="B98" s="108" t="s">
        <v>638</v>
      </c>
      <c r="C98" s="108"/>
      <c r="D98" s="108"/>
      <c r="E98" s="108"/>
      <c r="F98" s="108">
        <v>0</v>
      </c>
      <c r="G98" s="108" t="s">
        <v>638</v>
      </c>
      <c r="H98" s="108"/>
      <c r="I98" s="4"/>
      <c r="J98" s="4" t="e">
        <f>VLOOKUP(D2_conseil_B,D99:E103,2)</f>
        <v>#N/A</v>
      </c>
      <c r="K98" s="4"/>
      <c r="L98" s="4"/>
      <c r="M98" s="4"/>
      <c r="N98" s="4"/>
      <c r="O98" s="4"/>
      <c r="V98" s="4"/>
      <c r="W98" s="4"/>
      <c r="X98" s="4" t="s">
        <v>638</v>
      </c>
      <c r="Y98" s="4"/>
      <c r="Z98" s="4"/>
      <c r="AA98" s="4"/>
      <c r="AB98" s="4"/>
      <c r="AC98" s="4"/>
      <c r="AD98" s="4"/>
      <c r="AE98" s="4"/>
      <c r="AF98" s="4"/>
      <c r="AG98" s="4"/>
      <c r="AH98" s="4"/>
      <c r="AI98" s="4"/>
      <c r="AJ98" s="4"/>
    </row>
    <row r="99" spans="1:36" s="7" customFormat="1" ht="13.7" customHeight="1">
      <c r="A99" s="108">
        <v>1</v>
      </c>
      <c r="B99" s="108" t="s">
        <v>533</v>
      </c>
      <c r="C99" s="108"/>
      <c r="D99" s="18">
        <v>1</v>
      </c>
      <c r="E99" s="108" t="s">
        <v>121</v>
      </c>
      <c r="F99" s="108">
        <v>1</v>
      </c>
      <c r="G99" s="108" t="s">
        <v>363</v>
      </c>
      <c r="H99" s="18">
        <v>12</v>
      </c>
      <c r="I99" s="19"/>
      <c r="J99" s="18"/>
      <c r="K99" s="18"/>
      <c r="L99" s="18"/>
      <c r="M99" s="18"/>
      <c r="N99" s="18"/>
      <c r="O99" s="4"/>
      <c r="V99" s="4"/>
      <c r="W99" s="4"/>
      <c r="X99" s="4" t="s">
        <v>491</v>
      </c>
      <c r="Y99" s="4">
        <v>5</v>
      </c>
      <c r="Z99" s="19"/>
      <c r="AA99" s="18"/>
      <c r="AB99" s="18"/>
      <c r="AC99" s="18"/>
      <c r="AD99" s="18"/>
      <c r="AE99" s="18"/>
      <c r="AF99" s="18"/>
      <c r="AG99" s="18"/>
      <c r="AH99" s="18"/>
      <c r="AI99" s="4"/>
      <c r="AJ99" s="4"/>
    </row>
    <row r="100" spans="1:36" s="7" customFormat="1" ht="13.7" customHeight="1">
      <c r="A100" s="108">
        <v>2</v>
      </c>
      <c r="B100" s="108" t="s">
        <v>129</v>
      </c>
      <c r="C100" s="108"/>
      <c r="D100" s="18">
        <v>2</v>
      </c>
      <c r="E100" s="108" t="s">
        <v>122</v>
      </c>
      <c r="F100" s="108">
        <v>2</v>
      </c>
      <c r="G100" s="108" t="s">
        <v>364</v>
      </c>
      <c r="H100" s="18">
        <v>12</v>
      </c>
      <c r="I100" s="19"/>
      <c r="J100" s="18"/>
      <c r="K100" s="18"/>
      <c r="L100" s="18"/>
      <c r="M100" s="18"/>
      <c r="N100" s="18"/>
      <c r="O100" s="4"/>
      <c r="V100" s="4"/>
      <c r="W100" s="4"/>
      <c r="X100" s="4" t="s">
        <v>486</v>
      </c>
      <c r="Y100" s="4">
        <v>5</v>
      </c>
      <c r="Z100" s="19"/>
      <c r="AA100" s="18"/>
      <c r="AB100" s="18"/>
      <c r="AC100" s="18"/>
      <c r="AD100" s="18"/>
      <c r="AE100" s="18"/>
      <c r="AF100" s="18"/>
      <c r="AG100" s="18"/>
      <c r="AH100" s="18"/>
      <c r="AI100" s="4"/>
      <c r="AJ100" s="4"/>
    </row>
    <row r="101" spans="1:36" s="7" customFormat="1" ht="13.7" customHeight="1">
      <c r="A101" s="108">
        <v>3</v>
      </c>
      <c r="B101" s="108" t="s">
        <v>130</v>
      </c>
      <c r="C101" s="108"/>
      <c r="D101" s="18">
        <v>3</v>
      </c>
      <c r="E101" s="108" t="s">
        <v>123</v>
      </c>
      <c r="F101" s="108">
        <v>3</v>
      </c>
      <c r="G101" s="108" t="s">
        <v>365</v>
      </c>
      <c r="H101" s="18">
        <v>15</v>
      </c>
      <c r="I101" s="19"/>
      <c r="J101" s="18"/>
      <c r="K101" s="18"/>
      <c r="L101" s="18"/>
      <c r="M101" s="18"/>
      <c r="N101" s="18"/>
      <c r="O101" s="4"/>
      <c r="V101" s="4"/>
      <c r="W101" s="4"/>
      <c r="X101" s="4" t="s">
        <v>601</v>
      </c>
      <c r="Y101" s="4">
        <v>8</v>
      </c>
      <c r="Z101" s="19"/>
      <c r="AA101" s="18"/>
      <c r="AB101" s="18"/>
      <c r="AC101" s="18"/>
      <c r="AD101" s="18"/>
      <c r="AE101" s="18"/>
      <c r="AF101" s="18"/>
      <c r="AG101" s="18"/>
      <c r="AH101" s="18"/>
      <c r="AI101" s="4"/>
      <c r="AJ101" s="4"/>
    </row>
    <row r="102" spans="1:36" s="7" customFormat="1" ht="13.7" customHeight="1">
      <c r="A102" s="108">
        <v>4</v>
      </c>
      <c r="B102" s="108" t="s">
        <v>505</v>
      </c>
      <c r="C102" s="108"/>
      <c r="D102" s="108">
        <v>4</v>
      </c>
      <c r="E102" s="108" t="s">
        <v>133</v>
      </c>
      <c r="F102" s="108">
        <v>4</v>
      </c>
      <c r="G102" s="108" t="s">
        <v>366</v>
      </c>
      <c r="H102" s="18">
        <v>12</v>
      </c>
      <c r="I102" s="19"/>
      <c r="J102" s="4"/>
      <c r="K102" s="4"/>
      <c r="L102" s="4"/>
      <c r="M102" s="4"/>
      <c r="N102" s="4"/>
      <c r="O102" s="4"/>
      <c r="V102" s="4"/>
      <c r="W102" s="4"/>
      <c r="X102" s="4" t="s">
        <v>603</v>
      </c>
      <c r="Y102" s="4">
        <v>5</v>
      </c>
      <c r="Z102" s="19"/>
      <c r="AA102" s="4"/>
      <c r="AB102" s="4"/>
      <c r="AC102" s="4"/>
      <c r="AD102" s="4"/>
      <c r="AE102" s="4"/>
      <c r="AF102" s="4"/>
      <c r="AG102" s="4"/>
      <c r="AH102" s="4"/>
      <c r="AI102" s="4"/>
      <c r="AJ102" s="4"/>
    </row>
    <row r="103" spans="1:36" s="7" customFormat="1" ht="13.7" customHeight="1">
      <c r="A103" s="108">
        <v>5</v>
      </c>
      <c r="B103" s="108" t="s">
        <v>506</v>
      </c>
      <c r="C103" s="108"/>
      <c r="D103" s="108">
        <v>5</v>
      </c>
      <c r="E103" s="108" t="s">
        <v>134</v>
      </c>
      <c r="F103" s="108">
        <v>5</v>
      </c>
      <c r="G103" s="108" t="s">
        <v>128</v>
      </c>
      <c r="H103" s="18">
        <v>15</v>
      </c>
      <c r="I103" s="19"/>
      <c r="J103" s="4"/>
      <c r="K103" s="4"/>
      <c r="L103" s="4"/>
      <c r="M103" s="4"/>
      <c r="N103" s="4"/>
      <c r="O103" s="4"/>
      <c r="V103" s="4"/>
      <c r="W103" s="4"/>
      <c r="X103" s="4" t="s">
        <v>490</v>
      </c>
      <c r="Y103" s="4">
        <v>5</v>
      </c>
      <c r="Z103" s="19"/>
      <c r="AA103" s="4"/>
      <c r="AB103" s="4"/>
      <c r="AC103" s="4"/>
      <c r="AD103" s="4"/>
      <c r="AE103" s="4"/>
      <c r="AF103" s="4"/>
      <c r="AG103" s="4"/>
      <c r="AH103" s="4"/>
      <c r="AI103" s="4"/>
      <c r="AJ103" s="4"/>
    </row>
    <row r="104" spans="1:36" s="7" customFormat="1" ht="13.7" customHeight="1">
      <c r="A104" s="108"/>
      <c r="B104" s="108" t="s">
        <v>100</v>
      </c>
      <c r="C104" s="108"/>
      <c r="D104" s="108"/>
      <c r="E104" s="108" t="s">
        <v>333</v>
      </c>
      <c r="F104" s="18">
        <v>6</v>
      </c>
      <c r="G104" s="18" t="s">
        <v>489</v>
      </c>
      <c r="H104" s="18">
        <v>15</v>
      </c>
      <c r="I104" s="19"/>
      <c r="J104" s="4"/>
      <c r="K104" s="4"/>
      <c r="L104" s="4"/>
      <c r="M104" s="4"/>
      <c r="N104" s="4"/>
      <c r="O104" s="4"/>
      <c r="V104" s="4"/>
      <c r="W104" s="4"/>
      <c r="X104" s="4" t="s">
        <v>489</v>
      </c>
      <c r="Y104" s="4">
        <v>5</v>
      </c>
      <c r="Z104" s="19"/>
      <c r="AA104" s="4"/>
      <c r="AB104" s="4"/>
      <c r="AC104" s="4"/>
      <c r="AD104" s="4"/>
      <c r="AE104" s="4"/>
      <c r="AF104" s="4"/>
      <c r="AG104" s="4"/>
      <c r="AH104" s="4"/>
      <c r="AI104" s="4"/>
      <c r="AJ104" s="4"/>
    </row>
    <row r="105" spans="1:36" s="7" customFormat="1" ht="13.7" customHeight="1">
      <c r="A105" s="108"/>
      <c r="B105" s="108"/>
      <c r="C105" s="108"/>
      <c r="D105" s="108"/>
      <c r="E105" s="108"/>
      <c r="F105" s="108">
        <v>7</v>
      </c>
      <c r="G105" s="108" t="s">
        <v>333</v>
      </c>
      <c r="H105" s="108">
        <v>8</v>
      </c>
      <c r="I105" s="4"/>
      <c r="J105" s="4"/>
      <c r="K105" s="4"/>
      <c r="L105" s="4"/>
      <c r="M105" s="4"/>
      <c r="N105" s="4"/>
      <c r="O105" s="4"/>
      <c r="V105" s="4"/>
      <c r="W105" s="4"/>
      <c r="X105" s="4" t="s">
        <v>333</v>
      </c>
      <c r="Y105" s="4">
        <v>5</v>
      </c>
      <c r="Z105" s="4"/>
      <c r="AA105" s="4"/>
      <c r="AB105" s="4"/>
      <c r="AC105" s="4"/>
      <c r="AD105" s="4"/>
      <c r="AE105" s="4"/>
      <c r="AF105" s="4"/>
      <c r="AG105" s="4"/>
      <c r="AH105" s="4"/>
      <c r="AI105" s="4"/>
      <c r="AJ105" s="4"/>
    </row>
    <row r="106" spans="1:36" s="7" customFormat="1" ht="13.7" customHeight="1">
      <c r="A106" s="4"/>
      <c r="B106" s="4"/>
      <c r="C106" s="4"/>
      <c r="D106" s="4"/>
      <c r="E106" s="5"/>
      <c r="F106" s="4"/>
      <c r="G106" s="4"/>
      <c r="H106" s="4"/>
      <c r="I106" s="4"/>
      <c r="J106" s="4"/>
      <c r="K106" s="4"/>
      <c r="L106" s="4"/>
      <c r="M106" s="4"/>
      <c r="N106" s="4"/>
      <c r="O106" s="4"/>
      <c r="V106" s="4"/>
      <c r="W106" s="4"/>
      <c r="X106" s="4"/>
      <c r="Y106" s="4"/>
      <c r="Z106" s="4"/>
      <c r="AA106" s="4"/>
      <c r="AB106" s="4"/>
      <c r="AC106" s="4"/>
      <c r="AD106" s="4"/>
      <c r="AE106" s="4"/>
      <c r="AF106" s="4"/>
      <c r="AG106" s="4"/>
      <c r="AH106" s="4"/>
      <c r="AI106" s="4"/>
      <c r="AJ106" s="4"/>
    </row>
    <row r="107" spans="1:36" s="7" customFormat="1" ht="13.7" customHeight="1">
      <c r="V107" s="4"/>
      <c r="W107" s="4"/>
      <c r="X107" s="4"/>
      <c r="Y107" s="4"/>
      <c r="Z107" s="4"/>
      <c r="AA107" s="4"/>
      <c r="AB107" s="4"/>
      <c r="AC107" s="4"/>
      <c r="AD107" s="4"/>
      <c r="AE107" s="4"/>
      <c r="AF107" s="4"/>
      <c r="AG107" s="4"/>
      <c r="AH107" s="4"/>
      <c r="AI107" s="4"/>
      <c r="AJ107" s="4"/>
    </row>
    <row r="108" spans="1:36" s="7" customFormat="1" ht="13.7" customHeight="1">
      <c r="V108" s="4"/>
      <c r="W108" s="4"/>
      <c r="X108" s="4"/>
      <c r="Y108" s="4"/>
      <c r="Z108" s="4"/>
      <c r="AA108" s="4"/>
      <c r="AB108" s="4"/>
      <c r="AC108" s="4"/>
      <c r="AD108" s="4"/>
      <c r="AE108" s="4"/>
      <c r="AF108" s="4"/>
      <c r="AG108" s="4"/>
      <c r="AH108" s="4"/>
      <c r="AI108" s="4"/>
      <c r="AJ108" s="4"/>
    </row>
    <row r="109" spans="1:36" s="7" customFormat="1" ht="13.7" customHeight="1">
      <c r="V109" s="4"/>
      <c r="W109" s="4"/>
      <c r="X109" s="4"/>
      <c r="Y109" s="4"/>
      <c r="Z109" s="4"/>
      <c r="AA109" s="4"/>
      <c r="AB109" s="4"/>
      <c r="AC109" s="4"/>
      <c r="AD109" s="4"/>
      <c r="AE109" s="4"/>
      <c r="AF109" s="4"/>
      <c r="AG109" s="4"/>
      <c r="AH109" s="4"/>
      <c r="AI109" s="4"/>
      <c r="AJ109" s="4"/>
    </row>
    <row r="110" spans="1:36" s="7" customFormat="1" ht="13.7" customHeight="1">
      <c r="V110" s="4"/>
      <c r="W110" s="4"/>
      <c r="X110" s="4"/>
      <c r="Y110" s="4"/>
      <c r="Z110" s="4"/>
      <c r="AA110" s="4"/>
      <c r="AB110" s="4"/>
      <c r="AC110" s="4"/>
      <c r="AD110" s="4"/>
      <c r="AE110" s="4"/>
      <c r="AF110" s="4"/>
      <c r="AG110" s="4"/>
      <c r="AH110" s="4"/>
      <c r="AI110" s="4"/>
      <c r="AJ110" s="4"/>
    </row>
    <row r="111" spans="1:36" s="7" customFormat="1">
      <c r="V111" s="4"/>
      <c r="W111" s="4"/>
      <c r="X111" s="4"/>
      <c r="Y111" s="4"/>
      <c r="Z111" s="4"/>
      <c r="AA111" s="4"/>
      <c r="AB111" s="4"/>
      <c r="AC111" s="4"/>
      <c r="AD111" s="4"/>
      <c r="AE111" s="4"/>
      <c r="AF111" s="4"/>
      <c r="AG111" s="4"/>
      <c r="AH111" s="4"/>
      <c r="AI111" s="4"/>
      <c r="AJ111" s="4"/>
    </row>
    <row r="112" spans="1:36" s="7" customFormat="1">
      <c r="V112" s="4"/>
      <c r="W112" s="4"/>
      <c r="X112" s="4"/>
      <c r="Y112" s="4"/>
      <c r="Z112" s="4"/>
      <c r="AA112" s="4"/>
      <c r="AB112" s="4"/>
      <c r="AC112" s="4"/>
      <c r="AD112" s="4"/>
      <c r="AE112" s="4"/>
      <c r="AF112" s="4"/>
      <c r="AG112" s="4"/>
      <c r="AH112" s="4"/>
      <c r="AI112" s="4"/>
      <c r="AJ112" s="4"/>
    </row>
    <row r="113" spans="22:36" s="7" customFormat="1">
      <c r="V113" s="4"/>
      <c r="W113" s="4"/>
      <c r="X113" s="4"/>
      <c r="Y113" s="4"/>
      <c r="Z113" s="4"/>
      <c r="AA113" s="4"/>
      <c r="AB113" s="4"/>
      <c r="AC113" s="4"/>
      <c r="AD113" s="4"/>
      <c r="AE113" s="4"/>
      <c r="AF113" s="4"/>
      <c r="AG113" s="4"/>
      <c r="AH113" s="4"/>
      <c r="AI113" s="4"/>
      <c r="AJ113" s="4"/>
    </row>
    <row r="114" spans="22:36" s="7" customFormat="1">
      <c r="V114" s="4"/>
      <c r="W114" s="4"/>
      <c r="X114" s="4"/>
      <c r="Y114" s="4"/>
      <c r="Z114" s="4"/>
      <c r="AA114" s="4"/>
      <c r="AB114" s="4"/>
      <c r="AC114" s="4"/>
      <c r="AD114" s="4"/>
      <c r="AE114" s="4"/>
      <c r="AF114" s="4"/>
      <c r="AG114" s="4"/>
      <c r="AH114" s="4"/>
      <c r="AI114" s="4"/>
      <c r="AJ114" s="4"/>
    </row>
    <row r="115" spans="22:36" s="7" customFormat="1">
      <c r="V115" s="4"/>
      <c r="W115" s="4"/>
      <c r="X115" s="4"/>
      <c r="Y115" s="4"/>
      <c r="Z115" s="4"/>
      <c r="AA115" s="4"/>
      <c r="AB115" s="4"/>
      <c r="AC115" s="4"/>
      <c r="AD115" s="4"/>
      <c r="AE115" s="4"/>
      <c r="AF115" s="4"/>
      <c r="AG115" s="4"/>
      <c r="AH115" s="4"/>
      <c r="AI115" s="4"/>
      <c r="AJ115" s="4"/>
    </row>
    <row r="116" spans="22:36" s="7" customFormat="1">
      <c r="V116" s="4"/>
      <c r="W116" s="4"/>
      <c r="X116" s="4"/>
      <c r="Y116" s="4"/>
      <c r="Z116" s="4"/>
      <c r="AA116" s="4"/>
      <c r="AB116" s="4"/>
      <c r="AC116" s="4"/>
      <c r="AD116" s="4"/>
      <c r="AE116" s="4"/>
      <c r="AF116" s="4"/>
      <c r="AG116" s="4"/>
      <c r="AH116" s="4"/>
      <c r="AI116" s="4"/>
      <c r="AJ116" s="4"/>
    </row>
    <row r="117" spans="22:36" s="7" customFormat="1">
      <c r="V117" s="4"/>
      <c r="W117" s="4"/>
      <c r="X117" s="4"/>
      <c r="Y117" s="4"/>
      <c r="Z117" s="4"/>
      <c r="AA117" s="4"/>
      <c r="AB117" s="4"/>
      <c r="AC117" s="4"/>
      <c r="AD117" s="4"/>
      <c r="AE117" s="4"/>
      <c r="AF117" s="4"/>
      <c r="AG117" s="4"/>
      <c r="AH117" s="4"/>
      <c r="AI117" s="4"/>
      <c r="AJ117" s="4"/>
    </row>
    <row r="118" spans="22:36" s="7" customFormat="1">
      <c r="V118" s="4"/>
      <c r="W118" s="4"/>
      <c r="X118" s="4"/>
      <c r="Y118" s="4"/>
      <c r="Z118" s="4"/>
      <c r="AA118" s="4"/>
      <c r="AB118" s="4"/>
      <c r="AC118" s="4"/>
      <c r="AD118" s="4"/>
      <c r="AE118" s="4"/>
      <c r="AF118" s="4"/>
      <c r="AG118" s="4"/>
      <c r="AH118" s="4"/>
      <c r="AI118" s="4"/>
      <c r="AJ118" s="4"/>
    </row>
    <row r="119" spans="22:36" s="7" customFormat="1">
      <c r="V119" s="4"/>
      <c r="W119" s="4"/>
      <c r="X119" s="4"/>
      <c r="Y119" s="4"/>
      <c r="Z119" s="4"/>
      <c r="AA119" s="4"/>
      <c r="AB119" s="4"/>
      <c r="AC119" s="4"/>
      <c r="AD119" s="4"/>
      <c r="AE119" s="4"/>
      <c r="AF119" s="4"/>
      <c r="AG119" s="4"/>
      <c r="AH119" s="4"/>
      <c r="AI119" s="4"/>
      <c r="AJ119" s="4"/>
    </row>
    <row r="120" spans="22:36" s="7" customFormat="1">
      <c r="V120" s="4"/>
      <c r="W120" s="4"/>
      <c r="X120" s="4"/>
      <c r="Y120" s="4"/>
      <c r="Z120" s="4"/>
      <c r="AA120" s="4"/>
      <c r="AB120" s="4"/>
      <c r="AC120" s="4"/>
      <c r="AD120" s="4"/>
      <c r="AE120" s="4"/>
      <c r="AF120" s="4"/>
      <c r="AG120" s="4"/>
      <c r="AH120" s="4"/>
      <c r="AI120" s="4"/>
      <c r="AJ120" s="4"/>
    </row>
    <row r="121" spans="22:36" s="7" customFormat="1">
      <c r="V121" s="4"/>
      <c r="W121" s="4"/>
      <c r="X121" s="4"/>
      <c r="Y121" s="4"/>
      <c r="Z121" s="4"/>
      <c r="AA121" s="4"/>
      <c r="AB121" s="4"/>
      <c r="AC121" s="4"/>
      <c r="AD121" s="4"/>
      <c r="AE121" s="4"/>
      <c r="AF121" s="4"/>
      <c r="AG121" s="4"/>
      <c r="AH121" s="4"/>
      <c r="AI121" s="4"/>
      <c r="AJ121" s="4"/>
    </row>
    <row r="122" spans="22:36" s="7" customFormat="1">
      <c r="V122" s="4"/>
      <c r="W122" s="4"/>
      <c r="X122" s="4"/>
      <c r="Y122" s="4"/>
      <c r="Z122" s="4"/>
      <c r="AA122" s="4"/>
      <c r="AB122" s="4"/>
      <c r="AC122" s="4"/>
      <c r="AD122" s="4"/>
      <c r="AE122" s="4"/>
      <c r="AF122" s="4"/>
      <c r="AG122" s="4"/>
      <c r="AH122" s="4"/>
      <c r="AI122" s="4"/>
      <c r="AJ122" s="4"/>
    </row>
    <row r="123" spans="22:36" s="7" customFormat="1">
      <c r="V123" s="4"/>
      <c r="W123" s="4"/>
      <c r="X123" s="4"/>
      <c r="Y123" s="4"/>
      <c r="Z123" s="4"/>
      <c r="AA123" s="4"/>
      <c r="AB123" s="4"/>
      <c r="AC123" s="4"/>
      <c r="AD123" s="4"/>
      <c r="AE123" s="4"/>
      <c r="AF123" s="4"/>
      <c r="AG123" s="4"/>
      <c r="AH123" s="4"/>
      <c r="AI123" s="4"/>
      <c r="AJ123" s="4"/>
    </row>
    <row r="124" spans="22:36" s="7" customFormat="1">
      <c r="V124" s="4"/>
      <c r="W124" s="4"/>
      <c r="X124" s="4"/>
      <c r="Y124" s="4"/>
      <c r="Z124" s="4"/>
      <c r="AA124" s="4"/>
      <c r="AB124" s="4"/>
      <c r="AC124" s="4"/>
      <c r="AD124" s="4"/>
      <c r="AE124" s="4"/>
      <c r="AF124" s="4"/>
      <c r="AG124" s="4"/>
      <c r="AH124" s="4"/>
      <c r="AI124" s="4"/>
      <c r="AJ124" s="4"/>
    </row>
    <row r="125" spans="22:36" s="7" customFormat="1">
      <c r="V125" s="4"/>
      <c r="W125" s="4"/>
      <c r="X125" s="4"/>
      <c r="Y125" s="4"/>
      <c r="Z125" s="4"/>
      <c r="AA125" s="4"/>
      <c r="AB125" s="4"/>
      <c r="AC125" s="4"/>
      <c r="AD125" s="4"/>
      <c r="AE125" s="4"/>
      <c r="AF125" s="4"/>
      <c r="AG125" s="4"/>
      <c r="AH125" s="4"/>
      <c r="AI125" s="4"/>
      <c r="AJ125" s="4"/>
    </row>
    <row r="126" spans="22:36" s="7" customFormat="1">
      <c r="V126" s="4"/>
      <c r="W126" s="4"/>
      <c r="X126" s="4"/>
      <c r="Y126" s="4"/>
      <c r="Z126" s="4"/>
      <c r="AA126" s="4"/>
      <c r="AB126" s="4"/>
      <c r="AC126" s="4"/>
      <c r="AD126" s="4"/>
      <c r="AE126" s="4"/>
      <c r="AF126" s="4"/>
      <c r="AG126" s="4"/>
      <c r="AH126" s="4"/>
      <c r="AI126" s="4"/>
      <c r="AJ126" s="4"/>
    </row>
    <row r="127" spans="22:36" s="7" customFormat="1">
      <c r="V127" s="4"/>
      <c r="W127" s="4"/>
      <c r="X127" s="4"/>
      <c r="Y127" s="4"/>
      <c r="Z127" s="4"/>
      <c r="AA127" s="4"/>
      <c r="AB127" s="4"/>
      <c r="AC127" s="4"/>
      <c r="AD127" s="4"/>
      <c r="AE127" s="4"/>
      <c r="AF127" s="4"/>
      <c r="AG127" s="4"/>
      <c r="AH127" s="4"/>
      <c r="AI127" s="4"/>
      <c r="AJ127" s="4"/>
    </row>
    <row r="128" spans="22:36" s="7" customFormat="1">
      <c r="V128" s="4"/>
      <c r="W128" s="4"/>
      <c r="X128" s="4"/>
      <c r="Y128" s="4"/>
      <c r="Z128" s="4"/>
      <c r="AA128" s="4"/>
      <c r="AB128" s="4"/>
      <c r="AC128" s="4"/>
      <c r="AD128" s="4"/>
      <c r="AE128" s="4"/>
      <c r="AF128" s="4"/>
      <c r="AG128" s="4"/>
      <c r="AH128" s="4"/>
      <c r="AI128" s="4"/>
      <c r="AJ128" s="4"/>
    </row>
    <row r="129" spans="1:36" s="7" customFormat="1">
      <c r="V129" s="4"/>
      <c r="W129" s="4"/>
      <c r="X129" s="4"/>
      <c r="Y129" s="4"/>
      <c r="Z129" s="4"/>
      <c r="AA129" s="4"/>
      <c r="AB129" s="4"/>
      <c r="AC129" s="4"/>
      <c r="AD129" s="4"/>
      <c r="AE129" s="4"/>
      <c r="AF129" s="4"/>
      <c r="AG129" s="4"/>
      <c r="AH129" s="4"/>
      <c r="AI129" s="4"/>
      <c r="AJ129" s="4"/>
    </row>
    <row r="130" spans="1:36" s="7" customFormat="1">
      <c r="V130" s="4"/>
      <c r="W130" s="4"/>
      <c r="X130" s="4"/>
      <c r="Y130" s="4"/>
      <c r="Z130" s="4"/>
      <c r="AA130" s="4"/>
      <c r="AB130" s="4"/>
      <c r="AC130" s="4"/>
      <c r="AD130" s="4"/>
      <c r="AE130" s="4"/>
      <c r="AF130" s="4"/>
      <c r="AG130" s="4"/>
      <c r="AH130" s="4"/>
      <c r="AI130" s="4"/>
      <c r="AJ130" s="4"/>
    </row>
    <row r="131" spans="1:36" s="7" customFormat="1">
      <c r="V131" s="4"/>
      <c r="W131" s="4"/>
      <c r="X131" s="4"/>
      <c r="Y131" s="4"/>
      <c r="Z131" s="4"/>
      <c r="AA131" s="4"/>
      <c r="AB131" s="4"/>
      <c r="AC131" s="4"/>
      <c r="AD131" s="4"/>
      <c r="AE131" s="4"/>
      <c r="AF131" s="4"/>
      <c r="AG131" s="4"/>
      <c r="AH131" s="4"/>
      <c r="AI131" s="4"/>
      <c r="AJ131" s="4"/>
    </row>
    <row r="132" spans="1:36" s="7" customFormat="1">
      <c r="V132" s="4"/>
      <c r="W132" s="4"/>
      <c r="X132" s="4"/>
      <c r="Y132" s="4"/>
      <c r="Z132" s="4"/>
      <c r="AA132" s="4"/>
      <c r="AB132" s="4"/>
      <c r="AC132" s="4"/>
      <c r="AD132" s="4"/>
      <c r="AE132" s="4"/>
      <c r="AF132" s="4"/>
      <c r="AG132" s="4"/>
      <c r="AH132" s="4"/>
      <c r="AI132" s="4"/>
      <c r="AJ132" s="4"/>
    </row>
    <row r="133" spans="1:36" s="7" customFormat="1">
      <c r="V133" s="4"/>
      <c r="W133" s="4"/>
      <c r="X133" s="4"/>
      <c r="Y133" s="4"/>
      <c r="Z133" s="4"/>
      <c r="AA133" s="4"/>
      <c r="AB133" s="4"/>
      <c r="AC133" s="4"/>
      <c r="AD133" s="4"/>
      <c r="AE133" s="4"/>
      <c r="AF133" s="4"/>
      <c r="AG133" s="4"/>
      <c r="AH133" s="4"/>
      <c r="AI133" s="4"/>
      <c r="AJ133" s="4"/>
    </row>
    <row r="134" spans="1:36" s="7" customFormat="1">
      <c r="V134" s="4"/>
      <c r="W134" s="4"/>
      <c r="X134" s="4"/>
      <c r="Y134" s="4"/>
      <c r="Z134" s="4"/>
      <c r="AA134" s="4"/>
      <c r="AB134" s="4"/>
      <c r="AC134" s="4"/>
      <c r="AD134" s="4"/>
      <c r="AE134" s="4"/>
      <c r="AF134" s="4"/>
      <c r="AG134" s="4"/>
      <c r="AH134" s="4"/>
      <c r="AI134" s="4"/>
      <c r="AJ134" s="4"/>
    </row>
    <row r="135" spans="1:36" s="7" customFormat="1">
      <c r="V135" s="4"/>
      <c r="W135" s="4"/>
      <c r="X135" s="4"/>
      <c r="Y135" s="4"/>
      <c r="Z135" s="4"/>
      <c r="AA135" s="4"/>
      <c r="AB135" s="4"/>
      <c r="AC135" s="4"/>
      <c r="AD135" s="4"/>
      <c r="AE135" s="4"/>
      <c r="AF135" s="4"/>
      <c r="AG135" s="4"/>
      <c r="AH135" s="4"/>
      <c r="AI135" s="4"/>
      <c r="AJ135" s="4"/>
    </row>
    <row r="136" spans="1:36" s="7" customFormat="1">
      <c r="V136" s="4"/>
      <c r="W136" s="4"/>
      <c r="X136" s="4"/>
      <c r="Y136" s="4"/>
      <c r="Z136" s="4"/>
      <c r="AA136" s="4"/>
      <c r="AB136" s="4"/>
      <c r="AC136" s="4"/>
      <c r="AD136" s="4"/>
      <c r="AE136" s="4"/>
      <c r="AF136" s="4"/>
      <c r="AG136" s="4"/>
      <c r="AH136" s="4"/>
      <c r="AI136" s="4"/>
      <c r="AJ136" s="4"/>
    </row>
    <row r="137" spans="1:36" s="7" customFormat="1">
      <c r="V137" s="4"/>
      <c r="W137" s="4"/>
      <c r="X137" s="4"/>
      <c r="Y137" s="4"/>
      <c r="Z137" s="4"/>
      <c r="AA137" s="4"/>
      <c r="AB137" s="4"/>
      <c r="AC137" s="4"/>
      <c r="AD137" s="4"/>
      <c r="AE137" s="4"/>
      <c r="AF137" s="4"/>
      <c r="AG137" s="4"/>
      <c r="AH137" s="4"/>
      <c r="AI137" s="4"/>
      <c r="AJ137" s="4"/>
    </row>
    <row r="138" spans="1:36" s="7" customFormat="1">
      <c r="V138" s="4"/>
      <c r="W138" s="4"/>
      <c r="X138" s="4"/>
      <c r="Y138" s="4"/>
      <c r="Z138" s="4"/>
      <c r="AA138" s="4"/>
      <c r="AB138" s="4"/>
      <c r="AC138" s="4"/>
      <c r="AD138" s="4"/>
      <c r="AE138" s="4"/>
      <c r="AF138" s="4"/>
      <c r="AG138" s="4"/>
      <c r="AH138" s="4"/>
      <c r="AI138" s="4"/>
      <c r="AJ138" s="4"/>
    </row>
    <row r="139" spans="1:36" s="7" customFormat="1">
      <c r="V139" s="4"/>
      <c r="W139" s="4"/>
      <c r="X139" s="4"/>
      <c r="Y139" s="4"/>
      <c r="Z139" s="4"/>
      <c r="AA139" s="4"/>
      <c r="AB139" s="4"/>
      <c r="AC139" s="4"/>
      <c r="AD139" s="4"/>
      <c r="AE139" s="4"/>
      <c r="AF139" s="4"/>
      <c r="AG139" s="4"/>
      <c r="AH139" s="4"/>
      <c r="AI139" s="4"/>
      <c r="AJ139" s="4"/>
    </row>
    <row r="140" spans="1:36" s="7" customFormat="1">
      <c r="A140" s="4"/>
      <c r="B140" s="4"/>
      <c r="C140" s="4"/>
      <c r="D140" s="4"/>
      <c r="E140" s="4"/>
      <c r="F140" s="4"/>
      <c r="G140" s="4"/>
      <c r="H140" s="4"/>
      <c r="V140" s="4"/>
      <c r="W140" s="4"/>
      <c r="X140" s="4"/>
      <c r="Y140" s="4"/>
      <c r="Z140" s="4"/>
      <c r="AA140" s="4"/>
      <c r="AB140" s="4"/>
      <c r="AC140" s="4"/>
      <c r="AD140" s="4"/>
      <c r="AE140" s="4"/>
      <c r="AF140" s="4"/>
      <c r="AG140" s="4"/>
      <c r="AH140" s="4"/>
      <c r="AI140" s="4"/>
      <c r="AJ140" s="4"/>
    </row>
    <row r="141" spans="1:36" s="7" customFormat="1">
      <c r="A141" s="4">
        <v>0</v>
      </c>
      <c r="B141" s="4" t="s">
        <v>638</v>
      </c>
      <c r="C141" s="4"/>
      <c r="D141" s="4"/>
      <c r="E141" s="4"/>
      <c r="F141" s="4">
        <v>0</v>
      </c>
      <c r="G141" s="4"/>
      <c r="H141" s="4"/>
      <c r="V141" s="4"/>
      <c r="W141" s="4"/>
      <c r="X141" s="4" t="s">
        <v>638</v>
      </c>
      <c r="Y141" s="4"/>
      <c r="Z141" s="4"/>
      <c r="AA141" s="4"/>
      <c r="AB141" s="4"/>
      <c r="AC141" s="4"/>
      <c r="AD141" s="4"/>
      <c r="AE141" s="4"/>
      <c r="AF141" s="4"/>
      <c r="AG141" s="4"/>
      <c r="AH141" s="4"/>
      <c r="AI141" s="4"/>
      <c r="AJ141" s="4"/>
    </row>
    <row r="142" spans="1:36" s="7" customFormat="1" ht="15" customHeight="1">
      <c r="A142" s="4">
        <v>1</v>
      </c>
      <c r="B142" s="4" t="s">
        <v>12</v>
      </c>
      <c r="C142" s="4"/>
      <c r="D142" s="4">
        <v>1</v>
      </c>
      <c r="E142" s="5" t="s">
        <v>10</v>
      </c>
      <c r="F142" s="4">
        <v>1</v>
      </c>
      <c r="G142" s="4"/>
      <c r="H142" s="4"/>
      <c r="V142" s="4"/>
      <c r="W142" s="4"/>
      <c r="X142" s="4" t="s">
        <v>491</v>
      </c>
      <c r="Y142" s="4">
        <v>5</v>
      </c>
      <c r="Z142" s="19"/>
      <c r="AA142" s="19"/>
      <c r="AB142" s="18"/>
      <c r="AC142" s="18"/>
      <c r="AD142" s="18"/>
      <c r="AE142" s="18"/>
      <c r="AF142" s="18"/>
      <c r="AG142" s="18"/>
      <c r="AH142" s="18"/>
      <c r="AI142" s="4"/>
      <c r="AJ142" s="4"/>
    </row>
    <row r="143" spans="1:36" s="7" customFormat="1">
      <c r="A143" s="4">
        <v>2</v>
      </c>
      <c r="B143" s="4" t="s">
        <v>510</v>
      </c>
      <c r="C143" s="4"/>
      <c r="D143" s="4">
        <v>2</v>
      </c>
      <c r="E143" s="4" t="s">
        <v>9</v>
      </c>
      <c r="F143" s="4">
        <v>2</v>
      </c>
      <c r="G143" s="4"/>
      <c r="H143" s="4"/>
      <c r="V143" s="4"/>
      <c r="W143" s="4"/>
      <c r="X143" s="4" t="s">
        <v>486</v>
      </c>
      <c r="Y143" s="4">
        <v>5</v>
      </c>
      <c r="Z143" s="19"/>
      <c r="AA143" s="19"/>
      <c r="AB143" s="18"/>
      <c r="AC143" s="18"/>
      <c r="AD143" s="18"/>
      <c r="AE143" s="18"/>
      <c r="AF143" s="18"/>
      <c r="AG143" s="18"/>
      <c r="AH143" s="18"/>
      <c r="AI143" s="4"/>
      <c r="AJ143" s="4"/>
    </row>
    <row r="144" spans="1:36" s="7" customFormat="1" ht="15" customHeight="1">
      <c r="A144" s="4">
        <v>3</v>
      </c>
      <c r="B144" s="4" t="s">
        <v>692</v>
      </c>
      <c r="C144" s="4"/>
      <c r="D144" s="4">
        <v>3</v>
      </c>
      <c r="E144" s="4" t="s">
        <v>15</v>
      </c>
      <c r="F144" s="4">
        <v>3</v>
      </c>
      <c r="G144" s="4"/>
      <c r="H144" s="4"/>
      <c r="V144" s="4"/>
      <c r="W144" s="4"/>
      <c r="X144" s="4" t="s">
        <v>601</v>
      </c>
      <c r="Y144" s="4">
        <v>8</v>
      </c>
      <c r="Z144" s="19"/>
      <c r="AA144" s="19"/>
      <c r="AB144" s="18"/>
      <c r="AC144" s="18"/>
      <c r="AD144" s="18"/>
      <c r="AE144" s="18"/>
      <c r="AF144" s="18"/>
      <c r="AG144" s="18"/>
      <c r="AH144" s="18"/>
      <c r="AI144" s="4"/>
      <c r="AJ144" s="4"/>
    </row>
    <row r="145" spans="1:36" s="7" customFormat="1">
      <c r="A145" s="4">
        <v>4</v>
      </c>
      <c r="B145" s="4" t="s">
        <v>693</v>
      </c>
      <c r="C145" s="4"/>
      <c r="D145" s="4">
        <v>4</v>
      </c>
      <c r="E145" s="4" t="s">
        <v>778</v>
      </c>
      <c r="F145" s="4">
        <v>4</v>
      </c>
      <c r="G145" s="4"/>
      <c r="H145" s="4"/>
      <c r="V145" s="4"/>
      <c r="W145" s="4"/>
      <c r="X145" s="4" t="s">
        <v>603</v>
      </c>
      <c r="Y145" s="4">
        <v>5</v>
      </c>
      <c r="Z145" s="19"/>
      <c r="AA145" s="19"/>
      <c r="AB145" s="4"/>
      <c r="AC145" s="4"/>
      <c r="AD145" s="4"/>
      <c r="AE145" s="4"/>
      <c r="AF145" s="4"/>
      <c r="AG145" s="4"/>
      <c r="AH145" s="4"/>
      <c r="AI145" s="4"/>
      <c r="AJ145" s="4"/>
    </row>
    <row r="146" spans="1:36" s="7" customFormat="1" ht="15" customHeight="1">
      <c r="A146" s="4">
        <v>5</v>
      </c>
      <c r="B146" s="4" t="s">
        <v>350</v>
      </c>
      <c r="C146" s="4"/>
      <c r="D146" s="4">
        <v>5</v>
      </c>
      <c r="E146" s="4" t="s">
        <v>11</v>
      </c>
      <c r="F146" s="4">
        <v>5</v>
      </c>
      <c r="G146" s="4"/>
      <c r="H146" s="4"/>
      <c r="V146" s="4"/>
      <c r="W146" s="4"/>
      <c r="X146" s="4" t="s">
        <v>490</v>
      </c>
      <c r="Y146" s="4">
        <v>5</v>
      </c>
      <c r="Z146" s="19"/>
      <c r="AA146" s="19"/>
      <c r="AB146" s="4"/>
      <c r="AC146" s="4"/>
      <c r="AD146" s="4"/>
      <c r="AE146" s="4"/>
      <c r="AF146" s="4"/>
      <c r="AG146" s="4"/>
      <c r="AH146" s="4"/>
      <c r="AI146" s="4"/>
      <c r="AJ146" s="4"/>
    </row>
    <row r="147" spans="1:36" s="7" customFormat="1">
      <c r="A147" s="4"/>
      <c r="B147" s="4" t="s">
        <v>17</v>
      </c>
      <c r="C147" s="4"/>
      <c r="D147" s="4"/>
      <c r="E147" s="4" t="s">
        <v>333</v>
      </c>
      <c r="F147" s="4">
        <v>6</v>
      </c>
      <c r="G147" s="4"/>
      <c r="H147" s="4"/>
      <c r="V147" s="4"/>
      <c r="W147" s="4"/>
      <c r="X147" s="4" t="s">
        <v>489</v>
      </c>
      <c r="Y147" s="4">
        <v>5</v>
      </c>
      <c r="Z147" s="19"/>
      <c r="AA147" s="19"/>
      <c r="AB147" s="4"/>
      <c r="AC147" s="4"/>
      <c r="AD147" s="4"/>
      <c r="AE147" s="4"/>
      <c r="AF147" s="4"/>
      <c r="AG147" s="4"/>
      <c r="AH147" s="4"/>
      <c r="AI147" s="4"/>
      <c r="AJ147" s="4"/>
    </row>
    <row r="148" spans="1:36" s="7" customFormat="1" ht="15" customHeight="1">
      <c r="A148" s="4"/>
      <c r="B148" s="4"/>
      <c r="C148" s="4"/>
      <c r="D148" s="4"/>
      <c r="E148" s="4"/>
      <c r="F148" s="4">
        <v>7</v>
      </c>
      <c r="G148" s="4"/>
      <c r="H148" s="4"/>
      <c r="V148" s="4"/>
      <c r="W148" s="4"/>
      <c r="X148" s="4" t="s">
        <v>333</v>
      </c>
      <c r="Y148" s="4">
        <v>5</v>
      </c>
      <c r="Z148" s="4"/>
      <c r="AA148" s="4"/>
      <c r="AB148" s="4"/>
      <c r="AC148" s="4"/>
      <c r="AD148" s="4"/>
      <c r="AE148" s="4"/>
      <c r="AF148" s="4"/>
      <c r="AG148" s="4"/>
      <c r="AH148" s="4"/>
      <c r="AI148" s="4"/>
      <c r="AJ148" s="4"/>
    </row>
    <row r="149" spans="1:36" s="7" customFormat="1">
      <c r="A149" s="4"/>
      <c r="B149" s="4">
        <v>1</v>
      </c>
      <c r="C149" s="4"/>
      <c r="D149" s="4"/>
      <c r="E149" s="5" t="s">
        <v>233</v>
      </c>
      <c r="F149" s="4"/>
      <c r="G149" s="4"/>
      <c r="H149" s="4"/>
      <c r="V149" s="4"/>
      <c r="W149" s="4"/>
      <c r="X149" s="4"/>
      <c r="Y149" s="4"/>
      <c r="Z149" s="4"/>
      <c r="AA149" s="4"/>
      <c r="AB149" s="4"/>
      <c r="AC149" s="4"/>
      <c r="AD149" s="4"/>
      <c r="AE149" s="4"/>
      <c r="AF149" s="4"/>
      <c r="AG149" s="4"/>
      <c r="AH149" s="4"/>
      <c r="AI149" s="4"/>
      <c r="AJ149" s="4"/>
    </row>
    <row r="150" spans="1:36" s="7" customFormat="1" ht="15" customHeight="1">
      <c r="A150" s="4"/>
      <c r="B150" s="4">
        <v>2</v>
      </c>
      <c r="C150" s="4"/>
      <c r="D150" s="4"/>
      <c r="E150" s="4"/>
      <c r="F150" s="4"/>
      <c r="G150" s="4"/>
      <c r="H150" s="4"/>
      <c r="V150" s="4"/>
      <c r="W150" s="4"/>
      <c r="X150" s="4"/>
      <c r="Y150" s="4"/>
      <c r="Z150" s="4"/>
      <c r="AA150" s="4"/>
      <c r="AB150" s="4"/>
      <c r="AC150" s="4"/>
      <c r="AD150" s="4"/>
      <c r="AE150" s="4"/>
      <c r="AF150" s="4"/>
      <c r="AG150" s="4"/>
      <c r="AH150" s="4"/>
      <c r="AI150" s="4"/>
      <c r="AJ150" s="4"/>
    </row>
    <row r="151" spans="1:36" s="7" customFormat="1">
      <c r="A151" s="4"/>
      <c r="B151" s="4">
        <v>3</v>
      </c>
      <c r="C151" s="4"/>
      <c r="D151" s="4"/>
      <c r="E151" s="4"/>
      <c r="F151" s="4"/>
      <c r="G151" s="4"/>
      <c r="H151" s="4"/>
      <c r="V151" s="4"/>
      <c r="W151" s="4"/>
      <c r="X151" s="4"/>
      <c r="Y151" s="4"/>
      <c r="Z151" s="4"/>
      <c r="AA151" s="4"/>
      <c r="AB151" s="4"/>
      <c r="AC151" s="4"/>
      <c r="AD151" s="4"/>
      <c r="AE151" s="4"/>
      <c r="AF151" s="4"/>
      <c r="AG151" s="4"/>
      <c r="AH151" s="4"/>
      <c r="AI151" s="4"/>
      <c r="AJ151" s="4"/>
    </row>
    <row r="152" spans="1:36" s="7" customFormat="1">
      <c r="A152" s="4"/>
      <c r="B152" s="4">
        <v>4</v>
      </c>
      <c r="C152" s="4"/>
      <c r="D152" s="4"/>
      <c r="E152" s="4"/>
      <c r="F152" s="4"/>
      <c r="G152" s="4"/>
      <c r="H152" s="4"/>
      <c r="V152" s="4"/>
      <c r="W152" s="4"/>
      <c r="X152" s="4"/>
      <c r="Y152" s="4"/>
      <c r="Z152" s="4"/>
      <c r="AA152" s="4"/>
      <c r="AB152" s="4"/>
      <c r="AC152" s="4"/>
      <c r="AD152" s="4"/>
      <c r="AE152" s="4"/>
      <c r="AF152" s="4"/>
      <c r="AG152" s="4"/>
      <c r="AH152" s="4"/>
      <c r="AI152" s="4"/>
      <c r="AJ152" s="4"/>
    </row>
    <row r="153" spans="1:36" s="7" customFormat="1">
      <c r="A153" s="4"/>
      <c r="B153" s="4">
        <v>5</v>
      </c>
      <c r="C153" s="4"/>
      <c r="D153" s="4"/>
      <c r="E153" s="4"/>
      <c r="F153" s="4"/>
      <c r="G153" s="4"/>
      <c r="H153" s="4"/>
      <c r="V153" s="4"/>
      <c r="W153" s="4"/>
      <c r="X153" s="4"/>
      <c r="Y153" s="4"/>
      <c r="Z153" s="4"/>
      <c r="AA153" s="4"/>
      <c r="AB153" s="4"/>
      <c r="AC153" s="4"/>
      <c r="AD153" s="4"/>
      <c r="AE153" s="4"/>
      <c r="AF153" s="4"/>
      <c r="AG153" s="4"/>
      <c r="AH153" s="4"/>
      <c r="AI153" s="4"/>
      <c r="AJ153" s="4"/>
    </row>
    <row r="154" spans="1:36" s="7" customFormat="1">
      <c r="A154" s="4"/>
      <c r="B154" s="4"/>
      <c r="C154" s="4"/>
      <c r="D154" s="4"/>
      <c r="E154" s="4"/>
      <c r="F154" s="4"/>
      <c r="G154" s="4"/>
      <c r="H154" s="4"/>
      <c r="V154" s="4"/>
      <c r="W154" s="4"/>
      <c r="X154" s="4"/>
      <c r="Y154" s="4"/>
      <c r="Z154" s="4"/>
      <c r="AA154" s="4"/>
      <c r="AB154" s="4"/>
      <c r="AC154" s="4"/>
      <c r="AD154" s="4"/>
      <c r="AE154" s="4"/>
      <c r="AF154" s="4"/>
      <c r="AG154" s="4"/>
      <c r="AH154" s="4"/>
      <c r="AI154" s="4"/>
      <c r="AJ154" s="4"/>
    </row>
    <row r="155" spans="1:36" s="7" customFormat="1">
      <c r="A155" s="4"/>
      <c r="B155" s="4"/>
      <c r="C155" s="4"/>
      <c r="D155" s="4"/>
      <c r="E155" s="4"/>
      <c r="F155" s="4"/>
      <c r="G155" s="4"/>
      <c r="H155" s="4"/>
      <c r="V155" s="4"/>
      <c r="W155" s="4"/>
      <c r="X155" s="4"/>
      <c r="Y155" s="4"/>
      <c r="Z155" s="4"/>
      <c r="AA155" s="4"/>
      <c r="AB155" s="4"/>
      <c r="AC155" s="4"/>
      <c r="AD155" s="4"/>
      <c r="AE155" s="4"/>
      <c r="AF155" s="4"/>
      <c r="AG155" s="4"/>
      <c r="AH155" s="4"/>
      <c r="AI155" s="4"/>
      <c r="AJ155" s="4"/>
    </row>
    <row r="156" spans="1:36" s="7" customFormat="1">
      <c r="V156" s="4"/>
      <c r="W156" s="4"/>
      <c r="X156" s="4"/>
      <c r="Y156" s="4"/>
      <c r="Z156" s="4"/>
      <c r="AA156" s="4"/>
      <c r="AB156" s="4"/>
      <c r="AC156" s="4"/>
      <c r="AD156" s="4"/>
      <c r="AE156" s="4"/>
      <c r="AF156" s="4"/>
      <c r="AG156" s="4"/>
      <c r="AH156" s="4"/>
      <c r="AI156" s="4"/>
      <c r="AJ156" s="4"/>
    </row>
    <row r="157" spans="1:36" s="7" customFormat="1">
      <c r="V157" s="4"/>
      <c r="W157" s="4"/>
      <c r="X157" s="4"/>
      <c r="Y157" s="4"/>
      <c r="Z157" s="4"/>
      <c r="AA157" s="4"/>
      <c r="AB157" s="4"/>
      <c r="AC157" s="4"/>
      <c r="AD157" s="4"/>
      <c r="AE157" s="4"/>
      <c r="AF157" s="4"/>
      <c r="AG157" s="4"/>
      <c r="AH157" s="4"/>
      <c r="AI157" s="4"/>
      <c r="AJ157" s="4"/>
    </row>
    <row r="158" spans="1:36" s="7" customFormat="1">
      <c r="V158" s="4"/>
      <c r="W158" s="4"/>
      <c r="X158" s="4"/>
      <c r="Y158" s="4"/>
      <c r="Z158" s="4"/>
      <c r="AA158" s="4"/>
      <c r="AB158" s="4"/>
      <c r="AC158" s="4"/>
      <c r="AD158" s="4"/>
      <c r="AE158" s="4"/>
      <c r="AF158" s="4"/>
      <c r="AG158" s="4"/>
      <c r="AH158" s="4"/>
      <c r="AI158" s="4"/>
      <c r="AJ158" s="4"/>
    </row>
    <row r="159" spans="1:36" s="7" customFormat="1">
      <c r="V159" s="4"/>
      <c r="W159" s="4"/>
      <c r="X159" s="4"/>
      <c r="Y159" s="4"/>
      <c r="Z159" s="4"/>
      <c r="AA159" s="4"/>
      <c r="AB159" s="4"/>
      <c r="AC159" s="4"/>
      <c r="AD159" s="4"/>
      <c r="AE159" s="4"/>
      <c r="AF159" s="4"/>
      <c r="AG159" s="4"/>
      <c r="AH159" s="4"/>
      <c r="AI159" s="4"/>
      <c r="AJ159" s="4"/>
    </row>
    <row r="160" spans="1:36" s="7" customFormat="1">
      <c r="V160" s="4"/>
      <c r="W160" s="4"/>
      <c r="X160" s="4"/>
      <c r="Y160" s="4"/>
      <c r="Z160" s="4"/>
      <c r="AA160" s="4"/>
      <c r="AB160" s="4"/>
      <c r="AC160" s="4"/>
      <c r="AD160" s="4"/>
      <c r="AE160" s="4"/>
      <c r="AF160" s="4"/>
      <c r="AG160" s="4"/>
      <c r="AH160" s="4"/>
      <c r="AI160" s="4"/>
      <c r="AJ160" s="4"/>
    </row>
    <row r="161" spans="2:36" s="7" customFormat="1">
      <c r="V161" s="4"/>
      <c r="W161" s="4"/>
      <c r="X161" s="4"/>
      <c r="Y161" s="4"/>
      <c r="Z161" s="4"/>
      <c r="AA161" s="4"/>
      <c r="AB161" s="4"/>
      <c r="AC161" s="4"/>
      <c r="AD161" s="4"/>
      <c r="AE161" s="4"/>
      <c r="AF161" s="4"/>
      <c r="AG161" s="4"/>
      <c r="AH161" s="4"/>
      <c r="AI161" s="4"/>
      <c r="AJ161" s="4"/>
    </row>
    <row r="162" spans="2:36" s="7" customFormat="1">
      <c r="V162" s="4"/>
      <c r="W162" s="4"/>
      <c r="X162" s="4"/>
      <c r="Y162" s="4"/>
      <c r="Z162" s="4"/>
      <c r="AA162" s="4"/>
      <c r="AB162" s="4"/>
      <c r="AC162" s="4"/>
      <c r="AD162" s="4"/>
      <c r="AE162" s="4"/>
      <c r="AF162" s="4"/>
      <c r="AG162" s="4"/>
      <c r="AH162" s="4"/>
      <c r="AI162" s="4"/>
      <c r="AJ162" s="4"/>
    </row>
    <row r="163" spans="2:36" s="7" customFormat="1">
      <c r="B163" s="20" t="str">
        <f>IF(D1_Conseil_B&gt;1," ",X142)</f>
        <v xml:space="preserve">Se procurer le rapport annuel de l'entreprise (souvent disponible sur le site web du client). </v>
      </c>
      <c r="C163" s="20"/>
      <c r="D163" s="19"/>
      <c r="E163" s="19"/>
      <c r="F163" s="19"/>
      <c r="G163" s="19"/>
      <c r="H163" s="19"/>
      <c r="I163" s="19"/>
      <c r="J163" s="23"/>
      <c r="K163" s="23"/>
      <c r="L163" s="23"/>
      <c r="M163" s="23"/>
      <c r="N163" s="23"/>
      <c r="O163" s="23"/>
      <c r="P163" s="23"/>
      <c r="Q163" s="23"/>
      <c r="R163" s="23"/>
      <c r="S163" s="23"/>
      <c r="T163" s="23"/>
      <c r="U163" s="23"/>
      <c r="V163" s="19"/>
      <c r="W163" s="19"/>
      <c r="X163" s="19"/>
      <c r="Y163" s="19"/>
      <c r="Z163" s="19"/>
      <c r="AA163" s="19"/>
      <c r="AB163" s="19"/>
      <c r="AC163" s="19"/>
      <c r="AD163" s="19"/>
      <c r="AE163" s="4"/>
      <c r="AF163" s="4"/>
      <c r="AG163" s="4"/>
      <c r="AH163" s="4"/>
      <c r="AI163" s="4"/>
      <c r="AJ163" s="4"/>
    </row>
    <row r="164" spans="2:36" s="7" customFormat="1">
      <c r="B164" s="20" t="str">
        <f>IF(D1_Conseil_B&gt;2," ",X143)</f>
        <v xml:space="preserve">Se faire expliquer les processus de décision dans l'entreprise lors d'un entretien. </v>
      </c>
      <c r="C164" s="20"/>
      <c r="D164" s="19"/>
      <c r="E164" s="19"/>
      <c r="F164" s="19"/>
      <c r="G164" s="19"/>
      <c r="H164" s="19"/>
      <c r="I164" s="19"/>
      <c r="J164" s="23"/>
      <c r="K164" s="23"/>
      <c r="L164" s="23"/>
      <c r="M164" s="23"/>
      <c r="N164" s="23"/>
      <c r="O164" s="23"/>
      <c r="P164" s="23"/>
      <c r="Q164" s="23"/>
      <c r="R164" s="23"/>
      <c r="S164" s="23"/>
      <c r="T164" s="23"/>
      <c r="U164" s="23"/>
      <c r="V164" s="19"/>
      <c r="W164" s="19"/>
      <c r="X164" s="19"/>
      <c r="Y164" s="19"/>
      <c r="Z164" s="19"/>
      <c r="AA164" s="19"/>
      <c r="AB164" s="19"/>
      <c r="AC164" s="19"/>
      <c r="AD164" s="19"/>
      <c r="AE164" s="4"/>
      <c r="AF164" s="4"/>
      <c r="AG164" s="4"/>
      <c r="AH164" s="4"/>
      <c r="AI164" s="4"/>
      <c r="AJ164" s="4"/>
    </row>
    <row r="165" spans="2:36" s="7" customFormat="1">
      <c r="B165" s="20" t="str">
        <f>IF(D1_Conseil_B&gt;3," ",X144)</f>
        <v xml:space="preserve">Demander à un  interlocuteur de commenter l'organigramme de l'entreprise. </v>
      </c>
      <c r="C165" s="20"/>
      <c r="D165" s="19"/>
      <c r="E165" s="19"/>
      <c r="F165" s="19"/>
      <c r="G165" s="19"/>
      <c r="H165" s="19"/>
      <c r="I165" s="19"/>
      <c r="J165" s="23"/>
      <c r="K165" s="23"/>
      <c r="L165" s="23"/>
      <c r="M165" s="23"/>
      <c r="N165" s="23"/>
      <c r="O165" s="23"/>
      <c r="P165" s="23"/>
      <c r="Q165" s="23"/>
      <c r="R165" s="23"/>
      <c r="S165" s="23"/>
      <c r="T165" s="23"/>
      <c r="U165" s="23"/>
      <c r="V165" s="19"/>
      <c r="W165" s="19"/>
      <c r="X165" s="19"/>
      <c r="Y165" s="19"/>
      <c r="Z165" s="19"/>
      <c r="AA165" s="19"/>
      <c r="AB165" s="19"/>
      <c r="AC165" s="19"/>
      <c r="AD165" s="19"/>
      <c r="AE165" s="4"/>
      <c r="AF165" s="4"/>
      <c r="AG165" s="4"/>
      <c r="AH165" s="4"/>
      <c r="AI165" s="4"/>
      <c r="AJ165" s="4"/>
    </row>
    <row r="166" spans="2:36" s="7" customFormat="1">
      <c r="B166" s="20" t="str">
        <f>IF(D1_Conseil_B&gt;4," ",X145)</f>
        <v xml:space="preserve">Penser à remettre l'organigramme de notre entreprise au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c r="AH166" s="4"/>
      <c r="AI166" s="4"/>
      <c r="AJ166" s="4"/>
    </row>
    <row r="167" spans="2:36" s="7" customFormat="1">
      <c r="B167" s="20" t="str">
        <f>IF(D1_Conseil_B&gt;5," ",X146)</f>
        <v>S'assurer qu'il n'y a pas de modification dans l'organisation de l'entreprise du client.</v>
      </c>
      <c r="C167" s="20"/>
      <c r="D167" s="19"/>
      <c r="E167" s="19"/>
      <c r="F167" s="19"/>
      <c r="G167" s="19"/>
      <c r="H167" s="19"/>
      <c r="I167" s="19"/>
      <c r="J167" s="23"/>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c r="AH167" s="4"/>
      <c r="AI167" s="4"/>
      <c r="AJ167" s="4"/>
    </row>
    <row r="168" spans="2:36" s="7" customFormat="1">
      <c r="V168" s="4"/>
      <c r="W168" s="4"/>
      <c r="X168" s="4"/>
      <c r="Y168" s="4"/>
      <c r="Z168" s="4"/>
      <c r="AA168" s="4"/>
      <c r="AB168" s="4"/>
      <c r="AC168" s="4"/>
      <c r="AD168" s="4"/>
      <c r="AE168" s="4"/>
      <c r="AF168" s="4"/>
      <c r="AG168" s="4"/>
      <c r="AH168" s="4"/>
      <c r="AI168" s="4"/>
      <c r="AJ168" s="4"/>
    </row>
    <row r="169" spans="2:36" s="7" customFormat="1">
      <c r="V169" s="4"/>
      <c r="W169" s="4"/>
      <c r="X169" s="4"/>
      <c r="Y169" s="4"/>
      <c r="Z169" s="4"/>
      <c r="AA169" s="4"/>
      <c r="AB169" s="4"/>
      <c r="AC169" s="4"/>
      <c r="AD169" s="4"/>
      <c r="AE169" s="4"/>
      <c r="AF169" s="4"/>
      <c r="AG169" s="4"/>
      <c r="AH169" s="4"/>
      <c r="AI169" s="4"/>
      <c r="AJ169" s="4"/>
    </row>
    <row r="170" spans="2:36" s="7" customFormat="1">
      <c r="V170" s="4"/>
      <c r="W170" s="4"/>
      <c r="X170" s="4"/>
      <c r="Y170" s="4"/>
      <c r="Z170" s="4"/>
      <c r="AA170" s="4"/>
      <c r="AB170" s="4"/>
      <c r="AC170" s="4"/>
      <c r="AD170" s="4"/>
      <c r="AE170" s="4"/>
      <c r="AF170" s="4"/>
      <c r="AG170" s="4"/>
      <c r="AH170" s="4"/>
      <c r="AI170" s="4"/>
      <c r="AJ170" s="4"/>
    </row>
    <row r="171" spans="2:36" s="7" customFormat="1">
      <c r="V171" s="4"/>
      <c r="W171" s="4"/>
      <c r="X171" s="4"/>
      <c r="Y171" s="4"/>
      <c r="Z171" s="4"/>
      <c r="AA171" s="4"/>
      <c r="AB171" s="4"/>
      <c r="AC171" s="4"/>
      <c r="AD171" s="4"/>
      <c r="AE171" s="4"/>
      <c r="AF171" s="4"/>
      <c r="AG171" s="4"/>
      <c r="AH171" s="4"/>
      <c r="AI171" s="4"/>
      <c r="AJ171" s="4"/>
    </row>
    <row r="172" spans="2:36" s="7" customFormat="1">
      <c r="V172" s="4"/>
      <c r="W172" s="4"/>
      <c r="X172" s="4"/>
      <c r="Y172" s="4"/>
      <c r="Z172" s="4"/>
      <c r="AA172" s="4"/>
      <c r="AB172" s="4"/>
      <c r="AC172" s="4"/>
      <c r="AD172" s="4"/>
      <c r="AE172" s="4"/>
      <c r="AF172" s="4"/>
      <c r="AG172" s="4"/>
      <c r="AH172" s="4"/>
      <c r="AI172" s="4"/>
      <c r="AJ172" s="4"/>
    </row>
    <row r="173" spans="2:36" s="7" customFormat="1">
      <c r="V173" s="4"/>
      <c r="W173" s="4"/>
      <c r="X173" s="4"/>
      <c r="Y173" s="4"/>
      <c r="Z173" s="4"/>
      <c r="AA173" s="4"/>
      <c r="AB173" s="4"/>
      <c r="AC173" s="4"/>
      <c r="AD173" s="4"/>
      <c r="AE173" s="4"/>
      <c r="AF173" s="4"/>
      <c r="AG173" s="4"/>
      <c r="AH173" s="4"/>
      <c r="AI173" s="4"/>
      <c r="AJ173" s="4"/>
    </row>
    <row r="174" spans="2:36" s="7" customFormat="1">
      <c r="V174" s="4"/>
      <c r="W174" s="4"/>
      <c r="X174" s="4"/>
      <c r="Y174" s="4"/>
      <c r="Z174" s="4"/>
      <c r="AA174" s="4"/>
      <c r="AB174" s="4"/>
      <c r="AC174" s="4"/>
      <c r="AD174" s="4"/>
      <c r="AE174" s="4"/>
      <c r="AF174" s="4"/>
      <c r="AG174" s="4"/>
      <c r="AH174" s="4"/>
      <c r="AI174" s="4"/>
      <c r="AJ174" s="4"/>
    </row>
    <row r="175" spans="2:36" s="7" customFormat="1">
      <c r="V175" s="4"/>
      <c r="W175" s="4"/>
      <c r="X175" s="4"/>
      <c r="Y175" s="4"/>
      <c r="Z175" s="4"/>
      <c r="AA175" s="4"/>
      <c r="AB175" s="4"/>
      <c r="AC175" s="4"/>
      <c r="AD175" s="4"/>
      <c r="AE175" s="4"/>
      <c r="AF175" s="4"/>
      <c r="AG175" s="4"/>
      <c r="AH175" s="4"/>
      <c r="AI175" s="4"/>
      <c r="AJ175" s="4"/>
    </row>
    <row r="176" spans="2:36" s="7" customFormat="1">
      <c r="V176" s="4"/>
      <c r="W176" s="4"/>
      <c r="X176" s="4"/>
      <c r="Y176" s="4"/>
      <c r="Z176" s="4"/>
      <c r="AA176" s="4"/>
      <c r="AB176" s="4"/>
      <c r="AC176" s="4"/>
      <c r="AD176" s="4"/>
      <c r="AE176" s="4"/>
      <c r="AF176" s="4"/>
      <c r="AG176" s="4"/>
      <c r="AH176" s="4"/>
      <c r="AI176" s="4"/>
      <c r="AJ176" s="4"/>
    </row>
    <row r="177" spans="22:36" s="7" customFormat="1">
      <c r="V177" s="4"/>
      <c r="W177" s="4"/>
      <c r="X177" s="4"/>
      <c r="Y177" s="4"/>
      <c r="Z177" s="4"/>
      <c r="AA177" s="4"/>
      <c r="AB177" s="4"/>
      <c r="AC177" s="4"/>
      <c r="AD177" s="4"/>
      <c r="AE177" s="4"/>
      <c r="AF177" s="4"/>
      <c r="AG177" s="4"/>
      <c r="AH177" s="4"/>
      <c r="AI177" s="4"/>
      <c r="AJ177" s="4"/>
    </row>
    <row r="178" spans="22:36" s="7" customFormat="1">
      <c r="V178" s="4"/>
      <c r="W178" s="4"/>
      <c r="X178" s="4"/>
      <c r="Y178" s="4"/>
      <c r="Z178" s="4"/>
      <c r="AA178" s="4"/>
      <c r="AB178" s="4"/>
      <c r="AC178" s="4"/>
      <c r="AD178" s="4"/>
      <c r="AE178" s="4"/>
      <c r="AF178" s="4"/>
      <c r="AG178" s="4"/>
      <c r="AH178" s="4"/>
      <c r="AI178" s="4"/>
      <c r="AJ178" s="4"/>
    </row>
    <row r="179" spans="22:36" s="7" customFormat="1">
      <c r="V179" s="4"/>
      <c r="W179" s="4"/>
      <c r="X179" s="4"/>
      <c r="Y179" s="4"/>
      <c r="Z179" s="4"/>
      <c r="AA179" s="4"/>
      <c r="AB179" s="4"/>
      <c r="AC179" s="4"/>
      <c r="AD179" s="4"/>
      <c r="AE179" s="4"/>
      <c r="AF179" s="4"/>
      <c r="AG179" s="4"/>
      <c r="AH179" s="4"/>
      <c r="AI179" s="4"/>
      <c r="AJ179" s="4"/>
    </row>
    <row r="180" spans="22:36" s="7" customFormat="1">
      <c r="V180" s="4"/>
      <c r="W180" s="4"/>
      <c r="X180" s="4"/>
      <c r="Y180" s="4"/>
      <c r="Z180" s="4"/>
      <c r="AA180" s="4"/>
      <c r="AB180" s="4"/>
      <c r="AC180" s="4"/>
      <c r="AD180" s="4"/>
      <c r="AE180" s="4"/>
      <c r="AF180" s="4"/>
      <c r="AG180" s="4"/>
      <c r="AH180" s="4"/>
      <c r="AI180" s="4"/>
      <c r="AJ180" s="4"/>
    </row>
    <row r="181" spans="22:36" s="7" customFormat="1">
      <c r="V181" s="4"/>
      <c r="W181" s="4"/>
      <c r="X181" s="4"/>
      <c r="Y181" s="4"/>
      <c r="Z181" s="4"/>
      <c r="AA181" s="4"/>
      <c r="AB181" s="4"/>
      <c r="AC181" s="4"/>
      <c r="AD181" s="4"/>
      <c r="AE181" s="4"/>
      <c r="AF181" s="4"/>
      <c r="AG181" s="4"/>
      <c r="AH181" s="4"/>
      <c r="AI181" s="4"/>
      <c r="AJ181" s="4"/>
    </row>
    <row r="182" spans="22:36" s="7" customFormat="1">
      <c r="V182" s="4"/>
      <c r="W182" s="4"/>
      <c r="X182" s="4"/>
      <c r="Y182" s="4"/>
      <c r="Z182" s="4"/>
      <c r="AA182" s="4"/>
      <c r="AB182" s="4"/>
      <c r="AC182" s="4"/>
      <c r="AD182" s="4"/>
      <c r="AE182" s="4"/>
      <c r="AF182" s="4"/>
      <c r="AG182" s="4"/>
      <c r="AH182" s="4"/>
      <c r="AI182" s="4"/>
      <c r="AJ182" s="4"/>
    </row>
    <row r="183" spans="22:36" s="7" customFormat="1">
      <c r="V183" s="4"/>
      <c r="W183" s="4"/>
      <c r="X183" s="4"/>
      <c r="Y183" s="4"/>
      <c r="Z183" s="4"/>
      <c r="AA183" s="4"/>
      <c r="AB183" s="4"/>
      <c r="AC183" s="4"/>
      <c r="AD183" s="4"/>
      <c r="AE183" s="4"/>
      <c r="AF183" s="4"/>
      <c r="AG183" s="4"/>
      <c r="AH183" s="4"/>
      <c r="AI183" s="4"/>
      <c r="AJ183" s="4"/>
    </row>
    <row r="184" spans="22:36" s="7" customFormat="1">
      <c r="V184" s="4"/>
      <c r="W184" s="4"/>
      <c r="X184" s="4"/>
      <c r="Y184" s="4"/>
      <c r="Z184" s="4"/>
      <c r="AA184" s="4"/>
      <c r="AB184" s="4"/>
      <c r="AC184" s="4"/>
      <c r="AD184" s="4"/>
      <c r="AE184" s="4"/>
      <c r="AF184" s="4"/>
      <c r="AG184" s="4"/>
      <c r="AH184" s="4"/>
      <c r="AI184" s="4"/>
      <c r="AJ184" s="4"/>
    </row>
    <row r="185" spans="22:36" s="7" customFormat="1">
      <c r="V185" s="4"/>
      <c r="W185" s="4"/>
      <c r="X185" s="4"/>
      <c r="Y185" s="4"/>
      <c r="Z185" s="4"/>
      <c r="AA185" s="4"/>
      <c r="AB185" s="4"/>
      <c r="AC185" s="4"/>
      <c r="AD185" s="4"/>
      <c r="AE185" s="4"/>
      <c r="AF185" s="4"/>
      <c r="AG185" s="4"/>
      <c r="AH185" s="4"/>
      <c r="AI185" s="4"/>
      <c r="AJ185" s="4"/>
    </row>
    <row r="186" spans="22:36" s="7" customFormat="1">
      <c r="V186" s="4"/>
      <c r="W186" s="4"/>
      <c r="X186" s="4"/>
      <c r="Y186" s="4"/>
      <c r="Z186" s="4"/>
      <c r="AA186" s="4"/>
      <c r="AB186" s="4"/>
      <c r="AC186" s="4"/>
      <c r="AD186" s="4"/>
      <c r="AE186" s="4"/>
      <c r="AF186" s="4"/>
      <c r="AG186" s="4"/>
      <c r="AH186" s="4"/>
      <c r="AI186" s="4"/>
      <c r="AJ186" s="4"/>
    </row>
    <row r="187" spans="22:36" s="7" customFormat="1">
      <c r="V187" s="4"/>
      <c r="W187" s="4"/>
      <c r="X187" s="4"/>
      <c r="Y187" s="4"/>
      <c r="Z187" s="4"/>
      <c r="AA187" s="4"/>
      <c r="AB187" s="4"/>
      <c r="AC187" s="4"/>
      <c r="AD187" s="4"/>
      <c r="AE187" s="4"/>
      <c r="AF187" s="4"/>
      <c r="AG187" s="4"/>
      <c r="AH187" s="4"/>
      <c r="AI187" s="4"/>
      <c r="AJ187" s="4"/>
    </row>
    <row r="188" spans="22:36" s="7" customFormat="1">
      <c r="V188" s="4"/>
      <c r="W188" s="4"/>
      <c r="X188" s="4"/>
      <c r="Y188" s="4"/>
      <c r="Z188" s="4"/>
      <c r="AA188" s="4"/>
      <c r="AB188" s="4"/>
      <c r="AC188" s="4"/>
      <c r="AD188" s="4"/>
      <c r="AE188" s="4"/>
      <c r="AF188" s="4"/>
      <c r="AG188" s="4"/>
      <c r="AH188" s="4"/>
      <c r="AI188" s="4"/>
      <c r="AJ188" s="4"/>
    </row>
    <row r="189" spans="22:36" s="7" customFormat="1">
      <c r="V189" s="4"/>
      <c r="W189" s="4"/>
      <c r="X189" s="4"/>
      <c r="Y189" s="4"/>
      <c r="Z189" s="4"/>
      <c r="AA189" s="4"/>
      <c r="AB189" s="4"/>
      <c r="AC189" s="4"/>
      <c r="AD189" s="4"/>
      <c r="AE189" s="4"/>
      <c r="AF189" s="4"/>
      <c r="AG189" s="4"/>
      <c r="AH189" s="4"/>
      <c r="AI189" s="4"/>
      <c r="AJ189" s="4"/>
    </row>
    <row r="190" spans="22:36" s="7" customFormat="1">
      <c r="V190" s="4"/>
      <c r="W190" s="4"/>
      <c r="X190" s="4"/>
      <c r="Y190" s="4"/>
      <c r="Z190" s="4"/>
      <c r="AA190" s="4"/>
      <c r="AB190" s="4"/>
      <c r="AC190" s="4"/>
      <c r="AD190" s="4"/>
      <c r="AE190" s="4"/>
      <c r="AF190" s="4"/>
      <c r="AG190" s="4"/>
      <c r="AH190" s="4"/>
      <c r="AI190" s="4"/>
      <c r="AJ190" s="4"/>
    </row>
    <row r="191" spans="22:36" s="7" customFormat="1">
      <c r="V191" s="4"/>
      <c r="W191" s="4"/>
      <c r="X191" s="4"/>
      <c r="Y191" s="4"/>
      <c r="Z191" s="4"/>
      <c r="AA191" s="4"/>
      <c r="AB191" s="4"/>
      <c r="AC191" s="4"/>
      <c r="AD191" s="4"/>
      <c r="AE191" s="4"/>
      <c r="AF191" s="4"/>
      <c r="AG191" s="4"/>
      <c r="AH191" s="4"/>
      <c r="AI191" s="4"/>
      <c r="AJ191" s="4"/>
    </row>
    <row r="192" spans="22:36" s="7" customFormat="1">
      <c r="V192" s="4"/>
      <c r="W192" s="4"/>
      <c r="X192" s="4"/>
      <c r="Y192" s="4"/>
      <c r="Z192" s="4"/>
      <c r="AA192" s="4"/>
      <c r="AB192" s="4"/>
      <c r="AC192" s="4"/>
      <c r="AD192" s="4"/>
      <c r="AE192" s="4"/>
      <c r="AF192" s="4"/>
      <c r="AG192" s="4"/>
      <c r="AH192" s="4"/>
      <c r="AI192" s="4"/>
      <c r="AJ192" s="4"/>
    </row>
    <row r="193" spans="22:36" s="7" customFormat="1">
      <c r="V193" s="4"/>
      <c r="W193" s="4"/>
      <c r="X193" s="4"/>
      <c r="Y193" s="4"/>
      <c r="Z193" s="4"/>
      <c r="AA193" s="4"/>
      <c r="AB193" s="4"/>
      <c r="AC193" s="4"/>
      <c r="AD193" s="4"/>
      <c r="AE193" s="4"/>
      <c r="AF193" s="4"/>
      <c r="AG193" s="4"/>
      <c r="AH193" s="4"/>
      <c r="AI193" s="4"/>
      <c r="AJ193" s="4"/>
    </row>
    <row r="194" spans="22:36" s="7" customFormat="1">
      <c r="V194" s="4"/>
      <c r="W194" s="4"/>
      <c r="X194" s="4"/>
      <c r="Y194" s="4"/>
      <c r="Z194" s="4"/>
      <c r="AA194" s="4"/>
      <c r="AB194" s="4"/>
      <c r="AC194" s="4"/>
      <c r="AD194" s="4"/>
      <c r="AE194" s="4"/>
      <c r="AF194" s="4"/>
      <c r="AG194" s="4"/>
      <c r="AH194" s="4"/>
      <c r="AI194" s="4"/>
      <c r="AJ194" s="4"/>
    </row>
    <row r="195" spans="22:36" s="7" customFormat="1">
      <c r="V195" s="4"/>
      <c r="W195" s="4"/>
      <c r="X195" s="4"/>
      <c r="Y195" s="4"/>
      <c r="Z195" s="4"/>
      <c r="AA195" s="4"/>
      <c r="AB195" s="4"/>
      <c r="AC195" s="4"/>
      <c r="AD195" s="4"/>
      <c r="AE195" s="4"/>
      <c r="AF195" s="4"/>
      <c r="AG195" s="4"/>
      <c r="AH195" s="4"/>
      <c r="AI195" s="4"/>
      <c r="AJ195" s="4"/>
    </row>
    <row r="196" spans="22:36" s="7" customFormat="1">
      <c r="V196" s="4"/>
      <c r="W196" s="4"/>
      <c r="X196" s="4"/>
      <c r="Y196" s="4"/>
      <c r="Z196" s="4"/>
      <c r="AA196" s="4"/>
      <c r="AB196" s="4"/>
      <c r="AC196" s="4"/>
      <c r="AD196" s="4"/>
      <c r="AE196" s="4"/>
      <c r="AF196" s="4"/>
      <c r="AG196" s="4"/>
      <c r="AH196" s="4"/>
      <c r="AI196" s="4"/>
      <c r="AJ196" s="4"/>
    </row>
    <row r="197" spans="22:36" s="7" customFormat="1">
      <c r="V197" s="4"/>
      <c r="W197" s="4"/>
      <c r="X197" s="4"/>
      <c r="Y197" s="4"/>
      <c r="Z197" s="4"/>
      <c r="AA197" s="4"/>
      <c r="AB197" s="4"/>
      <c r="AC197" s="4"/>
      <c r="AD197" s="4"/>
      <c r="AE197" s="4"/>
      <c r="AF197" s="4"/>
      <c r="AG197" s="4"/>
      <c r="AH197" s="4"/>
      <c r="AI197" s="4"/>
      <c r="AJ197" s="4"/>
    </row>
    <row r="198" spans="22:36" s="7" customFormat="1">
      <c r="V198" s="4"/>
      <c r="W198" s="4"/>
      <c r="X198" s="4"/>
      <c r="Y198" s="4"/>
      <c r="Z198" s="4"/>
      <c r="AA198" s="4"/>
      <c r="AB198" s="4"/>
      <c r="AC198" s="4"/>
      <c r="AD198" s="4"/>
      <c r="AE198" s="4"/>
      <c r="AF198" s="4"/>
      <c r="AG198" s="4"/>
      <c r="AH198" s="4"/>
      <c r="AI198" s="4"/>
      <c r="AJ198" s="4"/>
    </row>
    <row r="199" spans="22:36" s="7" customFormat="1">
      <c r="V199" s="4"/>
      <c r="W199" s="4"/>
      <c r="X199" s="4"/>
      <c r="Y199" s="4"/>
      <c r="Z199" s="4"/>
      <c r="AA199" s="4"/>
      <c r="AB199" s="4"/>
      <c r="AC199" s="4"/>
      <c r="AD199" s="4"/>
      <c r="AE199" s="4"/>
      <c r="AF199" s="4"/>
      <c r="AG199" s="4"/>
      <c r="AH199" s="4"/>
      <c r="AI199" s="4"/>
      <c r="AJ199" s="4"/>
    </row>
    <row r="200" spans="22:36" s="7" customFormat="1">
      <c r="V200" s="4"/>
      <c r="W200" s="4"/>
      <c r="X200" s="4"/>
      <c r="Y200" s="4"/>
      <c r="Z200" s="4"/>
      <c r="AA200" s="4"/>
      <c r="AB200" s="4"/>
      <c r="AC200" s="4"/>
      <c r="AD200" s="4"/>
      <c r="AE200" s="4"/>
      <c r="AF200" s="4"/>
      <c r="AG200" s="4"/>
      <c r="AH200" s="4"/>
      <c r="AI200" s="4"/>
      <c r="AJ200" s="4"/>
    </row>
    <row r="201" spans="22:36" s="7" customFormat="1">
      <c r="V201" s="4"/>
      <c r="W201" s="4"/>
      <c r="X201" s="4"/>
      <c r="Y201" s="4"/>
      <c r="Z201" s="4"/>
      <c r="AA201" s="4"/>
      <c r="AB201" s="4"/>
      <c r="AC201" s="4"/>
      <c r="AD201" s="4"/>
      <c r="AE201" s="4"/>
      <c r="AF201" s="4"/>
      <c r="AG201" s="4"/>
      <c r="AH201" s="4"/>
      <c r="AI201" s="4"/>
      <c r="AJ201" s="4"/>
    </row>
    <row r="202" spans="22:36" s="7" customFormat="1">
      <c r="V202" s="4"/>
      <c r="W202" s="4"/>
      <c r="X202" s="4"/>
      <c r="Y202" s="4"/>
      <c r="Z202" s="4"/>
      <c r="AA202" s="4"/>
      <c r="AB202" s="4"/>
      <c r="AC202" s="4"/>
      <c r="AD202" s="4"/>
      <c r="AE202" s="4"/>
      <c r="AF202" s="4"/>
      <c r="AG202" s="4"/>
      <c r="AH202" s="4"/>
      <c r="AI202" s="4"/>
      <c r="AJ202" s="4"/>
    </row>
    <row r="203" spans="22:36" s="7" customFormat="1">
      <c r="V203" s="4"/>
      <c r="W203" s="4"/>
      <c r="X203" s="4"/>
      <c r="Y203" s="4"/>
      <c r="Z203" s="4"/>
      <c r="AA203" s="4"/>
      <c r="AB203" s="4"/>
      <c r="AC203" s="4"/>
      <c r="AD203" s="4"/>
      <c r="AE203" s="4"/>
      <c r="AF203" s="4"/>
      <c r="AG203" s="4"/>
      <c r="AH203" s="4"/>
      <c r="AI203" s="4"/>
      <c r="AJ203" s="4"/>
    </row>
    <row r="204" spans="22:36" s="7" customFormat="1">
      <c r="V204" s="4"/>
      <c r="W204" s="4"/>
      <c r="X204" s="4"/>
      <c r="Y204" s="4"/>
      <c r="Z204" s="4"/>
      <c r="AA204" s="4"/>
      <c r="AB204" s="4"/>
      <c r="AC204" s="4"/>
      <c r="AD204" s="4"/>
      <c r="AE204" s="4"/>
      <c r="AF204" s="4"/>
      <c r="AG204" s="4"/>
      <c r="AH204" s="4"/>
      <c r="AI204" s="4"/>
      <c r="AJ204" s="4"/>
    </row>
    <row r="205" spans="22:36" s="7" customFormat="1">
      <c r="V205" s="4"/>
      <c r="W205" s="4"/>
      <c r="X205" s="4"/>
      <c r="Y205" s="4"/>
      <c r="Z205" s="4"/>
      <c r="AA205" s="4"/>
      <c r="AB205" s="4"/>
      <c r="AC205" s="4"/>
      <c r="AD205" s="4"/>
      <c r="AE205" s="4"/>
      <c r="AF205" s="4"/>
      <c r="AG205" s="4"/>
      <c r="AH205" s="4"/>
      <c r="AI205" s="4"/>
      <c r="AJ205" s="4"/>
    </row>
    <row r="206" spans="22:36" s="4" customFormat="1"/>
    <row r="207" spans="22:36" s="4" customFormat="1"/>
    <row r="208" spans="22:36"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pans="22:27" s="4" customFormat="1"/>
    <row r="226" spans="22:27" s="4" customFormat="1"/>
    <row r="227" spans="22:27" s="4" customFormat="1"/>
    <row r="228" spans="22:27" s="4" customFormat="1"/>
    <row r="229" spans="22:27" s="4" customFormat="1"/>
    <row r="230" spans="22:27" s="4" customFormat="1"/>
    <row r="231" spans="22:27" s="4" customFormat="1">
      <c r="V231" s="7"/>
      <c r="W231" s="7"/>
      <c r="X231" s="7"/>
      <c r="Z231" s="7"/>
      <c r="AA231" s="7"/>
    </row>
    <row r="232" spans="22:27" s="4" customFormat="1">
      <c r="V232" s="7"/>
      <c r="W232" s="7"/>
      <c r="X232" s="7"/>
      <c r="Z232" s="7"/>
      <c r="AA232" s="7"/>
    </row>
  </sheetData>
  <sheetProtection algorithmName="SHA-512" hashValue="q2YUOGMF2q2d7NW0Pr0QPBVuzHFdOGAsEuvK276qYhKWR5aEABtsIIb9UjS2CT64CMrg5EyBRf7UAZO2Dz+f4w==" saltValue="Ho5vxt9kW2YO0xppMKECHw==" spinCount="100000" sheet="1" objects="1" scenarios="1"/>
  <mergeCells count="36">
    <mergeCell ref="D19:I20"/>
    <mergeCell ref="D21:I22"/>
    <mergeCell ref="D23:I24"/>
    <mergeCell ref="D25:I26"/>
    <mergeCell ref="J19:L20"/>
    <mergeCell ref="F4:H6"/>
    <mergeCell ref="I4:U6"/>
    <mergeCell ref="F7:H9"/>
    <mergeCell ref="I7:U9"/>
    <mergeCell ref="D17:I18"/>
    <mergeCell ref="T28:T30"/>
    <mergeCell ref="H1:M3"/>
    <mergeCell ref="B13:C16"/>
    <mergeCell ref="J17:L18"/>
    <mergeCell ref="J21:L26"/>
    <mergeCell ref="D13:E16"/>
    <mergeCell ref="F15:U16"/>
    <mergeCell ref="F10:U14"/>
    <mergeCell ref="B17:B26"/>
    <mergeCell ref="C17:C18"/>
    <mergeCell ref="C19:C20"/>
    <mergeCell ref="C21:C22"/>
    <mergeCell ref="C23:C24"/>
    <mergeCell ref="C25:C26"/>
    <mergeCell ref="M17:U22"/>
    <mergeCell ref="M23:U23"/>
    <mergeCell ref="AA23:AF24"/>
    <mergeCell ref="AA25:AF26"/>
    <mergeCell ref="N1:P1"/>
    <mergeCell ref="N2:P3"/>
    <mergeCell ref="AA17:AF18"/>
    <mergeCell ref="AA19:AF20"/>
    <mergeCell ref="AA21:AF22"/>
    <mergeCell ref="S24:U24"/>
    <mergeCell ref="S25:U25"/>
    <mergeCell ref="S26:U26"/>
  </mergeCells>
  <conditionalFormatting sqref="B17">
    <cfRule type="cellIs" dxfId="288" priority="54" operator="between">
      <formula>1</formula>
      <formula>5</formula>
    </cfRule>
    <cfRule type="cellIs" dxfId="287" priority="55" operator="between">
      <formula>1</formula>
      <formula>5</formula>
    </cfRule>
    <cfRule type="cellIs" dxfId="286" priority="56" operator="between">
      <formula>1</formula>
      <formula>5</formula>
    </cfRule>
    <cfRule type="cellIs" dxfId="285" priority="57" operator="between">
      <formula>5</formula>
      <formula>5</formula>
    </cfRule>
    <cfRule type="cellIs" dxfId="284" priority="58" operator="between">
      <formula>1</formula>
      <formula>5</formula>
    </cfRule>
    <cfRule type="cellIs" dxfId="283" priority="59" operator="between">
      <formula>1</formula>
      <formula>5</formula>
    </cfRule>
    <cfRule type="cellIs" dxfId="282" priority="60" operator="equal">
      <formula>$A$10</formula>
    </cfRule>
  </conditionalFormatting>
  <conditionalFormatting sqref="C17">
    <cfRule type="cellIs" dxfId="281" priority="107" operator="equal">
      <formula>$W$17</formula>
    </cfRule>
  </conditionalFormatting>
  <conditionalFormatting sqref="C19:C20">
    <cfRule type="expression" dxfId="280" priority="51">
      <formula>$B$17=2</formula>
    </cfRule>
  </conditionalFormatting>
  <conditionalFormatting sqref="C21">
    <cfRule type="cellIs" dxfId="279" priority="99" operator="equal">
      <formula>$W$21</formula>
    </cfRule>
    <cfRule type="cellIs" dxfId="278" priority="100" operator="equal">
      <formula>$W$21</formula>
    </cfRule>
  </conditionalFormatting>
  <conditionalFormatting sqref="C23">
    <cfRule type="cellIs" dxfId="277" priority="97" operator="equal">
      <formula>$W$23</formula>
    </cfRule>
  </conditionalFormatting>
  <conditionalFormatting sqref="C25">
    <cfRule type="cellIs" dxfId="276" priority="71" operator="equal">
      <formula>$W$25</formula>
    </cfRule>
    <cfRule type="cellIs" dxfId="275" priority="95" operator="equal">
      <formula>$W$25</formula>
    </cfRule>
  </conditionalFormatting>
  <conditionalFormatting sqref="D17">
    <cfRule type="cellIs" dxfId="274" priority="106" operator="equal">
      <formula>$V$17</formula>
    </cfRule>
  </conditionalFormatting>
  <conditionalFormatting sqref="D19 D25 D21 D23">
    <cfRule type="cellIs" dxfId="273" priority="65" operator="equal">
      <formula>$V$17</formula>
    </cfRule>
  </conditionalFormatting>
  <conditionalFormatting sqref="D19:I20">
    <cfRule type="cellIs" dxfId="272" priority="64" operator="equal">
      <formula>$V$19</formula>
    </cfRule>
  </conditionalFormatting>
  <conditionalFormatting sqref="D21:I22">
    <cfRule type="cellIs" dxfId="271" priority="63" operator="equal">
      <formula>$V$21</formula>
    </cfRule>
  </conditionalFormatting>
  <conditionalFormatting sqref="D23:I24">
    <cfRule type="cellIs" dxfId="270" priority="62" operator="equal">
      <formula>$V$23</formula>
    </cfRule>
  </conditionalFormatting>
  <conditionalFormatting sqref="D25:I26">
    <cfRule type="cellIs" dxfId="269" priority="61" operator="equal">
      <formula>$V$25</formula>
    </cfRule>
  </conditionalFormatting>
  <conditionalFormatting sqref="J19:L20">
    <cfRule type="cellIs" dxfId="268" priority="37" operator="greaterThan">
      <formula>" "</formula>
    </cfRule>
    <cfRule type="cellIs" dxfId="267" priority="38" operator="greaterThan">
      <formula>" "</formula>
    </cfRule>
  </conditionalFormatting>
  <conditionalFormatting sqref="N1:P1">
    <cfRule type="containsText" dxfId="266" priority="1" operator="containsText" text="expiré">
      <formula>NOT(ISERROR(SEARCH("expiré",N1)))</formula>
    </cfRule>
    <cfRule type="containsText" dxfId="265" priority="2" operator="containsText" text="non">
      <formula>NOT(ISERROR(SEARCH("non",N1)))</formula>
    </cfRule>
    <cfRule type="containsText" dxfId="264" priority="3" operator="containsText" text="OK">
      <formula>NOT(ISERROR(SEARCH("OK",N1)))</formula>
    </cfRule>
  </conditionalFormatting>
  <conditionalFormatting sqref="O25:O26">
    <cfRule type="cellIs" dxfId="263" priority="25" operator="greaterThan">
      <formula>$AC$20</formula>
    </cfRule>
  </conditionalFormatting>
  <conditionalFormatting sqref="Q26:R26">
    <cfRule type="cellIs" dxfId="262" priority="24" operator="greaterThan">
      <formula>#REF!</formula>
    </cfRule>
  </conditionalFormatting>
  <conditionalFormatting sqref="R26">
    <cfRule type="cellIs" dxfId="261" priority="20" operator="greaterThan">
      <formula>$AC$20</formula>
    </cfRule>
    <cfRule type="cellIs" dxfId="260" priority="21" operator="greaterThan">
      <formula>9</formula>
    </cfRule>
    <cfRule type="cellIs" dxfId="259" priority="22" operator="greaterThan">
      <formula>0</formula>
    </cfRule>
    <cfRule type="cellIs" dxfId="258" priority="23" operator="greaterThan">
      <formula>0</formula>
    </cfRule>
  </conditionalFormatting>
  <conditionalFormatting sqref="AA17:AF18">
    <cfRule type="expression" dxfId="257" priority="4">
      <formula>$V$1&gt;0</formula>
    </cfRule>
  </conditionalFormatting>
  <dataValidations count="3">
    <dataValidation type="list" allowBlank="1" showInputMessage="1" showErrorMessage="1" errorTitle="Error_Eval" error="Introduire une valeur de 1 à 5 !" sqref="F34" xr:uid="{D60FA8A3-2B4E-4DE5-9F78-CA5CFC852C54}">
      <formula1>Liste_scoring</formula1>
    </dataValidation>
    <dataValidation type="list" allowBlank="1" showInputMessage="1" showErrorMessage="1" errorTitle="Error_Eval" error="Introduire une valeur de 1 à 5 !" sqref="AF71:AF72 AG72:AK72" xr:uid="{F7DE6DCB-D8C8-47DA-BDFC-E3F72F95BC4D}">
      <formula1>$AO$63:$AO$65</formula1>
    </dataValidation>
    <dataValidation allowBlank="1" showInputMessage="1" showErrorMessage="1" errorTitle="Error_Eval" error="Introduire une valeur de 1 à 5 !" sqref="E34" xr:uid="{48802ECB-2072-476E-99EB-0492BF64F994}"/>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EEAB-7C9F-428F-8E98-B8ACDD14A147}">
  <sheetPr codeName="Feuil22"/>
  <dimension ref="A1:AR220"/>
  <sheetViews>
    <sheetView showRowColHeaders="0" zoomScaleNormal="100" workbookViewId="0">
      <selection activeCell="V25" sqref="V25"/>
    </sheetView>
  </sheetViews>
  <sheetFormatPr baseColWidth="10" defaultColWidth="11.42578125" defaultRowHeight="15"/>
  <cols>
    <col min="1" max="1" width="2.140625" style="4" customWidth="1"/>
    <col min="2" max="20" width="11.28515625" style="3" customWidth="1"/>
    <col min="21" max="21" width="5.140625" style="3" customWidth="1"/>
    <col min="22" max="23" width="11.28515625" style="7" customWidth="1"/>
    <col min="24" max="24" width="11.42578125" style="7"/>
    <col min="25" max="26" width="11.42578125" style="4"/>
    <col min="27" max="27" width="11" style="4" customWidth="1"/>
    <col min="28"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IF(#REF!=D106,0,1)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705</v>
      </c>
      <c r="G4" s="570"/>
      <c r="H4" s="570"/>
      <c r="I4" s="571" t="s">
        <v>706</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704</v>
      </c>
      <c r="G7" s="570"/>
      <c r="H7" s="570"/>
      <c r="I7" s="570" t="s">
        <v>812</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IF(score7=1,V9,0)</f>
        <v>0</v>
      </c>
      <c r="F9" s="570"/>
      <c r="G9" s="570"/>
      <c r="H9" s="570"/>
      <c r="I9" s="570"/>
      <c r="J9" s="570"/>
      <c r="K9" s="570"/>
      <c r="L9" s="570"/>
      <c r="M9" s="570"/>
      <c r="N9" s="570"/>
      <c r="O9" s="570"/>
      <c r="P9" s="570"/>
      <c r="Q9" s="570"/>
      <c r="R9" s="570"/>
      <c r="S9" s="570"/>
      <c r="T9" s="570"/>
      <c r="U9" s="570"/>
      <c r="V9" s="4">
        <f>Données!AB7</f>
        <v>20</v>
      </c>
      <c r="W9" s="4"/>
      <c r="X9" s="5"/>
      <c r="Y9" s="5"/>
      <c r="Z9" s="5"/>
      <c r="AA9" s="5"/>
      <c r="AB9" s="5"/>
      <c r="AC9" s="5"/>
      <c r="AD9" s="5"/>
      <c r="AE9" s="5"/>
      <c r="AF9" s="5"/>
      <c r="AG9" s="5"/>
      <c r="AH9" s="5"/>
      <c r="AI9" s="5"/>
      <c r="AJ9" s="5"/>
      <c r="AK9" s="5"/>
      <c r="AL9" s="5"/>
    </row>
    <row r="10" spans="1:44" ht="15" customHeight="1">
      <c r="B10" s="116"/>
      <c r="C10" s="116"/>
      <c r="D10" s="121"/>
      <c r="E10" s="122"/>
      <c r="F10" s="589" t="s">
        <v>795</v>
      </c>
      <c r="G10" s="589"/>
      <c r="H10" s="589"/>
      <c r="I10" s="589"/>
      <c r="J10" s="589"/>
      <c r="K10" s="589"/>
      <c r="L10" s="589"/>
      <c r="M10" s="589"/>
      <c r="N10" s="589"/>
      <c r="O10" s="589"/>
      <c r="P10" s="589"/>
      <c r="Q10" s="589"/>
      <c r="R10" s="589"/>
      <c r="S10" s="589"/>
      <c r="T10" s="589"/>
      <c r="U10" s="589"/>
      <c r="V10" s="4"/>
      <c r="W10" s="4">
        <f>IF(S9="OUI",H140,0)</f>
        <v>0</v>
      </c>
      <c r="X10" s="5"/>
      <c r="Y10" s="5"/>
      <c r="Z10" s="5"/>
      <c r="AA10" s="5"/>
      <c r="AB10" s="5"/>
      <c r="AC10" s="5"/>
      <c r="AD10" s="5"/>
      <c r="AE10" s="5"/>
      <c r="AF10" s="5"/>
      <c r="AG10" s="5"/>
      <c r="AH10" s="5"/>
      <c r="AI10" s="5"/>
      <c r="AJ10" s="5"/>
      <c r="AK10" s="5"/>
      <c r="AL10" s="5"/>
    </row>
    <row r="11" spans="1:44" ht="15" customHeight="1">
      <c r="A11" s="4">
        <f>IF(score7=2,V11,0)</f>
        <v>0</v>
      </c>
      <c r="D11" s="123"/>
      <c r="E11" s="122"/>
      <c r="F11" s="589"/>
      <c r="G11" s="589"/>
      <c r="H11" s="589"/>
      <c r="I11" s="589"/>
      <c r="J11" s="589"/>
      <c r="K11" s="589"/>
      <c r="L11" s="589"/>
      <c r="M11" s="589"/>
      <c r="N11" s="589"/>
      <c r="O11" s="589"/>
      <c r="P11" s="589"/>
      <c r="Q11" s="589"/>
      <c r="R11" s="589"/>
      <c r="S11" s="589"/>
      <c r="T11" s="589"/>
      <c r="U11" s="589"/>
      <c r="V11" s="4">
        <f>Données!AB8</f>
        <v>-100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IF(S11="OUI",H141,0)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818</v>
      </c>
      <c r="N17" s="583"/>
      <c r="O17" s="583"/>
      <c r="P17" s="583"/>
      <c r="Q17" s="583"/>
      <c r="R17" s="583"/>
      <c r="S17" s="583"/>
      <c r="T17" s="583"/>
      <c r="U17" s="583"/>
      <c r="V17" s="169" t="str">
        <f>IF(B17=1,D17," ")</f>
        <v xml:space="preserve"> </v>
      </c>
      <c r="W17" s="169" t="str">
        <f>IF(B17=1,C17," ")</f>
        <v xml:space="preserve"> </v>
      </c>
      <c r="X17" s="5">
        <f>IF(score7=1,Y17,0)</f>
        <v>0</v>
      </c>
      <c r="Y17" s="5">
        <v>0</v>
      </c>
      <c r="AA17" s="559" t="str">
        <f>IF(V1&gt;0," ","L'opinion du client                                       sur notre proposition est inconnue")</f>
        <v>L'opinion du client                                       sur notre proposition est inconnue</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IF(B17&lt;&gt;"?",Comments!C68,"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IF(score7=2,Y19,0)</f>
        <v>0</v>
      </c>
      <c r="Y19" s="5">
        <v>-75</v>
      </c>
      <c r="Z19" s="5"/>
      <c r="AA19" s="561" t="str">
        <f>IF(V1&gt;0," ","Selon le client,                                                      notre proposition n'est pas adéquate")</f>
        <v>Selon le client,                                                      notre proposition n'est pas adéquate</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Comments!C66</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IF(score7=3,Y21,0)</f>
        <v>0</v>
      </c>
      <c r="Y21" s="5">
        <v>-40</v>
      </c>
      <c r="Z21" s="5"/>
      <c r="AA21" s="561" t="str">
        <f>IF(V1&gt;0," ","Selon le client,                                                         notre offre est incomplète")</f>
        <v>Selon le client,                                                         notre offre est incomplète</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Dim_6_N!M23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IF(score7=4,Y23,0)</f>
        <v>0</v>
      </c>
      <c r="Y23" s="5">
        <v>75</v>
      </c>
      <c r="Z23" s="5"/>
      <c r="AA23" s="561" t="str">
        <f>IF(V1&gt;0," ","Selon le client,                                                       notre proposition est adéquate")</f>
        <v>Selon le client,                                                       notre proposition est adéquate</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IF(score7=5,Y25,0)</f>
        <v>0</v>
      </c>
      <c r="Y25" s="5">
        <v>100</v>
      </c>
      <c r="Z25" s="5"/>
      <c r="AA25" s="561" t="str">
        <f>IF(V1&gt;0," ","Selon le client,                                                            notre proposition est excellente")</f>
        <v>Selon le client,                                                            notre proposition est excellente</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2">
        <f>IF(B17="?",0,B17)</f>
        <v>0</v>
      </c>
      <c r="F34" s="36">
        <f>score7</f>
        <v>0</v>
      </c>
      <c r="G34" s="161"/>
      <c r="H34" s="161"/>
      <c r="I34" s="161"/>
      <c r="J34" s="161"/>
      <c r="K34" s="161"/>
      <c r="L34" s="162"/>
      <c r="M34" s="162"/>
      <c r="N34" s="162"/>
      <c r="O34" s="162"/>
      <c r="P34" s="162"/>
      <c r="Q34" s="162"/>
      <c r="R34" s="162"/>
      <c r="S34" s="162"/>
      <c r="T34" s="162"/>
      <c r="U34" s="162"/>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57"/>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57"/>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s="7" customFormat="1" ht="15" customHeight="1">
      <c r="V59" s="4"/>
      <c r="W59" s="4"/>
      <c r="X59" s="4"/>
      <c r="Y59" s="4"/>
      <c r="Z59" s="4"/>
      <c r="AA59" s="4"/>
      <c r="AB59" s="4"/>
      <c r="AC59" s="4"/>
      <c r="AD59" s="4"/>
      <c r="AE59" s="4"/>
      <c r="AF59" s="4"/>
      <c r="AG59" s="4"/>
      <c r="AL59" s="7">
        <v>2</v>
      </c>
      <c r="AM59" s="7" t="e">
        <f>#REF!</f>
        <v>#REF!</v>
      </c>
    </row>
    <row r="60" spans="2:41" s="7" customFormat="1" ht="15" customHeight="1">
      <c r="V60" s="4"/>
      <c r="W60" s="4"/>
      <c r="X60" s="4"/>
      <c r="Y60" s="4"/>
      <c r="Z60" s="4"/>
      <c r="AA60" s="4"/>
      <c r="AB60" s="4"/>
      <c r="AC60" s="4"/>
      <c r="AD60" s="4"/>
      <c r="AE60" s="4"/>
      <c r="AF60" s="4"/>
      <c r="AG60" s="4"/>
      <c r="AL60" s="7">
        <v>3</v>
      </c>
      <c r="AM60" s="7" t="e">
        <f>#REF!</f>
        <v>#REF!</v>
      </c>
    </row>
    <row r="61" spans="2:41" s="7" customFormat="1" ht="15" customHeight="1">
      <c r="B61" s="4"/>
      <c r="C61" s="4"/>
      <c r="V61" s="4"/>
      <c r="W61" s="4"/>
      <c r="X61" s="4"/>
      <c r="Y61" s="4"/>
      <c r="Z61" s="4"/>
      <c r="AA61" s="4"/>
      <c r="AB61" s="4"/>
      <c r="AC61" s="4"/>
      <c r="AD61" s="4"/>
      <c r="AE61" s="4"/>
      <c r="AF61" s="4"/>
      <c r="AG61" s="4"/>
      <c r="AL61" s="7">
        <v>4</v>
      </c>
      <c r="AM61" s="7" t="e">
        <f>#REF!</f>
        <v>#REF!</v>
      </c>
      <c r="AO61" s="8"/>
    </row>
    <row r="62" spans="2:41" s="7" customFormat="1" ht="15" customHeight="1">
      <c r="B62" s="4">
        <v>1</v>
      </c>
      <c r="C62" s="4"/>
      <c r="V62" s="4"/>
      <c r="W62" s="4"/>
      <c r="X62" s="4"/>
      <c r="Y62" s="4"/>
      <c r="Z62" s="4"/>
      <c r="AA62" s="4"/>
      <c r="AB62" s="4"/>
      <c r="AC62" s="4"/>
      <c r="AD62" s="4"/>
      <c r="AE62" s="4"/>
      <c r="AF62" s="4"/>
      <c r="AG62" s="4"/>
      <c r="AH62" s="8"/>
      <c r="AJ62" s="8"/>
      <c r="AK62" s="8"/>
      <c r="AL62" s="7">
        <v>5</v>
      </c>
      <c r="AM62" s="7" t="e">
        <f>#REF!</f>
        <v>#REF!</v>
      </c>
      <c r="AO62" s="8"/>
    </row>
    <row r="63" spans="2:41" s="7" customFormat="1" ht="15" customHeight="1">
      <c r="B63" s="4">
        <v>2</v>
      </c>
      <c r="C63" s="4"/>
      <c r="V63" s="4"/>
      <c r="W63" s="4"/>
      <c r="X63" s="4"/>
      <c r="Y63" s="4"/>
      <c r="Z63" s="4"/>
      <c r="AA63" s="4"/>
      <c r="AB63" s="4"/>
      <c r="AC63" s="4"/>
      <c r="AD63" s="4"/>
      <c r="AE63" s="4"/>
      <c r="AF63" s="4"/>
      <c r="AG63" s="5"/>
      <c r="AH63" s="8"/>
      <c r="AJ63" s="8"/>
      <c r="AK63" s="8"/>
      <c r="AM63" s="7" t="e">
        <f>VLOOKUP(E34,AL59:AM62,2)</f>
        <v>#N/A</v>
      </c>
    </row>
    <row r="64" spans="2:41" s="7" customFormat="1" ht="15" customHeight="1">
      <c r="B64" s="4">
        <v>3</v>
      </c>
      <c r="C64" s="4"/>
      <c r="V64" s="4"/>
      <c r="W64" s="4"/>
      <c r="X64" s="4"/>
      <c r="Y64" s="4"/>
      <c r="Z64" s="4"/>
      <c r="AA64" s="4"/>
      <c r="AB64" s="4"/>
      <c r="AC64" s="4"/>
      <c r="AD64" s="4"/>
      <c r="AE64" s="4"/>
      <c r="AF64" s="4"/>
      <c r="AG64" s="5"/>
      <c r="AH64" s="8"/>
      <c r="AJ64" s="8"/>
      <c r="AK64" s="8"/>
    </row>
    <row r="65" spans="2:41" s="7" customFormat="1" ht="15" customHeight="1">
      <c r="B65" s="4">
        <v>4</v>
      </c>
      <c r="C65" s="4"/>
      <c r="V65" s="4"/>
      <c r="W65" s="4"/>
      <c r="X65" s="4"/>
      <c r="Y65" s="4"/>
      <c r="Z65" s="4"/>
      <c r="AA65" s="4"/>
      <c r="AB65" s="4"/>
      <c r="AC65" s="4"/>
      <c r="AD65" s="4"/>
      <c r="AE65" s="4"/>
      <c r="AF65" s="4"/>
      <c r="AG65" s="4"/>
      <c r="AK65" s="8"/>
    </row>
    <row r="66" spans="2:41" s="7" customFormat="1" ht="15" customHeight="1">
      <c r="B66" s="4">
        <v>5</v>
      </c>
      <c r="C66" s="4"/>
      <c r="V66" s="4"/>
      <c r="W66" s="4"/>
      <c r="X66" s="4"/>
      <c r="Y66" s="4"/>
      <c r="Z66" s="4"/>
      <c r="AA66" s="4"/>
      <c r="AB66" s="4"/>
      <c r="AC66" s="4"/>
      <c r="AD66" s="4"/>
      <c r="AE66" s="4"/>
      <c r="AF66" s="4"/>
      <c r="AG66" s="4"/>
      <c r="AK66" s="8"/>
      <c r="AO66" s="7" t="s">
        <v>484</v>
      </c>
    </row>
    <row r="67" spans="2:41" s="7" customFormat="1" ht="15" customHeight="1">
      <c r="B67" s="4"/>
      <c r="C67" s="4"/>
      <c r="V67" s="4"/>
      <c r="W67" s="4"/>
      <c r="X67" s="4"/>
      <c r="Y67" s="4"/>
      <c r="Z67" s="4"/>
      <c r="AA67" s="4"/>
      <c r="AB67" s="4"/>
      <c r="AC67" s="4"/>
      <c r="AD67" s="4"/>
      <c r="AE67" s="4"/>
      <c r="AF67" s="4"/>
      <c r="AG67" s="4"/>
      <c r="AJ67" s="8"/>
      <c r="AK67" s="8"/>
      <c r="AO67" s="7" t="s">
        <v>483</v>
      </c>
    </row>
    <row r="68" spans="2:41" s="7" customFormat="1" ht="15" customHeight="1">
      <c r="B68" s="4"/>
      <c r="C68" s="4"/>
      <c r="V68" s="4"/>
      <c r="W68" s="4"/>
      <c r="X68" s="4"/>
      <c r="Y68" s="4"/>
      <c r="Z68" s="4"/>
      <c r="AA68" s="4"/>
      <c r="AB68" s="4"/>
      <c r="AC68" s="4"/>
      <c r="AD68" s="4"/>
      <c r="AE68" s="4"/>
      <c r="AF68" s="4"/>
      <c r="AG68" s="4"/>
      <c r="AL68" s="8"/>
      <c r="AO68" s="7" t="s">
        <v>462</v>
      </c>
    </row>
    <row r="69" spans="2:41" s="7" customFormat="1" ht="15" customHeight="1">
      <c r="B69" s="4"/>
      <c r="C69" s="4"/>
      <c r="V69" s="4"/>
      <c r="W69" s="4"/>
      <c r="X69" s="4"/>
      <c r="Y69" s="4"/>
      <c r="Z69" s="4"/>
      <c r="AA69" s="4"/>
      <c r="AB69" s="4"/>
      <c r="AC69" s="4"/>
      <c r="AD69" s="4"/>
      <c r="AE69" s="4"/>
      <c r="AF69" s="4"/>
      <c r="AG69" s="4"/>
      <c r="AL69" s="8"/>
    </row>
    <row r="70" spans="2:41" s="7" customFormat="1" ht="15" customHeight="1">
      <c r="B70" s="4"/>
      <c r="C70" s="4"/>
      <c r="V70" s="4"/>
      <c r="W70" s="4"/>
      <c r="X70" s="4"/>
      <c r="Y70" s="4"/>
      <c r="Z70" s="4"/>
      <c r="AA70" s="4"/>
      <c r="AB70" s="4"/>
      <c r="AC70" s="4"/>
      <c r="AD70" s="102"/>
      <c r="AE70" s="102"/>
      <c r="AF70" s="102"/>
      <c r="AG70" s="4"/>
      <c r="AL70" s="8"/>
    </row>
    <row r="71" spans="2:41" s="7" customFormat="1" ht="15" customHeight="1">
      <c r="V71" s="4"/>
      <c r="W71" s="4"/>
      <c r="X71" s="4"/>
      <c r="Y71" s="4"/>
      <c r="Z71" s="4"/>
      <c r="AA71" s="4"/>
      <c r="AB71" s="4"/>
      <c r="AC71" s="4"/>
      <c r="AD71" s="102"/>
      <c r="AE71" s="102"/>
      <c r="AF71" s="102"/>
      <c r="AG71" s="4"/>
      <c r="AL71" s="8"/>
      <c r="AN71" s="127"/>
      <c r="AO71" s="127" t="e">
        <f>'Données graphiques'!$I$19</f>
        <v>#REF!</v>
      </c>
    </row>
    <row r="72" spans="2:41" s="7" customFormat="1" ht="15" customHeight="1">
      <c r="V72" s="4"/>
      <c r="W72" s="4"/>
      <c r="X72" s="4"/>
      <c r="Y72" s="4"/>
      <c r="Z72" s="4"/>
      <c r="AA72" s="4"/>
      <c r="AB72" s="4"/>
      <c r="AC72" s="4"/>
      <c r="AD72" s="102"/>
      <c r="AE72" s="102"/>
      <c r="AF72" s="102"/>
      <c r="AG72" s="4"/>
      <c r="AL72" s="8"/>
      <c r="AN72" s="127"/>
      <c r="AO72" s="127" t="e">
        <f>2-AO71</f>
        <v>#REF!</v>
      </c>
    </row>
    <row r="73" spans="2:41" s="7" customFormat="1" ht="15" customHeight="1">
      <c r="V73" s="4"/>
      <c r="W73" s="4"/>
      <c r="X73" s="4"/>
      <c r="Y73" s="4"/>
      <c r="Z73" s="4"/>
      <c r="AA73" s="4"/>
      <c r="AB73" s="4"/>
      <c r="AC73" s="4"/>
      <c r="AD73" s="102"/>
      <c r="AE73" s="102"/>
      <c r="AF73" s="102"/>
      <c r="AG73" s="4"/>
      <c r="AN73" s="127"/>
    </row>
    <row r="74" spans="2:41" s="7" customFormat="1" ht="15" customHeight="1">
      <c r="V74" s="4"/>
      <c r="W74" s="4"/>
      <c r="X74" s="4"/>
      <c r="Y74" s="4"/>
      <c r="Z74" s="4"/>
      <c r="AA74" s="4"/>
      <c r="AB74" s="4"/>
      <c r="AC74" s="4"/>
      <c r="AD74" s="102"/>
      <c r="AE74" s="102"/>
      <c r="AF74" s="102"/>
      <c r="AG74" s="4"/>
    </row>
    <row r="75" spans="2:41" s="7" customFormat="1" ht="8.4499999999999993" customHeight="1">
      <c r="V75" s="4"/>
      <c r="W75" s="4"/>
      <c r="X75" s="4"/>
      <c r="Y75" s="4"/>
      <c r="Z75" s="4"/>
      <c r="AA75" s="4"/>
      <c r="AB75" s="4"/>
      <c r="AC75" s="4"/>
      <c r="AD75" s="102"/>
      <c r="AE75" s="102"/>
      <c r="AF75" s="102"/>
      <c r="AG75" s="102"/>
      <c r="AH75" s="126"/>
      <c r="AI75" s="126"/>
      <c r="AJ75" s="126"/>
      <c r="AK75" s="126"/>
    </row>
    <row r="76" spans="2:41" s="7" customFormat="1">
      <c r="V76" s="4"/>
      <c r="W76" s="4"/>
      <c r="X76" s="4"/>
      <c r="Y76" s="4"/>
      <c r="Z76" s="4"/>
      <c r="AA76" s="4"/>
      <c r="AB76" s="4"/>
      <c r="AC76" s="4"/>
      <c r="AD76" s="4"/>
      <c r="AE76" s="4"/>
      <c r="AF76" s="4"/>
      <c r="AG76" s="4"/>
    </row>
    <row r="77" spans="2:41" s="7" customFormat="1">
      <c r="V77" s="4"/>
      <c r="W77" s="4"/>
      <c r="X77" s="4"/>
      <c r="Y77" s="4"/>
      <c r="Z77" s="4"/>
      <c r="AA77" s="4"/>
      <c r="AB77" s="4"/>
      <c r="AC77" s="4"/>
      <c r="AD77" s="4"/>
      <c r="AE77" s="4"/>
      <c r="AF77" s="4"/>
      <c r="AG77" s="4"/>
    </row>
    <row r="78" spans="2:41" s="7" customFormat="1">
      <c r="V78" s="4"/>
      <c r="W78" s="4"/>
      <c r="X78" s="4"/>
      <c r="Y78" s="4"/>
      <c r="Z78" s="4"/>
      <c r="AA78" s="4"/>
      <c r="AB78" s="4"/>
      <c r="AC78" s="4"/>
      <c r="AD78" s="4"/>
      <c r="AE78" s="4"/>
      <c r="AF78" s="4"/>
      <c r="AG78" s="4"/>
    </row>
    <row r="79" spans="2:41" s="7" customFormat="1">
      <c r="V79" s="4"/>
      <c r="W79" s="4"/>
      <c r="X79" s="4"/>
      <c r="Y79" s="4"/>
      <c r="Z79" s="4"/>
      <c r="AA79" s="4"/>
      <c r="AB79" s="4"/>
      <c r="AC79" s="4"/>
      <c r="AD79" s="4"/>
      <c r="AE79" s="4"/>
      <c r="AF79" s="4"/>
      <c r="AG79" s="4"/>
    </row>
    <row r="80" spans="2:41" s="7" customFormat="1">
      <c r="V80" s="4"/>
      <c r="W80" s="4"/>
      <c r="X80" s="4"/>
      <c r="Y80" s="4"/>
      <c r="Z80" s="4"/>
      <c r="AA80" s="4"/>
      <c r="AB80" s="4"/>
      <c r="AC80" s="4"/>
      <c r="AD80" s="4"/>
      <c r="AE80" s="4"/>
      <c r="AF80" s="4"/>
      <c r="AG80" s="4"/>
    </row>
    <row r="81" spans="2:33" s="7" customFormat="1">
      <c r="V81" s="4"/>
      <c r="W81" s="4"/>
      <c r="X81" s="4"/>
      <c r="Y81" s="4"/>
      <c r="Z81" s="4"/>
      <c r="AA81" s="4"/>
      <c r="AB81" s="4"/>
      <c r="AC81" s="4"/>
      <c r="AD81" s="4"/>
      <c r="AE81" s="4"/>
      <c r="AF81" s="4"/>
      <c r="AG81" s="4"/>
    </row>
    <row r="82" spans="2:33" s="7" customFormat="1">
      <c r="V82" s="4"/>
      <c r="W82" s="4"/>
      <c r="X82" s="4"/>
      <c r="Y82" s="4"/>
      <c r="Z82" s="4"/>
      <c r="AA82" s="4"/>
      <c r="AB82" s="4"/>
      <c r="AC82" s="4"/>
      <c r="AD82" s="4"/>
      <c r="AE82" s="4"/>
      <c r="AF82" s="4"/>
      <c r="AG82" s="4"/>
    </row>
    <row r="83" spans="2:33" s="7" customFormat="1">
      <c r="B83" s="128"/>
      <c r="C83" s="128"/>
      <c r="D83" s="129"/>
      <c r="V83" s="4"/>
      <c r="W83" s="4"/>
      <c r="X83" s="4"/>
      <c r="Y83" s="4"/>
      <c r="Z83" s="4"/>
      <c r="AA83" s="4"/>
      <c r="AB83" s="4"/>
      <c r="AC83" s="4"/>
      <c r="AD83" s="4"/>
      <c r="AE83" s="4"/>
      <c r="AF83" s="4"/>
      <c r="AG83" s="4"/>
    </row>
    <row r="84" spans="2:33" s="7" customFormat="1" ht="21.2" customHeight="1">
      <c r="B84" s="128"/>
      <c r="C84" s="128"/>
      <c r="D84" s="129"/>
      <c r="V84" s="4"/>
      <c r="W84" s="4"/>
      <c r="X84" s="4"/>
      <c r="Y84" s="4"/>
      <c r="Z84" s="4"/>
      <c r="AA84" s="4"/>
      <c r="AB84" s="4"/>
      <c r="AC84" s="4"/>
      <c r="AD84" s="4"/>
      <c r="AE84" s="4"/>
      <c r="AF84" s="4"/>
      <c r="AG84" s="4"/>
    </row>
    <row r="85" spans="2:33" s="7" customFormat="1">
      <c r="V85" s="4"/>
      <c r="W85" s="4"/>
      <c r="X85" s="4"/>
      <c r="Y85" s="4"/>
      <c r="Z85" s="4"/>
      <c r="AA85" s="4"/>
      <c r="AB85" s="4"/>
      <c r="AC85" s="4"/>
      <c r="AD85" s="4"/>
      <c r="AE85" s="4"/>
      <c r="AF85" s="4"/>
      <c r="AG85" s="4"/>
    </row>
    <row r="86" spans="2:33" s="7" customFormat="1">
      <c r="V86" s="4"/>
      <c r="W86" s="4"/>
      <c r="X86" s="4"/>
      <c r="Y86" s="4"/>
      <c r="Z86" s="4"/>
      <c r="AA86" s="4"/>
      <c r="AB86" s="4"/>
      <c r="AC86" s="4"/>
      <c r="AD86" s="4"/>
      <c r="AE86" s="4"/>
      <c r="AF86" s="4"/>
      <c r="AG86" s="4"/>
    </row>
    <row r="87" spans="2:33" s="7" customFormat="1">
      <c r="V87" s="4"/>
      <c r="W87" s="4"/>
      <c r="X87" s="4"/>
      <c r="Y87" s="4"/>
      <c r="Z87" s="4"/>
      <c r="AA87" s="4"/>
      <c r="AB87" s="4"/>
      <c r="AC87" s="4"/>
      <c r="AD87" s="4"/>
      <c r="AE87" s="4"/>
      <c r="AF87" s="4"/>
      <c r="AG87" s="4"/>
    </row>
    <row r="88" spans="2:33" s="7" customFormat="1" ht="13.7" customHeight="1">
      <c r="V88" s="4"/>
      <c r="W88" s="4"/>
      <c r="X88" s="4"/>
      <c r="Y88" s="4"/>
      <c r="Z88" s="4"/>
      <c r="AA88" s="4"/>
      <c r="AB88" s="4"/>
      <c r="AC88" s="4"/>
      <c r="AD88" s="4"/>
      <c r="AE88" s="4"/>
      <c r="AF88" s="4"/>
      <c r="AG88" s="4"/>
    </row>
    <row r="89" spans="2:33" s="7" customFormat="1" ht="15" customHeight="1">
      <c r="V89" s="4"/>
      <c r="W89" s="4"/>
      <c r="X89" s="4"/>
      <c r="Y89" s="4"/>
      <c r="Z89" s="4"/>
      <c r="AA89" s="4"/>
      <c r="AB89" s="4"/>
      <c r="AC89" s="4"/>
      <c r="AD89" s="4"/>
      <c r="AE89" s="4"/>
      <c r="AF89" s="4"/>
      <c r="AG89" s="4"/>
    </row>
    <row r="90" spans="2:33" s="7" customFormat="1" ht="15" customHeight="1">
      <c r="V90" s="4"/>
      <c r="W90" s="4"/>
      <c r="X90" s="4"/>
      <c r="Y90" s="4"/>
      <c r="Z90" s="4"/>
      <c r="AA90" s="4"/>
      <c r="AB90" s="4"/>
      <c r="AC90" s="4"/>
      <c r="AD90" s="4"/>
      <c r="AE90" s="4"/>
      <c r="AF90" s="4"/>
      <c r="AG90" s="4"/>
    </row>
    <row r="91" spans="2:33" s="7" customFormat="1" ht="18.75" customHeight="1">
      <c r="V91" s="4"/>
      <c r="W91" s="4"/>
      <c r="X91" s="4"/>
      <c r="Y91" s="4"/>
      <c r="Z91" s="4"/>
      <c r="AA91" s="4"/>
      <c r="AB91" s="4"/>
      <c r="AC91" s="4"/>
      <c r="AD91" s="4"/>
      <c r="AE91" s="4"/>
      <c r="AF91" s="4"/>
      <c r="AG91" s="4"/>
    </row>
    <row r="92" spans="2:33" s="7" customFormat="1" ht="15" customHeight="1">
      <c r="V92" s="4"/>
      <c r="W92" s="4"/>
      <c r="X92" s="4"/>
      <c r="Y92" s="4"/>
      <c r="Z92" s="4"/>
      <c r="AA92" s="4"/>
      <c r="AB92" s="4"/>
      <c r="AC92" s="4"/>
      <c r="AD92" s="4"/>
      <c r="AE92" s="4"/>
      <c r="AF92" s="4"/>
      <c r="AG92" s="4"/>
    </row>
    <row r="93" spans="2:33" s="7" customFormat="1" ht="15" customHeight="1">
      <c r="B93" s="8"/>
      <c r="C93" s="8"/>
      <c r="V93" s="4"/>
      <c r="W93" s="4"/>
      <c r="X93" s="4"/>
      <c r="Y93" s="4"/>
      <c r="Z93" s="5"/>
      <c r="AA93" s="4"/>
      <c r="AB93" s="4"/>
      <c r="AC93" s="4"/>
      <c r="AD93" s="4"/>
      <c r="AE93" s="4"/>
      <c r="AF93" s="4"/>
      <c r="AG93" s="4"/>
    </row>
    <row r="94" spans="2:33" s="7" customFormat="1">
      <c r="B94" s="8"/>
      <c r="C94" s="8"/>
      <c r="V94" s="4"/>
      <c r="W94" s="4"/>
      <c r="X94" s="4"/>
      <c r="Y94" s="4"/>
      <c r="Z94" s="5"/>
      <c r="AA94" s="5">
        <f>IF(EXPIRE=1,0,1)</f>
        <v>0</v>
      </c>
      <c r="AB94" s="5"/>
      <c r="AC94" s="5"/>
      <c r="AD94" s="5"/>
      <c r="AE94" s="5"/>
      <c r="AF94" s="4"/>
      <c r="AG94" s="4"/>
    </row>
    <row r="95" spans="2:33" s="7" customFormat="1">
      <c r="B95" s="8"/>
      <c r="C95" s="8"/>
      <c r="D95" s="8"/>
      <c r="E95" s="8"/>
      <c r="F95" s="8"/>
      <c r="G95" s="8"/>
      <c r="H95" s="8"/>
      <c r="I95" s="8"/>
      <c r="J95" s="8"/>
      <c r="K95" s="8"/>
      <c r="L95" s="8"/>
      <c r="M95" s="8"/>
      <c r="N95" s="8"/>
      <c r="O95" s="8"/>
      <c r="P95" s="8"/>
      <c r="Q95" s="8"/>
      <c r="R95" s="8"/>
      <c r="S95" s="8"/>
      <c r="T95" s="8"/>
      <c r="U95" s="8"/>
      <c r="V95" s="5"/>
      <c r="W95" s="5"/>
      <c r="X95" s="5"/>
      <c r="Y95" s="5"/>
      <c r="Z95" s="5"/>
      <c r="AA95" s="5">
        <f>IF(EXPIRE=1,0,2)</f>
        <v>0</v>
      </c>
      <c r="AB95" s="5"/>
      <c r="AC95" s="5"/>
      <c r="AD95" s="5"/>
      <c r="AE95" s="4"/>
      <c r="AF95" s="4"/>
      <c r="AG95" s="4"/>
    </row>
    <row r="96" spans="2:33" s="7" customFormat="1">
      <c r="B96" s="8"/>
      <c r="C96" s="8"/>
      <c r="D96" s="8"/>
      <c r="E96" s="8"/>
      <c r="F96" s="8"/>
      <c r="G96" s="8"/>
      <c r="H96" s="8"/>
      <c r="I96" s="8"/>
      <c r="J96" s="8"/>
      <c r="K96" s="8"/>
      <c r="L96" s="8"/>
      <c r="M96" s="8"/>
      <c r="N96" s="8"/>
      <c r="O96" s="8"/>
      <c r="P96" s="8"/>
      <c r="Q96" s="8"/>
      <c r="R96" s="8"/>
      <c r="S96" s="8"/>
      <c r="T96" s="8"/>
      <c r="U96" s="8"/>
      <c r="V96" s="5"/>
      <c r="W96" s="5"/>
      <c r="X96" s="5"/>
      <c r="Y96" s="5"/>
      <c r="Z96" s="5"/>
      <c r="AA96" s="5">
        <f>IF(EXPIRE=1,0,3)</f>
        <v>0</v>
      </c>
      <c r="AB96" s="5"/>
      <c r="AC96" s="5"/>
      <c r="AD96" s="5"/>
      <c r="AE96" s="5"/>
      <c r="AF96" s="4"/>
      <c r="AG96" s="4"/>
    </row>
    <row r="97" spans="1:33" s="7" customFormat="1">
      <c r="B97" s="8"/>
      <c r="C97" s="8"/>
      <c r="D97" s="8"/>
      <c r="E97" s="8"/>
      <c r="F97" s="8"/>
      <c r="G97" s="8"/>
      <c r="H97" s="8"/>
      <c r="I97" s="8"/>
      <c r="J97" s="8"/>
      <c r="K97" s="8"/>
      <c r="L97" s="8"/>
      <c r="M97" s="8"/>
      <c r="N97" s="8"/>
      <c r="O97" s="8"/>
      <c r="P97" s="8"/>
      <c r="Q97" s="8"/>
      <c r="R97" s="8"/>
      <c r="S97" s="8"/>
      <c r="T97" s="8"/>
      <c r="U97" s="8"/>
      <c r="V97" s="5"/>
      <c r="W97" s="5"/>
      <c r="X97" s="5"/>
      <c r="Y97" s="5"/>
      <c r="Z97" s="5"/>
      <c r="AA97" s="5">
        <f>IF(EXPIRE=1,0,4)</f>
        <v>0</v>
      </c>
      <c r="AB97" s="5"/>
      <c r="AC97" s="5"/>
      <c r="AD97" s="5"/>
      <c r="AE97" s="5"/>
      <c r="AF97" s="4"/>
      <c r="AG97" s="4"/>
    </row>
    <row r="98" spans="1:33" s="7" customFormat="1">
      <c r="B98" s="8"/>
      <c r="C98" s="8"/>
      <c r="D98" s="8"/>
      <c r="E98" s="8"/>
      <c r="F98" s="8"/>
      <c r="G98" s="8"/>
      <c r="H98" s="8"/>
      <c r="I98" s="8"/>
      <c r="J98" s="8"/>
      <c r="K98" s="8"/>
      <c r="L98" s="8"/>
      <c r="M98" s="8"/>
      <c r="N98" s="8"/>
      <c r="O98" s="8"/>
      <c r="P98" s="8"/>
      <c r="Q98" s="8"/>
      <c r="R98" s="8"/>
      <c r="S98" s="8"/>
      <c r="T98" s="8"/>
      <c r="U98" s="8"/>
      <c r="V98" s="5"/>
      <c r="W98" s="5"/>
      <c r="X98" s="5"/>
      <c r="Y98" s="5"/>
      <c r="Z98" s="5"/>
      <c r="AA98" s="5">
        <f>IF(EXPIRE=1,0,5)</f>
        <v>0</v>
      </c>
      <c r="AB98" s="5"/>
      <c r="AC98" s="5"/>
      <c r="AD98" s="5"/>
      <c r="AE98" s="5"/>
      <c r="AF98" s="4"/>
      <c r="AG98" s="4"/>
    </row>
    <row r="99" spans="1:33" s="7" customFormat="1">
      <c r="B99" s="8"/>
      <c r="C99" s="8"/>
      <c r="D99" s="8"/>
      <c r="E99" s="8"/>
      <c r="F99" s="8"/>
      <c r="G99" s="8"/>
      <c r="H99" s="8"/>
      <c r="I99" s="8"/>
      <c r="J99" s="8"/>
      <c r="K99" s="8"/>
      <c r="L99" s="8"/>
      <c r="M99" s="8"/>
      <c r="N99" s="8"/>
      <c r="O99" s="8"/>
      <c r="P99" s="8"/>
      <c r="Q99" s="8"/>
      <c r="R99" s="8"/>
      <c r="S99" s="8"/>
      <c r="T99" s="8"/>
      <c r="U99" s="8"/>
      <c r="V99" s="5"/>
      <c r="W99" s="5"/>
      <c r="X99" s="5" t="e">
        <f>VLOOKUP(E34,D102:E106,2)</f>
        <v>#N/A</v>
      </c>
      <c r="Y99" s="5"/>
      <c r="Z99" s="5"/>
      <c r="AA99" s="4"/>
      <c r="AB99" s="4"/>
      <c r="AC99" s="4"/>
      <c r="AD99" s="4"/>
      <c r="AE99" s="4"/>
      <c r="AF99" s="4"/>
      <c r="AG99" s="4"/>
    </row>
    <row r="100" spans="1:33" s="7" customFormat="1">
      <c r="V100" s="4"/>
      <c r="W100" s="4"/>
      <c r="X100" s="4"/>
      <c r="Y100" s="4"/>
      <c r="Z100" s="4"/>
      <c r="AA100" s="4"/>
      <c r="AB100" s="4"/>
      <c r="AC100" s="4"/>
      <c r="AD100" s="4"/>
      <c r="AE100" s="4"/>
      <c r="AF100" s="4"/>
      <c r="AG100" s="4"/>
    </row>
    <row r="101" spans="1:33" s="141" customFormat="1" ht="13.7" customHeight="1">
      <c r="A101" s="108">
        <v>0</v>
      </c>
      <c r="B101" s="108" t="s">
        <v>638</v>
      </c>
      <c r="C101" s="108"/>
      <c r="D101" s="108"/>
      <c r="E101" s="108"/>
      <c r="F101" s="108">
        <v>0</v>
      </c>
      <c r="G101" s="108" t="s">
        <v>638</v>
      </c>
      <c r="H101" s="108"/>
      <c r="I101" s="108"/>
      <c r="J101" s="108"/>
      <c r="K101" s="108"/>
      <c r="V101" s="108"/>
      <c r="W101" s="108"/>
      <c r="X101" s="108"/>
      <c r="Y101" s="108"/>
      <c r="Z101" s="108"/>
      <c r="AA101" s="108"/>
      <c r="AB101" s="108"/>
      <c r="AC101" s="108"/>
      <c r="AD101" s="108"/>
      <c r="AE101" s="108"/>
      <c r="AF101" s="108"/>
      <c r="AG101" s="108"/>
    </row>
    <row r="102" spans="1:33" s="141" customFormat="1" ht="13.7" customHeight="1">
      <c r="A102" s="108">
        <v>1</v>
      </c>
      <c r="B102" s="4" t="s">
        <v>507</v>
      </c>
      <c r="C102" s="4"/>
      <c r="D102" s="18">
        <v>1</v>
      </c>
      <c r="E102" s="4" t="s">
        <v>137</v>
      </c>
      <c r="F102" s="4">
        <v>1</v>
      </c>
      <c r="G102" s="4" t="s">
        <v>367</v>
      </c>
      <c r="H102" s="19">
        <v>8</v>
      </c>
      <c r="I102" s="19"/>
      <c r="J102" s="18"/>
      <c r="K102" s="18"/>
      <c r="L102" s="24"/>
      <c r="M102" s="24"/>
      <c r="N102" s="24"/>
      <c r="O102" s="24"/>
      <c r="P102" s="24"/>
      <c r="Q102" s="24"/>
      <c r="V102" s="108"/>
      <c r="W102" s="108"/>
      <c r="X102" s="108"/>
      <c r="Y102" s="108"/>
      <c r="Z102" s="108"/>
      <c r="AA102" s="108"/>
      <c r="AB102" s="108"/>
      <c r="AC102" s="108"/>
      <c r="AD102" s="108"/>
      <c r="AE102" s="108"/>
      <c r="AF102" s="108"/>
      <c r="AG102" s="108"/>
    </row>
    <row r="103" spans="1:33" s="141" customFormat="1" ht="13.7" customHeight="1">
      <c r="A103" s="108">
        <v>2</v>
      </c>
      <c r="B103" s="4" t="s">
        <v>508</v>
      </c>
      <c r="C103" s="4"/>
      <c r="D103" s="18">
        <v>2</v>
      </c>
      <c r="E103" s="4" t="s">
        <v>138</v>
      </c>
      <c r="F103" s="4">
        <v>2</v>
      </c>
      <c r="G103" s="4" t="s">
        <v>368</v>
      </c>
      <c r="H103" s="19">
        <v>15</v>
      </c>
      <c r="I103" s="19"/>
      <c r="J103" s="18"/>
      <c r="K103" s="18"/>
      <c r="L103" s="24"/>
      <c r="M103" s="24"/>
      <c r="N103" s="24"/>
      <c r="O103" s="24"/>
      <c r="P103" s="24"/>
      <c r="Q103" s="24"/>
      <c r="V103" s="108"/>
      <c r="W103" s="108"/>
      <c r="X103" s="108"/>
      <c r="Y103" s="108"/>
      <c r="Z103" s="108"/>
      <c r="AA103" s="108"/>
      <c r="AB103" s="108"/>
      <c r="AC103" s="108"/>
      <c r="AD103" s="108"/>
      <c r="AE103" s="108"/>
      <c r="AF103" s="108"/>
      <c r="AG103" s="108"/>
    </row>
    <row r="104" spans="1:33" s="141" customFormat="1" ht="13.7" customHeight="1">
      <c r="A104" s="108">
        <v>3</v>
      </c>
      <c r="B104" s="4" t="s">
        <v>534</v>
      </c>
      <c r="C104" s="4"/>
      <c r="D104" s="18">
        <v>3</v>
      </c>
      <c r="E104" s="4" t="s">
        <v>139</v>
      </c>
      <c r="F104" s="4">
        <v>3</v>
      </c>
      <c r="G104" s="4" t="s">
        <v>369</v>
      </c>
      <c r="H104" s="19">
        <v>8</v>
      </c>
      <c r="I104" s="19"/>
      <c r="J104" s="18"/>
      <c r="K104" s="18"/>
      <c r="L104" s="24"/>
      <c r="M104" s="24"/>
      <c r="N104" s="24"/>
      <c r="O104" s="24"/>
      <c r="P104" s="24"/>
      <c r="Q104" s="24"/>
      <c r="V104" s="108"/>
      <c r="W104" s="108"/>
      <c r="X104" s="108"/>
      <c r="Y104" s="108"/>
      <c r="Z104" s="108"/>
      <c r="AA104" s="108"/>
      <c r="AB104" s="108"/>
      <c r="AC104" s="108"/>
      <c r="AD104" s="108"/>
      <c r="AE104" s="108"/>
      <c r="AF104" s="108"/>
      <c r="AG104" s="108"/>
    </row>
    <row r="105" spans="1:33" s="141" customFormat="1" ht="13.7" customHeight="1">
      <c r="A105" s="108">
        <v>4</v>
      </c>
      <c r="B105" s="4" t="s">
        <v>509</v>
      </c>
      <c r="C105" s="4"/>
      <c r="D105" s="4">
        <v>4</v>
      </c>
      <c r="E105" s="4" t="s">
        <v>140</v>
      </c>
      <c r="F105" s="4">
        <v>4</v>
      </c>
      <c r="G105" s="4" t="s">
        <v>370</v>
      </c>
      <c r="H105" s="19">
        <v>8</v>
      </c>
      <c r="I105" s="19"/>
      <c r="J105" s="4"/>
      <c r="K105" s="108"/>
      <c r="V105" s="108"/>
      <c r="W105" s="108"/>
      <c r="X105" s="108"/>
      <c r="Y105" s="108"/>
      <c r="Z105" s="108"/>
      <c r="AA105" s="108"/>
      <c r="AB105" s="108"/>
      <c r="AC105" s="108"/>
      <c r="AD105" s="108"/>
      <c r="AE105" s="108"/>
      <c r="AF105" s="108"/>
      <c r="AG105" s="108"/>
    </row>
    <row r="106" spans="1:33" s="141" customFormat="1" ht="13.7" customHeight="1">
      <c r="A106" s="108">
        <v>5</v>
      </c>
      <c r="B106" s="4" t="s">
        <v>780</v>
      </c>
      <c r="C106" s="4"/>
      <c r="D106" s="4">
        <v>5</v>
      </c>
      <c r="E106" s="4" t="s">
        <v>141</v>
      </c>
      <c r="F106" s="4">
        <v>5</v>
      </c>
      <c r="G106" s="4" t="s">
        <v>371</v>
      </c>
      <c r="H106" s="19">
        <v>8</v>
      </c>
      <c r="I106" s="19"/>
      <c r="J106" s="4"/>
      <c r="K106" s="108"/>
      <c r="V106" s="108"/>
      <c r="W106" s="108"/>
      <c r="X106" s="108"/>
      <c r="Y106" s="108"/>
      <c r="Z106" s="108"/>
      <c r="AA106" s="108"/>
      <c r="AB106" s="108"/>
      <c r="AC106" s="108"/>
      <c r="AD106" s="108"/>
      <c r="AE106" s="108"/>
      <c r="AF106" s="108"/>
      <c r="AG106" s="108"/>
    </row>
    <row r="107" spans="1:33" s="141" customFormat="1" ht="13.7" customHeight="1">
      <c r="A107" s="108"/>
      <c r="B107" s="4" t="s">
        <v>100</v>
      </c>
      <c r="C107" s="4"/>
      <c r="D107" s="4"/>
      <c r="E107" s="4" t="s">
        <v>333</v>
      </c>
      <c r="F107" s="19">
        <v>6</v>
      </c>
      <c r="G107" s="19" t="s">
        <v>489</v>
      </c>
      <c r="H107" s="19">
        <v>8</v>
      </c>
      <c r="I107" s="19"/>
      <c r="J107" s="4"/>
      <c r="K107" s="108"/>
      <c r="V107" s="108"/>
      <c r="W107" s="108"/>
      <c r="X107" s="108"/>
      <c r="Y107" s="108"/>
      <c r="Z107" s="108"/>
      <c r="AA107" s="108"/>
      <c r="AB107" s="108"/>
      <c r="AC107" s="108"/>
      <c r="AD107" s="108"/>
      <c r="AE107" s="108"/>
      <c r="AF107" s="108"/>
      <c r="AG107" s="108"/>
    </row>
    <row r="108" spans="1:33" s="141" customFormat="1" ht="13.7" customHeight="1">
      <c r="A108" s="108"/>
      <c r="B108" s="108"/>
      <c r="C108" s="108"/>
      <c r="D108" s="108"/>
      <c r="E108" s="108"/>
      <c r="F108" s="108">
        <v>7</v>
      </c>
      <c r="G108" s="108" t="s">
        <v>333</v>
      </c>
      <c r="H108" s="108">
        <v>8</v>
      </c>
      <c r="I108" s="108"/>
      <c r="J108" s="108"/>
      <c r="K108" s="108"/>
      <c r="V108" s="108"/>
      <c r="W108" s="108"/>
      <c r="X108" s="108"/>
      <c r="Y108" s="108"/>
      <c r="Z108" s="108"/>
      <c r="AA108" s="108"/>
      <c r="AB108" s="108"/>
      <c r="AC108" s="108"/>
      <c r="AD108" s="108"/>
      <c r="AE108" s="108"/>
      <c r="AF108" s="108"/>
      <c r="AG108" s="108"/>
    </row>
    <row r="109" spans="1:33" s="7" customFormat="1" ht="13.7" customHeight="1">
      <c r="A109" s="4"/>
      <c r="B109" s="4"/>
      <c r="C109" s="4"/>
      <c r="D109" s="4"/>
      <c r="E109" s="5"/>
      <c r="F109" s="4"/>
      <c r="G109" s="4"/>
      <c r="H109" s="4"/>
      <c r="I109" s="4"/>
      <c r="J109" s="4"/>
      <c r="K109" s="4"/>
      <c r="V109" s="4"/>
      <c r="W109" s="4"/>
      <c r="X109" s="4"/>
      <c r="Y109" s="4"/>
      <c r="Z109" s="4"/>
      <c r="AA109" s="4"/>
      <c r="AB109" s="4"/>
      <c r="AC109" s="4"/>
      <c r="AD109" s="4"/>
      <c r="AE109" s="4"/>
      <c r="AF109" s="4"/>
      <c r="AG109" s="4"/>
    </row>
    <row r="110" spans="1:33" s="7" customFormat="1" ht="13.7" customHeight="1">
      <c r="A110" s="4"/>
      <c r="B110" s="4"/>
      <c r="C110" s="4"/>
      <c r="D110" s="4"/>
      <c r="E110" s="4"/>
      <c r="F110" s="4"/>
      <c r="G110" s="4"/>
      <c r="H110" s="4"/>
      <c r="I110" s="4"/>
      <c r="J110" s="4"/>
      <c r="K110" s="4"/>
      <c r="V110" s="4"/>
      <c r="W110" s="4"/>
      <c r="X110" s="4"/>
      <c r="Y110" s="4"/>
      <c r="Z110" s="4"/>
      <c r="AA110" s="4"/>
      <c r="AB110" s="4"/>
      <c r="AC110" s="4"/>
      <c r="AD110" s="4"/>
      <c r="AE110" s="4"/>
      <c r="AF110" s="4"/>
      <c r="AG110" s="4"/>
    </row>
    <row r="111" spans="1:33" s="7" customFormat="1" ht="13.7" customHeight="1">
      <c r="A111" s="4"/>
      <c r="B111" s="4"/>
      <c r="C111" s="4"/>
      <c r="D111" s="4"/>
      <c r="E111" s="4"/>
      <c r="F111" s="4"/>
      <c r="G111" s="4"/>
      <c r="H111" s="4"/>
      <c r="I111" s="4"/>
      <c r="J111" s="4"/>
      <c r="K111" s="4"/>
      <c r="V111" s="4"/>
      <c r="W111" s="4"/>
      <c r="X111" s="4"/>
      <c r="Y111" s="4"/>
      <c r="Z111" s="4"/>
      <c r="AA111" s="4"/>
      <c r="AB111" s="4"/>
      <c r="AC111" s="4"/>
      <c r="AD111" s="4"/>
      <c r="AE111" s="4"/>
      <c r="AF111" s="4"/>
      <c r="AG111" s="4"/>
    </row>
    <row r="112" spans="1:33" s="7" customFormat="1" ht="13.7" customHeight="1">
      <c r="A112" s="4"/>
      <c r="B112" s="4"/>
      <c r="C112" s="4"/>
      <c r="D112" s="4"/>
      <c r="E112" s="4"/>
      <c r="F112" s="4"/>
      <c r="G112" s="4"/>
      <c r="H112" s="4"/>
      <c r="I112" s="4"/>
      <c r="J112" s="4"/>
      <c r="K112" s="4"/>
      <c r="V112" s="4"/>
      <c r="W112" s="4"/>
      <c r="X112" s="4"/>
      <c r="Y112" s="4"/>
      <c r="Z112" s="4"/>
      <c r="AA112" s="4"/>
      <c r="AB112" s="4"/>
      <c r="AC112" s="4"/>
      <c r="AD112" s="4"/>
      <c r="AE112" s="4"/>
      <c r="AF112" s="4"/>
      <c r="AG112" s="4"/>
    </row>
    <row r="113" spans="1:33" s="7" customFormat="1" ht="13.7" customHeight="1">
      <c r="A113" s="4"/>
      <c r="B113" s="4"/>
      <c r="C113" s="4"/>
      <c r="D113" s="4"/>
      <c r="E113" s="4"/>
      <c r="F113" s="4"/>
      <c r="G113" s="4"/>
      <c r="H113" s="4"/>
      <c r="I113" s="4"/>
      <c r="J113" s="4"/>
      <c r="K113" s="4"/>
      <c r="V113" s="4"/>
      <c r="W113" s="4"/>
      <c r="X113" s="4"/>
      <c r="Y113" s="4"/>
      <c r="Z113" s="4"/>
      <c r="AA113" s="4"/>
      <c r="AB113" s="4"/>
      <c r="AC113" s="4"/>
      <c r="AD113" s="4"/>
      <c r="AE113" s="4"/>
      <c r="AF113" s="4"/>
      <c r="AG113" s="4"/>
    </row>
    <row r="114" spans="1:33" s="7" customFormat="1">
      <c r="A114" s="4"/>
      <c r="B114" s="4"/>
      <c r="C114" s="4"/>
      <c r="D114" s="4"/>
      <c r="E114" s="4"/>
      <c r="F114" s="4"/>
      <c r="G114" s="4"/>
      <c r="H114" s="4"/>
      <c r="I114" s="4"/>
      <c r="J114" s="4"/>
      <c r="K114" s="4"/>
      <c r="V114" s="4"/>
      <c r="W114" s="4"/>
      <c r="X114" s="4"/>
      <c r="Y114" s="4"/>
      <c r="Z114" s="4"/>
      <c r="AA114" s="4"/>
      <c r="AB114" s="4"/>
      <c r="AC114" s="4"/>
      <c r="AD114" s="4"/>
      <c r="AE114" s="4"/>
      <c r="AF114" s="4"/>
      <c r="AG114" s="4"/>
    </row>
    <row r="115" spans="1:33" s="7" customFormat="1">
      <c r="A115" s="4"/>
      <c r="B115" s="4"/>
      <c r="C115" s="4"/>
      <c r="D115" s="4"/>
      <c r="E115" s="4"/>
      <c r="F115" s="4"/>
      <c r="G115" s="4"/>
      <c r="H115" s="4"/>
      <c r="I115" s="4"/>
      <c r="J115" s="4"/>
      <c r="K115" s="4"/>
      <c r="V115" s="4"/>
      <c r="W115" s="4"/>
      <c r="X115" s="4"/>
      <c r="Y115" s="4"/>
      <c r="Z115" s="4"/>
      <c r="AA115" s="4"/>
      <c r="AB115" s="4"/>
      <c r="AC115" s="4"/>
      <c r="AD115" s="4"/>
      <c r="AE115" s="4"/>
      <c r="AF115" s="4"/>
      <c r="AG115" s="4"/>
    </row>
    <row r="116" spans="1:33" s="7" customFormat="1">
      <c r="A116" s="4"/>
      <c r="B116" s="4"/>
      <c r="C116" s="4"/>
      <c r="D116" s="4"/>
      <c r="E116" s="4"/>
      <c r="F116" s="4"/>
      <c r="G116" s="4"/>
      <c r="H116" s="4"/>
      <c r="I116" s="4"/>
      <c r="J116" s="4"/>
      <c r="K116" s="4"/>
      <c r="V116" s="4"/>
      <c r="W116" s="4"/>
      <c r="X116" s="4"/>
      <c r="Y116" s="4"/>
      <c r="Z116" s="4"/>
      <c r="AA116" s="4"/>
      <c r="AB116" s="4"/>
      <c r="AC116" s="4"/>
      <c r="AD116" s="4"/>
      <c r="AE116" s="4"/>
      <c r="AF116" s="4"/>
      <c r="AG116" s="4"/>
    </row>
    <row r="117" spans="1:33" s="7" customFormat="1">
      <c r="A117" s="4"/>
      <c r="B117" s="4"/>
      <c r="C117" s="4"/>
      <c r="D117" s="4"/>
      <c r="E117" s="4"/>
      <c r="F117" s="4"/>
      <c r="G117" s="4"/>
      <c r="H117" s="4"/>
      <c r="I117" s="4"/>
      <c r="J117" s="4"/>
      <c r="K117" s="4"/>
      <c r="V117" s="4"/>
      <c r="W117" s="4"/>
      <c r="X117" s="4"/>
      <c r="Y117" s="4"/>
      <c r="Z117" s="4"/>
      <c r="AA117" s="4"/>
      <c r="AB117" s="4"/>
      <c r="AC117" s="4"/>
      <c r="AD117" s="4"/>
      <c r="AE117" s="4"/>
      <c r="AF117" s="4"/>
      <c r="AG117" s="4"/>
    </row>
    <row r="118" spans="1:33" s="7" customFormat="1">
      <c r="V118" s="4"/>
      <c r="W118" s="4"/>
      <c r="X118" s="4"/>
      <c r="Y118" s="4"/>
      <c r="Z118" s="4"/>
      <c r="AA118" s="4"/>
      <c r="AB118" s="4"/>
      <c r="AC118" s="4"/>
      <c r="AD118" s="4"/>
      <c r="AE118" s="4"/>
      <c r="AF118" s="4"/>
      <c r="AG118" s="4"/>
    </row>
    <row r="119" spans="1:33" s="7" customFormat="1">
      <c r="V119" s="4"/>
      <c r="W119" s="4"/>
      <c r="X119" s="4"/>
      <c r="Y119" s="4"/>
      <c r="Z119" s="4"/>
      <c r="AA119" s="4"/>
      <c r="AB119" s="4"/>
      <c r="AC119" s="4"/>
      <c r="AD119" s="4"/>
      <c r="AE119" s="4"/>
      <c r="AF119" s="4"/>
      <c r="AG119" s="4"/>
    </row>
    <row r="120" spans="1:33" s="7" customFormat="1">
      <c r="V120" s="4"/>
      <c r="W120" s="4"/>
      <c r="X120" s="4"/>
      <c r="Y120" s="4"/>
      <c r="Z120" s="4"/>
      <c r="AA120" s="4"/>
      <c r="AB120" s="4"/>
      <c r="AC120" s="4"/>
      <c r="AD120" s="4"/>
      <c r="AE120" s="4"/>
      <c r="AF120" s="4"/>
      <c r="AG120" s="4"/>
    </row>
    <row r="121" spans="1:33" s="7" customFormat="1">
      <c r="V121" s="4"/>
      <c r="W121" s="4"/>
      <c r="X121" s="4"/>
      <c r="Y121" s="4"/>
      <c r="Z121" s="4"/>
      <c r="AA121" s="4"/>
      <c r="AB121" s="4"/>
      <c r="AC121" s="4"/>
      <c r="AD121" s="4"/>
      <c r="AE121" s="4"/>
      <c r="AF121" s="4"/>
      <c r="AG121" s="4"/>
    </row>
    <row r="122" spans="1:33" s="7" customFormat="1">
      <c r="V122" s="4"/>
      <c r="W122" s="4"/>
      <c r="X122" s="4"/>
      <c r="Y122" s="4"/>
      <c r="Z122" s="4"/>
      <c r="AA122" s="4"/>
      <c r="AB122" s="4"/>
      <c r="AC122" s="4"/>
      <c r="AD122" s="4"/>
      <c r="AE122" s="4"/>
      <c r="AF122" s="4"/>
      <c r="AG122" s="4"/>
    </row>
    <row r="123" spans="1:33" s="7" customFormat="1">
      <c r="V123" s="4"/>
      <c r="W123" s="4"/>
      <c r="X123" s="4"/>
      <c r="Y123" s="4"/>
      <c r="Z123" s="4"/>
      <c r="AA123" s="4"/>
      <c r="AB123" s="4"/>
      <c r="AC123" s="4"/>
      <c r="AD123" s="4"/>
      <c r="AE123" s="4"/>
      <c r="AF123" s="4"/>
      <c r="AG123" s="4"/>
    </row>
    <row r="124" spans="1:33" s="7" customFormat="1">
      <c r="V124" s="4"/>
      <c r="W124" s="4"/>
      <c r="X124" s="4"/>
      <c r="Y124" s="4"/>
      <c r="Z124" s="4"/>
      <c r="AA124" s="4"/>
      <c r="AB124" s="4"/>
      <c r="AC124" s="4"/>
      <c r="AD124" s="4"/>
      <c r="AE124" s="4"/>
      <c r="AF124" s="4"/>
      <c r="AG124" s="4"/>
    </row>
    <row r="125" spans="1:33" s="7" customFormat="1">
      <c r="V125" s="4"/>
      <c r="W125" s="4"/>
      <c r="X125" s="4"/>
      <c r="Y125" s="4"/>
      <c r="Z125" s="4"/>
      <c r="AA125" s="4"/>
      <c r="AB125" s="4"/>
      <c r="AC125" s="4"/>
      <c r="AD125" s="4"/>
      <c r="AE125" s="4"/>
      <c r="AF125" s="4"/>
      <c r="AG125" s="4"/>
    </row>
    <row r="126" spans="1:33" s="7" customFormat="1">
      <c r="V126" s="4"/>
      <c r="W126" s="4"/>
      <c r="X126" s="4"/>
      <c r="Y126" s="4"/>
      <c r="Z126" s="4"/>
      <c r="AA126" s="4"/>
      <c r="AB126" s="4"/>
      <c r="AC126" s="4"/>
      <c r="AD126" s="4"/>
      <c r="AE126" s="4"/>
      <c r="AF126" s="4"/>
      <c r="AG126" s="4"/>
    </row>
    <row r="127" spans="1:33" s="7" customFormat="1">
      <c r="V127" s="4"/>
      <c r="W127" s="4"/>
      <c r="X127" s="4"/>
      <c r="Y127" s="4"/>
      <c r="Z127" s="4"/>
      <c r="AA127" s="4"/>
      <c r="AB127" s="4"/>
      <c r="AC127" s="4"/>
      <c r="AD127" s="4"/>
      <c r="AE127" s="4"/>
      <c r="AF127" s="4"/>
      <c r="AG127" s="4"/>
    </row>
    <row r="128" spans="1:33" s="7" customFormat="1">
      <c r="V128" s="4"/>
      <c r="W128" s="4"/>
      <c r="X128" s="4"/>
      <c r="Y128" s="4"/>
      <c r="Z128" s="4"/>
      <c r="AA128" s="4"/>
      <c r="AB128" s="4"/>
      <c r="AC128" s="4"/>
      <c r="AD128" s="4"/>
      <c r="AE128" s="4"/>
      <c r="AF128" s="4"/>
      <c r="AG128" s="4"/>
    </row>
    <row r="129" spans="1:33" s="7" customFormat="1">
      <c r="V129" s="4"/>
      <c r="W129" s="4"/>
      <c r="X129" s="4"/>
      <c r="Y129" s="4"/>
      <c r="Z129" s="4"/>
      <c r="AA129" s="4"/>
      <c r="AB129" s="4"/>
      <c r="AC129" s="4"/>
      <c r="AD129" s="4"/>
      <c r="AE129" s="4"/>
      <c r="AF129" s="4"/>
      <c r="AG129" s="4"/>
    </row>
    <row r="130" spans="1:33" s="7" customFormat="1">
      <c r="V130" s="4"/>
      <c r="W130" s="4"/>
      <c r="X130" s="4"/>
      <c r="Y130" s="4"/>
      <c r="Z130" s="4"/>
      <c r="AA130" s="4"/>
      <c r="AB130" s="4"/>
      <c r="AC130" s="4"/>
      <c r="AD130" s="4"/>
      <c r="AE130" s="4"/>
      <c r="AF130" s="4"/>
      <c r="AG130" s="4"/>
    </row>
    <row r="131" spans="1:33" s="7" customFormat="1">
      <c r="V131" s="4"/>
      <c r="W131" s="4"/>
      <c r="X131" s="4"/>
      <c r="Y131" s="4"/>
      <c r="Z131" s="4"/>
      <c r="AA131" s="4"/>
      <c r="AB131" s="4"/>
      <c r="AC131" s="4"/>
      <c r="AD131" s="4"/>
      <c r="AE131" s="4"/>
      <c r="AF131" s="4"/>
      <c r="AG131" s="4"/>
    </row>
    <row r="132" spans="1:33" s="7" customFormat="1">
      <c r="V132" s="4"/>
      <c r="W132" s="4"/>
      <c r="X132" s="4"/>
      <c r="Y132" s="4"/>
      <c r="Z132" s="4"/>
      <c r="AA132" s="4"/>
      <c r="AB132" s="4"/>
      <c r="AC132" s="4"/>
      <c r="AD132" s="4"/>
      <c r="AE132" s="4"/>
      <c r="AF132" s="4"/>
      <c r="AG132" s="4"/>
    </row>
    <row r="133" spans="1:33" s="7" customFormat="1">
      <c r="V133" s="4"/>
      <c r="W133" s="4"/>
      <c r="X133" s="4"/>
      <c r="Y133" s="4"/>
      <c r="Z133" s="4"/>
      <c r="AA133" s="4"/>
      <c r="AB133" s="4"/>
      <c r="AC133" s="4"/>
      <c r="AD133" s="4"/>
      <c r="AE133" s="4"/>
      <c r="AF133" s="4"/>
      <c r="AG133" s="4"/>
    </row>
    <row r="134" spans="1:33" s="7" customFormat="1">
      <c r="V134" s="4"/>
      <c r="W134" s="4"/>
      <c r="X134" s="4"/>
      <c r="Y134" s="4"/>
      <c r="Z134" s="4"/>
      <c r="AA134" s="4"/>
      <c r="AB134" s="4"/>
      <c r="AC134" s="4"/>
      <c r="AD134" s="4"/>
      <c r="AE134" s="4"/>
      <c r="AF134" s="4"/>
      <c r="AG134" s="4"/>
    </row>
    <row r="135" spans="1:33" s="7" customFormat="1">
      <c r="V135" s="4"/>
      <c r="W135" s="4"/>
      <c r="X135" s="4"/>
      <c r="Y135" s="4"/>
      <c r="Z135" s="4"/>
      <c r="AA135" s="4"/>
      <c r="AB135" s="4"/>
      <c r="AC135" s="4"/>
      <c r="AD135" s="4"/>
      <c r="AE135" s="4"/>
      <c r="AF135" s="4"/>
      <c r="AG135" s="4"/>
    </row>
    <row r="136" spans="1:33" s="7" customFormat="1">
      <c r="V136" s="4"/>
      <c r="W136" s="4"/>
      <c r="X136" s="4"/>
      <c r="Y136" s="4"/>
      <c r="Z136" s="4"/>
      <c r="AA136" s="4"/>
      <c r="AB136" s="4"/>
      <c r="AC136" s="4"/>
      <c r="AD136" s="4"/>
      <c r="AE136" s="4"/>
      <c r="AF136" s="4"/>
      <c r="AG136" s="4"/>
    </row>
    <row r="137" spans="1:33" s="7" customFormat="1">
      <c r="V137" s="4"/>
      <c r="W137" s="4"/>
      <c r="X137" s="4"/>
      <c r="Y137" s="4"/>
      <c r="Z137" s="4"/>
      <c r="AA137" s="4"/>
      <c r="AB137" s="4"/>
      <c r="AC137" s="4"/>
      <c r="AD137" s="4"/>
      <c r="AE137" s="4"/>
      <c r="AF137" s="4"/>
      <c r="AG137" s="4"/>
    </row>
    <row r="138" spans="1:33" s="7" customFormat="1">
      <c r="V138" s="4"/>
      <c r="W138" s="4"/>
      <c r="X138" s="4"/>
      <c r="Y138" s="4"/>
      <c r="Z138" s="4"/>
      <c r="AA138" s="4"/>
      <c r="AB138" s="4"/>
      <c r="AC138" s="4"/>
      <c r="AD138" s="4"/>
      <c r="AE138" s="4"/>
      <c r="AF138" s="4"/>
      <c r="AG138" s="4"/>
    </row>
    <row r="139" spans="1:33" s="7" customFormat="1">
      <c r="V139" s="4"/>
      <c r="W139" s="4"/>
      <c r="X139" s="4"/>
      <c r="Y139" s="4"/>
      <c r="Z139" s="4"/>
      <c r="AA139" s="4"/>
      <c r="AB139" s="4"/>
      <c r="AC139" s="4"/>
      <c r="AD139" s="4"/>
      <c r="AE139" s="4"/>
      <c r="AF139" s="4"/>
      <c r="AG139" s="4"/>
    </row>
    <row r="140" spans="1:33" s="7" customFormat="1">
      <c r="V140" s="4"/>
      <c r="W140" s="4"/>
      <c r="X140" s="4"/>
      <c r="Y140" s="4"/>
      <c r="Z140" s="4"/>
      <c r="AA140" s="4"/>
      <c r="AB140" s="4"/>
      <c r="AC140" s="4"/>
      <c r="AD140" s="4"/>
      <c r="AE140" s="4"/>
      <c r="AF140" s="4"/>
      <c r="AG140" s="4"/>
    </row>
    <row r="141" spans="1:33" s="7" customFormat="1">
      <c r="V141" s="4"/>
      <c r="W141" s="4"/>
      <c r="X141" s="4"/>
      <c r="Y141" s="4"/>
      <c r="Z141" s="4"/>
      <c r="AA141" s="4"/>
      <c r="AB141" s="4"/>
      <c r="AC141" s="4"/>
      <c r="AD141" s="4"/>
      <c r="AE141" s="4"/>
      <c r="AF141" s="4"/>
      <c r="AG141" s="4"/>
    </row>
    <row r="142" spans="1:33" s="7" customFormat="1">
      <c r="V142" s="4"/>
      <c r="W142" s="4"/>
      <c r="X142" s="4"/>
      <c r="Y142" s="4"/>
      <c r="Z142" s="4"/>
      <c r="AA142" s="4"/>
      <c r="AB142" s="4"/>
      <c r="AC142" s="4"/>
      <c r="AD142" s="4"/>
      <c r="AE142" s="4"/>
      <c r="AF142" s="4"/>
      <c r="AG142" s="4"/>
    </row>
    <row r="143" spans="1:33" s="7" customFormat="1">
      <c r="V143" s="4"/>
      <c r="W143" s="4"/>
      <c r="X143" s="4"/>
      <c r="Y143" s="4"/>
      <c r="Z143" s="4"/>
      <c r="AA143" s="4"/>
      <c r="AB143" s="4"/>
      <c r="AC143" s="4"/>
      <c r="AD143" s="4"/>
      <c r="AE143" s="4"/>
      <c r="AF143" s="4"/>
      <c r="AG143" s="4"/>
    </row>
    <row r="144" spans="1:33" s="7" customFormat="1">
      <c r="A144" s="4">
        <v>0</v>
      </c>
      <c r="B144" s="4" t="s">
        <v>638</v>
      </c>
      <c r="C144" s="4"/>
      <c r="D144" s="4"/>
      <c r="E144" s="4"/>
      <c r="F144" s="4">
        <v>0</v>
      </c>
      <c r="G144" s="4"/>
      <c r="H144" s="4"/>
      <c r="I144" s="4"/>
      <c r="V144" s="4"/>
      <c r="W144" s="4"/>
      <c r="X144" s="4" t="s">
        <v>638</v>
      </c>
      <c r="Y144" s="4"/>
      <c r="Z144" s="4"/>
      <c r="AA144" s="4"/>
      <c r="AB144" s="4"/>
      <c r="AC144" s="4"/>
      <c r="AD144" s="4"/>
      <c r="AE144" s="4"/>
      <c r="AF144" s="4"/>
      <c r="AG144" s="4"/>
    </row>
    <row r="145" spans="1:34" s="7" customFormat="1" ht="15" customHeight="1">
      <c r="A145" s="4">
        <v>1</v>
      </c>
      <c r="B145" s="4" t="s">
        <v>12</v>
      </c>
      <c r="C145" s="4"/>
      <c r="D145" s="4">
        <v>1</v>
      </c>
      <c r="E145" s="5" t="s">
        <v>10</v>
      </c>
      <c r="F145" s="4">
        <v>1</v>
      </c>
      <c r="G145" s="4"/>
      <c r="H145" s="4"/>
      <c r="I145" s="4"/>
      <c r="V145" s="4"/>
      <c r="W145" s="4"/>
      <c r="X145" s="4" t="s">
        <v>491</v>
      </c>
      <c r="Y145" s="4">
        <v>5</v>
      </c>
      <c r="Z145" s="19"/>
      <c r="AA145" s="19"/>
      <c r="AB145" s="18"/>
      <c r="AC145" s="18"/>
      <c r="AD145" s="18"/>
      <c r="AE145" s="18"/>
      <c r="AF145" s="18"/>
      <c r="AG145" s="18"/>
      <c r="AH145" s="24"/>
    </row>
    <row r="146" spans="1:34" s="7" customFormat="1">
      <c r="A146" s="4">
        <v>2</v>
      </c>
      <c r="B146" s="4" t="s">
        <v>510</v>
      </c>
      <c r="C146" s="4"/>
      <c r="D146" s="4">
        <v>2</v>
      </c>
      <c r="E146" s="4" t="s">
        <v>9</v>
      </c>
      <c r="F146" s="4">
        <v>2</v>
      </c>
      <c r="G146" s="4"/>
      <c r="H146" s="4"/>
      <c r="I146" s="4"/>
      <c r="V146" s="4"/>
      <c r="W146" s="4"/>
      <c r="X146" s="4" t="s">
        <v>486</v>
      </c>
      <c r="Y146" s="4">
        <v>5</v>
      </c>
      <c r="Z146" s="19"/>
      <c r="AA146" s="19"/>
      <c r="AB146" s="18"/>
      <c r="AC146" s="18"/>
      <c r="AD146" s="18"/>
      <c r="AE146" s="18"/>
      <c r="AF146" s="18"/>
      <c r="AG146" s="18"/>
      <c r="AH146" s="24"/>
    </row>
    <row r="147" spans="1:34" s="7" customFormat="1" ht="15" customHeight="1">
      <c r="A147" s="4">
        <v>3</v>
      </c>
      <c r="B147" s="4" t="s">
        <v>692</v>
      </c>
      <c r="C147" s="4"/>
      <c r="D147" s="4">
        <v>3</v>
      </c>
      <c r="E147" s="4" t="s">
        <v>15</v>
      </c>
      <c r="F147" s="4">
        <v>3</v>
      </c>
      <c r="G147" s="4"/>
      <c r="H147" s="4"/>
      <c r="I147" s="4"/>
      <c r="V147" s="4"/>
      <c r="W147" s="4"/>
      <c r="X147" s="4" t="s">
        <v>601</v>
      </c>
      <c r="Y147" s="4">
        <v>8</v>
      </c>
      <c r="Z147" s="19"/>
      <c r="AA147" s="19"/>
      <c r="AB147" s="18"/>
      <c r="AC147" s="18"/>
      <c r="AD147" s="18"/>
      <c r="AE147" s="18"/>
      <c r="AF147" s="18"/>
      <c r="AG147" s="18"/>
      <c r="AH147" s="24"/>
    </row>
    <row r="148" spans="1:34" s="7" customFormat="1">
      <c r="A148" s="4">
        <v>4</v>
      </c>
      <c r="B148" s="4" t="s">
        <v>693</v>
      </c>
      <c r="C148" s="4"/>
      <c r="D148" s="4">
        <v>4</v>
      </c>
      <c r="E148" s="4" t="s">
        <v>778</v>
      </c>
      <c r="F148" s="4">
        <v>4</v>
      </c>
      <c r="G148" s="4"/>
      <c r="H148" s="4"/>
      <c r="I148" s="4"/>
      <c r="V148" s="4"/>
      <c r="W148" s="4"/>
      <c r="X148" s="4" t="s">
        <v>603</v>
      </c>
      <c r="Y148" s="4">
        <v>5</v>
      </c>
      <c r="Z148" s="19"/>
      <c r="AA148" s="19"/>
      <c r="AB148" s="4"/>
      <c r="AC148" s="4"/>
      <c r="AD148" s="4"/>
      <c r="AE148" s="4"/>
      <c r="AF148" s="4"/>
      <c r="AG148" s="4"/>
    </row>
    <row r="149" spans="1:34" s="7" customFormat="1" ht="15" customHeight="1">
      <c r="A149" s="4">
        <v>5</v>
      </c>
      <c r="B149" s="4" t="s">
        <v>350</v>
      </c>
      <c r="C149" s="4"/>
      <c r="D149" s="4">
        <v>5</v>
      </c>
      <c r="E149" s="4" t="s">
        <v>11</v>
      </c>
      <c r="F149" s="4">
        <v>5</v>
      </c>
      <c r="G149" s="4"/>
      <c r="H149" s="4"/>
      <c r="I149" s="4"/>
      <c r="V149" s="4"/>
      <c r="W149" s="4"/>
      <c r="X149" s="4" t="s">
        <v>490</v>
      </c>
      <c r="Y149" s="4">
        <v>5</v>
      </c>
      <c r="Z149" s="19"/>
      <c r="AA149" s="19"/>
      <c r="AB149" s="4"/>
      <c r="AC149" s="4"/>
      <c r="AD149" s="4"/>
      <c r="AE149" s="4"/>
      <c r="AF149" s="4"/>
      <c r="AG149" s="4"/>
    </row>
    <row r="150" spans="1:34" s="7" customFormat="1">
      <c r="A150" s="4"/>
      <c r="B150" s="4" t="s">
        <v>17</v>
      </c>
      <c r="C150" s="4"/>
      <c r="D150" s="4"/>
      <c r="E150" s="4" t="s">
        <v>333</v>
      </c>
      <c r="F150" s="4">
        <v>6</v>
      </c>
      <c r="G150" s="4"/>
      <c r="H150" s="4"/>
      <c r="I150" s="4"/>
      <c r="V150" s="4"/>
      <c r="W150" s="4"/>
      <c r="X150" s="4" t="s">
        <v>489</v>
      </c>
      <c r="Y150" s="4">
        <v>5</v>
      </c>
      <c r="Z150" s="19"/>
      <c r="AA150" s="19"/>
      <c r="AB150" s="4"/>
      <c r="AC150" s="4"/>
      <c r="AD150" s="4"/>
      <c r="AE150" s="4"/>
      <c r="AF150" s="4"/>
      <c r="AG150" s="4"/>
    </row>
    <row r="151" spans="1:34" s="7" customFormat="1" ht="15" customHeight="1">
      <c r="A151" s="4"/>
      <c r="B151" s="4"/>
      <c r="C151" s="4"/>
      <c r="D151" s="4"/>
      <c r="E151" s="4"/>
      <c r="F151" s="4">
        <v>7</v>
      </c>
      <c r="G151" s="4"/>
      <c r="H151" s="4"/>
      <c r="I151" s="4"/>
      <c r="V151" s="4"/>
      <c r="W151" s="4"/>
      <c r="X151" s="4" t="s">
        <v>333</v>
      </c>
      <c r="Y151" s="4">
        <v>5</v>
      </c>
      <c r="Z151" s="4"/>
      <c r="AA151" s="4"/>
      <c r="AB151" s="4"/>
      <c r="AC151" s="4"/>
      <c r="AD151" s="4"/>
      <c r="AE151" s="4"/>
      <c r="AF151" s="4"/>
      <c r="AG151" s="4"/>
    </row>
    <row r="152" spans="1:34" s="7" customFormat="1">
      <c r="A152" s="4"/>
      <c r="B152" s="4">
        <v>1</v>
      </c>
      <c r="C152" s="4"/>
      <c r="D152" s="4"/>
      <c r="E152" s="5" t="s">
        <v>233</v>
      </c>
      <c r="F152" s="4"/>
      <c r="G152" s="4"/>
      <c r="H152" s="4"/>
      <c r="I152" s="4"/>
      <c r="V152" s="4"/>
      <c r="W152" s="4"/>
      <c r="X152" s="4"/>
      <c r="Y152" s="4"/>
      <c r="Z152" s="4"/>
      <c r="AA152" s="4"/>
      <c r="AB152" s="4"/>
      <c r="AC152" s="4"/>
      <c r="AD152" s="4"/>
      <c r="AE152" s="4"/>
      <c r="AF152" s="4"/>
      <c r="AG152" s="4"/>
    </row>
    <row r="153" spans="1:34" s="7" customFormat="1" ht="15" customHeight="1">
      <c r="A153" s="4"/>
      <c r="B153" s="4">
        <v>2</v>
      </c>
      <c r="C153" s="4"/>
      <c r="D153" s="4"/>
      <c r="E153" s="4"/>
      <c r="F153" s="4"/>
      <c r="G153" s="4"/>
      <c r="H153" s="4"/>
      <c r="I153" s="4"/>
      <c r="V153" s="4"/>
      <c r="W153" s="4"/>
      <c r="X153" s="4"/>
      <c r="Y153" s="4"/>
      <c r="Z153" s="4"/>
      <c r="AA153" s="4"/>
      <c r="AB153" s="4"/>
      <c r="AC153" s="4"/>
      <c r="AD153" s="4"/>
      <c r="AE153" s="4"/>
      <c r="AF153" s="4"/>
      <c r="AG153" s="4"/>
    </row>
    <row r="154" spans="1:34" s="7" customFormat="1">
      <c r="A154" s="4"/>
      <c r="B154" s="4">
        <v>3</v>
      </c>
      <c r="C154" s="4"/>
      <c r="D154" s="4"/>
      <c r="E154" s="4"/>
      <c r="F154" s="4"/>
      <c r="G154" s="4"/>
      <c r="H154" s="4"/>
      <c r="I154" s="4"/>
      <c r="V154" s="4"/>
      <c r="W154" s="4"/>
      <c r="X154" s="4"/>
      <c r="Y154" s="4"/>
      <c r="Z154" s="4"/>
      <c r="AA154" s="4"/>
      <c r="AB154" s="4"/>
      <c r="AC154" s="4"/>
      <c r="AD154" s="4"/>
      <c r="AE154" s="4"/>
      <c r="AF154" s="4"/>
      <c r="AG154" s="4"/>
    </row>
    <row r="155" spans="1:34" s="7" customFormat="1">
      <c r="A155" s="4"/>
      <c r="B155" s="4">
        <v>4</v>
      </c>
      <c r="C155" s="4"/>
      <c r="D155" s="4"/>
      <c r="E155" s="4"/>
      <c r="F155" s="4"/>
      <c r="G155" s="4"/>
      <c r="H155" s="4"/>
      <c r="I155" s="4"/>
      <c r="V155" s="4"/>
      <c r="W155" s="4"/>
      <c r="X155" s="4"/>
      <c r="Y155" s="4"/>
      <c r="Z155" s="4"/>
      <c r="AA155" s="4"/>
      <c r="AB155" s="4"/>
      <c r="AC155" s="4"/>
      <c r="AD155" s="4"/>
      <c r="AE155" s="4"/>
      <c r="AF155" s="4"/>
      <c r="AG155" s="4"/>
    </row>
    <row r="156" spans="1:34" s="7" customFormat="1">
      <c r="A156" s="4"/>
      <c r="B156" s="4">
        <v>5</v>
      </c>
      <c r="C156" s="4"/>
      <c r="D156" s="4"/>
      <c r="E156" s="4"/>
      <c r="F156" s="4"/>
      <c r="G156" s="4"/>
      <c r="H156" s="4"/>
      <c r="I156" s="4"/>
      <c r="V156" s="4"/>
      <c r="W156" s="4"/>
      <c r="X156" s="4"/>
      <c r="Y156" s="4"/>
      <c r="Z156" s="4"/>
      <c r="AA156" s="4"/>
      <c r="AB156" s="4"/>
      <c r="AC156" s="4"/>
      <c r="AD156" s="4"/>
      <c r="AE156" s="4"/>
      <c r="AF156" s="4"/>
      <c r="AG156" s="4"/>
    </row>
    <row r="157" spans="1:34" s="7" customFormat="1">
      <c r="A157" s="4"/>
      <c r="B157" s="4"/>
      <c r="C157" s="4"/>
      <c r="D157" s="4"/>
      <c r="E157" s="4"/>
      <c r="F157" s="4"/>
      <c r="G157" s="4"/>
      <c r="H157" s="4"/>
      <c r="I157" s="4"/>
      <c r="V157" s="4"/>
      <c r="W157" s="4"/>
      <c r="X157" s="4"/>
      <c r="Y157" s="4"/>
      <c r="Z157" s="4"/>
      <c r="AA157" s="4"/>
      <c r="AB157" s="4"/>
      <c r="AC157" s="4"/>
      <c r="AD157" s="4"/>
      <c r="AE157" s="4"/>
      <c r="AF157" s="4"/>
      <c r="AG157" s="4"/>
    </row>
    <row r="158" spans="1:34" s="7" customFormat="1">
      <c r="A158" s="4"/>
      <c r="B158" s="4"/>
      <c r="C158" s="4"/>
      <c r="D158" s="4"/>
      <c r="E158" s="4"/>
      <c r="F158" s="4"/>
      <c r="G158" s="4"/>
      <c r="H158" s="4"/>
      <c r="I158" s="4"/>
      <c r="V158" s="4"/>
      <c r="W158" s="4"/>
      <c r="X158" s="4"/>
      <c r="Y158" s="4"/>
      <c r="Z158" s="4"/>
      <c r="AA158" s="4"/>
      <c r="AB158" s="4"/>
      <c r="AC158" s="4"/>
      <c r="AD158" s="4"/>
      <c r="AE158" s="4"/>
      <c r="AF158" s="4"/>
      <c r="AG158" s="4"/>
    </row>
    <row r="159" spans="1:34" s="7" customFormat="1">
      <c r="A159" s="4"/>
      <c r="B159" s="4"/>
      <c r="C159" s="4"/>
      <c r="D159" s="4"/>
      <c r="E159" s="4"/>
      <c r="F159" s="4"/>
      <c r="G159" s="4"/>
      <c r="H159" s="4"/>
      <c r="I159" s="4"/>
      <c r="V159" s="4"/>
      <c r="W159" s="4"/>
      <c r="X159" s="4"/>
      <c r="Y159" s="4"/>
      <c r="Z159" s="4"/>
      <c r="AA159" s="4"/>
      <c r="AB159" s="4"/>
      <c r="AC159" s="4"/>
      <c r="AD159" s="4"/>
      <c r="AE159" s="4"/>
      <c r="AF159" s="4"/>
      <c r="AG159" s="4"/>
    </row>
    <row r="160" spans="1:34" s="7" customFormat="1">
      <c r="V160" s="4"/>
      <c r="W160" s="4"/>
      <c r="X160" s="4"/>
      <c r="Y160" s="4"/>
      <c r="Z160" s="4"/>
      <c r="AA160" s="4"/>
      <c r="AB160" s="4"/>
      <c r="AC160" s="4"/>
      <c r="AD160" s="4"/>
      <c r="AE160" s="4"/>
      <c r="AF160" s="4"/>
      <c r="AG160" s="4"/>
    </row>
    <row r="161" spans="1:33" s="7" customFormat="1">
      <c r="V161" s="4"/>
      <c r="W161" s="4"/>
      <c r="X161" s="4"/>
      <c r="Y161" s="4"/>
      <c r="Z161" s="4"/>
      <c r="AA161" s="4"/>
      <c r="AB161" s="4"/>
      <c r="AC161" s="4"/>
      <c r="AD161" s="4"/>
      <c r="AE161" s="4"/>
      <c r="AF161" s="4"/>
      <c r="AG161" s="4"/>
    </row>
    <row r="162" spans="1:33" s="7" customFormat="1">
      <c r="V162" s="4"/>
      <c r="W162" s="4"/>
      <c r="X162" s="4"/>
      <c r="Y162" s="4"/>
      <c r="Z162" s="4"/>
      <c r="AA162" s="4"/>
      <c r="AB162" s="4"/>
      <c r="AC162" s="4"/>
      <c r="AD162" s="4"/>
      <c r="AE162" s="4"/>
      <c r="AF162" s="4"/>
      <c r="AG162" s="4"/>
    </row>
    <row r="163" spans="1:33" s="7" customFormat="1">
      <c r="V163" s="4"/>
      <c r="W163" s="4"/>
      <c r="X163" s="4"/>
      <c r="Y163" s="4"/>
      <c r="Z163" s="4"/>
      <c r="AA163" s="4"/>
      <c r="AB163" s="4"/>
      <c r="AC163" s="4"/>
      <c r="AD163" s="4"/>
      <c r="AE163" s="4"/>
      <c r="AF163" s="4"/>
      <c r="AG163" s="4"/>
    </row>
    <row r="164" spans="1:33" s="7" customFormat="1">
      <c r="V164" s="4"/>
      <c r="W164" s="4"/>
      <c r="X164" s="4"/>
      <c r="Y164" s="4"/>
      <c r="Z164" s="4"/>
      <c r="AA164" s="4"/>
      <c r="AB164" s="4"/>
      <c r="AC164" s="4"/>
      <c r="AD164" s="4"/>
      <c r="AE164" s="4"/>
      <c r="AF164" s="4"/>
      <c r="AG164" s="4"/>
    </row>
    <row r="165" spans="1:33" s="7" customFormat="1">
      <c r="B165" s="4"/>
      <c r="C165" s="4"/>
      <c r="D165" s="4"/>
      <c r="E165" s="4"/>
      <c r="F165" s="4"/>
      <c r="G165" s="4"/>
      <c r="H165" s="4"/>
      <c r="I165" s="4"/>
      <c r="V165" s="4"/>
      <c r="W165" s="4"/>
      <c r="X165" s="4"/>
      <c r="Y165" s="4"/>
      <c r="Z165" s="4"/>
      <c r="AA165" s="4"/>
      <c r="AB165" s="4"/>
      <c r="AC165" s="4"/>
      <c r="AD165" s="4"/>
      <c r="AE165" s="4"/>
      <c r="AF165" s="4"/>
      <c r="AG165" s="4"/>
    </row>
    <row r="166" spans="1:33" s="7" customFormat="1">
      <c r="B166" s="20" t="str">
        <f>IF(D1_Conseil_B&gt;1," ",X145)</f>
        <v xml:space="preserve">Se procurer le rapport annuel de l'entreprise (souvent disponible sur le site web du client). </v>
      </c>
      <c r="C166" s="20"/>
      <c r="D166" s="19"/>
      <c r="E166" s="19"/>
      <c r="F166" s="19"/>
      <c r="G166" s="19"/>
      <c r="H166" s="19"/>
      <c r="I166" s="19"/>
      <c r="J166" s="23"/>
      <c r="K166" s="23"/>
      <c r="L166" s="23"/>
      <c r="M166" s="23"/>
      <c r="N166" s="23"/>
      <c r="O166" s="23"/>
      <c r="P166" s="23"/>
      <c r="Q166" s="23"/>
      <c r="R166" s="23"/>
      <c r="S166" s="23"/>
      <c r="T166" s="23"/>
      <c r="U166" s="23"/>
      <c r="V166" s="19"/>
      <c r="W166" s="19"/>
      <c r="X166" s="19"/>
      <c r="Y166" s="19"/>
      <c r="Z166" s="19"/>
      <c r="AA166" s="19"/>
      <c r="AB166" s="19"/>
      <c r="AC166" s="19"/>
      <c r="AD166" s="19"/>
      <c r="AE166" s="4"/>
      <c r="AF166" s="4"/>
      <c r="AG166" s="4"/>
    </row>
    <row r="167" spans="1:33" s="7" customFormat="1">
      <c r="A167" s="4"/>
      <c r="B167" s="20" t="str">
        <f>IF(D1_Conseil_B&gt;2," ",X146)</f>
        <v xml:space="preserve">Se faire expliquer les processus de décision dans l'entreprise lors d'un entretien. </v>
      </c>
      <c r="C167" s="20"/>
      <c r="D167" s="19"/>
      <c r="E167" s="19"/>
      <c r="F167" s="19"/>
      <c r="G167" s="19"/>
      <c r="H167" s="19"/>
      <c r="I167" s="19"/>
      <c r="J167" s="19"/>
      <c r="K167" s="23"/>
      <c r="L167" s="23"/>
      <c r="M167" s="23"/>
      <c r="N167" s="23"/>
      <c r="O167" s="23"/>
      <c r="P167" s="23"/>
      <c r="Q167" s="23"/>
      <c r="R167" s="23"/>
      <c r="S167" s="23"/>
      <c r="T167" s="23"/>
      <c r="U167" s="23"/>
      <c r="V167" s="19"/>
      <c r="W167" s="19"/>
      <c r="X167" s="19"/>
      <c r="Y167" s="19"/>
      <c r="Z167" s="19"/>
      <c r="AA167" s="19"/>
      <c r="AB167" s="19"/>
      <c r="AC167" s="19"/>
      <c r="AD167" s="19"/>
      <c r="AE167" s="4"/>
      <c r="AF167" s="4"/>
      <c r="AG167" s="4"/>
    </row>
    <row r="168" spans="1:33" s="7" customFormat="1">
      <c r="A168" s="4"/>
      <c r="B168" s="20" t="str">
        <f>IF(D1_Conseil_B&gt;3," ",X147)</f>
        <v xml:space="preserve">Demander à un  interlocuteur de commenter l'organigramme de l'entreprise. </v>
      </c>
      <c r="C168" s="20"/>
      <c r="D168" s="19"/>
      <c r="E168" s="19"/>
      <c r="F168" s="19"/>
      <c r="G168" s="19"/>
      <c r="H168" s="19"/>
      <c r="I168" s="19"/>
      <c r="J168" s="19"/>
      <c r="K168" s="23"/>
      <c r="L168" s="23"/>
      <c r="M168" s="23"/>
      <c r="N168" s="23"/>
      <c r="O168" s="23"/>
      <c r="P168" s="23"/>
      <c r="Q168" s="23"/>
      <c r="R168" s="23"/>
      <c r="S168" s="23"/>
      <c r="T168" s="23"/>
      <c r="U168" s="23"/>
      <c r="V168" s="19"/>
      <c r="W168" s="19"/>
      <c r="X168" s="19"/>
      <c r="Y168" s="19"/>
      <c r="Z168" s="19"/>
      <c r="AA168" s="19"/>
      <c r="AB168" s="19"/>
      <c r="AC168" s="19"/>
      <c r="AD168" s="19"/>
      <c r="AE168" s="4"/>
      <c r="AF168" s="4"/>
      <c r="AG168" s="4"/>
    </row>
    <row r="169" spans="1:33" s="7" customFormat="1">
      <c r="A169" s="4"/>
      <c r="B169" s="20" t="str">
        <f>IF(D1_Conseil_B&gt;4," ",X148)</f>
        <v xml:space="preserve">Penser à remettre l'organigramme de notre entreprise au client. </v>
      </c>
      <c r="C169" s="20"/>
      <c r="D169" s="19"/>
      <c r="E169" s="19"/>
      <c r="F169" s="19"/>
      <c r="G169" s="19"/>
      <c r="H169" s="19"/>
      <c r="I169" s="19"/>
      <c r="J169" s="19"/>
      <c r="K169" s="23"/>
      <c r="L169" s="23"/>
      <c r="M169" s="23"/>
      <c r="N169" s="23"/>
      <c r="O169" s="23"/>
      <c r="P169" s="23"/>
      <c r="Q169" s="23"/>
      <c r="R169" s="23"/>
      <c r="S169" s="23"/>
      <c r="T169" s="23"/>
      <c r="U169" s="23"/>
      <c r="V169" s="19"/>
      <c r="W169" s="19"/>
      <c r="X169" s="19"/>
      <c r="Y169" s="19"/>
      <c r="Z169" s="19"/>
      <c r="AA169" s="19"/>
      <c r="AB169" s="19"/>
      <c r="AC169" s="19"/>
      <c r="AD169" s="19"/>
      <c r="AE169" s="4"/>
      <c r="AF169" s="4"/>
      <c r="AG169" s="4"/>
    </row>
    <row r="170" spans="1:33" s="7" customFormat="1">
      <c r="A170" s="4"/>
      <c r="B170" s="20" t="str">
        <f>IF(D1_Conseil_B&gt;5," ",X149)</f>
        <v>S'assurer qu'il n'y a pas de modification dans l'organisation de l'entreprise du client.</v>
      </c>
      <c r="C170" s="20"/>
      <c r="D170" s="19"/>
      <c r="E170" s="19"/>
      <c r="F170" s="19"/>
      <c r="G170" s="19"/>
      <c r="H170" s="19"/>
      <c r="I170" s="19"/>
      <c r="J170" s="19"/>
      <c r="K170" s="23"/>
      <c r="L170" s="23"/>
      <c r="M170" s="23"/>
      <c r="N170" s="23"/>
      <c r="O170" s="23"/>
      <c r="P170" s="23"/>
      <c r="Q170" s="23"/>
      <c r="R170" s="23"/>
      <c r="S170" s="23"/>
      <c r="T170" s="23"/>
      <c r="U170" s="23"/>
      <c r="V170" s="19"/>
      <c r="W170" s="19"/>
      <c r="X170" s="19"/>
      <c r="Y170" s="19"/>
      <c r="Z170" s="19"/>
      <c r="AA170" s="19"/>
      <c r="AB170" s="19"/>
      <c r="AC170" s="19"/>
      <c r="AD170" s="19"/>
      <c r="AE170" s="4"/>
      <c r="AF170" s="4"/>
      <c r="AG170" s="4"/>
    </row>
    <row r="171" spans="1:33" s="7" customFormat="1">
      <c r="A171" s="4"/>
      <c r="B171" s="4"/>
      <c r="C171" s="4"/>
      <c r="D171" s="4"/>
      <c r="E171" s="4"/>
      <c r="F171" s="4"/>
      <c r="G171" s="4"/>
      <c r="H171" s="4"/>
      <c r="I171" s="4"/>
      <c r="J171" s="4"/>
      <c r="V171" s="4"/>
      <c r="W171" s="4"/>
      <c r="X171" s="4"/>
      <c r="Y171" s="4"/>
      <c r="Z171" s="4"/>
      <c r="AA171" s="4"/>
      <c r="AB171" s="4"/>
      <c r="AC171" s="4"/>
      <c r="AD171" s="4"/>
      <c r="AE171" s="4"/>
      <c r="AF171" s="4"/>
      <c r="AG171" s="4"/>
    </row>
    <row r="172" spans="1:33" s="7" customFormat="1">
      <c r="A172" s="4"/>
      <c r="B172" s="4"/>
      <c r="C172" s="4"/>
      <c r="D172" s="4"/>
      <c r="E172" s="4"/>
      <c r="F172" s="4"/>
      <c r="G172" s="4"/>
      <c r="H172" s="4"/>
      <c r="I172" s="4"/>
      <c r="J172" s="4"/>
      <c r="V172" s="4"/>
      <c r="W172" s="4"/>
      <c r="X172" s="4"/>
      <c r="Y172" s="4"/>
      <c r="Z172" s="4"/>
      <c r="AA172" s="4"/>
      <c r="AB172" s="4"/>
      <c r="AC172" s="4"/>
      <c r="AD172" s="4"/>
      <c r="AE172" s="4"/>
      <c r="AF172" s="4"/>
      <c r="AG172" s="4"/>
    </row>
    <row r="173" spans="1:33" s="7" customFormat="1">
      <c r="A173" s="4"/>
      <c r="B173" s="4"/>
      <c r="C173" s="4"/>
      <c r="D173" s="4"/>
      <c r="E173" s="4"/>
      <c r="F173" s="4"/>
      <c r="G173" s="4"/>
      <c r="H173" s="4"/>
      <c r="I173" s="4"/>
      <c r="J173" s="4"/>
      <c r="Y173" s="4"/>
      <c r="Z173" s="4"/>
      <c r="AA173" s="4"/>
    </row>
    <row r="174" spans="1:33" s="7" customFormat="1">
      <c r="Y174" s="4"/>
      <c r="Z174" s="4"/>
      <c r="AA174" s="4"/>
    </row>
    <row r="175" spans="1:33" s="7" customFormat="1">
      <c r="Y175" s="4"/>
      <c r="Z175" s="4"/>
      <c r="AA175" s="4"/>
    </row>
    <row r="176" spans="1:33" s="7" customFormat="1">
      <c r="Y176" s="4"/>
      <c r="Z176" s="4"/>
      <c r="AA176" s="4"/>
    </row>
    <row r="177" spans="25:27" s="7" customFormat="1">
      <c r="Y177" s="4"/>
      <c r="Z177" s="4"/>
      <c r="AA177" s="4"/>
    </row>
    <row r="178" spans="25:27" s="7" customFormat="1">
      <c r="Y178" s="4"/>
      <c r="Z178" s="4"/>
      <c r="AA178" s="4"/>
    </row>
    <row r="179" spans="25:27" s="7" customFormat="1">
      <c r="Y179" s="4"/>
      <c r="Z179" s="4"/>
      <c r="AA179" s="4"/>
    </row>
    <row r="180" spans="25:27" s="7" customFormat="1">
      <c r="Y180" s="4"/>
      <c r="Z180" s="4"/>
      <c r="AA180" s="4"/>
    </row>
    <row r="181" spans="25:27" s="7" customFormat="1">
      <c r="Y181" s="4"/>
      <c r="Z181" s="4"/>
      <c r="AA181" s="4"/>
    </row>
    <row r="182" spans="25:27" s="7" customFormat="1">
      <c r="Y182" s="4"/>
      <c r="Z182" s="4"/>
      <c r="AA182" s="4"/>
    </row>
    <row r="183" spans="25:27" s="7" customFormat="1">
      <c r="Y183" s="4"/>
      <c r="Z183" s="4"/>
      <c r="AA183" s="4"/>
    </row>
    <row r="184" spans="25:27" s="7" customFormat="1">
      <c r="Y184" s="4"/>
      <c r="Z184" s="4"/>
      <c r="AA184" s="4"/>
    </row>
    <row r="185" spans="25:27" s="7" customFormat="1">
      <c r="Y185" s="4"/>
      <c r="Z185" s="4"/>
      <c r="AA185" s="4"/>
    </row>
    <row r="186" spans="25:27" s="7" customFormat="1">
      <c r="Y186" s="4"/>
      <c r="Z186" s="4"/>
      <c r="AA186" s="4"/>
    </row>
    <row r="187" spans="25:27" s="7" customFormat="1">
      <c r="Y187" s="4"/>
      <c r="Z187" s="4"/>
      <c r="AA187" s="4"/>
    </row>
    <row r="188" spans="25:27" s="7" customFormat="1">
      <c r="Y188" s="4"/>
      <c r="Z188" s="4"/>
      <c r="AA188" s="4"/>
    </row>
    <row r="189" spans="25:27" s="7" customFormat="1">
      <c r="Y189" s="4"/>
      <c r="Z189" s="4"/>
      <c r="AA189" s="4"/>
    </row>
    <row r="190" spans="25:27" s="7" customFormat="1">
      <c r="Y190" s="4"/>
      <c r="Z190" s="4"/>
      <c r="AA190" s="4"/>
    </row>
    <row r="191" spans="25:27" s="7" customFormat="1">
      <c r="Y191" s="4"/>
      <c r="Z191" s="4"/>
      <c r="AA191" s="4"/>
    </row>
    <row r="192" spans="25:27" s="7" customFormat="1">
      <c r="Y192" s="4"/>
      <c r="Z192" s="4"/>
      <c r="AA192" s="4"/>
    </row>
    <row r="193" spans="25:27" s="7" customFormat="1">
      <c r="Y193" s="4"/>
      <c r="Z193" s="4"/>
      <c r="AA193" s="4"/>
    </row>
    <row r="194" spans="25:27" s="7" customFormat="1">
      <c r="Y194" s="4"/>
      <c r="Z194" s="4"/>
      <c r="AA194" s="4"/>
    </row>
    <row r="195" spans="25:27" s="7" customFormat="1">
      <c r="Y195" s="4"/>
      <c r="Z195" s="4"/>
      <c r="AA195" s="4"/>
    </row>
    <row r="196" spans="25:27" s="7" customFormat="1">
      <c r="Y196" s="4"/>
      <c r="Z196" s="4"/>
      <c r="AA196" s="4"/>
    </row>
    <row r="197" spans="25:27" s="7" customFormat="1">
      <c r="Y197" s="4"/>
      <c r="Z197" s="4"/>
      <c r="AA197" s="4"/>
    </row>
    <row r="198" spans="25:27" s="7" customFormat="1">
      <c r="Y198" s="4"/>
      <c r="Z198" s="4"/>
      <c r="AA198" s="4"/>
    </row>
    <row r="199" spans="25:27" s="7" customFormat="1">
      <c r="Y199" s="4"/>
      <c r="Z199" s="4"/>
      <c r="AA199" s="4"/>
    </row>
    <row r="200" spans="25:27" s="7" customFormat="1">
      <c r="Y200" s="4"/>
      <c r="Z200" s="4"/>
      <c r="AA200" s="4"/>
    </row>
    <row r="201" spans="25:27" s="7" customFormat="1">
      <c r="Y201" s="4"/>
      <c r="Z201" s="4"/>
      <c r="AA201" s="4"/>
    </row>
    <row r="202" spans="25:27" s="7" customFormat="1">
      <c r="Y202" s="4"/>
      <c r="Z202" s="4"/>
      <c r="AA202" s="4"/>
    </row>
    <row r="203" spans="25:27" s="7" customFormat="1">
      <c r="Y203" s="4"/>
      <c r="Z203" s="4"/>
      <c r="AA203" s="4"/>
    </row>
    <row r="204" spans="25:27" s="7" customFormat="1">
      <c r="Y204" s="4"/>
      <c r="Z204" s="4"/>
      <c r="AA204" s="4"/>
    </row>
    <row r="205" spans="25:27" s="7" customFormat="1">
      <c r="Y205" s="4"/>
      <c r="Z205" s="4"/>
      <c r="AA205" s="4"/>
    </row>
    <row r="206" spans="25:27" s="7" customFormat="1">
      <c r="Y206" s="4"/>
      <c r="Z206" s="4"/>
      <c r="AA206" s="4"/>
    </row>
    <row r="207" spans="25:27" s="7" customFormat="1">
      <c r="Y207" s="4"/>
      <c r="Z207" s="4"/>
      <c r="AA207" s="4"/>
    </row>
    <row r="208" spans="25:27" s="7" customFormat="1">
      <c r="Y208" s="4"/>
      <c r="Z208" s="4"/>
      <c r="AA208" s="4"/>
    </row>
    <row r="209" spans="22:27" s="7" customFormat="1">
      <c r="Y209" s="4"/>
      <c r="Z209" s="4"/>
      <c r="AA209" s="4"/>
    </row>
    <row r="210" spans="22:27" s="7" customFormat="1">
      <c r="Y210" s="4"/>
      <c r="Z210" s="4"/>
      <c r="AA210" s="4"/>
    </row>
    <row r="211" spans="22:27" s="4" customFormat="1">
      <c r="V211" s="7"/>
      <c r="W211" s="7"/>
      <c r="X211" s="7"/>
    </row>
    <row r="212" spans="22:27" s="4" customFormat="1">
      <c r="V212" s="7"/>
      <c r="W212" s="7"/>
      <c r="X212" s="7"/>
    </row>
    <row r="213" spans="22:27" s="4" customFormat="1">
      <c r="V213" s="7"/>
      <c r="W213" s="7"/>
      <c r="X213" s="7"/>
    </row>
    <row r="214" spans="22:27" s="4" customFormat="1">
      <c r="V214" s="7"/>
      <c r="W214" s="7"/>
      <c r="X214" s="7"/>
    </row>
    <row r="215" spans="22:27" s="4" customFormat="1">
      <c r="V215" s="7"/>
      <c r="W215" s="7"/>
      <c r="X215" s="7"/>
    </row>
    <row r="216" spans="22:27" s="4" customFormat="1">
      <c r="V216" s="7"/>
      <c r="W216" s="7"/>
      <c r="X216" s="7"/>
    </row>
    <row r="217" spans="22:27" s="4" customFormat="1">
      <c r="V217" s="7"/>
      <c r="W217" s="7"/>
      <c r="X217" s="7"/>
    </row>
    <row r="218" spans="22:27" s="4" customFormat="1">
      <c r="V218" s="7"/>
      <c r="W218" s="7"/>
      <c r="X218" s="7"/>
    </row>
    <row r="219" spans="22:27" s="4" customFormat="1">
      <c r="V219" s="7"/>
      <c r="W219" s="7"/>
      <c r="X219" s="7"/>
    </row>
    <row r="220" spans="22:27" s="4" customFormat="1">
      <c r="V220" s="7"/>
      <c r="W220" s="7"/>
      <c r="X220" s="7"/>
    </row>
  </sheetData>
  <sheetProtection algorithmName="SHA-512" hashValue="YyOtUQlEX0jl++wkwUTs6Eaouw42xqNQbda6CsYQl8yLTHS6yX5JOeGXBbl/yv/ikpsjSP8Jm8eJVYNrBKMvJQ==" saltValue="R1zvXvgX7J3GMDvoUGIdUw==" spinCount="100000" sheet="1" objects="1" scenarios="1"/>
  <mergeCells count="36">
    <mergeCell ref="F7:H9"/>
    <mergeCell ref="I7:U9"/>
    <mergeCell ref="J21:L26"/>
    <mergeCell ref="D25:I26"/>
    <mergeCell ref="D23:I24"/>
    <mergeCell ref="D21:I22"/>
    <mergeCell ref="D19:I20"/>
    <mergeCell ref="D17:I18"/>
    <mergeCell ref="M23:U23"/>
    <mergeCell ref="S24:U24"/>
    <mergeCell ref="S25:U25"/>
    <mergeCell ref="S26:U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AA23:AF24"/>
    <mergeCell ref="AA25:AF26"/>
    <mergeCell ref="N1:P1"/>
    <mergeCell ref="N2:P3"/>
    <mergeCell ref="AA17:AF18"/>
    <mergeCell ref="AA19:AF20"/>
    <mergeCell ref="AA21:AF22"/>
    <mergeCell ref="I4:U6"/>
  </mergeCells>
  <conditionalFormatting sqref="B17">
    <cfRule type="cellIs" dxfId="256" priority="54" operator="between">
      <formula>1</formula>
      <formula>5</formula>
    </cfRule>
    <cfRule type="cellIs" dxfId="255" priority="55" operator="between">
      <formula>1</formula>
      <formula>5</formula>
    </cfRule>
    <cfRule type="cellIs" dxfId="254" priority="56" operator="between">
      <formula>1</formula>
      <formula>5</formula>
    </cfRule>
    <cfRule type="cellIs" dxfId="253" priority="57" operator="between">
      <formula>5</formula>
      <formula>5</formula>
    </cfRule>
    <cfRule type="cellIs" dxfId="252" priority="58" operator="between">
      <formula>1</formula>
      <formula>5</formula>
    </cfRule>
    <cfRule type="cellIs" dxfId="251" priority="59" operator="between">
      <formula>1</formula>
      <formula>5</formula>
    </cfRule>
    <cfRule type="cellIs" dxfId="250" priority="60" operator="equal">
      <formula>$A$10</formula>
    </cfRule>
  </conditionalFormatting>
  <conditionalFormatting sqref="C17">
    <cfRule type="cellIs" dxfId="249" priority="116" operator="equal">
      <formula>$W$17</formula>
    </cfRule>
  </conditionalFormatting>
  <conditionalFormatting sqref="C19:C20">
    <cfRule type="expression" dxfId="248" priority="51">
      <formula>$B$17=2</formula>
    </cfRule>
  </conditionalFormatting>
  <conditionalFormatting sqref="C21">
    <cfRule type="cellIs" dxfId="247" priority="69" operator="equal">
      <formula>$W$21</formula>
    </cfRule>
    <cfRule type="cellIs" dxfId="246" priority="71" operator="equal">
      <formula>$W$19</formula>
    </cfRule>
    <cfRule type="cellIs" dxfId="245" priority="73" operator="equal">
      <formula>$W$19</formula>
    </cfRule>
    <cfRule type="cellIs" dxfId="244" priority="74" operator="equal">
      <formula>$W$19</formula>
    </cfRule>
    <cfRule type="cellIs" dxfId="243" priority="76" operator="equal">
      <formula>$W$17</formula>
    </cfRule>
  </conditionalFormatting>
  <conditionalFormatting sqref="C23">
    <cfRule type="cellIs" dxfId="242" priority="106" operator="equal">
      <formula>$W$23</formula>
    </cfRule>
  </conditionalFormatting>
  <conditionalFormatting sqref="C25">
    <cfRule type="cellIs" dxfId="241" priority="80" operator="equal">
      <formula>$W$25</formula>
    </cfRule>
    <cfRule type="cellIs" dxfId="240" priority="104" operator="equal">
      <formula>$W$25</formula>
    </cfRule>
  </conditionalFormatting>
  <conditionalFormatting sqref="D17">
    <cfRule type="cellIs" dxfId="239" priority="115" operator="equal">
      <formula>$V$17</formula>
    </cfRule>
  </conditionalFormatting>
  <conditionalFormatting sqref="D19 D21 D25 D23">
    <cfRule type="cellIs" dxfId="238" priority="65" operator="equal">
      <formula>$V$17</formula>
    </cfRule>
  </conditionalFormatting>
  <conditionalFormatting sqref="D19:I20">
    <cfRule type="cellIs" dxfId="237" priority="64" operator="equal">
      <formula>$V$19</formula>
    </cfRule>
  </conditionalFormatting>
  <conditionalFormatting sqref="D21:I22">
    <cfRule type="cellIs" dxfId="236" priority="63" operator="equal">
      <formula>$V$21</formula>
    </cfRule>
  </conditionalFormatting>
  <conditionalFormatting sqref="D23:I24">
    <cfRule type="cellIs" dxfId="235" priority="62" operator="equal">
      <formula>$V$23</formula>
    </cfRule>
  </conditionalFormatting>
  <conditionalFormatting sqref="D25:I26">
    <cfRule type="cellIs" dxfId="234" priority="61" operator="equal">
      <formula>$V$25</formula>
    </cfRule>
  </conditionalFormatting>
  <conditionalFormatting sqref="J19:L20">
    <cfRule type="cellIs" dxfId="233" priority="37" operator="greaterThan">
      <formula>" "</formula>
    </cfRule>
    <cfRule type="cellIs" dxfId="232" priority="38" operator="greaterThan">
      <formula>" "</formula>
    </cfRule>
  </conditionalFormatting>
  <conditionalFormatting sqref="N1:P1">
    <cfRule type="containsText" dxfId="231" priority="1" operator="containsText" text="expiré">
      <formula>NOT(ISERROR(SEARCH("expiré",N1)))</formula>
    </cfRule>
    <cfRule type="containsText" dxfId="230" priority="2" operator="containsText" text="non">
      <formula>NOT(ISERROR(SEARCH("non",N1)))</formula>
    </cfRule>
    <cfRule type="containsText" dxfId="229" priority="3" operator="containsText" text="OK">
      <formula>NOT(ISERROR(SEARCH("OK",N1)))</formula>
    </cfRule>
  </conditionalFormatting>
  <conditionalFormatting sqref="O25:O26">
    <cfRule type="cellIs" dxfId="228" priority="25" operator="greaterThan">
      <formula>$AC$20</formula>
    </cfRule>
  </conditionalFormatting>
  <conditionalFormatting sqref="Q26:R26">
    <cfRule type="cellIs" dxfId="227" priority="24" operator="greaterThan">
      <formula>#REF!</formula>
    </cfRule>
  </conditionalFormatting>
  <conditionalFormatting sqref="R26">
    <cfRule type="cellIs" dxfId="226" priority="20" operator="greaterThan">
      <formula>$AC$20</formula>
    </cfRule>
    <cfRule type="cellIs" dxfId="225" priority="21" operator="greaterThan">
      <formula>9</formula>
    </cfRule>
    <cfRule type="cellIs" dxfId="224" priority="22" operator="greaterThan">
      <formula>0</formula>
    </cfRule>
    <cfRule type="cellIs" dxfId="223" priority="23" operator="greaterThan">
      <formula>0</formula>
    </cfRule>
  </conditionalFormatting>
  <conditionalFormatting sqref="AA17:AF18">
    <cfRule type="expression" dxfId="222" priority="4">
      <formula>$V$1&gt;0</formula>
    </cfRule>
  </conditionalFormatting>
  <dataValidations disablePrompts="1" count="3">
    <dataValidation type="list" allowBlank="1" showInputMessage="1" showErrorMessage="1" errorTitle="Error_Eval" error="Introduire une valeur de 1 à 5 !" sqref="AF74:AF75 AG75:AK75" xr:uid="{915AF9F3-E689-4377-BB19-C26A27E48ACF}">
      <formula1>$AO$66:$AO$68</formula1>
    </dataValidation>
    <dataValidation type="list" allowBlank="1" showInputMessage="1" showErrorMessage="1" errorTitle="Error_Eval" error="Introduire une valeur de 1 à 5 !" sqref="F34" xr:uid="{0F994620-3410-4C00-BB67-422705F8ABF5}">
      <formula1>Liste_scoring</formula1>
    </dataValidation>
    <dataValidation allowBlank="1" showInputMessage="1" showErrorMessage="1" errorTitle="Error_Eval" error="Introduire une valeur de 1 à 5 !" sqref="E34" xr:uid="{C0D770BE-1101-4301-8B48-B928D9288A7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Spinner 2">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9776D-7192-43D9-BCF6-0C88498D620E}">
  <sheetPr codeName="Feuil24"/>
  <dimension ref="A1:AR288"/>
  <sheetViews>
    <sheetView showGridLines="0" showRowColHeaders="0" zoomScaleNormal="100" workbookViewId="0">
      <selection activeCell="L29" sqref="L29"/>
    </sheetView>
  </sheetViews>
  <sheetFormatPr baseColWidth="10" defaultColWidth="11.42578125" defaultRowHeight="15"/>
  <cols>
    <col min="1" max="1" width="2.28515625" style="4" customWidth="1"/>
    <col min="2" max="20" width="11.28515625" style="3" customWidth="1"/>
    <col min="21" max="21" width="5.28515625" style="3" customWidth="1"/>
    <col min="22" max="23" width="11.28515625" style="7" customWidth="1"/>
    <col min="24" max="24" width="11.42578125" style="7"/>
    <col min="25" max="26" width="11.42578125" style="4"/>
    <col min="27" max="27" width="11" style="4" customWidth="1"/>
    <col min="28" max="28" width="11.42578125" style="4"/>
    <col min="29" max="29" width="11.42578125" style="142"/>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705</v>
      </c>
      <c r="G4" s="570"/>
      <c r="H4" s="570"/>
      <c r="I4" s="571" t="s">
        <v>706</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707</v>
      </c>
      <c r="G7" s="570"/>
      <c r="H7" s="570"/>
      <c r="I7" s="570" t="s">
        <v>152</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IF(Score8=1,V9,0)</f>
        <v>0</v>
      </c>
      <c r="F9" s="570"/>
      <c r="G9" s="570"/>
      <c r="H9" s="570"/>
      <c r="I9" s="570"/>
      <c r="J9" s="570"/>
      <c r="K9" s="570"/>
      <c r="L9" s="570"/>
      <c r="M9" s="570"/>
      <c r="N9" s="570"/>
      <c r="O9" s="570"/>
      <c r="P9" s="570"/>
      <c r="Q9" s="570"/>
      <c r="R9" s="570"/>
      <c r="S9" s="570"/>
      <c r="T9" s="570"/>
      <c r="U9" s="570"/>
      <c r="V9" s="4">
        <f>Données!AC7</f>
        <v>10</v>
      </c>
      <c r="W9" s="4"/>
      <c r="X9" s="5"/>
      <c r="Y9" s="5"/>
      <c r="Z9" s="5"/>
      <c r="AA9" s="5"/>
      <c r="AB9" s="5"/>
      <c r="AC9" s="5"/>
      <c r="AD9" s="5"/>
      <c r="AE9" s="5"/>
      <c r="AF9" s="5"/>
      <c r="AG9" s="5"/>
      <c r="AH9" s="5"/>
      <c r="AI9" s="5"/>
      <c r="AJ9" s="5"/>
      <c r="AK9" s="5"/>
      <c r="AL9" s="5"/>
    </row>
    <row r="10" spans="1:44" ht="15" customHeight="1">
      <c r="B10" s="116"/>
      <c r="C10" s="116"/>
      <c r="D10" s="121"/>
      <c r="E10" s="122"/>
      <c r="F10" s="589" t="s">
        <v>796</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IF(Score8=2,V11,0)</f>
        <v>0</v>
      </c>
      <c r="D11" s="123"/>
      <c r="E11" s="122"/>
      <c r="F11" s="589"/>
      <c r="G11" s="589"/>
      <c r="H11" s="589"/>
      <c r="I11" s="589"/>
      <c r="J11" s="589"/>
      <c r="K11" s="589"/>
      <c r="L11" s="589"/>
      <c r="M11" s="589"/>
      <c r="N11" s="589"/>
      <c r="O11" s="589"/>
      <c r="P11" s="589"/>
      <c r="Q11" s="589"/>
      <c r="R11" s="589"/>
      <c r="S11" s="589"/>
      <c r="T11" s="589"/>
      <c r="U11" s="589"/>
      <c r="V11" s="4">
        <f>Données!AC8</f>
        <v>-80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819</v>
      </c>
      <c r="N17" s="583"/>
      <c r="O17" s="583"/>
      <c r="P17" s="583"/>
      <c r="Q17" s="583"/>
      <c r="R17" s="583"/>
      <c r="S17" s="583"/>
      <c r="T17" s="583"/>
      <c r="U17" s="583"/>
      <c r="V17" s="169" t="str">
        <f>IF(B17=1,D17," ")</f>
        <v xml:space="preserve"> </v>
      </c>
      <c r="W17" s="169" t="str">
        <f>IF(B17=1,C17," ")</f>
        <v xml:space="preserve"> </v>
      </c>
      <c r="X17" s="5">
        <f>IF(Score8=1,Y17,0)</f>
        <v>0</v>
      </c>
      <c r="Y17" s="5">
        <v>0</v>
      </c>
      <c r="AA17" s="559" t="str">
        <f>IF(V1&gt;0," ","La date de décision                                                  est inconnue pour l'instant")</f>
        <v>La date de décision                                                  est inconnue pour l'instant</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IF(B17&lt;&gt;"?",Comments!C75,"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IF(Score8=2,Y19,0)</f>
        <v>0</v>
      </c>
      <c r="Y19" s="5">
        <v>-40</v>
      </c>
      <c r="Z19" s="5"/>
      <c r="AA19" s="561" t="str">
        <f>IF(V1&gt;0," ","La décision est reportée                                                      à une date ultérieure")</f>
        <v>La décision est reportée                                                      à une date ultérieure</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Comments!C73</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IF(Score8=3,Y21,0)</f>
        <v>0</v>
      </c>
      <c r="Y21" s="5">
        <v>30</v>
      </c>
      <c r="Z21" s="5"/>
      <c r="AA21" s="561" t="str">
        <f>IF(V1&gt;0," ","Décision à relativement long terme (selon le rythme de votre secteur)")</f>
        <v>Décision à relativement long terme (selon le rythme de votre secteur)</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Dim_7_N!M23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IF(Score8=4,Y23,0)</f>
        <v>0</v>
      </c>
      <c r="Y23" s="5">
        <v>60</v>
      </c>
      <c r="Z23" s="5"/>
      <c r="AA23" s="561" t="str">
        <f>IF(V1&gt;0," ","Décision à moyen terme                                      (selon le rythme de votre secteur)")</f>
        <v>Décision à moyen terme                                      (selon le rythme de votre secteur)</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IF(Score8=5,Y25,0)</f>
        <v>0</v>
      </c>
      <c r="Y25" s="5">
        <v>100</v>
      </c>
      <c r="Z25" s="5"/>
      <c r="AA25" s="561" t="str">
        <f>IF(V1&gt;0," ","La décision est imminente")</f>
        <v>La décision est imminente</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245"/>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1:44"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1:44" s="30" customFormat="1" ht="38.25" customHeight="1">
      <c r="A34" s="4"/>
      <c r="C34" s="4"/>
      <c r="D34" s="4"/>
      <c r="E34" s="4">
        <f>IF(B17="?",0,B17)</f>
        <v>0</v>
      </c>
      <c r="F34" s="4">
        <f>Score8</f>
        <v>0</v>
      </c>
      <c r="G34" s="304"/>
      <c r="H34" s="304"/>
      <c r="I34" s="193"/>
      <c r="J34" s="193"/>
      <c r="K34" s="193"/>
      <c r="L34" s="193"/>
      <c r="M34" s="194"/>
      <c r="N34" s="192"/>
      <c r="O34" s="192"/>
      <c r="P34" s="193"/>
      <c r="Q34" s="193"/>
      <c r="R34" s="193"/>
      <c r="S34" s="193"/>
      <c r="T34" s="193"/>
      <c r="V34" s="4"/>
      <c r="W34" s="4"/>
      <c r="X34" s="5"/>
      <c r="Y34" s="5"/>
      <c r="Z34" s="5"/>
      <c r="AA34" s="5"/>
      <c r="AB34" s="5"/>
      <c r="AC34" s="5"/>
      <c r="AD34" s="5"/>
      <c r="AE34" s="5"/>
      <c r="AF34" s="5"/>
      <c r="AG34" s="5"/>
      <c r="AH34" s="5"/>
      <c r="AI34" s="5"/>
      <c r="AJ34" s="5"/>
      <c r="AK34" s="5"/>
      <c r="AL34" s="5"/>
    </row>
    <row r="35" spans="1:44" s="30" customFormat="1" ht="18" customHeight="1">
      <c r="A35" s="4"/>
      <c r="C35" s="4"/>
      <c r="D35" s="4"/>
      <c r="E35" s="4"/>
      <c r="F35" s="4"/>
      <c r="G35" s="305"/>
      <c r="H35" s="305"/>
      <c r="I35" s="3"/>
      <c r="J35" s="3"/>
      <c r="K35" s="196"/>
      <c r="L35" s="3"/>
      <c r="M35" s="3"/>
      <c r="N35" s="3"/>
      <c r="O35" s="195"/>
      <c r="P35" s="197"/>
      <c r="Q35" s="197"/>
      <c r="R35" s="3"/>
      <c r="S35" s="3"/>
      <c r="T35" s="3"/>
      <c r="V35" s="4"/>
      <c r="W35" s="4"/>
      <c r="X35" s="5"/>
      <c r="Y35" s="5"/>
      <c r="Z35" s="5"/>
      <c r="AA35" s="5"/>
      <c r="AB35" s="5"/>
      <c r="AC35" s="5"/>
      <c r="AD35" s="5"/>
      <c r="AE35" s="5"/>
      <c r="AF35" s="5"/>
      <c r="AG35" s="5"/>
      <c r="AH35" s="5"/>
      <c r="AI35" s="5"/>
      <c r="AJ35" s="5"/>
      <c r="AK35" s="5"/>
      <c r="AL35" s="5"/>
    </row>
    <row r="36" spans="1:44" ht="15.95" customHeight="1">
      <c r="C36" s="4"/>
      <c r="D36" s="4"/>
      <c r="E36" s="4"/>
      <c r="F36" s="4"/>
      <c r="G36" s="4"/>
      <c r="H36" s="4"/>
      <c r="V36" s="5"/>
      <c r="W36" s="5"/>
      <c r="X36" s="5"/>
      <c r="Y36" s="5"/>
      <c r="Z36" s="5"/>
      <c r="AA36" s="5"/>
      <c r="AB36" s="5"/>
      <c r="AC36" s="5"/>
      <c r="AD36" s="5"/>
      <c r="AE36" s="5"/>
      <c r="AF36" s="5"/>
      <c r="AG36" s="5"/>
      <c r="AH36" s="5"/>
      <c r="AI36" s="5"/>
      <c r="AJ36" s="5"/>
      <c r="AK36" s="5"/>
      <c r="AL36" s="5"/>
      <c r="AM36" s="3"/>
      <c r="AN36" s="3"/>
      <c r="AO36" s="3"/>
      <c r="AP36" s="3"/>
      <c r="AQ36" s="3"/>
      <c r="AR36" s="3"/>
    </row>
    <row r="37" spans="1:44" ht="15" customHeight="1">
      <c r="C37" s="4"/>
      <c r="D37" s="4"/>
      <c r="E37" s="4"/>
      <c r="F37" s="4"/>
      <c r="G37" s="4"/>
      <c r="H37" s="4"/>
      <c r="V37" s="5"/>
      <c r="W37" s="5"/>
      <c r="X37" s="5"/>
      <c r="Y37" s="5"/>
      <c r="Z37" s="5"/>
      <c r="AA37" s="5"/>
      <c r="AB37" s="5"/>
      <c r="AC37" s="5"/>
      <c r="AD37" s="5"/>
      <c r="AE37" s="5"/>
      <c r="AF37" s="5"/>
      <c r="AG37" s="5"/>
      <c r="AH37" s="5"/>
      <c r="AI37" s="5"/>
      <c r="AJ37" s="5"/>
      <c r="AK37" s="5"/>
      <c r="AL37" s="5"/>
      <c r="AM37" s="3"/>
      <c r="AN37" s="3"/>
      <c r="AO37" s="3"/>
      <c r="AP37" s="3"/>
      <c r="AQ37" s="3"/>
      <c r="AR37" s="3"/>
    </row>
    <row r="38" spans="1:44" ht="31.5">
      <c r="B38" s="157"/>
      <c r="C38" s="157"/>
      <c r="D38" s="157"/>
      <c r="E38" s="157"/>
      <c r="F38" s="158"/>
      <c r="G38" s="158"/>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1:44" ht="31.5">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1:44" ht="31.5">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1:44" ht="31.5">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1:44" ht="31.5">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1:44" ht="31.5">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1:44" ht="31.5">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1:44" ht="31.5">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1:44" ht="31.5">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1:44" ht="31.5">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1:44" ht="31.5">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31.5">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31.5">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31.5">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31.5">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31.5">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31.5">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31.5">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c r="AL56" s="4">
        <v>2</v>
      </c>
      <c r="AM56" s="4" t="e">
        <f>#REF!</f>
        <v>#REF!</v>
      </c>
    </row>
    <row r="57" spans="2:41" s="4" customFormat="1">
      <c r="AL57" s="4">
        <v>3</v>
      </c>
      <c r="AM57" s="4" t="e">
        <f>#REF!</f>
        <v>#REF!</v>
      </c>
    </row>
    <row r="58" spans="2:41" s="4" customFormat="1">
      <c r="AL58" s="4">
        <v>4</v>
      </c>
      <c r="AM58" s="4" t="e">
        <f>#REF!</f>
        <v>#REF!</v>
      </c>
      <c r="AO58" s="5"/>
    </row>
    <row r="59" spans="2:41" s="4" customFormat="1">
      <c r="B59" s="4">
        <v>1</v>
      </c>
      <c r="AH59" s="5"/>
      <c r="AJ59" s="5"/>
      <c r="AK59" s="5"/>
      <c r="AL59" s="4">
        <v>5</v>
      </c>
      <c r="AM59" s="4" t="e">
        <f>#REF!</f>
        <v>#REF!</v>
      </c>
      <c r="AO59" s="5"/>
    </row>
    <row r="60" spans="2:41" s="4" customFormat="1">
      <c r="B60" s="4">
        <v>2</v>
      </c>
      <c r="AG60" s="5"/>
      <c r="AH60" s="5"/>
      <c r="AJ60" s="5"/>
      <c r="AK60" s="5"/>
      <c r="AM60" s="4" t="e">
        <f>VLOOKUP(E34,AL56:AM59,2)</f>
        <v>#N/A</v>
      </c>
    </row>
    <row r="61" spans="2:41" s="4" customFormat="1">
      <c r="B61" s="4">
        <v>3</v>
      </c>
      <c r="AG61" s="5"/>
      <c r="AH61" s="5"/>
      <c r="AJ61" s="5"/>
      <c r="AK61" s="5"/>
    </row>
    <row r="62" spans="2:41" s="4" customFormat="1">
      <c r="B62" s="4">
        <v>4</v>
      </c>
      <c r="AK62" s="5"/>
    </row>
    <row r="63" spans="2:41" s="4" customFormat="1">
      <c r="B63" s="4">
        <v>5</v>
      </c>
      <c r="AK63" s="5"/>
      <c r="AO63" s="4" t="s">
        <v>484</v>
      </c>
    </row>
    <row r="64" spans="2:41" s="4" customFormat="1">
      <c r="AJ64" s="5"/>
      <c r="AK64" s="5"/>
      <c r="AO64" s="4" t="s">
        <v>483</v>
      </c>
    </row>
    <row r="65" spans="1:41" s="7" customFormat="1">
      <c r="A65" s="4"/>
      <c r="V65" s="4"/>
      <c r="W65" s="4"/>
      <c r="X65" s="4"/>
      <c r="Y65" s="4"/>
      <c r="Z65" s="4"/>
      <c r="AA65" s="4"/>
      <c r="AB65" s="4"/>
      <c r="AC65" s="4"/>
      <c r="AD65" s="4"/>
      <c r="AE65" s="4"/>
      <c r="AF65" s="4"/>
      <c r="AG65" s="4"/>
      <c r="AH65" s="4"/>
      <c r="AI65" s="4"/>
      <c r="AJ65" s="4"/>
      <c r="AK65" s="4"/>
      <c r="AL65" s="8"/>
      <c r="AO65" s="7" t="s">
        <v>462</v>
      </c>
    </row>
    <row r="66" spans="1:41" s="7" customFormat="1">
      <c r="A66" s="4"/>
      <c r="V66" s="4"/>
      <c r="W66" s="4"/>
      <c r="X66" s="4"/>
      <c r="Y66" s="4"/>
      <c r="Z66" s="4"/>
      <c r="AA66" s="4"/>
      <c r="AB66" s="4"/>
      <c r="AC66" s="4"/>
      <c r="AD66" s="4"/>
      <c r="AE66" s="4"/>
      <c r="AF66" s="4"/>
      <c r="AG66" s="4"/>
      <c r="AH66" s="4"/>
      <c r="AI66" s="4"/>
      <c r="AJ66" s="4"/>
      <c r="AK66" s="4"/>
      <c r="AL66" s="8"/>
    </row>
    <row r="67" spans="1:41" s="7" customFormat="1" ht="21">
      <c r="A67" s="4"/>
      <c r="V67" s="4"/>
      <c r="W67" s="4"/>
      <c r="X67" s="4"/>
      <c r="Y67" s="4"/>
      <c r="Z67" s="4"/>
      <c r="AA67" s="4"/>
      <c r="AB67" s="4"/>
      <c r="AC67" s="4"/>
      <c r="AD67" s="102"/>
      <c r="AE67" s="102"/>
      <c r="AF67" s="102"/>
      <c r="AG67" s="4"/>
      <c r="AH67" s="4"/>
      <c r="AI67" s="4"/>
      <c r="AJ67" s="4"/>
      <c r="AK67" s="4"/>
      <c r="AL67" s="8"/>
    </row>
    <row r="68" spans="1:41" s="7" customFormat="1" ht="21">
      <c r="A68" s="4"/>
      <c r="V68" s="4"/>
      <c r="W68" s="4"/>
      <c r="X68" s="4"/>
      <c r="Y68" s="4"/>
      <c r="Z68" s="4"/>
      <c r="AA68" s="4"/>
      <c r="AB68" s="4"/>
      <c r="AC68" s="4"/>
      <c r="AD68" s="102"/>
      <c r="AE68" s="102"/>
      <c r="AF68" s="102"/>
      <c r="AG68" s="4"/>
      <c r="AH68" s="4"/>
      <c r="AI68" s="4"/>
      <c r="AJ68" s="4"/>
      <c r="AK68" s="4"/>
      <c r="AL68" s="8"/>
      <c r="AN68" s="127"/>
      <c r="AO68" s="127" t="e">
        <f>'Données graphiques'!$I$19</f>
        <v>#REF!</v>
      </c>
    </row>
    <row r="69" spans="1:41" s="7" customFormat="1" ht="21">
      <c r="A69" s="4"/>
      <c r="V69" s="4"/>
      <c r="W69" s="4"/>
      <c r="X69" s="4"/>
      <c r="Y69" s="4"/>
      <c r="Z69" s="4"/>
      <c r="AA69" s="4"/>
      <c r="AB69" s="4"/>
      <c r="AC69" s="4"/>
      <c r="AD69" s="102"/>
      <c r="AE69" s="102"/>
      <c r="AF69" s="102"/>
      <c r="AG69" s="4"/>
      <c r="AH69" s="4"/>
      <c r="AI69" s="4"/>
      <c r="AJ69" s="4"/>
      <c r="AK69" s="4"/>
      <c r="AL69" s="8"/>
      <c r="AN69" s="127"/>
      <c r="AO69" s="127" t="e">
        <f>2-AO68</f>
        <v>#REF!</v>
      </c>
    </row>
    <row r="70" spans="1:41" s="7" customFormat="1" ht="21">
      <c r="A70" s="4"/>
      <c r="V70" s="4"/>
      <c r="W70" s="4"/>
      <c r="X70" s="4"/>
      <c r="Y70" s="4"/>
      <c r="Z70" s="4"/>
      <c r="AA70" s="4"/>
      <c r="AB70" s="4"/>
      <c r="AC70" s="4"/>
      <c r="AD70" s="102"/>
      <c r="AE70" s="102"/>
      <c r="AF70" s="102"/>
      <c r="AG70" s="4"/>
      <c r="AH70" s="4"/>
      <c r="AI70" s="4"/>
      <c r="AJ70" s="4"/>
      <c r="AK70" s="4"/>
      <c r="AN70" s="127"/>
    </row>
    <row r="71" spans="1:41" s="7" customFormat="1" ht="21">
      <c r="A71" s="4"/>
      <c r="V71" s="4"/>
      <c r="W71" s="4"/>
      <c r="X71" s="4"/>
      <c r="Y71" s="4"/>
      <c r="Z71" s="4"/>
      <c r="AA71" s="4"/>
      <c r="AB71" s="4"/>
      <c r="AC71" s="4"/>
      <c r="AD71" s="102"/>
      <c r="AE71" s="102"/>
      <c r="AF71" s="102"/>
      <c r="AG71" s="4"/>
      <c r="AH71" s="4"/>
      <c r="AI71" s="4"/>
      <c r="AJ71" s="4"/>
      <c r="AK71" s="4"/>
    </row>
    <row r="72" spans="1:41" s="7" customFormat="1" ht="21">
      <c r="A72" s="4"/>
      <c r="V72" s="4"/>
      <c r="W72" s="4"/>
      <c r="X72" s="4"/>
      <c r="Y72" s="4"/>
      <c r="Z72" s="4"/>
      <c r="AA72" s="4"/>
      <c r="AB72" s="4"/>
      <c r="AC72" s="4"/>
      <c r="AD72" s="102"/>
      <c r="AE72" s="102"/>
      <c r="AF72" s="102"/>
      <c r="AG72" s="102"/>
      <c r="AH72" s="102"/>
      <c r="AI72" s="102"/>
      <c r="AJ72" s="102"/>
      <c r="AK72" s="102"/>
    </row>
    <row r="73" spans="1:41" s="7" customFormat="1">
      <c r="A73" s="4"/>
      <c r="V73" s="4"/>
      <c r="W73" s="4"/>
      <c r="X73" s="4"/>
      <c r="Y73" s="4"/>
      <c r="Z73" s="4"/>
      <c r="AA73" s="4"/>
      <c r="AB73" s="4"/>
      <c r="AC73" s="4"/>
      <c r="AD73" s="4"/>
      <c r="AE73" s="4"/>
      <c r="AF73" s="4"/>
      <c r="AG73" s="4"/>
      <c r="AH73" s="4"/>
      <c r="AI73" s="4"/>
      <c r="AJ73" s="4"/>
      <c r="AK73" s="4"/>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B80" s="128"/>
      <c r="C80" s="128"/>
      <c r="D80" s="129"/>
      <c r="V80" s="4"/>
      <c r="W80" s="4"/>
      <c r="X80" s="4"/>
      <c r="Y80" s="4"/>
      <c r="Z80" s="4"/>
      <c r="AA80" s="4"/>
      <c r="AB80" s="4"/>
      <c r="AC80" s="4"/>
      <c r="AD80" s="4"/>
      <c r="AE80" s="4"/>
      <c r="AF80" s="4"/>
      <c r="AG80" s="4"/>
      <c r="AH80" s="4"/>
      <c r="AI80" s="4"/>
      <c r="AJ80" s="4"/>
      <c r="AK80" s="4"/>
    </row>
    <row r="81" spans="1:37" s="7" customFormat="1">
      <c r="A81" s="4"/>
      <c r="B81" s="128"/>
      <c r="C81" s="128"/>
      <c r="D81" s="129"/>
      <c r="V81" s="4"/>
      <c r="W81" s="4"/>
      <c r="X81" s="4"/>
      <c r="Y81" s="4"/>
      <c r="Z81" s="4"/>
      <c r="AA81" s="4"/>
      <c r="AB81" s="4"/>
      <c r="AC81" s="4"/>
      <c r="AD81" s="4"/>
      <c r="AE81" s="4"/>
      <c r="AF81" s="4"/>
      <c r="AG81" s="4"/>
      <c r="AH81" s="4"/>
      <c r="AI81" s="4"/>
      <c r="AJ81" s="4"/>
      <c r="AK81" s="4"/>
    </row>
    <row r="82" spans="1:37" s="7" customFormat="1">
      <c r="A82" s="4"/>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c r="A86" s="4"/>
      <c r="V86" s="4"/>
      <c r="W86" s="4"/>
      <c r="X86" s="4"/>
      <c r="Y86" s="4"/>
      <c r="Z86" s="4"/>
      <c r="AA86" s="4"/>
      <c r="AB86" s="4"/>
      <c r="AC86" s="4"/>
      <c r="AD86" s="4"/>
      <c r="AE86" s="4"/>
      <c r="AF86" s="4"/>
      <c r="AG86" s="4"/>
      <c r="AH86" s="4"/>
      <c r="AI86" s="4"/>
      <c r="AJ86" s="4"/>
      <c r="AK86" s="4"/>
    </row>
    <row r="87" spans="1:37" s="7" customFormat="1">
      <c r="A87" s="4"/>
      <c r="V87" s="4"/>
      <c r="W87" s="4"/>
      <c r="X87" s="4"/>
      <c r="Y87" s="4"/>
      <c r="Z87" s="4"/>
      <c r="AA87" s="4"/>
      <c r="AB87" s="4"/>
      <c r="AC87" s="4"/>
      <c r="AD87" s="4"/>
      <c r="AE87" s="4"/>
      <c r="AF87" s="4"/>
      <c r="AG87" s="4"/>
      <c r="AH87" s="4"/>
      <c r="AI87" s="4"/>
      <c r="AJ87" s="4"/>
      <c r="AK87" s="4"/>
    </row>
    <row r="88" spans="1:37" s="7" customFormat="1">
      <c r="A88" s="4"/>
      <c r="V88" s="4"/>
      <c r="W88" s="4"/>
      <c r="X88" s="4"/>
      <c r="Y88" s="4"/>
      <c r="Z88" s="4"/>
      <c r="AA88" s="4"/>
      <c r="AB88" s="4"/>
      <c r="AC88" s="4"/>
      <c r="AD88" s="4"/>
      <c r="AE88" s="4"/>
      <c r="AF88" s="4"/>
      <c r="AG88" s="4"/>
      <c r="AH88" s="4"/>
      <c r="AI88" s="4"/>
      <c r="AJ88" s="4"/>
      <c r="AK88" s="4"/>
    </row>
    <row r="89" spans="1:37" s="7" customFormat="1">
      <c r="A89" s="4"/>
      <c r="V89" s="4"/>
      <c r="W89" s="4"/>
      <c r="X89" s="4"/>
      <c r="Y89" s="4"/>
      <c r="Z89" s="4"/>
      <c r="AA89" s="4"/>
      <c r="AB89" s="4"/>
      <c r="AC89" s="4"/>
      <c r="AD89" s="4"/>
      <c r="AE89" s="4"/>
      <c r="AF89" s="4"/>
      <c r="AG89" s="4"/>
      <c r="AH89" s="4"/>
      <c r="AI89" s="4"/>
      <c r="AJ89" s="4"/>
      <c r="AK89" s="4"/>
    </row>
    <row r="90" spans="1:37" s="7" customFormat="1">
      <c r="A90" s="4"/>
      <c r="B90" s="8"/>
      <c r="C90" s="8"/>
      <c r="V90" s="4"/>
      <c r="W90" s="4"/>
      <c r="X90" s="4"/>
      <c r="Y90" s="4"/>
      <c r="Z90" s="5"/>
      <c r="AA90" s="4"/>
      <c r="AB90" s="4"/>
      <c r="AC90" s="4"/>
      <c r="AD90" s="4"/>
      <c r="AE90" s="4"/>
      <c r="AF90" s="4"/>
      <c r="AG90" s="4"/>
      <c r="AH90" s="4"/>
      <c r="AI90" s="4"/>
      <c r="AJ90" s="4"/>
      <c r="AK90" s="4"/>
    </row>
    <row r="91" spans="1:37" s="7" customFormat="1">
      <c r="A91" s="4"/>
      <c r="B91" s="8"/>
      <c r="C91" s="8"/>
      <c r="V91" s="4"/>
      <c r="W91" s="4"/>
      <c r="X91" s="4"/>
      <c r="Y91" s="4"/>
      <c r="Z91" s="5"/>
      <c r="AA91" s="5">
        <f>IF(EXPIRE=1,0,1)</f>
        <v>0</v>
      </c>
      <c r="AB91" s="5"/>
      <c r="AC91" s="5"/>
      <c r="AD91" s="5"/>
      <c r="AE91" s="5"/>
      <c r="AF91" s="4"/>
      <c r="AG91" s="4"/>
      <c r="AH91" s="4"/>
      <c r="AI91" s="4"/>
      <c r="AJ91" s="4"/>
      <c r="AK91" s="4"/>
    </row>
    <row r="92" spans="1:37" s="4" customFormat="1">
      <c r="B92" s="5"/>
      <c r="C92" s="5"/>
      <c r="D92" s="5"/>
      <c r="E92" s="5"/>
      <c r="F92" s="5"/>
      <c r="G92" s="5"/>
      <c r="H92" s="5"/>
      <c r="I92" s="5"/>
      <c r="J92" s="5"/>
      <c r="K92" s="5"/>
      <c r="L92" s="5"/>
      <c r="M92" s="5"/>
      <c r="N92" s="5"/>
      <c r="O92" s="5"/>
      <c r="P92" s="5"/>
      <c r="Q92" s="5"/>
      <c r="R92" s="5"/>
      <c r="S92" s="5"/>
      <c r="T92" s="5"/>
      <c r="U92" s="5"/>
      <c r="V92" s="5"/>
      <c r="W92" s="5"/>
      <c r="X92" s="5"/>
      <c r="Y92" s="5"/>
      <c r="Z92" s="5"/>
      <c r="AA92" s="5">
        <f>IF(EXPIRE=1,0,2)</f>
        <v>0</v>
      </c>
      <c r="AB92" s="5"/>
      <c r="AC92" s="5"/>
      <c r="AD92" s="5"/>
    </row>
    <row r="93" spans="1:37" s="4" customFormat="1">
      <c r="B93" s="5"/>
      <c r="C93" s="5"/>
      <c r="D93" s="5"/>
      <c r="E93" s="5"/>
      <c r="F93" s="5"/>
      <c r="G93" s="5"/>
      <c r="H93" s="5"/>
      <c r="I93" s="5"/>
      <c r="J93" s="5"/>
      <c r="K93" s="5"/>
      <c r="L93" s="5"/>
      <c r="M93" s="5"/>
      <c r="N93" s="5"/>
      <c r="O93" s="5"/>
      <c r="P93" s="5"/>
      <c r="Q93" s="5"/>
      <c r="R93" s="5"/>
      <c r="S93" s="5"/>
      <c r="T93" s="5"/>
      <c r="U93" s="5"/>
      <c r="V93" s="5"/>
      <c r="W93" s="5"/>
      <c r="X93" s="5"/>
      <c r="Y93" s="5"/>
      <c r="Z93" s="5"/>
      <c r="AA93" s="5">
        <f>IF(EXPIRE=1,0,3)</f>
        <v>0</v>
      </c>
      <c r="AB93" s="5"/>
      <c r="AC93" s="5"/>
      <c r="AD93" s="5"/>
      <c r="AE93" s="5"/>
    </row>
    <row r="94" spans="1:37" s="4" customFormat="1">
      <c r="B94" s="5"/>
      <c r="C94" s="5"/>
      <c r="D94" s="5"/>
      <c r="E94" s="5"/>
      <c r="F94" s="5"/>
      <c r="G94" s="5"/>
      <c r="H94" s="5"/>
      <c r="I94" s="5"/>
      <c r="J94" s="5"/>
      <c r="K94" s="5"/>
      <c r="L94" s="5"/>
      <c r="M94" s="5"/>
      <c r="N94" s="5"/>
      <c r="O94" s="5"/>
      <c r="P94" s="5"/>
      <c r="Q94" s="5"/>
      <c r="R94" s="5"/>
      <c r="S94" s="5"/>
      <c r="T94" s="5"/>
      <c r="U94" s="5"/>
      <c r="V94" s="5"/>
      <c r="W94" s="5"/>
      <c r="X94" s="5"/>
      <c r="Y94" s="5"/>
      <c r="Z94" s="5"/>
      <c r="AA94" s="5">
        <f>IF(EXPIRE=1,0,4)</f>
        <v>0</v>
      </c>
      <c r="AB94" s="5"/>
      <c r="AC94" s="5"/>
      <c r="AD94" s="5"/>
      <c r="AE94" s="5"/>
    </row>
    <row r="95" spans="1:37" s="4" customFormat="1">
      <c r="B95" s="5"/>
      <c r="C95" s="5"/>
      <c r="D95" s="5"/>
      <c r="E95" s="5"/>
      <c r="F95" s="5"/>
      <c r="G95" s="5"/>
      <c r="H95" s="5"/>
      <c r="I95" s="5"/>
      <c r="J95" s="5"/>
      <c r="K95" s="5"/>
      <c r="L95" s="5"/>
      <c r="M95" s="5"/>
      <c r="N95" s="5"/>
      <c r="O95" s="5"/>
      <c r="P95" s="5"/>
      <c r="Q95" s="5"/>
      <c r="R95" s="5"/>
      <c r="S95" s="5"/>
      <c r="T95" s="5"/>
      <c r="U95" s="5"/>
      <c r="V95" s="5"/>
      <c r="W95" s="5"/>
      <c r="X95" s="5"/>
      <c r="Y95" s="5"/>
      <c r="Z95" s="5"/>
      <c r="AA95" s="5">
        <f>IF(EXPIRE=1,0,5)</f>
        <v>0</v>
      </c>
      <c r="AB95" s="5"/>
      <c r="AC95" s="5"/>
      <c r="AD95" s="5"/>
      <c r="AE95" s="5"/>
    </row>
    <row r="96" spans="1:37"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17" s="4" customFormat="1"/>
    <row r="98" spans="1:17" s="108" customFormat="1" ht="45">
      <c r="A98" s="108">
        <v>0</v>
      </c>
      <c r="B98" s="108" t="s">
        <v>638</v>
      </c>
      <c r="F98" s="108">
        <v>0</v>
      </c>
      <c r="G98" s="108" t="s">
        <v>638</v>
      </c>
    </row>
    <row r="99" spans="1:17" s="108" customFormat="1">
      <c r="A99" s="108">
        <v>1</v>
      </c>
      <c r="B99" s="4" t="s">
        <v>164</v>
      </c>
      <c r="C99" s="4"/>
      <c r="D99" s="18">
        <v>1</v>
      </c>
      <c r="E99" s="4" t="s">
        <v>154</v>
      </c>
      <c r="F99" s="4">
        <v>1</v>
      </c>
      <c r="G99" s="4" t="s">
        <v>372</v>
      </c>
      <c r="H99" s="19">
        <v>8</v>
      </c>
      <c r="I99" s="19"/>
      <c r="J99" s="18"/>
      <c r="K99" s="18"/>
      <c r="L99" s="18"/>
      <c r="M99" s="18"/>
      <c r="N99" s="18"/>
      <c r="O99" s="18"/>
      <c r="P99" s="18"/>
      <c r="Q99" s="18"/>
    </row>
    <row r="100" spans="1:17" s="108" customFormat="1">
      <c r="A100" s="108">
        <v>2</v>
      </c>
      <c r="B100" s="4" t="s">
        <v>515</v>
      </c>
      <c r="C100" s="4"/>
      <c r="D100" s="18">
        <v>2</v>
      </c>
      <c r="E100" s="4" t="s">
        <v>155</v>
      </c>
      <c r="F100" s="4">
        <v>2</v>
      </c>
      <c r="G100" s="4" t="s">
        <v>373</v>
      </c>
      <c r="H100" s="19">
        <v>8</v>
      </c>
      <c r="I100" s="19"/>
      <c r="J100" s="18"/>
      <c r="K100" s="18"/>
      <c r="L100" s="18"/>
      <c r="M100" s="18"/>
      <c r="N100" s="18"/>
      <c r="O100" s="18"/>
      <c r="P100" s="18"/>
      <c r="Q100" s="18"/>
    </row>
    <row r="101" spans="1:17" s="108" customFormat="1">
      <c r="A101" s="108">
        <v>3</v>
      </c>
      <c r="B101" s="4" t="s">
        <v>516</v>
      </c>
      <c r="C101" s="4"/>
      <c r="D101" s="18">
        <v>3</v>
      </c>
      <c r="E101" s="4" t="s">
        <v>156</v>
      </c>
      <c r="F101" s="4">
        <v>3</v>
      </c>
      <c r="G101" s="4" t="s">
        <v>374</v>
      </c>
      <c r="H101" s="19">
        <v>15</v>
      </c>
      <c r="I101" s="19"/>
      <c r="J101" s="18"/>
      <c r="K101" s="18"/>
      <c r="L101" s="18"/>
      <c r="M101" s="18"/>
      <c r="N101" s="18"/>
      <c r="O101" s="18"/>
      <c r="P101" s="18"/>
      <c r="Q101" s="18"/>
    </row>
    <row r="102" spans="1:17" s="108" customFormat="1">
      <c r="A102" s="108">
        <v>4</v>
      </c>
      <c r="B102" s="4" t="s">
        <v>517</v>
      </c>
      <c r="C102" s="4"/>
      <c r="D102" s="4">
        <v>4</v>
      </c>
      <c r="E102" s="4" t="s">
        <v>157</v>
      </c>
      <c r="F102" s="4">
        <v>4</v>
      </c>
      <c r="G102" s="4" t="s">
        <v>375</v>
      </c>
      <c r="H102" s="19">
        <v>12</v>
      </c>
      <c r="I102" s="19"/>
      <c r="J102" s="4"/>
    </row>
    <row r="103" spans="1:17" s="108" customFormat="1">
      <c r="A103" s="108">
        <v>5</v>
      </c>
      <c r="B103" s="4" t="s">
        <v>519</v>
      </c>
      <c r="C103" s="4"/>
      <c r="D103" s="4">
        <v>5</v>
      </c>
      <c r="E103" s="4" t="s">
        <v>158</v>
      </c>
      <c r="F103" s="4">
        <v>5</v>
      </c>
      <c r="G103" s="4" t="s">
        <v>376</v>
      </c>
      <c r="H103" s="19">
        <v>8</v>
      </c>
      <c r="I103" s="19"/>
      <c r="J103" s="4"/>
    </row>
    <row r="104" spans="1:17" s="108" customFormat="1">
      <c r="B104" s="4" t="s">
        <v>167</v>
      </c>
      <c r="C104" s="4"/>
      <c r="D104" s="4"/>
      <c r="E104" s="4" t="s">
        <v>333</v>
      </c>
      <c r="F104" s="19">
        <v>6</v>
      </c>
      <c r="G104" s="19" t="s">
        <v>489</v>
      </c>
      <c r="H104" s="19">
        <v>8</v>
      </c>
      <c r="I104" s="19"/>
      <c r="J104" s="4"/>
    </row>
    <row r="105" spans="1:17" s="108" customFormat="1">
      <c r="F105" s="108">
        <v>7</v>
      </c>
      <c r="G105" s="108" t="s">
        <v>333</v>
      </c>
      <c r="H105" s="108">
        <v>8</v>
      </c>
    </row>
    <row r="106" spans="1:17" s="4" customFormat="1">
      <c r="E106" s="5"/>
    </row>
    <row r="107" spans="1:17" s="4" customFormat="1"/>
    <row r="108" spans="1:17" s="4" customFormat="1"/>
    <row r="109" spans="1:17" s="4" customFormat="1"/>
    <row r="110" spans="1:17" s="4" customFormat="1"/>
    <row r="111" spans="1:17" s="4" customFormat="1"/>
    <row r="112" spans="1:17" s="4" customFormat="1"/>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4" customFormat="1"/>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c r="F148" s="4">
        <v>7</v>
      </c>
      <c r="X148" s="4" t="s">
        <v>333</v>
      </c>
      <c r="Y148" s="4">
        <v>5</v>
      </c>
    </row>
    <row r="149" spans="1:27" s="4" customFormat="1">
      <c r="B149" s="4">
        <v>1</v>
      </c>
      <c r="E149" s="5" t="s">
        <v>233</v>
      </c>
    </row>
    <row r="150" spans="1:27" s="4" customFormat="1">
      <c r="B150" s="4">
        <v>2</v>
      </c>
    </row>
    <row r="151" spans="1:27" s="4" customFormat="1">
      <c r="B151" s="4">
        <v>3</v>
      </c>
    </row>
    <row r="152" spans="1:27" s="4" customFormat="1">
      <c r="B152" s="4">
        <v>4</v>
      </c>
    </row>
    <row r="153" spans="1:27" s="4" customFormat="1">
      <c r="B153" s="4">
        <v>5</v>
      </c>
    </row>
    <row r="154" spans="1:27" s="4" customFormat="1"/>
    <row r="155" spans="1:27" s="4" customFormat="1"/>
    <row r="156" spans="1:27" s="4" customFormat="1"/>
    <row r="157" spans="1:27" s="4" customFormat="1"/>
    <row r="158" spans="1:27" s="4" customFormat="1"/>
    <row r="159" spans="1:27" s="4" customFormat="1"/>
    <row r="160" spans="1:27" s="4" customFormat="1"/>
    <row r="161" spans="2:37" s="4" customFormat="1"/>
    <row r="162" spans="2:37" s="4" customFormat="1"/>
    <row r="163" spans="2:37"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spans="2:37"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row r="169" spans="2:37" s="4" customFormat="1"/>
    <row r="170" spans="2:37">
      <c r="V170" s="4"/>
      <c r="W170" s="4"/>
      <c r="X170" s="4"/>
      <c r="AC170" s="4"/>
      <c r="AD170" s="4"/>
      <c r="AE170" s="4"/>
      <c r="AF170" s="4"/>
      <c r="AG170" s="4"/>
      <c r="AH170" s="4"/>
      <c r="AI170" s="4"/>
      <c r="AJ170" s="4"/>
      <c r="AK170" s="4"/>
    </row>
    <row r="171" spans="2:37">
      <c r="V171" s="4"/>
      <c r="W171" s="4"/>
      <c r="X171" s="4"/>
      <c r="AC171" s="4"/>
      <c r="AD171" s="4"/>
      <c r="AE171" s="4"/>
      <c r="AF171" s="4"/>
      <c r="AG171" s="4"/>
      <c r="AH171" s="4"/>
      <c r="AI171" s="4"/>
      <c r="AJ171" s="4"/>
      <c r="AK171" s="4"/>
    </row>
    <row r="172" spans="2:37">
      <c r="V172" s="4"/>
      <c r="W172" s="4"/>
      <c r="X172" s="4"/>
      <c r="AC172" s="4"/>
      <c r="AD172" s="4"/>
      <c r="AE172" s="4"/>
      <c r="AF172" s="4"/>
      <c r="AG172" s="4"/>
      <c r="AH172" s="4"/>
      <c r="AI172" s="4"/>
      <c r="AJ172" s="4"/>
      <c r="AK172" s="4"/>
    </row>
    <row r="173" spans="2:37">
      <c r="V173" s="4"/>
      <c r="W173" s="4"/>
      <c r="X173" s="4"/>
      <c r="AC173" s="4"/>
      <c r="AD173" s="4"/>
      <c r="AE173" s="4"/>
      <c r="AF173" s="4"/>
      <c r="AG173" s="4"/>
      <c r="AH173" s="4"/>
      <c r="AI173" s="4"/>
      <c r="AJ173" s="4"/>
      <c r="AK173" s="4"/>
    </row>
    <row r="174" spans="2:37">
      <c r="V174" s="4"/>
      <c r="W174" s="4"/>
      <c r="X174" s="4"/>
      <c r="AC174" s="4"/>
      <c r="AD174" s="4"/>
      <c r="AE174" s="4"/>
      <c r="AF174" s="4"/>
      <c r="AG174" s="4"/>
      <c r="AH174" s="4"/>
      <c r="AI174" s="4"/>
      <c r="AJ174" s="4"/>
      <c r="AK174" s="4"/>
    </row>
    <row r="175" spans="2:37">
      <c r="V175" s="4"/>
      <c r="W175" s="4"/>
      <c r="X175" s="4"/>
      <c r="AC175" s="4"/>
      <c r="AD175" s="4"/>
      <c r="AE175" s="4"/>
      <c r="AF175" s="4"/>
      <c r="AG175" s="4"/>
      <c r="AH175" s="4"/>
      <c r="AI175" s="4"/>
      <c r="AJ175" s="4"/>
      <c r="AK175" s="4"/>
    </row>
    <row r="176" spans="2:37">
      <c r="V176" s="4"/>
      <c r="W176" s="4"/>
      <c r="X176" s="4"/>
      <c r="AC176" s="4"/>
      <c r="AD176" s="4"/>
      <c r="AE176" s="4"/>
      <c r="AF176" s="4"/>
      <c r="AG176" s="4"/>
      <c r="AH176" s="4"/>
      <c r="AI176" s="4"/>
      <c r="AJ176" s="4"/>
      <c r="AK176" s="4"/>
    </row>
    <row r="177" spans="22:37">
      <c r="V177" s="4"/>
      <c r="W177" s="4"/>
      <c r="X177" s="4"/>
      <c r="AC177" s="4"/>
      <c r="AD177" s="4"/>
      <c r="AE177" s="4"/>
      <c r="AF177" s="4"/>
      <c r="AG177" s="4"/>
      <c r="AH177" s="4"/>
      <c r="AI177" s="4"/>
      <c r="AJ177" s="4"/>
      <c r="AK177" s="4"/>
    </row>
    <row r="178" spans="22:37">
      <c r="V178" s="4"/>
      <c r="W178" s="4"/>
      <c r="X178" s="4"/>
      <c r="AC178" s="4"/>
      <c r="AD178" s="4"/>
      <c r="AE178" s="4"/>
      <c r="AF178" s="4"/>
      <c r="AG178" s="4"/>
      <c r="AH178" s="4"/>
      <c r="AI178" s="4"/>
      <c r="AJ178" s="4"/>
      <c r="AK178" s="4"/>
    </row>
    <row r="179" spans="22:37">
      <c r="V179" s="4"/>
      <c r="W179" s="4"/>
      <c r="X179" s="4"/>
      <c r="AC179" s="4"/>
      <c r="AD179" s="4"/>
      <c r="AE179" s="4"/>
      <c r="AF179" s="4"/>
      <c r="AG179" s="4"/>
      <c r="AH179" s="4"/>
      <c r="AI179" s="4"/>
      <c r="AJ179" s="4"/>
      <c r="AK179" s="4"/>
    </row>
    <row r="180" spans="22:37">
      <c r="V180" s="4"/>
      <c r="W180" s="4"/>
      <c r="X180" s="4"/>
      <c r="AC180" s="4"/>
      <c r="AD180" s="4"/>
      <c r="AE180" s="4"/>
      <c r="AF180" s="4"/>
      <c r="AG180" s="4"/>
      <c r="AH180" s="4"/>
      <c r="AI180" s="4"/>
      <c r="AJ180" s="4"/>
      <c r="AK180" s="4"/>
    </row>
    <row r="181" spans="22:37">
      <c r="V181" s="4"/>
      <c r="W181" s="4"/>
      <c r="X181" s="4"/>
      <c r="AC181" s="4"/>
      <c r="AD181" s="4"/>
      <c r="AE181" s="4"/>
      <c r="AF181" s="4"/>
      <c r="AG181" s="4"/>
      <c r="AH181" s="4"/>
      <c r="AI181" s="4"/>
      <c r="AJ181" s="4"/>
      <c r="AK181" s="4"/>
    </row>
    <row r="182" spans="22:37">
      <c r="V182" s="4"/>
      <c r="W182" s="4"/>
      <c r="X182" s="4"/>
      <c r="AC182" s="4"/>
      <c r="AD182" s="4"/>
      <c r="AE182" s="4"/>
      <c r="AF182" s="4"/>
      <c r="AG182" s="4"/>
      <c r="AH182" s="4"/>
      <c r="AI182" s="4"/>
      <c r="AJ182" s="4"/>
      <c r="AK182" s="4"/>
    </row>
    <row r="183" spans="22:37">
      <c r="V183" s="4"/>
      <c r="W183" s="4"/>
      <c r="X183" s="4"/>
      <c r="AC183" s="4"/>
      <c r="AD183" s="4"/>
      <c r="AE183" s="4"/>
      <c r="AF183" s="4"/>
      <c r="AG183" s="4"/>
      <c r="AH183" s="4"/>
      <c r="AI183" s="4"/>
      <c r="AJ183" s="4"/>
      <c r="AK183" s="4"/>
    </row>
    <row r="184" spans="22:37">
      <c r="V184" s="4"/>
      <c r="W184" s="4"/>
      <c r="X184" s="4"/>
      <c r="AC184" s="4"/>
      <c r="AD184" s="4"/>
      <c r="AE184" s="4"/>
      <c r="AF184" s="4"/>
      <c r="AG184" s="4"/>
      <c r="AH184" s="4"/>
      <c r="AI184" s="4"/>
      <c r="AJ184" s="4"/>
      <c r="AK184" s="4"/>
    </row>
    <row r="185" spans="22:37">
      <c r="V185" s="4"/>
      <c r="W185" s="4"/>
      <c r="X185" s="4"/>
      <c r="AC185" s="4"/>
      <c r="AD185" s="4"/>
      <c r="AE185" s="4"/>
      <c r="AF185" s="4"/>
      <c r="AG185" s="4"/>
      <c r="AH185" s="4"/>
      <c r="AI185" s="4"/>
      <c r="AJ185" s="4"/>
      <c r="AK185" s="4"/>
    </row>
    <row r="186" spans="22:37">
      <c r="V186" s="4"/>
      <c r="W186" s="4"/>
      <c r="X186" s="4"/>
      <c r="AC186" s="4"/>
      <c r="AD186" s="4"/>
      <c r="AE186" s="4"/>
      <c r="AF186" s="4"/>
      <c r="AG186" s="4"/>
      <c r="AH186" s="4"/>
      <c r="AI186" s="4"/>
      <c r="AJ186" s="4"/>
      <c r="AK186" s="4"/>
    </row>
    <row r="187" spans="22:37">
      <c r="V187" s="4"/>
      <c r="W187" s="4"/>
      <c r="X187" s="4"/>
      <c r="AC187" s="4"/>
      <c r="AD187" s="4"/>
      <c r="AE187" s="4"/>
      <c r="AF187" s="4"/>
      <c r="AG187" s="4"/>
      <c r="AH187" s="4"/>
      <c r="AI187" s="4"/>
      <c r="AJ187" s="4"/>
      <c r="AK187" s="4"/>
    </row>
    <row r="188" spans="22:37">
      <c r="V188" s="4"/>
      <c r="W188" s="4"/>
      <c r="X188" s="4"/>
      <c r="AC188" s="4"/>
      <c r="AD188" s="4"/>
      <c r="AE188" s="4"/>
      <c r="AF188" s="4"/>
      <c r="AG188" s="4"/>
      <c r="AH188" s="4"/>
      <c r="AI188" s="4"/>
      <c r="AJ188" s="4"/>
      <c r="AK188" s="4"/>
    </row>
    <row r="189" spans="22:37">
      <c r="V189" s="4"/>
      <c r="W189" s="4"/>
      <c r="X189" s="4"/>
      <c r="AC189" s="4"/>
      <c r="AD189" s="4"/>
      <c r="AE189" s="4"/>
      <c r="AF189" s="4"/>
      <c r="AG189" s="4"/>
      <c r="AH189" s="4"/>
      <c r="AI189" s="4"/>
      <c r="AJ189" s="4"/>
      <c r="AK189" s="4"/>
    </row>
    <row r="190" spans="22:37">
      <c r="V190" s="4"/>
      <c r="W190" s="4"/>
      <c r="X190" s="4"/>
      <c r="AC190" s="4"/>
      <c r="AD190" s="4"/>
      <c r="AE190" s="4"/>
      <c r="AF190" s="4"/>
      <c r="AG190" s="4"/>
      <c r="AH190" s="4"/>
      <c r="AI190" s="4"/>
      <c r="AJ190" s="4"/>
      <c r="AK190" s="4"/>
    </row>
    <row r="191" spans="22:37">
      <c r="V191" s="4"/>
      <c r="W191" s="4"/>
      <c r="X191" s="4"/>
      <c r="AC191" s="4"/>
      <c r="AD191" s="4"/>
      <c r="AE191" s="4"/>
      <c r="AF191" s="4"/>
      <c r="AG191" s="4"/>
      <c r="AH191" s="4"/>
      <c r="AI191" s="4"/>
      <c r="AJ191" s="4"/>
      <c r="AK191" s="4"/>
    </row>
    <row r="192" spans="22:37">
      <c r="V192" s="4"/>
      <c r="W192" s="4"/>
      <c r="X192" s="4"/>
      <c r="AC192" s="4"/>
      <c r="AD192" s="4"/>
      <c r="AE192" s="4"/>
      <c r="AF192" s="4"/>
      <c r="AG192" s="4"/>
      <c r="AH192" s="4"/>
      <c r="AI192" s="4"/>
      <c r="AJ192" s="4"/>
      <c r="AK192" s="4"/>
    </row>
    <row r="193" spans="22:37">
      <c r="V193" s="4"/>
      <c r="W193" s="4"/>
      <c r="X193" s="4"/>
      <c r="AC193" s="4"/>
      <c r="AD193" s="4"/>
      <c r="AE193" s="4"/>
      <c r="AF193" s="4"/>
      <c r="AG193" s="4"/>
      <c r="AH193" s="4"/>
      <c r="AI193" s="4"/>
      <c r="AJ193" s="4"/>
      <c r="AK193" s="4"/>
    </row>
    <row r="194" spans="22:37">
      <c r="V194" s="4"/>
      <c r="W194" s="4"/>
      <c r="X194" s="4"/>
      <c r="AC194" s="4"/>
      <c r="AD194" s="4"/>
      <c r="AE194" s="4"/>
      <c r="AF194" s="4"/>
      <c r="AG194" s="4"/>
      <c r="AH194" s="4"/>
      <c r="AI194" s="4"/>
      <c r="AJ194" s="4"/>
      <c r="AK194" s="4"/>
    </row>
    <row r="195" spans="22:37">
      <c r="V195" s="4"/>
      <c r="W195" s="4"/>
      <c r="X195" s="4"/>
      <c r="AC195" s="4"/>
      <c r="AD195" s="4"/>
      <c r="AE195" s="4"/>
      <c r="AF195" s="4"/>
      <c r="AG195" s="4"/>
      <c r="AH195" s="4"/>
      <c r="AI195" s="4"/>
      <c r="AJ195" s="4"/>
      <c r="AK195" s="4"/>
    </row>
    <row r="196" spans="22:37">
      <c r="V196" s="4"/>
      <c r="W196" s="4"/>
      <c r="X196" s="4"/>
      <c r="AC196" s="4"/>
      <c r="AD196" s="4"/>
      <c r="AE196" s="4"/>
      <c r="AF196" s="4"/>
      <c r="AG196" s="4"/>
      <c r="AH196" s="4"/>
      <c r="AI196" s="4"/>
      <c r="AJ196" s="4"/>
      <c r="AK196" s="4"/>
    </row>
    <row r="197" spans="22:37">
      <c r="V197" s="4"/>
      <c r="W197" s="4"/>
      <c r="X197" s="4"/>
      <c r="AC197" s="4"/>
      <c r="AD197" s="4"/>
      <c r="AE197" s="4"/>
      <c r="AF197" s="4"/>
      <c r="AG197" s="4"/>
      <c r="AH197" s="4"/>
      <c r="AI197" s="4"/>
      <c r="AJ197" s="4"/>
      <c r="AK197" s="4"/>
    </row>
    <row r="198" spans="22:37">
      <c r="V198" s="4"/>
      <c r="W198" s="4"/>
      <c r="X198" s="4"/>
      <c r="AC198" s="4"/>
      <c r="AD198" s="4"/>
      <c r="AE198" s="4"/>
      <c r="AF198" s="4"/>
      <c r="AG198" s="4"/>
      <c r="AH198" s="4"/>
      <c r="AI198" s="4"/>
      <c r="AJ198" s="4"/>
      <c r="AK198" s="4"/>
    </row>
    <row r="199" spans="22:37">
      <c r="V199" s="4"/>
      <c r="W199" s="4"/>
      <c r="X199" s="4"/>
      <c r="AC199" s="4"/>
      <c r="AD199" s="4"/>
      <c r="AE199" s="4"/>
      <c r="AF199" s="4"/>
      <c r="AG199" s="4"/>
      <c r="AH199" s="4"/>
      <c r="AI199" s="4"/>
      <c r="AJ199" s="4"/>
      <c r="AK199" s="4"/>
    </row>
    <row r="200" spans="22:37">
      <c r="V200" s="4"/>
      <c r="W200" s="4"/>
      <c r="X200" s="4"/>
      <c r="AC200" s="4"/>
      <c r="AD200" s="4"/>
      <c r="AE200" s="4"/>
      <c r="AF200" s="4"/>
      <c r="AG200" s="4"/>
      <c r="AH200" s="4"/>
      <c r="AI200" s="4"/>
      <c r="AJ200" s="4"/>
      <c r="AK200" s="4"/>
    </row>
    <row r="201" spans="22:37">
      <c r="V201" s="4"/>
      <c r="W201" s="4"/>
      <c r="X201" s="4"/>
      <c r="AC201" s="4"/>
      <c r="AD201" s="4"/>
      <c r="AE201" s="4"/>
      <c r="AF201" s="4"/>
      <c r="AG201" s="4"/>
      <c r="AH201" s="4"/>
      <c r="AI201" s="4"/>
      <c r="AJ201" s="4"/>
      <c r="AK201" s="4"/>
    </row>
    <row r="202" spans="22:37">
      <c r="V202" s="4"/>
      <c r="W202" s="4"/>
      <c r="X202" s="4"/>
      <c r="AC202" s="4"/>
      <c r="AD202" s="4"/>
      <c r="AE202" s="4"/>
      <c r="AF202" s="4"/>
      <c r="AG202" s="4"/>
      <c r="AH202" s="4"/>
      <c r="AI202" s="4"/>
      <c r="AJ202" s="4"/>
      <c r="AK202" s="4"/>
    </row>
    <row r="203" spans="22:37">
      <c r="V203" s="4"/>
      <c r="W203" s="4"/>
      <c r="X203" s="4"/>
      <c r="AC203" s="4"/>
      <c r="AD203" s="4"/>
      <c r="AE203" s="4"/>
      <c r="AF203" s="4"/>
      <c r="AG203" s="4"/>
      <c r="AH203" s="4"/>
      <c r="AI203" s="4"/>
      <c r="AJ203" s="4"/>
      <c r="AK203" s="4"/>
    </row>
    <row r="204" spans="22:37">
      <c r="V204" s="4"/>
      <c r="W204" s="4"/>
      <c r="X204" s="4"/>
      <c r="AC204" s="4"/>
      <c r="AD204" s="4"/>
      <c r="AE204" s="4"/>
      <c r="AF204" s="4"/>
      <c r="AG204" s="4"/>
      <c r="AH204" s="4"/>
      <c r="AI204" s="4"/>
      <c r="AJ204" s="4"/>
      <c r="AK204" s="4"/>
    </row>
    <row r="205" spans="22:37">
      <c r="V205" s="4"/>
      <c r="W205" s="4"/>
      <c r="X205" s="4"/>
      <c r="AC205" s="4"/>
      <c r="AD205" s="4"/>
      <c r="AE205" s="4"/>
      <c r="AF205" s="4"/>
      <c r="AG205" s="4"/>
      <c r="AH205" s="4"/>
      <c r="AI205" s="4"/>
      <c r="AJ205" s="4"/>
      <c r="AK205" s="4"/>
    </row>
    <row r="206" spans="22:37">
      <c r="V206" s="4"/>
      <c r="W206" s="4"/>
      <c r="X206" s="4"/>
      <c r="AC206" s="4"/>
      <c r="AD206" s="4"/>
      <c r="AE206" s="4"/>
      <c r="AF206" s="4"/>
      <c r="AG206" s="4"/>
      <c r="AH206" s="4"/>
      <c r="AI206" s="4"/>
      <c r="AJ206" s="4"/>
      <c r="AK206" s="4"/>
    </row>
    <row r="207" spans="22:37">
      <c r="V207" s="4"/>
      <c r="W207" s="4"/>
      <c r="X207" s="4"/>
      <c r="AC207" s="4"/>
      <c r="AD207" s="4"/>
      <c r="AE207" s="4"/>
      <c r="AF207" s="4"/>
      <c r="AG207" s="4"/>
      <c r="AH207" s="4"/>
      <c r="AI207" s="4"/>
      <c r="AJ207" s="4"/>
      <c r="AK207" s="4"/>
    </row>
    <row r="208" spans="22:37">
      <c r="V208" s="4"/>
      <c r="W208" s="4"/>
      <c r="X208" s="4"/>
      <c r="AC208" s="4"/>
      <c r="AD208" s="4"/>
      <c r="AE208" s="4"/>
      <c r="AF208" s="4"/>
      <c r="AG208" s="4"/>
      <c r="AH208" s="4"/>
      <c r="AI208" s="4"/>
      <c r="AJ208" s="4"/>
      <c r="AK208" s="4"/>
    </row>
    <row r="209" spans="22:37">
      <c r="V209" s="4"/>
      <c r="W209" s="4"/>
      <c r="X209" s="4"/>
      <c r="AC209" s="4"/>
      <c r="AD209" s="4"/>
      <c r="AE209" s="4"/>
      <c r="AF209" s="4"/>
      <c r="AG209" s="4"/>
      <c r="AH209" s="4"/>
      <c r="AI209" s="4"/>
      <c r="AJ209" s="4"/>
      <c r="AK209" s="4"/>
    </row>
    <row r="210" spans="22:37" s="4" customFormat="1"/>
    <row r="211" spans="22:37" s="4" customFormat="1"/>
    <row r="212" spans="22:37" s="4" customFormat="1"/>
    <row r="213" spans="22:37" s="4" customFormat="1"/>
    <row r="214" spans="22:37" s="4" customFormat="1"/>
    <row r="215" spans="22:37" s="4" customFormat="1"/>
    <row r="216" spans="22:37" s="4" customFormat="1"/>
    <row r="217" spans="22:37" s="4" customFormat="1"/>
    <row r="218" spans="22:37" s="4" customFormat="1"/>
    <row r="219" spans="22:37" s="4" customFormat="1"/>
    <row r="220" spans="22:37" s="4" customFormat="1"/>
    <row r="221" spans="22:37" s="4" customFormat="1"/>
    <row r="222" spans="22:37" s="4" customFormat="1"/>
    <row r="223" spans="22:37" s="4" customFormat="1"/>
    <row r="224" spans="22:37"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pans="22:29" s="4" customFormat="1"/>
    <row r="274" spans="22:29" s="4" customFormat="1"/>
    <row r="275" spans="22:29" s="4" customFormat="1"/>
    <row r="276" spans="22:29" s="4" customFormat="1"/>
    <row r="277" spans="22:29" s="4" customFormat="1"/>
    <row r="278" spans="22:29" s="4" customFormat="1"/>
    <row r="279" spans="22:29" s="4" customFormat="1"/>
    <row r="280" spans="22:29" s="4" customFormat="1"/>
    <row r="281" spans="22:29" s="4" customFormat="1">
      <c r="V281" s="7"/>
      <c r="W281" s="7"/>
      <c r="X281" s="7"/>
      <c r="AC281" s="142"/>
    </row>
    <row r="282" spans="22:29" s="4" customFormat="1">
      <c r="V282" s="7"/>
      <c r="W282" s="7"/>
      <c r="X282" s="7"/>
      <c r="AC282" s="142"/>
    </row>
    <row r="283" spans="22:29" s="4" customFormat="1">
      <c r="V283" s="7"/>
      <c r="W283" s="7"/>
      <c r="X283" s="7"/>
      <c r="AC283" s="142"/>
    </row>
    <row r="284" spans="22:29" s="4" customFormat="1">
      <c r="V284" s="7"/>
      <c r="W284" s="7"/>
      <c r="X284" s="7"/>
      <c r="AC284" s="142"/>
    </row>
    <row r="285" spans="22:29" s="4" customFormat="1">
      <c r="V285" s="7"/>
      <c r="W285" s="7"/>
      <c r="X285" s="7"/>
      <c r="AC285" s="142"/>
    </row>
    <row r="286" spans="22:29" s="4" customFormat="1">
      <c r="V286" s="7"/>
      <c r="W286" s="7"/>
      <c r="X286" s="7"/>
      <c r="AC286" s="142"/>
    </row>
    <row r="287" spans="22:29" s="4" customFormat="1">
      <c r="V287" s="7"/>
      <c r="W287" s="7"/>
      <c r="X287" s="7"/>
      <c r="AC287" s="142"/>
    </row>
    <row r="288" spans="22:29" s="4" customFormat="1">
      <c r="V288" s="7"/>
      <c r="W288" s="7"/>
      <c r="X288" s="7"/>
      <c r="AC288" s="142"/>
    </row>
  </sheetData>
  <sheetProtection algorithmName="SHA-512" hashValue="Hbo1EyLJwhmOoOLC+y3L/7Zx0AZ26haoF3z5kpXgWR/n4Y12ro9rA1pUFYMoKkWpfJ4Hx4G6zCYsD92mAoHnkg==" saltValue="9LZU8mqRpLTYqH2BDtIq6A==" spinCount="100000" sheet="1" objects="1" scenarios="1"/>
  <mergeCells count="36">
    <mergeCell ref="B13:C16"/>
    <mergeCell ref="F4:H6"/>
    <mergeCell ref="I4:U6"/>
    <mergeCell ref="F7:H9"/>
    <mergeCell ref="I7:U9"/>
    <mergeCell ref="D13:E16"/>
    <mergeCell ref="F15:U16"/>
    <mergeCell ref="F10:U14"/>
    <mergeCell ref="B17:B26"/>
    <mergeCell ref="C17:C18"/>
    <mergeCell ref="C19:C20"/>
    <mergeCell ref="C21:C22"/>
    <mergeCell ref="C23:C24"/>
    <mergeCell ref="C25:C26"/>
    <mergeCell ref="T28:T30"/>
    <mergeCell ref="H1:M3"/>
    <mergeCell ref="M17:U22"/>
    <mergeCell ref="D25:I26"/>
    <mergeCell ref="D23:I24"/>
    <mergeCell ref="D21:I22"/>
    <mergeCell ref="D19:I20"/>
    <mergeCell ref="D17:I18"/>
    <mergeCell ref="J17:L18"/>
    <mergeCell ref="J21:L26"/>
    <mergeCell ref="J19:L20"/>
    <mergeCell ref="M23:U23"/>
    <mergeCell ref="S24:U24"/>
    <mergeCell ref="S25:U25"/>
    <mergeCell ref="S26:U26"/>
    <mergeCell ref="N1:P1"/>
    <mergeCell ref="AA25:AF26"/>
    <mergeCell ref="N2:P3"/>
    <mergeCell ref="AA17:AF18"/>
    <mergeCell ref="AA19:AF20"/>
    <mergeCell ref="AA21:AF22"/>
    <mergeCell ref="AA23:AF24"/>
  </mergeCells>
  <conditionalFormatting sqref="B17">
    <cfRule type="cellIs" dxfId="221" priority="54" operator="between">
      <formula>1</formula>
      <formula>5</formula>
    </cfRule>
    <cfRule type="cellIs" dxfId="220" priority="55" operator="between">
      <formula>1</formula>
      <formula>5</formula>
    </cfRule>
    <cfRule type="cellIs" dxfId="219" priority="56" operator="between">
      <formula>1</formula>
      <formula>5</formula>
    </cfRule>
    <cfRule type="cellIs" dxfId="218" priority="57" operator="between">
      <formula>5</formula>
      <formula>5</formula>
    </cfRule>
    <cfRule type="cellIs" dxfId="217" priority="58" operator="between">
      <formula>1</formula>
      <formula>5</formula>
    </cfRule>
    <cfRule type="cellIs" dxfId="216" priority="59" operator="between">
      <formula>1</formula>
      <formula>5</formula>
    </cfRule>
    <cfRule type="cellIs" dxfId="215" priority="60" operator="equal">
      <formula>$A$10</formula>
    </cfRule>
  </conditionalFormatting>
  <conditionalFormatting sqref="C17">
    <cfRule type="cellIs" dxfId="214" priority="121" operator="equal">
      <formula>$W$17</formula>
    </cfRule>
  </conditionalFormatting>
  <conditionalFormatting sqref="C19:C20">
    <cfRule type="expression" dxfId="213" priority="51">
      <formula>$B$17=2</formula>
    </cfRule>
  </conditionalFormatting>
  <conditionalFormatting sqref="C21">
    <cfRule type="cellIs" dxfId="212" priority="69" operator="equal">
      <formula>$W$21</formula>
    </cfRule>
  </conditionalFormatting>
  <conditionalFormatting sqref="C23">
    <cfRule type="cellIs" dxfId="211" priority="114" operator="equal">
      <formula>$W$23</formula>
    </cfRule>
  </conditionalFormatting>
  <conditionalFormatting sqref="C25">
    <cfRule type="cellIs" dxfId="210" priority="88" operator="equal">
      <formula>$W$25</formula>
    </cfRule>
    <cfRule type="cellIs" dxfId="209" priority="112" operator="equal">
      <formula>$W$25</formula>
    </cfRule>
  </conditionalFormatting>
  <conditionalFormatting sqref="D17">
    <cfRule type="cellIs" dxfId="208" priority="120" operator="equal">
      <formula>$V$17</formula>
    </cfRule>
  </conditionalFormatting>
  <conditionalFormatting sqref="D19 D25 D21 D23">
    <cfRule type="cellIs" dxfId="207" priority="65" operator="equal">
      <formula>$V$17</formula>
    </cfRule>
  </conditionalFormatting>
  <conditionalFormatting sqref="D19:I20">
    <cfRule type="cellIs" dxfId="206" priority="64" operator="equal">
      <formula>$V$19</formula>
    </cfRule>
  </conditionalFormatting>
  <conditionalFormatting sqref="D21:I22">
    <cfRule type="cellIs" dxfId="205" priority="63" operator="equal">
      <formula>$V$21</formula>
    </cfRule>
  </conditionalFormatting>
  <conditionalFormatting sqref="D23:I24">
    <cfRule type="cellIs" dxfId="204" priority="62" operator="equal">
      <formula>$V$23</formula>
    </cfRule>
  </conditionalFormatting>
  <conditionalFormatting sqref="D25:I26">
    <cfRule type="cellIs" dxfId="203" priority="61" operator="equal">
      <formula>$V$25</formula>
    </cfRule>
  </conditionalFormatting>
  <conditionalFormatting sqref="J19:L20">
    <cfRule type="cellIs" dxfId="202" priority="37" operator="greaterThan">
      <formula>" "</formula>
    </cfRule>
    <cfRule type="cellIs" dxfId="201" priority="38" operator="greaterThan">
      <formula>" "</formula>
    </cfRule>
  </conditionalFormatting>
  <conditionalFormatting sqref="N1:P1">
    <cfRule type="containsText" dxfId="200" priority="1" operator="containsText" text="expiré">
      <formula>NOT(ISERROR(SEARCH("expiré",N1)))</formula>
    </cfRule>
    <cfRule type="containsText" dxfId="199" priority="2" operator="containsText" text="non">
      <formula>NOT(ISERROR(SEARCH("non",N1)))</formula>
    </cfRule>
    <cfRule type="containsText" dxfId="198" priority="3" operator="containsText" text="OK">
      <formula>NOT(ISERROR(SEARCH("OK",N1)))</formula>
    </cfRule>
  </conditionalFormatting>
  <conditionalFormatting sqref="O25:O26">
    <cfRule type="cellIs" dxfId="197" priority="25" operator="greaterThan">
      <formula>$AC$20</formula>
    </cfRule>
  </conditionalFormatting>
  <conditionalFormatting sqref="Q26:R26">
    <cfRule type="cellIs" dxfId="196" priority="24" operator="greaterThan">
      <formula>#REF!</formula>
    </cfRule>
  </conditionalFormatting>
  <conditionalFormatting sqref="R26">
    <cfRule type="cellIs" dxfId="195" priority="20" operator="greaterThan">
      <formula>$AC$20</formula>
    </cfRule>
    <cfRule type="cellIs" dxfId="194" priority="21" operator="greaterThan">
      <formula>9</formula>
    </cfRule>
    <cfRule type="cellIs" dxfId="193" priority="22" operator="greaterThan">
      <formula>0</formula>
    </cfRule>
    <cfRule type="cellIs" dxfId="192" priority="23" operator="greaterThan">
      <formula>0</formula>
    </cfRule>
  </conditionalFormatting>
  <conditionalFormatting sqref="AA17:AF18">
    <cfRule type="expression" dxfId="191" priority="4">
      <formula>$V$1&gt;0</formula>
    </cfRule>
  </conditionalFormatting>
  <dataValidations disablePrompts="1" count="3">
    <dataValidation type="list" allowBlank="1" showInputMessage="1" showErrorMessage="1" errorTitle="Error_Eval" error="Introduire une valeur de 1 à 5 !" sqref="F34" xr:uid="{84D1D524-25D8-4CDA-8AA9-733E09420709}">
      <formula1>Liste_scoring</formula1>
    </dataValidation>
    <dataValidation type="list" allowBlank="1" showInputMessage="1" showErrorMessage="1" errorTitle="Error_Eval" error="Introduire une valeur de 1 à 5 !" sqref="AF71:AF72 AG72:AK72" xr:uid="{56E0C48A-F961-4F22-BC00-867F5DFEE0E5}">
      <formula1>$AO$63:$AO$65</formula1>
    </dataValidation>
    <dataValidation allowBlank="1" showInputMessage="1" showErrorMessage="1" errorTitle="Error_Eval" error="Introduire une valeur de 1 à 5 !" sqref="E34" xr:uid="{58EFB96A-0C7F-4149-A0F3-EEABC55A617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7"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F275-3471-46B8-8C27-169BCC8BD5DF}">
  <sheetPr codeName="Feuil26"/>
  <dimension ref="A1:AR207"/>
  <sheetViews>
    <sheetView showGridLines="0" showRowColHeaders="0" zoomScaleNormal="100" workbookViewId="0"/>
  </sheetViews>
  <sheetFormatPr baseColWidth="10" defaultColWidth="11.42578125" defaultRowHeight="15"/>
  <cols>
    <col min="1" max="1" width="2.42578125" style="4" customWidth="1"/>
    <col min="2" max="20" width="11.28515625" style="3" customWidth="1"/>
    <col min="21" max="21" width="4.85546875" style="3" customWidth="1"/>
    <col min="22" max="23" width="11.28515625" style="7" customWidth="1"/>
    <col min="24" max="25" width="11.42578125" style="7"/>
    <col min="26" max="26" width="11.42578125" style="4"/>
    <col min="27" max="27" width="11" style="4" customWidth="1"/>
    <col min="28" max="28" width="11.42578125" style="4"/>
    <col min="29" max="29" width="11.42578125" style="3"/>
    <col min="30" max="30" width="10" style="3"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705</v>
      </c>
      <c r="G4" s="570"/>
      <c r="H4" s="570"/>
      <c r="I4" s="571" t="s">
        <v>706</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708</v>
      </c>
      <c r="G7" s="570"/>
      <c r="H7" s="570"/>
      <c r="I7" s="570" t="s">
        <v>170</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IF(score9=1,V9,0)</f>
        <v>0</v>
      </c>
      <c r="F9" s="570"/>
      <c r="G9" s="570"/>
      <c r="H9" s="570"/>
      <c r="I9" s="570"/>
      <c r="J9" s="570"/>
      <c r="K9" s="570"/>
      <c r="L9" s="570"/>
      <c r="M9" s="570"/>
      <c r="N9" s="570"/>
      <c r="O9" s="570"/>
      <c r="P9" s="570"/>
      <c r="Q9" s="570"/>
      <c r="R9" s="570"/>
      <c r="S9" s="570"/>
      <c r="T9" s="570"/>
      <c r="U9" s="570"/>
      <c r="V9" s="4">
        <f>Données!AD7</f>
        <v>10</v>
      </c>
      <c r="W9" s="4"/>
      <c r="X9" s="5"/>
      <c r="Y9" s="5"/>
      <c r="Z9" s="5"/>
      <c r="AA9" s="5"/>
      <c r="AB9" s="5"/>
      <c r="AC9" s="5"/>
      <c r="AD9" s="5"/>
      <c r="AE9" s="5"/>
      <c r="AF9" s="5"/>
      <c r="AG9" s="5"/>
      <c r="AH9" s="5"/>
      <c r="AI9" s="5"/>
      <c r="AJ9" s="5"/>
      <c r="AK9" s="5"/>
      <c r="AL9" s="5"/>
    </row>
    <row r="10" spans="1:44" ht="15" customHeight="1">
      <c r="B10" s="116"/>
      <c r="C10" s="116"/>
      <c r="D10" s="121"/>
      <c r="E10" s="122"/>
      <c r="F10" s="589" t="s">
        <v>797</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IF(score9=2,V11,0)</f>
        <v>0</v>
      </c>
      <c r="D11" s="123"/>
      <c r="E11" s="122"/>
      <c r="F11" s="589"/>
      <c r="G11" s="589"/>
      <c r="H11" s="589"/>
      <c r="I11" s="589"/>
      <c r="J11" s="589"/>
      <c r="K11" s="589"/>
      <c r="L11" s="589"/>
      <c r="M11" s="589"/>
      <c r="N11" s="589"/>
      <c r="O11" s="589"/>
      <c r="P11" s="589"/>
      <c r="Q11" s="589"/>
      <c r="R11" s="589"/>
      <c r="S11" s="589"/>
      <c r="T11" s="589"/>
      <c r="U11" s="589"/>
      <c r="V11" s="4">
        <f>Données!AD8</f>
        <v>-50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820</v>
      </c>
      <c r="N17" s="583"/>
      <c r="O17" s="583"/>
      <c r="P17" s="583"/>
      <c r="Q17" s="583"/>
      <c r="R17" s="583"/>
      <c r="S17" s="583"/>
      <c r="T17" s="583"/>
      <c r="U17" s="583"/>
      <c r="V17" s="169" t="str">
        <f>IF(B17=1,D17," ")</f>
        <v xml:space="preserve"> </v>
      </c>
      <c r="W17" s="169" t="str">
        <f>IF(B17=1,C17," ")</f>
        <v xml:space="preserve"> </v>
      </c>
      <c r="X17" s="5">
        <f>IF(score9=1,Y17,0)</f>
        <v>0</v>
      </c>
      <c r="Y17" s="5">
        <v>0</v>
      </c>
      <c r="AA17" s="559" t="str">
        <f>IF(V1&gt;0," ","Le rythme de la négociation                                  est inconnu pour l'instant")</f>
        <v>Le rythme de la négociation                                  est inconnu pour l'instant</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IF(B17&lt;&gt;"?",Comments!C82,"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IF(score9=2,Y19,0)</f>
        <v>0</v>
      </c>
      <c r="Y19" s="5">
        <v>-40</v>
      </c>
      <c r="Z19" s="5"/>
      <c r="AA19" s="561" t="str">
        <f>IF(V1&gt;0," ","La décision est reportée                                                  à une date ultérieure")</f>
        <v>La décision est reportée                                                  à une date ultérieure</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Comments!C80</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IF(score9=3,Y21,0)</f>
        <v>0</v>
      </c>
      <c r="Y21" s="5">
        <v>30</v>
      </c>
      <c r="Z21" s="5"/>
      <c r="AA21" s="561" t="str">
        <f>IF(V1&gt;0," ","Rencontres espacées sans calendrier                            ni agenda précis")</f>
        <v>Rencontres espacées sans calendrier                            ni agenda précis</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Dim_8_N!M23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IF(score9=4,Y23,0)</f>
        <v>0</v>
      </c>
      <c r="Y23" s="5">
        <v>70</v>
      </c>
      <c r="Z23" s="5"/>
      <c r="AA23" s="561" t="str">
        <f>IF(V1&gt;0," ","Rencontres régulières selon un calendrier et un agenda convenus")</f>
        <v>Rencontres régulières selon un calendrier et un agenda convenus</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IF(score9=5,Y25,0)</f>
        <v>0</v>
      </c>
      <c r="Y25" s="5">
        <v>100</v>
      </c>
      <c r="Z25" s="5"/>
      <c r="AA25" s="561" t="str">
        <f>IF(V1&gt;0," ","Négociations engagées (Specs, prix, délais, garanties, conformité)")</f>
        <v>Négociations engagées (Specs, prix, délais, garanties, conformité)</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7.5"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6">
        <f>IF(B17="?",0,B17)</f>
        <v>0</v>
      </c>
      <c r="F34" s="36">
        <f>score9</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162"/>
      <c r="N35" s="162"/>
      <c r="O35" s="162"/>
      <c r="P35" s="162"/>
      <c r="Q35" s="162"/>
      <c r="R35" s="162"/>
      <c r="S35" s="162"/>
      <c r="T35" s="162"/>
      <c r="U35" s="162"/>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s="4" customFormat="1" ht="15" customHeight="1">
      <c r="AL57" s="4">
        <v>2</v>
      </c>
      <c r="AM57" s="4" t="e">
        <f>#REF!</f>
        <v>#REF!</v>
      </c>
    </row>
    <row r="58" spans="2:41" s="4" customFormat="1" ht="15" customHeight="1">
      <c r="AL58" s="4">
        <v>3</v>
      </c>
      <c r="AM58" s="4" t="e">
        <f>#REF!</f>
        <v>#REF!</v>
      </c>
    </row>
    <row r="59" spans="2:41" s="4" customFormat="1" ht="15" customHeight="1">
      <c r="AL59" s="4">
        <v>4</v>
      </c>
      <c r="AM59" s="4" t="e">
        <f>#REF!</f>
        <v>#REF!</v>
      </c>
      <c r="AO59" s="5"/>
    </row>
    <row r="60" spans="2:41" s="4" customFormat="1" ht="15" customHeight="1">
      <c r="B60" s="4">
        <v>1</v>
      </c>
      <c r="AH60" s="5"/>
      <c r="AJ60" s="5"/>
      <c r="AK60" s="5"/>
      <c r="AL60" s="4">
        <v>5</v>
      </c>
      <c r="AM60" s="4" t="e">
        <f>#REF!</f>
        <v>#REF!</v>
      </c>
      <c r="AO60" s="5"/>
    </row>
    <row r="61" spans="2:41" s="4" customFormat="1" ht="15" customHeight="1">
      <c r="B61" s="4">
        <v>2</v>
      </c>
      <c r="AG61" s="5"/>
      <c r="AH61" s="5"/>
      <c r="AJ61" s="5"/>
      <c r="AK61" s="5"/>
      <c r="AM61" s="4" t="e">
        <f>VLOOKUP(E34,AL57:AM60,2)</f>
        <v>#N/A</v>
      </c>
    </row>
    <row r="62" spans="2:41" s="4" customFormat="1" ht="15" customHeight="1">
      <c r="B62" s="4">
        <v>3</v>
      </c>
      <c r="AG62" s="5"/>
      <c r="AH62" s="5"/>
      <c r="AJ62" s="5"/>
      <c r="AK62" s="5"/>
    </row>
    <row r="63" spans="2:41" s="4" customFormat="1" ht="15" customHeight="1">
      <c r="B63" s="4">
        <v>4</v>
      </c>
      <c r="AK63" s="5"/>
    </row>
    <row r="64" spans="2:41" s="4" customFormat="1" ht="15" customHeight="1">
      <c r="B64" s="4">
        <v>5</v>
      </c>
      <c r="AK64" s="5"/>
      <c r="AO64" s="4" t="s">
        <v>484</v>
      </c>
    </row>
    <row r="65" spans="1:41" s="4" customFormat="1" ht="15" customHeight="1">
      <c r="AJ65" s="5"/>
      <c r="AK65" s="5"/>
      <c r="AO65" s="4" t="s">
        <v>483</v>
      </c>
    </row>
    <row r="66" spans="1:41" s="7" customFormat="1" ht="15" customHeight="1">
      <c r="A66" s="4"/>
      <c r="V66" s="4"/>
      <c r="W66" s="4"/>
      <c r="X66" s="4"/>
      <c r="Y66" s="4"/>
      <c r="Z66" s="4"/>
      <c r="AA66" s="4"/>
      <c r="AB66" s="4"/>
      <c r="AC66" s="4"/>
      <c r="AD66" s="4"/>
      <c r="AE66" s="4"/>
      <c r="AF66" s="4"/>
      <c r="AG66" s="4"/>
      <c r="AH66" s="4"/>
      <c r="AI66" s="4"/>
      <c r="AJ66" s="4"/>
      <c r="AK66" s="4"/>
      <c r="AL66" s="8"/>
      <c r="AO66" s="7" t="s">
        <v>462</v>
      </c>
    </row>
    <row r="67" spans="1:41" s="7" customFormat="1" ht="15" customHeight="1">
      <c r="A67" s="4"/>
      <c r="V67" s="4"/>
      <c r="W67" s="4"/>
      <c r="X67" s="4"/>
      <c r="Y67" s="4"/>
      <c r="Z67" s="4"/>
      <c r="AA67" s="4"/>
      <c r="AB67" s="4"/>
      <c r="AC67" s="4"/>
      <c r="AD67" s="4"/>
      <c r="AE67" s="4"/>
      <c r="AF67" s="4"/>
      <c r="AG67" s="4"/>
      <c r="AH67" s="4"/>
      <c r="AI67" s="4"/>
      <c r="AJ67" s="4"/>
      <c r="AK67" s="4"/>
      <c r="AL67" s="8"/>
    </row>
    <row r="68" spans="1:41" s="7" customFormat="1" ht="15" customHeight="1">
      <c r="A68" s="4"/>
      <c r="V68" s="4"/>
      <c r="W68" s="4"/>
      <c r="X68" s="4"/>
      <c r="Y68" s="4"/>
      <c r="Z68" s="4"/>
      <c r="AA68" s="4"/>
      <c r="AB68" s="4"/>
      <c r="AC68" s="4"/>
      <c r="AD68" s="102"/>
      <c r="AE68" s="102"/>
      <c r="AF68" s="102"/>
      <c r="AG68" s="4"/>
      <c r="AH68" s="4"/>
      <c r="AI68" s="4"/>
      <c r="AJ68" s="4"/>
      <c r="AK68" s="4"/>
      <c r="AL68" s="8"/>
    </row>
    <row r="69" spans="1:41" s="7" customFormat="1" ht="15" customHeight="1">
      <c r="A69" s="4"/>
      <c r="V69" s="4"/>
      <c r="W69" s="4"/>
      <c r="X69" s="4"/>
      <c r="Y69" s="4"/>
      <c r="Z69" s="4"/>
      <c r="AA69" s="4"/>
      <c r="AB69" s="4"/>
      <c r="AC69" s="4"/>
      <c r="AD69" s="102"/>
      <c r="AE69" s="102"/>
      <c r="AF69" s="102"/>
      <c r="AG69" s="4"/>
      <c r="AH69" s="4"/>
      <c r="AI69" s="4"/>
      <c r="AJ69" s="4"/>
      <c r="AK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I70" s="4"/>
      <c r="AJ70" s="4"/>
      <c r="AK70" s="4"/>
      <c r="AL70" s="8"/>
      <c r="AN70" s="127"/>
      <c r="AO70" s="127" t="e">
        <f>2-AO69</f>
        <v>#REF!</v>
      </c>
    </row>
    <row r="71" spans="1:41" s="7" customFormat="1" ht="15" customHeight="1">
      <c r="A71" s="4"/>
      <c r="V71" s="4"/>
      <c r="W71" s="4"/>
      <c r="X71" s="4"/>
      <c r="Y71" s="4"/>
      <c r="Z71" s="4"/>
      <c r="AA71" s="4"/>
      <c r="AB71" s="4"/>
      <c r="AC71" s="4"/>
      <c r="AD71" s="102"/>
      <c r="AE71" s="102"/>
      <c r="AF71" s="102"/>
      <c r="AG71" s="4"/>
      <c r="AH71" s="4"/>
      <c r="AI71" s="4"/>
      <c r="AJ71" s="4"/>
      <c r="AK71" s="4"/>
      <c r="AN71" s="127"/>
    </row>
    <row r="72" spans="1:41" s="7" customFormat="1" ht="15" customHeight="1">
      <c r="A72" s="4"/>
      <c r="V72" s="4"/>
      <c r="W72" s="4"/>
      <c r="X72" s="4"/>
      <c r="Y72" s="4"/>
      <c r="Z72" s="4"/>
      <c r="AA72" s="4"/>
      <c r="AB72" s="4"/>
      <c r="AC72" s="4"/>
      <c r="AD72" s="102"/>
      <c r="AE72" s="102"/>
      <c r="AF72" s="102"/>
      <c r="AG72" s="4"/>
      <c r="AH72" s="4"/>
      <c r="AI72" s="4"/>
      <c r="AJ72" s="4"/>
      <c r="AK72" s="4"/>
    </row>
    <row r="73" spans="1:41" s="7" customFormat="1" ht="8.4499999999999993" customHeight="1">
      <c r="A73" s="4"/>
      <c r="V73" s="4"/>
      <c r="W73" s="4"/>
      <c r="X73" s="4"/>
      <c r="Y73" s="4"/>
      <c r="Z73" s="4"/>
      <c r="AA73" s="4"/>
      <c r="AB73" s="4"/>
      <c r="AC73" s="4"/>
      <c r="AD73" s="102"/>
      <c r="AE73" s="102"/>
      <c r="AF73" s="102"/>
      <c r="AG73" s="102"/>
      <c r="AH73" s="102"/>
      <c r="AI73" s="102"/>
      <c r="AJ73" s="102"/>
      <c r="AK73" s="102"/>
    </row>
    <row r="74" spans="1:41" s="7" customFormat="1">
      <c r="A74" s="4"/>
      <c r="V74" s="4"/>
      <c r="W74" s="4"/>
      <c r="X74" s="4"/>
      <c r="Y74" s="4"/>
      <c r="Z74" s="4"/>
      <c r="AA74" s="4"/>
      <c r="AB74" s="4"/>
      <c r="AC74" s="4"/>
      <c r="AD74" s="4"/>
      <c r="AE74" s="4"/>
      <c r="AF74" s="4"/>
      <c r="AG74" s="4"/>
      <c r="AH74" s="4"/>
      <c r="AI74" s="4"/>
      <c r="AJ74" s="4"/>
      <c r="AK74" s="4"/>
    </row>
    <row r="75" spans="1:41" s="7" customFormat="1">
      <c r="A75" s="4"/>
      <c r="V75" s="4"/>
      <c r="W75" s="4"/>
      <c r="X75" s="4"/>
      <c r="Y75" s="4"/>
      <c r="Z75" s="4"/>
      <c r="AA75" s="4"/>
      <c r="AB75" s="4"/>
      <c r="AC75" s="4"/>
      <c r="AD75" s="4"/>
      <c r="AE75" s="4"/>
      <c r="AF75" s="4"/>
      <c r="AG75" s="4"/>
      <c r="AH75" s="4"/>
      <c r="AI75" s="4"/>
      <c r="AJ75" s="4"/>
      <c r="AK75" s="4"/>
    </row>
    <row r="76" spans="1:41" s="7" customFormat="1">
      <c r="A76" s="4"/>
      <c r="V76" s="4"/>
      <c r="W76" s="4"/>
      <c r="X76" s="4"/>
      <c r="Y76" s="4"/>
      <c r="Z76" s="4"/>
      <c r="AA76" s="4"/>
      <c r="AB76" s="4"/>
      <c r="AC76" s="4"/>
      <c r="AD76" s="4"/>
      <c r="AE76" s="4"/>
      <c r="AF76" s="4"/>
      <c r="AG76" s="4"/>
      <c r="AH76" s="4"/>
      <c r="AI76" s="4"/>
      <c r="AJ76" s="4"/>
      <c r="AK76" s="4"/>
    </row>
    <row r="77" spans="1:41" s="7" customFormat="1">
      <c r="A77" s="4"/>
      <c r="V77" s="4"/>
      <c r="W77" s="4"/>
      <c r="X77" s="4"/>
      <c r="Y77" s="4"/>
      <c r="Z77" s="4"/>
      <c r="AA77" s="4"/>
      <c r="AB77" s="4"/>
      <c r="AC77" s="4"/>
      <c r="AD77" s="4"/>
      <c r="AE77" s="4"/>
      <c r="AF77" s="4"/>
      <c r="AG77" s="4"/>
      <c r="AH77" s="4"/>
      <c r="AI77" s="4"/>
      <c r="AJ77" s="4"/>
      <c r="AK77" s="4"/>
    </row>
    <row r="78" spans="1:41" s="7" customFormat="1">
      <c r="A78" s="4"/>
      <c r="V78" s="4"/>
      <c r="W78" s="4"/>
      <c r="X78" s="4"/>
      <c r="Y78" s="4"/>
      <c r="Z78" s="4"/>
      <c r="AA78" s="4"/>
      <c r="AB78" s="4"/>
      <c r="AC78" s="4"/>
      <c r="AD78" s="4"/>
      <c r="AE78" s="4"/>
      <c r="AF78" s="4"/>
      <c r="AG78" s="4"/>
      <c r="AH78" s="4"/>
      <c r="AI78" s="4"/>
      <c r="AJ78" s="4"/>
      <c r="AK78" s="4"/>
    </row>
    <row r="79" spans="1:41" s="7" customFormat="1">
      <c r="A79" s="4"/>
      <c r="V79" s="4"/>
      <c r="W79" s="4"/>
      <c r="X79" s="4"/>
      <c r="Y79" s="4"/>
      <c r="Z79" s="4"/>
      <c r="AA79" s="4"/>
      <c r="AB79" s="4"/>
      <c r="AC79" s="4"/>
      <c r="AD79" s="4"/>
      <c r="AE79" s="4"/>
      <c r="AF79" s="4"/>
      <c r="AG79" s="4"/>
      <c r="AH79" s="4"/>
      <c r="AI79" s="4"/>
      <c r="AJ79" s="4"/>
      <c r="AK79" s="4"/>
    </row>
    <row r="80" spans="1:41" s="7" customFormat="1">
      <c r="A80" s="4"/>
      <c r="V80" s="4"/>
      <c r="W80" s="4"/>
      <c r="X80" s="4"/>
      <c r="Y80" s="4"/>
      <c r="Z80" s="4"/>
      <c r="AA80" s="4"/>
      <c r="AB80" s="4"/>
      <c r="AC80" s="4"/>
      <c r="AD80" s="4"/>
      <c r="AE80" s="4"/>
      <c r="AF80" s="4"/>
      <c r="AG80" s="4"/>
      <c r="AH80" s="4"/>
      <c r="AI80" s="4"/>
      <c r="AJ80" s="4"/>
      <c r="AK80" s="4"/>
    </row>
    <row r="81" spans="1:37" s="7" customFormat="1">
      <c r="A81" s="4"/>
      <c r="B81" s="128"/>
      <c r="C81" s="128"/>
      <c r="D81" s="129"/>
      <c r="V81" s="4"/>
      <c r="W81" s="4"/>
      <c r="X81" s="4"/>
      <c r="Y81" s="4"/>
      <c r="Z81" s="4"/>
      <c r="AA81" s="4"/>
      <c r="AB81" s="4"/>
      <c r="AC81" s="4"/>
      <c r="AD81" s="4"/>
      <c r="AE81" s="4"/>
      <c r="AF81" s="4"/>
      <c r="AG81" s="4"/>
      <c r="AH81" s="4"/>
      <c r="AI81" s="4"/>
      <c r="AJ81" s="4"/>
      <c r="AK81" s="4"/>
    </row>
    <row r="82" spans="1:37" s="7" customFormat="1" ht="21.2" customHeight="1">
      <c r="A82" s="4"/>
      <c r="B82" s="128"/>
      <c r="C82" s="128"/>
      <c r="D82" s="129"/>
      <c r="V82" s="4"/>
      <c r="W82" s="4"/>
      <c r="X82" s="4"/>
      <c r="Y82" s="4"/>
      <c r="Z82" s="4"/>
      <c r="AA82" s="4"/>
      <c r="AB82" s="4"/>
      <c r="AC82" s="4"/>
      <c r="AD82" s="4"/>
      <c r="AE82" s="4"/>
      <c r="AF82" s="4"/>
      <c r="AG82" s="4"/>
      <c r="AH82" s="4"/>
      <c r="AI82" s="4"/>
      <c r="AJ82" s="4"/>
      <c r="AK82" s="4"/>
    </row>
    <row r="83" spans="1:37" s="7" customFormat="1">
      <c r="A83" s="4"/>
      <c r="V83" s="4"/>
      <c r="W83" s="4"/>
      <c r="X83" s="4"/>
      <c r="Y83" s="4"/>
      <c r="Z83" s="4"/>
      <c r="AA83" s="4"/>
      <c r="AB83" s="4"/>
      <c r="AC83" s="4"/>
      <c r="AD83" s="4"/>
      <c r="AE83" s="4"/>
      <c r="AF83" s="4"/>
      <c r="AG83" s="4"/>
      <c r="AH83" s="4"/>
      <c r="AI83" s="4"/>
      <c r="AJ83" s="4"/>
      <c r="AK83" s="4"/>
    </row>
    <row r="84" spans="1:37" s="7" customFormat="1">
      <c r="A84" s="4"/>
      <c r="V84" s="4"/>
      <c r="W84" s="4"/>
      <c r="X84" s="4"/>
      <c r="Y84" s="4"/>
      <c r="Z84" s="4"/>
      <c r="AA84" s="4"/>
      <c r="AB84" s="4"/>
      <c r="AC84" s="4"/>
      <c r="AD84" s="4"/>
      <c r="AE84" s="4"/>
      <c r="AF84" s="4"/>
      <c r="AG84" s="4"/>
      <c r="AH84" s="4"/>
      <c r="AI84" s="4"/>
      <c r="AJ84" s="4"/>
      <c r="AK84" s="4"/>
    </row>
    <row r="85" spans="1:37" s="7" customFormat="1">
      <c r="A85" s="4"/>
      <c r="V85" s="4"/>
      <c r="W85" s="4"/>
      <c r="X85" s="4"/>
      <c r="Y85" s="4"/>
      <c r="Z85" s="4"/>
      <c r="AA85" s="4"/>
      <c r="AB85" s="4"/>
      <c r="AC85" s="4"/>
      <c r="AD85" s="4"/>
      <c r="AE85" s="4"/>
      <c r="AF85" s="4"/>
      <c r="AG85" s="4"/>
      <c r="AH85" s="4"/>
      <c r="AI85" s="4"/>
      <c r="AJ85" s="4"/>
      <c r="AK85" s="4"/>
    </row>
    <row r="86" spans="1:37" s="7" customFormat="1" ht="13.7" customHeight="1">
      <c r="A86" s="4"/>
      <c r="V86" s="4"/>
      <c r="W86" s="4"/>
      <c r="X86" s="4"/>
      <c r="Y86" s="4"/>
      <c r="Z86" s="4"/>
      <c r="AA86" s="4"/>
      <c r="AB86" s="4"/>
      <c r="AC86" s="4"/>
      <c r="AD86" s="4"/>
      <c r="AE86" s="4"/>
      <c r="AF86" s="4"/>
      <c r="AG86" s="4"/>
      <c r="AH86" s="4"/>
      <c r="AI86" s="4"/>
      <c r="AJ86" s="4"/>
      <c r="AK86" s="4"/>
    </row>
    <row r="87" spans="1:37" s="7" customFormat="1" ht="15" customHeight="1">
      <c r="A87" s="4"/>
      <c r="V87" s="4"/>
      <c r="W87" s="4"/>
      <c r="X87" s="4"/>
      <c r="Y87" s="4"/>
      <c r="Z87" s="4"/>
      <c r="AA87" s="4"/>
      <c r="AB87" s="4"/>
      <c r="AC87" s="4"/>
      <c r="AD87" s="4"/>
      <c r="AE87" s="4"/>
      <c r="AF87" s="4"/>
      <c r="AG87" s="4"/>
      <c r="AH87" s="4"/>
      <c r="AI87" s="4"/>
      <c r="AJ87" s="4"/>
      <c r="AK87" s="4"/>
    </row>
    <row r="88" spans="1:37" s="7" customFormat="1" ht="15" customHeight="1">
      <c r="A88" s="4"/>
      <c r="V88" s="4"/>
      <c r="W88" s="4"/>
      <c r="X88" s="4"/>
      <c r="Y88" s="4"/>
      <c r="Z88" s="4"/>
      <c r="AA88" s="4"/>
      <c r="AB88" s="4"/>
      <c r="AC88" s="4"/>
      <c r="AD88" s="4"/>
      <c r="AE88" s="4"/>
      <c r="AF88" s="4"/>
      <c r="AG88" s="4"/>
      <c r="AH88" s="4"/>
      <c r="AI88" s="4"/>
      <c r="AJ88" s="4"/>
      <c r="AK88" s="4"/>
    </row>
    <row r="89" spans="1:37" s="7" customFormat="1" ht="18.75" customHeight="1">
      <c r="A89" s="4"/>
      <c r="V89" s="4"/>
      <c r="W89" s="4"/>
      <c r="X89" s="4"/>
      <c r="Y89" s="4"/>
      <c r="Z89" s="4"/>
      <c r="AA89" s="4"/>
      <c r="AB89" s="4"/>
      <c r="AC89" s="4"/>
      <c r="AD89" s="4"/>
      <c r="AE89" s="4"/>
      <c r="AF89" s="4"/>
      <c r="AG89" s="4"/>
      <c r="AH89" s="4"/>
      <c r="AI89" s="4"/>
      <c r="AJ89" s="4"/>
      <c r="AK89" s="4"/>
    </row>
    <row r="90" spans="1:37" s="7" customFormat="1" ht="15" customHeight="1">
      <c r="A90" s="4"/>
      <c r="V90" s="4"/>
      <c r="W90" s="4"/>
      <c r="X90" s="4"/>
      <c r="Y90" s="4"/>
      <c r="Z90" s="4"/>
      <c r="AA90" s="4"/>
      <c r="AB90" s="4"/>
      <c r="AC90" s="4"/>
      <c r="AD90" s="4"/>
      <c r="AE90" s="4"/>
      <c r="AF90" s="4"/>
      <c r="AG90" s="4"/>
      <c r="AH90" s="4"/>
      <c r="AI90" s="4"/>
      <c r="AJ90" s="4"/>
      <c r="AK90" s="4"/>
    </row>
    <row r="91" spans="1:37" s="7" customFormat="1" ht="15" customHeight="1">
      <c r="A91" s="4"/>
      <c r="B91" s="8"/>
      <c r="C91" s="8"/>
      <c r="V91" s="4"/>
      <c r="W91" s="4"/>
      <c r="X91" s="4"/>
      <c r="Y91" s="4"/>
      <c r="Z91" s="5"/>
      <c r="AA91" s="4"/>
      <c r="AB91" s="4"/>
      <c r="AC91" s="4"/>
      <c r="AD91" s="4"/>
      <c r="AE91" s="4"/>
      <c r="AF91" s="4"/>
      <c r="AG91" s="4"/>
      <c r="AH91" s="4"/>
      <c r="AI91" s="4"/>
      <c r="AJ91" s="4"/>
      <c r="AK91" s="4"/>
    </row>
    <row r="92" spans="1:37" s="7" customFormat="1">
      <c r="A92" s="4"/>
      <c r="B92" s="8"/>
      <c r="C92" s="8"/>
      <c r="V92" s="4"/>
      <c r="W92" s="4"/>
      <c r="X92" s="4"/>
      <c r="Y92" s="4"/>
      <c r="Z92" s="5"/>
      <c r="AA92" s="5">
        <f>IF(EXPIRE=1,0,1)</f>
        <v>0</v>
      </c>
      <c r="AB92" s="5"/>
      <c r="AC92" s="5"/>
      <c r="AD92" s="5"/>
      <c r="AE92" s="5"/>
      <c r="AF92" s="4"/>
      <c r="AG92" s="4"/>
      <c r="AH92" s="4"/>
      <c r="AI92" s="4"/>
      <c r="AJ92" s="4"/>
      <c r="AK92" s="4"/>
    </row>
    <row r="93" spans="1:37"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4"/>
      <c r="AF93" s="4"/>
      <c r="AG93" s="4"/>
      <c r="AH93" s="4"/>
      <c r="AI93" s="4"/>
      <c r="AJ93" s="4"/>
      <c r="AK93" s="4"/>
    </row>
    <row r="94" spans="1:37"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c r="AI94" s="4"/>
      <c r="AJ94" s="4"/>
      <c r="AK94" s="4"/>
    </row>
    <row r="95" spans="1:37"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c r="AI95" s="4"/>
      <c r="AJ95" s="4"/>
      <c r="AK95" s="4"/>
    </row>
    <row r="96" spans="1:37" s="4" customFormat="1">
      <c r="B96" s="5"/>
      <c r="C96" s="5"/>
      <c r="D96" s="5"/>
      <c r="E96" s="5"/>
      <c r="F96" s="5"/>
      <c r="G96" s="5"/>
      <c r="H96" s="5"/>
      <c r="I96" s="5"/>
      <c r="J96" s="5"/>
      <c r="K96" s="5"/>
      <c r="L96" s="5"/>
      <c r="M96" s="5"/>
      <c r="N96" s="5"/>
      <c r="O96" s="5"/>
      <c r="P96" s="5"/>
      <c r="Q96" s="5"/>
      <c r="R96" s="5"/>
      <c r="S96" s="5"/>
      <c r="T96" s="5"/>
      <c r="U96" s="5"/>
      <c r="V96" s="5"/>
      <c r="W96" s="5"/>
      <c r="X96" s="5"/>
      <c r="Y96" s="5"/>
      <c r="Z96" s="5"/>
      <c r="AA96" s="5">
        <f>IF(EXPIRE=1,0,5)</f>
        <v>0</v>
      </c>
      <c r="AB96" s="5"/>
      <c r="AC96" s="5"/>
      <c r="AD96" s="5"/>
      <c r="AE96" s="5"/>
    </row>
    <row r="97" spans="1:37" s="4" customFormat="1">
      <c r="B97" s="5"/>
      <c r="C97" s="5"/>
      <c r="D97" s="5"/>
      <c r="E97" s="5"/>
      <c r="F97" s="5"/>
      <c r="G97" s="5"/>
      <c r="H97" s="5"/>
      <c r="I97" s="5"/>
      <c r="J97" s="5"/>
      <c r="K97" s="5"/>
      <c r="L97" s="5"/>
      <c r="M97" s="5"/>
      <c r="N97" s="5"/>
      <c r="O97" s="5"/>
      <c r="P97" s="5"/>
      <c r="Q97" s="5"/>
      <c r="R97" s="5"/>
      <c r="S97" s="5"/>
      <c r="T97" s="5"/>
      <c r="U97" s="5"/>
      <c r="V97" s="5"/>
      <c r="W97" s="5"/>
      <c r="X97" s="5" t="e">
        <f>VLOOKUP(E34,D100:E104,2)</f>
        <v>#N/A</v>
      </c>
      <c r="Y97" s="5"/>
      <c r="Z97" s="5"/>
    </row>
    <row r="98" spans="1:37" s="4" customFormat="1"/>
    <row r="99" spans="1:37" s="108" customFormat="1" ht="13.7" customHeight="1">
      <c r="A99" s="108">
        <v>0</v>
      </c>
      <c r="B99" s="108" t="s">
        <v>638</v>
      </c>
      <c r="F99" s="108">
        <v>0</v>
      </c>
      <c r="G99" s="108" t="s">
        <v>638</v>
      </c>
    </row>
    <row r="100" spans="1:37" s="108" customFormat="1" ht="13.7" customHeight="1">
      <c r="A100" s="108">
        <v>1</v>
      </c>
      <c r="B100" s="4" t="s">
        <v>535</v>
      </c>
      <c r="C100" s="4"/>
      <c r="D100" s="18">
        <v>1</v>
      </c>
      <c r="E100" s="4" t="s">
        <v>171</v>
      </c>
      <c r="F100" s="4">
        <v>1</v>
      </c>
      <c r="G100" s="4" t="s">
        <v>377</v>
      </c>
      <c r="H100" s="19">
        <v>8</v>
      </c>
      <c r="I100" s="19"/>
      <c r="J100" s="18"/>
      <c r="K100" s="18"/>
      <c r="L100" s="18"/>
      <c r="M100" s="18"/>
      <c r="N100" s="18"/>
      <c r="O100" s="18"/>
      <c r="P100" s="18"/>
      <c r="Q100" s="18"/>
    </row>
    <row r="101" spans="1:37" s="108" customFormat="1" ht="13.7" customHeight="1">
      <c r="A101" s="108">
        <v>2</v>
      </c>
      <c r="B101" s="4" t="s">
        <v>178</v>
      </c>
      <c r="C101" s="4"/>
      <c r="D101" s="18">
        <v>2</v>
      </c>
      <c r="E101" s="4" t="s">
        <v>155</v>
      </c>
      <c r="F101" s="4">
        <v>2</v>
      </c>
      <c r="G101" s="4" t="s">
        <v>378</v>
      </c>
      <c r="H101" s="19">
        <v>8</v>
      </c>
      <c r="I101" s="19"/>
      <c r="J101" s="18"/>
      <c r="K101" s="18"/>
      <c r="L101" s="18"/>
      <c r="M101" s="18"/>
      <c r="N101" s="18"/>
      <c r="O101" s="18"/>
      <c r="P101" s="18"/>
      <c r="Q101" s="18"/>
    </row>
    <row r="102" spans="1:37" s="108" customFormat="1" ht="13.7" customHeight="1">
      <c r="A102" s="108">
        <v>3</v>
      </c>
      <c r="B102" s="133" t="s">
        <v>520</v>
      </c>
      <c r="C102" s="133"/>
      <c r="D102" s="18">
        <v>3</v>
      </c>
      <c r="E102" s="4" t="s">
        <v>397</v>
      </c>
      <c r="F102" s="4">
        <v>3</v>
      </c>
      <c r="G102" s="4" t="s">
        <v>379</v>
      </c>
      <c r="H102" s="19">
        <v>8</v>
      </c>
      <c r="I102" s="19"/>
      <c r="J102" s="18"/>
      <c r="K102" s="18"/>
      <c r="L102" s="18"/>
      <c r="M102" s="18"/>
      <c r="N102" s="18"/>
      <c r="O102" s="18"/>
      <c r="P102" s="18"/>
      <c r="Q102" s="18"/>
    </row>
    <row r="103" spans="1:37" s="108" customFormat="1" ht="13.7" customHeight="1">
      <c r="A103" s="108">
        <v>4</v>
      </c>
      <c r="B103" s="4" t="s">
        <v>395</v>
      </c>
      <c r="C103" s="4"/>
      <c r="D103" s="4">
        <v>4</v>
      </c>
      <c r="E103" s="4" t="s">
        <v>398</v>
      </c>
      <c r="F103" s="4">
        <v>4</v>
      </c>
      <c r="G103" s="4" t="s">
        <v>381</v>
      </c>
      <c r="H103" s="19">
        <v>12</v>
      </c>
      <c r="I103" s="19"/>
      <c r="J103" s="4"/>
    </row>
    <row r="104" spans="1:37" s="108" customFormat="1" ht="13.7" customHeight="1">
      <c r="A104" s="108">
        <v>5</v>
      </c>
      <c r="B104" s="4" t="s">
        <v>396</v>
      </c>
      <c r="C104" s="4"/>
      <c r="D104" s="4">
        <v>5</v>
      </c>
      <c r="E104" s="4" t="s">
        <v>481</v>
      </c>
      <c r="F104" s="4">
        <v>5</v>
      </c>
      <c r="G104" s="4" t="s">
        <v>380</v>
      </c>
      <c r="H104" s="19">
        <v>8</v>
      </c>
      <c r="I104" s="19"/>
      <c r="J104" s="4"/>
    </row>
    <row r="105" spans="1:37" s="108" customFormat="1" ht="13.7" customHeight="1">
      <c r="B105" s="4" t="s">
        <v>100</v>
      </c>
      <c r="C105" s="4"/>
      <c r="D105" s="4"/>
      <c r="E105" s="4" t="s">
        <v>333</v>
      </c>
      <c r="F105" s="19">
        <v>6</v>
      </c>
      <c r="G105" s="19" t="s">
        <v>489</v>
      </c>
      <c r="H105" s="19">
        <v>8</v>
      </c>
      <c r="I105" s="19"/>
      <c r="J105" s="4"/>
    </row>
    <row r="106" spans="1:37" s="108" customFormat="1" ht="13.7" customHeight="1">
      <c r="F106" s="108">
        <v>7</v>
      </c>
      <c r="G106" s="108" t="s">
        <v>333</v>
      </c>
      <c r="H106" s="108">
        <v>8</v>
      </c>
    </row>
    <row r="107" spans="1:37" s="4" customFormat="1" ht="13.7" customHeight="1">
      <c r="E107" s="5"/>
    </row>
    <row r="108" spans="1:37" s="4" customFormat="1" ht="13.7" customHeight="1"/>
    <row r="109" spans="1:37" s="4" customFormat="1" ht="13.7" customHeight="1"/>
    <row r="110" spans="1:37" s="4" customFormat="1" ht="13.7" customHeight="1"/>
    <row r="111" spans="1:37" s="27" customFormat="1" ht="13.7" customHeight="1">
      <c r="A111" s="4"/>
      <c r="V111" s="4"/>
      <c r="W111" s="4"/>
      <c r="X111" s="4"/>
      <c r="Y111" s="4"/>
      <c r="Z111" s="4"/>
      <c r="AA111" s="4"/>
      <c r="AB111" s="4"/>
      <c r="AC111" s="4"/>
      <c r="AD111" s="4"/>
      <c r="AE111" s="4"/>
      <c r="AF111" s="4"/>
      <c r="AG111" s="4"/>
      <c r="AH111" s="4"/>
      <c r="AI111" s="4"/>
      <c r="AJ111" s="4"/>
      <c r="AK111" s="4"/>
    </row>
    <row r="112" spans="1:37" s="27" customFormat="1">
      <c r="A112" s="4"/>
      <c r="V112" s="4"/>
      <c r="W112" s="4"/>
      <c r="X112" s="4"/>
      <c r="Y112" s="4"/>
      <c r="Z112" s="4"/>
      <c r="AA112" s="4"/>
      <c r="AB112" s="4"/>
      <c r="AC112" s="4"/>
      <c r="AD112" s="4"/>
      <c r="AE112" s="4"/>
      <c r="AF112" s="4"/>
      <c r="AG112" s="4"/>
      <c r="AH112" s="4"/>
      <c r="AI112" s="4"/>
      <c r="AJ112" s="4"/>
      <c r="AK112" s="4"/>
    </row>
    <row r="113" spans="1:37" s="27" customFormat="1">
      <c r="A113" s="4"/>
      <c r="V113" s="4"/>
      <c r="W113" s="4"/>
      <c r="X113" s="4"/>
      <c r="Y113" s="4"/>
      <c r="Z113" s="4"/>
      <c r="AA113" s="4"/>
      <c r="AB113" s="4"/>
      <c r="AC113" s="4"/>
      <c r="AD113" s="4"/>
      <c r="AE113" s="4"/>
      <c r="AF113" s="4"/>
      <c r="AG113" s="4"/>
      <c r="AH113" s="4"/>
      <c r="AI113" s="4"/>
      <c r="AJ113" s="4"/>
      <c r="AK113" s="4"/>
    </row>
    <row r="114" spans="1:37" s="27" customFormat="1">
      <c r="A114" s="4"/>
      <c r="V114" s="4"/>
      <c r="W114" s="4"/>
      <c r="X114" s="4"/>
      <c r="Y114" s="4"/>
      <c r="Z114" s="4"/>
      <c r="AA114" s="4"/>
      <c r="AB114" s="4"/>
      <c r="AC114" s="4"/>
      <c r="AD114" s="4"/>
      <c r="AE114" s="4"/>
      <c r="AF114" s="4"/>
      <c r="AG114" s="4"/>
      <c r="AH114" s="4"/>
      <c r="AI114" s="4"/>
      <c r="AJ114" s="4"/>
      <c r="AK114" s="4"/>
    </row>
    <row r="115" spans="1:37" s="27" customFormat="1">
      <c r="A115" s="4"/>
      <c r="V115" s="4"/>
      <c r="W115" s="4"/>
      <c r="X115" s="4"/>
      <c r="Y115" s="4"/>
      <c r="Z115" s="4"/>
      <c r="AA115" s="4"/>
      <c r="AB115" s="4"/>
      <c r="AC115" s="4"/>
      <c r="AD115" s="4"/>
      <c r="AE115" s="4"/>
      <c r="AF115" s="4"/>
      <c r="AG115" s="4"/>
      <c r="AH115" s="4"/>
      <c r="AI115" s="4"/>
      <c r="AJ115" s="4"/>
      <c r="AK115" s="4"/>
    </row>
    <row r="116" spans="1:37" s="27" customFormat="1">
      <c r="A116" s="4"/>
      <c r="V116" s="4"/>
      <c r="W116" s="4"/>
      <c r="X116" s="4"/>
      <c r="Y116" s="4"/>
      <c r="Z116" s="4"/>
      <c r="AA116" s="4"/>
      <c r="AB116" s="4"/>
      <c r="AC116" s="4"/>
      <c r="AD116" s="4"/>
      <c r="AE116" s="4"/>
      <c r="AF116" s="4"/>
      <c r="AG116" s="4"/>
      <c r="AH116" s="4"/>
      <c r="AI116" s="4"/>
      <c r="AJ116" s="4"/>
      <c r="AK116" s="4"/>
    </row>
    <row r="117" spans="1:37" s="27" customFormat="1">
      <c r="A117" s="4"/>
      <c r="V117" s="4"/>
      <c r="W117" s="4"/>
      <c r="X117" s="4"/>
      <c r="Y117" s="4"/>
      <c r="Z117" s="4"/>
      <c r="AA117" s="4"/>
      <c r="AB117" s="4"/>
      <c r="AC117" s="4"/>
      <c r="AD117" s="4"/>
      <c r="AE117" s="4"/>
      <c r="AF117" s="4"/>
      <c r="AG117" s="4"/>
      <c r="AH117" s="4"/>
      <c r="AI117" s="4"/>
      <c r="AJ117" s="4"/>
      <c r="AK117" s="4"/>
    </row>
    <row r="118" spans="1:37" s="27" customFormat="1">
      <c r="A118" s="4"/>
      <c r="V118" s="4"/>
      <c r="W118" s="4"/>
      <c r="X118" s="4"/>
      <c r="Y118" s="4"/>
      <c r="Z118" s="4"/>
      <c r="AA118" s="4"/>
      <c r="AB118" s="4"/>
      <c r="AC118" s="4"/>
      <c r="AD118" s="4"/>
      <c r="AE118" s="4"/>
      <c r="AF118" s="4"/>
      <c r="AG118" s="4"/>
      <c r="AH118" s="4"/>
      <c r="AI118" s="4"/>
      <c r="AJ118" s="4"/>
      <c r="AK118" s="4"/>
    </row>
    <row r="119" spans="1:37" s="27" customFormat="1">
      <c r="A119" s="4"/>
      <c r="V119" s="4"/>
      <c r="W119" s="4"/>
      <c r="X119" s="4"/>
      <c r="Y119" s="4"/>
      <c r="Z119" s="4"/>
      <c r="AA119" s="4"/>
      <c r="AB119" s="4"/>
      <c r="AC119" s="4"/>
      <c r="AD119" s="4"/>
      <c r="AE119" s="4"/>
      <c r="AF119" s="4"/>
      <c r="AG119" s="4"/>
      <c r="AH119" s="4"/>
      <c r="AI119" s="4"/>
      <c r="AJ119" s="4"/>
      <c r="AK119" s="4"/>
    </row>
    <row r="120" spans="1:37" s="27" customFormat="1">
      <c r="A120" s="4"/>
      <c r="V120" s="4"/>
      <c r="W120" s="4"/>
      <c r="X120" s="4"/>
      <c r="Y120" s="4"/>
      <c r="Z120" s="4"/>
      <c r="AA120" s="4"/>
      <c r="AB120" s="4"/>
      <c r="AC120" s="4"/>
      <c r="AD120" s="4"/>
      <c r="AE120" s="4"/>
      <c r="AF120" s="4"/>
      <c r="AG120" s="4"/>
      <c r="AH120" s="4"/>
      <c r="AI120" s="4"/>
      <c r="AJ120" s="4"/>
      <c r="AK120" s="4"/>
    </row>
    <row r="121" spans="1:37" s="27" customFormat="1">
      <c r="A121" s="4"/>
      <c r="V121" s="4"/>
      <c r="W121" s="4"/>
      <c r="X121" s="4"/>
      <c r="Y121" s="4"/>
      <c r="Z121" s="4"/>
      <c r="AA121" s="4"/>
      <c r="AB121" s="4"/>
      <c r="AC121" s="4"/>
      <c r="AD121" s="4"/>
      <c r="AE121" s="4"/>
      <c r="AF121" s="4"/>
      <c r="AG121" s="4"/>
      <c r="AH121" s="4"/>
      <c r="AI121" s="4"/>
      <c r="AJ121" s="4"/>
      <c r="AK121" s="4"/>
    </row>
    <row r="122" spans="1:37" s="27" customFormat="1">
      <c r="A122" s="4"/>
      <c r="V122" s="4"/>
      <c r="W122" s="4"/>
      <c r="X122" s="4"/>
      <c r="Y122" s="4"/>
      <c r="Z122" s="4"/>
      <c r="AA122" s="4"/>
      <c r="AB122" s="4"/>
      <c r="AC122" s="4"/>
      <c r="AD122" s="4"/>
      <c r="AE122" s="4"/>
      <c r="AF122" s="4"/>
      <c r="AG122" s="4"/>
      <c r="AH122" s="4"/>
      <c r="AI122" s="4"/>
      <c r="AJ122" s="4"/>
      <c r="AK122" s="4"/>
    </row>
    <row r="123" spans="1:37" s="27" customFormat="1">
      <c r="A123" s="4"/>
      <c r="V123" s="4"/>
      <c r="W123" s="4"/>
      <c r="X123" s="4"/>
      <c r="Y123" s="4"/>
      <c r="Z123" s="4"/>
      <c r="AA123" s="4"/>
      <c r="AB123" s="4"/>
      <c r="AC123" s="4"/>
      <c r="AD123" s="4"/>
      <c r="AE123" s="4"/>
      <c r="AF123" s="4"/>
      <c r="AG123" s="4"/>
      <c r="AH123" s="4"/>
      <c r="AI123" s="4"/>
      <c r="AJ123" s="4"/>
      <c r="AK123" s="4"/>
    </row>
    <row r="124" spans="1:37" s="27" customFormat="1">
      <c r="A124" s="4"/>
      <c r="V124" s="4"/>
      <c r="W124" s="4"/>
      <c r="X124" s="4"/>
      <c r="Y124" s="4"/>
      <c r="Z124" s="4"/>
      <c r="AA124" s="4"/>
      <c r="AB124" s="4"/>
      <c r="AC124" s="4"/>
      <c r="AD124" s="4"/>
      <c r="AE124" s="4"/>
      <c r="AF124" s="4"/>
      <c r="AG124" s="4"/>
      <c r="AH124" s="4"/>
      <c r="AI124" s="4"/>
      <c r="AJ124" s="4"/>
      <c r="AK124" s="4"/>
    </row>
    <row r="125" spans="1:37" s="27" customFormat="1">
      <c r="A125" s="4"/>
      <c r="V125" s="4"/>
      <c r="W125" s="4"/>
      <c r="X125" s="4"/>
      <c r="Y125" s="4"/>
      <c r="Z125" s="4"/>
      <c r="AA125" s="4"/>
      <c r="AB125" s="4"/>
      <c r="AC125" s="4"/>
      <c r="AD125" s="4"/>
      <c r="AE125" s="4"/>
      <c r="AF125" s="4"/>
      <c r="AG125" s="4"/>
      <c r="AH125" s="4"/>
      <c r="AI125" s="4"/>
      <c r="AJ125" s="4"/>
      <c r="AK125" s="4"/>
    </row>
    <row r="126" spans="1:37" s="27" customFormat="1">
      <c r="A126" s="4"/>
      <c r="V126" s="4"/>
      <c r="W126" s="4"/>
      <c r="X126" s="4"/>
      <c r="Y126" s="4"/>
      <c r="Z126" s="4"/>
      <c r="AA126" s="4"/>
      <c r="AB126" s="4"/>
      <c r="AC126" s="4"/>
      <c r="AD126" s="4"/>
      <c r="AE126" s="4"/>
      <c r="AF126" s="4"/>
      <c r="AG126" s="4"/>
      <c r="AH126" s="4"/>
      <c r="AI126" s="4"/>
      <c r="AJ126" s="4"/>
      <c r="AK126" s="4"/>
    </row>
    <row r="127" spans="1:37" s="4" customFormat="1"/>
    <row r="128" spans="1:37"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c r="A142" s="4">
        <v>0</v>
      </c>
      <c r="B142" s="4" t="s">
        <v>638</v>
      </c>
      <c r="F142" s="4">
        <v>0</v>
      </c>
      <c r="X142" s="4" t="s">
        <v>638</v>
      </c>
    </row>
    <row r="143" spans="1:34" s="4" customFormat="1" ht="15" customHeight="1">
      <c r="A143" s="4">
        <v>1</v>
      </c>
      <c r="B143" s="4" t="s">
        <v>12</v>
      </c>
      <c r="D143" s="4">
        <v>1</v>
      </c>
      <c r="E143" s="5" t="s">
        <v>10</v>
      </c>
      <c r="F143" s="4">
        <v>1</v>
      </c>
      <c r="X143" s="4" t="s">
        <v>491</v>
      </c>
      <c r="Y143" s="4">
        <v>5</v>
      </c>
      <c r="Z143" s="19"/>
      <c r="AA143" s="19"/>
      <c r="AB143" s="18"/>
      <c r="AC143" s="18"/>
      <c r="AD143" s="18"/>
      <c r="AE143" s="18"/>
      <c r="AF143" s="18"/>
      <c r="AG143" s="18"/>
      <c r="AH143" s="18"/>
    </row>
    <row r="144" spans="1:34" s="4" customFormat="1">
      <c r="A144" s="4">
        <v>2</v>
      </c>
      <c r="B144" s="4" t="s">
        <v>510</v>
      </c>
      <c r="D144" s="4">
        <v>2</v>
      </c>
      <c r="E144" s="4" t="s">
        <v>9</v>
      </c>
      <c r="F144" s="4">
        <v>2</v>
      </c>
      <c r="X144" s="4" t="s">
        <v>486</v>
      </c>
      <c r="Y144" s="4">
        <v>5</v>
      </c>
      <c r="Z144" s="19"/>
      <c r="AA144" s="19"/>
      <c r="AB144" s="18"/>
      <c r="AC144" s="18"/>
      <c r="AD144" s="18"/>
      <c r="AE144" s="18"/>
      <c r="AF144" s="18"/>
      <c r="AG144" s="18"/>
      <c r="AH144" s="18"/>
    </row>
    <row r="145" spans="1:34" s="4" customFormat="1" ht="15" customHeight="1">
      <c r="A145" s="4">
        <v>3</v>
      </c>
      <c r="B145" s="4" t="s">
        <v>692</v>
      </c>
      <c r="D145" s="4">
        <v>3</v>
      </c>
      <c r="E145" s="4" t="s">
        <v>15</v>
      </c>
      <c r="F145" s="4">
        <v>3</v>
      </c>
      <c r="X145" s="4" t="s">
        <v>601</v>
      </c>
      <c r="Y145" s="4">
        <v>8</v>
      </c>
      <c r="Z145" s="19"/>
      <c r="AA145" s="19"/>
      <c r="AB145" s="18"/>
      <c r="AC145" s="18"/>
      <c r="AD145" s="18"/>
      <c r="AE145" s="18"/>
      <c r="AF145" s="18"/>
      <c r="AG145" s="18"/>
      <c r="AH145" s="18"/>
    </row>
    <row r="146" spans="1:34" s="4" customFormat="1">
      <c r="A146" s="4">
        <v>4</v>
      </c>
      <c r="B146" s="4" t="s">
        <v>693</v>
      </c>
      <c r="D146" s="4">
        <v>4</v>
      </c>
      <c r="E146" s="4" t="s">
        <v>778</v>
      </c>
      <c r="F146" s="4">
        <v>4</v>
      </c>
      <c r="X146" s="4" t="s">
        <v>603</v>
      </c>
      <c r="Y146" s="4">
        <v>5</v>
      </c>
      <c r="Z146" s="19"/>
      <c r="AA146" s="19"/>
    </row>
    <row r="147" spans="1:34" s="4" customFormat="1" ht="15" customHeight="1">
      <c r="A147" s="4">
        <v>5</v>
      </c>
      <c r="B147" s="4" t="s">
        <v>350</v>
      </c>
      <c r="D147" s="4">
        <v>5</v>
      </c>
      <c r="E147" s="4" t="s">
        <v>11</v>
      </c>
      <c r="F147" s="4">
        <v>5</v>
      </c>
      <c r="X147" s="4" t="s">
        <v>490</v>
      </c>
      <c r="Y147" s="4">
        <v>5</v>
      </c>
      <c r="Z147" s="19"/>
      <c r="AA147" s="19"/>
    </row>
    <row r="148" spans="1:34" s="4" customFormat="1">
      <c r="B148" s="4" t="s">
        <v>17</v>
      </c>
      <c r="E148" s="4" t="s">
        <v>333</v>
      </c>
      <c r="F148" s="4">
        <v>6</v>
      </c>
      <c r="X148" s="4" t="s">
        <v>489</v>
      </c>
      <c r="Y148" s="4">
        <v>5</v>
      </c>
      <c r="Z148" s="19"/>
      <c r="AA148" s="19"/>
    </row>
    <row r="149" spans="1:34" s="4" customFormat="1" ht="15" customHeight="1">
      <c r="F149" s="4">
        <v>7</v>
      </c>
      <c r="X149" s="4" t="s">
        <v>333</v>
      </c>
      <c r="Y149" s="4">
        <v>5</v>
      </c>
    </row>
    <row r="150" spans="1:34" s="4" customFormat="1">
      <c r="B150" s="4">
        <v>1</v>
      </c>
      <c r="E150" s="5" t="s">
        <v>233</v>
      </c>
    </row>
    <row r="151" spans="1:34" s="4" customFormat="1" ht="15" customHeight="1">
      <c r="B151" s="4">
        <v>2</v>
      </c>
    </row>
    <row r="152" spans="1:34" s="4" customFormat="1">
      <c r="B152" s="4">
        <v>3</v>
      </c>
    </row>
    <row r="153" spans="1:34" s="4" customFormat="1">
      <c r="B153" s="4">
        <v>4</v>
      </c>
    </row>
    <row r="154" spans="1:34" s="4" customFormat="1">
      <c r="B154" s="4">
        <v>5</v>
      </c>
    </row>
    <row r="155" spans="1:34" s="4" customFormat="1"/>
    <row r="156" spans="1:34" s="4" customFormat="1"/>
    <row r="157" spans="1:34" s="4" customFormat="1"/>
    <row r="158" spans="1:34" s="4" customFormat="1"/>
    <row r="159" spans="1:34" s="4" customFormat="1"/>
    <row r="160" spans="1:34" s="4" customFormat="1"/>
    <row r="161" spans="2:37" s="4" customFormat="1"/>
    <row r="162" spans="2:37" s="4" customFormat="1"/>
    <row r="163" spans="2:37" s="4" customFormat="1"/>
    <row r="164" spans="2:37"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2:37"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2:37"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2:37"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7" s="4" customFormat="1">
      <c r="B168" s="20" t="str">
        <f>IF(D1_Conseil_B&gt;5," ",X147)</f>
        <v>S'assurer qu'il n'y a pas de modification dans l'organisation de l'entreprise du client.</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7" s="4" customFormat="1"/>
    <row r="170" spans="2:37" s="4" customFormat="1"/>
    <row r="171" spans="2:37">
      <c r="V171" s="4"/>
      <c r="W171" s="4"/>
      <c r="X171" s="4"/>
      <c r="Y171" s="4"/>
      <c r="AC171" s="4"/>
      <c r="AD171" s="4"/>
      <c r="AE171" s="4"/>
      <c r="AF171" s="4"/>
      <c r="AG171" s="4"/>
      <c r="AH171" s="4"/>
      <c r="AI171" s="4"/>
      <c r="AJ171" s="4"/>
      <c r="AK171" s="4"/>
    </row>
    <row r="172" spans="2:37">
      <c r="V172" s="4"/>
      <c r="W172" s="4"/>
      <c r="X172" s="4"/>
      <c r="Y172" s="4"/>
      <c r="AC172" s="4"/>
      <c r="AD172" s="4"/>
      <c r="AE172" s="4"/>
      <c r="AF172" s="4"/>
      <c r="AG172" s="4"/>
      <c r="AH172" s="4"/>
      <c r="AI172" s="4"/>
      <c r="AJ172" s="4"/>
      <c r="AK172" s="4"/>
    </row>
    <row r="173" spans="2:37">
      <c r="V173" s="4"/>
      <c r="W173" s="4"/>
      <c r="X173" s="4"/>
      <c r="Y173" s="4"/>
      <c r="AC173" s="4"/>
      <c r="AD173" s="4"/>
      <c r="AE173" s="4"/>
      <c r="AF173" s="4"/>
      <c r="AG173" s="4"/>
      <c r="AH173" s="4"/>
      <c r="AI173" s="4"/>
      <c r="AJ173" s="4"/>
      <c r="AK173" s="4"/>
    </row>
    <row r="174" spans="2:37">
      <c r="V174" s="4"/>
      <c r="W174" s="4"/>
      <c r="X174" s="4"/>
      <c r="Y174" s="4"/>
      <c r="AC174" s="4"/>
      <c r="AD174" s="4"/>
      <c r="AE174" s="4"/>
      <c r="AF174" s="4"/>
      <c r="AG174" s="4"/>
      <c r="AH174" s="4"/>
      <c r="AI174" s="4"/>
      <c r="AJ174" s="4"/>
      <c r="AK174" s="4"/>
    </row>
    <row r="175" spans="2:37">
      <c r="V175" s="4"/>
      <c r="W175" s="4"/>
      <c r="X175" s="4"/>
      <c r="Y175" s="4"/>
      <c r="AC175" s="4"/>
      <c r="AD175" s="4"/>
      <c r="AE175" s="4"/>
      <c r="AF175" s="4"/>
      <c r="AG175" s="4"/>
      <c r="AH175" s="4"/>
      <c r="AI175" s="4"/>
      <c r="AJ175" s="4"/>
      <c r="AK175" s="4"/>
    </row>
    <row r="176" spans="2:37">
      <c r="V176" s="4"/>
      <c r="W176" s="4"/>
      <c r="X176" s="4"/>
      <c r="Y176" s="4"/>
      <c r="AC176" s="4"/>
      <c r="AD176" s="4"/>
      <c r="AE176" s="4"/>
      <c r="AF176" s="4"/>
      <c r="AG176" s="4"/>
      <c r="AH176" s="4"/>
      <c r="AI176" s="4"/>
      <c r="AJ176" s="4"/>
      <c r="AK176" s="4"/>
    </row>
    <row r="177" spans="22:37">
      <c r="V177" s="4"/>
      <c r="W177" s="4"/>
      <c r="X177" s="4"/>
      <c r="Y177" s="4"/>
      <c r="AC177" s="4"/>
      <c r="AD177" s="4"/>
      <c r="AE177" s="4"/>
      <c r="AF177" s="4"/>
      <c r="AG177" s="4"/>
      <c r="AH177" s="4"/>
      <c r="AI177" s="4"/>
      <c r="AJ177" s="4"/>
      <c r="AK177" s="4"/>
    </row>
    <row r="178" spans="22:37">
      <c r="V178" s="4"/>
      <c r="W178" s="4"/>
      <c r="X178" s="4"/>
      <c r="Y178" s="4"/>
      <c r="AC178" s="4"/>
      <c r="AD178" s="4"/>
      <c r="AE178" s="4"/>
      <c r="AF178" s="4"/>
      <c r="AG178" s="4"/>
      <c r="AH178" s="4"/>
      <c r="AI178" s="4"/>
      <c r="AJ178" s="4"/>
      <c r="AK178" s="4"/>
    </row>
    <row r="179" spans="22:37">
      <c r="V179" s="4"/>
      <c r="W179" s="4"/>
      <c r="X179" s="4"/>
      <c r="Y179" s="4"/>
      <c r="AC179" s="4"/>
      <c r="AD179" s="4"/>
      <c r="AE179" s="4"/>
      <c r="AF179" s="4"/>
      <c r="AG179" s="4"/>
      <c r="AH179" s="4"/>
      <c r="AI179" s="4"/>
      <c r="AJ179" s="4"/>
      <c r="AK179" s="4"/>
    </row>
    <row r="180" spans="22:37">
      <c r="V180" s="4"/>
      <c r="W180" s="4"/>
      <c r="X180" s="4"/>
      <c r="Y180" s="4"/>
      <c r="AC180" s="4"/>
      <c r="AD180" s="4"/>
      <c r="AE180" s="4"/>
      <c r="AF180" s="4"/>
      <c r="AG180" s="4"/>
      <c r="AH180" s="4"/>
      <c r="AI180" s="4"/>
      <c r="AJ180" s="4"/>
      <c r="AK180" s="4"/>
    </row>
    <row r="181" spans="22:37">
      <c r="V181" s="4"/>
      <c r="W181" s="4"/>
      <c r="X181" s="4"/>
      <c r="Y181" s="4"/>
      <c r="AC181" s="4"/>
      <c r="AD181" s="4"/>
      <c r="AE181" s="4"/>
      <c r="AF181" s="4"/>
      <c r="AG181" s="4"/>
      <c r="AH181" s="4"/>
      <c r="AI181" s="4"/>
      <c r="AJ181" s="4"/>
      <c r="AK181" s="4"/>
    </row>
    <row r="182" spans="22:37">
      <c r="V182" s="4"/>
      <c r="W182" s="4"/>
      <c r="X182" s="4"/>
      <c r="Y182" s="4"/>
      <c r="AC182" s="4"/>
      <c r="AD182" s="4"/>
      <c r="AE182" s="4"/>
      <c r="AF182" s="4"/>
      <c r="AG182" s="4"/>
      <c r="AH182" s="4"/>
      <c r="AI182" s="4"/>
      <c r="AJ182" s="4"/>
      <c r="AK182" s="4"/>
    </row>
    <row r="183" spans="22:37">
      <c r="V183" s="4"/>
      <c r="W183" s="4"/>
      <c r="X183" s="4"/>
      <c r="Y183" s="4"/>
      <c r="AC183" s="4"/>
      <c r="AD183" s="4"/>
      <c r="AE183" s="4"/>
      <c r="AF183" s="4"/>
      <c r="AG183" s="4"/>
      <c r="AH183" s="4"/>
      <c r="AI183" s="4"/>
      <c r="AJ183" s="4"/>
      <c r="AK183" s="4"/>
    </row>
    <row r="184" spans="22:37">
      <c r="V184" s="4"/>
      <c r="W184" s="4"/>
      <c r="X184" s="4"/>
      <c r="Y184" s="4"/>
      <c r="AC184" s="4"/>
      <c r="AD184" s="4"/>
      <c r="AE184" s="4"/>
      <c r="AF184" s="4"/>
      <c r="AG184" s="4"/>
      <c r="AH184" s="4"/>
      <c r="AI184" s="4"/>
      <c r="AJ184" s="4"/>
      <c r="AK184" s="4"/>
    </row>
    <row r="185" spans="22:37">
      <c r="V185" s="4"/>
      <c r="W185" s="4"/>
      <c r="X185" s="4"/>
      <c r="Y185" s="4"/>
      <c r="AC185" s="4"/>
      <c r="AD185" s="4"/>
      <c r="AE185" s="4"/>
      <c r="AF185" s="4"/>
      <c r="AG185" s="4"/>
      <c r="AH185" s="4"/>
      <c r="AI185" s="4"/>
      <c r="AJ185" s="4"/>
      <c r="AK185" s="4"/>
    </row>
    <row r="186" spans="22:37">
      <c r="V186" s="4"/>
      <c r="W186" s="4"/>
      <c r="X186" s="4"/>
      <c r="Y186" s="4"/>
      <c r="AC186" s="4"/>
      <c r="AD186" s="4"/>
      <c r="AE186" s="4"/>
      <c r="AF186" s="4"/>
      <c r="AG186" s="4"/>
      <c r="AH186" s="4"/>
      <c r="AI186" s="4"/>
      <c r="AJ186" s="4"/>
      <c r="AK186" s="4"/>
    </row>
    <row r="187" spans="22:37">
      <c r="V187" s="4"/>
      <c r="W187" s="4"/>
      <c r="X187" s="4"/>
      <c r="Y187" s="4"/>
      <c r="AC187" s="4"/>
      <c r="AD187" s="4"/>
      <c r="AE187" s="4"/>
      <c r="AF187" s="4"/>
      <c r="AG187" s="4"/>
      <c r="AH187" s="4"/>
      <c r="AI187" s="4"/>
      <c r="AJ187" s="4"/>
      <c r="AK187" s="4"/>
    </row>
    <row r="188" spans="22:37">
      <c r="V188" s="4"/>
      <c r="W188" s="4"/>
      <c r="X188" s="4"/>
      <c r="Y188" s="4"/>
      <c r="AC188" s="4"/>
      <c r="AD188" s="4"/>
      <c r="AE188" s="4"/>
      <c r="AF188" s="4"/>
      <c r="AG188" s="4"/>
      <c r="AH188" s="4"/>
      <c r="AI188" s="4"/>
      <c r="AJ188" s="4"/>
      <c r="AK188" s="4"/>
    </row>
    <row r="189" spans="22:37">
      <c r="V189" s="4"/>
      <c r="W189" s="4"/>
      <c r="X189" s="4"/>
      <c r="Y189" s="4"/>
      <c r="AC189" s="4"/>
      <c r="AD189" s="4"/>
      <c r="AE189" s="4"/>
      <c r="AF189" s="4"/>
      <c r="AG189" s="4"/>
      <c r="AH189" s="4"/>
      <c r="AI189" s="4"/>
      <c r="AJ189" s="4"/>
      <c r="AK189" s="4"/>
    </row>
    <row r="190" spans="22:37">
      <c r="V190" s="4"/>
      <c r="W190" s="4"/>
      <c r="X190" s="4"/>
      <c r="Y190" s="4"/>
      <c r="AC190" s="4"/>
      <c r="AD190" s="4"/>
      <c r="AE190" s="4"/>
      <c r="AF190" s="4"/>
      <c r="AG190" s="4"/>
      <c r="AH190" s="4"/>
      <c r="AI190" s="4"/>
      <c r="AJ190" s="4"/>
      <c r="AK190" s="4"/>
    </row>
    <row r="191" spans="22:37">
      <c r="V191" s="4"/>
      <c r="W191" s="4"/>
      <c r="X191" s="4"/>
      <c r="Y191" s="4"/>
      <c r="AC191" s="4"/>
      <c r="AD191" s="4"/>
      <c r="AE191" s="4"/>
      <c r="AF191" s="4"/>
      <c r="AG191" s="4"/>
      <c r="AH191" s="4"/>
      <c r="AI191" s="4"/>
      <c r="AJ191" s="4"/>
      <c r="AK191" s="4"/>
    </row>
    <row r="192" spans="22:37">
      <c r="V192" s="4"/>
      <c r="W192" s="4"/>
      <c r="X192" s="4"/>
      <c r="Y192" s="4"/>
      <c r="AC192" s="4"/>
      <c r="AD192" s="4"/>
      <c r="AE192" s="4"/>
      <c r="AF192" s="4"/>
      <c r="AG192" s="4"/>
      <c r="AH192" s="4"/>
      <c r="AI192" s="4"/>
      <c r="AJ192" s="4"/>
      <c r="AK192" s="4"/>
    </row>
    <row r="193" spans="22:37">
      <c r="V193" s="4"/>
      <c r="W193" s="4"/>
      <c r="X193" s="4"/>
      <c r="Y193" s="4"/>
      <c r="AC193" s="4"/>
      <c r="AD193" s="4"/>
      <c r="AE193" s="4"/>
      <c r="AF193" s="4"/>
      <c r="AG193" s="4"/>
      <c r="AH193" s="4"/>
      <c r="AI193" s="4"/>
      <c r="AJ193" s="4"/>
      <c r="AK193" s="4"/>
    </row>
    <row r="194" spans="22:37">
      <c r="V194" s="4"/>
      <c r="W194" s="4"/>
      <c r="X194" s="4"/>
      <c r="Y194" s="4"/>
      <c r="AC194" s="4"/>
      <c r="AD194" s="4"/>
      <c r="AE194" s="4"/>
      <c r="AF194" s="4"/>
      <c r="AG194" s="4"/>
      <c r="AH194" s="4"/>
      <c r="AI194" s="4"/>
      <c r="AJ194" s="4"/>
      <c r="AK194" s="4"/>
    </row>
    <row r="195" spans="22:37">
      <c r="V195" s="4"/>
      <c r="W195" s="4"/>
      <c r="X195" s="4"/>
      <c r="Y195" s="4"/>
      <c r="AC195" s="4"/>
      <c r="AD195" s="4"/>
      <c r="AE195" s="4"/>
      <c r="AF195" s="4"/>
      <c r="AG195" s="4"/>
      <c r="AH195" s="4"/>
      <c r="AI195" s="4"/>
      <c r="AJ195" s="4"/>
      <c r="AK195" s="4"/>
    </row>
    <row r="196" spans="22:37">
      <c r="V196" s="4"/>
      <c r="W196" s="4"/>
      <c r="X196" s="4"/>
      <c r="Y196" s="4"/>
      <c r="AC196" s="4"/>
      <c r="AD196" s="4"/>
      <c r="AE196" s="4"/>
      <c r="AF196" s="4"/>
      <c r="AG196" s="4"/>
      <c r="AH196" s="4"/>
      <c r="AI196" s="4"/>
      <c r="AJ196" s="4"/>
      <c r="AK196" s="4"/>
    </row>
    <row r="197" spans="22:37">
      <c r="V197" s="4"/>
      <c r="W197" s="4"/>
      <c r="X197" s="4"/>
      <c r="Y197" s="4"/>
      <c r="AC197" s="4"/>
      <c r="AD197" s="4"/>
      <c r="AE197" s="4"/>
      <c r="AF197" s="4"/>
      <c r="AG197" s="4"/>
      <c r="AH197" s="4"/>
      <c r="AI197" s="4"/>
      <c r="AJ197" s="4"/>
      <c r="AK197" s="4"/>
    </row>
    <row r="198" spans="22:37" s="4" customFormat="1"/>
    <row r="199" spans="22:37" s="4" customFormat="1"/>
    <row r="200" spans="22:37" s="4" customFormat="1"/>
    <row r="201" spans="22:37" s="4" customFormat="1"/>
    <row r="202" spans="22:37" s="4" customFormat="1">
      <c r="V202" s="7"/>
      <c r="W202" s="7"/>
      <c r="X202" s="7"/>
      <c r="Y202" s="7"/>
    </row>
    <row r="203" spans="22:37" s="4" customFormat="1">
      <c r="V203" s="7"/>
      <c r="W203" s="7"/>
      <c r="X203" s="7"/>
      <c r="Y203" s="7"/>
    </row>
    <row r="204" spans="22:37" s="4" customFormat="1">
      <c r="V204" s="7"/>
      <c r="W204" s="7"/>
      <c r="X204" s="7"/>
      <c r="Y204" s="7"/>
    </row>
    <row r="205" spans="22:37" s="4" customFormat="1">
      <c r="V205" s="7"/>
      <c r="W205" s="7"/>
      <c r="X205" s="7"/>
      <c r="Y205" s="7"/>
    </row>
    <row r="206" spans="22:37" s="4" customFormat="1">
      <c r="V206" s="7"/>
      <c r="W206" s="7"/>
      <c r="X206" s="7"/>
      <c r="Y206" s="7"/>
    </row>
    <row r="207" spans="22:37" s="4" customFormat="1">
      <c r="V207" s="7"/>
      <c r="W207" s="7"/>
      <c r="X207" s="7"/>
      <c r="Y207" s="7"/>
    </row>
  </sheetData>
  <sheetProtection algorithmName="SHA-512" hashValue="TtmgQGAjbyGb5hVNI0r11/iD8sMbG37X3UcxMnPWQcyJbEEKT666xEiWMF38O+nvu+KH2xEesxREEo7EzbATVw==" saltValue="yKjKkOmn1erxVq1MAUgGOA==" spinCount="100000" sheet="1" objects="1" scenarios="1"/>
  <mergeCells count="36">
    <mergeCell ref="F7:H9"/>
    <mergeCell ref="I7:U9"/>
    <mergeCell ref="J21:L26"/>
    <mergeCell ref="D17:I18"/>
    <mergeCell ref="D19:I20"/>
    <mergeCell ref="D21:I22"/>
    <mergeCell ref="D23:I24"/>
    <mergeCell ref="D25:I26"/>
    <mergeCell ref="M23:U23"/>
    <mergeCell ref="S24:U24"/>
    <mergeCell ref="S25:U25"/>
    <mergeCell ref="S26:U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AA23:AF24"/>
    <mergeCell ref="AA25:AF26"/>
    <mergeCell ref="N1:P1"/>
    <mergeCell ref="N2:P3"/>
    <mergeCell ref="AA17:AF18"/>
    <mergeCell ref="AA19:AF20"/>
    <mergeCell ref="AA21:AF22"/>
    <mergeCell ref="I4:U6"/>
  </mergeCells>
  <conditionalFormatting sqref="B17">
    <cfRule type="cellIs" dxfId="190" priority="54" operator="between">
      <formula>1</formula>
      <formula>5</formula>
    </cfRule>
    <cfRule type="cellIs" dxfId="189" priority="55" operator="between">
      <formula>1</formula>
      <formula>5</formula>
    </cfRule>
    <cfRule type="cellIs" dxfId="188" priority="56" operator="between">
      <formula>1</formula>
      <formula>5</formula>
    </cfRule>
    <cfRule type="cellIs" dxfId="187" priority="57" operator="between">
      <formula>5</formula>
      <formula>5</formula>
    </cfRule>
    <cfRule type="cellIs" dxfId="186" priority="58" operator="between">
      <formula>1</formula>
      <formula>5</formula>
    </cfRule>
    <cfRule type="cellIs" dxfId="185" priority="59" operator="between">
      <formula>1</formula>
      <formula>5</formula>
    </cfRule>
    <cfRule type="cellIs" dxfId="184" priority="60" operator="equal">
      <formula>$A$10</formula>
    </cfRule>
  </conditionalFormatting>
  <conditionalFormatting sqref="C17">
    <cfRule type="cellIs" dxfId="183" priority="111" operator="equal">
      <formula>$W$17</formula>
    </cfRule>
  </conditionalFormatting>
  <conditionalFormatting sqref="C19:C20">
    <cfRule type="expression" dxfId="182" priority="51">
      <formula>$B$17=2</formula>
    </cfRule>
  </conditionalFormatting>
  <conditionalFormatting sqref="C21">
    <cfRule type="cellIs" dxfId="181" priority="72" operator="equal">
      <formula>$W$21</formula>
    </cfRule>
    <cfRule type="cellIs" dxfId="180" priority="74" operator="equal">
      <formula>$W$23</formula>
    </cfRule>
  </conditionalFormatting>
  <conditionalFormatting sqref="C23">
    <cfRule type="cellIs" dxfId="179" priority="104" operator="equal">
      <formula>$W$23</formula>
    </cfRule>
  </conditionalFormatting>
  <conditionalFormatting sqref="C25">
    <cfRule type="cellIs" dxfId="178" priority="69" operator="equal">
      <formula>$W$25</formula>
    </cfRule>
    <cfRule type="cellIs" priority="70" operator="equal">
      <formula>$W$25</formula>
    </cfRule>
    <cfRule type="cellIs" dxfId="177" priority="78" operator="equal">
      <formula>$W$25</formula>
    </cfRule>
    <cfRule type="cellIs" dxfId="176" priority="102" operator="equal">
      <formula>$W$25</formula>
    </cfRule>
  </conditionalFormatting>
  <conditionalFormatting sqref="D17">
    <cfRule type="cellIs" dxfId="175" priority="110" operator="equal">
      <formula>$V$17</formula>
    </cfRule>
  </conditionalFormatting>
  <conditionalFormatting sqref="D19 D21 D23 D25">
    <cfRule type="cellIs" dxfId="174" priority="65" operator="equal">
      <formula>$V$17</formula>
    </cfRule>
  </conditionalFormatting>
  <conditionalFormatting sqref="D19:I20">
    <cfRule type="cellIs" dxfId="173" priority="64" operator="equal">
      <formula>$V$19</formula>
    </cfRule>
  </conditionalFormatting>
  <conditionalFormatting sqref="D21:I22">
    <cfRule type="cellIs" dxfId="172" priority="63" operator="equal">
      <formula>$V$21</formula>
    </cfRule>
  </conditionalFormatting>
  <conditionalFormatting sqref="D23:I24">
    <cfRule type="cellIs" dxfId="171" priority="62" operator="equal">
      <formula>$V$23</formula>
    </cfRule>
  </conditionalFormatting>
  <conditionalFormatting sqref="D25:I26">
    <cfRule type="cellIs" dxfId="170" priority="61" operator="equal">
      <formula>$V$25</formula>
    </cfRule>
  </conditionalFormatting>
  <conditionalFormatting sqref="J19:L20">
    <cfRule type="cellIs" dxfId="169" priority="37" operator="greaterThan">
      <formula>" "</formula>
    </cfRule>
    <cfRule type="cellIs" dxfId="168" priority="38" operator="greaterThan">
      <formula>" "</formula>
    </cfRule>
  </conditionalFormatting>
  <conditionalFormatting sqref="N1:P1">
    <cfRule type="containsText" dxfId="167" priority="1" operator="containsText" text="expiré">
      <formula>NOT(ISERROR(SEARCH("expiré",N1)))</formula>
    </cfRule>
    <cfRule type="containsText" dxfId="166" priority="2" operator="containsText" text="non">
      <formula>NOT(ISERROR(SEARCH("non",N1)))</formula>
    </cfRule>
    <cfRule type="containsText" dxfId="165" priority="3" operator="containsText" text="OK">
      <formula>NOT(ISERROR(SEARCH("OK",N1)))</formula>
    </cfRule>
  </conditionalFormatting>
  <conditionalFormatting sqref="O25:O26">
    <cfRule type="cellIs" dxfId="164" priority="25" operator="greaterThan">
      <formula>$AC$20</formula>
    </cfRule>
  </conditionalFormatting>
  <conditionalFormatting sqref="Q26:R26">
    <cfRule type="cellIs" dxfId="163" priority="24" operator="greaterThan">
      <formula>#REF!</formula>
    </cfRule>
  </conditionalFormatting>
  <conditionalFormatting sqref="R26">
    <cfRule type="cellIs" dxfId="162" priority="20" operator="greaterThan">
      <formula>$AC$20</formula>
    </cfRule>
    <cfRule type="cellIs" dxfId="161" priority="21" operator="greaterThan">
      <formula>9</formula>
    </cfRule>
    <cfRule type="cellIs" dxfId="160" priority="22" operator="greaterThan">
      <formula>0</formula>
    </cfRule>
    <cfRule type="cellIs" dxfId="159" priority="23" operator="greaterThan">
      <formula>0</formula>
    </cfRule>
  </conditionalFormatting>
  <conditionalFormatting sqref="AA17:AF18">
    <cfRule type="expression" dxfId="158" priority="4">
      <formula>$V$1&gt;0</formula>
    </cfRule>
  </conditionalFormatting>
  <dataValidations count="3">
    <dataValidation type="list" allowBlank="1" showInputMessage="1" showErrorMessage="1" errorTitle="Error_Eval" error="Introduire une valeur de 1 à 5 !" sqref="AF72:AF73 AG73:AK73" xr:uid="{76B94D1D-FABE-4D70-A375-8960B3D8CE7F}">
      <formula1>$AO$64:$AO$66</formula1>
    </dataValidation>
    <dataValidation type="list" allowBlank="1" showInputMessage="1" showErrorMessage="1" errorTitle="Error_Eval" error="Introduire une valeur de 1 à 5 !" sqref="F34" xr:uid="{2C594680-D1C8-46A4-9536-61120A379D15}">
      <formula1>Liste_scoring</formula1>
    </dataValidation>
    <dataValidation allowBlank="1" showInputMessage="1" showErrorMessage="1" errorTitle="Error_Eval" error="Introduire une valeur de 1 à 5 !" sqref="E34" xr:uid="{AF9E4852-3E4C-4659-8599-33308D27C0EC}"/>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5"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90260-6EF0-4D6F-A402-F1280C545EBC}">
  <sheetPr codeName="Feuil28"/>
  <dimension ref="A1:AR235"/>
  <sheetViews>
    <sheetView showGridLines="0" showRowColHeaders="0" zoomScaleNormal="100" workbookViewId="0">
      <selection activeCell="K31" sqref="K31"/>
    </sheetView>
  </sheetViews>
  <sheetFormatPr baseColWidth="10" defaultColWidth="11.42578125" defaultRowHeight="15"/>
  <cols>
    <col min="1" max="1" width="2.42578125" style="4" customWidth="1"/>
    <col min="2" max="20" width="11.28515625" style="3" customWidth="1"/>
    <col min="21" max="21" width="6" style="3" customWidth="1"/>
    <col min="22" max="23" width="11.28515625" style="7" customWidth="1"/>
    <col min="24" max="24" width="11.42578125" style="7"/>
    <col min="25" max="26" width="11.42578125" style="4"/>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451</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IF(#REF!=D107,0,1)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710</v>
      </c>
      <c r="G4" s="570"/>
      <c r="H4" s="570"/>
      <c r="I4" s="571" t="s">
        <v>711</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709</v>
      </c>
      <c r="G7" s="570"/>
      <c r="H7" s="570"/>
      <c r="I7" s="570" t="s">
        <v>184</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IF(score10=1,V9,0)</f>
        <v>0</v>
      </c>
      <c r="F9" s="570"/>
      <c r="G9" s="570"/>
      <c r="H9" s="570"/>
      <c r="I9" s="570"/>
      <c r="J9" s="570"/>
      <c r="K9" s="570"/>
      <c r="L9" s="570"/>
      <c r="M9" s="570"/>
      <c r="N9" s="570"/>
      <c r="O9" s="570"/>
      <c r="P9" s="570"/>
      <c r="Q9" s="570"/>
      <c r="R9" s="570"/>
      <c r="S9" s="570"/>
      <c r="T9" s="570"/>
      <c r="U9" s="570"/>
      <c r="V9" s="4">
        <f>Données!AE7</f>
        <v>15</v>
      </c>
      <c r="W9" s="4"/>
      <c r="X9" s="5"/>
      <c r="Y9" s="5"/>
      <c r="Z9" s="5"/>
      <c r="AA9" s="5"/>
      <c r="AB9" s="5"/>
      <c r="AC9" s="5"/>
      <c r="AD9" s="5"/>
      <c r="AE9" s="5"/>
      <c r="AF9" s="5"/>
      <c r="AG9" s="5"/>
      <c r="AH9" s="5"/>
      <c r="AI9" s="5"/>
      <c r="AJ9" s="5"/>
      <c r="AK9" s="5"/>
      <c r="AL9" s="5"/>
    </row>
    <row r="10" spans="1:44" ht="15" customHeight="1">
      <c r="B10" s="116"/>
      <c r="C10" s="116"/>
      <c r="D10" s="121"/>
      <c r="E10" s="122"/>
      <c r="F10" s="589" t="s">
        <v>798</v>
      </c>
      <c r="G10" s="589"/>
      <c r="H10" s="589"/>
      <c r="I10" s="589"/>
      <c r="J10" s="589"/>
      <c r="K10" s="589"/>
      <c r="L10" s="589"/>
      <c r="M10" s="589"/>
      <c r="N10" s="589"/>
      <c r="O10" s="589"/>
      <c r="P10" s="589"/>
      <c r="Q10" s="589"/>
      <c r="R10" s="589"/>
      <c r="S10" s="589"/>
      <c r="T10" s="589"/>
      <c r="U10" s="589"/>
      <c r="V10" s="4"/>
      <c r="W10" s="4">
        <f>IF(S9="OUI",H141,0)</f>
        <v>0</v>
      </c>
      <c r="X10" s="5"/>
      <c r="Y10" s="5"/>
      <c r="Z10" s="5"/>
      <c r="AA10" s="5"/>
      <c r="AB10" s="5"/>
      <c r="AC10" s="5"/>
      <c r="AD10" s="5"/>
      <c r="AE10" s="5"/>
      <c r="AF10" s="5"/>
      <c r="AG10" s="5"/>
      <c r="AH10" s="5"/>
      <c r="AI10" s="5"/>
      <c r="AJ10" s="5"/>
      <c r="AK10" s="5"/>
      <c r="AL10" s="5"/>
    </row>
    <row r="11" spans="1:44" ht="15" customHeight="1">
      <c r="A11" s="4">
        <f>IF(score10=2,V11,0)</f>
        <v>0</v>
      </c>
      <c r="D11" s="123"/>
      <c r="E11" s="122"/>
      <c r="F11" s="589"/>
      <c r="G11" s="589"/>
      <c r="H11" s="589"/>
      <c r="I11" s="589"/>
      <c r="J11" s="589"/>
      <c r="K11" s="589"/>
      <c r="L11" s="589"/>
      <c r="M11" s="589"/>
      <c r="N11" s="589"/>
      <c r="O11" s="589"/>
      <c r="P11" s="589"/>
      <c r="Q11" s="589"/>
      <c r="R11" s="589"/>
      <c r="S11" s="589"/>
      <c r="T11" s="589"/>
      <c r="U11" s="589"/>
      <c r="V11" s="4">
        <f>Données!AE8</f>
        <v>-20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IF(S11="OUI",H142,0)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807</v>
      </c>
      <c r="D17" s="585" t="str">
        <f>IF(CodeA3="inactif"," ",AA17)</f>
        <v xml:space="preserve"> </v>
      </c>
      <c r="E17" s="575"/>
      <c r="F17" s="575"/>
      <c r="G17" s="575"/>
      <c r="H17" s="575"/>
      <c r="I17" s="575"/>
      <c r="J17" s="579" t="s">
        <v>608</v>
      </c>
      <c r="K17" s="579"/>
      <c r="L17" s="579"/>
      <c r="M17" s="583" t="s">
        <v>803</v>
      </c>
      <c r="N17" s="583"/>
      <c r="O17" s="583"/>
      <c r="P17" s="583"/>
      <c r="Q17" s="583"/>
      <c r="R17" s="583"/>
      <c r="S17" s="583"/>
      <c r="T17" s="583"/>
      <c r="U17" s="583"/>
      <c r="V17" s="169" t="str">
        <f>IF(B17=1,D17," ")</f>
        <v xml:space="preserve"> </v>
      </c>
      <c r="W17" s="169" t="str">
        <f>IF(B17=1,C17," ")</f>
        <v xml:space="preserve"> </v>
      </c>
      <c r="X17" s="5">
        <f>IF(score10=1,Y17,0)</f>
        <v>0</v>
      </c>
      <c r="Y17" s="5">
        <v>0</v>
      </c>
      <c r="AA17" s="559" t="str">
        <f>IF(V1&gt;0," ","La relation n'est pas qualifiée                              pour l'instant")</f>
        <v>La relation n'est pas qualifiée                              pour l'instant</v>
      </c>
      <c r="AB17" s="559"/>
      <c r="AC17" s="559"/>
      <c r="AD17" s="559"/>
      <c r="AE17" s="559"/>
      <c r="AF17" s="559"/>
      <c r="AG17" s="5"/>
      <c r="AH17" s="5"/>
      <c r="AI17" s="5"/>
      <c r="AJ17" s="5"/>
      <c r="AK17" s="5"/>
      <c r="AL17" s="5"/>
    </row>
    <row r="18" spans="1:38" s="4" customFormat="1" ht="30.2" customHeight="1">
      <c r="A18" s="272">
        <v>1</v>
      </c>
      <c r="B18" s="525"/>
      <c r="C18" s="564"/>
      <c r="D18" s="588"/>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808</v>
      </c>
      <c r="D19" s="586" t="str">
        <f>IF(CodeA3="inactif"," ",AA19)</f>
        <v xml:space="preserve"> </v>
      </c>
      <c r="E19" s="587"/>
      <c r="F19" s="587"/>
      <c r="G19" s="587"/>
      <c r="H19" s="587"/>
      <c r="I19" s="587"/>
      <c r="J19" s="581" t="str">
        <f>IF(B17&lt;&gt;"?",Comments!C98,"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IF(score10=2,Y19,0)</f>
        <v>0</v>
      </c>
      <c r="Y19" s="5">
        <v>10</v>
      </c>
      <c r="Z19" s="5"/>
      <c r="AA19" s="561" t="str">
        <f>IF(V1&gt;0," ","Le client est très satisfait                                     de la concurrence")</f>
        <v>Le client est très satisfait                                     de la concurrence</v>
      </c>
      <c r="AB19" s="561"/>
      <c r="AC19" s="561"/>
      <c r="AD19" s="561"/>
      <c r="AE19" s="561"/>
      <c r="AF19" s="561"/>
      <c r="AG19" s="5"/>
      <c r="AH19" s="5"/>
      <c r="AI19" s="5"/>
      <c r="AJ19" s="5"/>
      <c r="AK19" s="5"/>
      <c r="AL19" s="5"/>
    </row>
    <row r="20" spans="1:38" s="4" customFormat="1" ht="30.2" customHeight="1">
      <c r="A20" s="272">
        <v>3</v>
      </c>
      <c r="B20" s="525"/>
      <c r="C20" s="564"/>
      <c r="D20" s="588"/>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809</v>
      </c>
      <c r="D21" s="586" t="str">
        <f>IF(CodeA3="inactif"," ",AA21)</f>
        <v xml:space="preserve"> </v>
      </c>
      <c r="E21" s="587"/>
      <c r="F21" s="587"/>
      <c r="G21" s="587"/>
      <c r="H21" s="587"/>
      <c r="I21" s="587"/>
      <c r="J21" s="580" t="str">
        <f>Comments!C96</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IF(score10=3,Y21,0)</f>
        <v>0</v>
      </c>
      <c r="Y21" s="5">
        <v>-50</v>
      </c>
      <c r="Z21" s="5"/>
      <c r="AA21" s="561" t="str">
        <f>IF(V1&gt;0," ","Le client est mécontent de nous")</f>
        <v>Le client est mécontent de nous</v>
      </c>
      <c r="AB21" s="561"/>
      <c r="AC21" s="561"/>
      <c r="AD21" s="561"/>
      <c r="AE21" s="561"/>
      <c r="AF21" s="561"/>
      <c r="AG21" s="5"/>
      <c r="AH21" s="5"/>
      <c r="AI21" s="5"/>
      <c r="AJ21" s="5"/>
      <c r="AK21" s="5"/>
      <c r="AL21" s="5"/>
    </row>
    <row r="22" spans="1:38" s="4" customFormat="1" ht="30.2" customHeight="1">
      <c r="A22" s="272">
        <v>5</v>
      </c>
      <c r="B22" s="525"/>
      <c r="C22" s="564"/>
      <c r="D22" s="588"/>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810</v>
      </c>
      <c r="D23" s="586" t="str">
        <f>IF(CodeA3="inactif"," ",AA23)</f>
        <v xml:space="preserve"> </v>
      </c>
      <c r="E23" s="587"/>
      <c r="F23" s="587"/>
      <c r="G23" s="587"/>
      <c r="H23" s="587"/>
      <c r="I23" s="587"/>
      <c r="J23" s="580"/>
      <c r="K23" s="580"/>
      <c r="L23" s="580"/>
      <c r="M23" s="584" t="str">
        <f>Dim_9_N!M23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IF(score10=4,Y23,0)</f>
        <v>0</v>
      </c>
      <c r="Y23" s="5">
        <v>50</v>
      </c>
      <c r="Z23" s="5"/>
      <c r="AA23" s="561" t="str">
        <f>IF(V1&gt;0," ","Le client est ouvert                                                          à tous les fournisseurs")</f>
        <v>Le client est ouvert                                                          à tous les fournisseurs</v>
      </c>
      <c r="AB23" s="561"/>
      <c r="AC23" s="561"/>
      <c r="AD23" s="561"/>
      <c r="AE23" s="561"/>
      <c r="AF23" s="561"/>
      <c r="AG23" s="5"/>
      <c r="AH23" s="5"/>
      <c r="AI23" s="5"/>
      <c r="AJ23" s="5"/>
      <c r="AK23" s="5"/>
      <c r="AL23" s="5"/>
    </row>
    <row r="24" spans="1:38" s="4" customFormat="1" ht="30.2" customHeight="1">
      <c r="A24" s="273">
        <v>5</v>
      </c>
      <c r="B24" s="525"/>
      <c r="C24" s="564"/>
      <c r="D24" s="588"/>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811</v>
      </c>
      <c r="D25" s="586" t="str">
        <f>IF(CodeA3="inactif"," ",AA25)</f>
        <v xml:space="preserve"> </v>
      </c>
      <c r="E25" s="587"/>
      <c r="F25" s="587"/>
      <c r="G25" s="587"/>
      <c r="H25" s="587"/>
      <c r="I25" s="587"/>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IF(score10=5,Y25,0)</f>
        <v>0</v>
      </c>
      <c r="Y25" s="5">
        <v>100</v>
      </c>
      <c r="Z25" s="5"/>
      <c r="AA25" s="561" t="str">
        <f>IF(V1&gt;0," ","C'est notre client et il est satisfait")</f>
        <v>C'est notre client et il est satisfait</v>
      </c>
      <c r="AB25" s="561"/>
      <c r="AC25" s="561"/>
      <c r="AD25" s="561"/>
      <c r="AE25" s="561"/>
      <c r="AF25" s="561"/>
      <c r="AG25" s="5"/>
      <c r="AH25" s="5"/>
      <c r="AI25" s="5"/>
      <c r="AJ25" s="5"/>
      <c r="AK25" s="5"/>
      <c r="AL25" s="5"/>
    </row>
    <row r="26" spans="1:38" s="4" customFormat="1" ht="30.2" customHeight="1">
      <c r="A26" s="163"/>
      <c r="B26" s="525"/>
      <c r="C26" s="574"/>
      <c r="D26" s="588"/>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7">
        <f>IF(B17="?",0,B17)</f>
        <v>0</v>
      </c>
      <c r="F34" s="36">
        <f>score10</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58"/>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58"/>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60"/>
      <c r="D39" s="160"/>
      <c r="E39" s="160"/>
      <c r="F39" s="161"/>
      <c r="G39" s="161"/>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ht="15" customHeight="1">
      <c r="B56" s="157"/>
      <c r="C56" s="157"/>
      <c r="D56" s="157"/>
      <c r="E56" s="157"/>
      <c r="F56" s="158"/>
      <c r="G56" s="158"/>
      <c r="H56" s="158"/>
      <c r="I56" s="158"/>
      <c r="J56" s="158"/>
      <c r="K56" s="158"/>
      <c r="L56" s="159"/>
      <c r="M56" s="159"/>
      <c r="N56" s="159"/>
      <c r="O56" s="159"/>
      <c r="P56" s="159"/>
      <c r="Q56" s="159"/>
      <c r="R56" s="159"/>
      <c r="S56" s="159"/>
      <c r="T56" s="159"/>
      <c r="U56" s="159"/>
      <c r="V56" s="4"/>
      <c r="W56" s="4"/>
      <c r="X56" s="5"/>
      <c r="Y56" s="5"/>
      <c r="Z56" s="5"/>
      <c r="AA56" s="5"/>
      <c r="AB56" s="5"/>
      <c r="AC56" s="5"/>
      <c r="AD56" s="5"/>
      <c r="AE56" s="5"/>
      <c r="AF56" s="5"/>
      <c r="AG56" s="5"/>
      <c r="AH56" s="5"/>
      <c r="AI56" s="5"/>
      <c r="AJ56" s="5"/>
      <c r="AK56" s="5"/>
      <c r="AL56" s="5"/>
    </row>
    <row r="57" spans="2:41" ht="15" customHeight="1">
      <c r="B57" s="157"/>
      <c r="C57" s="157"/>
      <c r="D57" s="157"/>
      <c r="E57" s="157"/>
      <c r="F57" s="158"/>
      <c r="G57" s="158"/>
      <c r="H57" s="158"/>
      <c r="I57" s="158"/>
      <c r="J57" s="158"/>
      <c r="K57" s="158"/>
      <c r="L57" s="159"/>
      <c r="M57" s="159"/>
      <c r="N57" s="159"/>
      <c r="O57" s="159"/>
      <c r="P57" s="159"/>
      <c r="Q57" s="159"/>
      <c r="R57" s="159"/>
      <c r="S57" s="159"/>
      <c r="T57" s="159"/>
      <c r="U57" s="159"/>
      <c r="V57" s="4"/>
      <c r="W57" s="4"/>
      <c r="X57" s="5"/>
      <c r="Y57" s="5"/>
      <c r="Z57" s="5"/>
      <c r="AA57" s="5"/>
      <c r="AB57" s="5"/>
      <c r="AC57" s="5"/>
      <c r="AD57" s="5"/>
      <c r="AE57" s="5"/>
      <c r="AF57" s="5"/>
      <c r="AG57" s="5"/>
      <c r="AH57" s="5"/>
      <c r="AI57" s="5"/>
      <c r="AJ57" s="5"/>
      <c r="AK57" s="5"/>
      <c r="AL57" s="5"/>
    </row>
    <row r="58" spans="2:41" ht="15" customHeight="1">
      <c r="B58" s="157"/>
      <c r="C58" s="157"/>
      <c r="D58" s="157"/>
      <c r="E58" s="157"/>
      <c r="F58" s="158"/>
      <c r="G58" s="158"/>
      <c r="H58" s="158"/>
      <c r="I58" s="158"/>
      <c r="J58" s="158"/>
      <c r="K58" s="158"/>
      <c r="L58" s="159"/>
      <c r="M58" s="159"/>
      <c r="N58" s="159"/>
      <c r="O58" s="159"/>
      <c r="P58" s="159"/>
      <c r="Q58" s="159"/>
      <c r="R58" s="159"/>
      <c r="S58" s="159"/>
      <c r="T58" s="159"/>
      <c r="U58" s="159"/>
      <c r="V58" s="4"/>
      <c r="W58" s="4"/>
      <c r="X58" s="5"/>
      <c r="Y58" s="5"/>
      <c r="Z58" s="5"/>
      <c r="AA58" s="5"/>
      <c r="AB58" s="5"/>
      <c r="AC58" s="5"/>
      <c r="AD58" s="5"/>
      <c r="AE58" s="5"/>
      <c r="AF58" s="5"/>
      <c r="AG58" s="5"/>
      <c r="AH58" s="5"/>
      <c r="AI58" s="5"/>
      <c r="AJ58" s="5"/>
      <c r="AK58" s="5"/>
      <c r="AL58" s="5"/>
    </row>
    <row r="59" spans="2:41" ht="15" customHeight="1">
      <c r="B59" s="157"/>
      <c r="C59" s="157"/>
      <c r="D59" s="157"/>
      <c r="E59" s="157"/>
      <c r="F59" s="158"/>
      <c r="G59" s="158"/>
      <c r="H59" s="158"/>
      <c r="I59" s="158"/>
      <c r="J59" s="158"/>
      <c r="K59" s="158"/>
      <c r="L59" s="159"/>
      <c r="M59" s="159"/>
      <c r="N59" s="159"/>
      <c r="O59" s="159"/>
      <c r="P59" s="159"/>
      <c r="Q59" s="159"/>
      <c r="R59" s="159"/>
      <c r="S59" s="159"/>
      <c r="T59" s="159"/>
      <c r="U59" s="159"/>
      <c r="V59" s="4"/>
      <c r="W59" s="4"/>
      <c r="X59" s="5"/>
      <c r="Y59" s="5"/>
      <c r="Z59" s="5"/>
      <c r="AA59" s="5"/>
      <c r="AB59" s="5"/>
      <c r="AC59" s="5"/>
      <c r="AD59" s="5"/>
      <c r="AE59" s="5"/>
      <c r="AF59" s="5"/>
      <c r="AG59" s="5"/>
      <c r="AH59" s="5"/>
      <c r="AI59" s="5"/>
      <c r="AJ59" s="5"/>
      <c r="AK59" s="5"/>
      <c r="AL59" s="5"/>
    </row>
    <row r="60" spans="2:41" s="4" customFormat="1" ht="15" customHeight="1">
      <c r="AL60" s="4">
        <v>2</v>
      </c>
      <c r="AM60" s="4" t="e">
        <f>#REF!</f>
        <v>#REF!</v>
      </c>
    </row>
    <row r="61" spans="2:41" s="4" customFormat="1" ht="15" customHeight="1">
      <c r="AL61" s="4">
        <v>3</v>
      </c>
      <c r="AM61" s="4" t="e">
        <f>#REF!</f>
        <v>#REF!</v>
      </c>
    </row>
    <row r="62" spans="2:41" s="4" customFormat="1" ht="15" customHeight="1">
      <c r="AL62" s="4">
        <v>4</v>
      </c>
      <c r="AM62" s="4" t="e">
        <f>#REF!</f>
        <v>#REF!</v>
      </c>
      <c r="AO62" s="5"/>
    </row>
    <row r="63" spans="2:41" s="4" customFormat="1" ht="15" customHeight="1">
      <c r="B63" s="4">
        <v>1</v>
      </c>
      <c r="AH63" s="5"/>
      <c r="AJ63" s="5"/>
      <c r="AK63" s="5"/>
      <c r="AL63" s="4">
        <v>5</v>
      </c>
      <c r="AM63" s="4" t="e">
        <f>#REF!</f>
        <v>#REF!</v>
      </c>
      <c r="AO63" s="5"/>
    </row>
    <row r="64" spans="2:41" s="4" customFormat="1" ht="15" customHeight="1">
      <c r="B64" s="4">
        <v>2</v>
      </c>
      <c r="AG64" s="5"/>
      <c r="AH64" s="5"/>
      <c r="AJ64" s="5"/>
      <c r="AK64" s="5"/>
      <c r="AM64" s="4" t="e">
        <f>VLOOKUP(E34,AL60:AM63,2)</f>
        <v>#N/A</v>
      </c>
    </row>
    <row r="65" spans="1:41" s="4" customFormat="1" ht="15" customHeight="1">
      <c r="B65" s="4">
        <v>3</v>
      </c>
      <c r="AG65" s="5"/>
      <c r="AH65" s="5"/>
      <c r="AJ65" s="5"/>
      <c r="AK65" s="5"/>
    </row>
    <row r="66" spans="1:41" s="4" customFormat="1" ht="15" customHeight="1">
      <c r="B66" s="4">
        <v>4</v>
      </c>
      <c r="AK66" s="5"/>
    </row>
    <row r="67" spans="1:41" s="4" customFormat="1" ht="15" customHeight="1">
      <c r="B67" s="4">
        <v>5</v>
      </c>
      <c r="AK67" s="5"/>
      <c r="AO67" s="4" t="s">
        <v>484</v>
      </c>
    </row>
    <row r="68" spans="1:41" s="4" customFormat="1" ht="15" customHeight="1">
      <c r="AJ68" s="5"/>
      <c r="AK68" s="5"/>
      <c r="AO68" s="4" t="s">
        <v>483</v>
      </c>
    </row>
    <row r="69" spans="1:41" s="7" customFormat="1" ht="15" customHeight="1">
      <c r="A69" s="4"/>
      <c r="V69" s="4"/>
      <c r="W69" s="4"/>
      <c r="X69" s="4"/>
      <c r="Y69" s="4"/>
      <c r="Z69" s="4"/>
      <c r="AA69" s="4"/>
      <c r="AB69" s="4"/>
      <c r="AC69" s="4"/>
      <c r="AD69" s="4"/>
      <c r="AE69" s="4"/>
      <c r="AF69" s="4"/>
      <c r="AL69" s="8"/>
      <c r="AO69" s="7" t="s">
        <v>462</v>
      </c>
    </row>
    <row r="70" spans="1:41" s="7" customFormat="1" ht="15" customHeight="1">
      <c r="A70" s="4"/>
      <c r="V70" s="4"/>
      <c r="W70" s="4"/>
      <c r="X70" s="4"/>
      <c r="Y70" s="4"/>
      <c r="Z70" s="4"/>
      <c r="AA70" s="4"/>
      <c r="AB70" s="4"/>
      <c r="AC70" s="4"/>
      <c r="AD70" s="4"/>
      <c r="AE70" s="4"/>
      <c r="AF70" s="4"/>
      <c r="AL70" s="8"/>
    </row>
    <row r="71" spans="1:41" s="7" customFormat="1" ht="15" customHeight="1">
      <c r="A71" s="4"/>
      <c r="V71" s="4"/>
      <c r="W71" s="4"/>
      <c r="X71" s="4"/>
      <c r="Y71" s="4"/>
      <c r="Z71" s="4"/>
      <c r="AA71" s="4"/>
      <c r="AB71" s="4"/>
      <c r="AC71" s="4"/>
      <c r="AD71" s="102"/>
      <c r="AE71" s="102"/>
      <c r="AF71" s="102"/>
      <c r="AL71" s="8"/>
    </row>
    <row r="72" spans="1:41" s="7" customFormat="1" ht="15" customHeight="1">
      <c r="A72" s="4"/>
      <c r="V72" s="4"/>
      <c r="W72" s="4"/>
      <c r="X72" s="4"/>
      <c r="Y72" s="4"/>
      <c r="Z72" s="4"/>
      <c r="AA72" s="4"/>
      <c r="AB72" s="4"/>
      <c r="AC72" s="4"/>
      <c r="AD72" s="102"/>
      <c r="AE72" s="102"/>
      <c r="AF72" s="102"/>
      <c r="AL72" s="8"/>
      <c r="AN72" s="127"/>
      <c r="AO72" s="127" t="e">
        <f>'Données graphiques'!$I$19</f>
        <v>#REF!</v>
      </c>
    </row>
    <row r="73" spans="1:41" s="7" customFormat="1" ht="15" customHeight="1">
      <c r="A73" s="4"/>
      <c r="V73" s="4"/>
      <c r="W73" s="4"/>
      <c r="X73" s="4"/>
      <c r="Y73" s="4"/>
      <c r="Z73" s="4"/>
      <c r="AA73" s="4"/>
      <c r="AB73" s="4"/>
      <c r="AC73" s="4"/>
      <c r="AD73" s="102"/>
      <c r="AE73" s="102"/>
      <c r="AF73" s="102"/>
      <c r="AL73" s="8"/>
      <c r="AN73" s="127"/>
      <c r="AO73" s="127" t="e">
        <f>2-AO72</f>
        <v>#REF!</v>
      </c>
    </row>
    <row r="74" spans="1:41" s="7" customFormat="1" ht="15" customHeight="1">
      <c r="A74" s="4"/>
      <c r="V74" s="4"/>
      <c r="W74" s="4"/>
      <c r="X74" s="4"/>
      <c r="Y74" s="4"/>
      <c r="Z74" s="4"/>
      <c r="AA74" s="4"/>
      <c r="AB74" s="4"/>
      <c r="AC74" s="4"/>
      <c r="AD74" s="102"/>
      <c r="AE74" s="102"/>
      <c r="AF74" s="102"/>
      <c r="AN74" s="127"/>
    </row>
    <row r="75" spans="1:41" s="7" customFormat="1" ht="15" customHeight="1">
      <c r="A75" s="4"/>
      <c r="V75" s="4"/>
      <c r="W75" s="4"/>
      <c r="X75" s="4"/>
      <c r="Y75" s="4"/>
      <c r="Z75" s="4"/>
      <c r="AA75" s="4"/>
      <c r="AB75" s="4"/>
      <c r="AC75" s="4"/>
      <c r="AD75" s="102"/>
      <c r="AE75" s="102"/>
      <c r="AF75" s="102"/>
    </row>
    <row r="76" spans="1:41" s="7" customFormat="1" ht="8.4499999999999993" customHeight="1">
      <c r="A76" s="4"/>
      <c r="V76" s="4"/>
      <c r="W76" s="4"/>
      <c r="X76" s="4"/>
      <c r="Y76" s="4"/>
      <c r="Z76" s="4"/>
      <c r="AA76" s="4"/>
      <c r="AB76" s="4"/>
      <c r="AC76" s="4"/>
      <c r="AD76" s="102"/>
      <c r="AE76" s="102"/>
      <c r="AF76" s="102"/>
      <c r="AG76" s="126"/>
      <c r="AH76" s="126"/>
      <c r="AI76" s="126"/>
      <c r="AJ76" s="126"/>
      <c r="AK76" s="126"/>
    </row>
    <row r="77" spans="1:41" s="7" customFormat="1">
      <c r="A77" s="4"/>
      <c r="V77" s="4"/>
      <c r="W77" s="4"/>
      <c r="X77" s="4"/>
      <c r="Y77" s="4"/>
      <c r="Z77" s="4"/>
      <c r="AA77" s="4"/>
      <c r="AB77" s="4"/>
      <c r="AC77" s="4"/>
      <c r="AD77" s="4"/>
      <c r="AE77" s="4"/>
      <c r="AF77" s="4"/>
    </row>
    <row r="78" spans="1:41" s="7" customFormat="1">
      <c r="A78" s="4"/>
      <c r="V78" s="4"/>
      <c r="W78" s="4"/>
      <c r="X78" s="4"/>
      <c r="Y78" s="4"/>
      <c r="Z78" s="4"/>
      <c r="AA78" s="4"/>
      <c r="AB78" s="4"/>
      <c r="AC78" s="4"/>
      <c r="AD78" s="4"/>
      <c r="AE78" s="4"/>
      <c r="AF78" s="4"/>
    </row>
    <row r="79" spans="1:41" s="7" customFormat="1">
      <c r="A79" s="4"/>
      <c r="V79" s="4"/>
      <c r="W79" s="4"/>
      <c r="X79" s="4"/>
      <c r="Y79" s="4"/>
      <c r="Z79" s="4"/>
      <c r="AA79" s="4"/>
      <c r="AB79" s="4"/>
      <c r="AC79" s="4"/>
      <c r="AD79" s="4"/>
      <c r="AE79" s="4"/>
      <c r="AF79" s="4"/>
    </row>
    <row r="80" spans="1:41" s="7" customFormat="1">
      <c r="A80" s="4"/>
      <c r="V80" s="4"/>
      <c r="W80" s="4"/>
      <c r="X80" s="4"/>
      <c r="Y80" s="4"/>
      <c r="Z80" s="4"/>
      <c r="AA80" s="4"/>
      <c r="AB80" s="4"/>
      <c r="AC80" s="4"/>
      <c r="AD80" s="4"/>
      <c r="AE80" s="4"/>
      <c r="AF80" s="4"/>
    </row>
    <row r="81" spans="1:32" s="7" customFormat="1">
      <c r="A81" s="4"/>
      <c r="V81" s="4"/>
      <c r="W81" s="4"/>
      <c r="X81" s="4"/>
      <c r="Y81" s="4"/>
      <c r="Z81" s="4"/>
      <c r="AA81" s="4"/>
      <c r="AB81" s="4"/>
      <c r="AC81" s="4"/>
      <c r="AD81" s="4"/>
      <c r="AE81" s="4"/>
      <c r="AF81" s="4"/>
    </row>
    <row r="82" spans="1:32" s="7" customFormat="1">
      <c r="A82" s="4"/>
      <c r="V82" s="4"/>
      <c r="W82" s="4"/>
      <c r="X82" s="4"/>
      <c r="Y82" s="4"/>
      <c r="Z82" s="4"/>
      <c r="AA82" s="4"/>
      <c r="AB82" s="4"/>
      <c r="AC82" s="4"/>
      <c r="AD82" s="4"/>
      <c r="AE82" s="4"/>
      <c r="AF82" s="4"/>
    </row>
    <row r="83" spans="1:32" s="7" customFormat="1">
      <c r="A83" s="4"/>
      <c r="V83" s="4"/>
      <c r="W83" s="4"/>
      <c r="X83" s="4"/>
      <c r="Y83" s="4"/>
      <c r="Z83" s="4"/>
      <c r="AA83" s="4"/>
      <c r="AB83" s="4"/>
      <c r="AC83" s="4"/>
      <c r="AD83" s="4"/>
      <c r="AE83" s="4"/>
      <c r="AF83" s="4"/>
    </row>
    <row r="84" spans="1:32" s="7" customFormat="1">
      <c r="A84" s="4"/>
      <c r="B84" s="128"/>
      <c r="C84" s="128"/>
      <c r="D84" s="129"/>
      <c r="V84" s="4"/>
      <c r="W84" s="4"/>
      <c r="X84" s="4"/>
      <c r="Y84" s="4"/>
      <c r="Z84" s="4"/>
      <c r="AA84" s="4"/>
      <c r="AB84" s="4"/>
      <c r="AC84" s="4"/>
      <c r="AD84" s="4"/>
      <c r="AE84" s="4"/>
      <c r="AF84" s="4"/>
    </row>
    <row r="85" spans="1:32" s="7" customFormat="1" ht="21.2" customHeight="1">
      <c r="A85" s="4"/>
      <c r="B85" s="128"/>
      <c r="C85" s="128"/>
      <c r="D85" s="129"/>
      <c r="V85" s="4"/>
      <c r="W85" s="4"/>
      <c r="X85" s="4"/>
      <c r="Y85" s="4"/>
      <c r="Z85" s="4"/>
      <c r="AA85" s="4"/>
      <c r="AB85" s="4"/>
      <c r="AC85" s="4"/>
      <c r="AD85" s="4"/>
      <c r="AE85" s="4"/>
      <c r="AF85" s="4"/>
    </row>
    <row r="86" spans="1:32" s="7" customFormat="1">
      <c r="A86" s="4"/>
      <c r="V86" s="4"/>
      <c r="W86" s="4"/>
      <c r="X86" s="4"/>
      <c r="Y86" s="4"/>
      <c r="Z86" s="4"/>
      <c r="AA86" s="4"/>
      <c r="AB86" s="4"/>
      <c r="AC86" s="4"/>
      <c r="AD86" s="4"/>
      <c r="AE86" s="4"/>
      <c r="AF86" s="4"/>
    </row>
    <row r="87" spans="1:32" s="7" customFormat="1">
      <c r="A87" s="4"/>
      <c r="V87" s="4"/>
      <c r="W87" s="4"/>
      <c r="X87" s="4"/>
      <c r="Y87" s="4"/>
      <c r="Z87" s="4"/>
      <c r="AA87" s="4"/>
      <c r="AB87" s="4"/>
      <c r="AC87" s="4"/>
      <c r="AD87" s="4"/>
      <c r="AE87" s="4"/>
      <c r="AF87" s="4"/>
    </row>
    <row r="88" spans="1:32" s="7" customFormat="1">
      <c r="A88" s="4"/>
      <c r="V88" s="4"/>
      <c r="W88" s="4"/>
      <c r="X88" s="4"/>
      <c r="Y88" s="4"/>
      <c r="Z88" s="4"/>
      <c r="AA88" s="4"/>
      <c r="AB88" s="4"/>
      <c r="AC88" s="4"/>
      <c r="AD88" s="4"/>
      <c r="AE88" s="4"/>
      <c r="AF88" s="4"/>
    </row>
    <row r="89" spans="1:32" s="7" customFormat="1" ht="13.7" customHeight="1">
      <c r="A89" s="4"/>
      <c r="V89" s="4"/>
      <c r="W89" s="4"/>
      <c r="X89" s="4"/>
      <c r="Y89" s="4"/>
      <c r="Z89" s="4"/>
      <c r="AA89" s="4"/>
      <c r="AB89" s="4"/>
      <c r="AC89" s="4"/>
      <c r="AD89" s="4"/>
      <c r="AE89" s="4"/>
      <c r="AF89" s="4"/>
    </row>
    <row r="90" spans="1:32" s="7" customFormat="1" ht="15" customHeight="1">
      <c r="A90" s="4"/>
      <c r="V90" s="4"/>
      <c r="W90" s="4"/>
      <c r="X90" s="4"/>
      <c r="Y90" s="4"/>
      <c r="Z90" s="4"/>
      <c r="AA90" s="4"/>
      <c r="AB90" s="4"/>
      <c r="AC90" s="4"/>
      <c r="AD90" s="4"/>
      <c r="AE90" s="4"/>
      <c r="AF90" s="4"/>
    </row>
    <row r="91" spans="1:32" s="7" customFormat="1" ht="15" customHeight="1">
      <c r="A91" s="4"/>
      <c r="V91" s="4"/>
      <c r="W91" s="4"/>
      <c r="X91" s="4"/>
      <c r="Y91" s="4"/>
      <c r="Z91" s="4"/>
      <c r="AA91" s="4"/>
      <c r="AB91" s="4"/>
      <c r="AC91" s="4"/>
      <c r="AD91" s="4"/>
      <c r="AE91" s="4"/>
      <c r="AF91" s="4"/>
    </row>
    <row r="92" spans="1:32" s="7" customFormat="1" ht="18.75" customHeight="1">
      <c r="A92" s="4"/>
      <c r="V92" s="4"/>
      <c r="W92" s="4"/>
      <c r="X92" s="4"/>
      <c r="Y92" s="4"/>
      <c r="Z92" s="4"/>
      <c r="AA92" s="4"/>
      <c r="AB92" s="4"/>
      <c r="AC92" s="4"/>
      <c r="AD92" s="4"/>
      <c r="AE92" s="4"/>
      <c r="AF92" s="4"/>
    </row>
    <row r="93" spans="1:32" s="7" customFormat="1" ht="15" customHeight="1">
      <c r="A93" s="4"/>
      <c r="V93" s="4"/>
      <c r="W93" s="4"/>
      <c r="X93" s="4"/>
      <c r="Y93" s="4"/>
      <c r="Z93" s="4"/>
      <c r="AA93" s="4"/>
      <c r="AB93" s="4"/>
      <c r="AC93" s="4"/>
      <c r="AD93" s="4"/>
      <c r="AE93" s="4"/>
      <c r="AF93" s="4"/>
    </row>
    <row r="94" spans="1:32" s="7" customFormat="1" ht="15" customHeight="1">
      <c r="A94" s="4"/>
      <c r="B94" s="8"/>
      <c r="C94" s="8"/>
      <c r="V94" s="4"/>
      <c r="W94" s="4"/>
      <c r="X94" s="4"/>
      <c r="Y94" s="4"/>
      <c r="Z94" s="5"/>
      <c r="AA94" s="4"/>
      <c r="AB94" s="4"/>
      <c r="AC94" s="4"/>
      <c r="AD94" s="4"/>
      <c r="AE94" s="4"/>
      <c r="AF94" s="4"/>
    </row>
    <row r="95" spans="1:32" s="7" customFormat="1">
      <c r="A95" s="4"/>
      <c r="B95" s="8"/>
      <c r="C95" s="8"/>
      <c r="V95" s="4"/>
      <c r="W95" s="4"/>
      <c r="X95" s="4"/>
      <c r="Y95" s="4"/>
      <c r="Z95" s="5"/>
      <c r="AA95" s="5">
        <f>IF(EXPIRE=1,0,1)</f>
        <v>0</v>
      </c>
      <c r="AB95" s="5"/>
      <c r="AC95" s="5"/>
      <c r="AD95" s="5"/>
      <c r="AE95" s="5"/>
      <c r="AF95" s="4"/>
    </row>
    <row r="96" spans="1:32" s="7" customFormat="1">
      <c r="A96" s="4"/>
      <c r="B96" s="8"/>
      <c r="C96" s="8"/>
      <c r="D96" s="8"/>
      <c r="E96" s="8"/>
      <c r="F96" s="8"/>
      <c r="G96" s="8"/>
      <c r="H96" s="8"/>
      <c r="I96" s="8"/>
      <c r="J96" s="8"/>
      <c r="K96" s="8"/>
      <c r="L96" s="8"/>
      <c r="M96" s="8"/>
      <c r="N96" s="8"/>
      <c r="O96" s="8"/>
      <c r="P96" s="8"/>
      <c r="Q96" s="8"/>
      <c r="R96" s="8"/>
      <c r="S96" s="8"/>
      <c r="T96" s="8"/>
      <c r="U96" s="8"/>
      <c r="V96" s="5"/>
      <c r="W96" s="5"/>
      <c r="X96" s="5"/>
      <c r="Y96" s="5"/>
      <c r="Z96" s="5"/>
      <c r="AA96" s="5">
        <f>IF(EXPIRE=1,0,2)</f>
        <v>0</v>
      </c>
      <c r="AB96" s="5"/>
      <c r="AC96" s="5"/>
      <c r="AD96" s="5"/>
      <c r="AE96" s="4"/>
      <c r="AF96" s="4"/>
    </row>
    <row r="97" spans="1:32" s="7" customFormat="1">
      <c r="A97" s="4"/>
      <c r="B97" s="8"/>
      <c r="C97" s="8"/>
      <c r="D97" s="8"/>
      <c r="E97" s="8"/>
      <c r="F97" s="8"/>
      <c r="G97" s="8"/>
      <c r="H97" s="8"/>
      <c r="I97" s="8"/>
      <c r="J97" s="8"/>
      <c r="K97" s="8"/>
      <c r="L97" s="8"/>
      <c r="M97" s="8"/>
      <c r="N97" s="8"/>
      <c r="O97" s="8"/>
      <c r="P97" s="8"/>
      <c r="Q97" s="8"/>
      <c r="R97" s="8"/>
      <c r="S97" s="8"/>
      <c r="T97" s="8"/>
      <c r="U97" s="8"/>
      <c r="V97" s="5"/>
      <c r="W97" s="5"/>
      <c r="X97" s="5"/>
      <c r="Y97" s="5"/>
      <c r="Z97" s="5"/>
      <c r="AA97" s="5">
        <f>IF(EXPIRE=1,0,3)</f>
        <v>0</v>
      </c>
      <c r="AB97" s="5"/>
      <c r="AC97" s="5"/>
      <c r="AD97" s="5"/>
      <c r="AE97" s="5"/>
      <c r="AF97" s="4"/>
    </row>
    <row r="98" spans="1:32" s="4" customFormat="1">
      <c r="B98" s="5"/>
      <c r="C98" s="5"/>
      <c r="D98" s="5"/>
      <c r="E98" s="5"/>
      <c r="F98" s="5"/>
      <c r="G98" s="5"/>
      <c r="H98" s="5"/>
      <c r="I98" s="5"/>
      <c r="J98" s="5"/>
      <c r="K98" s="5"/>
      <c r="L98" s="5"/>
      <c r="M98" s="5"/>
      <c r="N98" s="5"/>
      <c r="O98" s="5"/>
      <c r="P98" s="5"/>
      <c r="Q98" s="5"/>
      <c r="R98" s="5"/>
      <c r="S98" s="5"/>
      <c r="T98" s="5"/>
      <c r="U98" s="5"/>
      <c r="V98" s="5"/>
      <c r="W98" s="5"/>
      <c r="X98" s="5"/>
      <c r="Y98" s="5"/>
      <c r="Z98" s="5"/>
      <c r="AA98" s="5">
        <f>IF(EXPIRE=1,0,4)</f>
        <v>0</v>
      </c>
      <c r="AB98" s="5"/>
      <c r="AC98" s="5"/>
      <c r="AD98" s="5"/>
      <c r="AE98" s="5"/>
    </row>
    <row r="99" spans="1:32" s="4" customFormat="1">
      <c r="B99" s="5"/>
      <c r="C99" s="5"/>
      <c r="D99" s="5"/>
      <c r="E99" s="5"/>
      <c r="F99" s="5"/>
      <c r="G99" s="5"/>
      <c r="H99" s="5"/>
      <c r="I99" s="5"/>
      <c r="J99" s="5"/>
      <c r="K99" s="5"/>
      <c r="L99" s="5"/>
      <c r="M99" s="5"/>
      <c r="N99" s="5"/>
      <c r="O99" s="5"/>
      <c r="P99" s="5"/>
      <c r="Q99" s="5"/>
      <c r="R99" s="5"/>
      <c r="S99" s="5"/>
      <c r="T99" s="5"/>
      <c r="U99" s="5"/>
      <c r="V99" s="5"/>
      <c r="W99" s="5"/>
      <c r="X99" s="5"/>
      <c r="Y99" s="5"/>
      <c r="Z99" s="5"/>
      <c r="AA99" s="5">
        <f>IF(EXPIRE=1,0,5)</f>
        <v>0</v>
      </c>
      <c r="AB99" s="5"/>
      <c r="AC99" s="5"/>
      <c r="AD99" s="5"/>
      <c r="AE99" s="5"/>
    </row>
    <row r="100" spans="1:32" s="4" customFormat="1">
      <c r="B100" s="5"/>
      <c r="C100" s="5"/>
      <c r="D100" s="5"/>
      <c r="E100" s="5"/>
      <c r="F100" s="5"/>
      <c r="G100" s="5"/>
      <c r="H100" s="5"/>
      <c r="I100" s="5"/>
      <c r="J100" s="5"/>
      <c r="K100" s="5"/>
      <c r="L100" s="5"/>
      <c r="M100" s="5"/>
      <c r="N100" s="5"/>
      <c r="O100" s="5"/>
      <c r="P100" s="5"/>
      <c r="Q100" s="5"/>
      <c r="R100" s="5"/>
      <c r="S100" s="5"/>
      <c r="T100" s="5"/>
      <c r="U100" s="5"/>
      <c r="V100" s="5"/>
      <c r="W100" s="5"/>
      <c r="X100" s="5" t="e">
        <f>VLOOKUP(E34,D103:E107,2)</f>
        <v>#N/A</v>
      </c>
      <c r="Y100" s="5"/>
      <c r="Z100" s="5"/>
    </row>
    <row r="101" spans="1:32" s="4" customFormat="1"/>
    <row r="102" spans="1:32" s="108" customFormat="1" ht="13.7" customHeight="1">
      <c r="A102" s="108">
        <v>0</v>
      </c>
      <c r="B102" s="108" t="s">
        <v>638</v>
      </c>
      <c r="F102" s="108">
        <v>0</v>
      </c>
      <c r="G102" s="108" t="s">
        <v>638</v>
      </c>
    </row>
    <row r="103" spans="1:32" s="108" customFormat="1" ht="13.7" customHeight="1">
      <c r="A103" s="108">
        <v>1</v>
      </c>
      <c r="B103" s="4" t="s">
        <v>635</v>
      </c>
      <c r="C103" s="4"/>
      <c r="D103" s="18">
        <v>1</v>
      </c>
      <c r="E103" s="4" t="s">
        <v>189</v>
      </c>
      <c r="F103" s="4">
        <v>1</v>
      </c>
      <c r="G103" s="4" t="s">
        <v>382</v>
      </c>
      <c r="H103" s="19">
        <v>5</v>
      </c>
      <c r="I103" s="19"/>
      <c r="J103" s="18"/>
      <c r="K103" s="18"/>
      <c r="L103" s="18"/>
      <c r="M103" s="18"/>
      <c r="N103" s="18"/>
      <c r="O103" s="18"/>
      <c r="P103" s="18"/>
      <c r="Q103" s="18"/>
    </row>
    <row r="104" spans="1:32" s="108" customFormat="1" ht="13.7" customHeight="1">
      <c r="A104" s="108">
        <v>2</v>
      </c>
      <c r="B104" s="4" t="s">
        <v>199</v>
      </c>
      <c r="C104" s="4"/>
      <c r="D104" s="18">
        <v>2</v>
      </c>
      <c r="E104" s="4" t="s">
        <v>190</v>
      </c>
      <c r="F104" s="4">
        <v>2</v>
      </c>
      <c r="G104" s="4" t="s">
        <v>383</v>
      </c>
      <c r="H104" s="19">
        <v>8</v>
      </c>
      <c r="I104" s="19"/>
      <c r="J104" s="18"/>
      <c r="K104" s="18"/>
      <c r="L104" s="18"/>
      <c r="M104" s="18"/>
      <c r="N104" s="18"/>
      <c r="O104" s="18"/>
      <c r="P104" s="18"/>
      <c r="Q104" s="18"/>
    </row>
    <row r="105" spans="1:32" s="108" customFormat="1" ht="13.7" customHeight="1">
      <c r="A105" s="108">
        <v>3</v>
      </c>
      <c r="B105" s="4" t="s">
        <v>518</v>
      </c>
      <c r="C105" s="4"/>
      <c r="D105" s="18">
        <v>3</v>
      </c>
      <c r="E105" s="4" t="s">
        <v>191</v>
      </c>
      <c r="F105" s="4">
        <v>3</v>
      </c>
      <c r="G105" s="4" t="s">
        <v>384</v>
      </c>
      <c r="H105" s="19">
        <v>20</v>
      </c>
      <c r="I105" s="19"/>
      <c r="J105" s="18"/>
      <c r="K105" s="18"/>
      <c r="L105" s="18"/>
      <c r="M105" s="18"/>
      <c r="N105" s="18"/>
      <c r="O105" s="18"/>
      <c r="P105" s="18"/>
      <c r="Q105" s="18"/>
    </row>
    <row r="106" spans="1:32" s="108" customFormat="1" ht="13.7" customHeight="1">
      <c r="A106" s="108">
        <v>4</v>
      </c>
      <c r="B106" s="4" t="s">
        <v>197</v>
      </c>
      <c r="C106" s="4"/>
      <c r="D106" s="4">
        <v>4</v>
      </c>
      <c r="E106" s="4" t="s">
        <v>106</v>
      </c>
      <c r="F106" s="4">
        <v>4</v>
      </c>
      <c r="G106" s="4" t="s">
        <v>385</v>
      </c>
      <c r="H106" s="19">
        <v>8</v>
      </c>
      <c r="I106" s="19"/>
      <c r="J106" s="4"/>
    </row>
    <row r="107" spans="1:32" s="108" customFormat="1" ht="13.7" customHeight="1">
      <c r="A107" s="108">
        <v>5</v>
      </c>
      <c r="B107" s="4" t="s">
        <v>198</v>
      </c>
      <c r="C107" s="4"/>
      <c r="D107" s="4">
        <v>5</v>
      </c>
      <c r="E107" s="4" t="s">
        <v>192</v>
      </c>
      <c r="F107" s="4">
        <v>5</v>
      </c>
      <c r="G107" s="4" t="s">
        <v>386</v>
      </c>
      <c r="H107" s="19">
        <v>8</v>
      </c>
      <c r="I107" s="19"/>
      <c r="J107" s="4"/>
    </row>
    <row r="108" spans="1:32" s="108" customFormat="1" ht="13.7" customHeight="1">
      <c r="B108" s="4" t="s">
        <v>100</v>
      </c>
      <c r="C108" s="4"/>
      <c r="D108" s="4"/>
      <c r="E108" s="4" t="s">
        <v>333</v>
      </c>
      <c r="F108" s="19">
        <v>6</v>
      </c>
      <c r="G108" s="19" t="s">
        <v>489</v>
      </c>
      <c r="H108" s="19"/>
      <c r="I108" s="19"/>
      <c r="J108" s="4"/>
    </row>
    <row r="109" spans="1:32" s="108" customFormat="1" ht="13.7" customHeight="1">
      <c r="F109" s="108">
        <v>7</v>
      </c>
      <c r="G109" s="108" t="s">
        <v>333</v>
      </c>
      <c r="H109" s="108">
        <v>8</v>
      </c>
    </row>
    <row r="110" spans="1:32" s="4" customFormat="1" ht="13.7" customHeight="1">
      <c r="E110" s="5"/>
    </row>
    <row r="111" spans="1:32" s="4" customFormat="1" ht="13.7" customHeight="1"/>
    <row r="112" spans="1:32" s="4" customFormat="1" ht="13.7" customHeight="1"/>
    <row r="113" spans="1:32" s="4" customFormat="1" ht="13.7" customHeight="1"/>
    <row r="114" spans="1:32" s="27" customFormat="1" ht="13.7" customHeight="1">
      <c r="A114" s="4"/>
      <c r="V114" s="4"/>
      <c r="W114" s="4"/>
      <c r="X114" s="4"/>
      <c r="Y114" s="4"/>
      <c r="Z114" s="4"/>
      <c r="AA114" s="4"/>
      <c r="AB114" s="4"/>
      <c r="AC114" s="4"/>
      <c r="AD114" s="4"/>
      <c r="AE114" s="4"/>
      <c r="AF114" s="4"/>
    </row>
    <row r="115" spans="1:32" s="27" customFormat="1">
      <c r="A115" s="4"/>
      <c r="V115" s="4"/>
      <c r="W115" s="4"/>
      <c r="X115" s="4"/>
      <c r="Y115" s="4"/>
      <c r="Z115" s="4"/>
      <c r="AA115" s="4"/>
      <c r="AB115" s="4"/>
      <c r="AC115" s="4"/>
      <c r="AD115" s="4"/>
      <c r="AE115" s="4"/>
      <c r="AF115" s="4"/>
    </row>
    <row r="116" spans="1:32" s="27" customFormat="1">
      <c r="A116" s="4"/>
      <c r="V116" s="4"/>
      <c r="W116" s="4"/>
      <c r="X116" s="4"/>
      <c r="Y116" s="4"/>
      <c r="Z116" s="4"/>
      <c r="AA116" s="4"/>
      <c r="AB116" s="4"/>
      <c r="AC116" s="4"/>
      <c r="AD116" s="4"/>
      <c r="AE116" s="4"/>
      <c r="AF116" s="4"/>
    </row>
    <row r="117" spans="1:32" s="27" customFormat="1">
      <c r="A117" s="4"/>
      <c r="V117" s="4"/>
      <c r="W117" s="4"/>
      <c r="X117" s="4"/>
      <c r="Y117" s="4"/>
      <c r="Z117" s="4"/>
      <c r="AA117" s="4"/>
      <c r="AB117" s="4"/>
      <c r="AC117" s="4"/>
      <c r="AD117" s="4"/>
      <c r="AE117" s="4"/>
      <c r="AF117" s="4"/>
    </row>
    <row r="118" spans="1:32" s="27" customFormat="1">
      <c r="A118" s="4"/>
      <c r="V118" s="4"/>
      <c r="W118" s="4"/>
      <c r="X118" s="4"/>
      <c r="Y118" s="4"/>
      <c r="Z118" s="4"/>
      <c r="AA118" s="4"/>
      <c r="AB118" s="4"/>
      <c r="AC118" s="4"/>
      <c r="AD118" s="4"/>
      <c r="AE118" s="4"/>
      <c r="AF118" s="4"/>
    </row>
    <row r="119" spans="1:32" s="27" customFormat="1">
      <c r="A119" s="4"/>
      <c r="V119" s="4"/>
      <c r="W119" s="4"/>
      <c r="X119" s="4"/>
      <c r="Y119" s="4"/>
      <c r="Z119" s="4"/>
      <c r="AA119" s="4"/>
      <c r="AB119" s="4"/>
      <c r="AC119" s="4"/>
      <c r="AD119" s="4"/>
      <c r="AE119" s="4"/>
      <c r="AF119" s="4"/>
    </row>
    <row r="120" spans="1:32" s="27" customFormat="1">
      <c r="A120" s="4"/>
      <c r="V120" s="4"/>
      <c r="W120" s="4"/>
      <c r="X120" s="4"/>
      <c r="Y120" s="4"/>
      <c r="Z120" s="4"/>
      <c r="AA120" s="4"/>
      <c r="AB120" s="4"/>
      <c r="AC120" s="4"/>
      <c r="AD120" s="4"/>
      <c r="AE120" s="4"/>
      <c r="AF120" s="4"/>
    </row>
    <row r="121" spans="1:32" s="27" customFormat="1">
      <c r="A121" s="4"/>
      <c r="V121" s="4"/>
      <c r="W121" s="4"/>
      <c r="X121" s="4"/>
      <c r="Y121" s="4"/>
      <c r="Z121" s="4"/>
      <c r="AA121" s="4"/>
      <c r="AB121" s="4"/>
      <c r="AC121" s="4"/>
      <c r="AD121" s="4"/>
      <c r="AE121" s="4"/>
      <c r="AF121" s="4"/>
    </row>
    <row r="122" spans="1:32" s="27" customFormat="1">
      <c r="A122" s="4"/>
      <c r="V122" s="4"/>
      <c r="W122" s="4"/>
      <c r="X122" s="4"/>
      <c r="Y122" s="4"/>
      <c r="Z122" s="4"/>
      <c r="AA122" s="4"/>
      <c r="AB122" s="4"/>
      <c r="AC122" s="4"/>
      <c r="AD122" s="4"/>
      <c r="AE122" s="4"/>
      <c r="AF122" s="4"/>
    </row>
    <row r="123" spans="1:32" s="27" customFormat="1">
      <c r="A123" s="4"/>
      <c r="V123" s="4"/>
      <c r="W123" s="4"/>
      <c r="X123" s="4"/>
      <c r="Y123" s="4"/>
      <c r="Z123" s="4"/>
      <c r="AA123" s="4"/>
      <c r="AB123" s="4"/>
      <c r="AC123" s="4"/>
      <c r="AD123" s="4"/>
      <c r="AE123" s="4"/>
      <c r="AF123" s="4"/>
    </row>
    <row r="124" spans="1:32" s="27" customFormat="1">
      <c r="A124" s="4"/>
      <c r="V124" s="4"/>
      <c r="W124" s="4"/>
      <c r="X124" s="4"/>
      <c r="Y124" s="4"/>
      <c r="Z124" s="4"/>
      <c r="AA124" s="4"/>
      <c r="AB124" s="4"/>
      <c r="AC124" s="4"/>
      <c r="AD124" s="4"/>
      <c r="AE124" s="4"/>
      <c r="AF124" s="4"/>
    </row>
    <row r="125" spans="1:32" s="27" customFormat="1">
      <c r="A125" s="4"/>
      <c r="V125" s="4"/>
      <c r="W125" s="4"/>
      <c r="X125" s="4"/>
      <c r="Y125" s="4"/>
      <c r="Z125" s="4"/>
      <c r="AA125" s="4"/>
      <c r="AB125" s="4"/>
      <c r="AC125" s="4"/>
      <c r="AD125" s="4"/>
      <c r="AE125" s="4"/>
      <c r="AF125" s="4"/>
    </row>
    <row r="126" spans="1:32" s="27" customFormat="1">
      <c r="A126" s="4"/>
      <c r="V126" s="4"/>
      <c r="W126" s="4"/>
      <c r="X126" s="4"/>
      <c r="Y126" s="4"/>
      <c r="Z126" s="4"/>
      <c r="AA126" s="4"/>
      <c r="AB126" s="4"/>
      <c r="AC126" s="4"/>
      <c r="AD126" s="4"/>
      <c r="AE126" s="4"/>
      <c r="AF126" s="4"/>
    </row>
    <row r="127" spans="1:32" s="27" customFormat="1">
      <c r="A127" s="4"/>
      <c r="V127" s="4"/>
      <c r="W127" s="4"/>
      <c r="X127" s="4"/>
      <c r="Y127" s="4"/>
      <c r="Z127" s="4"/>
      <c r="AA127" s="4"/>
      <c r="AB127" s="4"/>
      <c r="AC127" s="4"/>
      <c r="AD127" s="4"/>
      <c r="AE127" s="4"/>
      <c r="AF127" s="4"/>
    </row>
    <row r="128" spans="1:32" s="27" customFormat="1">
      <c r="A128" s="4"/>
      <c r="V128" s="4"/>
      <c r="W128" s="4"/>
      <c r="X128" s="4"/>
      <c r="Y128" s="4"/>
      <c r="Z128" s="4"/>
      <c r="AA128" s="4"/>
      <c r="AB128" s="4"/>
      <c r="AC128" s="4"/>
      <c r="AD128" s="4"/>
      <c r="AE128" s="4"/>
      <c r="AF128" s="4"/>
    </row>
    <row r="129" spans="1:32" s="27" customFormat="1">
      <c r="A129" s="4"/>
      <c r="V129" s="4"/>
      <c r="W129" s="4"/>
      <c r="X129" s="4"/>
      <c r="Y129" s="4"/>
      <c r="Z129" s="4"/>
      <c r="AA129" s="4"/>
      <c r="AB129" s="4"/>
      <c r="AC129" s="4"/>
      <c r="AD129" s="4"/>
      <c r="AE129" s="4"/>
      <c r="AF129" s="4"/>
    </row>
    <row r="130" spans="1:32" s="4" customFormat="1"/>
    <row r="131" spans="1:32" s="4" customFormat="1"/>
    <row r="132" spans="1:32" s="4" customFormat="1"/>
    <row r="133" spans="1:32" s="4" customFormat="1"/>
    <row r="134" spans="1:32" s="4" customFormat="1"/>
    <row r="135" spans="1:32" s="4" customFormat="1"/>
    <row r="136" spans="1:32" s="4" customFormat="1"/>
    <row r="137" spans="1:32" s="4" customFormat="1"/>
    <row r="138" spans="1:32" s="4" customFormat="1"/>
    <row r="139" spans="1:32" s="4" customFormat="1"/>
    <row r="140" spans="1:32" s="4" customFormat="1"/>
    <row r="141" spans="1:32" s="4" customFormat="1"/>
    <row r="142" spans="1:32" s="4" customFormat="1"/>
    <row r="143" spans="1:32" s="4" customFormat="1"/>
    <row r="144" spans="1:32" s="4" customFormat="1"/>
    <row r="145" spans="1:34" s="4" customFormat="1">
      <c r="A145" s="4">
        <v>0</v>
      </c>
      <c r="B145" s="4" t="s">
        <v>638</v>
      </c>
      <c r="F145" s="4">
        <v>0</v>
      </c>
      <c r="X145" s="4" t="s">
        <v>638</v>
      </c>
    </row>
    <row r="146" spans="1:34" s="4" customFormat="1" ht="15" customHeight="1">
      <c r="A146" s="4">
        <v>1</v>
      </c>
      <c r="B146" s="4" t="s">
        <v>12</v>
      </c>
      <c r="D146" s="4">
        <v>1</v>
      </c>
      <c r="E146" s="5" t="s">
        <v>10</v>
      </c>
      <c r="F146" s="4">
        <v>1</v>
      </c>
      <c r="X146" s="4" t="s">
        <v>491</v>
      </c>
      <c r="Y146" s="4">
        <v>5</v>
      </c>
      <c r="Z146" s="19"/>
      <c r="AA146" s="19"/>
      <c r="AB146" s="18"/>
      <c r="AC146" s="18"/>
      <c r="AD146" s="18"/>
      <c r="AE146" s="18"/>
      <c r="AF146" s="18"/>
      <c r="AG146" s="18"/>
      <c r="AH146" s="18"/>
    </row>
    <row r="147" spans="1:34" s="4" customFormat="1">
      <c r="A147" s="4">
        <v>2</v>
      </c>
      <c r="B147" s="4" t="s">
        <v>510</v>
      </c>
      <c r="D147" s="4">
        <v>2</v>
      </c>
      <c r="E147" s="4" t="s">
        <v>9</v>
      </c>
      <c r="F147" s="4">
        <v>2</v>
      </c>
      <c r="X147" s="4" t="s">
        <v>486</v>
      </c>
      <c r="Y147" s="4">
        <v>5</v>
      </c>
      <c r="Z147" s="19"/>
      <c r="AA147" s="19"/>
      <c r="AB147" s="18"/>
      <c r="AC147" s="18"/>
      <c r="AD147" s="18"/>
      <c r="AE147" s="18"/>
      <c r="AF147" s="18"/>
      <c r="AG147" s="18"/>
      <c r="AH147" s="18"/>
    </row>
    <row r="148" spans="1:34" s="4" customFormat="1" ht="15" customHeight="1">
      <c r="A148" s="4">
        <v>3</v>
      </c>
      <c r="B148" s="4" t="s">
        <v>692</v>
      </c>
      <c r="D148" s="4">
        <v>3</v>
      </c>
      <c r="E148" s="4" t="s">
        <v>15</v>
      </c>
      <c r="F148" s="4">
        <v>3</v>
      </c>
      <c r="X148" s="4" t="s">
        <v>601</v>
      </c>
      <c r="Y148" s="4">
        <v>8</v>
      </c>
      <c r="Z148" s="19"/>
      <c r="AA148" s="19"/>
      <c r="AB148" s="18"/>
      <c r="AC148" s="18"/>
      <c r="AD148" s="18"/>
      <c r="AE148" s="18"/>
      <c r="AF148" s="18"/>
      <c r="AG148" s="18"/>
      <c r="AH148" s="18"/>
    </row>
    <row r="149" spans="1:34" s="4" customFormat="1">
      <c r="A149" s="4">
        <v>4</v>
      </c>
      <c r="B149" s="4" t="s">
        <v>693</v>
      </c>
      <c r="D149" s="4">
        <v>4</v>
      </c>
      <c r="E149" s="4" t="s">
        <v>778</v>
      </c>
      <c r="F149" s="4">
        <v>4</v>
      </c>
      <c r="X149" s="4" t="s">
        <v>603</v>
      </c>
      <c r="Y149" s="4">
        <v>5</v>
      </c>
      <c r="Z149" s="19"/>
      <c r="AA149" s="19"/>
    </row>
    <row r="150" spans="1:34" s="4" customFormat="1" ht="15" customHeight="1">
      <c r="A150" s="4">
        <v>5</v>
      </c>
      <c r="B150" s="4" t="s">
        <v>350</v>
      </c>
      <c r="D150" s="4">
        <v>5</v>
      </c>
      <c r="E150" s="4" t="s">
        <v>11</v>
      </c>
      <c r="F150" s="4">
        <v>5</v>
      </c>
      <c r="X150" s="4" t="s">
        <v>490</v>
      </c>
      <c r="Y150" s="4">
        <v>5</v>
      </c>
      <c r="Z150" s="19"/>
      <c r="AA150" s="19"/>
    </row>
    <row r="151" spans="1:34" s="4" customFormat="1">
      <c r="B151" s="4" t="s">
        <v>17</v>
      </c>
      <c r="E151" s="4" t="s">
        <v>333</v>
      </c>
      <c r="F151" s="4">
        <v>6</v>
      </c>
      <c r="X151" s="4" t="s">
        <v>489</v>
      </c>
      <c r="Y151" s="4">
        <v>5</v>
      </c>
      <c r="Z151" s="19"/>
      <c r="AA151" s="19"/>
    </row>
    <row r="152" spans="1:34" s="4" customFormat="1" ht="15" customHeight="1">
      <c r="F152" s="4">
        <v>7</v>
      </c>
      <c r="X152" s="4" t="s">
        <v>333</v>
      </c>
      <c r="Y152" s="4">
        <v>5</v>
      </c>
    </row>
    <row r="153" spans="1:34" s="4" customFormat="1">
      <c r="B153" s="4">
        <v>1</v>
      </c>
      <c r="E153" s="5" t="s">
        <v>233</v>
      </c>
    </row>
    <row r="154" spans="1:34" s="4" customFormat="1" ht="15" customHeight="1">
      <c r="B154" s="4">
        <v>2</v>
      </c>
    </row>
    <row r="155" spans="1:34" s="4" customFormat="1">
      <c r="B155" s="4">
        <v>3</v>
      </c>
    </row>
    <row r="156" spans="1:34" s="4" customFormat="1">
      <c r="B156" s="4">
        <v>4</v>
      </c>
    </row>
    <row r="157" spans="1:34" s="4" customFormat="1">
      <c r="B157" s="4">
        <v>5</v>
      </c>
    </row>
    <row r="158" spans="1:34" s="4" customFormat="1"/>
    <row r="159" spans="1:34" s="4" customFormat="1"/>
    <row r="160" spans="1:34" s="4" customFormat="1"/>
    <row r="161" spans="2:32" s="4" customFormat="1"/>
    <row r="162" spans="2:32" s="4" customFormat="1"/>
    <row r="163" spans="2:32" s="4" customFormat="1"/>
    <row r="164" spans="2:32" s="4" customFormat="1"/>
    <row r="165" spans="2:32" s="4" customFormat="1"/>
    <row r="166" spans="2:32" s="4" customFormat="1"/>
    <row r="167" spans="2:32" s="4" customFormat="1">
      <c r="B167" s="20" t="str">
        <f>IF(D1_Conseil_B&gt;1," ",X146)</f>
        <v xml:space="preserve">Se procurer le rapport annuel de l'entreprise (souvent disponible sur le site web du client). </v>
      </c>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2:32" s="4" customFormat="1">
      <c r="B168" s="20" t="str">
        <f>IF(D1_Conseil_B&gt;2," ",X147)</f>
        <v xml:space="preserve">Se faire expliquer les processus de décision dans l'entreprise lors d'un entretien. </v>
      </c>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2:32" s="4" customFormat="1">
      <c r="B169" s="20" t="str">
        <f>IF(D1_Conseil_B&gt;3," ",X148)</f>
        <v xml:space="preserve">Demander à un  interlocuteur de commenter l'organigramme de l'entreprise. </v>
      </c>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2:32" s="4" customFormat="1">
      <c r="B170" s="20" t="str">
        <f>IF(D1_Conseil_B&gt;4," ",X149)</f>
        <v xml:space="preserve">Penser à remettre l'organigramme de notre entreprise au client. </v>
      </c>
      <c r="C170" s="20"/>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2:32" s="4" customFormat="1">
      <c r="B171" s="20" t="str">
        <f>IF(D1_Conseil_B&gt;5," ",X150)</f>
        <v>S'assurer qu'il n'y a pas de modification dans l'organisation de l'entreprise du client.</v>
      </c>
      <c r="C171" s="20"/>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spans="2:32" s="4" customFormat="1"/>
    <row r="173" spans="2:32" s="4" customFormat="1"/>
    <row r="174" spans="2:32">
      <c r="V174" s="4"/>
      <c r="W174" s="4"/>
      <c r="X174" s="4"/>
      <c r="AE174" s="4"/>
      <c r="AF174" s="4"/>
    </row>
    <row r="175" spans="2:32">
      <c r="V175" s="4"/>
      <c r="W175" s="4"/>
      <c r="X175" s="4"/>
      <c r="AE175" s="4"/>
      <c r="AF175" s="4"/>
    </row>
    <row r="176" spans="2:32">
      <c r="V176" s="4"/>
      <c r="W176" s="4"/>
      <c r="X176" s="4"/>
      <c r="AE176" s="4"/>
      <c r="AF176" s="4"/>
    </row>
    <row r="177" spans="22:32">
      <c r="V177" s="4"/>
      <c r="W177" s="4"/>
      <c r="X177" s="4"/>
      <c r="AE177" s="4"/>
      <c r="AF177" s="4"/>
    </row>
    <row r="178" spans="22:32">
      <c r="V178" s="4"/>
      <c r="W178" s="4"/>
      <c r="X178" s="4"/>
      <c r="AE178" s="4"/>
      <c r="AF178" s="4"/>
    </row>
    <row r="179" spans="22:32">
      <c r="V179" s="4"/>
      <c r="W179" s="4"/>
      <c r="X179" s="4"/>
      <c r="AE179" s="4"/>
      <c r="AF179" s="4"/>
    </row>
    <row r="180" spans="22:32">
      <c r="V180" s="4"/>
      <c r="W180" s="4"/>
      <c r="X180" s="4"/>
      <c r="AE180" s="4"/>
      <c r="AF180" s="4"/>
    </row>
    <row r="181" spans="22:32">
      <c r="V181" s="4"/>
      <c r="W181" s="4"/>
      <c r="X181" s="4"/>
      <c r="AE181" s="4"/>
      <c r="AF181" s="4"/>
    </row>
    <row r="182" spans="22:32">
      <c r="V182" s="4"/>
      <c r="W182" s="4"/>
      <c r="X182" s="4"/>
      <c r="AE182" s="4"/>
      <c r="AF182" s="4"/>
    </row>
    <row r="183" spans="22:32">
      <c r="V183" s="4"/>
      <c r="W183" s="4"/>
      <c r="X183" s="4"/>
      <c r="AE183" s="4"/>
      <c r="AF183" s="4"/>
    </row>
    <row r="184" spans="22:32">
      <c r="V184" s="4"/>
      <c r="W184" s="4"/>
      <c r="X184" s="4"/>
      <c r="AE184" s="4"/>
      <c r="AF184" s="4"/>
    </row>
    <row r="185" spans="22:32">
      <c r="V185" s="4"/>
      <c r="W185" s="4"/>
      <c r="X185" s="4"/>
      <c r="AE185" s="4"/>
      <c r="AF185" s="4"/>
    </row>
    <row r="186" spans="22:32">
      <c r="V186" s="4"/>
      <c r="W186" s="4"/>
      <c r="X186" s="4"/>
      <c r="AE186" s="4"/>
      <c r="AF186" s="4"/>
    </row>
    <row r="187" spans="22:32">
      <c r="V187" s="4"/>
      <c r="W187" s="4"/>
      <c r="X187" s="4"/>
      <c r="AE187" s="4"/>
      <c r="AF187" s="4"/>
    </row>
    <row r="188" spans="22:32">
      <c r="V188" s="4"/>
      <c r="W188" s="4"/>
      <c r="X188" s="4"/>
      <c r="AE188" s="4"/>
      <c r="AF188" s="4"/>
    </row>
    <row r="189" spans="22:32">
      <c r="V189" s="4"/>
      <c r="W189" s="4"/>
      <c r="X189" s="4"/>
      <c r="AE189" s="4"/>
      <c r="AF189" s="4"/>
    </row>
    <row r="190" spans="22:32">
      <c r="V190" s="4"/>
      <c r="W190" s="4"/>
      <c r="X190" s="4"/>
      <c r="AE190" s="4"/>
      <c r="AF190" s="4"/>
    </row>
    <row r="191" spans="22:32">
      <c r="V191" s="4"/>
      <c r="W191" s="4"/>
      <c r="X191" s="4"/>
      <c r="AE191" s="4"/>
      <c r="AF191" s="4"/>
    </row>
    <row r="192" spans="22:32">
      <c r="V192" s="4"/>
      <c r="W192" s="4"/>
      <c r="X192" s="4"/>
      <c r="AE192" s="4"/>
      <c r="AF192" s="4"/>
    </row>
    <row r="193" spans="22:32">
      <c r="V193" s="4"/>
      <c r="W193" s="4"/>
      <c r="X193" s="4"/>
      <c r="AE193" s="4"/>
      <c r="AF193" s="4"/>
    </row>
    <row r="194" spans="22:32">
      <c r="V194" s="4"/>
      <c r="W194" s="4"/>
      <c r="X194" s="4"/>
      <c r="AE194" s="4"/>
      <c r="AF194" s="4"/>
    </row>
    <row r="195" spans="22:32">
      <c r="V195" s="4"/>
      <c r="W195" s="4"/>
      <c r="X195" s="4"/>
      <c r="AE195" s="4"/>
      <c r="AF195" s="4"/>
    </row>
    <row r="196" spans="22:32">
      <c r="V196" s="4"/>
      <c r="W196" s="4"/>
      <c r="X196" s="4"/>
      <c r="AE196" s="4"/>
      <c r="AF196" s="4"/>
    </row>
    <row r="197" spans="22:32">
      <c r="V197" s="4"/>
      <c r="W197" s="4"/>
      <c r="X197" s="4"/>
      <c r="AE197" s="4"/>
      <c r="AF197" s="4"/>
    </row>
    <row r="198" spans="22:32">
      <c r="V198" s="4"/>
      <c r="W198" s="4"/>
      <c r="X198" s="4"/>
      <c r="AE198" s="4"/>
      <c r="AF198" s="4"/>
    </row>
    <row r="199" spans="22:32">
      <c r="V199" s="4"/>
      <c r="W199" s="4"/>
      <c r="X199" s="4"/>
      <c r="AE199" s="4"/>
      <c r="AF199" s="4"/>
    </row>
    <row r="200" spans="22:32">
      <c r="V200" s="4"/>
      <c r="W200" s="4"/>
      <c r="X200" s="4"/>
      <c r="AE200" s="4"/>
      <c r="AF200" s="4"/>
    </row>
    <row r="201" spans="22:32">
      <c r="V201" s="4"/>
      <c r="W201" s="4"/>
      <c r="X201" s="4"/>
      <c r="AE201" s="4"/>
      <c r="AF201" s="4"/>
    </row>
    <row r="202" spans="22:32">
      <c r="V202" s="4"/>
      <c r="W202" s="4"/>
      <c r="X202" s="4"/>
      <c r="AE202" s="4"/>
      <c r="AF202" s="4"/>
    </row>
    <row r="203" spans="22:32">
      <c r="V203" s="4"/>
      <c r="W203" s="4"/>
      <c r="X203" s="4"/>
      <c r="AE203" s="4"/>
      <c r="AF203" s="4"/>
    </row>
    <row r="204" spans="22:32">
      <c r="V204" s="4"/>
      <c r="W204" s="4"/>
      <c r="X204" s="4"/>
      <c r="AE204" s="4"/>
      <c r="AF204" s="4"/>
    </row>
    <row r="205" spans="22:32">
      <c r="V205" s="4"/>
      <c r="W205" s="4"/>
      <c r="X205" s="4"/>
      <c r="AE205" s="4"/>
      <c r="AF205" s="4"/>
    </row>
    <row r="206" spans="22:32">
      <c r="V206" s="4"/>
      <c r="W206" s="4"/>
      <c r="X206" s="4"/>
      <c r="AE206" s="4"/>
      <c r="AF206" s="4"/>
    </row>
    <row r="207" spans="22:32">
      <c r="V207" s="4"/>
      <c r="W207" s="4"/>
      <c r="X207" s="4"/>
      <c r="AE207" s="4"/>
      <c r="AF207" s="4"/>
    </row>
    <row r="208" spans="22:32">
      <c r="V208" s="4"/>
      <c r="W208" s="4"/>
      <c r="X208" s="4"/>
      <c r="AE208" s="4"/>
      <c r="AF208" s="4"/>
    </row>
    <row r="209" spans="22:32">
      <c r="V209" s="4"/>
      <c r="W209" s="4"/>
      <c r="X209" s="4"/>
      <c r="AE209" s="4"/>
      <c r="AF209" s="4"/>
    </row>
    <row r="210" spans="22:32">
      <c r="V210" s="4"/>
      <c r="W210" s="4"/>
      <c r="X210" s="4"/>
      <c r="AE210" s="4"/>
      <c r="AF210" s="4"/>
    </row>
    <row r="211" spans="22:32">
      <c r="V211" s="4"/>
      <c r="W211" s="4"/>
      <c r="X211" s="4"/>
      <c r="AE211" s="4"/>
      <c r="AF211" s="4"/>
    </row>
    <row r="212" spans="22:32" s="4" customFormat="1"/>
    <row r="213" spans="22:32" s="4" customFormat="1"/>
    <row r="214" spans="22:32" s="4" customFormat="1"/>
    <row r="215" spans="22:32" s="4" customFormat="1"/>
    <row r="216" spans="22:32" s="4" customFormat="1"/>
    <row r="217" spans="22:32" s="4" customFormat="1"/>
    <row r="218" spans="22:32" s="4" customFormat="1"/>
    <row r="219" spans="22:32" s="4" customFormat="1"/>
    <row r="220" spans="22:32" s="4" customFormat="1"/>
    <row r="221" spans="22:32" s="4" customFormat="1"/>
    <row r="222" spans="22:32" s="4" customFormat="1"/>
    <row r="223" spans="22:32" s="4" customFormat="1">
      <c r="V223" s="7"/>
      <c r="W223" s="7"/>
      <c r="X223" s="7"/>
    </row>
    <row r="224" spans="22:32" s="4" customFormat="1">
      <c r="V224" s="7"/>
      <c r="W224" s="7"/>
      <c r="X224" s="7"/>
    </row>
    <row r="225" spans="22:24" s="4" customFormat="1">
      <c r="V225" s="7"/>
      <c r="W225" s="7"/>
      <c r="X225" s="7"/>
    </row>
    <row r="226" spans="22:24" s="4" customFormat="1">
      <c r="V226" s="7"/>
      <c r="W226" s="7"/>
      <c r="X226" s="7"/>
    </row>
    <row r="227" spans="22:24" s="4" customFormat="1">
      <c r="V227" s="7"/>
      <c r="W227" s="7"/>
      <c r="X227" s="7"/>
    </row>
    <row r="228" spans="22:24" s="4" customFormat="1">
      <c r="V228" s="7"/>
      <c r="W228" s="7"/>
      <c r="X228" s="7"/>
    </row>
    <row r="229" spans="22:24" s="4" customFormat="1">
      <c r="V229" s="7"/>
      <c r="W229" s="7"/>
      <c r="X229" s="7"/>
    </row>
    <row r="230" spans="22:24" s="4" customFormat="1">
      <c r="V230" s="7"/>
      <c r="W230" s="7"/>
      <c r="X230" s="7"/>
    </row>
    <row r="231" spans="22:24" s="4" customFormat="1">
      <c r="V231" s="7"/>
      <c r="W231" s="7"/>
      <c r="X231" s="7"/>
    </row>
    <row r="232" spans="22:24" s="4" customFormat="1">
      <c r="V232" s="7"/>
      <c r="W232" s="7"/>
      <c r="X232" s="7"/>
    </row>
    <row r="233" spans="22:24" s="4" customFormat="1">
      <c r="V233" s="7"/>
      <c r="W233" s="7"/>
      <c r="X233" s="7"/>
    </row>
    <row r="234" spans="22:24" s="4" customFormat="1">
      <c r="V234" s="7"/>
      <c r="W234" s="7"/>
      <c r="X234" s="7"/>
    </row>
    <row r="235" spans="22:24" s="4" customFormat="1">
      <c r="V235" s="7"/>
      <c r="W235" s="7"/>
      <c r="X235" s="7"/>
    </row>
  </sheetData>
  <sheetProtection algorithmName="SHA-512" hashValue="FWGQ2Y+FAefJ6VwhjGJCYa1A7hVOcoXDs03vnNIPiz7izz92AHgHwwlEnvMOLZgzt0I9H7SmB3RfW3PMVA03Uw==" saltValue="WyRyLXNrWV/mBGyso/p8KQ==" spinCount="100000" sheet="1" objects="1" scenarios="1"/>
  <mergeCells count="36">
    <mergeCell ref="F7:H9"/>
    <mergeCell ref="I7:U9"/>
    <mergeCell ref="J21:L26"/>
    <mergeCell ref="D17:I18"/>
    <mergeCell ref="D19:I20"/>
    <mergeCell ref="D21:I22"/>
    <mergeCell ref="D23:I24"/>
    <mergeCell ref="D25:I26"/>
    <mergeCell ref="M23:U23"/>
    <mergeCell ref="S24:U24"/>
    <mergeCell ref="S25:U25"/>
    <mergeCell ref="S26:U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AA23:AF24"/>
    <mergeCell ref="AA25:AF26"/>
    <mergeCell ref="N1:P1"/>
    <mergeCell ref="N2:P3"/>
    <mergeCell ref="AA17:AF18"/>
    <mergeCell ref="AA19:AF20"/>
    <mergeCell ref="AA21:AF22"/>
    <mergeCell ref="I4:U6"/>
  </mergeCells>
  <conditionalFormatting sqref="B17">
    <cfRule type="cellIs" dxfId="157" priority="59" operator="between">
      <formula>1</formula>
      <formula>5</formula>
    </cfRule>
    <cfRule type="cellIs" dxfId="156" priority="60" operator="between">
      <formula>1</formula>
      <formula>5</formula>
    </cfRule>
    <cfRule type="cellIs" dxfId="155" priority="61" operator="between">
      <formula>1</formula>
      <formula>5</formula>
    </cfRule>
    <cfRule type="cellIs" dxfId="154" priority="62" operator="between">
      <formula>5</formula>
      <formula>5</formula>
    </cfRule>
    <cfRule type="cellIs" dxfId="153" priority="63" operator="between">
      <formula>1</formula>
      <formula>5</formula>
    </cfRule>
    <cfRule type="cellIs" dxfId="152" priority="64" operator="between">
      <formula>1</formula>
      <formula>5</formula>
    </cfRule>
    <cfRule type="cellIs" dxfId="151" priority="65" operator="equal">
      <formula>$A$10</formula>
    </cfRule>
  </conditionalFormatting>
  <conditionalFormatting sqref="C17">
    <cfRule type="cellIs" dxfId="150" priority="120" operator="equal">
      <formula>$W$17</formula>
    </cfRule>
  </conditionalFormatting>
  <conditionalFormatting sqref="C19:C20">
    <cfRule type="expression" dxfId="149" priority="56">
      <formula>$B$17=2</formula>
    </cfRule>
  </conditionalFormatting>
  <conditionalFormatting sqref="C21">
    <cfRule type="cellIs" dxfId="148" priority="51" operator="equal">
      <formula>$W$21</formula>
    </cfRule>
    <cfRule type="cellIs" dxfId="147" priority="52" operator="equal">
      <formula>$W$19</formula>
    </cfRule>
    <cfRule type="cellIs" dxfId="146" priority="53" operator="equal">
      <formula>$W$19</formula>
    </cfRule>
    <cfRule type="cellIs" dxfId="145" priority="54" operator="equal">
      <formula>$W$19</formula>
    </cfRule>
    <cfRule type="cellIs" dxfId="144" priority="55" operator="equal">
      <formula>$W$17</formula>
    </cfRule>
  </conditionalFormatting>
  <conditionalFormatting sqref="C23">
    <cfRule type="cellIs" dxfId="143" priority="113" operator="equal">
      <formula>$W$23</formula>
    </cfRule>
  </conditionalFormatting>
  <conditionalFormatting sqref="C25">
    <cfRule type="cellIs" dxfId="142" priority="74" operator="equal">
      <formula>$W$25</formula>
    </cfRule>
    <cfRule type="cellIs" dxfId="141" priority="78" operator="equal">
      <formula>$W$25</formula>
    </cfRule>
    <cfRule type="cellIs" priority="79" operator="equal">
      <formula>$W$25</formula>
    </cfRule>
    <cfRule type="cellIs" dxfId="140" priority="87" operator="equal">
      <formula>$W$25</formula>
    </cfRule>
    <cfRule type="cellIs" dxfId="139" priority="111" operator="equal">
      <formula>$W$25</formula>
    </cfRule>
  </conditionalFormatting>
  <conditionalFormatting sqref="D17">
    <cfRule type="cellIs" dxfId="138" priority="119" operator="equal">
      <formula>$V$17</formula>
    </cfRule>
  </conditionalFormatting>
  <conditionalFormatting sqref="D19 D21 D25 D23">
    <cfRule type="cellIs" dxfId="137" priority="70" operator="equal">
      <formula>$V$17</formula>
    </cfRule>
  </conditionalFormatting>
  <conditionalFormatting sqref="D19:I20">
    <cfRule type="cellIs" dxfId="136" priority="69" operator="equal">
      <formula>$V$19</formula>
    </cfRule>
  </conditionalFormatting>
  <conditionalFormatting sqref="D21:I22">
    <cfRule type="cellIs" dxfId="135" priority="68" operator="equal">
      <formula>$V$21</formula>
    </cfRule>
  </conditionalFormatting>
  <conditionalFormatting sqref="D23:I24">
    <cfRule type="cellIs" dxfId="134" priority="67" operator="equal">
      <formula>$V$23</formula>
    </cfRule>
  </conditionalFormatting>
  <conditionalFormatting sqref="D25:I26">
    <cfRule type="cellIs" dxfId="133" priority="66" operator="equal">
      <formula>$V$25</formula>
    </cfRule>
  </conditionalFormatting>
  <conditionalFormatting sqref="J19:L20">
    <cfRule type="cellIs" dxfId="132" priority="37" operator="greaterThan">
      <formula>" "</formula>
    </cfRule>
    <cfRule type="cellIs" dxfId="131" priority="38" operator="greaterThan">
      <formula>" "</formula>
    </cfRule>
  </conditionalFormatting>
  <conditionalFormatting sqref="N1:P1">
    <cfRule type="containsText" dxfId="130" priority="1" operator="containsText" text="expiré">
      <formula>NOT(ISERROR(SEARCH("expiré",N1)))</formula>
    </cfRule>
    <cfRule type="containsText" dxfId="129" priority="2" operator="containsText" text="non">
      <formula>NOT(ISERROR(SEARCH("non",N1)))</formula>
    </cfRule>
    <cfRule type="containsText" dxfId="128" priority="3" operator="containsText" text="OK">
      <formula>NOT(ISERROR(SEARCH("OK",N1)))</formula>
    </cfRule>
  </conditionalFormatting>
  <conditionalFormatting sqref="O25:O26">
    <cfRule type="cellIs" dxfId="127" priority="25" operator="greaterThan">
      <formula>$AC$20</formula>
    </cfRule>
  </conditionalFormatting>
  <conditionalFormatting sqref="Q26:R26">
    <cfRule type="cellIs" dxfId="126" priority="24" operator="greaterThan">
      <formula>#REF!</formula>
    </cfRule>
  </conditionalFormatting>
  <conditionalFormatting sqref="R26">
    <cfRule type="cellIs" dxfId="125" priority="20" operator="greaterThan">
      <formula>$AC$20</formula>
    </cfRule>
    <cfRule type="cellIs" dxfId="124" priority="21" operator="greaterThan">
      <formula>9</formula>
    </cfRule>
    <cfRule type="cellIs" dxfId="123" priority="22" operator="greaterThan">
      <formula>0</formula>
    </cfRule>
    <cfRule type="cellIs" dxfId="122" priority="23" operator="greaterThan">
      <formula>0</formula>
    </cfRule>
  </conditionalFormatting>
  <conditionalFormatting sqref="AA17:AF18">
    <cfRule type="expression" dxfId="121" priority="4">
      <formula>$V$1&gt;0</formula>
    </cfRule>
  </conditionalFormatting>
  <dataValidations disablePrompts="1" count="3">
    <dataValidation type="list" allowBlank="1" showInputMessage="1" showErrorMessage="1" errorTitle="Error_Eval" error="Introduire une valeur de 1 à 5 !" sqref="F34" xr:uid="{15094284-E9CD-4E9F-91F1-4F252B7BB8A9}">
      <formula1>Liste_scoring</formula1>
    </dataValidation>
    <dataValidation type="list" allowBlank="1" showInputMessage="1" showErrorMessage="1" errorTitle="Error_Eval" error="Introduire une valeur de 1 à 5 !" sqref="AF75:AF76 AG76:AK76" xr:uid="{C20458F9-C20B-4C5D-810E-91E8EC0A7ECF}">
      <formula1>$AO$67:$AO$69</formula1>
    </dataValidation>
    <dataValidation allowBlank="1" showInputMessage="1" showErrorMessage="1" errorTitle="Error_Eval" error="Introduire une valeur de 1 à 5 !" sqref="E34" xr:uid="{0A2C145A-2F99-4A98-A64C-0BC585E8892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8913"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FDD0-0A89-4C04-B12F-FE050B0CC859}">
  <sheetPr codeName="Feuil30"/>
  <dimension ref="A1:AR212"/>
  <sheetViews>
    <sheetView showRowColHeaders="0" zoomScaleNormal="100" workbookViewId="0">
      <selection activeCell="K30" sqref="K30"/>
    </sheetView>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IF(#REF!=D103,0,1)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710</v>
      </c>
      <c r="G4" s="570"/>
      <c r="H4" s="570"/>
      <c r="I4" s="571" t="s">
        <v>711</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712</v>
      </c>
      <c r="G7" s="570"/>
      <c r="H7" s="570"/>
      <c r="I7" s="570" t="s">
        <v>186</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IF(score11=1,V9,0)</f>
        <v>0</v>
      </c>
      <c r="F9" s="570"/>
      <c r="G9" s="570"/>
      <c r="H9" s="570"/>
      <c r="I9" s="570"/>
      <c r="J9" s="570"/>
      <c r="K9" s="570"/>
      <c r="L9" s="570"/>
      <c r="M9" s="570"/>
      <c r="N9" s="570"/>
      <c r="O9" s="570"/>
      <c r="P9" s="570"/>
      <c r="Q9" s="570"/>
      <c r="R9" s="570"/>
      <c r="S9" s="570"/>
      <c r="T9" s="570"/>
      <c r="U9" s="570"/>
      <c r="V9" s="4">
        <f>Données!AF7</f>
        <v>15</v>
      </c>
      <c r="W9" s="4"/>
      <c r="X9" s="5"/>
      <c r="Y9" s="5"/>
      <c r="Z9" s="5"/>
      <c r="AA9" s="5"/>
      <c r="AB9" s="5"/>
      <c r="AC9" s="5"/>
      <c r="AD9" s="5"/>
      <c r="AE9" s="5"/>
      <c r="AF9" s="5"/>
      <c r="AG9" s="5"/>
      <c r="AH9" s="5"/>
      <c r="AI9" s="5"/>
      <c r="AJ9" s="5"/>
      <c r="AK9" s="5"/>
      <c r="AL9" s="5"/>
    </row>
    <row r="10" spans="1:44" ht="15" customHeight="1">
      <c r="B10" s="116"/>
      <c r="C10" s="116"/>
      <c r="D10" s="121"/>
      <c r="E10" s="122"/>
      <c r="F10" s="589" t="s">
        <v>799</v>
      </c>
      <c r="G10" s="589"/>
      <c r="H10" s="589"/>
      <c r="I10" s="589"/>
      <c r="J10" s="589"/>
      <c r="K10" s="589"/>
      <c r="L10" s="589"/>
      <c r="M10" s="589"/>
      <c r="N10" s="589"/>
      <c r="O10" s="589"/>
      <c r="P10" s="589"/>
      <c r="Q10" s="589"/>
      <c r="R10" s="589"/>
      <c r="S10" s="589"/>
      <c r="T10" s="589"/>
      <c r="U10" s="589"/>
      <c r="V10" s="4"/>
      <c r="W10" s="4">
        <f>IF(S9="OUI",H137,0)</f>
        <v>0</v>
      </c>
      <c r="X10" s="5"/>
      <c r="Y10" s="5"/>
      <c r="Z10" s="5"/>
      <c r="AA10" s="5"/>
      <c r="AB10" s="5"/>
      <c r="AC10" s="5"/>
      <c r="AD10" s="5"/>
      <c r="AE10" s="5"/>
      <c r="AF10" s="5"/>
      <c r="AG10" s="5"/>
      <c r="AH10" s="5"/>
      <c r="AI10" s="5"/>
      <c r="AJ10" s="5"/>
      <c r="AK10" s="5"/>
      <c r="AL10" s="5"/>
    </row>
    <row r="11" spans="1:44" ht="15" customHeight="1">
      <c r="A11" s="4">
        <f>IF(score11=2,V11,0)</f>
        <v>0</v>
      </c>
      <c r="D11" s="123"/>
      <c r="E11" s="122"/>
      <c r="F11" s="589"/>
      <c r="G11" s="589"/>
      <c r="H11" s="589"/>
      <c r="I11" s="589"/>
      <c r="J11" s="589"/>
      <c r="K11" s="589"/>
      <c r="L11" s="589"/>
      <c r="M11" s="589"/>
      <c r="N11" s="589"/>
      <c r="O11" s="589"/>
      <c r="P11" s="589"/>
      <c r="Q11" s="589"/>
      <c r="R11" s="589"/>
      <c r="S11" s="589"/>
      <c r="T11" s="589"/>
      <c r="U11" s="589"/>
      <c r="V11" s="4">
        <f>Données!AF8</f>
        <v>-20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IF(S11="OUI",H138,0)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821</v>
      </c>
      <c r="N17" s="583"/>
      <c r="O17" s="583"/>
      <c r="P17" s="583"/>
      <c r="Q17" s="583"/>
      <c r="R17" s="583"/>
      <c r="S17" s="583"/>
      <c r="T17" s="583"/>
      <c r="U17" s="583"/>
      <c r="V17" s="169" t="str">
        <f>IF(B17=1,D17," ")</f>
        <v xml:space="preserve"> </v>
      </c>
      <c r="W17" s="169" t="str">
        <f>IF(B17=1,C17," ")</f>
        <v xml:space="preserve"> </v>
      </c>
      <c r="X17" s="5">
        <f>IF(score11=1,Y17,0)</f>
        <v>0</v>
      </c>
      <c r="Y17" s="5">
        <v>0</v>
      </c>
      <c r="AA17" s="559" t="str">
        <f>IF(V1&gt;0," ","L'attitude du client ne peut pas                         être qualifiée actuellement")</f>
        <v>L'attitude du client ne peut pas                         être qualifiée actuellement</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IF(B17&lt;&gt;"?",Comments!C105,"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IF(score11=2,Y19,0)</f>
        <v>0</v>
      </c>
      <c r="Y19" s="5">
        <v>20</v>
      </c>
      <c r="Z19" s="5"/>
      <c r="AA19" s="561" t="str">
        <f>IF(V1&gt;0," ","Le client a une attitude agressive                                 à votre égard")</f>
        <v>Le client a une attitude agressive                                 à votre égard</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Comments!C103</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IF(score11=3,Y21,0)</f>
        <v>0</v>
      </c>
      <c r="Y21" s="5">
        <v>50</v>
      </c>
      <c r="Z21" s="5"/>
      <c r="AA21" s="561" t="str">
        <f>IF(V1&gt;0," ","Le client adopte une attitude neutre                            à votre égard")</f>
        <v>Le client adopte une attitude neutre                            à votre égard</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Dim_10_N!M23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IF(score11=4,Y23,0)</f>
        <v>0</v>
      </c>
      <c r="Y23" s="5">
        <v>80</v>
      </c>
      <c r="Z23" s="5"/>
      <c r="AA23" s="561" t="str">
        <f>IF(V1&gt;0," ","L'attitude du client est positive                                    à votre égard")</f>
        <v>L'attitude du client est positive                                    à votre égard</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169" t="str">
        <f>IF(B17=5,D25," ")</f>
        <v xml:space="preserve"> </v>
      </c>
      <c r="W25" s="169" t="str">
        <f>IF(B17=5,C25," ")</f>
        <v xml:space="preserve"> </v>
      </c>
      <c r="X25" s="5">
        <f>IF(score11=5,Y25,0)</f>
        <v>0</v>
      </c>
      <c r="Y25" s="5">
        <v>100</v>
      </c>
      <c r="Z25" s="5"/>
      <c r="AA25" s="561" t="str">
        <f>IF(V1&gt;0," ","L'attitude du client est très positive                         à votre égard")</f>
        <v>L'attitude du client est très positive                         à votre égard</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13"/>
      <c r="W26" s="13"/>
      <c r="X26" s="5">
        <f>SUM(X17:X25)</f>
        <v>0</v>
      </c>
      <c r="Y26" s="5"/>
      <c r="Z26" s="5"/>
      <c r="AA26" s="562"/>
      <c r="AB26" s="562"/>
      <c r="AC26" s="562"/>
      <c r="AD26" s="562"/>
      <c r="AE26" s="562"/>
      <c r="AF26" s="562"/>
      <c r="AG26" s="5"/>
      <c r="AH26" s="5"/>
      <c r="AI26" s="5"/>
      <c r="AJ26" s="5"/>
      <c r="AK26" s="5"/>
      <c r="AL26" s="5"/>
    </row>
    <row r="27" spans="1:38" s="4" customFormat="1" ht="8.4499999999999993" customHeight="1">
      <c r="B27" s="107">
        <v>2</v>
      </c>
      <c r="C27" s="107"/>
      <c r="D27" s="107"/>
      <c r="E27" s="107"/>
      <c r="F27" s="107"/>
      <c r="G27" s="107"/>
      <c r="H27" s="107"/>
      <c r="I27" s="107"/>
      <c r="J27" s="107"/>
      <c r="K27" s="107"/>
      <c r="L27" s="107"/>
      <c r="M27" s="323"/>
      <c r="N27" s="313"/>
      <c r="O27" s="313"/>
      <c r="P27" s="313"/>
      <c r="Q27" s="313"/>
      <c r="R27" s="315"/>
      <c r="S27" s="313"/>
      <c r="T27" s="313"/>
      <c r="U27" s="319"/>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8">
        <f>IF(B17="?",0,B17)</f>
        <v>0</v>
      </c>
      <c r="F34" s="36">
        <f>score11</f>
        <v>0</v>
      </c>
      <c r="G34" s="161"/>
      <c r="H34" s="161"/>
      <c r="I34" s="161"/>
      <c r="J34" s="161"/>
      <c r="K34" s="161"/>
      <c r="L34" s="162"/>
      <c r="M34" s="296"/>
      <c r="N34" s="296"/>
      <c r="O34" s="296"/>
      <c r="P34" s="296"/>
      <c r="Q34" s="296"/>
      <c r="R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ht="15" customHeight="1">
      <c r="AL56" s="4">
        <v>2</v>
      </c>
      <c r="AM56" s="4" t="e">
        <f>#REF!</f>
        <v>#REF!</v>
      </c>
    </row>
    <row r="57" spans="2:41" s="4" customFormat="1" ht="15" customHeight="1">
      <c r="AL57" s="4">
        <v>3</v>
      </c>
      <c r="AM57" s="4" t="e">
        <f>#REF!</f>
        <v>#REF!</v>
      </c>
    </row>
    <row r="58" spans="2:41" s="4" customFormat="1" ht="15" customHeight="1">
      <c r="AL58" s="4">
        <v>4</v>
      </c>
      <c r="AM58" s="4" t="e">
        <f>#REF!</f>
        <v>#REF!</v>
      </c>
      <c r="AO58" s="5"/>
    </row>
    <row r="59" spans="2:41" s="4" customFormat="1" ht="15" customHeight="1">
      <c r="B59" s="4">
        <v>1</v>
      </c>
      <c r="AH59" s="5"/>
      <c r="AJ59" s="5"/>
      <c r="AK59" s="5"/>
      <c r="AL59" s="4">
        <v>5</v>
      </c>
      <c r="AM59" s="4" t="e">
        <f>#REF!</f>
        <v>#REF!</v>
      </c>
      <c r="AO59" s="5"/>
    </row>
    <row r="60" spans="2:41" s="4" customFormat="1" ht="15" customHeight="1">
      <c r="B60" s="4">
        <v>2</v>
      </c>
      <c r="AG60" s="5"/>
      <c r="AH60" s="5"/>
      <c r="AJ60" s="5"/>
      <c r="AK60" s="5"/>
      <c r="AM60" s="4" t="e">
        <f>VLOOKUP(E34,AL56:AM59,2)</f>
        <v>#N/A</v>
      </c>
    </row>
    <row r="61" spans="2:41" s="4" customFormat="1" ht="15" customHeight="1">
      <c r="B61" s="4">
        <v>3</v>
      </c>
      <c r="AG61" s="5"/>
      <c r="AH61" s="5"/>
      <c r="AJ61" s="5"/>
      <c r="AK61" s="5"/>
    </row>
    <row r="62" spans="2:41" s="4" customFormat="1" ht="15" customHeight="1">
      <c r="B62" s="4">
        <v>4</v>
      </c>
      <c r="AK62" s="5"/>
    </row>
    <row r="63" spans="2:41" s="4" customFormat="1" ht="15" customHeight="1">
      <c r="B63" s="4">
        <v>5</v>
      </c>
      <c r="AK63" s="5"/>
      <c r="AO63" s="4" t="s">
        <v>484</v>
      </c>
    </row>
    <row r="64" spans="2:41" s="4" customFormat="1" ht="15" customHeight="1">
      <c r="AJ64" s="5"/>
      <c r="AK64" s="5"/>
      <c r="AO64" s="4" t="s">
        <v>483</v>
      </c>
    </row>
    <row r="65" spans="1:41" s="7" customFormat="1" ht="15" customHeight="1">
      <c r="A65" s="4"/>
      <c r="V65" s="4"/>
      <c r="W65" s="4"/>
      <c r="X65" s="4"/>
      <c r="Y65" s="4"/>
      <c r="Z65" s="4"/>
      <c r="AA65" s="4"/>
      <c r="AB65" s="4"/>
      <c r="AC65" s="4"/>
      <c r="AD65" s="4"/>
      <c r="AE65" s="4"/>
      <c r="AF65" s="4"/>
      <c r="AG65" s="4"/>
      <c r="AH65" s="4"/>
      <c r="AL65" s="8"/>
      <c r="AO65" s="7" t="s">
        <v>462</v>
      </c>
    </row>
    <row r="66" spans="1:41" s="7" customFormat="1" ht="15" customHeight="1">
      <c r="A66" s="4"/>
      <c r="V66" s="4"/>
      <c r="W66" s="4"/>
      <c r="X66" s="4"/>
      <c r="Y66" s="4"/>
      <c r="Z66" s="4"/>
      <c r="AA66" s="4"/>
      <c r="AB66" s="4"/>
      <c r="AC66" s="4"/>
      <c r="AD66" s="4"/>
      <c r="AE66" s="4"/>
      <c r="AF66" s="4"/>
      <c r="AG66" s="4"/>
      <c r="AH66" s="4"/>
      <c r="AL66" s="8"/>
    </row>
    <row r="67" spans="1:41" s="7" customFormat="1" ht="15" customHeight="1">
      <c r="A67" s="4"/>
      <c r="V67" s="4"/>
      <c r="W67" s="4"/>
      <c r="X67" s="4"/>
      <c r="Y67" s="4"/>
      <c r="Z67" s="4"/>
      <c r="AA67" s="4"/>
      <c r="AB67" s="4"/>
      <c r="AC67" s="4"/>
      <c r="AD67" s="102"/>
      <c r="AE67" s="102"/>
      <c r="AF67" s="102"/>
      <c r="AG67" s="4"/>
      <c r="AH67" s="4"/>
      <c r="AL67" s="8"/>
    </row>
    <row r="68" spans="1:41" s="7" customFormat="1" ht="15" customHeight="1">
      <c r="A68" s="4"/>
      <c r="V68" s="4"/>
      <c r="W68" s="4"/>
      <c r="X68" s="4"/>
      <c r="Y68" s="4"/>
      <c r="Z68" s="4"/>
      <c r="AA68" s="4"/>
      <c r="AB68" s="4"/>
      <c r="AC68" s="4"/>
      <c r="AD68" s="102"/>
      <c r="AE68" s="102"/>
      <c r="AF68" s="102"/>
      <c r="AG68" s="4"/>
      <c r="AH68" s="4"/>
      <c r="AL68" s="8"/>
      <c r="AN68" s="127"/>
      <c r="AO68" s="127" t="e">
        <f>'Données graphiques'!$I$19</f>
        <v>#REF!</v>
      </c>
    </row>
    <row r="69" spans="1:41" s="7" customFormat="1" ht="15" customHeight="1">
      <c r="A69" s="4"/>
      <c r="V69" s="4"/>
      <c r="W69" s="4"/>
      <c r="X69" s="4"/>
      <c r="Y69" s="4"/>
      <c r="Z69" s="4"/>
      <c r="AA69" s="4"/>
      <c r="AB69" s="4"/>
      <c r="AC69" s="4"/>
      <c r="AD69" s="102"/>
      <c r="AE69" s="102"/>
      <c r="AF69" s="102"/>
      <c r="AG69" s="4"/>
      <c r="AH69" s="4"/>
      <c r="AL69" s="8"/>
      <c r="AN69" s="127"/>
      <c r="AO69" s="127" t="e">
        <f>2-AO68</f>
        <v>#REF!</v>
      </c>
    </row>
    <row r="70" spans="1:41" s="7" customFormat="1" ht="15" customHeight="1">
      <c r="A70" s="4"/>
      <c r="V70" s="4"/>
      <c r="W70" s="4"/>
      <c r="X70" s="4"/>
      <c r="Y70" s="4"/>
      <c r="Z70" s="4"/>
      <c r="AA70" s="4"/>
      <c r="AB70" s="4"/>
      <c r="AC70" s="4"/>
      <c r="AD70" s="102"/>
      <c r="AE70" s="102"/>
      <c r="AF70" s="102"/>
      <c r="AG70" s="4"/>
      <c r="AH70" s="4"/>
      <c r="AN70" s="127"/>
    </row>
    <row r="71" spans="1:41" s="7" customFormat="1" ht="15" customHeight="1">
      <c r="A71" s="4"/>
      <c r="V71" s="4"/>
      <c r="W71" s="4"/>
      <c r="X71" s="4"/>
      <c r="Y71" s="4"/>
      <c r="Z71" s="4"/>
      <c r="AA71" s="4"/>
      <c r="AB71" s="4"/>
      <c r="AC71" s="4"/>
      <c r="AD71" s="102"/>
      <c r="AE71" s="102"/>
      <c r="AF71" s="102"/>
      <c r="AG71" s="4"/>
      <c r="AH71" s="4"/>
    </row>
    <row r="72" spans="1:41" s="7" customFormat="1" ht="8.4499999999999993" customHeight="1">
      <c r="A72" s="4"/>
      <c r="V72" s="4"/>
      <c r="W72" s="4"/>
      <c r="X72" s="4"/>
      <c r="Y72" s="4"/>
      <c r="Z72" s="4"/>
      <c r="AA72" s="4"/>
      <c r="AB72" s="4"/>
      <c r="AC72" s="4"/>
      <c r="AD72" s="102"/>
      <c r="AE72" s="102"/>
      <c r="AF72" s="102"/>
      <c r="AG72" s="102"/>
      <c r="AH72" s="102"/>
      <c r="AI72" s="126"/>
      <c r="AJ72" s="126"/>
      <c r="AK72" s="126"/>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8"/>
      <c r="C80" s="128"/>
      <c r="D80" s="129"/>
      <c r="V80" s="4"/>
      <c r="W80" s="4"/>
      <c r="X80" s="4"/>
      <c r="Y80" s="4"/>
      <c r="Z80" s="4"/>
      <c r="AA80" s="4"/>
      <c r="AB80" s="4"/>
      <c r="AC80" s="4"/>
      <c r="AD80" s="4"/>
      <c r="AE80" s="4"/>
      <c r="AF80" s="4"/>
      <c r="AG80" s="4"/>
      <c r="AH80" s="4"/>
    </row>
    <row r="81" spans="1:34" s="7" customFormat="1" ht="21.2" customHeight="1">
      <c r="A81" s="4"/>
      <c r="B81" s="128"/>
      <c r="C81" s="128"/>
      <c r="D81" s="129"/>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f>IF(EXPIRE=1,0,1)</f>
        <v>0</v>
      </c>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IF(EXPIRE=1,0,2)</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IF(EXPIRE=1,0,3)</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IF(EXPIRE=1,0,4)</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IF(EXPIRE=1,0,5)</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t="e">
        <f>VLOOKUP(E34,D99:E103,2)</f>
        <v>#N/A</v>
      </c>
      <c r="Y96" s="5"/>
      <c r="Z96" s="5"/>
    </row>
    <row r="97" spans="1:34" s="4" customFormat="1"/>
    <row r="98" spans="1:34" s="108" customFormat="1" ht="13.7" customHeight="1">
      <c r="A98" s="108">
        <v>0</v>
      </c>
      <c r="B98" s="108" t="s">
        <v>638</v>
      </c>
      <c r="F98" s="108">
        <v>0</v>
      </c>
      <c r="G98" s="108" t="s">
        <v>638</v>
      </c>
    </row>
    <row r="99" spans="1:34" s="108" customFormat="1" ht="13.7" customHeight="1">
      <c r="A99" s="108">
        <v>1</v>
      </c>
      <c r="B99" s="4" t="s">
        <v>214</v>
      </c>
      <c r="C99" s="4"/>
      <c r="D99" s="18">
        <v>1</v>
      </c>
      <c r="E99" s="4" t="s">
        <v>342</v>
      </c>
      <c r="F99" s="4">
        <v>1</v>
      </c>
      <c r="G99" s="4" t="s">
        <v>387</v>
      </c>
      <c r="H99" s="19">
        <v>8</v>
      </c>
      <c r="I99" s="19"/>
      <c r="J99" s="18"/>
      <c r="K99" s="18"/>
      <c r="L99" s="18"/>
      <c r="M99" s="18"/>
      <c r="N99" s="18"/>
      <c r="O99" s="18"/>
      <c r="P99" s="18"/>
      <c r="Q99" s="18"/>
    </row>
    <row r="100" spans="1:34" s="108" customFormat="1" ht="13.7" customHeight="1">
      <c r="A100" s="108">
        <v>2</v>
      </c>
      <c r="B100" s="4" t="s">
        <v>212</v>
      </c>
      <c r="C100" s="4"/>
      <c r="D100" s="18">
        <v>2</v>
      </c>
      <c r="E100" s="4" t="s">
        <v>203</v>
      </c>
      <c r="F100" s="4">
        <v>2</v>
      </c>
      <c r="G100" s="4" t="s">
        <v>607</v>
      </c>
      <c r="H100" s="19">
        <v>8</v>
      </c>
      <c r="I100" s="19"/>
      <c r="J100" s="18"/>
      <c r="K100" s="18"/>
      <c r="L100" s="18"/>
      <c r="M100" s="18"/>
      <c r="N100" s="18"/>
      <c r="O100" s="18"/>
      <c r="P100" s="18"/>
      <c r="Q100" s="18"/>
    </row>
    <row r="101" spans="1:34" s="108" customFormat="1" ht="13.7" customHeight="1">
      <c r="A101" s="108">
        <v>3</v>
      </c>
      <c r="B101" s="4" t="s">
        <v>215</v>
      </c>
      <c r="C101" s="4"/>
      <c r="D101" s="18">
        <v>3</v>
      </c>
      <c r="E101" s="4" t="s">
        <v>204</v>
      </c>
      <c r="F101" s="4">
        <v>3</v>
      </c>
      <c r="G101" s="4" t="s">
        <v>388</v>
      </c>
      <c r="H101" s="19">
        <v>15</v>
      </c>
      <c r="I101" s="19"/>
      <c r="J101" s="18"/>
      <c r="K101" s="18"/>
      <c r="L101" s="18"/>
      <c r="M101" s="18"/>
      <c r="N101" s="18"/>
      <c r="O101" s="18"/>
      <c r="P101" s="18"/>
      <c r="Q101" s="18"/>
    </row>
    <row r="102" spans="1:34" s="108" customFormat="1" ht="13.7" customHeight="1">
      <c r="A102" s="108">
        <v>4</v>
      </c>
      <c r="B102" s="4" t="s">
        <v>213</v>
      </c>
      <c r="C102" s="4"/>
      <c r="D102" s="4">
        <v>4</v>
      </c>
      <c r="E102" s="4" t="s">
        <v>205</v>
      </c>
      <c r="F102" s="4">
        <v>4</v>
      </c>
      <c r="G102" s="4" t="s">
        <v>389</v>
      </c>
      <c r="H102" s="19">
        <v>12</v>
      </c>
      <c r="I102" s="19"/>
      <c r="J102" s="4"/>
    </row>
    <row r="103" spans="1:34" s="108" customFormat="1" ht="13.7" customHeight="1">
      <c r="A103" s="108">
        <v>5</v>
      </c>
      <c r="B103" s="4" t="s">
        <v>216</v>
      </c>
      <c r="C103" s="4"/>
      <c r="D103" s="4">
        <v>5</v>
      </c>
      <c r="E103" s="4" t="s">
        <v>206</v>
      </c>
      <c r="F103" s="4">
        <v>5</v>
      </c>
      <c r="G103" s="4" t="s">
        <v>498</v>
      </c>
      <c r="H103" s="19">
        <v>12</v>
      </c>
      <c r="I103" s="19"/>
      <c r="J103" s="4"/>
    </row>
    <row r="104" spans="1:34" s="108" customFormat="1" ht="13.7" customHeight="1">
      <c r="B104" s="4" t="s">
        <v>100</v>
      </c>
      <c r="C104" s="4"/>
      <c r="D104" s="4"/>
      <c r="E104" s="4" t="s">
        <v>333</v>
      </c>
      <c r="F104" s="19">
        <v>6</v>
      </c>
      <c r="G104" s="19" t="s">
        <v>489</v>
      </c>
      <c r="H104" s="19">
        <v>12</v>
      </c>
      <c r="I104" s="19"/>
      <c r="J104" s="4"/>
    </row>
    <row r="105" spans="1:34" s="108" customFormat="1" ht="13.7" customHeight="1">
      <c r="B105" s="4"/>
      <c r="C105" s="4"/>
      <c r="D105" s="4"/>
      <c r="E105" s="4"/>
      <c r="F105" s="4">
        <v>7</v>
      </c>
      <c r="G105" s="4" t="s">
        <v>333</v>
      </c>
      <c r="H105" s="4">
        <v>5</v>
      </c>
      <c r="I105" s="4"/>
    </row>
    <row r="106" spans="1:34" s="4" customFormat="1" ht="13.7" customHeight="1">
      <c r="E106" s="5"/>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c r="A141" s="4">
        <v>0</v>
      </c>
      <c r="B141" s="4" t="s">
        <v>638</v>
      </c>
      <c r="F141" s="4">
        <v>0</v>
      </c>
      <c r="X141" s="4" t="s">
        <v>638</v>
      </c>
    </row>
    <row r="142" spans="1:34" s="4" customFormat="1" ht="15" customHeight="1">
      <c r="A142" s="4">
        <v>1</v>
      </c>
      <c r="B142" s="4" t="s">
        <v>12</v>
      </c>
      <c r="D142" s="4">
        <v>1</v>
      </c>
      <c r="E142" s="5" t="s">
        <v>10</v>
      </c>
      <c r="F142" s="4">
        <v>1</v>
      </c>
      <c r="X142" s="4" t="s">
        <v>491</v>
      </c>
      <c r="Y142" s="4">
        <v>5</v>
      </c>
      <c r="Z142" s="19"/>
      <c r="AA142" s="19"/>
      <c r="AB142" s="18"/>
      <c r="AC142" s="18"/>
      <c r="AD142" s="18"/>
      <c r="AE142" s="18"/>
      <c r="AF142" s="18"/>
      <c r="AG142" s="18"/>
      <c r="AH142" s="18"/>
    </row>
    <row r="143" spans="1:34" s="4" customFormat="1">
      <c r="A143" s="4">
        <v>2</v>
      </c>
      <c r="B143" s="4" t="s">
        <v>510</v>
      </c>
      <c r="D143" s="4">
        <v>2</v>
      </c>
      <c r="E143" s="4" t="s">
        <v>9</v>
      </c>
      <c r="F143" s="4">
        <v>2</v>
      </c>
      <c r="X143" s="4" t="s">
        <v>486</v>
      </c>
      <c r="Y143" s="4">
        <v>5</v>
      </c>
      <c r="Z143" s="19"/>
      <c r="AA143" s="19"/>
      <c r="AB143" s="18"/>
      <c r="AC143" s="18"/>
      <c r="AD143" s="18"/>
      <c r="AE143" s="18"/>
      <c r="AF143" s="18"/>
      <c r="AG143" s="18"/>
      <c r="AH143" s="18"/>
    </row>
    <row r="144" spans="1:34" s="4" customFormat="1" ht="15" customHeight="1">
      <c r="A144" s="4">
        <v>3</v>
      </c>
      <c r="B144" s="4" t="s">
        <v>692</v>
      </c>
      <c r="D144" s="4">
        <v>3</v>
      </c>
      <c r="E144" s="4" t="s">
        <v>15</v>
      </c>
      <c r="F144" s="4">
        <v>3</v>
      </c>
      <c r="X144" s="4" t="s">
        <v>601</v>
      </c>
      <c r="Y144" s="4">
        <v>8</v>
      </c>
      <c r="Z144" s="19"/>
      <c r="AA144" s="19"/>
      <c r="AB144" s="18"/>
      <c r="AC144" s="18"/>
      <c r="AD144" s="18"/>
      <c r="AE144" s="18"/>
      <c r="AF144" s="18"/>
      <c r="AG144" s="18"/>
      <c r="AH144" s="18"/>
    </row>
    <row r="145" spans="1:27" s="4" customFormat="1">
      <c r="A145" s="4">
        <v>4</v>
      </c>
      <c r="B145" s="4" t="s">
        <v>693</v>
      </c>
      <c r="D145" s="4">
        <v>4</v>
      </c>
      <c r="E145" s="4" t="s">
        <v>778</v>
      </c>
      <c r="F145" s="4">
        <v>4</v>
      </c>
      <c r="X145" s="4" t="s">
        <v>603</v>
      </c>
      <c r="Y145" s="4">
        <v>5</v>
      </c>
      <c r="Z145" s="19"/>
      <c r="AA145" s="19"/>
    </row>
    <row r="146" spans="1:27" s="4" customFormat="1" ht="15" customHeight="1">
      <c r="A146" s="4">
        <v>5</v>
      </c>
      <c r="B146" s="4" t="s">
        <v>350</v>
      </c>
      <c r="D146" s="4">
        <v>5</v>
      </c>
      <c r="E146" s="4" t="s">
        <v>11</v>
      </c>
      <c r="F146" s="4">
        <v>5</v>
      </c>
      <c r="X146" s="4" t="s">
        <v>490</v>
      </c>
      <c r="Y146" s="4">
        <v>5</v>
      </c>
      <c r="Z146" s="19"/>
      <c r="AA146" s="19"/>
    </row>
    <row r="147" spans="1:27" s="4" customFormat="1">
      <c r="B147" s="4" t="s">
        <v>17</v>
      </c>
      <c r="E147" s="4" t="s">
        <v>333</v>
      </c>
      <c r="F147" s="4">
        <v>6</v>
      </c>
      <c r="X147" s="4" t="s">
        <v>489</v>
      </c>
      <c r="Y147" s="4">
        <v>5</v>
      </c>
      <c r="Z147" s="19"/>
      <c r="AA147" s="19"/>
    </row>
    <row r="148" spans="1:27" s="4" customFormat="1" ht="15" customHeight="1">
      <c r="F148" s="4">
        <v>7</v>
      </c>
      <c r="X148" s="4" t="s">
        <v>333</v>
      </c>
      <c r="Y148" s="4">
        <v>5</v>
      </c>
    </row>
    <row r="149" spans="1:27" s="4" customFormat="1">
      <c r="B149" s="4">
        <v>1</v>
      </c>
      <c r="E149" s="5" t="s">
        <v>233</v>
      </c>
      <c r="V149" s="7"/>
      <c r="W149" s="7"/>
      <c r="X149" s="7"/>
      <c r="Y149" s="7"/>
    </row>
    <row r="150" spans="1:27" s="4" customFormat="1" ht="15" customHeight="1">
      <c r="B150" s="4">
        <v>2</v>
      </c>
      <c r="V150" s="7"/>
      <c r="W150" s="7"/>
      <c r="X150" s="7"/>
      <c r="Y150" s="7"/>
    </row>
    <row r="151" spans="1:27" s="4" customFormat="1">
      <c r="B151" s="4">
        <v>3</v>
      </c>
      <c r="V151" s="7"/>
      <c r="W151" s="7"/>
      <c r="X151" s="7"/>
      <c r="Y151" s="7"/>
    </row>
    <row r="152" spans="1:27" s="4" customFormat="1">
      <c r="B152" s="4">
        <v>4</v>
      </c>
      <c r="V152" s="7"/>
      <c r="W152" s="7"/>
      <c r="X152" s="7"/>
      <c r="Y152" s="7"/>
    </row>
    <row r="153" spans="1:27" s="4" customFormat="1">
      <c r="B153" s="4">
        <v>5</v>
      </c>
      <c r="V153" s="7"/>
      <c r="W153" s="7"/>
      <c r="X153" s="7"/>
      <c r="Y153" s="7"/>
    </row>
    <row r="154" spans="1:27" s="4" customFormat="1">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t="str">
        <f>IF(D1_Conseil_B&gt;1," ",X142)</f>
        <v xml:space="preserve">Se procurer le rapport annuel de l'entreprise (souvent disponible sur le site web du client). </v>
      </c>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IF(D1_Conseil_B&gt;2," ",X143)</f>
        <v xml:space="preserve">Se faire expliquer les processus de décision dans l'entreprise lors d'un entretien.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IF(D1_Conseil_B&gt;3," ",X144)</f>
        <v xml:space="preserve">Demander à un  interlocuteur de commenter l'organigramme de l'entreprise.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IF(D1_Conseil_B&gt;4," ",X145)</f>
        <v xml:space="preserve">Penser à remettre l'organigramme de notre entreprise au client.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IF(D1_Conseil_B&gt;5," ",X146)</f>
        <v>S'assurer qu'il n'y a pas de modification dans l'organisation de l'entreprise du client.</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9k3ch+QG4q98lreMmvGojyNSQ2pSXbZpL553ijdBfDxonFAP4TYaJYYETMYGVVs9fl+Z5MVSP8/6udqcu7sCpA==" saltValue="7+OwmjAO3Dd9AB9isnanFg==" spinCount="100000" sheet="1" objects="1" scenarios="1"/>
  <mergeCells count="36">
    <mergeCell ref="F7:H9"/>
    <mergeCell ref="I7:U9"/>
    <mergeCell ref="J21:L26"/>
    <mergeCell ref="D17:I18"/>
    <mergeCell ref="D19:I20"/>
    <mergeCell ref="D21:I22"/>
    <mergeCell ref="D23:I24"/>
    <mergeCell ref="D25:I26"/>
    <mergeCell ref="M23:U23"/>
    <mergeCell ref="S24:U24"/>
    <mergeCell ref="S25:U25"/>
    <mergeCell ref="S26:U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AA23:AF24"/>
    <mergeCell ref="AA25:AF26"/>
    <mergeCell ref="N1:P1"/>
    <mergeCell ref="N2:P3"/>
    <mergeCell ref="AA17:AF18"/>
    <mergeCell ref="AA19:AF20"/>
    <mergeCell ref="AA21:AF22"/>
    <mergeCell ref="I4:U6"/>
  </mergeCells>
  <conditionalFormatting sqref="B17">
    <cfRule type="cellIs" dxfId="120" priority="54" operator="between">
      <formula>1</formula>
      <formula>5</formula>
    </cfRule>
    <cfRule type="cellIs" dxfId="119" priority="55" operator="between">
      <formula>1</formula>
      <formula>5</formula>
    </cfRule>
    <cfRule type="cellIs" dxfId="118" priority="56" operator="between">
      <formula>1</formula>
      <formula>5</formula>
    </cfRule>
    <cfRule type="cellIs" dxfId="117" priority="57" operator="between">
      <formula>5</formula>
      <formula>5</formula>
    </cfRule>
    <cfRule type="cellIs" dxfId="116" priority="58" operator="between">
      <formula>1</formula>
      <formula>5</formula>
    </cfRule>
    <cfRule type="cellIs" dxfId="115" priority="59" operator="between">
      <formula>1</formula>
      <formula>5</formula>
    </cfRule>
    <cfRule type="cellIs" dxfId="114" priority="60" operator="equal">
      <formula>$A$10</formula>
    </cfRule>
  </conditionalFormatting>
  <conditionalFormatting sqref="C17">
    <cfRule type="cellIs" dxfId="113" priority="120" operator="equal">
      <formula>$W$17</formula>
    </cfRule>
  </conditionalFormatting>
  <conditionalFormatting sqref="C19:C20">
    <cfRule type="expression" dxfId="112" priority="51">
      <formula>$B$17=2</formula>
    </cfRule>
  </conditionalFormatting>
  <conditionalFormatting sqref="C21">
    <cfRule type="cellIs" dxfId="111" priority="72" operator="equal">
      <formula>$W$21</formula>
    </cfRule>
    <cfRule type="cellIs" dxfId="110" priority="76" operator="equal">
      <formula>$W$21</formula>
    </cfRule>
    <cfRule type="cellIs" dxfId="109" priority="81" operator="equal">
      <formula>$W$21</formula>
    </cfRule>
    <cfRule type="cellIs" dxfId="108" priority="83" operator="equal">
      <formula>$W$23</formula>
    </cfRule>
  </conditionalFormatting>
  <conditionalFormatting sqref="C23:C25">
    <cfRule type="cellIs" dxfId="107" priority="70" operator="equal">
      <formula>$W$23</formula>
    </cfRule>
  </conditionalFormatting>
  <conditionalFormatting sqref="C25">
    <cfRule type="cellIs" dxfId="106" priority="69" operator="equal">
      <formula>$W$25</formula>
    </cfRule>
  </conditionalFormatting>
  <conditionalFormatting sqref="D17">
    <cfRule type="cellIs" dxfId="105" priority="119" operator="equal">
      <formula>$V$17</formula>
    </cfRule>
  </conditionalFormatting>
  <conditionalFormatting sqref="D19 D21 D23 D25">
    <cfRule type="cellIs" dxfId="104" priority="65" operator="equal">
      <formula>$V$17</formula>
    </cfRule>
  </conditionalFormatting>
  <conditionalFormatting sqref="D19:I20">
    <cfRule type="cellIs" dxfId="103" priority="64" operator="equal">
      <formula>$V$19</formula>
    </cfRule>
  </conditionalFormatting>
  <conditionalFormatting sqref="D21:I22">
    <cfRule type="cellIs" dxfId="102" priority="63" operator="equal">
      <formula>$V$21</formula>
    </cfRule>
  </conditionalFormatting>
  <conditionalFormatting sqref="D23:I24">
    <cfRule type="cellIs" dxfId="101" priority="62" operator="equal">
      <formula>$V$23</formula>
    </cfRule>
  </conditionalFormatting>
  <conditionalFormatting sqref="D25:I26">
    <cfRule type="cellIs" dxfId="100" priority="61" operator="equal">
      <formula>$V$25</formula>
    </cfRule>
  </conditionalFormatting>
  <conditionalFormatting sqref="J19:L20">
    <cfRule type="cellIs" dxfId="99" priority="37" operator="greaterThan">
      <formula>" "</formula>
    </cfRule>
    <cfRule type="cellIs" dxfId="98" priority="38" operator="greaterThan">
      <formula>" "</formula>
    </cfRule>
  </conditionalFormatting>
  <conditionalFormatting sqref="N1:P1">
    <cfRule type="containsText" dxfId="97" priority="1" operator="containsText" text="expiré">
      <formula>NOT(ISERROR(SEARCH("expiré",N1)))</formula>
    </cfRule>
    <cfRule type="containsText" dxfId="96" priority="2" operator="containsText" text="non">
      <formula>NOT(ISERROR(SEARCH("non",N1)))</formula>
    </cfRule>
    <cfRule type="containsText" dxfId="95" priority="3" operator="containsText" text="OK">
      <formula>NOT(ISERROR(SEARCH("OK",N1)))</formula>
    </cfRule>
  </conditionalFormatting>
  <conditionalFormatting sqref="O25:O26">
    <cfRule type="cellIs" dxfId="94" priority="25" operator="greaterThan">
      <formula>$AC$20</formula>
    </cfRule>
  </conditionalFormatting>
  <conditionalFormatting sqref="Q26:R26">
    <cfRule type="cellIs" dxfId="93" priority="24" operator="greaterThan">
      <formula>#REF!</formula>
    </cfRule>
  </conditionalFormatting>
  <conditionalFormatting sqref="R26">
    <cfRule type="cellIs" dxfId="92" priority="20" operator="greaterThan">
      <formula>$AC$20</formula>
    </cfRule>
    <cfRule type="cellIs" dxfId="91" priority="21" operator="greaterThan">
      <formula>9</formula>
    </cfRule>
    <cfRule type="cellIs" dxfId="90" priority="22" operator="greaterThan">
      <formula>0</formula>
    </cfRule>
    <cfRule type="cellIs" dxfId="89" priority="23" operator="greaterThan">
      <formula>0</formula>
    </cfRule>
  </conditionalFormatting>
  <conditionalFormatting sqref="AA17:AF18">
    <cfRule type="expression" dxfId="88" priority="4">
      <formula>$V$1&gt;0</formula>
    </cfRule>
  </conditionalFormatting>
  <dataValidations count="3">
    <dataValidation type="list" allowBlank="1" showInputMessage="1" showErrorMessage="1" errorTitle="Error_Eval" error="Introduire une valeur de 1 à 5 !" sqref="AF71:AF72 AG72:AK72" xr:uid="{2AE3F326-BA18-42F4-99FA-42511C2470FC}">
      <formula1>$AO$63:$AO$65</formula1>
    </dataValidation>
    <dataValidation type="list" allowBlank="1" showInputMessage="1" showErrorMessage="1" errorTitle="Error_Eval" error="Introduire une valeur de 1 à 5 !" sqref="F34" xr:uid="{6789DAC7-1C83-4970-886F-92A58771C324}">
      <formula1>Liste_scoring</formula1>
    </dataValidation>
    <dataValidation allowBlank="1" showInputMessage="1" showErrorMessage="1" errorTitle="Error_Eval" error="Introduire une valeur de 1 à 5 !" sqref="E34" xr:uid="{7C984B13-8CDD-443B-BA2C-9FDAD01F5D8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61" r:id="rId3"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0000"/>
  </sheetPr>
  <dimension ref="A1:BM105"/>
  <sheetViews>
    <sheetView showGridLines="0" topLeftCell="U45" zoomScale="165" workbookViewId="0">
      <selection activeCell="U45" sqref="A1:XFD1048576"/>
    </sheetView>
  </sheetViews>
  <sheetFormatPr baseColWidth="10" defaultColWidth="9.140625" defaultRowHeight="15"/>
  <cols>
    <col min="1" max="1" width="9.140625" style="172"/>
    <col min="2" max="2" width="8.85546875" style="172" customWidth="1"/>
    <col min="3" max="4" width="9.140625" style="172"/>
    <col min="5" max="6" width="9.7109375" style="172" customWidth="1"/>
    <col min="7" max="7" width="116.42578125" style="172" customWidth="1"/>
    <col min="8" max="8" width="115.7109375" style="172" customWidth="1"/>
    <col min="9" max="9" width="135.7109375" style="172" customWidth="1"/>
    <col min="10" max="10" width="120" style="172" customWidth="1"/>
    <col min="11" max="11" width="96.42578125" style="172" customWidth="1"/>
    <col min="12" max="12" width="117.85546875" style="172" customWidth="1"/>
    <col min="13" max="13" width="108.42578125" style="172" customWidth="1"/>
    <col min="14" max="14" width="98.7109375" style="172" customWidth="1"/>
    <col min="15" max="15" width="98.85546875" style="172" customWidth="1"/>
    <col min="16" max="16" width="110.7109375" style="172" customWidth="1"/>
    <col min="17" max="17" width="92.28515625" style="172" customWidth="1"/>
    <col min="18" max="18" width="103" style="172" customWidth="1"/>
    <col min="19" max="34" width="9.140625" style="172"/>
    <col min="35" max="35" width="10.42578125" style="172" customWidth="1"/>
    <col min="36" max="38" width="9.140625" style="172"/>
    <col min="39" max="39" width="9.85546875" style="172" customWidth="1"/>
    <col min="40" max="16384" width="9.140625" style="172"/>
  </cols>
  <sheetData>
    <row r="1" spans="1:65">
      <c r="A1" s="174"/>
      <c r="B1" s="175"/>
      <c r="H1" s="172" t="s">
        <v>320</v>
      </c>
    </row>
    <row r="2" spans="1:65">
      <c r="A2" s="176" t="e">
        <f>IF(#REF!&gt;0,Données!AM7,0)</f>
        <v>#REF!</v>
      </c>
      <c r="B2" s="176" t="e">
        <f>A2</f>
        <v>#REF!</v>
      </c>
      <c r="C2" s="177" t="e">
        <f>B2</f>
        <v>#REF!</v>
      </c>
      <c r="E2" s="178">
        <f>Accueil!T8</f>
        <v>0</v>
      </c>
      <c r="F2" s="178"/>
      <c r="H2" s="172" t="s">
        <v>321</v>
      </c>
      <c r="S2" s="172" t="s">
        <v>675</v>
      </c>
      <c r="U2" s="178" t="s">
        <v>233</v>
      </c>
      <c r="AI2" s="178" t="s">
        <v>255</v>
      </c>
      <c r="AT2" s="178" t="s">
        <v>295</v>
      </c>
      <c r="BE2" s="172" t="s">
        <v>319</v>
      </c>
    </row>
    <row r="3" spans="1:65" ht="15.75">
      <c r="A3" s="176" t="e">
        <f>IF(#REF!&gt;0,Données!AM8,0)</f>
        <v>#REF!</v>
      </c>
      <c r="B3" s="176" t="e">
        <f>IF(A3=0,B2,A3)</f>
        <v>#REF!</v>
      </c>
      <c r="C3" s="177" t="e">
        <f>IF(AND(A3=0,#REF!&gt;0),0,A3)</f>
        <v>#REF!</v>
      </c>
      <c r="E3" s="179" t="s">
        <v>290</v>
      </c>
      <c r="G3" s="172" t="s">
        <v>292</v>
      </c>
      <c r="H3" s="172" t="s">
        <v>345</v>
      </c>
      <c r="U3" s="172" t="s">
        <v>238</v>
      </c>
      <c r="V3" s="172" t="s">
        <v>237</v>
      </c>
      <c r="AI3" s="178"/>
    </row>
    <row r="4" spans="1:65">
      <c r="A4" s="176" t="e">
        <f>IF(#REF!&gt;0,Données!AM9,0)</f>
        <v>#REF!</v>
      </c>
      <c r="B4" s="176" t="e">
        <f t="shared" ref="B4:B11" si="0">IF(A4=0,B3,A4)</f>
        <v>#REF!</v>
      </c>
      <c r="C4" s="177" t="e">
        <f>IF(AND(A4=0,#REF!&gt;0),0,A4)</f>
        <v>#REF!</v>
      </c>
      <c r="E4" s="172" t="s">
        <v>291</v>
      </c>
      <c r="G4" s="172" t="s">
        <v>305</v>
      </c>
      <c r="H4" s="172" t="s">
        <v>332</v>
      </c>
      <c r="V4" s="178">
        <v>1</v>
      </c>
      <c r="W4" s="178">
        <v>2</v>
      </c>
      <c r="X4" s="178">
        <v>3</v>
      </c>
      <c r="Y4" s="178">
        <v>4</v>
      </c>
      <c r="Z4" s="178">
        <v>5</v>
      </c>
      <c r="AA4" s="178">
        <v>6</v>
      </c>
      <c r="AB4" s="178">
        <v>7</v>
      </c>
      <c r="AC4" s="178">
        <v>8</v>
      </c>
      <c r="AD4" s="178">
        <v>9</v>
      </c>
      <c r="AE4" s="178">
        <v>10</v>
      </c>
      <c r="AF4" s="178">
        <v>11</v>
      </c>
      <c r="AG4" s="178">
        <v>12</v>
      </c>
      <c r="AH4" s="178"/>
      <c r="AI4" s="178" t="s">
        <v>3</v>
      </c>
      <c r="AJ4" s="178"/>
      <c r="AK4" s="178"/>
      <c r="AL4" s="178"/>
      <c r="AM4" s="178"/>
      <c r="BA4" s="172">
        <v>0</v>
      </c>
      <c r="BB4" s="172" t="s">
        <v>306</v>
      </c>
    </row>
    <row r="5" spans="1:65">
      <c r="A5" s="176" t="e">
        <f>IF(#REF!&gt;0,Données!AM10,0)</f>
        <v>#REF!</v>
      </c>
      <c r="B5" s="176" t="e">
        <f t="shared" si="0"/>
        <v>#REF!</v>
      </c>
      <c r="C5" s="177" t="e">
        <f>IF(AND(A5=0,#REF!&gt;0),0,A5)</f>
        <v>#REF!</v>
      </c>
      <c r="E5" s="178" t="s">
        <v>286</v>
      </c>
      <c r="G5" s="172" t="s">
        <v>309</v>
      </c>
      <c r="H5" s="172" t="s">
        <v>322</v>
      </c>
      <c r="U5" s="172" t="s">
        <v>234</v>
      </c>
      <c r="V5" s="172" t="s">
        <v>235</v>
      </c>
      <c r="W5" s="172" t="s">
        <v>236</v>
      </c>
      <c r="X5" s="172" t="s">
        <v>239</v>
      </c>
      <c r="Y5" s="172" t="s">
        <v>240</v>
      </c>
      <c r="Z5" s="172" t="s">
        <v>241</v>
      </c>
      <c r="AA5" s="172" t="s">
        <v>242</v>
      </c>
      <c r="AB5" s="172" t="s">
        <v>243</v>
      </c>
      <c r="AC5" s="172" t="s">
        <v>244</v>
      </c>
      <c r="AD5" s="172" t="s">
        <v>245</v>
      </c>
      <c r="AE5" s="172" t="s">
        <v>246</v>
      </c>
      <c r="AF5" s="172" t="s">
        <v>247</v>
      </c>
      <c r="AG5" s="172" t="s">
        <v>248</v>
      </c>
      <c r="AI5" s="180" t="s">
        <v>249</v>
      </c>
      <c r="AJ5" s="172" t="s">
        <v>250</v>
      </c>
      <c r="AK5" s="180" t="s">
        <v>252</v>
      </c>
      <c r="AL5" s="180" t="s">
        <v>251</v>
      </c>
      <c r="AM5" s="172" t="s">
        <v>1</v>
      </c>
      <c r="AN5" s="180" t="s">
        <v>253</v>
      </c>
      <c r="AT5" s="178"/>
      <c r="AU5" s="178">
        <v>1</v>
      </c>
      <c r="AV5" s="178">
        <v>2</v>
      </c>
      <c r="AW5" s="178">
        <v>3</v>
      </c>
      <c r="AX5" s="181">
        <v>4</v>
      </c>
      <c r="BA5" s="173">
        <v>0.3</v>
      </c>
      <c r="BB5" s="172" t="s">
        <v>346</v>
      </c>
      <c r="BE5" s="590" t="s">
        <v>314</v>
      </c>
      <c r="BF5" s="590"/>
      <c r="BG5" s="590"/>
      <c r="BH5" s="590"/>
      <c r="BI5" s="590"/>
      <c r="BJ5" s="590"/>
      <c r="BK5" s="590"/>
      <c r="BL5" s="590"/>
      <c r="BM5" s="590"/>
    </row>
    <row r="6" spans="1:65" ht="18.75">
      <c r="A6" s="176" t="e">
        <f>IF(#REF!&gt;0,Données!AM11,0)</f>
        <v>#REF!</v>
      </c>
      <c r="B6" s="176" t="e">
        <f t="shared" si="0"/>
        <v>#REF!</v>
      </c>
      <c r="C6" s="177" t="e">
        <f>IF(AND(A6=0,#REF!&gt;0),0,A6)</f>
        <v>#REF!</v>
      </c>
      <c r="E6" s="172" t="s">
        <v>287</v>
      </c>
      <c r="F6" s="182" t="s">
        <v>277</v>
      </c>
      <c r="G6" s="172" t="s">
        <v>276</v>
      </c>
      <c r="H6" s="172" t="s">
        <v>323</v>
      </c>
      <c r="U6" s="172">
        <v>0</v>
      </c>
      <c r="V6" s="172">
        <v>10</v>
      </c>
      <c r="W6" s="172">
        <f t="shared" ref="W6:AG6" si="1">V6</f>
        <v>10</v>
      </c>
      <c r="X6" s="172">
        <f t="shared" si="1"/>
        <v>10</v>
      </c>
      <c r="Y6" s="172">
        <f t="shared" si="1"/>
        <v>10</v>
      </c>
      <c r="Z6" s="172">
        <f t="shared" si="1"/>
        <v>10</v>
      </c>
      <c r="AA6" s="172">
        <f t="shared" si="1"/>
        <v>10</v>
      </c>
      <c r="AB6" s="172">
        <f t="shared" si="1"/>
        <v>10</v>
      </c>
      <c r="AC6" s="172">
        <f t="shared" si="1"/>
        <v>10</v>
      </c>
      <c r="AD6" s="172">
        <f t="shared" si="1"/>
        <v>10</v>
      </c>
      <c r="AE6" s="172">
        <f t="shared" si="1"/>
        <v>10</v>
      </c>
      <c r="AF6" s="172">
        <f t="shared" si="1"/>
        <v>10</v>
      </c>
      <c r="AG6" s="172">
        <f t="shared" si="1"/>
        <v>10</v>
      </c>
      <c r="AN6" s="172" t="s">
        <v>254</v>
      </c>
      <c r="AT6" s="183">
        <v>0</v>
      </c>
      <c r="AU6" s="180" t="e">
        <f t="shared" ref="AU6:AU11" si="2">IF(AND(Resultat=AT6,Evalnrr=DIM_1),1,0)</f>
        <v>#REF!</v>
      </c>
      <c r="AV6" s="180" t="e">
        <f t="shared" ref="AV6:AV11" si="3">IF(AND(Resultat=AT6,Evalnrr=Dim_2),2,0)</f>
        <v>#REF!</v>
      </c>
      <c r="AW6" s="180" t="e">
        <f t="shared" ref="AW6:AW11" si="4">IF(AND(Resultat=AT6,Evalnrr=DIM_3),2,0)</f>
        <v>#REF!</v>
      </c>
      <c r="AX6" s="180" t="e">
        <f t="shared" ref="AX6:AX11" si="5">IF(AND(Resultat=AT6,Evalnrr=DIM_4),6,0)</f>
        <v>#REF!</v>
      </c>
      <c r="AY6" s="172" t="e">
        <f>SUM(AU6:AX6)</f>
        <v>#REF!</v>
      </c>
      <c r="BA6" s="173">
        <v>0.4</v>
      </c>
      <c r="BB6" s="172" t="s">
        <v>296</v>
      </c>
      <c r="BE6" s="590" t="s">
        <v>310</v>
      </c>
      <c r="BF6" s="590"/>
      <c r="BG6" s="590"/>
      <c r="BH6" s="590"/>
      <c r="BI6" s="590"/>
      <c r="BJ6" s="590"/>
      <c r="BK6" s="590"/>
      <c r="BL6" s="590"/>
      <c r="BM6" s="590"/>
    </row>
    <row r="7" spans="1:65" ht="15.75">
      <c r="A7" s="176" t="e">
        <f>IF(#REF!&gt;0,Données!AM12,0)</f>
        <v>#REF!</v>
      </c>
      <c r="B7" s="176" t="e">
        <f t="shared" si="0"/>
        <v>#REF!</v>
      </c>
      <c r="C7" s="177" t="e">
        <f>IF(AND(A7=0,#REF!&gt;0),0,A7)</f>
        <v>#REF!</v>
      </c>
      <c r="E7" s="172" t="s">
        <v>288</v>
      </c>
      <c r="F7" s="184" t="s">
        <v>67</v>
      </c>
      <c r="G7" s="172" t="s">
        <v>343</v>
      </c>
      <c r="H7" s="172" t="s">
        <v>326</v>
      </c>
      <c r="U7" s="172">
        <v>1</v>
      </c>
      <c r="V7" s="172">
        <v>10</v>
      </c>
      <c r="W7" s="172">
        <v>15</v>
      </c>
      <c r="X7" s="172">
        <v>10</v>
      </c>
      <c r="Y7" s="172">
        <v>10</v>
      </c>
      <c r="Z7" s="172">
        <v>10</v>
      </c>
      <c r="AA7" s="172">
        <v>15</v>
      </c>
      <c r="AB7" s="172">
        <v>20</v>
      </c>
      <c r="AC7" s="172">
        <v>10</v>
      </c>
      <c r="AD7" s="172">
        <v>10</v>
      </c>
      <c r="AE7" s="172">
        <v>15</v>
      </c>
      <c r="AF7" s="172">
        <v>15</v>
      </c>
      <c r="AG7" s="172">
        <v>10</v>
      </c>
      <c r="AI7" s="172">
        <v>1</v>
      </c>
      <c r="AJ7" s="172">
        <f>AH19</f>
        <v>0</v>
      </c>
      <c r="AK7" s="172">
        <v>-520</v>
      </c>
      <c r="AL7" s="173">
        <v>0.01</v>
      </c>
      <c r="AM7" s="173">
        <f t="shared" ref="AM7:AM16" si="6">LOOKUP(AJ7,TScores,TRESPOURC)</f>
        <v>0.2</v>
      </c>
      <c r="AN7" s="173" t="e">
        <f>IF(#REF!&gt;0,Données!AM7,0)</f>
        <v>#REF!</v>
      </c>
      <c r="AP7" s="173"/>
      <c r="AT7" s="183">
        <v>0.05</v>
      </c>
      <c r="AU7" s="180" t="e">
        <f t="shared" si="2"/>
        <v>#REF!</v>
      </c>
      <c r="AV7" s="180" t="e">
        <f t="shared" si="3"/>
        <v>#REF!</v>
      </c>
      <c r="AW7" s="180" t="e">
        <f t="shared" si="4"/>
        <v>#REF!</v>
      </c>
      <c r="AX7" s="180" t="e">
        <f t="shared" si="5"/>
        <v>#REF!</v>
      </c>
      <c r="AY7" s="172" t="e">
        <f t="shared" ref="AY7:AY26" si="7">SUM(AU7:AX7)</f>
        <v>#REF!</v>
      </c>
      <c r="BA7" s="173">
        <v>0.5</v>
      </c>
      <c r="BB7" s="172" t="s">
        <v>297</v>
      </c>
      <c r="BE7" s="590" t="s">
        <v>311</v>
      </c>
      <c r="BF7" s="590"/>
      <c r="BG7" s="590"/>
      <c r="BH7" s="590"/>
      <c r="BI7" s="590"/>
      <c r="BJ7" s="590"/>
      <c r="BK7" s="590"/>
      <c r="BL7" s="590"/>
      <c r="BM7" s="590"/>
    </row>
    <row r="8" spans="1:65" ht="15.75">
      <c r="A8" s="176" t="e">
        <f>IF(#REF!&gt;0,Données!AM13,0)</f>
        <v>#REF!</v>
      </c>
      <c r="B8" s="176" t="e">
        <f t="shared" si="0"/>
        <v>#REF!</v>
      </c>
      <c r="C8" s="177" t="e">
        <f>IF(AND(A8=0,#REF!&gt;0),0,A8)</f>
        <v>#REF!</v>
      </c>
      <c r="E8" s="172" t="s">
        <v>336</v>
      </c>
      <c r="F8" s="184" t="s">
        <v>278</v>
      </c>
      <c r="G8" s="172" t="s">
        <v>272</v>
      </c>
      <c r="H8" s="172" t="s">
        <v>327</v>
      </c>
      <c r="U8" s="172">
        <v>2</v>
      </c>
      <c r="V8" s="172">
        <v>10</v>
      </c>
      <c r="W8" s="172">
        <v>30</v>
      </c>
      <c r="X8" s="172">
        <v>10</v>
      </c>
      <c r="Y8" s="172">
        <v>-75</v>
      </c>
      <c r="Z8" s="172">
        <v>-70</v>
      </c>
      <c r="AA8" s="172">
        <v>-25</v>
      </c>
      <c r="AB8" s="172">
        <v>-100</v>
      </c>
      <c r="AC8" s="172">
        <v>-80</v>
      </c>
      <c r="AD8" s="172">
        <v>-50</v>
      </c>
      <c r="AE8" s="172">
        <v>-20</v>
      </c>
      <c r="AF8" s="172">
        <v>-20</v>
      </c>
      <c r="AG8" s="172">
        <v>40</v>
      </c>
      <c r="AI8" s="172">
        <v>2</v>
      </c>
      <c r="AJ8" s="172">
        <f t="shared" ref="AJ8:AJ16" si="8">AH20</f>
        <v>0</v>
      </c>
      <c r="AK8" s="172">
        <v>-100</v>
      </c>
      <c r="AL8" s="173">
        <v>0.05</v>
      </c>
      <c r="AM8" s="173">
        <f t="shared" si="6"/>
        <v>0.2</v>
      </c>
      <c r="AN8" s="173" t="e">
        <f>IF(#REF!&gt;0,Données!AM8,AN7)</f>
        <v>#REF!</v>
      </c>
      <c r="AP8" s="173"/>
      <c r="AT8" s="183">
        <v>0.1</v>
      </c>
      <c r="AU8" s="180" t="e">
        <f t="shared" si="2"/>
        <v>#REF!</v>
      </c>
      <c r="AV8" s="180" t="e">
        <f t="shared" si="3"/>
        <v>#REF!</v>
      </c>
      <c r="AW8" s="180" t="e">
        <f t="shared" si="4"/>
        <v>#REF!</v>
      </c>
      <c r="AX8" s="180" t="e">
        <f t="shared" si="5"/>
        <v>#REF!</v>
      </c>
      <c r="AY8" s="172" t="e">
        <f t="shared" si="7"/>
        <v>#REF!</v>
      </c>
      <c r="BA8" s="173">
        <v>0.6</v>
      </c>
      <c r="BB8" s="172" t="s">
        <v>298</v>
      </c>
      <c r="BE8" s="590" t="s">
        <v>315</v>
      </c>
      <c r="BF8" s="590"/>
      <c r="BG8" s="590"/>
      <c r="BH8" s="590"/>
      <c r="BI8" s="590"/>
      <c r="BJ8" s="590"/>
      <c r="BK8" s="590"/>
      <c r="BL8" s="590"/>
      <c r="BM8" s="590"/>
    </row>
    <row r="9" spans="1:65" ht="15.75">
      <c r="A9" s="176" t="e">
        <f>IF(#REF!&gt;0,Données!AM14,0)</f>
        <v>#REF!</v>
      </c>
      <c r="B9" s="176" t="e">
        <f t="shared" si="0"/>
        <v>#REF!</v>
      </c>
      <c r="C9" s="177" t="e">
        <f>IF(AND(A9=0,#REF!&gt;0),0,A9)</f>
        <v>#REF!</v>
      </c>
      <c r="E9" s="172" t="s">
        <v>289</v>
      </c>
      <c r="F9" s="184" t="s">
        <v>279</v>
      </c>
      <c r="G9" s="172" t="s">
        <v>271</v>
      </c>
      <c r="H9" s="172" t="s">
        <v>328</v>
      </c>
      <c r="U9" s="172">
        <v>3</v>
      </c>
      <c r="V9" s="172">
        <v>25</v>
      </c>
      <c r="W9" s="172">
        <v>50</v>
      </c>
      <c r="X9" s="172">
        <v>30</v>
      </c>
      <c r="Y9" s="172">
        <v>20</v>
      </c>
      <c r="Z9" s="172">
        <v>-25</v>
      </c>
      <c r="AA9" s="172">
        <v>20</v>
      </c>
      <c r="AB9" s="172">
        <v>-50</v>
      </c>
      <c r="AC9" s="172">
        <v>15</v>
      </c>
      <c r="AD9" s="172">
        <v>15</v>
      </c>
      <c r="AE9" s="172">
        <v>-70</v>
      </c>
      <c r="AF9" s="172">
        <v>30</v>
      </c>
      <c r="AG9" s="172">
        <v>60</v>
      </c>
      <c r="AI9" s="172">
        <v>3</v>
      </c>
      <c r="AJ9" s="172">
        <f t="shared" si="8"/>
        <v>0</v>
      </c>
      <c r="AK9" s="172">
        <v>-50</v>
      </c>
      <c r="AL9" s="173">
        <v>0.15</v>
      </c>
      <c r="AM9" s="173">
        <f t="shared" si="6"/>
        <v>0.2</v>
      </c>
      <c r="AN9" s="173" t="e">
        <f>IF(#REF!&gt;0,Données!AM9,AN8)</f>
        <v>#REF!</v>
      </c>
      <c r="AP9" s="173"/>
      <c r="AT9" s="183">
        <v>0.15000000000000002</v>
      </c>
      <c r="AU9" s="180" t="e">
        <f t="shared" si="2"/>
        <v>#REF!</v>
      </c>
      <c r="AV9" s="180" t="e">
        <f t="shared" si="3"/>
        <v>#REF!</v>
      </c>
      <c r="AW9" s="180" t="e">
        <f t="shared" si="4"/>
        <v>#REF!</v>
      </c>
      <c r="AX9" s="180" t="e">
        <f t="shared" si="5"/>
        <v>#REF!</v>
      </c>
      <c r="AY9" s="172" t="e">
        <f t="shared" si="7"/>
        <v>#REF!</v>
      </c>
      <c r="BA9" s="173">
        <v>0.7</v>
      </c>
      <c r="BB9" s="172" t="s">
        <v>299</v>
      </c>
      <c r="BE9" s="591" t="s">
        <v>318</v>
      </c>
      <c r="BF9" s="592"/>
      <c r="BG9" s="592"/>
      <c r="BH9" s="592"/>
      <c r="BI9" s="592"/>
      <c r="BJ9" s="592"/>
      <c r="BK9" s="592"/>
      <c r="BL9" s="592"/>
      <c r="BM9" s="592"/>
    </row>
    <row r="10" spans="1:65" ht="18.75">
      <c r="A10" s="176" t="e">
        <f>IF(#REF!&gt;0,Données!AM15,0)</f>
        <v>#REF!</v>
      </c>
      <c r="B10" s="176" t="e">
        <f t="shared" si="0"/>
        <v>#REF!</v>
      </c>
      <c r="C10" s="177" t="e">
        <f>IF(AND(A10=0,#REF!&gt;0),0,A10)</f>
        <v>#REF!</v>
      </c>
      <c r="E10" s="172" t="s">
        <v>337</v>
      </c>
      <c r="F10" s="182" t="s">
        <v>273</v>
      </c>
      <c r="G10" s="172" t="s">
        <v>335</v>
      </c>
      <c r="H10" s="172" t="s">
        <v>261</v>
      </c>
      <c r="U10" s="172">
        <v>4</v>
      </c>
      <c r="V10" s="172">
        <v>40</v>
      </c>
      <c r="W10" s="172">
        <v>60</v>
      </c>
      <c r="X10" s="172">
        <v>50</v>
      </c>
      <c r="Y10" s="172">
        <v>40</v>
      </c>
      <c r="Z10" s="172">
        <v>30</v>
      </c>
      <c r="AA10" s="172">
        <v>40</v>
      </c>
      <c r="AB10" s="172">
        <v>50</v>
      </c>
      <c r="AC10" s="172">
        <v>30</v>
      </c>
      <c r="AD10" s="172">
        <v>30</v>
      </c>
      <c r="AE10" s="172">
        <v>50</v>
      </c>
      <c r="AF10" s="172">
        <v>40</v>
      </c>
      <c r="AG10" s="172">
        <v>80</v>
      </c>
      <c r="AI10" s="172">
        <v>4</v>
      </c>
      <c r="AJ10" s="172">
        <f t="shared" si="8"/>
        <v>0</v>
      </c>
      <c r="AK10" s="172">
        <v>0</v>
      </c>
      <c r="AL10" s="173">
        <v>0.2</v>
      </c>
      <c r="AM10" s="173">
        <f t="shared" si="6"/>
        <v>0.2</v>
      </c>
      <c r="AN10" s="173" t="e">
        <f>IF(#REF!&gt;0,Données!AM10,AN9)</f>
        <v>#REF!</v>
      </c>
      <c r="AP10" s="173"/>
      <c r="AT10" s="183">
        <v>0.2</v>
      </c>
      <c r="AU10" s="180" t="e">
        <f t="shared" si="2"/>
        <v>#REF!</v>
      </c>
      <c r="AV10" s="180" t="e">
        <f t="shared" si="3"/>
        <v>#REF!</v>
      </c>
      <c r="AW10" s="180" t="e">
        <f t="shared" si="4"/>
        <v>#REF!</v>
      </c>
      <c r="AX10" s="180" t="e">
        <f t="shared" si="5"/>
        <v>#REF!</v>
      </c>
      <c r="AY10" s="172" t="e">
        <f t="shared" si="7"/>
        <v>#REF!</v>
      </c>
      <c r="BA10" s="172">
        <v>6</v>
      </c>
      <c r="BB10" s="172" t="s">
        <v>303</v>
      </c>
      <c r="BE10" s="590" t="s">
        <v>312</v>
      </c>
      <c r="BF10" s="590"/>
      <c r="BG10" s="590"/>
      <c r="BH10" s="590"/>
      <c r="BI10" s="590"/>
      <c r="BJ10" s="590"/>
      <c r="BK10" s="590"/>
      <c r="BL10" s="590"/>
      <c r="BM10" s="590"/>
    </row>
    <row r="11" spans="1:65" ht="15.75">
      <c r="A11" s="176" t="e">
        <f>IF(#REF!&gt;0,Données!AM16,0)</f>
        <v>#REF!</v>
      </c>
      <c r="B11" s="176" t="e">
        <f t="shared" si="0"/>
        <v>#REF!</v>
      </c>
      <c r="C11" s="177" t="e">
        <f>IF(AND(A11=0,#REF!&gt;0),0,A11)</f>
        <v>#REF!</v>
      </c>
      <c r="E11" s="172" t="s">
        <v>275</v>
      </c>
      <c r="F11" s="184" t="s">
        <v>282</v>
      </c>
      <c r="G11" s="172" t="s">
        <v>5</v>
      </c>
      <c r="H11" s="172" t="s">
        <v>325</v>
      </c>
      <c r="U11" s="172">
        <v>5</v>
      </c>
      <c r="V11" s="172">
        <v>50</v>
      </c>
      <c r="W11" s="172">
        <v>80</v>
      </c>
      <c r="X11" s="172">
        <v>75</v>
      </c>
      <c r="Y11" s="172">
        <v>60</v>
      </c>
      <c r="Z11" s="172">
        <v>50</v>
      </c>
      <c r="AA11" s="172">
        <v>60</v>
      </c>
      <c r="AB11" s="172">
        <v>75</v>
      </c>
      <c r="AC11" s="172">
        <v>50</v>
      </c>
      <c r="AD11" s="172">
        <v>50</v>
      </c>
      <c r="AE11" s="172">
        <v>60</v>
      </c>
      <c r="AF11" s="172">
        <v>45</v>
      </c>
      <c r="AG11" s="172">
        <v>100</v>
      </c>
      <c r="AI11" s="172">
        <v>5</v>
      </c>
      <c r="AJ11" s="172">
        <f t="shared" si="8"/>
        <v>0</v>
      </c>
      <c r="AK11" s="172">
        <v>100</v>
      </c>
      <c r="AL11" s="173">
        <v>0.3</v>
      </c>
      <c r="AM11" s="173">
        <f t="shared" si="6"/>
        <v>0.2</v>
      </c>
      <c r="AN11" s="173" t="e">
        <f>IF(#REF!&gt;0,Données!AM11,AN10)</f>
        <v>#REF!</v>
      </c>
      <c r="AP11" s="173"/>
      <c r="AT11" s="183">
        <v>0.25</v>
      </c>
      <c r="AU11" s="180" t="e">
        <f t="shared" si="2"/>
        <v>#REF!</v>
      </c>
      <c r="AV11" s="180" t="e">
        <f t="shared" si="3"/>
        <v>#REF!</v>
      </c>
      <c r="AW11" s="180" t="e">
        <f t="shared" si="4"/>
        <v>#REF!</v>
      </c>
      <c r="AX11" s="180" t="e">
        <f t="shared" si="5"/>
        <v>#REF!</v>
      </c>
      <c r="AY11" s="172" t="e">
        <f t="shared" si="7"/>
        <v>#REF!</v>
      </c>
      <c r="BE11" s="590" t="s">
        <v>313</v>
      </c>
      <c r="BF11" s="590"/>
      <c r="BG11" s="590"/>
      <c r="BH11" s="590"/>
      <c r="BI11" s="590"/>
      <c r="BJ11" s="590"/>
      <c r="BK11" s="590"/>
      <c r="BL11" s="590"/>
      <c r="BM11" s="590"/>
    </row>
    <row r="12" spans="1:65" ht="15.75">
      <c r="E12" s="172" t="s">
        <v>293</v>
      </c>
      <c r="F12" s="184" t="s">
        <v>283</v>
      </c>
      <c r="G12" s="172" t="s">
        <v>270</v>
      </c>
      <c r="H12" s="172" t="s">
        <v>329</v>
      </c>
      <c r="AI12" s="172">
        <v>6</v>
      </c>
      <c r="AJ12" s="172">
        <f t="shared" si="8"/>
        <v>0</v>
      </c>
      <c r="AK12" s="172">
        <v>150</v>
      </c>
      <c r="AL12" s="173">
        <v>0.4</v>
      </c>
      <c r="AM12" s="173">
        <f t="shared" si="6"/>
        <v>0.2</v>
      </c>
      <c r="AN12" s="173" t="e">
        <f>IF(#REF!&gt;0,Données!AM12,AN11)</f>
        <v>#REF!</v>
      </c>
      <c r="AP12" s="173"/>
      <c r="AT12" s="183">
        <v>0.3</v>
      </c>
      <c r="AU12" s="180" t="e">
        <f>IF(AND(Resultat=AT12,Evalnrr=DIM_1),3,0)</f>
        <v>#REF!</v>
      </c>
      <c r="AV12" s="180" t="e">
        <f>IF(AND(Resultat=AT12,Evalnrr=Dim_2),3,0)</f>
        <v>#REF!</v>
      </c>
      <c r="AW12" s="180" t="e">
        <f>IF(AND(Resultat=AT12,Evalnrr=DIM_3),3,0)</f>
        <v>#REF!</v>
      </c>
      <c r="AX12" s="180" t="e">
        <f>IF(AND(Resultat=AT12,EvalNr=DIM_4),2,0)</f>
        <v>#REF!</v>
      </c>
      <c r="AY12" s="172" t="e">
        <f t="shared" si="7"/>
        <v>#REF!</v>
      </c>
      <c r="BA12" s="172">
        <v>1</v>
      </c>
      <c r="BB12" s="172">
        <v>1</v>
      </c>
      <c r="BE12" s="590" t="s">
        <v>317</v>
      </c>
      <c r="BF12" s="590"/>
      <c r="BG12" s="590"/>
      <c r="BH12" s="590"/>
      <c r="BI12" s="590"/>
      <c r="BJ12" s="590"/>
      <c r="BK12" s="590"/>
      <c r="BL12" s="590"/>
      <c r="BM12" s="590"/>
    </row>
    <row r="13" spans="1:65" ht="15.75">
      <c r="A13" s="172" t="s">
        <v>1</v>
      </c>
      <c r="E13" s="172" t="s">
        <v>294</v>
      </c>
      <c r="F13" s="184" t="s">
        <v>285</v>
      </c>
      <c r="G13" s="172" t="s">
        <v>269</v>
      </c>
      <c r="H13" s="172" t="s">
        <v>1</v>
      </c>
      <c r="AI13" s="172">
        <v>7</v>
      </c>
      <c r="AJ13" s="172">
        <f t="shared" si="8"/>
        <v>0</v>
      </c>
      <c r="AK13" s="172">
        <v>200</v>
      </c>
      <c r="AL13" s="173">
        <v>0.5</v>
      </c>
      <c r="AM13" s="173">
        <f t="shared" si="6"/>
        <v>0.2</v>
      </c>
      <c r="AN13" s="173" t="e">
        <f>IF(#REF!&gt;0,Données!AM13,AN12)</f>
        <v>#REF!</v>
      </c>
      <c r="AP13" s="173"/>
      <c r="AT13" s="183">
        <v>0.35</v>
      </c>
      <c r="AU13" s="180" t="e">
        <f>IF(AND(Resultat=AT13,Evalnrr=DIM_1),3,0)</f>
        <v>#REF!</v>
      </c>
      <c r="AV13" s="180" t="e">
        <f>IF(AND(Resultat=AT13,Evalnrr=Dim_2),3,0)</f>
        <v>#REF!</v>
      </c>
      <c r="AW13" s="180" t="e">
        <f>IF(AND(Resultat=AT13,Evalnrr=DIM_3),3,0)</f>
        <v>#REF!</v>
      </c>
      <c r="AX13" s="180" t="e">
        <f>IF(AND(Resultat=AT13,Evalnrr=DIM_4),2,0)</f>
        <v>#REF!</v>
      </c>
      <c r="AY13" s="172" t="e">
        <f t="shared" si="7"/>
        <v>#REF!</v>
      </c>
      <c r="BA13" s="172">
        <v>2</v>
      </c>
      <c r="BB13" s="172">
        <f>BB12</f>
        <v>1</v>
      </c>
      <c r="BE13" s="591" t="s">
        <v>318</v>
      </c>
      <c r="BF13" s="592"/>
      <c r="BG13" s="592"/>
      <c r="BH13" s="592"/>
      <c r="BI13" s="592"/>
      <c r="BJ13" s="592"/>
      <c r="BK13" s="592"/>
      <c r="BL13" s="592"/>
      <c r="BM13" s="592"/>
    </row>
    <row r="14" spans="1:65">
      <c r="A14" s="185" t="e">
        <f>1-A16</f>
        <v>#REF!</v>
      </c>
      <c r="F14" s="172" t="s">
        <v>274</v>
      </c>
      <c r="G14" s="172" t="s">
        <v>261</v>
      </c>
      <c r="AI14" s="172">
        <v>8</v>
      </c>
      <c r="AJ14" s="172">
        <f t="shared" si="8"/>
        <v>0</v>
      </c>
      <c r="AK14" s="172">
        <v>300</v>
      </c>
      <c r="AL14" s="173">
        <v>0.6</v>
      </c>
      <c r="AM14" s="173">
        <f t="shared" si="6"/>
        <v>0.2</v>
      </c>
      <c r="AN14" s="173" t="e">
        <f>IF(#REF!&gt;0,Données!AM14,AN13)</f>
        <v>#REF!</v>
      </c>
      <c r="AP14" s="173"/>
      <c r="AT14" s="183">
        <v>0.39999999999999997</v>
      </c>
      <c r="AU14" s="180" t="e">
        <f>IF(AND(Resultat=AT14,Evalnrr=DIM_1),3,0)</f>
        <v>#REF!</v>
      </c>
      <c r="AV14" s="180" t="e">
        <f>IF(AND(Resultat=AT14,Evalnrr=Dim_2),3,0)</f>
        <v>#REF!</v>
      </c>
      <c r="AW14" s="180" t="e">
        <f>IF(AND(Resultat=AT14,Evalnrr=DIM_3),4,0)</f>
        <v>#REF!</v>
      </c>
      <c r="AX14" s="180" t="e">
        <f>IF(AND(Resultat=AT14,Evalnrr=DIM_4),2,0)</f>
        <v>#REF!</v>
      </c>
      <c r="AY14" s="172" t="e">
        <f t="shared" si="7"/>
        <v>#REF!</v>
      </c>
      <c r="BA14" s="172">
        <v>3</v>
      </c>
      <c r="BB14" s="172">
        <v>2</v>
      </c>
      <c r="BE14" s="590" t="s">
        <v>316</v>
      </c>
      <c r="BF14" s="590"/>
      <c r="BG14" s="590"/>
      <c r="BH14" s="590"/>
      <c r="BI14" s="590"/>
      <c r="BJ14" s="590"/>
      <c r="BK14" s="590"/>
      <c r="BL14" s="590"/>
      <c r="BM14" s="590"/>
    </row>
    <row r="15" spans="1:65" ht="18.75">
      <c r="A15" s="185"/>
      <c r="F15" s="182" t="s">
        <v>280</v>
      </c>
      <c r="G15" s="172" t="s">
        <v>20</v>
      </c>
      <c r="AI15" s="172">
        <v>9</v>
      </c>
      <c r="AJ15" s="172">
        <f t="shared" si="8"/>
        <v>0</v>
      </c>
      <c r="AK15" s="172">
        <v>400</v>
      </c>
      <c r="AL15" s="173">
        <v>0.7</v>
      </c>
      <c r="AM15" s="173">
        <f t="shared" si="6"/>
        <v>0.2</v>
      </c>
      <c r="AN15" s="173" t="e">
        <f>IF(#REF!&gt;0,Données!AM15,AN14)</f>
        <v>#REF!</v>
      </c>
      <c r="AP15" s="173"/>
      <c r="AT15" s="183">
        <v>0.44999999999999996</v>
      </c>
      <c r="AU15" s="180" t="e">
        <f>IF(AND(Resultat=AT15,Evalnrr=DIM_1),4,0)</f>
        <v>#REF!</v>
      </c>
      <c r="AV15" s="180" t="e">
        <f>IF(AND(Resultat=AT15,Evalnrr=Dim_2),4,0)</f>
        <v>#REF!</v>
      </c>
      <c r="AW15" s="180" t="e">
        <f>IF(AND(Resultat=AT15,Evalnrr=DIM_3),3,0)</f>
        <v>#REF!</v>
      </c>
      <c r="AX15" s="180" t="e">
        <f>IF(AND(Resultat=AT15,Evalnrr=DIM_4),2,0)</f>
        <v>#REF!</v>
      </c>
      <c r="AY15" s="172" t="e">
        <f t="shared" si="7"/>
        <v>#REF!</v>
      </c>
      <c r="BA15" s="172">
        <v>4</v>
      </c>
      <c r="BB15" s="172">
        <v>2</v>
      </c>
      <c r="BE15" s="592" t="s">
        <v>147</v>
      </c>
      <c r="BF15" s="592"/>
      <c r="BG15" s="592"/>
      <c r="BH15" s="592"/>
      <c r="BI15" s="592"/>
      <c r="BJ15" s="592"/>
      <c r="BK15" s="592"/>
      <c r="BL15" s="592"/>
      <c r="BM15" s="592"/>
    </row>
    <row r="16" spans="1:65" ht="15.75">
      <c r="A16" s="176" t="e">
        <f>Resultat</f>
        <v>#REF!</v>
      </c>
      <c r="F16" s="184" t="s">
        <v>284</v>
      </c>
      <c r="G16" s="172" t="s">
        <v>6</v>
      </c>
      <c r="U16" s="178"/>
      <c r="AI16" s="172">
        <v>10</v>
      </c>
      <c r="AJ16" s="172">
        <f t="shared" si="8"/>
        <v>0</v>
      </c>
      <c r="AK16" s="172">
        <v>600</v>
      </c>
      <c r="AL16" s="173">
        <v>0.8</v>
      </c>
      <c r="AM16" s="173">
        <f t="shared" si="6"/>
        <v>0.2</v>
      </c>
      <c r="AN16" s="173" t="e">
        <f>IF(#REF!&gt;0,Données!AM16,AN15)</f>
        <v>#REF!</v>
      </c>
      <c r="AP16" s="173"/>
      <c r="AT16" s="183">
        <v>0.49999999999999994</v>
      </c>
      <c r="AU16" s="180" t="e">
        <f>IF(AND(Resultat=AT16,Evalnrr=DIM_1),4,0)</f>
        <v>#REF!</v>
      </c>
      <c r="AV16" s="180" t="e">
        <f>IF(AND(Resultat=AT16,Evalnrr=Dim_2),4,0)</f>
        <v>#REF!</v>
      </c>
      <c r="AW16" s="180" t="e">
        <f>IF(AND(Resultat=AT16,Evalnrr=DIM_3),3,0)</f>
        <v>#REF!</v>
      </c>
      <c r="AX16" s="180" t="e">
        <f>IF(AND(Resultat=AT16,Evalnrr=DIM_4),3,0)</f>
        <v>#REF!</v>
      </c>
      <c r="AY16" s="172" t="e">
        <f t="shared" si="7"/>
        <v>#REF!</v>
      </c>
      <c r="BA16" s="172">
        <v>5</v>
      </c>
      <c r="BB16" s="172">
        <v>3</v>
      </c>
    </row>
    <row r="17" spans="1:54" ht="15.75">
      <c r="F17" s="184" t="s">
        <v>281</v>
      </c>
      <c r="G17" s="172" t="s">
        <v>4</v>
      </c>
      <c r="V17" s="178"/>
      <c r="W17" s="178"/>
      <c r="X17" s="178"/>
      <c r="Y17" s="178"/>
      <c r="Z17" s="178"/>
      <c r="AA17" s="178"/>
      <c r="AB17" s="178"/>
      <c r="AC17" s="178"/>
      <c r="AD17" s="178"/>
      <c r="AE17" s="178"/>
      <c r="AF17" s="178"/>
      <c r="AG17" s="178"/>
      <c r="AT17" s="183">
        <v>0.54999999999999993</v>
      </c>
      <c r="AU17" s="180" t="e">
        <f>IF(AND(Resultat=AT17,Evalnrr=DIM_1),4,0)</f>
        <v>#REF!</v>
      </c>
      <c r="AV17" s="180" t="e">
        <f>IF(AND(Resultat=AT17,Evalnrr=Dim_2),4,0)</f>
        <v>#REF!</v>
      </c>
      <c r="AW17" s="180" t="e">
        <f>IF(AND(Resultat=AT17,Evalnrr=DIM_3),4,0)</f>
        <v>#REF!</v>
      </c>
      <c r="AX17" s="180" t="e">
        <f>IF(AND(Resultat=AT17,Evalnrr=DIM_4),3,0)</f>
        <v>#REF!</v>
      </c>
      <c r="AY17" s="172" t="e">
        <f t="shared" si="7"/>
        <v>#REF!</v>
      </c>
      <c r="BA17" s="172">
        <v>6</v>
      </c>
      <c r="BB17" s="172">
        <v>3</v>
      </c>
    </row>
    <row r="18" spans="1:54">
      <c r="E18" s="178" t="s">
        <v>54</v>
      </c>
      <c r="F18" s="178"/>
      <c r="G18" s="172" t="s">
        <v>324</v>
      </c>
      <c r="AT18" s="183">
        <v>0.6</v>
      </c>
      <c r="AU18" s="180" t="e">
        <f>IF(AND(Resultat=AT18,Evalnrr=DIM_1),4,0)</f>
        <v>#REF!</v>
      </c>
      <c r="AV18" s="180" t="e">
        <f>IF(AND(Resultat=AT18,Evalnrr=Dim_2),4,0)</f>
        <v>#REF!</v>
      </c>
      <c r="AW18" s="180" t="e">
        <f>IF(AND(Resultat=AT18,Evalnrr=DIM_3),4,0)</f>
        <v>#REF!</v>
      </c>
      <c r="AX18" s="180" t="e">
        <f>IF(AND(Resultat=AT18,Evalnrr=DIM_4),4,0)</f>
        <v>#REF!</v>
      </c>
      <c r="AY18" s="172" t="e">
        <f t="shared" si="7"/>
        <v>#REF!</v>
      </c>
      <c r="BA18" s="172">
        <v>7</v>
      </c>
      <c r="BB18" s="172">
        <v>4</v>
      </c>
    </row>
    <row r="19" spans="1:54">
      <c r="A19" s="134" t="s">
        <v>412</v>
      </c>
      <c r="B19" s="134"/>
      <c r="F19" s="172" t="s">
        <v>0</v>
      </c>
      <c r="G19" s="172" t="s">
        <v>0</v>
      </c>
      <c r="T19" s="178"/>
      <c r="AT19" s="183">
        <v>0.65</v>
      </c>
      <c r="AU19" s="180" t="e">
        <f>IF(AND(Resultat=AT19,Evalnrr=DIM_1),4,0)</f>
        <v>#REF!</v>
      </c>
      <c r="AV19" s="180" t="e">
        <f>IF(AND(Resultat=AT19,Evalnrr=Dim_2),4,0)</f>
        <v>#REF!</v>
      </c>
      <c r="AW19" s="180" t="e">
        <f>IF(AND(Resultat=AT19,Evalnrr=DIM_3),4,0)</f>
        <v>#REF!</v>
      </c>
      <c r="AX19" s="180" t="e">
        <f>IF(AND(Resultat=AT19,Evalnrr=DIM_4),4,0)</f>
        <v>#REF!</v>
      </c>
      <c r="AY19" s="172" t="e">
        <f t="shared" si="7"/>
        <v>#REF!</v>
      </c>
      <c r="BA19" s="172">
        <v>8</v>
      </c>
      <c r="BB19" s="172">
        <v>4</v>
      </c>
    </row>
    <row r="20" spans="1:54">
      <c r="A20" s="186" t="s">
        <v>413</v>
      </c>
      <c r="B20" s="134">
        <v>42</v>
      </c>
      <c r="F20" s="172" t="s">
        <v>35</v>
      </c>
      <c r="G20" s="172" t="s">
        <v>3</v>
      </c>
      <c r="T20" s="178"/>
      <c r="AT20" s="183">
        <v>0.7</v>
      </c>
      <c r="AU20" s="180" t="e">
        <f t="shared" ref="AU20:AU26" si="9">IF(AND(Resultat=AT20,Evalnrr=DIM_1),5,0)</f>
        <v>#REF!</v>
      </c>
      <c r="AV20" s="180" t="e">
        <f t="shared" ref="AV20:AV26" si="10">IF(AND(Resultat=AT20,Evalnrr=Dim_2),5,0)</f>
        <v>#REF!</v>
      </c>
      <c r="AW20" s="180" t="e">
        <f t="shared" ref="AW20:AW26" si="11">IF(AND(Resultat=AT20,Evalnrr=DIM_3),5,0)</f>
        <v>#REF!</v>
      </c>
      <c r="AX20" s="180" t="e">
        <f t="shared" ref="AX20:AX26" si="12">IF(AND(Resultat=AT20,Evalnrr=DIM_4),5,0)</f>
        <v>#REF!</v>
      </c>
      <c r="AY20" s="172" t="e">
        <f t="shared" si="7"/>
        <v>#REF!</v>
      </c>
      <c r="BA20" s="172">
        <v>9</v>
      </c>
      <c r="BB20" s="172">
        <v>4</v>
      </c>
    </row>
    <row r="21" spans="1:54">
      <c r="A21" s="134" t="s">
        <v>414</v>
      </c>
      <c r="B21" s="134">
        <v>40</v>
      </c>
      <c r="F21" s="172" t="s">
        <v>36</v>
      </c>
      <c r="G21" s="172" t="s">
        <v>19</v>
      </c>
      <c r="T21" s="178"/>
      <c r="AT21" s="183">
        <v>0.75</v>
      </c>
      <c r="AU21" s="180" t="e">
        <f t="shared" si="9"/>
        <v>#REF!</v>
      </c>
      <c r="AV21" s="180" t="e">
        <f t="shared" si="10"/>
        <v>#REF!</v>
      </c>
      <c r="AW21" s="180" t="e">
        <f t="shared" si="11"/>
        <v>#REF!</v>
      </c>
      <c r="AX21" s="180" t="e">
        <f t="shared" si="12"/>
        <v>#REF!</v>
      </c>
      <c r="AY21" s="172" t="e">
        <f t="shared" si="7"/>
        <v>#REF!</v>
      </c>
      <c r="BA21" s="172">
        <v>10</v>
      </c>
      <c r="BB21" s="172">
        <v>4</v>
      </c>
    </row>
    <row r="22" spans="1:54">
      <c r="A22" s="134" t="s">
        <v>333</v>
      </c>
      <c r="B22" s="134">
        <v>41</v>
      </c>
      <c r="F22" s="172" t="s">
        <v>37</v>
      </c>
      <c r="G22" s="172" t="s">
        <v>8</v>
      </c>
      <c r="T22" s="178"/>
      <c r="AT22" s="183">
        <v>0.8</v>
      </c>
      <c r="AU22" s="180" t="e">
        <f t="shared" si="9"/>
        <v>#REF!</v>
      </c>
      <c r="AV22" s="180" t="e">
        <f t="shared" si="10"/>
        <v>#REF!</v>
      </c>
      <c r="AW22" s="180" t="e">
        <f t="shared" si="11"/>
        <v>#REF!</v>
      </c>
      <c r="AX22" s="180" t="e">
        <f t="shared" si="12"/>
        <v>#REF!</v>
      </c>
      <c r="AY22" s="172" t="e">
        <f t="shared" si="7"/>
        <v>#REF!</v>
      </c>
    </row>
    <row r="23" spans="1:54">
      <c r="A23" s="134" t="s">
        <v>415</v>
      </c>
      <c r="B23" s="134">
        <v>43</v>
      </c>
      <c r="F23" s="172" t="s">
        <v>55</v>
      </c>
      <c r="G23" s="172" t="s">
        <v>271</v>
      </c>
      <c r="T23" s="178"/>
      <c r="AT23" s="183">
        <v>0.85000000000000009</v>
      </c>
      <c r="AU23" s="180" t="e">
        <f t="shared" si="9"/>
        <v>#REF!</v>
      </c>
      <c r="AV23" s="180" t="e">
        <f t="shared" si="10"/>
        <v>#REF!</v>
      </c>
      <c r="AW23" s="180" t="e">
        <f t="shared" si="11"/>
        <v>#REF!</v>
      </c>
      <c r="AX23" s="180" t="e">
        <f t="shared" si="12"/>
        <v>#REF!</v>
      </c>
      <c r="AY23" s="172" t="e">
        <f t="shared" si="7"/>
        <v>#REF!</v>
      </c>
    </row>
    <row r="24" spans="1:54">
      <c r="A24" s="134" t="s">
        <v>416</v>
      </c>
      <c r="B24" s="134">
        <v>11</v>
      </c>
      <c r="F24" s="172" t="s">
        <v>56</v>
      </c>
      <c r="G24" s="172" t="s">
        <v>334</v>
      </c>
      <c r="T24" s="178"/>
      <c r="AT24" s="183">
        <v>0.90000000000000013</v>
      </c>
      <c r="AU24" s="180" t="e">
        <f t="shared" si="9"/>
        <v>#REF!</v>
      </c>
      <c r="AV24" s="180" t="e">
        <f t="shared" si="10"/>
        <v>#REF!</v>
      </c>
      <c r="AW24" s="180" t="e">
        <f t="shared" si="11"/>
        <v>#REF!</v>
      </c>
      <c r="AX24" s="180" t="e">
        <f t="shared" si="12"/>
        <v>#REF!</v>
      </c>
      <c r="AY24" s="172" t="e">
        <f t="shared" si="7"/>
        <v>#REF!</v>
      </c>
      <c r="BA24" s="172" t="e">
        <f>VLOOKUP(Résultat,BA4:BB9,2)</f>
        <v>#REF!</v>
      </c>
    </row>
    <row r="25" spans="1:54">
      <c r="A25" s="134" t="s">
        <v>399</v>
      </c>
      <c r="B25" s="134">
        <f>B24</f>
        <v>11</v>
      </c>
      <c r="F25" s="172" t="s">
        <v>57</v>
      </c>
      <c r="G25" s="172" t="s">
        <v>2</v>
      </c>
      <c r="T25" s="178"/>
      <c r="AT25" s="183">
        <v>0.95000000000000018</v>
      </c>
      <c r="AU25" s="180" t="e">
        <f t="shared" si="9"/>
        <v>#REF!</v>
      </c>
      <c r="AV25" s="180" t="e">
        <f t="shared" si="10"/>
        <v>#REF!</v>
      </c>
      <c r="AW25" s="180" t="e">
        <f t="shared" si="11"/>
        <v>#REF!</v>
      </c>
      <c r="AX25" s="180" t="e">
        <f t="shared" si="12"/>
        <v>#REF!</v>
      </c>
      <c r="AY25" s="172" t="e">
        <f t="shared" si="7"/>
        <v>#REF!</v>
      </c>
    </row>
    <row r="26" spans="1:54">
      <c r="A26" s="134" t="s">
        <v>417</v>
      </c>
      <c r="B26" s="134">
        <f>B24+1</f>
        <v>12</v>
      </c>
      <c r="F26" s="172" t="s">
        <v>58</v>
      </c>
      <c r="G26" s="172" t="s">
        <v>338</v>
      </c>
      <c r="T26" s="178"/>
      <c r="AT26" s="183">
        <v>1.0000000000000002</v>
      </c>
      <c r="AU26" s="180" t="e">
        <f t="shared" si="9"/>
        <v>#REF!</v>
      </c>
      <c r="AV26" s="180" t="e">
        <f t="shared" si="10"/>
        <v>#REF!</v>
      </c>
      <c r="AW26" s="180" t="e">
        <f t="shared" si="11"/>
        <v>#REF!</v>
      </c>
      <c r="AX26" s="180" t="e">
        <f t="shared" si="12"/>
        <v>#REF!</v>
      </c>
      <c r="AY26" s="172" t="e">
        <f t="shared" si="7"/>
        <v>#REF!</v>
      </c>
    </row>
    <row r="27" spans="1:54">
      <c r="A27" s="134" t="s">
        <v>402</v>
      </c>
      <c r="B27" s="134">
        <f>B26</f>
        <v>12</v>
      </c>
      <c r="F27" s="172" t="s">
        <v>59</v>
      </c>
      <c r="G27" s="172" t="s">
        <v>339</v>
      </c>
      <c r="T27" s="178"/>
    </row>
    <row r="28" spans="1:54">
      <c r="A28" s="134" t="s">
        <v>418</v>
      </c>
      <c r="B28" s="134">
        <f>B26+1</f>
        <v>13</v>
      </c>
      <c r="F28" s="172" t="s">
        <v>60</v>
      </c>
      <c r="G28" s="172" t="s">
        <v>18</v>
      </c>
      <c r="T28" s="178"/>
      <c r="AU28" s="172" t="e">
        <f>EvalNr</f>
        <v>#REF!</v>
      </c>
      <c r="AV28" s="172" t="e">
        <f>LOOKUP(EvalNr,BA12:BA21,BB12:BB21)</f>
        <v>#REF!</v>
      </c>
      <c r="AW28" s="177" t="e">
        <f>Resultat</f>
        <v>#REF!</v>
      </c>
      <c r="AY28" s="178" t="e">
        <f>SUM(AY6:AY26)</f>
        <v>#REF!</v>
      </c>
      <c r="AZ28" s="172" t="e">
        <f>LOOKUP(AY28,BA4:BA10,BB4:BB10)</f>
        <v>#REF!</v>
      </c>
    </row>
    <row r="29" spans="1:54" ht="15.75" thickBot="1">
      <c r="A29" s="134" t="s">
        <v>403</v>
      </c>
      <c r="B29" s="134">
        <f>B28</f>
        <v>13</v>
      </c>
      <c r="G29" s="178" t="s">
        <v>34</v>
      </c>
      <c r="H29" s="178" t="s">
        <v>62</v>
      </c>
      <c r="I29" s="178" t="s">
        <v>68</v>
      </c>
      <c r="J29" s="178" t="s">
        <v>83</v>
      </c>
      <c r="K29" s="178" t="s">
        <v>102</v>
      </c>
      <c r="L29" s="178" t="s">
        <v>119</v>
      </c>
      <c r="M29" s="178" t="s">
        <v>135</v>
      </c>
      <c r="N29" s="178" t="s">
        <v>153</v>
      </c>
      <c r="O29" s="178" t="s">
        <v>169</v>
      </c>
      <c r="P29" s="178" t="s">
        <v>183</v>
      </c>
      <c r="Q29" s="178" t="s">
        <v>185</v>
      </c>
      <c r="R29" s="178" t="s">
        <v>188</v>
      </c>
      <c r="AU29" s="172" t="s">
        <v>3</v>
      </c>
    </row>
    <row r="30" spans="1:54" ht="15.75" thickBot="1">
      <c r="A30" s="134" t="s">
        <v>419</v>
      </c>
      <c r="B30" s="134">
        <f>B28+1</f>
        <v>14</v>
      </c>
      <c r="G30" s="178" t="s">
        <v>256</v>
      </c>
      <c r="H30" s="178" t="s">
        <v>257</v>
      </c>
      <c r="I30" s="178" t="s">
        <v>258</v>
      </c>
      <c r="J30" s="178" t="s">
        <v>259</v>
      </c>
      <c r="K30" s="178" t="s">
        <v>262</v>
      </c>
      <c r="L30" s="178" t="s">
        <v>263</v>
      </c>
      <c r="M30" s="178" t="s">
        <v>264</v>
      </c>
      <c r="N30" s="178" t="s">
        <v>265</v>
      </c>
      <c r="O30" s="178" t="s">
        <v>266</v>
      </c>
      <c r="P30" s="178" t="s">
        <v>260</v>
      </c>
      <c r="Q30" s="178" t="s">
        <v>267</v>
      </c>
      <c r="R30" s="178" t="s">
        <v>268</v>
      </c>
      <c r="AT30" s="187" t="s">
        <v>302</v>
      </c>
    </row>
    <row r="31" spans="1:54" ht="15" customHeight="1">
      <c r="A31" s="134" t="s">
        <v>407</v>
      </c>
      <c r="B31" s="134">
        <f>B30</f>
        <v>14</v>
      </c>
      <c r="F31" s="172" t="s">
        <v>35</v>
      </c>
      <c r="G31" s="172" t="s">
        <v>33</v>
      </c>
      <c r="H31" s="172" t="s">
        <v>33</v>
      </c>
      <c r="I31" s="172" t="s">
        <v>33</v>
      </c>
      <c r="J31" s="172" t="s">
        <v>84</v>
      </c>
      <c r="K31" s="172" t="s">
        <v>84</v>
      </c>
      <c r="L31" s="172" t="s">
        <v>84</v>
      </c>
      <c r="M31" s="172" t="s">
        <v>307</v>
      </c>
      <c r="N31" s="172" t="str">
        <f>M31</f>
        <v>L'opinion du client et le timing</v>
      </c>
      <c r="O31" s="172" t="str">
        <f>M31</f>
        <v>L'opinion du client et le timing</v>
      </c>
      <c r="P31" s="172" t="s">
        <v>308</v>
      </c>
      <c r="Q31" s="172" t="str">
        <f>P31</f>
        <v>La gestion de la relation</v>
      </c>
      <c r="R31" s="172" t="str">
        <f>Q31</f>
        <v>La gestion de la relation</v>
      </c>
      <c r="U31" s="178"/>
      <c r="AT31" s="187" t="s">
        <v>301</v>
      </c>
    </row>
    <row r="32" spans="1:54" ht="15" customHeight="1">
      <c r="A32" s="134" t="s">
        <v>420</v>
      </c>
      <c r="B32" s="134">
        <f>B30+1</f>
        <v>15</v>
      </c>
      <c r="F32" s="172" t="s">
        <v>36</v>
      </c>
      <c r="G32" s="172" t="s">
        <v>61</v>
      </c>
      <c r="H32" s="172" t="s">
        <v>61</v>
      </c>
      <c r="I32" s="172" t="s">
        <v>61</v>
      </c>
      <c r="J32" s="172" t="s">
        <v>61</v>
      </c>
      <c r="K32" s="172" t="s">
        <v>61</v>
      </c>
      <c r="L32" s="172" t="s">
        <v>61</v>
      </c>
      <c r="M32" s="172" t="s">
        <v>61</v>
      </c>
      <c r="N32" s="172" t="s">
        <v>61</v>
      </c>
      <c r="O32" s="172" t="s">
        <v>61</v>
      </c>
      <c r="P32" s="172" t="s">
        <v>61</v>
      </c>
      <c r="Q32" s="172" t="s">
        <v>61</v>
      </c>
      <c r="R32" s="172" t="s">
        <v>61</v>
      </c>
      <c r="V32" s="178"/>
      <c r="W32" s="178"/>
      <c r="X32" s="178"/>
      <c r="Y32" s="178"/>
      <c r="Z32" s="178"/>
      <c r="AA32" s="178"/>
      <c r="AB32" s="178"/>
      <c r="AC32" s="178"/>
      <c r="AD32" s="178"/>
      <c r="AE32" s="178"/>
      <c r="AF32" s="178"/>
      <c r="AG32" s="178"/>
      <c r="AT32" s="188" t="s">
        <v>300</v>
      </c>
    </row>
    <row r="33" spans="1:46">
      <c r="A33" s="134" t="s">
        <v>404</v>
      </c>
      <c r="B33" s="134">
        <f>B32</f>
        <v>15</v>
      </c>
      <c r="F33" s="172" t="s">
        <v>37</v>
      </c>
      <c r="G33" s="172" t="s">
        <v>7</v>
      </c>
      <c r="H33" s="172" t="s">
        <v>21</v>
      </c>
      <c r="I33" s="172" t="s">
        <v>67</v>
      </c>
      <c r="J33" s="172" t="s">
        <v>103</v>
      </c>
      <c r="K33" s="172" t="s">
        <v>85</v>
      </c>
      <c r="L33" s="172" t="s">
        <v>120</v>
      </c>
      <c r="M33" s="172" t="s">
        <v>136</v>
      </c>
      <c r="N33" s="172" t="s">
        <v>152</v>
      </c>
      <c r="O33" s="172" t="s">
        <v>170</v>
      </c>
      <c r="P33" s="172" t="s">
        <v>184</v>
      </c>
      <c r="Q33" s="172" t="s">
        <v>186</v>
      </c>
      <c r="R33" s="172" t="s">
        <v>187</v>
      </c>
      <c r="U33" s="178"/>
      <c r="AT33" s="188" t="s">
        <v>304</v>
      </c>
    </row>
    <row r="34" spans="1:46" ht="17.45" customHeight="1">
      <c r="A34" s="134" t="s">
        <v>421</v>
      </c>
      <c r="B34" s="134">
        <f>B32+1</f>
        <v>16</v>
      </c>
      <c r="F34" s="172" t="s">
        <v>38</v>
      </c>
      <c r="G34" s="172" t="s">
        <v>12</v>
      </c>
      <c r="H34" s="172" t="s">
        <v>25</v>
      </c>
      <c r="I34" s="189" t="s">
        <v>80</v>
      </c>
      <c r="J34" s="172" t="s">
        <v>344</v>
      </c>
      <c r="K34" s="172" t="s">
        <v>96</v>
      </c>
      <c r="L34" s="172" t="s">
        <v>349</v>
      </c>
      <c r="M34" s="172" t="s">
        <v>148</v>
      </c>
      <c r="N34" s="172" t="s">
        <v>164</v>
      </c>
      <c r="O34" s="172" t="s">
        <v>182</v>
      </c>
      <c r="P34" s="172" t="s">
        <v>196</v>
      </c>
      <c r="Q34" s="172" t="s">
        <v>214</v>
      </c>
      <c r="R34" s="172" t="s">
        <v>227</v>
      </c>
      <c r="U34" s="178"/>
    </row>
    <row r="35" spans="1:46">
      <c r="A35" s="134" t="s">
        <v>405</v>
      </c>
      <c r="B35" s="134">
        <f>B34</f>
        <v>16</v>
      </c>
      <c r="F35" s="172" t="s">
        <v>39</v>
      </c>
      <c r="G35" s="172" t="s">
        <v>340</v>
      </c>
      <c r="H35" s="172" t="s">
        <v>26</v>
      </c>
      <c r="I35" s="189" t="s">
        <v>78</v>
      </c>
      <c r="J35" s="172" t="s">
        <v>109</v>
      </c>
      <c r="K35" s="172" t="s">
        <v>97</v>
      </c>
      <c r="L35" s="172" t="s">
        <v>129</v>
      </c>
      <c r="M35" s="172" t="s">
        <v>147</v>
      </c>
      <c r="N35" s="172" t="s">
        <v>165</v>
      </c>
      <c r="O35" s="172" t="s">
        <v>178</v>
      </c>
      <c r="P35" s="172" t="s">
        <v>199</v>
      </c>
      <c r="Q35" s="172" t="s">
        <v>212</v>
      </c>
      <c r="R35" s="172" t="s">
        <v>228</v>
      </c>
      <c r="U35" s="178"/>
    </row>
    <row r="36" spans="1:46">
      <c r="A36" s="134" t="s">
        <v>422</v>
      </c>
      <c r="B36" s="134">
        <f>B34+1</f>
        <v>17</v>
      </c>
      <c r="F36" s="172" t="s">
        <v>40</v>
      </c>
      <c r="G36" s="172" t="s">
        <v>13</v>
      </c>
      <c r="H36" s="172" t="s">
        <v>27</v>
      </c>
      <c r="I36" s="189" t="s">
        <v>348</v>
      </c>
      <c r="J36" s="172" t="s">
        <v>111</v>
      </c>
      <c r="K36" s="172" t="s">
        <v>98</v>
      </c>
      <c r="L36" s="172" t="s">
        <v>130</v>
      </c>
      <c r="M36" s="172" t="s">
        <v>150</v>
      </c>
      <c r="N36" s="172" t="s">
        <v>166</v>
      </c>
      <c r="O36" s="190" t="s">
        <v>179</v>
      </c>
      <c r="P36" s="172" t="s">
        <v>200</v>
      </c>
      <c r="Q36" s="172" t="s">
        <v>215</v>
      </c>
      <c r="R36" s="172" t="s">
        <v>229</v>
      </c>
      <c r="U36" s="178"/>
    </row>
    <row r="37" spans="1:46">
      <c r="A37" s="134" t="s">
        <v>406</v>
      </c>
      <c r="B37" s="134">
        <f>B36</f>
        <v>17</v>
      </c>
      <c r="F37" s="172" t="s">
        <v>41</v>
      </c>
      <c r="G37" s="172" t="s">
        <v>14</v>
      </c>
      <c r="H37" s="172" t="s">
        <v>28</v>
      </c>
      <c r="I37" s="189" t="s">
        <v>79</v>
      </c>
      <c r="J37" s="172" t="s">
        <v>110</v>
      </c>
      <c r="K37" s="172" t="s">
        <v>99</v>
      </c>
      <c r="L37" s="172" t="s">
        <v>131</v>
      </c>
      <c r="M37" s="172" t="s">
        <v>149</v>
      </c>
      <c r="N37" s="172" t="s">
        <v>341</v>
      </c>
      <c r="O37" s="172" t="s">
        <v>180</v>
      </c>
      <c r="P37" s="172" t="s">
        <v>197</v>
      </c>
      <c r="Q37" s="172" t="s">
        <v>213</v>
      </c>
      <c r="R37" s="172" t="s">
        <v>230</v>
      </c>
      <c r="U37" s="178"/>
    </row>
    <row r="38" spans="1:46">
      <c r="A38" s="134" t="s">
        <v>423</v>
      </c>
      <c r="B38" s="134">
        <f>B36+1</f>
        <v>18</v>
      </c>
      <c r="F38" s="172" t="s">
        <v>42</v>
      </c>
      <c r="G38" s="172" t="s">
        <v>347</v>
      </c>
      <c r="H38" s="172" t="s">
        <v>29</v>
      </c>
      <c r="I38" s="189" t="s">
        <v>81</v>
      </c>
      <c r="J38" s="172" t="s">
        <v>112</v>
      </c>
      <c r="K38" s="172" t="s">
        <v>86</v>
      </c>
      <c r="L38" s="172" t="s">
        <v>132</v>
      </c>
      <c r="M38" s="172" t="s">
        <v>151</v>
      </c>
      <c r="N38" s="172" t="s">
        <v>168</v>
      </c>
      <c r="O38" s="172" t="s">
        <v>181</v>
      </c>
      <c r="P38" s="172" t="s">
        <v>198</v>
      </c>
      <c r="Q38" s="172" t="s">
        <v>216</v>
      </c>
      <c r="R38" s="172" t="s">
        <v>231</v>
      </c>
      <c r="U38" s="178"/>
    </row>
    <row r="39" spans="1:46">
      <c r="A39" s="134" t="s">
        <v>424</v>
      </c>
      <c r="B39" s="134">
        <f>B38</f>
        <v>18</v>
      </c>
      <c r="F39" s="172" t="s">
        <v>43</v>
      </c>
      <c r="G39" s="172" t="s">
        <v>17</v>
      </c>
      <c r="H39" s="172" t="s">
        <v>30</v>
      </c>
      <c r="I39" s="190" t="s">
        <v>82</v>
      </c>
      <c r="J39" s="172" t="s">
        <v>113</v>
      </c>
      <c r="K39" s="172" t="s">
        <v>100</v>
      </c>
      <c r="L39" s="172" t="s">
        <v>100</v>
      </c>
      <c r="M39" s="172" t="s">
        <v>100</v>
      </c>
      <c r="N39" s="172" t="s">
        <v>167</v>
      </c>
      <c r="O39" s="172" t="s">
        <v>100</v>
      </c>
      <c r="P39" s="172" t="s">
        <v>100</v>
      </c>
      <c r="Q39" s="172" t="s">
        <v>100</v>
      </c>
      <c r="R39" s="172" t="s">
        <v>232</v>
      </c>
      <c r="U39" s="178"/>
    </row>
    <row r="40" spans="1:46">
      <c r="A40" s="134" t="s">
        <v>425</v>
      </c>
      <c r="B40" s="134">
        <f>B38+1</f>
        <v>19</v>
      </c>
      <c r="F40" s="172" t="s">
        <v>44</v>
      </c>
      <c r="G40" s="172" t="s">
        <v>10</v>
      </c>
      <c r="H40" s="172" t="s">
        <v>22</v>
      </c>
      <c r="I40" s="172" t="s">
        <v>69</v>
      </c>
      <c r="J40" s="172" t="s">
        <v>104</v>
      </c>
      <c r="K40" s="172" t="s">
        <v>87</v>
      </c>
      <c r="L40" s="172" t="s">
        <v>121</v>
      </c>
      <c r="M40" s="172" t="s">
        <v>137</v>
      </c>
      <c r="N40" s="172" t="s">
        <v>154</v>
      </c>
      <c r="O40" s="172" t="s">
        <v>171</v>
      </c>
      <c r="P40" s="172" t="s">
        <v>189</v>
      </c>
      <c r="Q40" s="172" t="s">
        <v>342</v>
      </c>
      <c r="R40" s="172" t="s">
        <v>217</v>
      </c>
      <c r="U40" s="178"/>
    </row>
    <row r="41" spans="1:46">
      <c r="A41" s="134" t="s">
        <v>426</v>
      </c>
      <c r="B41" s="134">
        <f>B40</f>
        <v>19</v>
      </c>
      <c r="F41" s="172" t="s">
        <v>45</v>
      </c>
      <c r="G41" s="172" t="s">
        <v>9</v>
      </c>
      <c r="H41" s="172" t="s">
        <v>23</v>
      </c>
      <c r="I41" s="172" t="s">
        <v>70</v>
      </c>
      <c r="J41" s="172" t="s">
        <v>105</v>
      </c>
      <c r="K41" s="172" t="s">
        <v>88</v>
      </c>
      <c r="L41" s="172" t="s">
        <v>122</v>
      </c>
      <c r="M41" s="172" t="s">
        <v>138</v>
      </c>
      <c r="N41" s="172" t="s">
        <v>155</v>
      </c>
      <c r="O41" s="172" t="s">
        <v>155</v>
      </c>
      <c r="P41" s="172" t="s">
        <v>190</v>
      </c>
      <c r="Q41" s="172" t="s">
        <v>203</v>
      </c>
      <c r="R41" s="172" t="s">
        <v>218</v>
      </c>
      <c r="U41" s="178"/>
    </row>
    <row r="42" spans="1:46">
      <c r="A42" s="134" t="s">
        <v>427</v>
      </c>
      <c r="B42" s="134">
        <f>B40+1</f>
        <v>20</v>
      </c>
      <c r="F42" s="172" t="s">
        <v>46</v>
      </c>
      <c r="G42" s="172" t="s">
        <v>15</v>
      </c>
      <c r="H42" s="172" t="s">
        <v>24</v>
      </c>
      <c r="I42" s="172" t="s">
        <v>73</v>
      </c>
      <c r="J42" s="172" t="s">
        <v>106</v>
      </c>
      <c r="K42" s="172" t="s">
        <v>101</v>
      </c>
      <c r="L42" s="172" t="s">
        <v>123</v>
      </c>
      <c r="M42" s="172" t="s">
        <v>139</v>
      </c>
      <c r="N42" s="172" t="s">
        <v>156</v>
      </c>
      <c r="O42" s="172" t="s">
        <v>156</v>
      </c>
      <c r="P42" s="172" t="s">
        <v>191</v>
      </c>
      <c r="Q42" s="172" t="s">
        <v>204</v>
      </c>
      <c r="R42" s="172" t="s">
        <v>219</v>
      </c>
    </row>
    <row r="43" spans="1:46">
      <c r="A43" s="134" t="s">
        <v>428</v>
      </c>
      <c r="B43" s="134">
        <f>B42</f>
        <v>20</v>
      </c>
      <c r="F43" s="172" t="s">
        <v>47</v>
      </c>
      <c r="G43" s="172" t="s">
        <v>16</v>
      </c>
      <c r="H43" s="172" t="s">
        <v>31</v>
      </c>
      <c r="I43" s="172" t="s">
        <v>71</v>
      </c>
      <c r="J43" s="172" t="s">
        <v>107</v>
      </c>
      <c r="K43" s="172" t="s">
        <v>89</v>
      </c>
      <c r="L43" s="172" t="s">
        <v>133</v>
      </c>
      <c r="M43" s="172" t="s">
        <v>140</v>
      </c>
      <c r="N43" s="172" t="s">
        <v>157</v>
      </c>
      <c r="O43" s="172" t="s">
        <v>157</v>
      </c>
      <c r="P43" s="172" t="s">
        <v>106</v>
      </c>
      <c r="Q43" s="172" t="s">
        <v>205</v>
      </c>
      <c r="R43" s="172" t="s">
        <v>220</v>
      </c>
      <c r="V43" s="172" t="str">
        <f>G30</f>
        <v>Environnement</v>
      </c>
      <c r="W43" s="172" t="str">
        <f t="shared" ref="W43:AG43" si="13">H30</f>
        <v>Influenceurs</v>
      </c>
      <c r="X43" s="172" t="str">
        <f t="shared" si="13"/>
        <v>Décideur</v>
      </c>
      <c r="Y43" s="172" t="str">
        <f t="shared" si="13"/>
        <v>Besoins</v>
      </c>
      <c r="Z43" s="172" t="str">
        <f t="shared" si="13"/>
        <v>Proposition</v>
      </c>
      <c r="AA43" s="172" t="str">
        <f t="shared" si="13"/>
        <v>Prix/performance</v>
      </c>
      <c r="AB43" s="172" t="str">
        <f t="shared" si="13"/>
        <v>Opinion du client</v>
      </c>
      <c r="AC43" s="172" t="str">
        <f t="shared" si="13"/>
        <v>Délai de décision</v>
      </c>
      <c r="AD43" s="172" t="str">
        <f t="shared" si="13"/>
        <v>Rythme négociation</v>
      </c>
      <c r="AE43" s="172" t="str">
        <f t="shared" si="13"/>
        <v>Relation</v>
      </c>
      <c r="AF43" s="172" t="str">
        <f t="shared" si="13"/>
        <v>Attitude client</v>
      </c>
      <c r="AG43" s="172" t="str">
        <f t="shared" si="13"/>
        <v>Activités client</v>
      </c>
    </row>
    <row r="44" spans="1:46">
      <c r="A44" s="134" t="s">
        <v>429</v>
      </c>
      <c r="B44" s="134">
        <f>B42+1</f>
        <v>21</v>
      </c>
      <c r="F44" s="172" t="s">
        <v>48</v>
      </c>
      <c r="G44" s="172" t="s">
        <v>11</v>
      </c>
      <c r="H44" s="172" t="s">
        <v>32</v>
      </c>
      <c r="I44" s="172" t="s">
        <v>72</v>
      </c>
      <c r="J44" s="172" t="s">
        <v>108</v>
      </c>
      <c r="K44" s="172" t="s">
        <v>90</v>
      </c>
      <c r="L44" s="172" t="s">
        <v>134</v>
      </c>
      <c r="M44" s="172" t="s">
        <v>141</v>
      </c>
      <c r="N44" s="172" t="s">
        <v>158</v>
      </c>
      <c r="O44" s="172" t="s">
        <v>172</v>
      </c>
      <c r="P44" s="172" t="s">
        <v>192</v>
      </c>
      <c r="Q44" s="172" t="s">
        <v>206</v>
      </c>
      <c r="R44" s="172" t="s">
        <v>221</v>
      </c>
      <c r="U44" s="178">
        <v>0</v>
      </c>
      <c r="V44" s="191">
        <f>ptsdim1</f>
        <v>0</v>
      </c>
      <c r="W44" s="191">
        <f>ptsdim2</f>
        <v>0</v>
      </c>
      <c r="X44" s="191">
        <f>ptsdim3</f>
        <v>0</v>
      </c>
      <c r="Y44" s="191">
        <f>ptsdim4</f>
        <v>0</v>
      </c>
      <c r="Z44" s="191">
        <f>ptsdim5</f>
        <v>0</v>
      </c>
      <c r="AA44" s="191">
        <f>ptsdim6</f>
        <v>0</v>
      </c>
      <c r="AB44" s="191">
        <f>ptsdim7</f>
        <v>0</v>
      </c>
      <c r="AC44" s="191">
        <f>ptsdim8</f>
        <v>0</v>
      </c>
      <c r="AD44" s="191">
        <f>ptsdim9</f>
        <v>0</v>
      </c>
      <c r="AE44" s="191">
        <f>ptsdim10</f>
        <v>0</v>
      </c>
      <c r="AF44" s="191">
        <f>ptsdim11</f>
        <v>0</v>
      </c>
      <c r="AG44" s="191">
        <f>ptsdim12</f>
        <v>0</v>
      </c>
    </row>
    <row r="45" spans="1:46">
      <c r="A45" s="134"/>
      <c r="B45" s="134"/>
      <c r="U45" s="178"/>
      <c r="V45" s="191" t="str">
        <f>AG43</f>
        <v>Activités client</v>
      </c>
      <c r="W45" s="191" t="str">
        <f>AF43</f>
        <v>Attitude client</v>
      </c>
      <c r="X45" s="191" t="str">
        <f>AE43</f>
        <v>Relation</v>
      </c>
      <c r="Y45" s="191" t="str">
        <f>AD43</f>
        <v>Rythme négociation</v>
      </c>
      <c r="Z45" s="191" t="str">
        <f>AC43</f>
        <v>Délai de décision</v>
      </c>
      <c r="AA45" s="191" t="str">
        <f>AB43</f>
        <v>Opinion du client</v>
      </c>
      <c r="AB45" s="191" t="str">
        <f>AA43</f>
        <v>Prix/performance</v>
      </c>
      <c r="AC45" s="191" t="str">
        <f>Z43</f>
        <v>Proposition</v>
      </c>
      <c r="AD45" s="191" t="str">
        <f>Y43</f>
        <v>Besoins</v>
      </c>
      <c r="AE45" s="191" t="str">
        <f>X43</f>
        <v>Décideur</v>
      </c>
      <c r="AF45" s="191" t="str">
        <f>W43</f>
        <v>Influenceurs</v>
      </c>
      <c r="AG45" s="191" t="str">
        <f>V43</f>
        <v>Environnement</v>
      </c>
    </row>
    <row r="46" spans="1:46">
      <c r="A46" s="134"/>
      <c r="B46" s="134"/>
      <c r="U46" s="178"/>
      <c r="V46" s="191">
        <f>AG44</f>
        <v>0</v>
      </c>
      <c r="W46" s="191">
        <f>AF44</f>
        <v>0</v>
      </c>
      <c r="X46" s="191">
        <f>AE44</f>
        <v>0</v>
      </c>
      <c r="Y46" s="191">
        <f>AD44</f>
        <v>0</v>
      </c>
      <c r="Z46" s="191">
        <f>AC44</f>
        <v>0</v>
      </c>
      <c r="AA46" s="191">
        <f>AB44</f>
        <v>0</v>
      </c>
      <c r="AB46" s="191">
        <f>AA44</f>
        <v>0</v>
      </c>
      <c r="AC46" s="191">
        <f>Z44</f>
        <v>0</v>
      </c>
      <c r="AD46" s="191">
        <f>Y44</f>
        <v>0</v>
      </c>
      <c r="AE46" s="191">
        <f>X44</f>
        <v>0</v>
      </c>
      <c r="AF46" s="191">
        <f>W44</f>
        <v>0</v>
      </c>
      <c r="AG46" s="191">
        <f>V44</f>
        <v>0</v>
      </c>
    </row>
    <row r="47" spans="1:46">
      <c r="A47" s="134"/>
      <c r="B47" s="134"/>
      <c r="U47" s="178"/>
      <c r="V47" s="191"/>
      <c r="W47" s="191"/>
      <c r="X47" s="191"/>
      <c r="Y47" s="191"/>
      <c r="Z47" s="191"/>
      <c r="AA47" s="191"/>
      <c r="AB47" s="191"/>
      <c r="AC47" s="191"/>
      <c r="AD47" s="191"/>
      <c r="AE47" s="191"/>
      <c r="AF47" s="191"/>
      <c r="AG47" s="191"/>
    </row>
    <row r="48" spans="1:46">
      <c r="A48" s="134"/>
      <c r="B48" s="134"/>
      <c r="U48" s="178"/>
      <c r="V48" s="191"/>
      <c r="W48" s="191"/>
      <c r="X48" s="191"/>
      <c r="Y48" s="191"/>
      <c r="Z48" s="191"/>
      <c r="AA48" s="191"/>
      <c r="AB48" s="191"/>
      <c r="AC48" s="191"/>
      <c r="AD48" s="191"/>
      <c r="AE48" s="191"/>
      <c r="AF48" s="191"/>
      <c r="AG48" s="191"/>
    </row>
    <row r="49" spans="1:45">
      <c r="A49" s="134"/>
      <c r="B49" s="134"/>
      <c r="U49" s="178"/>
      <c r="V49" s="191"/>
      <c r="W49" s="191"/>
      <c r="X49" s="191"/>
      <c r="Y49" s="191"/>
      <c r="Z49" s="191"/>
      <c r="AA49" s="191"/>
      <c r="AB49" s="191"/>
      <c r="AC49" s="191"/>
      <c r="AD49" s="191"/>
      <c r="AE49" s="191"/>
      <c r="AF49" s="191"/>
      <c r="AG49" s="191"/>
    </row>
    <row r="50" spans="1:45">
      <c r="A50" s="134" t="s">
        <v>430</v>
      </c>
      <c r="B50" s="134">
        <f>B44</f>
        <v>21</v>
      </c>
      <c r="F50" s="172">
        <v>1</v>
      </c>
      <c r="G50" s="172" t="s">
        <v>49</v>
      </c>
      <c r="H50" s="172" t="s">
        <v>63</v>
      </c>
      <c r="I50" s="172" t="s">
        <v>74</v>
      </c>
      <c r="J50" s="172" t="s">
        <v>114</v>
      </c>
      <c r="K50" s="172" t="s">
        <v>91</v>
      </c>
      <c r="L50" s="172" t="s">
        <v>124</v>
      </c>
      <c r="M50" s="172" t="s">
        <v>142</v>
      </c>
      <c r="N50" s="172" t="s">
        <v>159</v>
      </c>
      <c r="O50" s="172" t="s">
        <v>173</v>
      </c>
      <c r="P50" s="172" t="s">
        <v>201</v>
      </c>
      <c r="Q50" s="172" t="s">
        <v>207</v>
      </c>
      <c r="R50" s="172" t="s">
        <v>222</v>
      </c>
      <c r="V50" s="172" t="str">
        <f>V43</f>
        <v>Environnement</v>
      </c>
      <c r="W50" s="172" t="str">
        <f t="shared" ref="W50:AG50" si="14">W43</f>
        <v>Influenceurs</v>
      </c>
      <c r="X50" s="172" t="str">
        <f t="shared" si="14"/>
        <v>Décideur</v>
      </c>
      <c r="Y50" s="172" t="str">
        <f t="shared" si="14"/>
        <v>Besoins</v>
      </c>
      <c r="Z50" s="172" t="str">
        <f t="shared" si="14"/>
        <v>Proposition</v>
      </c>
      <c r="AA50" s="172" t="str">
        <f t="shared" si="14"/>
        <v>Prix/performance</v>
      </c>
      <c r="AB50" s="172" t="str">
        <f t="shared" si="14"/>
        <v>Opinion du client</v>
      </c>
      <c r="AC50" s="172" t="str">
        <f t="shared" si="14"/>
        <v>Délai de décision</v>
      </c>
      <c r="AD50" s="172" t="str">
        <f t="shared" si="14"/>
        <v>Rythme négociation</v>
      </c>
      <c r="AE50" s="172" t="str">
        <f t="shared" si="14"/>
        <v>Relation</v>
      </c>
      <c r="AF50" s="172" t="str">
        <f t="shared" si="14"/>
        <v>Attitude client</v>
      </c>
      <c r="AG50" s="172" t="str">
        <f t="shared" si="14"/>
        <v>Activités client</v>
      </c>
    </row>
    <row r="51" spans="1:45">
      <c r="A51" s="134" t="s">
        <v>431</v>
      </c>
      <c r="B51" s="134">
        <f>B44+1</f>
        <v>22</v>
      </c>
      <c r="F51" s="172">
        <v>2</v>
      </c>
      <c r="G51" s="172" t="s">
        <v>50</v>
      </c>
      <c r="H51" s="172" t="s">
        <v>64</v>
      </c>
      <c r="I51" s="172" t="s">
        <v>75</v>
      </c>
      <c r="J51" s="172" t="s">
        <v>115</v>
      </c>
      <c r="K51" s="172" t="s">
        <v>92</v>
      </c>
      <c r="L51" s="172" t="s">
        <v>125</v>
      </c>
      <c r="M51" s="172" t="s">
        <v>143</v>
      </c>
      <c r="N51" s="172" t="s">
        <v>160</v>
      </c>
      <c r="O51" s="172" t="s">
        <v>174</v>
      </c>
      <c r="P51" s="172" t="s">
        <v>202</v>
      </c>
      <c r="Q51" s="172" t="s">
        <v>208</v>
      </c>
      <c r="R51" s="172" t="s">
        <v>223</v>
      </c>
      <c r="V51" s="172" t="e">
        <f>'Données graphiques'!I4</f>
        <v>#REF!</v>
      </c>
      <c r="W51" s="191" t="e">
        <f>'Données graphiques'!I5</f>
        <v>#REF!</v>
      </c>
      <c r="X51" s="191" t="e">
        <f>'Données graphiques'!I6</f>
        <v>#REF!</v>
      </c>
      <c r="Y51" s="191" t="e">
        <f>'Données graphiques'!I7</f>
        <v>#REF!</v>
      </c>
      <c r="Z51" s="191" t="e">
        <f>'Données graphiques'!I8</f>
        <v>#REF!</v>
      </c>
      <c r="AA51" s="191" t="e">
        <f>'Données graphiques'!I9</f>
        <v>#REF!</v>
      </c>
      <c r="AB51" s="191" t="e">
        <f>'Données graphiques'!I10</f>
        <v>#REF!</v>
      </c>
      <c r="AC51" s="191" t="e">
        <f>'Données graphiques'!I11</f>
        <v>#REF!</v>
      </c>
      <c r="AD51" s="191" t="e">
        <f>'Données graphiques'!I12</f>
        <v>#REF!</v>
      </c>
      <c r="AE51" s="191" t="e">
        <f>'Données graphiques'!I13</f>
        <v>#REF!</v>
      </c>
      <c r="AF51" s="191" t="e">
        <f>'Données graphiques'!I14</f>
        <v>#REF!</v>
      </c>
      <c r="AG51" s="191" t="e">
        <f>'Données graphiques'!I15</f>
        <v>#REF!</v>
      </c>
    </row>
    <row r="52" spans="1:45">
      <c r="A52" s="134" t="s">
        <v>432</v>
      </c>
      <c r="B52" s="134">
        <f>B51</f>
        <v>22</v>
      </c>
      <c r="F52" s="172">
        <v>3</v>
      </c>
      <c r="G52" s="172" t="s">
        <v>51</v>
      </c>
      <c r="H52" s="172" t="s">
        <v>65</v>
      </c>
      <c r="I52" s="172" t="s">
        <v>76</v>
      </c>
      <c r="J52" s="172" t="s">
        <v>116</v>
      </c>
      <c r="K52" s="172" t="s">
        <v>93</v>
      </c>
      <c r="L52" s="172" t="s">
        <v>126</v>
      </c>
      <c r="M52" s="172" t="s">
        <v>144</v>
      </c>
      <c r="N52" s="172" t="s">
        <v>161</v>
      </c>
      <c r="O52" s="172" t="s">
        <v>175</v>
      </c>
      <c r="P52" s="172" t="s">
        <v>193</v>
      </c>
      <c r="Q52" s="172" t="s">
        <v>209</v>
      </c>
      <c r="R52" s="172" t="s">
        <v>224</v>
      </c>
    </row>
    <row r="53" spans="1:45">
      <c r="A53" s="134" t="s">
        <v>433</v>
      </c>
      <c r="B53" s="134">
        <f>B51+1</f>
        <v>23</v>
      </c>
      <c r="F53" s="172">
        <v>4</v>
      </c>
      <c r="G53" s="172" t="s">
        <v>52</v>
      </c>
      <c r="H53" s="172" t="s">
        <v>66</v>
      </c>
      <c r="I53" s="172" t="s">
        <v>77</v>
      </c>
      <c r="J53" s="172" t="s">
        <v>117</v>
      </c>
      <c r="K53" s="172" t="s">
        <v>94</v>
      </c>
      <c r="L53" s="172" t="s">
        <v>127</v>
      </c>
      <c r="M53" s="172" t="s">
        <v>145</v>
      </c>
      <c r="N53" s="172" t="s">
        <v>162</v>
      </c>
      <c r="O53" s="172" t="s">
        <v>176</v>
      </c>
      <c r="P53" s="172" t="s">
        <v>194</v>
      </c>
      <c r="Q53" s="172" t="s">
        <v>210</v>
      </c>
      <c r="R53" s="172" t="s">
        <v>225</v>
      </c>
      <c r="V53" s="172" t="str">
        <f>AG43</f>
        <v>Activités client</v>
      </c>
      <c r="W53" s="172" t="str">
        <f>AF43</f>
        <v>Attitude client</v>
      </c>
      <c r="X53" s="172" t="str">
        <f>AE43</f>
        <v>Relation</v>
      </c>
      <c r="Z53" s="172" t="str">
        <f>AD43</f>
        <v>Rythme négociation</v>
      </c>
      <c r="AA53" s="172" t="str">
        <f>AC43</f>
        <v>Délai de décision</v>
      </c>
      <c r="AB53" s="172" t="str">
        <f>AB43</f>
        <v>Opinion du client</v>
      </c>
      <c r="AD53" s="172" t="str">
        <f>AA43</f>
        <v>Prix/performance</v>
      </c>
      <c r="AE53" s="172" t="str">
        <f>Z43</f>
        <v>Proposition</v>
      </c>
      <c r="AF53" s="172" t="str">
        <f>Y43</f>
        <v>Besoins</v>
      </c>
      <c r="AH53" s="172" t="str">
        <f>X43</f>
        <v>Décideur</v>
      </c>
      <c r="AI53" s="172" t="str">
        <f>W43</f>
        <v>Influenceurs</v>
      </c>
      <c r="AJ53" s="172" t="str">
        <f>V43</f>
        <v>Environnement</v>
      </c>
    </row>
    <row r="54" spans="1:45">
      <c r="A54" s="134" t="s">
        <v>434</v>
      </c>
      <c r="B54" s="134">
        <f>B53</f>
        <v>23</v>
      </c>
      <c r="F54" s="172">
        <v>5</v>
      </c>
      <c r="G54" s="172" t="s">
        <v>53</v>
      </c>
      <c r="H54" s="172" t="s">
        <v>330</v>
      </c>
      <c r="I54" s="172" t="s">
        <v>331</v>
      </c>
      <c r="J54" s="172" t="s">
        <v>118</v>
      </c>
      <c r="K54" s="172" t="s">
        <v>95</v>
      </c>
      <c r="L54" s="172" t="s">
        <v>128</v>
      </c>
      <c r="M54" s="172" t="s">
        <v>146</v>
      </c>
      <c r="N54" s="172" t="s">
        <v>163</v>
      </c>
      <c r="O54" s="172" t="s">
        <v>177</v>
      </c>
      <c r="P54" s="172" t="s">
        <v>195</v>
      </c>
      <c r="Q54" s="172" t="s">
        <v>211</v>
      </c>
      <c r="R54" s="172" t="s">
        <v>226</v>
      </c>
      <c r="V54" s="191">
        <f>Points!S3</f>
        <v>0</v>
      </c>
      <c r="W54" s="191">
        <f>Points!S4</f>
        <v>0</v>
      </c>
      <c r="X54" s="191">
        <f>Points!S5</f>
        <v>0</v>
      </c>
      <c r="Z54" s="191">
        <f>Points!S6</f>
        <v>0</v>
      </c>
      <c r="AA54" s="191">
        <f>Points!S7</f>
        <v>0</v>
      </c>
      <c r="AB54" s="191">
        <f>Points!S8</f>
        <v>0</v>
      </c>
      <c r="AD54" s="191">
        <f>Points!S9</f>
        <v>0</v>
      </c>
      <c r="AE54" s="191">
        <f>Points!S10</f>
        <v>0</v>
      </c>
      <c r="AF54" s="191">
        <f>Points!S11</f>
        <v>0</v>
      </c>
      <c r="AH54" s="191">
        <f>Points!S12</f>
        <v>0</v>
      </c>
      <c r="AI54" s="191">
        <f>Points!S13</f>
        <v>0</v>
      </c>
      <c r="AJ54" s="191">
        <f>Points!S14</f>
        <v>0</v>
      </c>
    </row>
    <row r="55" spans="1:45">
      <c r="A55" s="134" t="s">
        <v>435</v>
      </c>
      <c r="B55" s="134">
        <f>B53+1</f>
        <v>24</v>
      </c>
      <c r="K55" s="172" t="s">
        <v>333</v>
      </c>
    </row>
    <row r="56" spans="1:45">
      <c r="A56" s="134" t="s">
        <v>436</v>
      </c>
      <c r="B56" s="134">
        <f>B55</f>
        <v>24</v>
      </c>
      <c r="K56" s="172" t="s">
        <v>333</v>
      </c>
      <c r="T56" s="172" t="s">
        <v>543</v>
      </c>
      <c r="V56" s="172" t="str">
        <f>V43</f>
        <v>Environnement</v>
      </c>
      <c r="W56" s="172" t="s">
        <v>333</v>
      </c>
      <c r="X56" s="172" t="str">
        <f>W43</f>
        <v>Influenceurs</v>
      </c>
      <c r="Y56" s="172" t="s">
        <v>333</v>
      </c>
      <c r="Z56" s="172" t="str">
        <f>X43</f>
        <v>Décideur</v>
      </c>
      <c r="AB56" s="172" t="str">
        <f>Y43</f>
        <v>Besoins</v>
      </c>
      <c r="AC56" s="172" t="s">
        <v>333</v>
      </c>
      <c r="AD56" s="172" t="str">
        <f>Z43</f>
        <v>Proposition</v>
      </c>
      <c r="AF56" s="172" t="str">
        <f>AA43</f>
        <v>Prix/performance</v>
      </c>
      <c r="AH56" s="172" t="str">
        <f>AB43</f>
        <v>Opinion du client</v>
      </c>
      <c r="AI56" s="172" t="s">
        <v>333</v>
      </c>
      <c r="AJ56" s="172" t="str">
        <f>AC43</f>
        <v>Délai de décision</v>
      </c>
      <c r="AK56" s="172" t="s">
        <v>333</v>
      </c>
      <c r="AL56" s="172" t="str">
        <f>AD43</f>
        <v>Rythme négociation</v>
      </c>
      <c r="AM56" s="172" t="s">
        <v>333</v>
      </c>
      <c r="AN56" s="172" t="str">
        <f>AE43</f>
        <v>Relation</v>
      </c>
      <c r="AO56" s="172" t="s">
        <v>333</v>
      </c>
      <c r="AP56" s="172" t="str">
        <f>AF43</f>
        <v>Attitude client</v>
      </c>
      <c r="AQ56" s="172" t="s">
        <v>333</v>
      </c>
      <c r="AR56" s="172" t="str">
        <f>AG43</f>
        <v>Activités client</v>
      </c>
      <c r="AS56" s="172" t="s">
        <v>333</v>
      </c>
    </row>
    <row r="57" spans="1:45">
      <c r="A57" s="134" t="s">
        <v>437</v>
      </c>
      <c r="B57" s="134">
        <f>B55+1</f>
        <v>25</v>
      </c>
      <c r="K57" s="172" t="s">
        <v>333</v>
      </c>
      <c r="V57" s="191">
        <f>V44</f>
        <v>0</v>
      </c>
      <c r="W57" s="191" t="e">
        <f>'Données graphiques'!I4</f>
        <v>#REF!</v>
      </c>
      <c r="X57" s="191">
        <f>W44</f>
        <v>0</v>
      </c>
      <c r="Y57" s="191" t="e">
        <f>'Données graphiques'!I5</f>
        <v>#REF!</v>
      </c>
      <c r="Z57" s="191">
        <f>X44</f>
        <v>0</v>
      </c>
      <c r="AA57" s="191" t="e">
        <f>'Données graphiques'!I6</f>
        <v>#REF!</v>
      </c>
      <c r="AB57" s="191">
        <f>Y44</f>
        <v>0</v>
      </c>
      <c r="AC57" s="191" t="e">
        <f>'Données graphiques'!I7</f>
        <v>#REF!</v>
      </c>
      <c r="AD57" s="191">
        <f>Z44</f>
        <v>0</v>
      </c>
      <c r="AE57" s="191" t="e">
        <f>'Données graphiques'!I8</f>
        <v>#REF!</v>
      </c>
      <c r="AF57" s="191">
        <f>AA44</f>
        <v>0</v>
      </c>
      <c r="AG57" s="191" t="e">
        <f>'Données graphiques'!I9</f>
        <v>#REF!</v>
      </c>
      <c r="AH57" s="191">
        <f>AB44</f>
        <v>0</v>
      </c>
      <c r="AI57" s="191" t="e">
        <f>'Données graphiques'!I10</f>
        <v>#REF!</v>
      </c>
      <c r="AJ57" s="191">
        <f>AC44</f>
        <v>0</v>
      </c>
      <c r="AK57" s="191" t="e">
        <f>'Données graphiques'!I11</f>
        <v>#REF!</v>
      </c>
      <c r="AL57" s="191">
        <f>AD44</f>
        <v>0</v>
      </c>
      <c r="AM57" s="191" t="e">
        <f>'Données graphiques'!I12</f>
        <v>#REF!</v>
      </c>
      <c r="AN57" s="191">
        <f>AE44</f>
        <v>0</v>
      </c>
      <c r="AO57" s="191" t="e">
        <f>'Données graphiques'!I13</f>
        <v>#REF!</v>
      </c>
      <c r="AP57" s="191">
        <f>AF44</f>
        <v>0</v>
      </c>
      <c r="AQ57" s="191" t="e">
        <f>'Données graphiques'!I14</f>
        <v>#REF!</v>
      </c>
      <c r="AR57" s="191">
        <f>AG44</f>
        <v>0</v>
      </c>
      <c r="AS57" s="191" t="e">
        <f>'Données graphiques'!I15</f>
        <v>#REF!</v>
      </c>
    </row>
    <row r="58" spans="1:45">
      <c r="A58" s="134" t="s">
        <v>438</v>
      </c>
      <c r="B58" s="134">
        <f>B57</f>
        <v>25</v>
      </c>
      <c r="K58" s="172" t="s">
        <v>333</v>
      </c>
    </row>
    <row r="59" spans="1:45">
      <c r="A59" s="134" t="s">
        <v>439</v>
      </c>
      <c r="B59" s="134">
        <f>B57+1</f>
        <v>26</v>
      </c>
      <c r="K59" s="172" t="s">
        <v>333</v>
      </c>
      <c r="V59" s="172" t="str">
        <f>V56</f>
        <v>Environnement</v>
      </c>
      <c r="W59" s="172" t="str">
        <f>X56</f>
        <v>Influenceurs</v>
      </c>
      <c r="X59" s="172" t="str">
        <f>Z56</f>
        <v>Décideur</v>
      </c>
      <c r="Y59" s="172" t="str">
        <f>Y50</f>
        <v>Besoins</v>
      </c>
      <c r="Z59" s="172" t="str">
        <f t="shared" ref="Z59:AG59" si="15">Z50</f>
        <v>Proposition</v>
      </c>
      <c r="AA59" s="172" t="str">
        <f t="shared" si="15"/>
        <v>Prix/performance</v>
      </c>
      <c r="AB59" s="172" t="str">
        <f t="shared" si="15"/>
        <v>Opinion du client</v>
      </c>
      <c r="AC59" s="172" t="str">
        <f t="shared" si="15"/>
        <v>Délai de décision</v>
      </c>
      <c r="AD59" s="172" t="str">
        <f t="shared" si="15"/>
        <v>Rythme négociation</v>
      </c>
      <c r="AE59" s="172" t="str">
        <f t="shared" si="15"/>
        <v>Relation</v>
      </c>
      <c r="AF59" s="172" t="str">
        <f t="shared" si="15"/>
        <v>Attitude client</v>
      </c>
      <c r="AG59" s="172" t="str">
        <f t="shared" si="15"/>
        <v>Activités client</v>
      </c>
    </row>
    <row r="60" spans="1:45">
      <c r="A60" s="134" t="s">
        <v>440</v>
      </c>
      <c r="B60" s="134">
        <f>B59</f>
        <v>26</v>
      </c>
      <c r="K60" s="172" t="s">
        <v>333</v>
      </c>
      <c r="V60" s="172">
        <f>Points!S3</f>
        <v>0</v>
      </c>
      <c r="W60" s="172">
        <f>Points!S4</f>
        <v>0</v>
      </c>
      <c r="X60" s="172">
        <f>Points!S5</f>
        <v>0</v>
      </c>
      <c r="Y60" s="172">
        <f>Points!S6</f>
        <v>0</v>
      </c>
      <c r="Z60" s="172">
        <f>Points!S7</f>
        <v>0</v>
      </c>
      <c r="AA60" s="172">
        <f>Points!S8</f>
        <v>0</v>
      </c>
      <c r="AB60" s="172">
        <f>Points!S9</f>
        <v>0</v>
      </c>
      <c r="AC60" s="172">
        <f>Points!S10</f>
        <v>0</v>
      </c>
      <c r="AD60" s="172">
        <f>Points!S11</f>
        <v>0</v>
      </c>
      <c r="AE60" s="172">
        <f>Points!S12</f>
        <v>0</v>
      </c>
      <c r="AF60" s="172">
        <f>Points!S13</f>
        <v>0</v>
      </c>
      <c r="AG60" s="172">
        <f>Points!S14</f>
        <v>0</v>
      </c>
    </row>
    <row r="61" spans="1:45">
      <c r="A61" s="134" t="s">
        <v>441</v>
      </c>
      <c r="B61" s="134">
        <f>B59+1</f>
        <v>27</v>
      </c>
      <c r="K61" s="172" t="s">
        <v>333</v>
      </c>
    </row>
    <row r="62" spans="1:45">
      <c r="A62" s="134" t="s">
        <v>442</v>
      </c>
      <c r="B62" s="134">
        <f>B61</f>
        <v>27</v>
      </c>
      <c r="K62" s="172" t="s">
        <v>333</v>
      </c>
    </row>
    <row r="63" spans="1:45">
      <c r="A63" s="134" t="s">
        <v>443</v>
      </c>
      <c r="B63" s="134">
        <f>B61+1</f>
        <v>28</v>
      </c>
    </row>
    <row r="64" spans="1:45">
      <c r="A64" s="134" t="s">
        <v>444</v>
      </c>
      <c r="B64" s="134">
        <f>B63</f>
        <v>28</v>
      </c>
    </row>
    <row r="65" spans="1:28">
      <c r="A65" s="134" t="s">
        <v>445</v>
      </c>
      <c r="B65" s="134">
        <f>B63+1</f>
        <v>29</v>
      </c>
    </row>
    <row r="66" spans="1:28">
      <c r="A66" s="134" t="s">
        <v>446</v>
      </c>
      <c r="B66" s="134">
        <f>B65</f>
        <v>29</v>
      </c>
    </row>
    <row r="67" spans="1:28">
      <c r="A67" s="134" t="s">
        <v>447</v>
      </c>
      <c r="B67" s="134">
        <f>B65+1</f>
        <v>30</v>
      </c>
    </row>
    <row r="68" spans="1:28">
      <c r="A68" s="134" t="s">
        <v>448</v>
      </c>
      <c r="B68" s="134">
        <f>B67</f>
        <v>30</v>
      </c>
      <c r="Z68" s="172">
        <f t="shared" ref="Z68:AB79" si="16">Y17</f>
        <v>0</v>
      </c>
      <c r="AA68" s="172">
        <f t="shared" si="16"/>
        <v>0</v>
      </c>
      <c r="AB68" s="172">
        <f t="shared" si="16"/>
        <v>0</v>
      </c>
    </row>
    <row r="69" spans="1:28">
      <c r="A69" s="134" t="s">
        <v>449</v>
      </c>
      <c r="B69" s="134">
        <f>B67+1</f>
        <v>31</v>
      </c>
      <c r="Z69" s="172">
        <f t="shared" si="16"/>
        <v>0</v>
      </c>
      <c r="AA69" s="172">
        <f t="shared" si="16"/>
        <v>0</v>
      </c>
      <c r="AB69" s="172">
        <f t="shared" si="16"/>
        <v>0</v>
      </c>
    </row>
    <row r="70" spans="1:28">
      <c r="A70" s="134" t="s">
        <v>450</v>
      </c>
      <c r="B70" s="134">
        <f>B69</f>
        <v>31</v>
      </c>
      <c r="X70" s="172">
        <f t="shared" ref="X70:X79" si="17">T19</f>
        <v>0</v>
      </c>
      <c r="Z70" s="172">
        <f t="shared" si="16"/>
        <v>0</v>
      </c>
      <c r="AA70" s="172">
        <f t="shared" si="16"/>
        <v>0</v>
      </c>
      <c r="AB70" s="172">
        <f t="shared" si="16"/>
        <v>0</v>
      </c>
    </row>
    <row r="71" spans="1:28">
      <c r="A71" s="134" t="s">
        <v>451</v>
      </c>
      <c r="B71" s="134">
        <f>B69+1</f>
        <v>32</v>
      </c>
      <c r="X71" s="172">
        <f t="shared" si="17"/>
        <v>0</v>
      </c>
      <c r="Z71" s="172">
        <f t="shared" si="16"/>
        <v>0</v>
      </c>
      <c r="AA71" s="172">
        <f t="shared" si="16"/>
        <v>0</v>
      </c>
      <c r="AB71" s="172">
        <f t="shared" si="16"/>
        <v>0</v>
      </c>
    </row>
    <row r="72" spans="1:28">
      <c r="A72" s="134" t="s">
        <v>452</v>
      </c>
      <c r="B72" s="134">
        <f>B71</f>
        <v>32</v>
      </c>
      <c r="X72" s="172">
        <f t="shared" si="17"/>
        <v>0</v>
      </c>
      <c r="Z72" s="172">
        <f t="shared" si="16"/>
        <v>0</v>
      </c>
      <c r="AA72" s="172">
        <f t="shared" si="16"/>
        <v>0</v>
      </c>
      <c r="AB72" s="172">
        <f t="shared" si="16"/>
        <v>0</v>
      </c>
    </row>
    <row r="73" spans="1:28">
      <c r="A73" s="134" t="s">
        <v>453</v>
      </c>
      <c r="B73" s="134">
        <f>B71+1</f>
        <v>33</v>
      </c>
      <c r="X73" s="172">
        <f t="shared" si="17"/>
        <v>0</v>
      </c>
      <c r="Z73" s="172">
        <f t="shared" si="16"/>
        <v>0</v>
      </c>
      <c r="AA73" s="172">
        <f t="shared" si="16"/>
        <v>0</v>
      </c>
      <c r="AB73" s="172">
        <f t="shared" si="16"/>
        <v>0</v>
      </c>
    </row>
    <row r="74" spans="1:28">
      <c r="A74" s="134" t="s">
        <v>454</v>
      </c>
      <c r="B74" s="134">
        <f>B73</f>
        <v>33</v>
      </c>
      <c r="X74" s="172">
        <f t="shared" si="17"/>
        <v>0</v>
      </c>
      <c r="Z74" s="172">
        <f t="shared" si="16"/>
        <v>0</v>
      </c>
      <c r="AA74" s="172">
        <f t="shared" si="16"/>
        <v>0</v>
      </c>
      <c r="AB74" s="172">
        <f t="shared" si="16"/>
        <v>0</v>
      </c>
    </row>
    <row r="75" spans="1:28">
      <c r="A75" s="134" t="s">
        <v>455</v>
      </c>
      <c r="B75" s="134">
        <f>B73+1</f>
        <v>34</v>
      </c>
      <c r="X75" s="172">
        <f t="shared" si="17"/>
        <v>0</v>
      </c>
      <c r="Z75" s="172">
        <f t="shared" si="16"/>
        <v>0</v>
      </c>
      <c r="AA75" s="172">
        <f t="shared" si="16"/>
        <v>0</v>
      </c>
      <c r="AB75" s="172">
        <f t="shared" si="16"/>
        <v>0</v>
      </c>
    </row>
    <row r="76" spans="1:28">
      <c r="A76" s="134" t="s">
        <v>456</v>
      </c>
      <c r="B76" s="134">
        <f>B75</f>
        <v>34</v>
      </c>
      <c r="X76" s="172">
        <f t="shared" si="17"/>
        <v>0</v>
      </c>
      <c r="Z76" s="172">
        <f t="shared" si="16"/>
        <v>0</v>
      </c>
      <c r="AA76" s="172">
        <f t="shared" si="16"/>
        <v>0</v>
      </c>
      <c r="AB76" s="172">
        <f t="shared" si="16"/>
        <v>0</v>
      </c>
    </row>
    <row r="77" spans="1:28">
      <c r="A77" s="134" t="s">
        <v>457</v>
      </c>
      <c r="B77" s="134">
        <f>B75+1</f>
        <v>35</v>
      </c>
      <c r="X77" s="172">
        <f t="shared" si="17"/>
        <v>0</v>
      </c>
      <c r="Z77" s="172">
        <f t="shared" si="16"/>
        <v>0</v>
      </c>
      <c r="AA77" s="172">
        <f t="shared" si="16"/>
        <v>0</v>
      </c>
      <c r="AB77" s="172">
        <f t="shared" si="16"/>
        <v>0</v>
      </c>
    </row>
    <row r="78" spans="1:28">
      <c r="A78" s="134" t="s">
        <v>458</v>
      </c>
      <c r="B78" s="134">
        <f>B77</f>
        <v>35</v>
      </c>
      <c r="X78" s="172">
        <f t="shared" si="17"/>
        <v>0</v>
      </c>
      <c r="Z78" s="172">
        <f t="shared" si="16"/>
        <v>0</v>
      </c>
      <c r="AA78" s="172">
        <f t="shared" si="16"/>
        <v>0</v>
      </c>
      <c r="AB78" s="172">
        <f t="shared" si="16"/>
        <v>0</v>
      </c>
    </row>
    <row r="79" spans="1:28">
      <c r="A79" s="134" t="s">
        <v>459</v>
      </c>
      <c r="B79" s="134">
        <f>B77+1</f>
        <v>36</v>
      </c>
      <c r="X79" s="172">
        <f t="shared" si="17"/>
        <v>0</v>
      </c>
      <c r="Z79" s="172">
        <f t="shared" si="16"/>
        <v>0</v>
      </c>
      <c r="AA79" s="172">
        <f t="shared" si="16"/>
        <v>0</v>
      </c>
      <c r="AB79" s="172">
        <f t="shared" si="16"/>
        <v>0</v>
      </c>
    </row>
    <row r="80" spans="1:28">
      <c r="A80" s="134" t="s">
        <v>460</v>
      </c>
      <c r="B80" s="134">
        <f>B79</f>
        <v>36</v>
      </c>
    </row>
    <row r="81" spans="1:36">
      <c r="A81" s="134"/>
      <c r="B81" s="134"/>
      <c r="AD81" s="172">
        <f t="shared" ref="AD81:AD92" si="18">AB17</f>
        <v>0</v>
      </c>
      <c r="AE81" s="172">
        <f t="shared" ref="AE81:AE92" si="19">AC17</f>
        <v>0</v>
      </c>
      <c r="AF81" s="172">
        <f t="shared" ref="AF81:AF92" si="20">AD17</f>
        <v>0</v>
      </c>
    </row>
    <row r="82" spans="1:36">
      <c r="AD82" s="172">
        <f t="shared" si="18"/>
        <v>0</v>
      </c>
      <c r="AE82" s="172">
        <f t="shared" si="19"/>
        <v>0</v>
      </c>
      <c r="AF82" s="172">
        <f t="shared" si="20"/>
        <v>0</v>
      </c>
    </row>
    <row r="83" spans="1:36">
      <c r="AB83" s="172">
        <f>X70</f>
        <v>0</v>
      </c>
      <c r="AD83" s="172">
        <f t="shared" si="18"/>
        <v>0</v>
      </c>
      <c r="AE83" s="172">
        <f t="shared" si="19"/>
        <v>0</v>
      </c>
      <c r="AF83" s="172">
        <f t="shared" si="20"/>
        <v>0</v>
      </c>
    </row>
    <row r="84" spans="1:36">
      <c r="AB84" s="172">
        <f t="shared" ref="AB84:AB92" si="21">X71</f>
        <v>0</v>
      </c>
      <c r="AD84" s="172">
        <f t="shared" si="18"/>
        <v>0</v>
      </c>
      <c r="AE84" s="172">
        <f t="shared" si="19"/>
        <v>0</v>
      </c>
      <c r="AF84" s="172">
        <f t="shared" si="20"/>
        <v>0</v>
      </c>
    </row>
    <row r="85" spans="1:36">
      <c r="AB85" s="172">
        <f t="shared" si="21"/>
        <v>0</v>
      </c>
      <c r="AD85" s="172">
        <f t="shared" si="18"/>
        <v>0</v>
      </c>
      <c r="AE85" s="172">
        <f t="shared" si="19"/>
        <v>0</v>
      </c>
      <c r="AF85" s="172">
        <f t="shared" si="20"/>
        <v>0</v>
      </c>
    </row>
    <row r="86" spans="1:36">
      <c r="AB86" s="172">
        <f t="shared" si="21"/>
        <v>0</v>
      </c>
      <c r="AD86" s="172">
        <f t="shared" si="18"/>
        <v>0</v>
      </c>
      <c r="AE86" s="172">
        <f t="shared" si="19"/>
        <v>0</v>
      </c>
      <c r="AF86" s="172">
        <f t="shared" si="20"/>
        <v>0</v>
      </c>
    </row>
    <row r="87" spans="1:36">
      <c r="AB87" s="172">
        <f t="shared" si="21"/>
        <v>0</v>
      </c>
      <c r="AD87" s="172">
        <f t="shared" si="18"/>
        <v>0</v>
      </c>
      <c r="AE87" s="172">
        <f t="shared" si="19"/>
        <v>0</v>
      </c>
      <c r="AF87" s="172">
        <f t="shared" si="20"/>
        <v>0</v>
      </c>
    </row>
    <row r="88" spans="1:36">
      <c r="AB88" s="172">
        <f t="shared" si="21"/>
        <v>0</v>
      </c>
      <c r="AD88" s="172">
        <f t="shared" si="18"/>
        <v>0</v>
      </c>
      <c r="AE88" s="172">
        <f t="shared" si="19"/>
        <v>0</v>
      </c>
      <c r="AF88" s="172">
        <f t="shared" si="20"/>
        <v>0</v>
      </c>
    </row>
    <row r="89" spans="1:36">
      <c r="AB89" s="172">
        <f t="shared" si="21"/>
        <v>0</v>
      </c>
      <c r="AD89" s="172">
        <f t="shared" si="18"/>
        <v>0</v>
      </c>
      <c r="AE89" s="172">
        <f t="shared" si="19"/>
        <v>0</v>
      </c>
      <c r="AF89" s="172">
        <f t="shared" si="20"/>
        <v>0</v>
      </c>
    </row>
    <row r="90" spans="1:36">
      <c r="AB90" s="172">
        <f t="shared" si="21"/>
        <v>0</v>
      </c>
      <c r="AD90" s="172">
        <f t="shared" si="18"/>
        <v>0</v>
      </c>
      <c r="AE90" s="172">
        <f t="shared" si="19"/>
        <v>0</v>
      </c>
      <c r="AF90" s="172">
        <f t="shared" si="20"/>
        <v>0</v>
      </c>
    </row>
    <row r="91" spans="1:36">
      <c r="AB91" s="172">
        <f t="shared" si="21"/>
        <v>0</v>
      </c>
      <c r="AD91" s="172">
        <f t="shared" si="18"/>
        <v>0</v>
      </c>
      <c r="AE91" s="172">
        <f t="shared" si="19"/>
        <v>0</v>
      </c>
      <c r="AF91" s="172">
        <f t="shared" si="20"/>
        <v>0</v>
      </c>
    </row>
    <row r="92" spans="1:36">
      <c r="AB92" s="172">
        <f t="shared" si="21"/>
        <v>0</v>
      </c>
      <c r="AD92" s="172">
        <f t="shared" si="18"/>
        <v>0</v>
      </c>
      <c r="AE92" s="172">
        <f t="shared" si="19"/>
        <v>0</v>
      </c>
      <c r="AF92" s="172">
        <f t="shared" si="20"/>
        <v>0</v>
      </c>
    </row>
    <row r="94" spans="1:36">
      <c r="AH94" s="172">
        <f t="shared" ref="AH94:AH105" si="22">AE17</f>
        <v>0</v>
      </c>
      <c r="AI94" s="172">
        <f t="shared" ref="AI94:AI105" si="23">AF17</f>
        <v>0</v>
      </c>
      <c r="AJ94" s="172">
        <f t="shared" ref="AJ94:AJ105" si="24">AG17</f>
        <v>0</v>
      </c>
    </row>
    <row r="95" spans="1:36">
      <c r="AH95" s="172">
        <f t="shared" si="22"/>
        <v>0</v>
      </c>
      <c r="AI95" s="172">
        <f t="shared" si="23"/>
        <v>0</v>
      </c>
      <c r="AJ95" s="172">
        <f t="shared" si="24"/>
        <v>0</v>
      </c>
    </row>
    <row r="96" spans="1:36">
      <c r="AF96" s="172">
        <f>AB83</f>
        <v>0</v>
      </c>
      <c r="AH96" s="172">
        <f t="shared" si="22"/>
        <v>0</v>
      </c>
      <c r="AI96" s="172">
        <f t="shared" si="23"/>
        <v>0</v>
      </c>
      <c r="AJ96" s="172">
        <f t="shared" si="24"/>
        <v>0</v>
      </c>
    </row>
    <row r="97" spans="32:36">
      <c r="AF97" s="172">
        <f t="shared" ref="AF97:AF105" si="25">AB84</f>
        <v>0</v>
      </c>
      <c r="AH97" s="172">
        <f t="shared" si="22"/>
        <v>0</v>
      </c>
      <c r="AI97" s="172">
        <f t="shared" si="23"/>
        <v>0</v>
      </c>
      <c r="AJ97" s="172">
        <f t="shared" si="24"/>
        <v>0</v>
      </c>
    </row>
    <row r="98" spans="32:36">
      <c r="AF98" s="172">
        <f t="shared" si="25"/>
        <v>0</v>
      </c>
      <c r="AH98" s="172">
        <f t="shared" si="22"/>
        <v>0</v>
      </c>
      <c r="AI98" s="172">
        <f t="shared" si="23"/>
        <v>0</v>
      </c>
      <c r="AJ98" s="172">
        <f t="shared" si="24"/>
        <v>0</v>
      </c>
    </row>
    <row r="99" spans="32:36">
      <c r="AF99" s="172">
        <f t="shared" si="25"/>
        <v>0</v>
      </c>
      <c r="AH99" s="172">
        <f t="shared" si="22"/>
        <v>0</v>
      </c>
      <c r="AI99" s="172">
        <f t="shared" si="23"/>
        <v>0</v>
      </c>
      <c r="AJ99" s="172">
        <f t="shared" si="24"/>
        <v>0</v>
      </c>
    </row>
    <row r="100" spans="32:36">
      <c r="AF100" s="172">
        <f t="shared" si="25"/>
        <v>0</v>
      </c>
      <c r="AH100" s="172">
        <f t="shared" si="22"/>
        <v>0</v>
      </c>
      <c r="AI100" s="172">
        <f t="shared" si="23"/>
        <v>0</v>
      </c>
      <c r="AJ100" s="172">
        <f t="shared" si="24"/>
        <v>0</v>
      </c>
    </row>
    <row r="101" spans="32:36">
      <c r="AF101" s="172">
        <f t="shared" si="25"/>
        <v>0</v>
      </c>
      <c r="AH101" s="172">
        <f t="shared" si="22"/>
        <v>0</v>
      </c>
      <c r="AI101" s="172">
        <f t="shared" si="23"/>
        <v>0</v>
      </c>
      <c r="AJ101" s="172">
        <f t="shared" si="24"/>
        <v>0</v>
      </c>
    </row>
    <row r="102" spans="32:36">
      <c r="AF102" s="172">
        <f t="shared" si="25"/>
        <v>0</v>
      </c>
      <c r="AH102" s="172">
        <f t="shared" si="22"/>
        <v>0</v>
      </c>
      <c r="AI102" s="172">
        <f t="shared" si="23"/>
        <v>0</v>
      </c>
      <c r="AJ102" s="172">
        <f t="shared" si="24"/>
        <v>0</v>
      </c>
    </row>
    <row r="103" spans="32:36">
      <c r="AF103" s="172">
        <f t="shared" si="25"/>
        <v>0</v>
      </c>
      <c r="AH103" s="172">
        <f t="shared" si="22"/>
        <v>0</v>
      </c>
      <c r="AI103" s="172">
        <f t="shared" si="23"/>
        <v>0</v>
      </c>
      <c r="AJ103" s="172">
        <f t="shared" si="24"/>
        <v>0</v>
      </c>
    </row>
    <row r="104" spans="32:36">
      <c r="AF104" s="172">
        <f t="shared" si="25"/>
        <v>0</v>
      </c>
      <c r="AH104" s="172">
        <f t="shared" si="22"/>
        <v>0</v>
      </c>
      <c r="AI104" s="172">
        <f t="shared" si="23"/>
        <v>0</v>
      </c>
      <c r="AJ104" s="172">
        <f t="shared" si="24"/>
        <v>0</v>
      </c>
    </row>
    <row r="105" spans="32:36">
      <c r="AF105" s="172">
        <f t="shared" si="25"/>
        <v>0</v>
      </c>
      <c r="AH105" s="172">
        <f t="shared" si="22"/>
        <v>0</v>
      </c>
      <c r="AI105" s="172">
        <f t="shared" si="23"/>
        <v>0</v>
      </c>
      <c r="AJ105" s="172">
        <f t="shared" si="24"/>
        <v>0</v>
      </c>
    </row>
  </sheetData>
  <sheetProtection algorithmName="SHA-512" hashValue="L0GmfapNRUFULC1ciA3IhNM1WXeNQct1ZMpewoprxr3XubVIb0KETtWl0yvr36BxE6nHzQWqT9N39/TDQ5diPg==" saltValue="XPtSwyL/oT1dho2s6sKGqg==" spinCount="100000" sheet="1" selectLockedCells="1" selectUnlockedCells="1"/>
  <mergeCells count="11">
    <mergeCell ref="BE10:BM10"/>
    <mergeCell ref="BE5:BM5"/>
    <mergeCell ref="BE6:BM6"/>
    <mergeCell ref="BE7:BM7"/>
    <mergeCell ref="BE8:BM8"/>
    <mergeCell ref="BE9:BM9"/>
    <mergeCell ref="BE11:BM11"/>
    <mergeCell ref="BE12:BM12"/>
    <mergeCell ref="BE13:BM13"/>
    <mergeCell ref="BE14:BM14"/>
    <mergeCell ref="BE15:BM15"/>
  </mergeCells>
  <dataValidations disablePrompts="1" count="1">
    <dataValidation type="list" allowBlank="1" showInputMessage="1" showErrorMessage="1" sqref="F10" xr:uid="{00000000-0002-0000-0700-000000000000}">
      <formula1>$C$2:$C$7</formula1>
    </dataValidation>
  </dataValidation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2">
    <tabColor theme="9" tint="-0.249977111117893"/>
  </sheetPr>
  <dimension ref="A1:X61"/>
  <sheetViews>
    <sheetView showGridLines="0" zoomScale="113" workbookViewId="0">
      <selection activeCell="B18" sqref="A1:XFD1048576"/>
    </sheetView>
  </sheetViews>
  <sheetFormatPr baseColWidth="10" defaultColWidth="9.140625" defaultRowHeight="15"/>
  <cols>
    <col min="1" max="16384" width="9.140625" style="134"/>
  </cols>
  <sheetData>
    <row r="1" spans="1:24">
      <c r="T1" s="135"/>
      <c r="U1" s="135"/>
      <c r="V1" s="135"/>
      <c r="W1" s="135"/>
      <c r="X1" s="135"/>
    </row>
    <row r="2" spans="1:24">
      <c r="E2" s="134">
        <f>Accueil!T8</f>
        <v>0</v>
      </c>
      <c r="T2" s="135"/>
      <c r="U2" s="135"/>
      <c r="V2" s="135"/>
      <c r="W2" s="135"/>
      <c r="X2" s="135"/>
    </row>
    <row r="3" spans="1:24">
      <c r="T3" s="135"/>
      <c r="U3" s="135"/>
      <c r="V3" s="135"/>
      <c r="W3" s="135"/>
      <c r="X3" s="135"/>
    </row>
    <row r="4" spans="1:24">
      <c r="A4" s="134">
        <v>1</v>
      </c>
      <c r="B4" s="134" t="s">
        <v>256</v>
      </c>
      <c r="C4" s="136" t="e">
        <f>IF(Dim_1_N!#REF!=0,0,Dim_1_N!#REF!)</f>
        <v>#REF!</v>
      </c>
      <c r="D4" s="134" t="e">
        <f>somme_actions_1</f>
        <v>#REF!</v>
      </c>
      <c r="H4" s="134" t="str">
        <f>B4</f>
        <v>Environnement</v>
      </c>
      <c r="I4" s="136" t="e">
        <f>C4+D4+E4+F4</f>
        <v>#REF!</v>
      </c>
      <c r="T4" s="135"/>
      <c r="U4" s="135"/>
      <c r="V4" s="135"/>
      <c r="W4" s="135"/>
      <c r="X4" s="135"/>
    </row>
    <row r="5" spans="1:24">
      <c r="A5" s="134">
        <f>A4+1</f>
        <v>2</v>
      </c>
      <c r="B5" s="134" t="s">
        <v>257</v>
      </c>
      <c r="C5" s="136" t="e">
        <f>IF(Dim_2_N!#REF!=0,0,Dim_2_N!#REF!)</f>
        <v>#REF!</v>
      </c>
      <c r="D5" s="134" t="e">
        <f>Somme_actions_2</f>
        <v>#REF!</v>
      </c>
      <c r="H5" s="134" t="str">
        <f t="shared" ref="H5:H15" si="0">B5</f>
        <v>Influenceurs</v>
      </c>
      <c r="I5" s="136" t="e">
        <f t="shared" ref="I5:I15" si="1">C5+D5+E5+F5</f>
        <v>#REF!</v>
      </c>
      <c r="T5" s="135"/>
      <c r="U5" s="135"/>
      <c r="V5" s="135"/>
      <c r="W5" s="135"/>
      <c r="X5" s="135"/>
    </row>
    <row r="6" spans="1:24">
      <c r="A6" s="134">
        <f t="shared" ref="A6:A15" si="2">A5+1</f>
        <v>3</v>
      </c>
      <c r="B6" s="134" t="s">
        <v>258</v>
      </c>
      <c r="C6" s="136" t="e">
        <f>IF(Dim_3_N!#REF!=0,0,Dim_3_N!#REF!)</f>
        <v>#REF!</v>
      </c>
      <c r="D6" s="134" t="e">
        <f>Somme_actions_3</f>
        <v>#REF!</v>
      </c>
      <c r="H6" s="134" t="str">
        <f t="shared" si="0"/>
        <v>Décideur</v>
      </c>
      <c r="I6" s="136" t="e">
        <f t="shared" si="1"/>
        <v>#REF!</v>
      </c>
      <c r="T6" s="135"/>
      <c r="U6" s="135"/>
      <c r="V6" s="135"/>
      <c r="W6" s="135"/>
      <c r="X6" s="135"/>
    </row>
    <row r="7" spans="1:24">
      <c r="A7" s="134">
        <f t="shared" si="2"/>
        <v>4</v>
      </c>
      <c r="B7" s="134" t="s">
        <v>259</v>
      </c>
      <c r="C7" s="136" t="e">
        <f>IF(Dim_4_N!#REF!=0,0,Dim_4_N!#REF!)</f>
        <v>#REF!</v>
      </c>
      <c r="D7" s="134" t="e">
        <f>Somme_actions_4</f>
        <v>#REF!</v>
      </c>
      <c r="H7" s="134" t="str">
        <f t="shared" si="0"/>
        <v>Besoins</v>
      </c>
      <c r="I7" s="136" t="e">
        <f t="shared" si="1"/>
        <v>#REF!</v>
      </c>
      <c r="T7" s="135"/>
      <c r="U7" s="135"/>
      <c r="V7" s="135"/>
      <c r="W7" s="135"/>
      <c r="X7" s="135"/>
    </row>
    <row r="8" spans="1:24">
      <c r="A8" s="134">
        <f t="shared" si="2"/>
        <v>5</v>
      </c>
      <c r="B8" s="134" t="s">
        <v>262</v>
      </c>
      <c r="C8" s="136" t="e">
        <f>IF(Dim_5_N!#REF!=0,0,Dim_5_N!#REF!)</f>
        <v>#REF!</v>
      </c>
      <c r="D8" s="134" t="e">
        <f>Somme_Actions_5</f>
        <v>#REF!</v>
      </c>
      <c r="H8" s="134" t="str">
        <f t="shared" si="0"/>
        <v>Proposition</v>
      </c>
      <c r="I8" s="136" t="e">
        <f t="shared" si="1"/>
        <v>#REF!</v>
      </c>
      <c r="T8" s="135"/>
      <c r="U8" s="135"/>
      <c r="V8" s="135"/>
      <c r="W8" s="135"/>
      <c r="X8" s="135"/>
    </row>
    <row r="9" spans="1:24">
      <c r="A9" s="134">
        <f t="shared" si="2"/>
        <v>6</v>
      </c>
      <c r="B9" s="134" t="s">
        <v>263</v>
      </c>
      <c r="C9" s="136" t="e">
        <f>IF(Dim_6_N!#REF!=0,0,Dim_6_N!#REF!)</f>
        <v>#REF!</v>
      </c>
      <c r="D9" s="134" t="e">
        <f>Somme_Actions_6</f>
        <v>#REF!</v>
      </c>
      <c r="H9" s="134" t="str">
        <f t="shared" si="0"/>
        <v>Prix/performance</v>
      </c>
      <c r="I9" s="136" t="e">
        <f t="shared" si="1"/>
        <v>#REF!</v>
      </c>
      <c r="T9" s="135"/>
      <c r="U9" s="135"/>
      <c r="V9" s="135"/>
      <c r="W9" s="135"/>
      <c r="X9" s="135"/>
    </row>
    <row r="10" spans="1:24">
      <c r="A10" s="134">
        <f t="shared" si="2"/>
        <v>7</v>
      </c>
      <c r="B10" s="134" t="s">
        <v>264</v>
      </c>
      <c r="C10" s="136" t="e">
        <f>IF(Dim_7_N!#REF!=0,0,Dim_7_N!#REF!)</f>
        <v>#REF!</v>
      </c>
      <c r="D10" s="134" t="e">
        <f>Somme_Actions_7</f>
        <v>#REF!</v>
      </c>
      <c r="H10" s="134" t="str">
        <f t="shared" si="0"/>
        <v>Opinion du client</v>
      </c>
      <c r="I10" s="136" t="e">
        <f t="shared" si="1"/>
        <v>#REF!</v>
      </c>
      <c r="T10" s="135"/>
      <c r="U10" s="135"/>
      <c r="V10" s="135"/>
      <c r="W10" s="135"/>
      <c r="X10" s="135"/>
    </row>
    <row r="11" spans="1:24">
      <c r="A11" s="134">
        <f t="shared" si="2"/>
        <v>8</v>
      </c>
      <c r="B11" s="134" t="s">
        <v>265</v>
      </c>
      <c r="C11" s="136" t="e">
        <f>IF(Dim_8_N!#REF!=0,0,Dim_8_N!#REF!)</f>
        <v>#REF!</v>
      </c>
      <c r="D11" s="134" t="e">
        <f>Somme_Actions_8</f>
        <v>#REF!</v>
      </c>
      <c r="H11" s="134" t="str">
        <f t="shared" si="0"/>
        <v>Délai de décision</v>
      </c>
      <c r="I11" s="136" t="e">
        <f t="shared" si="1"/>
        <v>#REF!</v>
      </c>
      <c r="T11" s="135"/>
      <c r="U11" s="135"/>
      <c r="V11" s="135"/>
      <c r="W11" s="135"/>
      <c r="X11" s="135"/>
    </row>
    <row r="12" spans="1:24">
      <c r="A12" s="134">
        <f t="shared" si="2"/>
        <v>9</v>
      </c>
      <c r="B12" s="134" t="s">
        <v>266</v>
      </c>
      <c r="C12" s="136" t="e">
        <f>IF(Dim_9_N!#REF!=0,0,Dim_9_N!#REF!)</f>
        <v>#REF!</v>
      </c>
      <c r="D12" s="134" t="e">
        <f>Somme_Actions_9B</f>
        <v>#REF!</v>
      </c>
      <c r="H12" s="134" t="str">
        <f t="shared" si="0"/>
        <v>Rythme négociation</v>
      </c>
      <c r="I12" s="136" t="e">
        <f t="shared" si="1"/>
        <v>#REF!</v>
      </c>
      <c r="T12" s="135"/>
      <c r="U12" s="135"/>
      <c r="V12" s="135"/>
      <c r="W12" s="135"/>
      <c r="X12" s="135"/>
    </row>
    <row r="13" spans="1:24">
      <c r="A13" s="134">
        <f t="shared" si="2"/>
        <v>10</v>
      </c>
      <c r="B13" s="134" t="s">
        <v>260</v>
      </c>
      <c r="C13" s="136" t="e">
        <f>IF(Dim_10_N!#REF!=0,0,Dim_10_N!#REF!)</f>
        <v>#REF!</v>
      </c>
      <c r="D13" s="134" t="e">
        <f>Somme_Actions_10</f>
        <v>#REF!</v>
      </c>
      <c r="H13" s="134" t="str">
        <f t="shared" si="0"/>
        <v>Relation</v>
      </c>
      <c r="I13" s="136" t="e">
        <f t="shared" si="1"/>
        <v>#REF!</v>
      </c>
      <c r="T13" s="135"/>
      <c r="U13" s="135"/>
      <c r="V13" s="135"/>
      <c r="W13" s="135"/>
      <c r="X13" s="135"/>
    </row>
    <row r="14" spans="1:24">
      <c r="A14" s="134">
        <f t="shared" si="2"/>
        <v>11</v>
      </c>
      <c r="B14" s="134" t="s">
        <v>267</v>
      </c>
      <c r="C14" s="136" t="e">
        <f>IF(Dim_11_N!#REF!=0,0,Dim_11_N!#REF!)</f>
        <v>#REF!</v>
      </c>
      <c r="D14" s="134" t="e">
        <f>Somme_Actions_11</f>
        <v>#REF!</v>
      </c>
      <c r="H14" s="134" t="str">
        <f t="shared" si="0"/>
        <v>Attitude client</v>
      </c>
      <c r="I14" s="136" t="e">
        <f t="shared" si="1"/>
        <v>#REF!</v>
      </c>
      <c r="T14" s="135"/>
      <c r="U14" s="135"/>
      <c r="V14" s="135"/>
      <c r="W14" s="135"/>
      <c r="X14" s="135"/>
    </row>
    <row r="15" spans="1:24">
      <c r="A15" s="134">
        <f t="shared" si="2"/>
        <v>12</v>
      </c>
      <c r="B15" s="134" t="s">
        <v>268</v>
      </c>
      <c r="C15" s="136" t="e">
        <f>IF(Dim_12_N!#REF!=0,0,Dim_12_N!#REF!)</f>
        <v>#REF!</v>
      </c>
      <c r="D15" s="134" t="e">
        <f>Somme_Actions_12</f>
        <v>#REF!</v>
      </c>
      <c r="H15" s="134" t="str">
        <f t="shared" si="0"/>
        <v>Activités client</v>
      </c>
      <c r="I15" s="136" t="e">
        <f t="shared" si="1"/>
        <v>#REF!</v>
      </c>
      <c r="T15" s="135"/>
      <c r="U15" s="135"/>
      <c r="V15" s="135"/>
      <c r="W15" s="135"/>
      <c r="X15" s="135"/>
    </row>
    <row r="16" spans="1:24">
      <c r="C16" s="136"/>
      <c r="I16" s="136"/>
      <c r="T16" s="135"/>
      <c r="U16" s="135"/>
      <c r="V16" s="135"/>
      <c r="W16" s="135"/>
      <c r="X16" s="135"/>
    </row>
    <row r="17" spans="2:24">
      <c r="C17" s="136"/>
      <c r="I17" s="136"/>
      <c r="T17" s="135"/>
      <c r="U17" s="135"/>
      <c r="V17" s="135"/>
      <c r="W17" s="135"/>
      <c r="X17" s="135"/>
    </row>
    <row r="18" spans="2:24">
      <c r="C18" s="136" t="e">
        <f>SUM(C4:C15)</f>
        <v>#REF!</v>
      </c>
      <c r="D18" s="136" t="e">
        <f>SUM(D4:D15)</f>
        <v>#REF!</v>
      </c>
      <c r="E18" s="136">
        <f>SUM(E4:E15)</f>
        <v>0</v>
      </c>
      <c r="F18" s="136">
        <f>SUM(F4:F15)</f>
        <v>0</v>
      </c>
      <c r="I18" s="136" t="e">
        <f>SUM(I4:I15)</f>
        <v>#REF!</v>
      </c>
      <c r="T18" s="135"/>
      <c r="U18" s="135"/>
      <c r="V18" s="135"/>
      <c r="W18" s="135"/>
      <c r="X18" s="135"/>
    </row>
    <row r="19" spans="2:24">
      <c r="C19" s="137" t="e">
        <f>IF(C18/Divi&lt;15%,15%,C18/Divi)</f>
        <v>#REF!</v>
      </c>
      <c r="D19" s="137" t="e">
        <f>D18/Divi</f>
        <v>#REF!</v>
      </c>
      <c r="E19" s="137" t="e">
        <f>E18/Divi</f>
        <v>#DIV/0!</v>
      </c>
      <c r="F19" s="137" t="e">
        <f>F18/Divi</f>
        <v>#DIV/0!</v>
      </c>
      <c r="H19" s="138" t="e">
        <f>D19+E19+F19</f>
        <v>#REF!</v>
      </c>
      <c r="I19" s="137" t="e">
        <f>C19+H19</f>
        <v>#REF!</v>
      </c>
      <c r="T19" s="135"/>
      <c r="U19" s="135"/>
      <c r="V19" s="135"/>
      <c r="W19" s="135"/>
      <c r="X19" s="135"/>
    </row>
    <row r="20" spans="2:24">
      <c r="B20" s="134" t="s">
        <v>526</v>
      </c>
      <c r="C20" s="134">
        <f>IF(EXPIRE=0,900,0)</f>
        <v>0</v>
      </c>
      <c r="D20" s="134">
        <v>900</v>
      </c>
      <c r="I20" s="137" t="e">
        <f>IF(I21&lt;0,C19,I21)</f>
        <v>#REF!</v>
      </c>
      <c r="T20" s="135"/>
      <c r="U20" s="135"/>
      <c r="V20" s="135"/>
      <c r="W20" s="135"/>
      <c r="X20" s="135"/>
    </row>
    <row r="21" spans="2:24">
      <c r="C21" s="134">
        <v>1</v>
      </c>
      <c r="I21" s="137" t="e">
        <f>IF(I18/Divi&gt;90%,90%,I18/Divi)</f>
        <v>#REF!</v>
      </c>
      <c r="T21" s="135"/>
      <c r="U21" s="135"/>
      <c r="V21" s="135"/>
      <c r="W21" s="135"/>
      <c r="X21" s="135"/>
    </row>
    <row r="22" spans="2:24">
      <c r="C22" s="138" t="e">
        <f>C19</f>
        <v>#REF!</v>
      </c>
      <c r="D22" s="138"/>
      <c r="T22" s="135"/>
      <c r="U22" s="135"/>
      <c r="V22" s="135"/>
      <c r="W22" s="135"/>
      <c r="X22" s="135"/>
    </row>
    <row r="23" spans="2:24">
      <c r="C23" s="138" t="e">
        <f>C21-C22</f>
        <v>#REF!</v>
      </c>
      <c r="D23" s="138"/>
      <c r="T23" s="135"/>
      <c r="U23" s="135"/>
      <c r="V23" s="135"/>
      <c r="W23" s="135"/>
      <c r="X23" s="135"/>
    </row>
    <row r="24" spans="2:24">
      <c r="D24" s="134" t="s">
        <v>714</v>
      </c>
      <c r="G24" s="134" t="s">
        <v>713</v>
      </c>
      <c r="T24" s="135"/>
      <c r="U24" s="135"/>
      <c r="V24" s="135"/>
      <c r="W24" s="135"/>
      <c r="X24" s="135"/>
    </row>
    <row r="25" spans="2:24">
      <c r="B25" s="139" t="e">
        <f>#REF!*100/2</f>
        <v>#REF!</v>
      </c>
      <c r="D25" s="134" t="e">
        <f>ScoreA</f>
        <v>#REF!</v>
      </c>
      <c r="G25" s="134">
        <f>IF(Score1&gt;0,1,0)</f>
        <v>0</v>
      </c>
      <c r="H25" s="134">
        <f>IF(score2&gt;0,1,0)</f>
        <v>0</v>
      </c>
      <c r="I25" s="134">
        <f>IF(Score3&gt;0,1,0)</f>
        <v>0</v>
      </c>
      <c r="J25" s="134">
        <f>G25+H25+I25</f>
        <v>0</v>
      </c>
      <c r="T25" s="135"/>
      <c r="U25" s="135"/>
      <c r="V25" s="135"/>
      <c r="W25" s="135"/>
      <c r="X25" s="135"/>
    </row>
    <row r="26" spans="2:24">
      <c r="B26" s="139" t="e">
        <f>(#REF!-#REF!)*100/2</f>
        <v>#REF!</v>
      </c>
      <c r="D26" s="134" t="e">
        <f>ScoreB</f>
        <v>#REF!</v>
      </c>
      <c r="G26" s="134">
        <f>IF(Score4&gt;0,1,0)</f>
        <v>0</v>
      </c>
      <c r="H26" s="134">
        <f>IF(score5&gt;0,1,0)</f>
        <v>0</v>
      </c>
      <c r="I26" s="134">
        <f>IF(score6&gt;0,1,0)</f>
        <v>0</v>
      </c>
      <c r="J26" s="134">
        <f t="shared" ref="J26:J28" si="3">G26+H26+I26</f>
        <v>0</v>
      </c>
    </row>
    <row r="27" spans="2:24">
      <c r="B27" s="139" t="e">
        <f>100-B25-B26</f>
        <v>#REF!</v>
      </c>
      <c r="D27" s="134" t="e">
        <f>ScoreC</f>
        <v>#REF!</v>
      </c>
      <c r="G27" s="134">
        <f>IF(score7&gt;0,1,0)</f>
        <v>0</v>
      </c>
      <c r="H27" s="134">
        <f>IF(Score8&gt;0,1,0)</f>
        <v>0</v>
      </c>
      <c r="I27" s="134">
        <f>IF(score9&gt;0,1,0)</f>
        <v>0</v>
      </c>
      <c r="J27" s="134">
        <f t="shared" si="3"/>
        <v>0</v>
      </c>
    </row>
    <row r="28" spans="2:24">
      <c r="G28" s="134">
        <f>IF(score10&gt;0,1,0)</f>
        <v>0</v>
      </c>
      <c r="H28" s="134">
        <f>IF(score11&gt;0,1,0)</f>
        <v>0</v>
      </c>
      <c r="I28" s="134">
        <f>IF(score12&gt;0,1,0)</f>
        <v>0</v>
      </c>
      <c r="J28" s="134">
        <f t="shared" si="3"/>
        <v>0</v>
      </c>
    </row>
    <row r="29" spans="2:24">
      <c r="J29" s="134">
        <f>SUM(J25:J28)</f>
        <v>0</v>
      </c>
    </row>
    <row r="56" spans="22:24">
      <c r="V56" s="140"/>
      <c r="W56" s="140"/>
      <c r="X56" s="140"/>
    </row>
    <row r="57" spans="22:24">
      <c r="V57" s="140"/>
      <c r="W57" s="140"/>
      <c r="X57" s="140"/>
    </row>
    <row r="58" spans="22:24">
      <c r="V58" s="140"/>
      <c r="W58" s="140"/>
      <c r="X58" s="140"/>
    </row>
    <row r="59" spans="22:24">
      <c r="V59" s="140"/>
      <c r="W59" s="140"/>
      <c r="X59" s="140"/>
    </row>
    <row r="60" spans="22:24">
      <c r="V60" s="140"/>
      <c r="W60" s="140"/>
      <c r="X60" s="140"/>
    </row>
    <row r="61" spans="22:24">
      <c r="V61" s="140"/>
      <c r="W61" s="140"/>
      <c r="X61" s="140"/>
    </row>
  </sheetData>
  <sheetProtection algorithmName="SHA-512" hashValue="2ktbrrBnJp87LEXPg6BmM8pn5ICQRthC5I9zd1GFQIhLmKIMCBPWbUVPy8GUq+ba8tRnFWgrQhTjPZJvRjqfqw==" saltValue="/WU44l/TCfLHiF2NDNABMg==" spinCount="100000" sheet="1" selectLockedCells="1" selectUnlockedCells="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4E73-B79C-4B2C-8F0F-95E83C051096}">
  <sheetPr codeName="Feuil34"/>
  <dimension ref="A1:AR212"/>
  <sheetViews>
    <sheetView showRowColHeaders="0" zoomScaleNormal="100" workbookViewId="0"/>
  </sheetViews>
  <sheetFormatPr baseColWidth="10" defaultColWidth="11.42578125" defaultRowHeight="15"/>
  <cols>
    <col min="1" max="1" width="2.140625" style="4" customWidth="1"/>
    <col min="2" max="20" width="11.28515625" style="3" customWidth="1"/>
    <col min="21" max="21" width="5.85546875" style="3" customWidth="1"/>
    <col min="22" max="23" width="11.28515625" style="7" customWidth="1"/>
    <col min="24" max="26" width="11.42578125" style="7"/>
    <col min="27" max="27" width="11" style="4" customWidth="1"/>
    <col min="28" max="29" width="11.42578125" style="4"/>
    <col min="30" max="30" width="10" style="4" customWidth="1"/>
    <col min="31" max="37" width="11.42578125" style="3"/>
    <col min="38" max="38" width="14.140625" style="4" customWidth="1"/>
    <col min="39" max="44" width="11.42578125" style="4"/>
    <col min="45" max="16384" width="11.42578125" style="3"/>
  </cols>
  <sheetData>
    <row r="1" spans="1:44" s="30" customFormat="1" ht="38.25" customHeight="1">
      <c r="A1" s="4" t="s">
        <v>678</v>
      </c>
      <c r="G1" s="119" t="str">
        <f>IF(GoOK=1,"Client"," ")</f>
        <v xml:space="preserve"> </v>
      </c>
      <c r="H1" s="547" t="s">
        <v>823</v>
      </c>
      <c r="I1" s="547"/>
      <c r="J1" s="547"/>
      <c r="K1" s="547"/>
      <c r="L1" s="547"/>
      <c r="M1" s="547"/>
      <c r="N1" s="504" t="str">
        <f>IF('Mode d''emploi'!P21=" ","Inactif",'Mode d''emploi'!P21)</f>
        <v>Inactif</v>
      </c>
      <c r="O1" s="504"/>
      <c r="P1" s="504"/>
      <c r="Q1" s="120"/>
      <c r="R1" s="120"/>
      <c r="S1" s="120"/>
      <c r="T1" s="120"/>
      <c r="U1" s="125"/>
      <c r="V1" s="388">
        <f>codego</f>
        <v>0</v>
      </c>
      <c r="W1" s="4"/>
      <c r="X1" s="5" t="e">
        <f>IF(#REF!=D104,0,1)</f>
        <v>#REF!</v>
      </c>
      <c r="Y1" s="5"/>
      <c r="Z1" s="5"/>
      <c r="AA1" s="5"/>
      <c r="AB1" s="5"/>
      <c r="AC1" s="5"/>
      <c r="AD1" s="5"/>
      <c r="AE1" s="5"/>
      <c r="AF1" s="5"/>
      <c r="AG1" s="5"/>
      <c r="AH1" s="5"/>
      <c r="AI1" s="5"/>
      <c r="AJ1" s="5"/>
      <c r="AK1" s="5"/>
      <c r="AL1" s="5"/>
      <c r="AM1" s="4"/>
      <c r="AN1" s="4"/>
    </row>
    <row r="2" spans="1:44" s="30" customFormat="1" ht="18" customHeight="1">
      <c r="A2" s="4"/>
      <c r="G2" s="117" t="str">
        <f>IF(GoOK=1,"Projet"," ")</f>
        <v xml:space="preserve"> </v>
      </c>
      <c r="H2" s="547"/>
      <c r="I2" s="547"/>
      <c r="J2" s="547"/>
      <c r="K2" s="547"/>
      <c r="L2" s="547"/>
      <c r="M2" s="547"/>
      <c r="N2" s="532" t="str">
        <f ca="1">'Mode d''emploi'!T21</f>
        <v xml:space="preserve"> </v>
      </c>
      <c r="O2" s="504"/>
      <c r="P2" s="504"/>
      <c r="Q2" s="16"/>
      <c r="R2" s="6"/>
      <c r="S2" s="6"/>
      <c r="T2" s="6"/>
      <c r="U2" s="125"/>
      <c r="V2" s="4"/>
      <c r="W2" s="4"/>
      <c r="X2" s="5"/>
      <c r="Y2" s="5"/>
      <c r="Z2" s="5"/>
      <c r="AA2" s="5"/>
      <c r="AB2" s="5"/>
      <c r="AC2" s="5"/>
      <c r="AD2" s="5"/>
      <c r="AE2" s="5"/>
      <c r="AF2" s="5"/>
      <c r="AG2" s="5"/>
      <c r="AH2" s="5"/>
      <c r="AI2" s="5"/>
      <c r="AJ2" s="5"/>
      <c r="AK2" s="5"/>
      <c r="AL2" s="5"/>
      <c r="AM2" s="4"/>
      <c r="AN2" s="4"/>
    </row>
    <row r="3" spans="1:44" ht="15.95" customHeight="1">
      <c r="H3" s="547"/>
      <c r="I3" s="547"/>
      <c r="J3" s="547"/>
      <c r="K3" s="547"/>
      <c r="L3" s="547"/>
      <c r="M3" s="547"/>
      <c r="N3" s="504"/>
      <c r="O3" s="504"/>
      <c r="P3" s="504"/>
      <c r="V3" s="5"/>
      <c r="W3" s="5"/>
      <c r="X3" s="5"/>
      <c r="Y3" s="5"/>
      <c r="Z3" s="5"/>
      <c r="AA3" s="5"/>
      <c r="AB3" s="5"/>
      <c r="AC3" s="5"/>
      <c r="AD3" s="5"/>
      <c r="AE3" s="5"/>
      <c r="AF3" s="5"/>
      <c r="AG3" s="5"/>
      <c r="AH3" s="5"/>
      <c r="AI3" s="5"/>
      <c r="AJ3" s="5"/>
      <c r="AK3" s="5"/>
      <c r="AL3" s="5"/>
      <c r="AO3" s="3"/>
      <c r="AP3" s="3"/>
      <c r="AQ3" s="3"/>
      <c r="AR3" s="3"/>
    </row>
    <row r="4" spans="1:44" ht="15" customHeight="1">
      <c r="F4" s="570" t="s">
        <v>710</v>
      </c>
      <c r="G4" s="570"/>
      <c r="H4" s="570"/>
      <c r="I4" s="571" t="s">
        <v>711</v>
      </c>
      <c r="J4" s="571"/>
      <c r="K4" s="571"/>
      <c r="L4" s="571"/>
      <c r="M4" s="571"/>
      <c r="N4" s="571"/>
      <c r="O4" s="571"/>
      <c r="P4" s="571"/>
      <c r="Q4" s="571"/>
      <c r="R4" s="571"/>
      <c r="S4" s="571"/>
      <c r="T4" s="571"/>
      <c r="U4" s="571"/>
      <c r="V4" s="5"/>
      <c r="W4" s="5"/>
      <c r="X4" s="5"/>
      <c r="Y4" s="5"/>
      <c r="Z4" s="5"/>
      <c r="AA4" s="5"/>
      <c r="AB4" s="5"/>
      <c r="AC4" s="5"/>
      <c r="AD4" s="5"/>
      <c r="AE4" s="5"/>
      <c r="AF4" s="5"/>
      <c r="AG4" s="5"/>
      <c r="AH4" s="5"/>
      <c r="AI4" s="5"/>
      <c r="AJ4" s="5"/>
      <c r="AK4" s="5"/>
      <c r="AL4" s="5"/>
      <c r="AO4" s="3"/>
      <c r="AP4" s="3"/>
      <c r="AQ4" s="3"/>
      <c r="AR4" s="3"/>
    </row>
    <row r="5" spans="1:44" ht="15" customHeight="1">
      <c r="F5" s="570"/>
      <c r="G5" s="570"/>
      <c r="H5" s="570"/>
      <c r="I5" s="571"/>
      <c r="J5" s="571"/>
      <c r="K5" s="571"/>
      <c r="L5" s="571"/>
      <c r="M5" s="571"/>
      <c r="N5" s="571"/>
      <c r="O5" s="571"/>
      <c r="P5" s="571"/>
      <c r="Q5" s="571"/>
      <c r="R5" s="571"/>
      <c r="S5" s="571"/>
      <c r="T5" s="571"/>
      <c r="U5" s="571"/>
      <c r="V5" s="4"/>
      <c r="W5" s="4"/>
      <c r="X5" s="5"/>
      <c r="Y5" s="5"/>
      <c r="Z5" s="5"/>
      <c r="AA5" s="5"/>
      <c r="AB5" s="5"/>
      <c r="AC5" s="5"/>
      <c r="AD5" s="5"/>
      <c r="AE5" s="5"/>
      <c r="AF5" s="5"/>
      <c r="AG5" s="5"/>
      <c r="AH5" s="5"/>
      <c r="AI5" s="5"/>
      <c r="AJ5" s="5"/>
      <c r="AK5" s="5"/>
      <c r="AL5" s="5"/>
    </row>
    <row r="6" spans="1:44" ht="15" customHeight="1">
      <c r="F6" s="570"/>
      <c r="G6" s="570"/>
      <c r="H6" s="570"/>
      <c r="I6" s="571"/>
      <c r="J6" s="571"/>
      <c r="K6" s="571"/>
      <c r="L6" s="571"/>
      <c r="M6" s="571"/>
      <c r="N6" s="571"/>
      <c r="O6" s="571"/>
      <c r="P6" s="571"/>
      <c r="Q6" s="571"/>
      <c r="R6" s="571"/>
      <c r="S6" s="571"/>
      <c r="T6" s="571"/>
      <c r="U6" s="571"/>
      <c r="V6" s="4"/>
      <c r="W6" s="4"/>
      <c r="X6" s="5"/>
      <c r="Y6" s="5"/>
      <c r="Z6" s="5"/>
      <c r="AA6" s="5"/>
      <c r="AB6" s="5"/>
      <c r="AC6" s="5"/>
      <c r="AD6" s="5"/>
      <c r="AE6" s="5"/>
      <c r="AF6" s="5"/>
      <c r="AG6" s="5"/>
      <c r="AH6" s="5"/>
      <c r="AI6" s="5"/>
      <c r="AJ6" s="5"/>
      <c r="AK6" s="5"/>
      <c r="AL6" s="5"/>
    </row>
    <row r="7" spans="1:44" ht="15" customHeight="1">
      <c r="F7" s="570" t="s">
        <v>688</v>
      </c>
      <c r="G7" s="570"/>
      <c r="H7" s="570"/>
      <c r="I7" s="570" t="s">
        <v>187</v>
      </c>
      <c r="J7" s="570"/>
      <c r="K7" s="570"/>
      <c r="L7" s="570"/>
      <c r="M7" s="570"/>
      <c r="N7" s="570"/>
      <c r="O7" s="570"/>
      <c r="P7" s="570"/>
      <c r="Q7" s="570"/>
      <c r="R7" s="570"/>
      <c r="S7" s="570"/>
      <c r="T7" s="570"/>
      <c r="U7" s="570"/>
      <c r="V7" s="4"/>
      <c r="W7" s="4"/>
      <c r="X7" s="5"/>
      <c r="Y7" s="5"/>
      <c r="Z7" s="5"/>
      <c r="AA7" s="5"/>
      <c r="AB7" s="5"/>
      <c r="AC7" s="5"/>
      <c r="AD7" s="5"/>
      <c r="AE7" s="5"/>
      <c r="AF7" s="5"/>
      <c r="AG7" s="5"/>
      <c r="AH7" s="5"/>
      <c r="AI7" s="5"/>
      <c r="AJ7" s="5"/>
      <c r="AK7" s="5"/>
      <c r="AL7" s="5"/>
    </row>
    <row r="8" spans="1:44" ht="15" customHeight="1">
      <c r="F8" s="570"/>
      <c r="G8" s="570"/>
      <c r="H8" s="570"/>
      <c r="I8" s="570"/>
      <c r="J8" s="570"/>
      <c r="K8" s="570"/>
      <c r="L8" s="570"/>
      <c r="M8" s="570"/>
      <c r="N8" s="570"/>
      <c r="O8" s="570"/>
      <c r="P8" s="570"/>
      <c r="Q8" s="570"/>
      <c r="R8" s="570"/>
      <c r="S8" s="570"/>
      <c r="T8" s="570"/>
      <c r="U8" s="570"/>
      <c r="V8" s="4"/>
      <c r="W8" s="4"/>
      <c r="X8" s="5"/>
      <c r="Y8" s="5"/>
      <c r="Z8" s="5"/>
      <c r="AA8" s="5"/>
      <c r="AB8" s="5"/>
      <c r="AC8" s="5"/>
      <c r="AD8" s="5"/>
      <c r="AE8" s="5"/>
      <c r="AF8" s="5"/>
      <c r="AG8" s="5"/>
      <c r="AH8" s="5"/>
      <c r="AI8" s="5"/>
      <c r="AJ8" s="5"/>
      <c r="AK8" s="5"/>
      <c r="AL8" s="5"/>
    </row>
    <row r="9" spans="1:44" ht="15" customHeight="1">
      <c r="A9" s="4">
        <f>IF(score12=1,V9,0)</f>
        <v>0</v>
      </c>
      <c r="F9" s="570"/>
      <c r="G9" s="570"/>
      <c r="H9" s="570"/>
      <c r="I9" s="570"/>
      <c r="J9" s="570"/>
      <c r="K9" s="570"/>
      <c r="L9" s="570"/>
      <c r="M9" s="570"/>
      <c r="N9" s="570"/>
      <c r="O9" s="570"/>
      <c r="P9" s="570"/>
      <c r="Q9" s="570"/>
      <c r="R9" s="570"/>
      <c r="S9" s="570"/>
      <c r="T9" s="570"/>
      <c r="U9" s="570"/>
      <c r="V9" s="4">
        <f>Données!AG7</f>
        <v>10</v>
      </c>
      <c r="W9" s="4"/>
      <c r="X9" s="5"/>
      <c r="Y9" s="5"/>
      <c r="Z9" s="5"/>
      <c r="AA9" s="5"/>
      <c r="AB9" s="5"/>
      <c r="AC9" s="5"/>
      <c r="AD9" s="5"/>
      <c r="AE9" s="5"/>
      <c r="AF9" s="5"/>
      <c r="AG9" s="5"/>
      <c r="AH9" s="5"/>
      <c r="AI9" s="5"/>
      <c r="AJ9" s="5"/>
      <c r="AK9" s="5"/>
      <c r="AL9" s="5"/>
    </row>
    <row r="10" spans="1:44" ht="15" customHeight="1">
      <c r="B10" s="116"/>
      <c r="C10" s="116"/>
      <c r="D10" s="121"/>
      <c r="E10" s="122"/>
      <c r="F10" s="589" t="s">
        <v>800</v>
      </c>
      <c r="G10" s="589"/>
      <c r="H10" s="589"/>
      <c r="I10" s="589"/>
      <c r="J10" s="589"/>
      <c r="K10" s="589"/>
      <c r="L10" s="589"/>
      <c r="M10" s="589"/>
      <c r="N10" s="589"/>
      <c r="O10" s="589"/>
      <c r="P10" s="589"/>
      <c r="Q10" s="589"/>
      <c r="R10" s="589"/>
      <c r="S10" s="589"/>
      <c r="T10" s="589"/>
      <c r="U10" s="589"/>
      <c r="V10" s="4"/>
      <c r="W10" s="4">
        <f>IF(S9="OUI",H138,0)</f>
        <v>0</v>
      </c>
      <c r="X10" s="5"/>
      <c r="Y10" s="5"/>
      <c r="Z10" s="5"/>
      <c r="AA10" s="5"/>
      <c r="AB10" s="5"/>
      <c r="AC10" s="5"/>
      <c r="AD10" s="5"/>
      <c r="AE10" s="5"/>
      <c r="AF10" s="5"/>
      <c r="AG10" s="5"/>
      <c r="AH10" s="5"/>
      <c r="AI10" s="5"/>
      <c r="AJ10" s="5"/>
      <c r="AK10" s="5"/>
      <c r="AL10" s="5"/>
    </row>
    <row r="11" spans="1:44" ht="15" customHeight="1">
      <c r="A11" s="4">
        <f>IF(score12=2,V11,0)</f>
        <v>0</v>
      </c>
      <c r="D11" s="123"/>
      <c r="E11" s="122"/>
      <c r="F11" s="589"/>
      <c r="G11" s="589"/>
      <c r="H11" s="589"/>
      <c r="I11" s="589"/>
      <c r="J11" s="589"/>
      <c r="K11" s="589"/>
      <c r="L11" s="589"/>
      <c r="M11" s="589"/>
      <c r="N11" s="589"/>
      <c r="O11" s="589"/>
      <c r="P11" s="589"/>
      <c r="Q11" s="589"/>
      <c r="R11" s="589"/>
      <c r="S11" s="589"/>
      <c r="T11" s="589"/>
      <c r="U11" s="589"/>
      <c r="V11" s="4">
        <f>Données!AG8</f>
        <v>40</v>
      </c>
      <c r="W11" s="4"/>
      <c r="X11" s="5"/>
      <c r="Y11" s="5"/>
      <c r="Z11" s="5"/>
      <c r="AA11" s="5"/>
      <c r="AB11" s="5"/>
      <c r="AC11" s="5"/>
      <c r="AD11" s="5"/>
      <c r="AE11" s="5"/>
      <c r="AF11" s="5"/>
      <c r="AG11" s="5"/>
      <c r="AH11" s="5"/>
      <c r="AI11" s="5"/>
      <c r="AJ11" s="5"/>
      <c r="AK11" s="5"/>
      <c r="AL11" s="5"/>
    </row>
    <row r="12" spans="1:44" ht="15" customHeight="1">
      <c r="D12" s="124"/>
      <c r="F12" s="589"/>
      <c r="G12" s="589"/>
      <c r="H12" s="589"/>
      <c r="I12" s="589"/>
      <c r="J12" s="589"/>
      <c r="K12" s="589"/>
      <c r="L12" s="589"/>
      <c r="M12" s="589"/>
      <c r="N12" s="589"/>
      <c r="O12" s="589"/>
      <c r="P12" s="589"/>
      <c r="Q12" s="589"/>
      <c r="R12" s="589"/>
      <c r="S12" s="589"/>
      <c r="T12" s="589"/>
      <c r="U12" s="589"/>
      <c r="V12" s="4"/>
      <c r="W12" s="4">
        <f>IF(S11="OUI",H139,0)</f>
        <v>0</v>
      </c>
      <c r="X12" s="5"/>
      <c r="Y12" s="5"/>
      <c r="Z12" s="5"/>
      <c r="AA12" s="5"/>
      <c r="AB12" s="5"/>
      <c r="AC12" s="5"/>
      <c r="AD12" s="5"/>
      <c r="AE12" s="5"/>
      <c r="AF12" s="5"/>
      <c r="AG12" s="5"/>
      <c r="AH12" s="5"/>
      <c r="AI12" s="5"/>
      <c r="AJ12" s="5"/>
      <c r="AK12" s="5"/>
      <c r="AL12" s="5"/>
    </row>
    <row r="13" spans="1:44" ht="17.45" customHeight="1">
      <c r="A13" s="4">
        <f>IF(Score1=3,V9,0)</f>
        <v>0</v>
      </c>
      <c r="B13" s="565" t="s">
        <v>734</v>
      </c>
      <c r="C13" s="565"/>
      <c r="D13" s="566" t="s">
        <v>694</v>
      </c>
      <c r="E13" s="566"/>
      <c r="F13" s="589"/>
      <c r="G13" s="589"/>
      <c r="H13" s="589"/>
      <c r="I13" s="589"/>
      <c r="J13" s="589"/>
      <c r="K13" s="589"/>
      <c r="L13" s="589"/>
      <c r="M13" s="589"/>
      <c r="N13" s="589"/>
      <c r="O13" s="589"/>
      <c r="P13" s="589"/>
      <c r="Q13" s="589"/>
      <c r="R13" s="589"/>
      <c r="S13" s="589"/>
      <c r="T13" s="589"/>
      <c r="U13" s="589"/>
      <c r="V13" s="4">
        <f>Données!V9</f>
        <v>25</v>
      </c>
      <c r="W13" s="4"/>
      <c r="X13" s="5"/>
      <c r="Y13" s="5"/>
      <c r="Z13" s="5"/>
      <c r="AA13" s="5"/>
      <c r="AB13" s="5"/>
      <c r="AC13" s="5"/>
      <c r="AD13" s="5"/>
      <c r="AE13" s="5"/>
      <c r="AF13" s="5"/>
      <c r="AG13" s="5"/>
      <c r="AH13" s="5"/>
      <c r="AI13" s="5"/>
      <c r="AJ13" s="5"/>
      <c r="AK13" s="5"/>
      <c r="AL13" s="5"/>
    </row>
    <row r="14" spans="1:44" ht="15" customHeight="1">
      <c r="B14" s="565"/>
      <c r="C14" s="565"/>
      <c r="D14" s="566"/>
      <c r="E14" s="566"/>
      <c r="F14" s="589"/>
      <c r="G14" s="589"/>
      <c r="H14" s="589"/>
      <c r="I14" s="589"/>
      <c r="J14" s="589"/>
      <c r="K14" s="589"/>
      <c r="L14" s="589"/>
      <c r="M14" s="589"/>
      <c r="N14" s="589"/>
      <c r="O14" s="589"/>
      <c r="P14" s="589"/>
      <c r="Q14" s="589"/>
      <c r="R14" s="589"/>
      <c r="S14" s="589"/>
      <c r="T14" s="589"/>
      <c r="U14" s="589"/>
      <c r="V14" s="4"/>
      <c r="W14" s="4">
        <f>IF(S13="OUI",#REF!,0)</f>
        <v>0</v>
      </c>
      <c r="X14" s="5"/>
      <c r="Y14" s="5"/>
      <c r="Z14" s="5"/>
      <c r="AA14" s="5"/>
      <c r="AB14" s="5"/>
      <c r="AC14" s="5"/>
      <c r="AD14" s="5"/>
      <c r="AE14" s="5"/>
      <c r="AF14" s="5"/>
      <c r="AG14" s="5"/>
      <c r="AH14" s="5"/>
      <c r="AI14" s="5"/>
      <c r="AJ14" s="5"/>
      <c r="AK14" s="5"/>
      <c r="AL14" s="5"/>
    </row>
    <row r="15" spans="1:44" ht="15" customHeight="1">
      <c r="A15" s="4">
        <f>IF(Score1=4,V15,0)</f>
        <v>0</v>
      </c>
      <c r="B15" s="565"/>
      <c r="C15" s="565"/>
      <c r="D15" s="566"/>
      <c r="E15" s="566"/>
      <c r="F15" s="568" t="s">
        <v>788</v>
      </c>
      <c r="G15" s="568"/>
      <c r="H15" s="568"/>
      <c r="I15" s="568"/>
      <c r="J15" s="568"/>
      <c r="K15" s="568"/>
      <c r="L15" s="568"/>
      <c r="M15" s="568"/>
      <c r="N15" s="568"/>
      <c r="O15" s="568"/>
      <c r="P15" s="568"/>
      <c r="Q15" s="568"/>
      <c r="R15" s="568"/>
      <c r="S15" s="568"/>
      <c r="T15" s="568"/>
      <c r="U15" s="568"/>
      <c r="V15" s="4">
        <f>Données!V10</f>
        <v>40</v>
      </c>
      <c r="W15" s="4"/>
      <c r="X15" s="5"/>
      <c r="Y15" s="5"/>
      <c r="Z15" s="5"/>
      <c r="AA15" s="5"/>
      <c r="AB15" s="5"/>
      <c r="AC15" s="5"/>
      <c r="AD15" s="5"/>
      <c r="AE15" s="5"/>
      <c r="AF15" s="5"/>
      <c r="AG15" s="5"/>
      <c r="AH15" s="5"/>
      <c r="AI15" s="5"/>
      <c r="AJ15" s="5"/>
      <c r="AK15" s="5"/>
      <c r="AL15" s="5"/>
      <c r="AM15" s="4">
        <f>IF(AJ14="OUI",#REF!,0)</f>
        <v>0</v>
      </c>
    </row>
    <row r="16" spans="1:44" ht="15" customHeight="1">
      <c r="B16" s="565"/>
      <c r="C16" s="565"/>
      <c r="D16" s="567"/>
      <c r="E16" s="567"/>
      <c r="F16" s="568"/>
      <c r="G16" s="568"/>
      <c r="H16" s="568"/>
      <c r="I16" s="568"/>
      <c r="J16" s="568"/>
      <c r="K16" s="568"/>
      <c r="L16" s="568"/>
      <c r="M16" s="568"/>
      <c r="N16" s="568"/>
      <c r="O16" s="568"/>
      <c r="P16" s="568"/>
      <c r="Q16" s="568"/>
      <c r="R16" s="568"/>
      <c r="S16" s="568"/>
      <c r="T16" s="568"/>
      <c r="U16" s="568"/>
      <c r="V16" s="4"/>
      <c r="W16" s="4">
        <f>IF(S15="OUI",#REF!,0)</f>
        <v>0</v>
      </c>
      <c r="X16" s="5"/>
      <c r="Y16" s="5"/>
      <c r="Z16" s="5"/>
      <c r="AA16" s="5"/>
      <c r="AB16" s="5"/>
      <c r="AC16" s="5"/>
      <c r="AD16" s="5"/>
      <c r="AE16" s="5"/>
      <c r="AF16" s="5"/>
      <c r="AG16" s="5"/>
      <c r="AH16" s="5"/>
      <c r="AI16" s="5"/>
      <c r="AJ16" s="5"/>
      <c r="AK16" s="5"/>
      <c r="AL16" s="5"/>
    </row>
    <row r="17" spans="1:38" s="4" customFormat="1" ht="30.2" customHeight="1">
      <c r="A17" s="272" t="s">
        <v>462</v>
      </c>
      <c r="B17" s="525" t="str">
        <f>VLOOKUP(A24,Tabscore2,3)</f>
        <v>?</v>
      </c>
      <c r="C17" s="574" t="s">
        <v>771</v>
      </c>
      <c r="D17" s="575" t="str">
        <f>IF(CodeA3="inactif"," ",AA17)</f>
        <v xml:space="preserve"> </v>
      </c>
      <c r="E17" s="575"/>
      <c r="F17" s="575"/>
      <c r="G17" s="575"/>
      <c r="H17" s="575"/>
      <c r="I17" s="575"/>
      <c r="J17" s="579" t="s">
        <v>608</v>
      </c>
      <c r="K17" s="579"/>
      <c r="L17" s="579"/>
      <c r="M17" s="583" t="s">
        <v>822</v>
      </c>
      <c r="N17" s="583"/>
      <c r="O17" s="583"/>
      <c r="P17" s="583"/>
      <c r="Q17" s="583"/>
      <c r="R17" s="583"/>
      <c r="S17" s="583"/>
      <c r="T17" s="583"/>
      <c r="U17" s="583"/>
      <c r="V17" s="169" t="str">
        <f>IF(B17=1,D17," ")</f>
        <v xml:space="preserve"> </v>
      </c>
      <c r="W17" s="169" t="str">
        <f>IF(B17=1,C17," ")</f>
        <v xml:space="preserve"> </v>
      </c>
      <c r="X17" s="5">
        <f>IF(score12=1,Y17,0)</f>
        <v>0</v>
      </c>
      <c r="Y17" s="5">
        <v>0</v>
      </c>
      <c r="AA17" s="559" t="str">
        <f>IF(V1&gt;0," ","Le client ne participe à                                        aucune activité particulière")</f>
        <v>Le client ne participe à                                        aucune activité particulière</v>
      </c>
      <c r="AB17" s="559"/>
      <c r="AC17" s="559"/>
      <c r="AD17" s="559"/>
      <c r="AE17" s="559"/>
      <c r="AF17" s="559"/>
      <c r="AG17" s="5"/>
      <c r="AH17" s="5"/>
      <c r="AI17" s="5"/>
      <c r="AJ17" s="5"/>
      <c r="AK17" s="5"/>
      <c r="AL17" s="5"/>
    </row>
    <row r="18" spans="1:38" s="4" customFormat="1" ht="30.2" customHeight="1">
      <c r="A18" s="272">
        <v>1</v>
      </c>
      <c r="B18" s="525"/>
      <c r="C18" s="564"/>
      <c r="D18" s="576"/>
      <c r="E18" s="576"/>
      <c r="F18" s="576"/>
      <c r="G18" s="576"/>
      <c r="H18" s="576"/>
      <c r="I18" s="576"/>
      <c r="J18" s="579"/>
      <c r="K18" s="579"/>
      <c r="L18" s="579"/>
      <c r="M18" s="583"/>
      <c r="N18" s="583"/>
      <c r="O18" s="583"/>
      <c r="P18" s="583"/>
      <c r="Q18" s="583"/>
      <c r="R18" s="583"/>
      <c r="S18" s="583"/>
      <c r="T18" s="583"/>
      <c r="U18" s="583"/>
      <c r="V18" s="169"/>
      <c r="W18" s="169"/>
      <c r="X18" s="5"/>
      <c r="Y18" s="5"/>
      <c r="Z18" s="5"/>
      <c r="AA18" s="560"/>
      <c r="AB18" s="560"/>
      <c r="AC18" s="560"/>
      <c r="AD18" s="560"/>
      <c r="AE18" s="560"/>
      <c r="AF18" s="560"/>
      <c r="AG18" s="5"/>
      <c r="AH18" s="5"/>
      <c r="AI18" s="5"/>
      <c r="AJ18" s="5"/>
      <c r="AK18" s="5"/>
      <c r="AL18" s="5"/>
    </row>
    <row r="19" spans="1:38" s="4" customFormat="1" ht="30.2" customHeight="1">
      <c r="A19" s="272">
        <v>2</v>
      </c>
      <c r="B19" s="525"/>
      <c r="C19" s="563" t="s">
        <v>767</v>
      </c>
      <c r="D19" s="575" t="str">
        <f>IF(CodeA3="inactif"," ",AA19)</f>
        <v xml:space="preserve"> </v>
      </c>
      <c r="E19" s="575"/>
      <c r="F19" s="575"/>
      <c r="G19" s="575"/>
      <c r="H19" s="575"/>
      <c r="I19" s="575"/>
      <c r="J19" s="581" t="str">
        <f>IF(B17&lt;&gt;"?",Comments!C112," ")</f>
        <v xml:space="preserve"> </v>
      </c>
      <c r="K19" s="581"/>
      <c r="L19" s="581"/>
      <c r="M19" s="583"/>
      <c r="N19" s="583"/>
      <c r="O19" s="583"/>
      <c r="P19" s="583"/>
      <c r="Q19" s="583"/>
      <c r="R19" s="583"/>
      <c r="S19" s="583"/>
      <c r="T19" s="583"/>
      <c r="U19" s="583"/>
      <c r="V19" s="169" t="str">
        <f>IF(B17=2,D19," ")</f>
        <v xml:space="preserve"> </v>
      </c>
      <c r="W19" s="169" t="str">
        <f>IF(B17=2,C19," ")</f>
        <v xml:space="preserve"> </v>
      </c>
      <c r="X19" s="5">
        <f>IF(score12=2,Y19,0)</f>
        <v>0</v>
      </c>
      <c r="Y19" s="5">
        <v>20</v>
      </c>
      <c r="Z19" s="5"/>
      <c r="AA19" s="561" t="str">
        <f>IF(V1&gt;0," ","Le client accepte de participer à des événements tels des foires et séminaires")</f>
        <v>Le client accepte de participer à des événements tels des foires et séminaires</v>
      </c>
      <c r="AB19" s="561"/>
      <c r="AC19" s="561"/>
      <c r="AD19" s="561"/>
      <c r="AE19" s="561"/>
      <c r="AF19" s="561"/>
      <c r="AG19" s="5"/>
      <c r="AH19" s="5"/>
      <c r="AI19" s="5"/>
      <c r="AJ19" s="5"/>
      <c r="AK19" s="5"/>
      <c r="AL19" s="5"/>
    </row>
    <row r="20" spans="1:38" s="4" customFormat="1" ht="30.2" customHeight="1">
      <c r="A20" s="272">
        <v>3</v>
      </c>
      <c r="B20" s="525"/>
      <c r="C20" s="564"/>
      <c r="D20" s="576"/>
      <c r="E20" s="576"/>
      <c r="F20" s="576"/>
      <c r="G20" s="576"/>
      <c r="H20" s="576"/>
      <c r="I20" s="576"/>
      <c r="J20" s="581"/>
      <c r="K20" s="581"/>
      <c r="L20" s="581"/>
      <c r="M20" s="583"/>
      <c r="N20" s="583"/>
      <c r="O20" s="583"/>
      <c r="P20" s="583"/>
      <c r="Q20" s="583"/>
      <c r="R20" s="583"/>
      <c r="S20" s="583"/>
      <c r="T20" s="583"/>
      <c r="U20" s="583"/>
      <c r="V20" s="169"/>
      <c r="W20" s="169"/>
      <c r="X20" s="5"/>
      <c r="Y20" s="5"/>
      <c r="Z20" s="5"/>
      <c r="AA20" s="562"/>
      <c r="AB20" s="562"/>
      <c r="AC20" s="562"/>
      <c r="AD20" s="562"/>
      <c r="AE20" s="562"/>
      <c r="AF20" s="562"/>
      <c r="AG20" s="5"/>
      <c r="AH20" s="5"/>
      <c r="AI20" s="5"/>
      <c r="AJ20" s="5"/>
      <c r="AK20" s="5"/>
      <c r="AL20" s="5"/>
    </row>
    <row r="21" spans="1:38" s="4" customFormat="1" ht="30.2" customHeight="1">
      <c r="A21" s="272">
        <v>4</v>
      </c>
      <c r="B21" s="525"/>
      <c r="C21" s="563" t="s">
        <v>770</v>
      </c>
      <c r="D21" s="575" t="str">
        <f>IF(CodeA3="inactif"," ",AA21)</f>
        <v xml:space="preserve"> </v>
      </c>
      <c r="E21" s="575"/>
      <c r="F21" s="575"/>
      <c r="G21" s="575"/>
      <c r="H21" s="575"/>
      <c r="I21" s="575"/>
      <c r="J21" s="580" t="str">
        <f>Comments!C110</f>
        <v>Il n'y a pas d'évaluation disponible.</v>
      </c>
      <c r="K21" s="580"/>
      <c r="L21" s="580"/>
      <c r="M21" s="583"/>
      <c r="N21" s="583"/>
      <c r="O21" s="583"/>
      <c r="P21" s="583"/>
      <c r="Q21" s="583"/>
      <c r="R21" s="583"/>
      <c r="S21" s="583"/>
      <c r="T21" s="583"/>
      <c r="U21" s="583"/>
      <c r="V21" s="169" t="str">
        <f>IF(B17=3,D21," ")</f>
        <v xml:space="preserve"> </v>
      </c>
      <c r="W21" s="169" t="str">
        <f>IF(B17=3,C21," ")</f>
        <v xml:space="preserve"> </v>
      </c>
      <c r="X21" s="5">
        <f>IF(score12=3,Y21,0)</f>
        <v>0</v>
      </c>
      <c r="Y21" s="5">
        <v>40</v>
      </c>
      <c r="Z21" s="5"/>
      <c r="AA21" s="561" t="str">
        <f>IF(V1&gt;0," ","Le client accepte d'assister à                                       une démonstration particulière")</f>
        <v>Le client accepte d'assister à                                       une démonstration particulière</v>
      </c>
      <c r="AB21" s="561"/>
      <c r="AC21" s="561"/>
      <c r="AD21" s="561"/>
      <c r="AE21" s="561"/>
      <c r="AF21" s="561"/>
      <c r="AG21" s="5"/>
      <c r="AH21" s="5"/>
      <c r="AI21" s="5"/>
      <c r="AJ21" s="5"/>
      <c r="AK21" s="5"/>
      <c r="AL21" s="5"/>
    </row>
    <row r="22" spans="1:38" s="4" customFormat="1" ht="30.2" customHeight="1">
      <c r="A22" s="272">
        <v>5</v>
      </c>
      <c r="B22" s="525"/>
      <c r="C22" s="564"/>
      <c r="D22" s="576"/>
      <c r="E22" s="576"/>
      <c r="F22" s="576"/>
      <c r="G22" s="576"/>
      <c r="H22" s="576"/>
      <c r="I22" s="576"/>
      <c r="J22" s="580"/>
      <c r="K22" s="580"/>
      <c r="L22" s="580"/>
      <c r="M22" s="583"/>
      <c r="N22" s="583"/>
      <c r="O22" s="583"/>
      <c r="P22" s="583"/>
      <c r="Q22" s="583"/>
      <c r="R22" s="583"/>
      <c r="S22" s="583"/>
      <c r="T22" s="583"/>
      <c r="U22" s="583"/>
      <c r="V22" s="169"/>
      <c r="W22" s="169"/>
      <c r="X22" s="5"/>
      <c r="Y22" s="5"/>
      <c r="Z22" s="5"/>
      <c r="AA22" s="562"/>
      <c r="AB22" s="562"/>
      <c r="AC22" s="562"/>
      <c r="AD22" s="562"/>
      <c r="AE22" s="562"/>
      <c r="AF22" s="562"/>
      <c r="AG22" s="5"/>
      <c r="AH22" s="5"/>
      <c r="AI22" s="5"/>
      <c r="AJ22" s="5"/>
      <c r="AK22" s="5"/>
      <c r="AL22" s="5"/>
    </row>
    <row r="23" spans="1:38" s="4" customFormat="1" ht="30.2" customHeight="1">
      <c r="A23" s="272"/>
      <c r="B23" s="525"/>
      <c r="C23" s="563" t="s">
        <v>768</v>
      </c>
      <c r="D23" s="575" t="str">
        <f>IF(CodeA3="inactif"," ",AA23)</f>
        <v xml:space="preserve"> </v>
      </c>
      <c r="E23" s="575"/>
      <c r="F23" s="575"/>
      <c r="G23" s="575"/>
      <c r="H23" s="575"/>
      <c r="I23" s="575"/>
      <c r="J23" s="580"/>
      <c r="K23" s="580"/>
      <c r="L23" s="580"/>
      <c r="M23" s="584" t="str">
        <f>Dim_11_N!M23</f>
        <v>0 dimension(s) évaluée(s) sur 12</v>
      </c>
      <c r="N23" s="584" t="str">
        <f>Menu!P15</f>
        <v>0 dimension(s) évaluée(s) sur 12</v>
      </c>
      <c r="O23" s="584"/>
      <c r="P23" s="584"/>
      <c r="Q23" s="584"/>
      <c r="R23" s="584"/>
      <c r="S23" s="584"/>
      <c r="T23" s="584"/>
      <c r="U23" s="584"/>
      <c r="V23" s="169" t="str">
        <f>IF(B17=4,D23," ")</f>
        <v xml:space="preserve"> </v>
      </c>
      <c r="W23" s="169" t="str">
        <f>IF(B17=4,C23," ")</f>
        <v xml:space="preserve"> </v>
      </c>
      <c r="X23" s="5">
        <f>IF(score12=4,Y23,0)</f>
        <v>0</v>
      </c>
      <c r="Y23" s="5">
        <v>70</v>
      </c>
      <c r="Z23" s="5"/>
      <c r="AA23" s="561" t="str">
        <f>IF(V1&gt;0," ","Le client visite nos utilisateurs")</f>
        <v>Le client visite nos utilisateurs</v>
      </c>
      <c r="AB23" s="561"/>
      <c r="AC23" s="561"/>
      <c r="AD23" s="561"/>
      <c r="AE23" s="561"/>
      <c r="AF23" s="561"/>
      <c r="AG23" s="5"/>
      <c r="AH23" s="5"/>
      <c r="AI23" s="5"/>
      <c r="AJ23" s="5"/>
      <c r="AK23" s="5"/>
      <c r="AL23" s="5"/>
    </row>
    <row r="24" spans="1:38" s="4" customFormat="1" ht="30.2" customHeight="1">
      <c r="A24" s="273">
        <v>5</v>
      </c>
      <c r="B24" s="525"/>
      <c r="C24" s="564"/>
      <c r="D24" s="576"/>
      <c r="E24" s="576"/>
      <c r="F24" s="576"/>
      <c r="G24" s="576"/>
      <c r="H24" s="576"/>
      <c r="I24" s="576"/>
      <c r="J24" s="580"/>
      <c r="K24" s="580"/>
      <c r="L24" s="580"/>
      <c r="M24" s="313"/>
      <c r="N24" s="313"/>
      <c r="O24" s="314"/>
      <c r="P24" s="313"/>
      <c r="Q24" s="314"/>
      <c r="R24" s="314"/>
      <c r="S24" s="582"/>
      <c r="T24" s="582"/>
      <c r="U24" s="582"/>
      <c r="V24" s="169"/>
      <c r="W24" s="169"/>
      <c r="X24" s="5"/>
      <c r="Y24" s="5"/>
      <c r="Z24" s="5"/>
      <c r="AA24" s="562"/>
      <c r="AB24" s="562"/>
      <c r="AC24" s="562"/>
      <c r="AD24" s="562"/>
      <c r="AE24" s="562"/>
      <c r="AF24" s="562"/>
      <c r="AG24" s="5"/>
      <c r="AH24" s="5"/>
      <c r="AI24" s="5"/>
      <c r="AJ24" s="5"/>
      <c r="AK24" s="5"/>
      <c r="AL24" s="5"/>
    </row>
    <row r="25" spans="1:38" s="4" customFormat="1" ht="30.2" customHeight="1">
      <c r="A25" s="272"/>
      <c r="B25" s="525"/>
      <c r="C25" s="563" t="s">
        <v>769</v>
      </c>
      <c r="D25" s="575" t="str">
        <f>IF(CodeA3="inactif"," ",AA25)</f>
        <v xml:space="preserve"> </v>
      </c>
      <c r="E25" s="575"/>
      <c r="F25" s="575"/>
      <c r="G25" s="575"/>
      <c r="H25" s="575"/>
      <c r="I25" s="575"/>
      <c r="J25" s="580"/>
      <c r="K25" s="580"/>
      <c r="L25" s="580"/>
      <c r="M25" s="313"/>
      <c r="N25" s="313"/>
      <c r="O25" s="315"/>
      <c r="P25" s="316"/>
      <c r="Q25" s="317"/>
      <c r="R25" s="314"/>
      <c r="S25" s="582" t="s">
        <v>825</v>
      </c>
      <c r="T25" s="582"/>
      <c r="U25" s="582"/>
      <c r="V25" s="593"/>
      <c r="W25" s="496"/>
      <c r="X25" s="5">
        <f>IF(score12=5,Y25,0)</f>
        <v>0</v>
      </c>
      <c r="Y25" s="5">
        <v>100</v>
      </c>
      <c r="Z25" s="5"/>
      <c r="AA25" s="561" t="str">
        <f>IF(V1&gt;0," ","Le client rencontre la direction")</f>
        <v>Le client rencontre la direction</v>
      </c>
      <c r="AB25" s="561"/>
      <c r="AC25" s="561"/>
      <c r="AD25" s="561"/>
      <c r="AE25" s="561"/>
      <c r="AF25" s="561"/>
      <c r="AG25" s="5"/>
      <c r="AH25" s="5"/>
      <c r="AI25" s="5"/>
      <c r="AJ25" s="5"/>
      <c r="AK25" s="5"/>
      <c r="AL25" s="5"/>
    </row>
    <row r="26" spans="1:38" s="4" customFormat="1" ht="30.2" customHeight="1">
      <c r="A26" s="163"/>
      <c r="B26" s="525"/>
      <c r="C26" s="574"/>
      <c r="D26" s="576"/>
      <c r="E26" s="576"/>
      <c r="F26" s="576"/>
      <c r="G26" s="576"/>
      <c r="H26" s="576"/>
      <c r="I26" s="576"/>
      <c r="J26" s="580"/>
      <c r="K26" s="580"/>
      <c r="L26" s="580"/>
      <c r="M26" s="313"/>
      <c r="N26" s="313"/>
      <c r="O26" s="315"/>
      <c r="P26" s="318"/>
      <c r="Q26" s="315"/>
      <c r="R26" s="315" t="e">
        <f>Points!#REF!+Points!#REF!</f>
        <v>#REF!</v>
      </c>
      <c r="S26" s="582" t="s">
        <v>826</v>
      </c>
      <c r="T26" s="582"/>
      <c r="U26" s="582"/>
      <c r="V26" s="496"/>
      <c r="W26" s="496"/>
      <c r="X26" s="5">
        <f>SUM(X17:X25)</f>
        <v>0</v>
      </c>
      <c r="Y26" s="5"/>
      <c r="Z26" s="5"/>
      <c r="AA26" s="562"/>
      <c r="AB26" s="562"/>
      <c r="AC26" s="562"/>
      <c r="AD26" s="562"/>
      <c r="AE26" s="562"/>
      <c r="AF26" s="562"/>
      <c r="AG26" s="5"/>
      <c r="AH26" s="5"/>
      <c r="AI26" s="5"/>
      <c r="AJ26" s="5"/>
      <c r="AK26" s="5"/>
      <c r="AL26" s="5"/>
    </row>
    <row r="27" spans="1:38" s="4" customFormat="1" ht="8.4499999999999993" customHeight="1">
      <c r="B27" s="107"/>
      <c r="C27" s="107"/>
      <c r="D27" s="107"/>
      <c r="E27" s="107"/>
      <c r="F27" s="107"/>
      <c r="G27" s="107"/>
      <c r="H27" s="107"/>
      <c r="I27" s="107"/>
      <c r="J27" s="107"/>
      <c r="K27" s="107"/>
      <c r="L27" s="107"/>
      <c r="M27" s="323"/>
      <c r="N27" s="313"/>
      <c r="O27" s="313"/>
      <c r="P27" s="313"/>
      <c r="Q27" s="313"/>
      <c r="R27" s="315"/>
      <c r="S27" s="313"/>
      <c r="T27" s="313"/>
      <c r="U27" s="319"/>
      <c r="V27" s="312"/>
      <c r="X27" s="5"/>
      <c r="Y27" s="5"/>
      <c r="Z27" s="5"/>
      <c r="AA27" s="5"/>
      <c r="AB27" s="5"/>
      <c r="AC27" s="5"/>
      <c r="AD27" s="5"/>
      <c r="AE27" s="5"/>
      <c r="AF27" s="5"/>
      <c r="AG27" s="5"/>
      <c r="AH27" s="5"/>
      <c r="AI27" s="5"/>
      <c r="AJ27" s="5"/>
      <c r="AK27" s="5"/>
      <c r="AL27" s="5"/>
    </row>
    <row r="28" spans="1:38" s="4" customFormat="1" ht="15" customHeight="1">
      <c r="B28" s="164"/>
      <c r="C28" s="164"/>
      <c r="D28" s="164"/>
      <c r="E28" s="164"/>
      <c r="F28" s="165"/>
      <c r="G28" s="165"/>
      <c r="H28" s="165"/>
      <c r="I28" s="165"/>
      <c r="J28" s="165"/>
      <c r="K28" s="165"/>
      <c r="L28" s="165"/>
      <c r="M28" s="313"/>
      <c r="N28" s="313"/>
      <c r="O28" s="313"/>
      <c r="P28" s="321"/>
      <c r="Q28" s="321"/>
      <c r="R28" s="315"/>
      <c r="S28" s="313"/>
      <c r="T28" s="577">
        <f>'Mode d''emploi'!J12</f>
        <v>0.67</v>
      </c>
      <c r="U28" s="320"/>
      <c r="V28" s="312"/>
      <c r="X28" s="5"/>
      <c r="Y28" s="5"/>
      <c r="Z28" s="5"/>
      <c r="AA28" s="5"/>
      <c r="AB28" s="5"/>
      <c r="AC28" s="5"/>
      <c r="AD28" s="5"/>
      <c r="AE28" s="5"/>
      <c r="AF28" s="5"/>
      <c r="AG28" s="5"/>
      <c r="AH28" s="5"/>
      <c r="AI28" s="5"/>
      <c r="AJ28" s="5"/>
      <c r="AK28" s="5"/>
      <c r="AL28" s="5"/>
    </row>
    <row r="29" spans="1:38" s="4" customFormat="1" ht="15" customHeight="1">
      <c r="B29" s="164"/>
      <c r="C29" s="164"/>
      <c r="D29" s="164"/>
      <c r="E29" s="164"/>
      <c r="F29" s="165"/>
      <c r="G29" s="165"/>
      <c r="H29" s="165"/>
      <c r="I29" s="165"/>
      <c r="J29" s="165"/>
      <c r="K29" s="165"/>
      <c r="L29" s="166"/>
      <c r="M29" s="313"/>
      <c r="N29" s="313"/>
      <c r="O29" s="313"/>
      <c r="P29" s="118"/>
      <c r="Q29" s="118"/>
      <c r="R29" s="118"/>
      <c r="S29" s="322"/>
      <c r="T29" s="577"/>
      <c r="U29" s="320"/>
      <c r="V29" s="312"/>
      <c r="X29" s="5"/>
      <c r="Y29" s="5"/>
      <c r="Z29" s="5"/>
      <c r="AA29" s="5"/>
      <c r="AB29" s="5"/>
      <c r="AC29" s="5"/>
      <c r="AD29" s="5"/>
      <c r="AE29" s="5"/>
      <c r="AF29" s="5"/>
      <c r="AG29" s="5"/>
      <c r="AH29" s="5"/>
      <c r="AI29" s="5"/>
      <c r="AJ29" s="5"/>
      <c r="AK29" s="5"/>
      <c r="AL29" s="5"/>
    </row>
    <row r="30" spans="1:38" s="4" customFormat="1" ht="15" customHeight="1">
      <c r="B30" s="164"/>
      <c r="C30" s="164"/>
      <c r="D30" s="164"/>
      <c r="E30" s="164"/>
      <c r="F30" s="165"/>
      <c r="G30" s="165"/>
      <c r="H30" s="165"/>
      <c r="I30" s="165"/>
      <c r="J30" s="165"/>
      <c r="K30" s="165"/>
      <c r="L30" s="166"/>
      <c r="M30" s="166"/>
      <c r="N30" s="166"/>
      <c r="O30" s="166"/>
      <c r="P30" s="166"/>
      <c r="Q30" s="166"/>
      <c r="R30" s="166"/>
      <c r="S30" s="322"/>
      <c r="T30" s="577"/>
      <c r="U30" s="320"/>
      <c r="X30" s="5"/>
      <c r="Y30" s="5"/>
      <c r="Z30" s="5"/>
      <c r="AA30" s="5"/>
      <c r="AB30" s="5"/>
      <c r="AC30" s="5"/>
      <c r="AD30" s="5"/>
      <c r="AE30" s="5"/>
      <c r="AF30" s="5"/>
      <c r="AG30" s="5"/>
      <c r="AH30" s="5"/>
      <c r="AI30" s="5"/>
      <c r="AJ30" s="5"/>
      <c r="AK30" s="5"/>
      <c r="AL30" s="5"/>
    </row>
    <row r="31" spans="1:38" s="4" customFormat="1" ht="15" customHeight="1">
      <c r="B31" s="164"/>
      <c r="C31" s="164"/>
      <c r="D31" s="164"/>
      <c r="E31" s="164"/>
      <c r="F31" s="165"/>
      <c r="G31" s="165"/>
      <c r="H31" s="165"/>
      <c r="I31" s="165"/>
      <c r="J31" s="165"/>
      <c r="K31" s="165"/>
      <c r="L31" s="166"/>
      <c r="M31" s="166"/>
      <c r="N31" s="166"/>
      <c r="O31" s="166"/>
      <c r="P31" s="166"/>
      <c r="Q31" s="166"/>
      <c r="R31" s="166"/>
      <c r="S31" s="166"/>
      <c r="T31" s="166"/>
      <c r="U31" s="166"/>
      <c r="X31" s="5"/>
      <c r="Y31" s="5"/>
      <c r="Z31" s="5"/>
      <c r="AA31" s="5"/>
      <c r="AB31" s="5"/>
      <c r="AC31" s="5"/>
      <c r="AD31" s="5"/>
      <c r="AE31" s="5"/>
      <c r="AF31" s="5"/>
      <c r="AG31" s="5"/>
      <c r="AH31" s="5"/>
      <c r="AI31" s="5"/>
      <c r="AJ31" s="5"/>
      <c r="AK31" s="5"/>
      <c r="AL31" s="5"/>
    </row>
    <row r="32" spans="1:38" s="4" customFormat="1" ht="15" customHeight="1">
      <c r="B32" s="164"/>
      <c r="C32" s="164"/>
      <c r="D32" s="164"/>
      <c r="E32" s="164"/>
      <c r="F32" s="165"/>
      <c r="G32" s="165"/>
      <c r="H32" s="165"/>
      <c r="I32" s="165"/>
      <c r="J32" s="165"/>
      <c r="K32" s="165"/>
      <c r="L32" s="166"/>
      <c r="M32" s="166"/>
      <c r="N32" s="166"/>
      <c r="O32" s="166"/>
      <c r="P32" s="166"/>
      <c r="Q32" s="166"/>
      <c r="R32" s="166"/>
      <c r="S32" s="166"/>
      <c r="T32" s="166"/>
      <c r="U32" s="166"/>
      <c r="X32" s="5"/>
      <c r="Y32" s="5"/>
      <c r="Z32" s="5"/>
      <c r="AA32" s="5"/>
      <c r="AB32" s="5"/>
      <c r="AC32" s="5"/>
      <c r="AD32" s="5"/>
      <c r="AE32" s="5"/>
      <c r="AF32" s="5"/>
      <c r="AG32" s="5"/>
      <c r="AH32" s="5"/>
      <c r="AI32" s="5"/>
      <c r="AJ32" s="5"/>
      <c r="AK32" s="5"/>
      <c r="AL32" s="5"/>
    </row>
    <row r="33" spans="2:38" s="4" customFormat="1" ht="15" customHeight="1">
      <c r="B33" s="160" t="s">
        <v>742</v>
      </c>
      <c r="C33" s="160"/>
      <c r="D33" s="160"/>
      <c r="E33" s="160"/>
      <c r="F33" s="161"/>
      <c r="G33" s="161"/>
      <c r="H33" s="161"/>
      <c r="I33" s="161"/>
      <c r="J33" s="161"/>
      <c r="K33" s="161"/>
      <c r="L33" s="162"/>
      <c r="M33" s="296"/>
      <c r="N33" s="296"/>
      <c r="O33" s="296"/>
      <c r="P33" s="296"/>
      <c r="Q33" s="296"/>
      <c r="R33" s="296"/>
      <c r="S33" s="296"/>
      <c r="T33" s="296"/>
      <c r="U33" s="296"/>
      <c r="X33" s="5"/>
      <c r="Y33" s="5"/>
      <c r="Z33" s="5"/>
      <c r="AA33" s="5"/>
      <c r="AB33" s="5"/>
      <c r="AC33" s="5"/>
      <c r="AD33" s="5"/>
      <c r="AE33" s="5"/>
      <c r="AF33" s="5"/>
      <c r="AG33" s="5"/>
      <c r="AH33" s="5"/>
      <c r="AI33" s="5"/>
      <c r="AJ33" s="5"/>
      <c r="AK33" s="5"/>
      <c r="AL33" s="5"/>
    </row>
    <row r="34" spans="2:38" s="4" customFormat="1" ht="15" customHeight="1">
      <c r="B34" s="160"/>
      <c r="C34" s="160"/>
      <c r="D34" s="160"/>
      <c r="E34" s="308">
        <f>IF(B17="?",0,B17)</f>
        <v>0</v>
      </c>
      <c r="F34" s="36">
        <f>score12</f>
        <v>0</v>
      </c>
      <c r="G34" s="161"/>
      <c r="H34" s="161"/>
      <c r="I34" s="161"/>
      <c r="J34" s="161"/>
      <c r="K34" s="161"/>
      <c r="L34" s="162"/>
      <c r="M34" s="296"/>
      <c r="N34" s="296"/>
      <c r="O34" s="296"/>
      <c r="P34" s="296"/>
      <c r="Q34" s="296"/>
      <c r="S34" s="296"/>
      <c r="T34" s="296"/>
      <c r="U34" s="296"/>
      <c r="X34" s="5"/>
      <c r="Y34" s="5"/>
      <c r="Z34" s="5"/>
      <c r="AA34" s="5"/>
      <c r="AB34" s="5"/>
      <c r="AC34" s="5"/>
      <c r="AD34" s="5"/>
      <c r="AE34" s="5"/>
      <c r="AF34" s="5"/>
      <c r="AG34" s="5"/>
      <c r="AH34" s="5"/>
      <c r="AI34" s="5"/>
      <c r="AJ34" s="5"/>
      <c r="AK34" s="5"/>
      <c r="AL34" s="5"/>
    </row>
    <row r="35" spans="2:38" s="4" customFormat="1" ht="15" customHeight="1">
      <c r="B35" s="160"/>
      <c r="C35" s="160"/>
      <c r="D35" s="160"/>
      <c r="E35" s="160"/>
      <c r="F35" s="161"/>
      <c r="G35" s="161"/>
      <c r="H35" s="161"/>
      <c r="I35" s="161"/>
      <c r="J35" s="161"/>
      <c r="K35" s="161"/>
      <c r="L35" s="162"/>
      <c r="M35" s="296"/>
      <c r="N35" s="296"/>
      <c r="O35" s="296"/>
      <c r="P35" s="296"/>
      <c r="Q35" s="296"/>
      <c r="R35" s="296"/>
      <c r="S35" s="296"/>
      <c r="T35" s="296"/>
      <c r="U35" s="296"/>
      <c r="X35" s="5"/>
      <c r="Y35" s="5"/>
      <c r="Z35" s="5"/>
      <c r="AA35" s="5"/>
      <c r="AB35" s="5"/>
      <c r="AC35" s="5"/>
      <c r="AD35" s="5"/>
      <c r="AE35" s="5"/>
      <c r="AF35" s="5"/>
      <c r="AG35" s="5"/>
      <c r="AH35" s="5"/>
      <c r="AI35" s="5"/>
      <c r="AJ35" s="5"/>
      <c r="AK35" s="5"/>
      <c r="AL35" s="5"/>
    </row>
    <row r="36" spans="2:38">
      <c r="C36" s="4"/>
      <c r="D36" s="4"/>
      <c r="E36" s="4"/>
      <c r="F36" s="4"/>
      <c r="G36" s="4"/>
      <c r="H36" s="4"/>
      <c r="V36" s="4"/>
      <c r="W36" s="4"/>
      <c r="X36" s="5"/>
      <c r="Y36" s="5"/>
      <c r="Z36" s="5"/>
      <c r="AA36" s="5"/>
      <c r="AB36" s="5"/>
      <c r="AC36" s="5"/>
      <c r="AD36" s="5"/>
      <c r="AE36" s="5"/>
      <c r="AF36" s="5"/>
      <c r="AG36" s="5"/>
      <c r="AH36" s="5"/>
      <c r="AI36" s="5"/>
      <c r="AJ36" s="5"/>
      <c r="AK36" s="5"/>
      <c r="AL36" s="5"/>
    </row>
    <row r="37" spans="2:38" ht="15" customHeight="1">
      <c r="B37" s="157"/>
      <c r="C37" s="160"/>
      <c r="D37" s="160"/>
      <c r="E37" s="160"/>
      <c r="F37" s="161"/>
      <c r="G37" s="161"/>
      <c r="H37" s="161"/>
      <c r="I37" s="158"/>
      <c r="J37" s="158"/>
      <c r="K37" s="158"/>
      <c r="L37" s="159"/>
      <c r="M37" s="159"/>
      <c r="N37" s="159"/>
      <c r="O37" s="159"/>
      <c r="P37" s="159"/>
      <c r="Q37" s="159"/>
      <c r="R37" s="159"/>
      <c r="S37" s="159"/>
      <c r="T37" s="159"/>
      <c r="U37" s="159"/>
      <c r="V37" s="4"/>
      <c r="W37" s="4"/>
      <c r="X37" s="5"/>
      <c r="Y37" s="5"/>
      <c r="Z37" s="5"/>
      <c r="AA37" s="5"/>
      <c r="AB37" s="5"/>
      <c r="AC37" s="5"/>
      <c r="AD37" s="5"/>
      <c r="AE37" s="5"/>
      <c r="AF37" s="5"/>
      <c r="AG37" s="5"/>
      <c r="AH37" s="5"/>
      <c r="AI37" s="5"/>
      <c r="AJ37" s="5"/>
      <c r="AK37" s="5"/>
      <c r="AL37" s="5"/>
    </row>
    <row r="38" spans="2:38" ht="15" customHeight="1">
      <c r="B38" s="157"/>
      <c r="C38" s="160"/>
      <c r="D38" s="160"/>
      <c r="E38" s="160"/>
      <c r="F38" s="161"/>
      <c r="G38" s="161"/>
      <c r="H38" s="161"/>
      <c r="I38" s="158"/>
      <c r="J38" s="158"/>
      <c r="K38" s="158"/>
      <c r="L38" s="159"/>
      <c r="M38" s="159"/>
      <c r="N38" s="159"/>
      <c r="O38" s="159"/>
      <c r="P38" s="159"/>
      <c r="Q38" s="159"/>
      <c r="R38" s="159"/>
      <c r="S38" s="159"/>
      <c r="T38" s="159"/>
      <c r="U38" s="159"/>
      <c r="V38" s="4"/>
      <c r="W38" s="4"/>
      <c r="X38" s="5"/>
      <c r="Y38" s="5"/>
      <c r="Z38" s="5"/>
      <c r="AA38" s="5"/>
      <c r="AB38" s="5"/>
      <c r="AC38" s="5"/>
      <c r="AD38" s="5"/>
      <c r="AE38" s="5"/>
      <c r="AF38" s="5"/>
      <c r="AG38" s="5"/>
      <c r="AH38" s="5"/>
      <c r="AI38" s="5"/>
      <c r="AJ38" s="5"/>
      <c r="AK38" s="5"/>
      <c r="AL38" s="5"/>
    </row>
    <row r="39" spans="2:38" ht="15" customHeight="1">
      <c r="B39" s="157"/>
      <c r="C39" s="157"/>
      <c r="D39" s="157"/>
      <c r="E39" s="157"/>
      <c r="F39" s="158"/>
      <c r="G39" s="158"/>
      <c r="H39" s="158"/>
      <c r="I39" s="158"/>
      <c r="J39" s="158"/>
      <c r="K39" s="158"/>
      <c r="L39" s="159"/>
      <c r="M39" s="159"/>
      <c r="N39" s="159"/>
      <c r="O39" s="159"/>
      <c r="P39" s="159"/>
      <c r="Q39" s="159"/>
      <c r="R39" s="159"/>
      <c r="S39" s="159"/>
      <c r="T39" s="159"/>
      <c r="U39" s="159"/>
      <c r="V39" s="4"/>
      <c r="W39" s="4"/>
      <c r="X39" s="5"/>
      <c r="Y39" s="5"/>
      <c r="Z39" s="5"/>
      <c r="AA39" s="5"/>
      <c r="AB39" s="5"/>
      <c r="AC39" s="5"/>
      <c r="AD39" s="5"/>
      <c r="AE39" s="5"/>
      <c r="AF39" s="5"/>
      <c r="AG39" s="5"/>
      <c r="AH39" s="5"/>
      <c r="AI39" s="5"/>
      <c r="AJ39" s="5"/>
      <c r="AK39" s="5"/>
      <c r="AL39" s="5"/>
    </row>
    <row r="40" spans="2:38" ht="15" customHeight="1">
      <c r="B40" s="157"/>
      <c r="C40" s="157"/>
      <c r="D40" s="157"/>
      <c r="E40" s="157"/>
      <c r="F40" s="158"/>
      <c r="G40" s="158"/>
      <c r="H40" s="158"/>
      <c r="I40" s="158"/>
      <c r="J40" s="158"/>
      <c r="K40" s="158"/>
      <c r="L40" s="159"/>
      <c r="M40" s="159"/>
      <c r="N40" s="159"/>
      <c r="O40" s="159"/>
      <c r="P40" s="159"/>
      <c r="Q40" s="159"/>
      <c r="R40" s="159"/>
      <c r="S40" s="159"/>
      <c r="T40" s="159"/>
      <c r="U40" s="159"/>
      <c r="V40" s="4"/>
      <c r="W40" s="4"/>
      <c r="X40" s="5"/>
      <c r="Y40" s="5"/>
      <c r="Z40" s="5"/>
      <c r="AA40" s="5"/>
      <c r="AB40" s="5"/>
      <c r="AC40" s="5"/>
      <c r="AD40" s="5"/>
      <c r="AE40" s="5"/>
      <c r="AF40" s="5"/>
      <c r="AG40" s="5"/>
      <c r="AH40" s="5"/>
      <c r="AI40" s="5"/>
      <c r="AJ40" s="5"/>
      <c r="AK40" s="5"/>
      <c r="AL40" s="5"/>
    </row>
    <row r="41" spans="2:38" ht="15" customHeight="1">
      <c r="B41" s="157"/>
      <c r="C41" s="157"/>
      <c r="D41" s="157"/>
      <c r="E41" s="157"/>
      <c r="F41" s="158"/>
      <c r="G41" s="158"/>
      <c r="H41" s="158"/>
      <c r="I41" s="158"/>
      <c r="J41" s="158"/>
      <c r="K41" s="158"/>
      <c r="L41" s="159"/>
      <c r="M41" s="159"/>
      <c r="N41" s="159"/>
      <c r="O41" s="159"/>
      <c r="P41" s="159"/>
      <c r="Q41" s="159"/>
      <c r="R41" s="159"/>
      <c r="S41" s="159"/>
      <c r="T41" s="159"/>
      <c r="U41" s="159"/>
      <c r="V41" s="4"/>
      <c r="W41" s="4"/>
      <c r="X41" s="5"/>
      <c r="Y41" s="5"/>
      <c r="Z41" s="5"/>
      <c r="AA41" s="5"/>
      <c r="AB41" s="5"/>
      <c r="AC41" s="5"/>
      <c r="AD41" s="5"/>
      <c r="AE41" s="5"/>
      <c r="AF41" s="5"/>
      <c r="AG41" s="5"/>
      <c r="AH41" s="5"/>
      <c r="AI41" s="5"/>
      <c r="AJ41" s="5"/>
      <c r="AK41" s="5"/>
      <c r="AL41" s="5"/>
    </row>
    <row r="42" spans="2:38" ht="15" customHeight="1">
      <c r="B42" s="157"/>
      <c r="C42" s="157"/>
      <c r="D42" s="157"/>
      <c r="E42" s="157"/>
      <c r="F42" s="158"/>
      <c r="G42" s="158"/>
      <c r="H42" s="158"/>
      <c r="I42" s="158"/>
      <c r="J42" s="158"/>
      <c r="K42" s="158"/>
      <c r="L42" s="159"/>
      <c r="M42" s="159"/>
      <c r="N42" s="159"/>
      <c r="O42" s="159"/>
      <c r="P42" s="159"/>
      <c r="Q42" s="159"/>
      <c r="R42" s="159"/>
      <c r="S42" s="159"/>
      <c r="T42" s="159"/>
      <c r="U42" s="159"/>
      <c r="V42" s="4"/>
      <c r="W42" s="4"/>
      <c r="X42" s="5"/>
      <c r="Y42" s="5"/>
      <c r="Z42" s="5"/>
      <c r="AA42" s="5"/>
      <c r="AB42" s="5"/>
      <c r="AC42" s="5"/>
      <c r="AD42" s="5"/>
      <c r="AE42" s="5"/>
      <c r="AF42" s="5"/>
      <c r="AG42" s="5"/>
      <c r="AH42" s="5"/>
      <c r="AI42" s="5"/>
      <c r="AJ42" s="5"/>
      <c r="AK42" s="5"/>
      <c r="AL42" s="5"/>
    </row>
    <row r="43" spans="2:38" ht="15" customHeight="1">
      <c r="B43" s="157"/>
      <c r="C43" s="157"/>
      <c r="D43" s="157"/>
      <c r="E43" s="157"/>
      <c r="F43" s="158"/>
      <c r="G43" s="158"/>
      <c r="H43" s="158"/>
      <c r="I43" s="158"/>
      <c r="J43" s="158"/>
      <c r="K43" s="158"/>
      <c r="L43" s="159"/>
      <c r="M43" s="159"/>
      <c r="N43" s="159"/>
      <c r="O43" s="159"/>
      <c r="P43" s="159"/>
      <c r="Q43" s="159"/>
      <c r="R43" s="159"/>
      <c r="S43" s="159"/>
      <c r="T43" s="159"/>
      <c r="U43" s="159"/>
      <c r="V43" s="4"/>
      <c r="W43" s="4"/>
      <c r="X43" s="5"/>
      <c r="Y43" s="5"/>
      <c r="Z43" s="5"/>
      <c r="AA43" s="5"/>
      <c r="AB43" s="5"/>
      <c r="AC43" s="5"/>
      <c r="AD43" s="5"/>
      <c r="AE43" s="5"/>
      <c r="AF43" s="5"/>
      <c r="AG43" s="5"/>
      <c r="AH43" s="5"/>
      <c r="AI43" s="5"/>
      <c r="AJ43" s="5"/>
      <c r="AK43" s="5"/>
      <c r="AL43" s="5"/>
    </row>
    <row r="44" spans="2:38" ht="15" customHeight="1">
      <c r="B44" s="157"/>
      <c r="C44" s="157"/>
      <c r="D44" s="157"/>
      <c r="E44" s="157"/>
      <c r="F44" s="158"/>
      <c r="G44" s="158"/>
      <c r="H44" s="158"/>
      <c r="I44" s="158"/>
      <c r="J44" s="158"/>
      <c r="K44" s="158"/>
      <c r="L44" s="159"/>
      <c r="M44" s="159"/>
      <c r="N44" s="159"/>
      <c r="O44" s="159"/>
      <c r="P44" s="159"/>
      <c r="Q44" s="159"/>
      <c r="R44" s="159"/>
      <c r="S44" s="159"/>
      <c r="T44" s="159"/>
      <c r="U44" s="159"/>
      <c r="V44" s="4"/>
      <c r="W44" s="4"/>
      <c r="X44" s="5"/>
      <c r="Y44" s="5"/>
      <c r="Z44" s="5"/>
      <c r="AA44" s="5"/>
      <c r="AB44" s="5"/>
      <c r="AC44" s="5"/>
      <c r="AD44" s="5"/>
      <c r="AE44" s="5"/>
      <c r="AF44" s="5"/>
      <c r="AG44" s="5"/>
      <c r="AH44" s="5"/>
      <c r="AI44" s="5"/>
      <c r="AJ44" s="5"/>
      <c r="AK44" s="5"/>
      <c r="AL44" s="5"/>
    </row>
    <row r="45" spans="2:38" ht="15" customHeight="1">
      <c r="B45" s="157"/>
      <c r="C45" s="157"/>
      <c r="D45" s="157"/>
      <c r="E45" s="157"/>
      <c r="F45" s="158"/>
      <c r="G45" s="158"/>
      <c r="H45" s="158"/>
      <c r="I45" s="158"/>
      <c r="J45" s="158"/>
      <c r="K45" s="158"/>
      <c r="L45" s="159"/>
      <c r="M45" s="159"/>
      <c r="N45" s="159"/>
      <c r="O45" s="159"/>
      <c r="P45" s="159"/>
      <c r="Q45" s="159"/>
      <c r="R45" s="159"/>
      <c r="S45" s="159"/>
      <c r="T45" s="159"/>
      <c r="U45" s="159"/>
      <c r="V45" s="4"/>
      <c r="W45" s="4"/>
      <c r="X45" s="5"/>
      <c r="Y45" s="5"/>
      <c r="Z45" s="5"/>
      <c r="AA45" s="5"/>
      <c r="AB45" s="5"/>
      <c r="AC45" s="5"/>
      <c r="AD45" s="5"/>
      <c r="AE45" s="5"/>
      <c r="AF45" s="5"/>
      <c r="AG45" s="5"/>
      <c r="AH45" s="5"/>
      <c r="AI45" s="5"/>
      <c r="AJ45" s="5"/>
      <c r="AK45" s="5"/>
      <c r="AL45" s="5"/>
    </row>
    <row r="46" spans="2:38" ht="15" customHeight="1">
      <c r="B46" s="157"/>
      <c r="C46" s="157"/>
      <c r="D46" s="157"/>
      <c r="E46" s="157"/>
      <c r="F46" s="158"/>
      <c r="G46" s="158"/>
      <c r="H46" s="158"/>
      <c r="I46" s="158"/>
      <c r="J46" s="158"/>
      <c r="K46" s="158"/>
      <c r="L46" s="159"/>
      <c r="M46" s="159"/>
      <c r="N46" s="159"/>
      <c r="O46" s="159"/>
      <c r="P46" s="159"/>
      <c r="Q46" s="159"/>
      <c r="R46" s="159"/>
      <c r="S46" s="159"/>
      <c r="T46" s="159"/>
      <c r="U46" s="159"/>
      <c r="V46" s="4"/>
      <c r="W46" s="4"/>
      <c r="X46" s="5"/>
      <c r="Y46" s="5"/>
      <c r="Z46" s="5"/>
      <c r="AA46" s="5"/>
      <c r="AB46" s="5"/>
      <c r="AC46" s="5"/>
      <c r="AD46" s="5"/>
      <c r="AE46" s="5"/>
      <c r="AF46" s="5"/>
      <c r="AG46" s="5"/>
      <c r="AH46" s="5"/>
      <c r="AI46" s="5"/>
      <c r="AJ46" s="5"/>
      <c r="AK46" s="5"/>
      <c r="AL46" s="5"/>
    </row>
    <row r="47" spans="2:38" ht="15" customHeight="1">
      <c r="B47" s="157"/>
      <c r="C47" s="157"/>
      <c r="D47" s="157"/>
      <c r="E47" s="157"/>
      <c r="F47" s="158"/>
      <c r="G47" s="158"/>
      <c r="H47" s="158"/>
      <c r="I47" s="158"/>
      <c r="J47" s="158"/>
      <c r="K47" s="158"/>
      <c r="L47" s="159"/>
      <c r="M47" s="159"/>
      <c r="N47" s="159"/>
      <c r="O47" s="159"/>
      <c r="P47" s="159"/>
      <c r="Q47" s="159"/>
      <c r="R47" s="159"/>
      <c r="S47" s="159"/>
      <c r="T47" s="159"/>
      <c r="U47" s="159"/>
      <c r="V47" s="4"/>
      <c r="W47" s="4"/>
      <c r="X47" s="5"/>
      <c r="Y47" s="5"/>
      <c r="Z47" s="5"/>
      <c r="AA47" s="5"/>
      <c r="AB47" s="5"/>
      <c r="AC47" s="5"/>
      <c r="AD47" s="5"/>
      <c r="AE47" s="5"/>
      <c r="AF47" s="5"/>
      <c r="AG47" s="5"/>
      <c r="AH47" s="5"/>
      <c r="AI47" s="5"/>
      <c r="AJ47" s="5"/>
      <c r="AK47" s="5"/>
      <c r="AL47" s="5"/>
    </row>
    <row r="48" spans="2:38" ht="15" customHeight="1">
      <c r="B48" s="157"/>
      <c r="C48" s="157"/>
      <c r="D48" s="157"/>
      <c r="E48" s="157"/>
      <c r="F48" s="158"/>
      <c r="G48" s="158"/>
      <c r="H48" s="158"/>
      <c r="I48" s="158"/>
      <c r="J48" s="158"/>
      <c r="K48" s="158"/>
      <c r="L48" s="159"/>
      <c r="M48" s="159"/>
      <c r="N48" s="159"/>
      <c r="O48" s="159"/>
      <c r="P48" s="159"/>
      <c r="Q48" s="159"/>
      <c r="R48" s="159"/>
      <c r="S48" s="159"/>
      <c r="T48" s="159"/>
      <c r="U48" s="159"/>
      <c r="V48" s="4"/>
      <c r="W48" s="4"/>
      <c r="X48" s="5"/>
      <c r="Y48" s="5"/>
      <c r="Z48" s="5"/>
      <c r="AA48" s="5"/>
      <c r="AB48" s="5"/>
      <c r="AC48" s="5"/>
      <c r="AD48" s="5"/>
      <c r="AE48" s="5"/>
      <c r="AF48" s="5"/>
      <c r="AG48" s="5"/>
      <c r="AH48" s="5"/>
      <c r="AI48" s="5"/>
      <c r="AJ48" s="5"/>
      <c r="AK48" s="5"/>
      <c r="AL48" s="5"/>
    </row>
    <row r="49" spans="2:41" ht="15" customHeight="1">
      <c r="B49" s="157"/>
      <c r="C49" s="157"/>
      <c r="D49" s="157"/>
      <c r="E49" s="157"/>
      <c r="F49" s="158"/>
      <c r="G49" s="158"/>
      <c r="H49" s="158"/>
      <c r="I49" s="158"/>
      <c r="J49" s="158"/>
      <c r="K49" s="158"/>
      <c r="L49" s="159"/>
      <c r="M49" s="159"/>
      <c r="N49" s="159"/>
      <c r="O49" s="159"/>
      <c r="P49" s="159"/>
      <c r="Q49" s="159"/>
      <c r="R49" s="159"/>
      <c r="S49" s="159"/>
      <c r="T49" s="159"/>
      <c r="U49" s="159"/>
      <c r="V49" s="4"/>
      <c r="W49" s="4"/>
      <c r="X49" s="5"/>
      <c r="Y49" s="5"/>
      <c r="Z49" s="5"/>
      <c r="AA49" s="5"/>
      <c r="AB49" s="5"/>
      <c r="AC49" s="5"/>
      <c r="AD49" s="5"/>
      <c r="AE49" s="5"/>
      <c r="AF49" s="5"/>
      <c r="AG49" s="5"/>
      <c r="AH49" s="5"/>
      <c r="AI49" s="5"/>
      <c r="AJ49" s="5"/>
      <c r="AK49" s="5"/>
      <c r="AL49" s="5"/>
    </row>
    <row r="50" spans="2:41" ht="15" customHeight="1">
      <c r="B50" s="157"/>
      <c r="C50" s="157"/>
      <c r="D50" s="157"/>
      <c r="E50" s="157"/>
      <c r="F50" s="158"/>
      <c r="G50" s="158"/>
      <c r="H50" s="158"/>
      <c r="I50" s="158"/>
      <c r="J50" s="158"/>
      <c r="K50" s="158"/>
      <c r="L50" s="159"/>
      <c r="M50" s="159"/>
      <c r="N50" s="159"/>
      <c r="O50" s="159"/>
      <c r="P50" s="159"/>
      <c r="Q50" s="159"/>
      <c r="R50" s="159"/>
      <c r="S50" s="159"/>
      <c r="T50" s="159"/>
      <c r="U50" s="159"/>
      <c r="V50" s="4"/>
      <c r="W50" s="4"/>
      <c r="X50" s="5"/>
      <c r="Y50" s="5"/>
      <c r="Z50" s="5"/>
      <c r="AA50" s="5"/>
      <c r="AB50" s="5"/>
      <c r="AC50" s="5"/>
      <c r="AD50" s="5"/>
      <c r="AE50" s="5"/>
      <c r="AF50" s="5"/>
      <c r="AG50" s="5"/>
      <c r="AH50" s="5"/>
      <c r="AI50" s="5"/>
      <c r="AJ50" s="5"/>
      <c r="AK50" s="5"/>
      <c r="AL50" s="5"/>
    </row>
    <row r="51" spans="2:41" ht="15" customHeight="1">
      <c r="B51" s="157"/>
      <c r="C51" s="157"/>
      <c r="D51" s="157"/>
      <c r="E51" s="157"/>
      <c r="F51" s="158"/>
      <c r="G51" s="158"/>
      <c r="H51" s="158"/>
      <c r="I51" s="158"/>
      <c r="J51" s="158"/>
      <c r="K51" s="158"/>
      <c r="L51" s="159"/>
      <c r="M51" s="159"/>
      <c r="N51" s="159"/>
      <c r="O51" s="159"/>
      <c r="P51" s="159"/>
      <c r="Q51" s="159"/>
      <c r="R51" s="159"/>
      <c r="S51" s="159"/>
      <c r="T51" s="159"/>
      <c r="U51" s="159"/>
      <c r="V51" s="4"/>
      <c r="W51" s="4"/>
      <c r="X51" s="5"/>
      <c r="Y51" s="5"/>
      <c r="Z51" s="5"/>
      <c r="AA51" s="5"/>
      <c r="AB51" s="5"/>
      <c r="AC51" s="5"/>
      <c r="AD51" s="5"/>
      <c r="AE51" s="5"/>
      <c r="AF51" s="5"/>
      <c r="AG51" s="5"/>
      <c r="AH51" s="5"/>
      <c r="AI51" s="5"/>
      <c r="AJ51" s="5"/>
      <c r="AK51" s="5"/>
      <c r="AL51" s="5"/>
    </row>
    <row r="52" spans="2:41" ht="15" customHeight="1">
      <c r="B52" s="157"/>
      <c r="C52" s="157"/>
      <c r="D52" s="157"/>
      <c r="E52" s="157"/>
      <c r="F52" s="158"/>
      <c r="G52" s="158"/>
      <c r="H52" s="158"/>
      <c r="I52" s="158"/>
      <c r="J52" s="158"/>
      <c r="K52" s="158"/>
      <c r="L52" s="159"/>
      <c r="M52" s="159"/>
      <c r="N52" s="159"/>
      <c r="O52" s="159"/>
      <c r="P52" s="159"/>
      <c r="Q52" s="159"/>
      <c r="R52" s="159"/>
      <c r="S52" s="159"/>
      <c r="T52" s="159"/>
      <c r="U52" s="159"/>
      <c r="V52" s="4"/>
      <c r="W52" s="4"/>
      <c r="X52" s="5"/>
      <c r="Y52" s="5"/>
      <c r="Z52" s="5"/>
      <c r="AA52" s="5"/>
      <c r="AB52" s="5"/>
      <c r="AC52" s="5"/>
      <c r="AD52" s="5"/>
      <c r="AE52" s="5"/>
      <c r="AF52" s="5"/>
      <c r="AG52" s="5"/>
      <c r="AH52" s="5"/>
      <c r="AI52" s="5"/>
      <c r="AJ52" s="5"/>
      <c r="AK52" s="5"/>
      <c r="AL52" s="5"/>
    </row>
    <row r="53" spans="2:41" ht="15" customHeight="1">
      <c r="B53" s="157"/>
      <c r="C53" s="157"/>
      <c r="D53" s="157"/>
      <c r="E53" s="157"/>
      <c r="F53" s="158"/>
      <c r="G53" s="158"/>
      <c r="H53" s="158"/>
      <c r="I53" s="158"/>
      <c r="J53" s="158"/>
      <c r="K53" s="158"/>
      <c r="L53" s="159"/>
      <c r="M53" s="159"/>
      <c r="N53" s="159"/>
      <c r="O53" s="159"/>
      <c r="P53" s="159"/>
      <c r="Q53" s="159"/>
      <c r="R53" s="159"/>
      <c r="S53" s="159"/>
      <c r="T53" s="159"/>
      <c r="U53" s="159"/>
      <c r="V53" s="4"/>
      <c r="W53" s="4"/>
      <c r="X53" s="5"/>
      <c r="Y53" s="5"/>
      <c r="Z53" s="5"/>
      <c r="AA53" s="5"/>
      <c r="AB53" s="5"/>
      <c r="AC53" s="5"/>
      <c r="AD53" s="5"/>
      <c r="AE53" s="5"/>
      <c r="AF53" s="5"/>
      <c r="AG53" s="5"/>
      <c r="AH53" s="5"/>
      <c r="AI53" s="5"/>
      <c r="AJ53" s="5"/>
      <c r="AK53" s="5"/>
      <c r="AL53" s="5"/>
    </row>
    <row r="54" spans="2:41" ht="15" customHeight="1">
      <c r="B54" s="157"/>
      <c r="C54" s="157"/>
      <c r="D54" s="157"/>
      <c r="E54" s="157"/>
      <c r="F54" s="158"/>
      <c r="G54" s="158"/>
      <c r="H54" s="158"/>
      <c r="I54" s="158"/>
      <c r="J54" s="158"/>
      <c r="K54" s="158"/>
      <c r="L54" s="159"/>
      <c r="M54" s="159"/>
      <c r="N54" s="159"/>
      <c r="O54" s="159"/>
      <c r="P54" s="159"/>
      <c r="Q54" s="159"/>
      <c r="R54" s="159"/>
      <c r="S54" s="159"/>
      <c r="T54" s="159"/>
      <c r="U54" s="159"/>
      <c r="V54" s="4"/>
      <c r="W54" s="4"/>
      <c r="X54" s="5"/>
      <c r="Y54" s="5"/>
      <c r="Z54" s="5"/>
      <c r="AA54" s="5"/>
      <c r="AB54" s="5"/>
      <c r="AC54" s="5"/>
      <c r="AD54" s="5"/>
      <c r="AE54" s="5"/>
      <c r="AF54" s="5"/>
      <c r="AG54" s="5"/>
      <c r="AH54" s="5"/>
      <c r="AI54" s="5"/>
      <c r="AJ54" s="5"/>
      <c r="AK54" s="5"/>
      <c r="AL54" s="5"/>
    </row>
    <row r="55" spans="2:41" ht="15" customHeight="1">
      <c r="B55" s="157"/>
      <c r="C55" s="157"/>
      <c r="D55" s="157"/>
      <c r="E55" s="157"/>
      <c r="F55" s="158"/>
      <c r="G55" s="158"/>
      <c r="H55" s="158"/>
      <c r="I55" s="158"/>
      <c r="J55" s="158"/>
      <c r="K55" s="158"/>
      <c r="L55" s="159"/>
      <c r="M55" s="159"/>
      <c r="N55" s="159"/>
      <c r="O55" s="159"/>
      <c r="P55" s="159"/>
      <c r="Q55" s="159"/>
      <c r="R55" s="159"/>
      <c r="S55" s="159"/>
      <c r="T55" s="159"/>
      <c r="U55" s="159"/>
      <c r="V55" s="4"/>
      <c r="W55" s="4"/>
      <c r="X55" s="5"/>
      <c r="Y55" s="5"/>
      <c r="Z55" s="5"/>
      <c r="AA55" s="5"/>
      <c r="AB55" s="5"/>
      <c r="AC55" s="5"/>
      <c r="AD55" s="5"/>
      <c r="AE55" s="5"/>
      <c r="AF55" s="5"/>
      <c r="AG55" s="5"/>
      <c r="AH55" s="5"/>
      <c r="AI55" s="5"/>
      <c r="AJ55" s="5"/>
      <c r="AK55" s="5"/>
      <c r="AL55" s="5"/>
    </row>
    <row r="56" spans="2:41" s="4" customFormat="1" ht="15" customHeight="1"/>
    <row r="57" spans="2:41" s="4" customFormat="1" ht="15" customHeight="1"/>
    <row r="58" spans="2:41" s="4" customFormat="1" ht="15" customHeight="1">
      <c r="AL58" s="4">
        <v>3</v>
      </c>
      <c r="AM58" s="4" t="e">
        <f>#REF!</f>
        <v>#REF!</v>
      </c>
      <c r="AO58" s="5"/>
    </row>
    <row r="59" spans="2:41" s="4" customFormat="1" ht="15" customHeight="1">
      <c r="AH59" s="5"/>
      <c r="AJ59" s="5"/>
      <c r="AK59" s="5"/>
      <c r="AL59" s="4">
        <v>4</v>
      </c>
      <c r="AM59" s="4" t="e">
        <f>#REF!</f>
        <v>#REF!</v>
      </c>
      <c r="AO59" s="5"/>
    </row>
    <row r="60" spans="2:41" s="4" customFormat="1" ht="15" customHeight="1">
      <c r="B60" s="4">
        <v>1</v>
      </c>
      <c r="AG60" s="5"/>
      <c r="AH60" s="5"/>
      <c r="AJ60" s="5"/>
      <c r="AK60" s="5"/>
      <c r="AL60" s="4">
        <v>5</v>
      </c>
      <c r="AM60" s="4" t="e">
        <f>#REF!</f>
        <v>#REF!</v>
      </c>
    </row>
    <row r="61" spans="2:41" s="4" customFormat="1" ht="15" customHeight="1">
      <c r="B61" s="4">
        <v>2</v>
      </c>
      <c r="AG61" s="5"/>
      <c r="AH61" s="5"/>
      <c r="AJ61" s="5"/>
      <c r="AK61" s="5"/>
      <c r="AM61" s="4" t="e">
        <f>VLOOKUP(E34,AL58:AM60,2)</f>
        <v>#N/A</v>
      </c>
    </row>
    <row r="62" spans="2:41" s="4" customFormat="1" ht="15" customHeight="1">
      <c r="B62" s="4">
        <v>3</v>
      </c>
      <c r="AK62" s="5"/>
    </row>
    <row r="63" spans="2:41" s="4" customFormat="1" ht="15" customHeight="1">
      <c r="B63" s="4">
        <v>4</v>
      </c>
      <c r="AK63" s="5"/>
    </row>
    <row r="64" spans="2:41" s="4" customFormat="1" ht="15" customHeight="1">
      <c r="B64" s="4">
        <v>5</v>
      </c>
      <c r="AJ64" s="5"/>
      <c r="AK64" s="5"/>
      <c r="AO64" s="4" t="s">
        <v>484</v>
      </c>
    </row>
    <row r="65" spans="1:41" s="7" customFormat="1" ht="15" customHeight="1">
      <c r="A65" s="4"/>
      <c r="V65" s="4"/>
      <c r="W65" s="4"/>
      <c r="X65" s="4"/>
      <c r="Y65" s="4"/>
      <c r="Z65" s="4"/>
      <c r="AA65" s="4"/>
      <c r="AB65" s="4"/>
      <c r="AC65" s="4"/>
      <c r="AD65" s="4"/>
      <c r="AE65" s="4"/>
      <c r="AF65" s="4"/>
      <c r="AG65" s="4"/>
      <c r="AH65" s="4"/>
      <c r="AL65" s="8"/>
      <c r="AO65" s="7" t="s">
        <v>483</v>
      </c>
    </row>
    <row r="66" spans="1:41" s="7" customFormat="1" ht="15" customHeight="1">
      <c r="A66" s="4"/>
      <c r="V66" s="4"/>
      <c r="W66" s="4"/>
      <c r="X66" s="4"/>
      <c r="Y66" s="4"/>
      <c r="Z66" s="4"/>
      <c r="AA66" s="4"/>
      <c r="AB66" s="4"/>
      <c r="AC66" s="4"/>
      <c r="AD66" s="4"/>
      <c r="AE66" s="4"/>
      <c r="AF66" s="4"/>
      <c r="AG66" s="4"/>
      <c r="AH66" s="4"/>
      <c r="AL66" s="8"/>
      <c r="AO66" s="7" t="s">
        <v>462</v>
      </c>
    </row>
    <row r="67" spans="1:41" s="7" customFormat="1" ht="15" customHeight="1">
      <c r="A67" s="4"/>
      <c r="V67" s="4"/>
      <c r="W67" s="4"/>
      <c r="X67" s="4"/>
      <c r="Y67" s="4"/>
      <c r="Z67" s="4"/>
      <c r="AA67" s="4"/>
      <c r="AB67" s="4"/>
      <c r="AC67" s="4"/>
      <c r="AD67" s="102"/>
      <c r="AE67" s="102"/>
      <c r="AF67" s="102"/>
      <c r="AG67" s="4"/>
      <c r="AH67" s="4"/>
      <c r="AL67" s="8"/>
    </row>
    <row r="68" spans="1:41" s="7" customFormat="1" ht="15" customHeight="1">
      <c r="A68" s="4"/>
      <c r="V68" s="4"/>
      <c r="W68" s="4"/>
      <c r="X68" s="4"/>
      <c r="Y68" s="4"/>
      <c r="Z68" s="4"/>
      <c r="AA68" s="4"/>
      <c r="AB68" s="4"/>
      <c r="AC68" s="4"/>
      <c r="AD68" s="102"/>
      <c r="AE68" s="102"/>
      <c r="AF68" s="102"/>
      <c r="AG68" s="4"/>
      <c r="AH68" s="4"/>
      <c r="AL68" s="8"/>
      <c r="AN68" s="127"/>
      <c r="AO68" s="127"/>
    </row>
    <row r="69" spans="1:41" s="7" customFormat="1" ht="15" customHeight="1">
      <c r="A69" s="4"/>
      <c r="V69" s="4"/>
      <c r="W69" s="4"/>
      <c r="X69" s="4"/>
      <c r="Y69" s="4"/>
      <c r="Z69" s="4"/>
      <c r="AA69" s="4"/>
      <c r="AB69" s="4"/>
      <c r="AC69" s="4"/>
      <c r="AD69" s="102"/>
      <c r="AE69" s="102"/>
      <c r="AF69" s="102"/>
      <c r="AG69" s="4"/>
      <c r="AH69" s="4"/>
      <c r="AL69" s="8"/>
      <c r="AN69" s="127"/>
      <c r="AO69" s="127" t="e">
        <f>'Données graphiques'!$I$19</f>
        <v>#REF!</v>
      </c>
    </row>
    <row r="70" spans="1:41" s="7" customFormat="1" ht="15" customHeight="1">
      <c r="A70" s="4"/>
      <c r="V70" s="4"/>
      <c r="W70" s="4"/>
      <c r="X70" s="4"/>
      <c r="Y70" s="4"/>
      <c r="Z70" s="4"/>
      <c r="AA70" s="4"/>
      <c r="AB70" s="4"/>
      <c r="AC70" s="4"/>
      <c r="AD70" s="102"/>
      <c r="AE70" s="102"/>
      <c r="AF70" s="102"/>
      <c r="AG70" s="4"/>
      <c r="AH70" s="4"/>
      <c r="AN70" s="127"/>
      <c r="AO70" s="7" t="e">
        <f>2-AO69</f>
        <v>#REF!</v>
      </c>
    </row>
    <row r="71" spans="1:41" s="7" customFormat="1" ht="15" customHeight="1">
      <c r="A71" s="4"/>
      <c r="V71" s="4"/>
      <c r="W71" s="4"/>
      <c r="X71" s="4"/>
      <c r="Y71" s="4"/>
      <c r="Z71" s="4"/>
      <c r="AA71" s="4"/>
      <c r="AB71" s="4"/>
      <c r="AC71" s="4"/>
      <c r="AD71" s="102"/>
      <c r="AE71" s="102"/>
      <c r="AF71" s="102"/>
      <c r="AG71" s="4"/>
      <c r="AH71" s="4"/>
    </row>
    <row r="72" spans="1:41" s="7" customFormat="1" ht="8.4499999999999993" customHeight="1">
      <c r="A72" s="4"/>
      <c r="V72" s="4"/>
      <c r="W72" s="4"/>
      <c r="X72" s="4"/>
      <c r="Y72" s="4"/>
      <c r="Z72" s="4"/>
      <c r="AA72" s="4"/>
      <c r="AB72" s="4"/>
      <c r="AC72" s="4"/>
      <c r="AD72" s="102"/>
      <c r="AE72" s="102"/>
      <c r="AF72" s="102"/>
      <c r="AG72" s="102"/>
      <c r="AH72" s="102"/>
      <c r="AI72" s="126"/>
      <c r="AJ72" s="126"/>
      <c r="AK72" s="126"/>
    </row>
    <row r="73" spans="1:41" s="7" customFormat="1">
      <c r="A73" s="4"/>
      <c r="V73" s="4"/>
      <c r="W73" s="4"/>
      <c r="X73" s="4"/>
      <c r="Y73" s="4"/>
      <c r="Z73" s="4"/>
      <c r="AA73" s="4"/>
      <c r="AB73" s="4"/>
      <c r="AC73" s="4"/>
      <c r="AD73" s="4"/>
      <c r="AE73" s="4"/>
      <c r="AF73" s="4"/>
      <c r="AG73" s="4"/>
      <c r="AH73" s="4"/>
    </row>
    <row r="74" spans="1:41" s="7" customFormat="1">
      <c r="A74" s="4"/>
      <c r="V74" s="4"/>
      <c r="W74" s="4"/>
      <c r="X74" s="4"/>
      <c r="Y74" s="4"/>
      <c r="Z74" s="4"/>
      <c r="AA74" s="4"/>
      <c r="AB74" s="4"/>
      <c r="AC74" s="4"/>
      <c r="AD74" s="4"/>
      <c r="AE74" s="4"/>
      <c r="AF74" s="4"/>
      <c r="AG74" s="4"/>
      <c r="AH74" s="4"/>
    </row>
    <row r="75" spans="1:41" s="7" customFormat="1">
      <c r="A75" s="4"/>
      <c r="V75" s="4"/>
      <c r="W75" s="4"/>
      <c r="X75" s="4"/>
      <c r="Y75" s="4"/>
      <c r="Z75" s="4"/>
      <c r="AA75" s="4"/>
      <c r="AB75" s="4"/>
      <c r="AC75" s="4"/>
      <c r="AD75" s="4"/>
      <c r="AE75" s="4"/>
      <c r="AF75" s="4"/>
      <c r="AG75" s="4"/>
      <c r="AH75" s="4"/>
    </row>
    <row r="76" spans="1:41" s="7" customFormat="1">
      <c r="A76" s="4"/>
      <c r="V76" s="4"/>
      <c r="W76" s="4"/>
      <c r="X76" s="4"/>
      <c r="Y76" s="4"/>
      <c r="Z76" s="4"/>
      <c r="AA76" s="4"/>
      <c r="AB76" s="4"/>
      <c r="AC76" s="4"/>
      <c r="AD76" s="4"/>
      <c r="AE76" s="4"/>
      <c r="AF76" s="4"/>
      <c r="AG76" s="4"/>
      <c r="AH76" s="4"/>
    </row>
    <row r="77" spans="1:41" s="7" customFormat="1">
      <c r="A77" s="4"/>
      <c r="V77" s="4"/>
      <c r="W77" s="4"/>
      <c r="X77" s="4"/>
      <c r="Y77" s="4"/>
      <c r="Z77" s="4"/>
      <c r="AA77" s="4"/>
      <c r="AB77" s="4"/>
      <c r="AC77" s="4"/>
      <c r="AD77" s="4"/>
      <c r="AE77" s="4"/>
      <c r="AF77" s="4"/>
      <c r="AG77" s="4"/>
      <c r="AH77" s="4"/>
    </row>
    <row r="78" spans="1:41" s="7" customFormat="1">
      <c r="A78" s="4"/>
      <c r="V78" s="4"/>
      <c r="W78" s="4"/>
      <c r="X78" s="4"/>
      <c r="Y78" s="4"/>
      <c r="Z78" s="4"/>
      <c r="AA78" s="4"/>
      <c r="AB78" s="4"/>
      <c r="AC78" s="4"/>
      <c r="AD78" s="4"/>
      <c r="AE78" s="4"/>
      <c r="AF78" s="4"/>
      <c r="AG78" s="4"/>
      <c r="AH78" s="4"/>
    </row>
    <row r="79" spans="1:41" s="7" customFormat="1">
      <c r="A79" s="4"/>
      <c r="V79" s="4"/>
      <c r="W79" s="4"/>
      <c r="X79" s="4"/>
      <c r="Y79" s="4"/>
      <c r="Z79" s="4"/>
      <c r="AA79" s="4"/>
      <c r="AB79" s="4"/>
      <c r="AC79" s="4"/>
      <c r="AD79" s="4"/>
      <c r="AE79" s="4"/>
      <c r="AF79" s="4"/>
      <c r="AG79" s="4"/>
      <c r="AH79" s="4"/>
    </row>
    <row r="80" spans="1:41" s="7" customFormat="1">
      <c r="A80" s="4"/>
      <c r="B80" s="128"/>
      <c r="C80" s="128"/>
      <c r="D80" s="129"/>
      <c r="V80" s="4"/>
      <c r="W80" s="4"/>
      <c r="X80" s="4"/>
      <c r="Y80" s="4"/>
      <c r="Z80" s="4"/>
      <c r="AA80" s="4"/>
      <c r="AB80" s="4"/>
      <c r="AC80" s="4"/>
      <c r="AD80" s="4"/>
      <c r="AE80" s="4"/>
      <c r="AF80" s="4"/>
      <c r="AG80" s="4"/>
      <c r="AH80" s="4"/>
    </row>
    <row r="81" spans="1:34" s="7" customFormat="1" ht="21.2" customHeight="1">
      <c r="A81" s="4"/>
      <c r="B81" s="128"/>
      <c r="C81" s="128"/>
      <c r="D81" s="129"/>
      <c r="V81" s="4"/>
      <c r="W81" s="4"/>
      <c r="X81" s="4"/>
      <c r="Y81" s="4"/>
      <c r="Z81" s="4"/>
      <c r="AA81" s="4"/>
      <c r="AB81" s="4"/>
      <c r="AC81" s="4"/>
      <c r="AD81" s="4"/>
      <c r="AE81" s="4"/>
      <c r="AF81" s="4"/>
      <c r="AG81" s="4"/>
      <c r="AH81" s="4"/>
    </row>
    <row r="82" spans="1:34" s="7" customFormat="1">
      <c r="A82" s="4"/>
      <c r="V82" s="4"/>
      <c r="W82" s="4"/>
      <c r="X82" s="4"/>
      <c r="Y82" s="4"/>
      <c r="Z82" s="4"/>
      <c r="AA82" s="4"/>
      <c r="AB82" s="4"/>
      <c r="AC82" s="4"/>
      <c r="AD82" s="4"/>
      <c r="AE82" s="4"/>
      <c r="AF82" s="4"/>
      <c r="AG82" s="4"/>
      <c r="AH82" s="4"/>
    </row>
    <row r="83" spans="1:34" s="7" customFormat="1">
      <c r="A83" s="4"/>
      <c r="V83" s="4"/>
      <c r="W83" s="4"/>
      <c r="X83" s="4"/>
      <c r="Y83" s="4"/>
      <c r="Z83" s="4"/>
      <c r="AA83" s="4"/>
      <c r="AB83" s="4"/>
      <c r="AC83" s="4"/>
      <c r="AD83" s="4"/>
      <c r="AE83" s="4"/>
      <c r="AF83" s="4"/>
      <c r="AG83" s="4"/>
      <c r="AH83" s="4"/>
    </row>
    <row r="84" spans="1:34" s="7" customFormat="1">
      <c r="A84" s="4"/>
      <c r="V84" s="4"/>
      <c r="W84" s="4"/>
      <c r="X84" s="4"/>
      <c r="Y84" s="4"/>
      <c r="Z84" s="4"/>
      <c r="AA84" s="4"/>
      <c r="AB84" s="4"/>
      <c r="AC84" s="4"/>
      <c r="AD84" s="4"/>
      <c r="AE84" s="4"/>
      <c r="AF84" s="4"/>
      <c r="AG84" s="4"/>
      <c r="AH84" s="4"/>
    </row>
    <row r="85" spans="1:34" s="7" customFormat="1" ht="13.7" customHeight="1">
      <c r="A85" s="4"/>
      <c r="V85" s="4"/>
      <c r="W85" s="4"/>
      <c r="X85" s="4"/>
      <c r="Y85" s="4"/>
      <c r="Z85" s="4"/>
      <c r="AA85" s="4"/>
      <c r="AB85" s="4"/>
      <c r="AC85" s="4"/>
      <c r="AD85" s="4"/>
      <c r="AE85" s="4"/>
      <c r="AF85" s="4"/>
      <c r="AG85" s="4"/>
      <c r="AH85" s="4"/>
    </row>
    <row r="86" spans="1:34" s="7" customFormat="1" ht="15" customHeight="1">
      <c r="A86" s="4"/>
      <c r="V86" s="4"/>
      <c r="W86" s="4"/>
      <c r="X86" s="4"/>
      <c r="Y86" s="4"/>
      <c r="Z86" s="4"/>
      <c r="AA86" s="4"/>
      <c r="AB86" s="4"/>
      <c r="AC86" s="4"/>
      <c r="AD86" s="4"/>
      <c r="AE86" s="4"/>
      <c r="AF86" s="4"/>
      <c r="AG86" s="4"/>
      <c r="AH86" s="4"/>
    </row>
    <row r="87" spans="1:34" s="7" customFormat="1" ht="15" customHeight="1">
      <c r="A87" s="4"/>
      <c r="V87" s="4"/>
      <c r="W87" s="4"/>
      <c r="X87" s="4"/>
      <c r="Y87" s="4"/>
      <c r="Z87" s="4"/>
      <c r="AA87" s="4"/>
      <c r="AB87" s="4"/>
      <c r="AC87" s="4"/>
      <c r="AD87" s="4"/>
      <c r="AE87" s="4"/>
      <c r="AF87" s="4"/>
      <c r="AG87" s="4"/>
      <c r="AH87" s="4"/>
    </row>
    <row r="88" spans="1:34" s="7" customFormat="1" ht="18.75" customHeight="1">
      <c r="A88" s="4"/>
      <c r="V88" s="4"/>
      <c r="W88" s="4"/>
      <c r="X88" s="4"/>
      <c r="Y88" s="4"/>
      <c r="Z88" s="4"/>
      <c r="AA88" s="4"/>
      <c r="AB88" s="4"/>
      <c r="AC88" s="4"/>
      <c r="AD88" s="4"/>
      <c r="AE88" s="4"/>
      <c r="AF88" s="4"/>
      <c r="AG88" s="4"/>
      <c r="AH88" s="4"/>
    </row>
    <row r="89" spans="1:34" s="7" customFormat="1" ht="15" customHeight="1">
      <c r="A89" s="4"/>
      <c r="V89" s="4"/>
      <c r="W89" s="4"/>
      <c r="X89" s="4"/>
      <c r="Y89" s="4"/>
      <c r="Z89" s="4"/>
      <c r="AA89" s="4"/>
      <c r="AB89" s="4"/>
      <c r="AC89" s="4"/>
      <c r="AD89" s="4"/>
      <c r="AE89" s="4"/>
      <c r="AF89" s="4"/>
      <c r="AG89" s="4"/>
      <c r="AH89" s="4"/>
    </row>
    <row r="90" spans="1:34" s="7" customFormat="1" ht="15" customHeight="1">
      <c r="A90" s="4"/>
      <c r="B90" s="8"/>
      <c r="C90" s="8"/>
      <c r="V90" s="4"/>
      <c r="W90" s="4"/>
      <c r="X90" s="4"/>
      <c r="Y90" s="4"/>
      <c r="Z90" s="5"/>
      <c r="AA90" s="4"/>
      <c r="AB90" s="4"/>
      <c r="AC90" s="4"/>
      <c r="AD90" s="4"/>
      <c r="AE90" s="4"/>
      <c r="AF90" s="4"/>
      <c r="AG90" s="4"/>
      <c r="AH90" s="4"/>
    </row>
    <row r="91" spans="1:34" s="7" customFormat="1">
      <c r="A91" s="4"/>
      <c r="B91" s="8"/>
      <c r="C91" s="8"/>
      <c r="V91" s="4"/>
      <c r="W91" s="4"/>
      <c r="X91" s="4"/>
      <c r="Y91" s="4"/>
      <c r="Z91" s="5"/>
      <c r="AA91" s="5"/>
      <c r="AB91" s="5"/>
      <c r="AC91" s="5"/>
      <c r="AD91" s="5"/>
      <c r="AE91" s="5"/>
      <c r="AF91" s="4"/>
      <c r="AG91" s="4"/>
      <c r="AH91" s="4"/>
    </row>
    <row r="92" spans="1:34" s="7" customFormat="1">
      <c r="A92" s="4"/>
      <c r="B92" s="8"/>
      <c r="C92" s="8"/>
      <c r="D92" s="8"/>
      <c r="E92" s="8"/>
      <c r="F92" s="8"/>
      <c r="G92" s="8"/>
      <c r="H92" s="8"/>
      <c r="I92" s="8"/>
      <c r="J92" s="8"/>
      <c r="K92" s="8"/>
      <c r="L92" s="8"/>
      <c r="M92" s="8"/>
      <c r="N92" s="8"/>
      <c r="O92" s="8"/>
      <c r="P92" s="8"/>
      <c r="Q92" s="8"/>
      <c r="R92" s="8"/>
      <c r="S92" s="8"/>
      <c r="T92" s="8"/>
      <c r="U92" s="8"/>
      <c r="V92" s="5"/>
      <c r="W92" s="5"/>
      <c r="X92" s="5"/>
      <c r="Y92" s="5"/>
      <c r="Z92" s="5"/>
      <c r="AA92" s="5">
        <f>IF(EXPIRE=1,0,1)</f>
        <v>0</v>
      </c>
      <c r="AB92" s="5"/>
      <c r="AC92" s="5"/>
      <c r="AD92" s="5"/>
      <c r="AE92" s="4"/>
      <c r="AF92" s="4"/>
      <c r="AG92" s="4"/>
      <c r="AH92" s="4"/>
    </row>
    <row r="93" spans="1:34" s="7" customFormat="1">
      <c r="A93" s="4"/>
      <c r="B93" s="8"/>
      <c r="C93" s="8"/>
      <c r="D93" s="8"/>
      <c r="E93" s="8"/>
      <c r="F93" s="8"/>
      <c r="G93" s="8"/>
      <c r="H93" s="8"/>
      <c r="I93" s="8"/>
      <c r="J93" s="8"/>
      <c r="K93" s="8"/>
      <c r="L93" s="8"/>
      <c r="M93" s="8"/>
      <c r="N93" s="8"/>
      <c r="O93" s="8"/>
      <c r="P93" s="8"/>
      <c r="Q93" s="8"/>
      <c r="R93" s="8"/>
      <c r="S93" s="8"/>
      <c r="T93" s="8"/>
      <c r="U93" s="8"/>
      <c r="V93" s="5"/>
      <c r="W93" s="5"/>
      <c r="X93" s="5"/>
      <c r="Y93" s="5"/>
      <c r="Z93" s="5"/>
      <c r="AA93" s="5">
        <f>IF(EXPIRE=1,0,2)</f>
        <v>0</v>
      </c>
      <c r="AB93" s="5"/>
      <c r="AC93" s="5"/>
      <c r="AD93" s="5"/>
      <c r="AE93" s="5"/>
      <c r="AF93" s="4"/>
      <c r="AG93" s="4"/>
      <c r="AH93" s="4"/>
    </row>
    <row r="94" spans="1:34" s="7" customFormat="1">
      <c r="A94" s="4"/>
      <c r="B94" s="8"/>
      <c r="C94" s="8"/>
      <c r="D94" s="8"/>
      <c r="E94" s="8"/>
      <c r="F94" s="8"/>
      <c r="G94" s="8"/>
      <c r="H94" s="8"/>
      <c r="I94" s="8"/>
      <c r="J94" s="8"/>
      <c r="K94" s="8"/>
      <c r="L94" s="8"/>
      <c r="M94" s="8"/>
      <c r="N94" s="8"/>
      <c r="O94" s="8"/>
      <c r="P94" s="8"/>
      <c r="Q94" s="8"/>
      <c r="R94" s="8"/>
      <c r="S94" s="8"/>
      <c r="T94" s="8"/>
      <c r="U94" s="8"/>
      <c r="V94" s="5"/>
      <c r="W94" s="5"/>
      <c r="X94" s="5"/>
      <c r="Y94" s="5"/>
      <c r="Z94" s="5"/>
      <c r="AA94" s="5">
        <f>IF(EXPIRE=1,0,3)</f>
        <v>0</v>
      </c>
      <c r="AB94" s="5"/>
      <c r="AC94" s="5"/>
      <c r="AD94" s="5"/>
      <c r="AE94" s="5"/>
      <c r="AF94" s="4"/>
      <c r="AG94" s="4"/>
      <c r="AH94" s="4"/>
    </row>
    <row r="95" spans="1:34" s="7" customFormat="1">
      <c r="A95" s="4"/>
      <c r="B95" s="8"/>
      <c r="C95" s="8"/>
      <c r="D95" s="8"/>
      <c r="E95" s="8"/>
      <c r="F95" s="8"/>
      <c r="G95" s="8"/>
      <c r="H95" s="8"/>
      <c r="I95" s="8"/>
      <c r="J95" s="8"/>
      <c r="K95" s="8"/>
      <c r="L95" s="8"/>
      <c r="M95" s="8"/>
      <c r="N95" s="8"/>
      <c r="O95" s="8"/>
      <c r="P95" s="8"/>
      <c r="Q95" s="8"/>
      <c r="R95" s="8"/>
      <c r="S95" s="8"/>
      <c r="T95" s="8"/>
      <c r="U95" s="8"/>
      <c r="V95" s="5"/>
      <c r="W95" s="5"/>
      <c r="X95" s="5"/>
      <c r="Y95" s="5"/>
      <c r="Z95" s="5"/>
      <c r="AA95" s="5">
        <f>IF(EXPIRE=1,0,4)</f>
        <v>0</v>
      </c>
      <c r="AB95" s="5"/>
      <c r="AC95" s="5"/>
      <c r="AD95" s="5"/>
      <c r="AE95" s="5"/>
      <c r="AF95" s="4"/>
      <c r="AG95" s="4"/>
      <c r="AH95" s="4"/>
    </row>
    <row r="96" spans="1:34" s="4" customFormat="1">
      <c r="B96" s="5"/>
      <c r="C96" s="5"/>
      <c r="D96" s="5"/>
      <c r="E96" s="5"/>
      <c r="F96" s="5"/>
      <c r="G96" s="5"/>
      <c r="H96" s="5"/>
      <c r="I96" s="5"/>
      <c r="J96" s="5"/>
      <c r="K96" s="5"/>
      <c r="L96" s="5"/>
      <c r="M96" s="5"/>
      <c r="N96" s="5"/>
      <c r="O96" s="5"/>
      <c r="P96" s="5"/>
      <c r="Q96" s="5"/>
      <c r="R96" s="5"/>
      <c r="S96" s="5"/>
      <c r="T96" s="5"/>
      <c r="U96" s="5"/>
      <c r="V96" s="5"/>
      <c r="W96" s="5"/>
      <c r="X96" s="5"/>
      <c r="Y96" s="5"/>
      <c r="Z96" s="5"/>
      <c r="AA96" s="4">
        <f>IF(EXPIRE=1,0,5)</f>
        <v>0</v>
      </c>
    </row>
    <row r="97" spans="1:34" s="4" customFormat="1">
      <c r="X97" s="4" t="e">
        <f>VLOOKUP(E34,D100:E104,2)</f>
        <v>#N/A</v>
      </c>
    </row>
    <row r="98" spans="1:34" s="108" customFormat="1" ht="13.7" customHeight="1"/>
    <row r="99" spans="1:34" s="108" customFormat="1" ht="13.7" customHeight="1">
      <c r="A99" s="108">
        <v>0</v>
      </c>
      <c r="B99" s="4" t="s">
        <v>638</v>
      </c>
      <c r="C99" s="4"/>
      <c r="D99" s="18"/>
      <c r="E99" s="4"/>
      <c r="F99" s="4">
        <v>0</v>
      </c>
      <c r="G99" s="4" t="s">
        <v>638</v>
      </c>
      <c r="H99" s="19"/>
      <c r="I99" s="19"/>
      <c r="J99" s="18"/>
      <c r="K99" s="18"/>
      <c r="L99" s="18"/>
      <c r="M99" s="18"/>
      <c r="N99" s="18"/>
      <c r="O99" s="18"/>
      <c r="P99" s="18"/>
      <c r="Q99" s="18"/>
    </row>
    <row r="100" spans="1:34" s="108" customFormat="1" ht="13.7" customHeight="1">
      <c r="A100" s="108">
        <v>1</v>
      </c>
      <c r="B100" s="4" t="s">
        <v>636</v>
      </c>
      <c r="C100" s="4"/>
      <c r="D100" s="18">
        <v>1</v>
      </c>
      <c r="E100" s="4" t="s">
        <v>217</v>
      </c>
      <c r="F100" s="4">
        <v>1</v>
      </c>
      <c r="G100" s="4" t="s">
        <v>390</v>
      </c>
      <c r="H100" s="19">
        <v>5</v>
      </c>
      <c r="I100" s="19"/>
      <c r="J100" s="18"/>
      <c r="K100" s="18"/>
      <c r="L100" s="18"/>
      <c r="M100" s="18"/>
      <c r="N100" s="18"/>
      <c r="O100" s="18"/>
      <c r="P100" s="18"/>
      <c r="Q100" s="18"/>
    </row>
    <row r="101" spans="1:34" s="108" customFormat="1" ht="13.7" customHeight="1">
      <c r="A101" s="108">
        <v>2</v>
      </c>
      <c r="B101" s="4" t="s">
        <v>228</v>
      </c>
      <c r="C101" s="4"/>
      <c r="D101" s="18">
        <v>2</v>
      </c>
      <c r="E101" s="4" t="s">
        <v>218</v>
      </c>
      <c r="F101" s="4">
        <v>2</v>
      </c>
      <c r="G101" s="4" t="s">
        <v>391</v>
      </c>
      <c r="H101" s="19">
        <v>8</v>
      </c>
      <c r="I101" s="19"/>
      <c r="J101" s="18"/>
      <c r="K101" s="18"/>
      <c r="L101" s="18"/>
      <c r="M101" s="18"/>
      <c r="N101" s="18"/>
      <c r="O101" s="18"/>
      <c r="P101" s="18"/>
      <c r="Q101" s="18"/>
    </row>
    <row r="102" spans="1:34" s="108" customFormat="1" ht="13.7" customHeight="1">
      <c r="A102" s="108">
        <v>3</v>
      </c>
      <c r="B102" s="4" t="s">
        <v>521</v>
      </c>
      <c r="C102" s="4"/>
      <c r="D102" s="4">
        <v>3</v>
      </c>
      <c r="E102" s="4" t="s">
        <v>219</v>
      </c>
      <c r="F102" s="4">
        <v>3</v>
      </c>
      <c r="G102" s="4" t="s">
        <v>392</v>
      </c>
      <c r="H102" s="19">
        <v>15</v>
      </c>
      <c r="I102" s="19"/>
      <c r="J102" s="4"/>
    </row>
    <row r="103" spans="1:34" s="108" customFormat="1" ht="13.7" customHeight="1">
      <c r="A103" s="108">
        <v>4</v>
      </c>
      <c r="B103" s="4" t="s">
        <v>230</v>
      </c>
      <c r="C103" s="4"/>
      <c r="D103" s="4">
        <v>4</v>
      </c>
      <c r="E103" s="4" t="s">
        <v>220</v>
      </c>
      <c r="F103" s="4">
        <v>4</v>
      </c>
      <c r="G103" s="4" t="s">
        <v>393</v>
      </c>
      <c r="H103" s="19">
        <v>15</v>
      </c>
      <c r="I103" s="19"/>
      <c r="J103" s="4"/>
    </row>
    <row r="104" spans="1:34" s="108" customFormat="1" ht="13.7" customHeight="1">
      <c r="A104" s="108">
        <v>5</v>
      </c>
      <c r="B104" s="4" t="s">
        <v>231</v>
      </c>
      <c r="C104" s="4"/>
      <c r="D104" s="4">
        <v>5</v>
      </c>
      <c r="E104" s="4" t="s">
        <v>221</v>
      </c>
      <c r="F104" s="19">
        <v>5</v>
      </c>
      <c r="G104" s="19" t="s">
        <v>394</v>
      </c>
      <c r="H104" s="19">
        <v>0</v>
      </c>
      <c r="I104" s="19"/>
      <c r="J104" s="4"/>
    </row>
    <row r="105" spans="1:34" s="108" customFormat="1" ht="13.7" customHeight="1">
      <c r="B105" s="4" t="s">
        <v>232</v>
      </c>
      <c r="C105" s="4"/>
      <c r="D105" s="4"/>
      <c r="E105" s="4" t="s">
        <v>333</v>
      </c>
      <c r="F105" s="4">
        <v>6</v>
      </c>
      <c r="G105" s="4" t="s">
        <v>489</v>
      </c>
      <c r="H105" s="4">
        <v>0</v>
      </c>
      <c r="I105" s="4"/>
    </row>
    <row r="106" spans="1:34" s="4" customFormat="1" ht="13.7" customHeight="1">
      <c r="E106" s="5"/>
      <c r="F106" s="4">
        <v>7</v>
      </c>
      <c r="G106" s="4" t="s">
        <v>333</v>
      </c>
      <c r="H106" s="4">
        <v>10</v>
      </c>
    </row>
    <row r="107" spans="1:34" s="4" customFormat="1" ht="13.7" customHeight="1"/>
    <row r="108" spans="1:34" s="4" customFormat="1" ht="13.7" customHeight="1"/>
    <row r="109" spans="1:34" s="4" customFormat="1" ht="13.7" customHeight="1"/>
    <row r="110" spans="1:34" s="4" customFormat="1" ht="13.7" customHeight="1"/>
    <row r="111" spans="1:34" s="27" customFormat="1">
      <c r="A111" s="4"/>
      <c r="V111" s="4"/>
      <c r="W111" s="4"/>
      <c r="X111" s="4"/>
      <c r="Y111" s="4"/>
      <c r="Z111" s="4"/>
      <c r="AA111" s="4"/>
      <c r="AB111" s="4"/>
      <c r="AC111" s="4"/>
      <c r="AD111" s="4"/>
      <c r="AE111" s="4"/>
      <c r="AF111" s="4"/>
      <c r="AG111" s="4"/>
      <c r="AH111" s="4"/>
    </row>
    <row r="112" spans="1:34" s="27" customFormat="1">
      <c r="A112" s="4"/>
      <c r="V112" s="4"/>
      <c r="W112" s="4"/>
      <c r="X112" s="4"/>
      <c r="Y112" s="4"/>
      <c r="Z112" s="4"/>
      <c r="AA112" s="4"/>
      <c r="AB112" s="4"/>
      <c r="AC112" s="4"/>
      <c r="AD112" s="4"/>
      <c r="AE112" s="4"/>
      <c r="AF112" s="4"/>
      <c r="AG112" s="4"/>
      <c r="AH112" s="4"/>
    </row>
    <row r="113" spans="1:34" s="27" customFormat="1">
      <c r="A113" s="4"/>
      <c r="V113" s="4"/>
      <c r="W113" s="4"/>
      <c r="X113" s="4"/>
      <c r="Y113" s="4"/>
      <c r="Z113" s="4"/>
      <c r="AA113" s="4"/>
      <c r="AB113" s="4"/>
      <c r="AC113" s="4"/>
      <c r="AD113" s="4"/>
      <c r="AE113" s="4"/>
      <c r="AF113" s="4"/>
      <c r="AG113" s="4"/>
      <c r="AH113" s="4"/>
    </row>
    <row r="114" spans="1:34" s="27" customFormat="1">
      <c r="A114" s="4"/>
      <c r="V114" s="4"/>
      <c r="W114" s="4"/>
      <c r="X114" s="4"/>
      <c r="Y114" s="4"/>
      <c r="Z114" s="4"/>
      <c r="AA114" s="4"/>
      <c r="AB114" s="4"/>
      <c r="AC114" s="4"/>
      <c r="AD114" s="4"/>
      <c r="AE114" s="4"/>
      <c r="AF114" s="4"/>
      <c r="AG114" s="4"/>
      <c r="AH114" s="4"/>
    </row>
    <row r="115" spans="1:34" s="27" customFormat="1">
      <c r="A115" s="4"/>
      <c r="V115" s="4"/>
      <c r="W115" s="4"/>
      <c r="X115" s="4"/>
      <c r="Y115" s="4"/>
      <c r="Z115" s="4"/>
      <c r="AA115" s="4"/>
      <c r="AB115" s="4"/>
      <c r="AC115" s="4"/>
      <c r="AD115" s="4"/>
      <c r="AE115" s="4"/>
      <c r="AF115" s="4"/>
      <c r="AG115" s="4"/>
      <c r="AH115" s="4"/>
    </row>
    <row r="116" spans="1:34" s="27" customFormat="1">
      <c r="A116" s="4"/>
      <c r="V116" s="4"/>
      <c r="W116" s="4"/>
      <c r="X116" s="4"/>
      <c r="Y116" s="4"/>
      <c r="Z116" s="4"/>
      <c r="AA116" s="4"/>
      <c r="AB116" s="4"/>
      <c r="AC116" s="4"/>
      <c r="AD116" s="4"/>
      <c r="AE116" s="4"/>
      <c r="AF116" s="4"/>
      <c r="AG116" s="4"/>
      <c r="AH116" s="4"/>
    </row>
    <row r="117" spans="1:34" s="27" customFormat="1">
      <c r="A117" s="4"/>
      <c r="V117" s="4"/>
      <c r="W117" s="4"/>
      <c r="X117" s="4"/>
      <c r="Y117" s="4"/>
      <c r="Z117" s="4"/>
      <c r="AA117" s="4"/>
      <c r="AB117" s="4"/>
      <c r="AC117" s="4"/>
      <c r="AD117" s="4"/>
      <c r="AE117" s="4"/>
      <c r="AF117" s="4"/>
      <c r="AG117" s="4"/>
      <c r="AH117" s="4"/>
    </row>
    <row r="118" spans="1:34" s="27" customFormat="1">
      <c r="A118" s="4"/>
      <c r="V118" s="4"/>
      <c r="W118" s="4"/>
      <c r="X118" s="4"/>
      <c r="Y118" s="4"/>
      <c r="Z118" s="4"/>
      <c r="AA118" s="4"/>
      <c r="AB118" s="4"/>
      <c r="AC118" s="4"/>
      <c r="AD118" s="4"/>
      <c r="AE118" s="4"/>
      <c r="AF118" s="4"/>
      <c r="AG118" s="4"/>
      <c r="AH118" s="4"/>
    </row>
    <row r="119" spans="1:34" s="27" customFormat="1">
      <c r="A119" s="4"/>
      <c r="V119" s="4"/>
      <c r="W119" s="4"/>
      <c r="X119" s="4"/>
      <c r="Y119" s="4"/>
      <c r="Z119" s="4"/>
      <c r="AA119" s="4"/>
      <c r="AB119" s="4"/>
      <c r="AC119" s="4"/>
      <c r="AD119" s="4"/>
      <c r="AE119" s="4"/>
      <c r="AF119" s="4"/>
      <c r="AG119" s="4"/>
      <c r="AH119" s="4"/>
    </row>
    <row r="120" spans="1:34" s="27" customFormat="1">
      <c r="A120" s="4"/>
      <c r="V120" s="4"/>
      <c r="W120" s="4"/>
      <c r="X120" s="4"/>
      <c r="Y120" s="4"/>
      <c r="Z120" s="4"/>
      <c r="AA120" s="4"/>
      <c r="AB120" s="4"/>
      <c r="AC120" s="4"/>
      <c r="AD120" s="4"/>
      <c r="AE120" s="4"/>
      <c r="AF120" s="4"/>
      <c r="AG120" s="4"/>
      <c r="AH120" s="4"/>
    </row>
    <row r="121" spans="1:34" s="27" customFormat="1">
      <c r="A121" s="4"/>
      <c r="V121" s="4"/>
      <c r="W121" s="4"/>
      <c r="X121" s="4"/>
      <c r="Y121" s="4"/>
      <c r="Z121" s="4"/>
      <c r="AA121" s="4"/>
      <c r="AB121" s="4"/>
      <c r="AC121" s="4"/>
      <c r="AD121" s="4"/>
      <c r="AE121" s="4"/>
      <c r="AF121" s="4"/>
      <c r="AG121" s="4"/>
      <c r="AH121" s="4"/>
    </row>
    <row r="122" spans="1:34" s="27" customFormat="1">
      <c r="A122" s="4"/>
      <c r="V122" s="4"/>
      <c r="W122" s="4"/>
      <c r="X122" s="4"/>
      <c r="Y122" s="4"/>
      <c r="Z122" s="4"/>
      <c r="AA122" s="4"/>
      <c r="AB122" s="4"/>
      <c r="AC122" s="4"/>
      <c r="AD122" s="4"/>
      <c r="AE122" s="4"/>
      <c r="AF122" s="4"/>
      <c r="AG122" s="4"/>
      <c r="AH122" s="4"/>
    </row>
    <row r="123" spans="1:34" s="27" customFormat="1">
      <c r="A123" s="4"/>
      <c r="V123" s="4"/>
      <c r="W123" s="4"/>
      <c r="X123" s="4"/>
      <c r="Y123" s="4"/>
      <c r="Z123" s="4"/>
      <c r="AA123" s="4"/>
      <c r="AB123" s="4"/>
      <c r="AC123" s="4"/>
      <c r="AD123" s="4"/>
      <c r="AE123" s="4"/>
      <c r="AF123" s="4"/>
      <c r="AG123" s="4"/>
      <c r="AH123" s="4"/>
    </row>
    <row r="124" spans="1:34" s="27" customFormat="1">
      <c r="A124" s="4"/>
      <c r="V124" s="4"/>
      <c r="W124" s="4"/>
      <c r="X124" s="4"/>
      <c r="Y124" s="4"/>
      <c r="Z124" s="4"/>
      <c r="AA124" s="4"/>
      <c r="AB124" s="4"/>
      <c r="AC124" s="4"/>
      <c r="AD124" s="4"/>
      <c r="AE124" s="4"/>
      <c r="AF124" s="4"/>
      <c r="AG124" s="4"/>
      <c r="AH124" s="4"/>
    </row>
    <row r="125" spans="1:34" s="27" customFormat="1">
      <c r="A125" s="4"/>
      <c r="V125" s="4"/>
      <c r="W125" s="4"/>
      <c r="X125" s="4"/>
      <c r="Y125" s="4"/>
      <c r="Z125" s="4"/>
      <c r="AA125" s="4"/>
      <c r="AB125" s="4"/>
      <c r="AC125" s="4"/>
      <c r="AD125" s="4"/>
      <c r="AE125" s="4"/>
      <c r="AF125" s="4"/>
      <c r="AG125" s="4"/>
      <c r="AH125" s="4"/>
    </row>
    <row r="126" spans="1:34" s="4" customFormat="1"/>
    <row r="127" spans="1:34" s="4" customFormat="1"/>
    <row r="128" spans="1:34" s="4" customFormat="1"/>
    <row r="129" spans="1:34" s="4" customFormat="1"/>
    <row r="130" spans="1:34" s="4" customFormat="1"/>
    <row r="131" spans="1:34" s="4" customFormat="1"/>
    <row r="132" spans="1:34" s="4" customFormat="1"/>
    <row r="133" spans="1:34" s="4" customFormat="1"/>
    <row r="134" spans="1:34" s="4" customFormat="1"/>
    <row r="135" spans="1:34" s="4" customFormat="1"/>
    <row r="136" spans="1:34" s="4" customFormat="1"/>
    <row r="137" spans="1:34" s="4" customFormat="1"/>
    <row r="138" spans="1:34" s="4" customFormat="1"/>
    <row r="139" spans="1:34" s="4" customFormat="1"/>
    <row r="140" spans="1:34" s="4" customFormat="1"/>
    <row r="141" spans="1:34" s="4" customFormat="1"/>
    <row r="142" spans="1:34" s="4" customFormat="1" ht="15" customHeight="1">
      <c r="A142" s="4">
        <v>0</v>
      </c>
      <c r="B142" s="4" t="s">
        <v>638</v>
      </c>
      <c r="E142" s="5"/>
      <c r="F142" s="4">
        <v>0</v>
      </c>
      <c r="X142" s="4" t="s">
        <v>638</v>
      </c>
      <c r="Z142" s="19"/>
      <c r="AA142" s="19"/>
      <c r="AB142" s="18"/>
      <c r="AC142" s="18"/>
      <c r="AD142" s="18"/>
      <c r="AE142" s="18"/>
      <c r="AF142" s="18"/>
      <c r="AG142" s="18"/>
      <c r="AH142" s="18"/>
    </row>
    <row r="143" spans="1:34" s="4" customFormat="1">
      <c r="A143" s="4">
        <v>1</v>
      </c>
      <c r="B143" s="4" t="s">
        <v>12</v>
      </c>
      <c r="D143" s="4">
        <v>1</v>
      </c>
      <c r="E143" s="4" t="s">
        <v>10</v>
      </c>
      <c r="F143" s="4">
        <v>1</v>
      </c>
      <c r="X143" s="4" t="s">
        <v>491</v>
      </c>
      <c r="Y143" s="4">
        <v>5</v>
      </c>
      <c r="Z143" s="19"/>
      <c r="AA143" s="19"/>
      <c r="AB143" s="18"/>
      <c r="AC143" s="18"/>
      <c r="AD143" s="18"/>
      <c r="AE143" s="18"/>
      <c r="AF143" s="18"/>
      <c r="AG143" s="18"/>
      <c r="AH143" s="18"/>
    </row>
    <row r="144" spans="1:34" s="4" customFormat="1" ht="15" customHeight="1">
      <c r="A144" s="4">
        <v>2</v>
      </c>
      <c r="B144" s="4" t="s">
        <v>510</v>
      </c>
      <c r="D144" s="4">
        <v>2</v>
      </c>
      <c r="E144" s="4" t="s">
        <v>9</v>
      </c>
      <c r="F144" s="4">
        <v>2</v>
      </c>
      <c r="X144" s="4" t="s">
        <v>486</v>
      </c>
      <c r="Y144" s="4">
        <v>5</v>
      </c>
      <c r="Z144" s="19"/>
      <c r="AA144" s="19"/>
      <c r="AB144" s="18"/>
      <c r="AC144" s="18"/>
      <c r="AD144" s="18"/>
      <c r="AE144" s="18"/>
      <c r="AF144" s="18"/>
      <c r="AG144" s="18"/>
      <c r="AH144" s="18"/>
    </row>
    <row r="145" spans="1:27" s="4" customFormat="1">
      <c r="A145" s="4">
        <v>3</v>
      </c>
      <c r="B145" s="4" t="s">
        <v>692</v>
      </c>
      <c r="D145" s="4">
        <v>3</v>
      </c>
      <c r="E145" s="4" t="s">
        <v>15</v>
      </c>
      <c r="F145" s="4">
        <v>3</v>
      </c>
      <c r="X145" s="4" t="s">
        <v>601</v>
      </c>
      <c r="Y145" s="4">
        <v>8</v>
      </c>
      <c r="Z145" s="19"/>
      <c r="AA145" s="19"/>
    </row>
    <row r="146" spans="1:27" s="4" customFormat="1" ht="15" customHeight="1">
      <c r="A146" s="4">
        <v>4</v>
      </c>
      <c r="B146" s="4" t="s">
        <v>693</v>
      </c>
      <c r="D146" s="4">
        <v>4</v>
      </c>
      <c r="E146" s="4" t="s">
        <v>778</v>
      </c>
      <c r="F146" s="4">
        <v>4</v>
      </c>
      <c r="X146" s="4" t="s">
        <v>603</v>
      </c>
      <c r="Y146" s="4">
        <v>5</v>
      </c>
      <c r="Z146" s="19"/>
      <c r="AA146" s="19"/>
    </row>
    <row r="147" spans="1:27" s="4" customFormat="1">
      <c r="A147" s="4">
        <v>5</v>
      </c>
      <c r="B147" s="4" t="s">
        <v>350</v>
      </c>
      <c r="D147" s="4">
        <v>5</v>
      </c>
      <c r="E147" s="4" t="s">
        <v>11</v>
      </c>
      <c r="F147" s="4">
        <v>5</v>
      </c>
      <c r="X147" s="4" t="s">
        <v>490</v>
      </c>
      <c r="Y147" s="4">
        <v>5</v>
      </c>
      <c r="Z147" s="19"/>
      <c r="AA147" s="19"/>
    </row>
    <row r="148" spans="1:27" s="4" customFormat="1" ht="15" customHeight="1">
      <c r="B148" s="4" t="s">
        <v>17</v>
      </c>
      <c r="E148" s="4" t="s">
        <v>333</v>
      </c>
      <c r="F148" s="4">
        <v>6</v>
      </c>
      <c r="X148" s="4" t="s">
        <v>489</v>
      </c>
      <c r="Y148" s="4">
        <v>5</v>
      </c>
    </row>
    <row r="149" spans="1:27" s="4" customFormat="1">
      <c r="E149" s="5"/>
      <c r="F149" s="4">
        <v>7</v>
      </c>
      <c r="V149" s="7"/>
      <c r="W149" s="7"/>
      <c r="X149" s="7" t="s">
        <v>333</v>
      </c>
      <c r="Y149" s="7">
        <v>5</v>
      </c>
    </row>
    <row r="150" spans="1:27" s="4" customFormat="1" ht="15" customHeight="1">
      <c r="B150" s="4">
        <v>1</v>
      </c>
      <c r="E150" s="4" t="s">
        <v>233</v>
      </c>
      <c r="V150" s="7"/>
      <c r="W150" s="7"/>
      <c r="X150" s="7"/>
      <c r="Y150" s="7"/>
    </row>
    <row r="151" spans="1:27" s="4" customFormat="1">
      <c r="B151" s="4">
        <v>2</v>
      </c>
      <c r="V151" s="7"/>
      <c r="W151" s="7"/>
      <c r="X151" s="7"/>
      <c r="Y151" s="7"/>
    </row>
    <row r="152" spans="1:27" s="4" customFormat="1">
      <c r="B152" s="4">
        <v>3</v>
      </c>
      <c r="V152" s="7"/>
      <c r="W152" s="7"/>
      <c r="X152" s="7"/>
      <c r="Y152" s="7"/>
    </row>
    <row r="153" spans="1:27" s="4" customFormat="1">
      <c r="B153" s="4">
        <v>4</v>
      </c>
      <c r="V153" s="7"/>
      <c r="W153" s="7"/>
      <c r="X153" s="7"/>
      <c r="Y153" s="7"/>
    </row>
    <row r="154" spans="1:27" s="4" customFormat="1">
      <c r="B154" s="4">
        <v>5</v>
      </c>
      <c r="V154" s="7"/>
      <c r="W154" s="7"/>
      <c r="X154" s="7"/>
      <c r="Y154" s="7"/>
    </row>
    <row r="155" spans="1:27" s="4" customFormat="1">
      <c r="V155" s="7"/>
      <c r="W155" s="7"/>
      <c r="X155" s="7"/>
      <c r="Y155" s="7"/>
    </row>
    <row r="156" spans="1:27" s="4" customFormat="1">
      <c r="V156" s="7"/>
      <c r="W156" s="7"/>
      <c r="X156" s="7"/>
      <c r="Y156" s="7"/>
    </row>
    <row r="157" spans="1:27" s="4" customFormat="1">
      <c r="V157" s="7"/>
      <c r="W157" s="7"/>
      <c r="X157" s="7"/>
      <c r="Y157" s="7"/>
    </row>
    <row r="158" spans="1:27" s="4" customFormat="1">
      <c r="V158" s="7"/>
      <c r="W158" s="7"/>
      <c r="X158" s="7"/>
      <c r="Y158" s="7"/>
    </row>
    <row r="159" spans="1:27" s="4" customFormat="1">
      <c r="V159" s="7"/>
      <c r="W159" s="7"/>
      <c r="X159" s="7"/>
      <c r="Y159" s="7"/>
    </row>
    <row r="160" spans="1:27" s="4" customFormat="1">
      <c r="V160" s="7"/>
      <c r="W160" s="7"/>
      <c r="X160" s="7"/>
      <c r="Y160" s="7"/>
    </row>
    <row r="161" spans="2:30" s="4" customFormat="1">
      <c r="V161" s="7"/>
      <c r="W161" s="7"/>
      <c r="X161" s="7"/>
      <c r="Y161" s="7"/>
    </row>
    <row r="162" spans="2:30" s="4" customFormat="1">
      <c r="V162" s="7"/>
      <c r="W162" s="7"/>
      <c r="X162" s="7"/>
      <c r="Y162" s="7"/>
    </row>
    <row r="163" spans="2:30" s="4" customFormat="1">
      <c r="B163" s="20"/>
      <c r="C163" s="20"/>
      <c r="D163" s="19"/>
      <c r="E163" s="19"/>
      <c r="F163" s="19"/>
      <c r="G163" s="19"/>
      <c r="H163" s="19"/>
      <c r="I163" s="19"/>
      <c r="J163" s="19"/>
      <c r="K163" s="19"/>
      <c r="L163" s="19"/>
      <c r="M163" s="19"/>
      <c r="N163" s="19"/>
      <c r="O163" s="19"/>
      <c r="P163" s="19"/>
      <c r="Q163" s="19"/>
      <c r="R163" s="19"/>
      <c r="S163" s="19"/>
      <c r="T163" s="19"/>
      <c r="U163" s="19"/>
      <c r="V163" s="23"/>
      <c r="W163" s="23"/>
      <c r="X163" s="23"/>
      <c r="Y163" s="23"/>
      <c r="Z163" s="19"/>
      <c r="AA163" s="19"/>
      <c r="AB163" s="19"/>
      <c r="AC163" s="19"/>
      <c r="AD163" s="19"/>
    </row>
    <row r="164" spans="2:30" s="4" customFormat="1">
      <c r="B164" s="20" t="str">
        <f>IF(D1_Conseil_B&gt;1," ",X143)</f>
        <v xml:space="preserve">Se procurer le rapport annuel de l'entreprise (souvent disponible sur le site web du client). </v>
      </c>
      <c r="C164" s="20"/>
      <c r="D164" s="19"/>
      <c r="E164" s="19"/>
      <c r="F164" s="19"/>
      <c r="G164" s="19"/>
      <c r="H164" s="19"/>
      <c r="I164" s="19"/>
      <c r="J164" s="19"/>
      <c r="K164" s="19"/>
      <c r="L164" s="19"/>
      <c r="M164" s="19"/>
      <c r="N164" s="19"/>
      <c r="O164" s="19"/>
      <c r="P164" s="19"/>
      <c r="Q164" s="19"/>
      <c r="R164" s="19"/>
      <c r="S164" s="19"/>
      <c r="T164" s="19"/>
      <c r="U164" s="19"/>
      <c r="V164" s="23"/>
      <c r="W164" s="23"/>
      <c r="X164" s="23"/>
      <c r="Y164" s="23"/>
      <c r="Z164" s="19"/>
      <c r="AA164" s="19"/>
      <c r="AB164" s="19"/>
      <c r="AC164" s="19"/>
      <c r="AD164" s="19"/>
    </row>
    <row r="165" spans="2:30" s="4" customFormat="1">
      <c r="B165" s="20" t="str">
        <f>IF(D1_Conseil_B&gt;2," ",X144)</f>
        <v xml:space="preserve">Se faire expliquer les processus de décision dans l'entreprise lors d'un entretien. </v>
      </c>
      <c r="C165" s="20"/>
      <c r="D165" s="19"/>
      <c r="E165" s="19"/>
      <c r="F165" s="19"/>
      <c r="G165" s="19"/>
      <c r="H165" s="19"/>
      <c r="I165" s="19"/>
      <c r="J165" s="19"/>
      <c r="K165" s="19"/>
      <c r="L165" s="19"/>
      <c r="M165" s="19"/>
      <c r="N165" s="19"/>
      <c r="O165" s="19"/>
      <c r="P165" s="19"/>
      <c r="Q165" s="19"/>
      <c r="R165" s="19"/>
      <c r="S165" s="19"/>
      <c r="T165" s="19"/>
      <c r="U165" s="19"/>
      <c r="V165" s="23"/>
      <c r="W165" s="23"/>
      <c r="X165" s="23"/>
      <c r="Y165" s="23"/>
      <c r="Z165" s="19"/>
      <c r="AA165" s="19"/>
      <c r="AB165" s="19"/>
      <c r="AC165" s="19"/>
      <c r="AD165" s="19"/>
    </row>
    <row r="166" spans="2:30" s="4" customFormat="1">
      <c r="B166" s="20" t="str">
        <f>IF(D1_Conseil_B&gt;3," ",X145)</f>
        <v xml:space="preserve">Demander à un  interlocuteur de commenter l'organigramme de l'entreprise. </v>
      </c>
      <c r="C166" s="20"/>
      <c r="D166" s="19"/>
      <c r="E166" s="19"/>
      <c r="F166" s="19"/>
      <c r="G166" s="19"/>
      <c r="H166" s="19"/>
      <c r="I166" s="19"/>
      <c r="J166" s="19"/>
      <c r="K166" s="19"/>
      <c r="L166" s="19"/>
      <c r="M166" s="19"/>
      <c r="N166" s="19"/>
      <c r="O166" s="19"/>
      <c r="P166" s="19"/>
      <c r="Q166" s="19"/>
      <c r="R166" s="19"/>
      <c r="S166" s="19"/>
      <c r="T166" s="19"/>
      <c r="U166" s="19"/>
      <c r="V166" s="23"/>
      <c r="W166" s="23"/>
      <c r="X166" s="23"/>
      <c r="Y166" s="23"/>
      <c r="Z166" s="19"/>
      <c r="AA166" s="19"/>
      <c r="AB166" s="19"/>
      <c r="AC166" s="19"/>
      <c r="AD166" s="19"/>
    </row>
    <row r="167" spans="2:30" s="4" customFormat="1">
      <c r="B167" s="20" t="str">
        <f>IF(D1_Conseil_B&gt;4," ",X146)</f>
        <v xml:space="preserve">Penser à remettre l'organigramme de notre entreprise au client. </v>
      </c>
      <c r="C167" s="20"/>
      <c r="D167" s="19"/>
      <c r="E167" s="19"/>
      <c r="F167" s="19"/>
      <c r="G167" s="19"/>
      <c r="H167" s="19"/>
      <c r="I167" s="19"/>
      <c r="J167" s="19"/>
      <c r="K167" s="19"/>
      <c r="L167" s="19"/>
      <c r="M167" s="19"/>
      <c r="N167" s="19"/>
      <c r="O167" s="19"/>
      <c r="P167" s="19"/>
      <c r="Q167" s="19"/>
      <c r="R167" s="19"/>
      <c r="S167" s="19"/>
      <c r="T167" s="19"/>
      <c r="U167" s="19"/>
      <c r="V167" s="23"/>
      <c r="W167" s="23"/>
      <c r="X167" s="23"/>
      <c r="Y167" s="23"/>
      <c r="Z167" s="19"/>
      <c r="AA167" s="19"/>
      <c r="AB167" s="19"/>
      <c r="AC167" s="19"/>
      <c r="AD167" s="19"/>
    </row>
    <row r="168" spans="2:30" s="4" customFormat="1">
      <c r="B168" s="4" t="str">
        <f>IF(D1_Conseil_B&gt;5," ",X147)</f>
        <v>S'assurer qu'il n'y a pas de modification dans l'organisation de l'entreprise du client.</v>
      </c>
      <c r="V168" s="7"/>
      <c r="W168" s="7"/>
      <c r="X168" s="7"/>
      <c r="Y168" s="7"/>
    </row>
    <row r="169" spans="2:30" s="4" customFormat="1">
      <c r="V169" s="7"/>
      <c r="W169" s="7"/>
      <c r="X169" s="7"/>
      <c r="Y169" s="7"/>
    </row>
    <row r="170" spans="2:30">
      <c r="Z170" s="4"/>
    </row>
    <row r="171" spans="2:30">
      <c r="Z171" s="4"/>
    </row>
    <row r="172" spans="2:30">
      <c r="Z172" s="4"/>
    </row>
    <row r="173" spans="2:30">
      <c r="Z173" s="4"/>
    </row>
    <row r="174" spans="2:30">
      <c r="Z174" s="4"/>
    </row>
    <row r="203" spans="22:26" ht="13.7" customHeight="1"/>
    <row r="204" spans="22:26" s="4" customFormat="1">
      <c r="V204" s="7"/>
      <c r="W204" s="7"/>
      <c r="X204" s="7"/>
      <c r="Y204" s="7"/>
      <c r="Z204" s="7"/>
    </row>
    <row r="205" spans="22:26" s="4" customFormat="1">
      <c r="V205" s="7"/>
      <c r="W205" s="7"/>
      <c r="X205" s="7"/>
      <c r="Y205" s="7"/>
      <c r="Z205" s="7"/>
    </row>
    <row r="206" spans="22:26" s="4" customFormat="1">
      <c r="V206" s="7"/>
      <c r="W206" s="7"/>
      <c r="X206" s="7"/>
      <c r="Y206" s="7"/>
      <c r="Z206" s="7"/>
    </row>
    <row r="207" spans="22:26" s="4" customFormat="1">
      <c r="V207" s="7"/>
      <c r="W207" s="7"/>
      <c r="X207" s="7"/>
      <c r="Y207" s="7"/>
      <c r="Z207" s="7"/>
    </row>
    <row r="208" spans="22:26" s="4" customFormat="1">
      <c r="V208" s="7"/>
      <c r="W208" s="7"/>
      <c r="X208" s="7"/>
      <c r="Y208" s="7"/>
      <c r="Z208" s="7"/>
    </row>
    <row r="209" spans="22:26" s="4" customFormat="1">
      <c r="V209" s="7"/>
      <c r="W209" s="7"/>
      <c r="X209" s="7"/>
      <c r="Y209" s="7"/>
      <c r="Z209" s="7"/>
    </row>
    <row r="210" spans="22:26" s="4" customFormat="1">
      <c r="V210" s="7"/>
      <c r="W210" s="7"/>
      <c r="X210" s="7"/>
      <c r="Y210" s="7"/>
      <c r="Z210" s="7"/>
    </row>
    <row r="211" spans="22:26" s="4" customFormat="1">
      <c r="V211" s="7"/>
      <c r="W211" s="7"/>
      <c r="X211" s="7"/>
      <c r="Y211" s="7"/>
      <c r="Z211" s="7"/>
    </row>
    <row r="212" spans="22:26" s="4" customFormat="1">
      <c r="V212" s="7"/>
      <c r="W212" s="7"/>
      <c r="X212" s="7"/>
      <c r="Y212" s="7"/>
      <c r="Z212" s="7"/>
    </row>
  </sheetData>
  <sheetProtection algorithmName="SHA-512" hashValue="P8Yoqvo/RacrKpEEf7XnmdxxhHM+cDz46AACpHdgQxtkliDlqBiK1E5eyzi11f7mKWYyOSS3XNKAIzdmLkECuQ==" saltValue="HJO03fvMlDxiq5F6FYiH6Q==" spinCount="100000" sheet="1" objects="1" scenarios="1"/>
  <mergeCells count="37">
    <mergeCell ref="F7:H9"/>
    <mergeCell ref="I7:U9"/>
    <mergeCell ref="J21:L26"/>
    <mergeCell ref="D17:I18"/>
    <mergeCell ref="D19:I20"/>
    <mergeCell ref="D21:I22"/>
    <mergeCell ref="D23:I24"/>
    <mergeCell ref="D25:I26"/>
    <mergeCell ref="M23:U23"/>
    <mergeCell ref="S24:U24"/>
    <mergeCell ref="S25:U25"/>
    <mergeCell ref="S26:U26"/>
    <mergeCell ref="T28:T30"/>
    <mergeCell ref="H1:M3"/>
    <mergeCell ref="B13:C16"/>
    <mergeCell ref="J17:L18"/>
    <mergeCell ref="D13:E16"/>
    <mergeCell ref="F15:U16"/>
    <mergeCell ref="F10:U14"/>
    <mergeCell ref="B17:B26"/>
    <mergeCell ref="C17:C18"/>
    <mergeCell ref="C19:C20"/>
    <mergeCell ref="C21:C22"/>
    <mergeCell ref="C23:C24"/>
    <mergeCell ref="C25:C26"/>
    <mergeCell ref="J19:L20"/>
    <mergeCell ref="M17:U22"/>
    <mergeCell ref="F4:H6"/>
    <mergeCell ref="AA23:AF24"/>
    <mergeCell ref="AA25:AF26"/>
    <mergeCell ref="N1:P1"/>
    <mergeCell ref="N2:P3"/>
    <mergeCell ref="AA17:AF18"/>
    <mergeCell ref="AA19:AF20"/>
    <mergeCell ref="AA21:AF22"/>
    <mergeCell ref="V25:W26"/>
    <mergeCell ref="I4:U6"/>
  </mergeCells>
  <conditionalFormatting sqref="B17">
    <cfRule type="cellIs" dxfId="87" priority="52" operator="between">
      <formula>1</formula>
      <formula>5</formula>
    </cfRule>
    <cfRule type="cellIs" dxfId="86" priority="53" operator="between">
      <formula>1</formula>
      <formula>5</formula>
    </cfRule>
    <cfRule type="cellIs" dxfId="85" priority="54" operator="between">
      <formula>1</formula>
      <formula>5</formula>
    </cfRule>
    <cfRule type="cellIs" dxfId="84" priority="55" operator="between">
      <formula>5</formula>
      <formula>5</formula>
    </cfRule>
    <cfRule type="cellIs" dxfId="83" priority="56" operator="between">
      <formula>1</formula>
      <formula>5</formula>
    </cfRule>
    <cfRule type="cellIs" dxfId="82" priority="57" operator="between">
      <formula>1</formula>
      <formula>5</formula>
    </cfRule>
    <cfRule type="cellIs" dxfId="81" priority="58" operator="equal">
      <formula>$A$10</formula>
    </cfRule>
  </conditionalFormatting>
  <conditionalFormatting sqref="C17">
    <cfRule type="cellIs" dxfId="80" priority="81" operator="equal">
      <formula>$W$17</formula>
    </cfRule>
  </conditionalFormatting>
  <conditionalFormatting sqref="C19">
    <cfRule type="cellIs" dxfId="79" priority="47" operator="equal">
      <formula>$W$19</formula>
    </cfRule>
    <cfRule type="cellIs" dxfId="78" priority="48" operator="equal">
      <formula>$W$19</formula>
    </cfRule>
    <cfRule type="cellIs" dxfId="77" priority="49" operator="equal">
      <formula>$W$17</formula>
    </cfRule>
  </conditionalFormatting>
  <conditionalFormatting sqref="C21">
    <cfRule type="cellIs" dxfId="76" priority="66" operator="equal">
      <formula>$W$21</formula>
    </cfRule>
    <cfRule type="cellIs" dxfId="75" priority="67" operator="equal">
      <formula>$W$21</formula>
    </cfRule>
    <cfRule type="cellIs" dxfId="74" priority="68" operator="equal">
      <formula>$W$21</formula>
    </cfRule>
    <cfRule type="cellIs" dxfId="73" priority="69" operator="equal">
      <formula>$W$23</formula>
    </cfRule>
  </conditionalFormatting>
  <conditionalFormatting sqref="C23:C24">
    <cfRule type="cellIs" dxfId="72" priority="65" operator="equal">
      <formula>$W$23</formula>
    </cfRule>
  </conditionalFormatting>
  <conditionalFormatting sqref="C25:I26">
    <cfRule type="expression" dxfId="71" priority="45">
      <formula>$B$17=5</formula>
    </cfRule>
  </conditionalFormatting>
  <conditionalFormatting sqref="D17">
    <cfRule type="cellIs" dxfId="70" priority="80" operator="equal">
      <formula>$V$17</formula>
    </cfRule>
  </conditionalFormatting>
  <conditionalFormatting sqref="D21 D23">
    <cfRule type="cellIs" dxfId="69" priority="63" operator="equal">
      <formula>$V$17</formula>
    </cfRule>
  </conditionalFormatting>
  <conditionalFormatting sqref="D19:I20">
    <cfRule type="cellIs" dxfId="68" priority="46" operator="equal">
      <formula>$V$19</formula>
    </cfRule>
  </conditionalFormatting>
  <conditionalFormatting sqref="D21:I22">
    <cfRule type="cellIs" dxfId="67" priority="61" operator="equal">
      <formula>$V$21</formula>
    </cfRule>
  </conditionalFormatting>
  <conditionalFormatting sqref="D23:I24">
    <cfRule type="cellIs" dxfId="66" priority="60" operator="equal">
      <formula>$V$23</formula>
    </cfRule>
  </conditionalFormatting>
  <conditionalFormatting sqref="J19:L20">
    <cfRule type="cellIs" dxfId="65" priority="37" operator="greaterThan">
      <formula>" "</formula>
    </cfRule>
    <cfRule type="cellIs" dxfId="64" priority="38" operator="greaterThan">
      <formula>" "</formula>
    </cfRule>
  </conditionalFormatting>
  <conditionalFormatting sqref="N1:P1">
    <cfRule type="containsText" dxfId="63" priority="1" operator="containsText" text="expiré">
      <formula>NOT(ISERROR(SEARCH("expiré",N1)))</formula>
    </cfRule>
    <cfRule type="containsText" dxfId="62" priority="2" operator="containsText" text="non">
      <formula>NOT(ISERROR(SEARCH("non",N1)))</formula>
    </cfRule>
    <cfRule type="containsText" dxfId="61" priority="3" operator="containsText" text="OK">
      <formula>NOT(ISERROR(SEARCH("OK",N1)))</formula>
    </cfRule>
  </conditionalFormatting>
  <conditionalFormatting sqref="O25:O26">
    <cfRule type="cellIs" dxfId="60" priority="25" operator="greaterThan">
      <formula>$AC$20</formula>
    </cfRule>
  </conditionalFormatting>
  <conditionalFormatting sqref="Q26:R26">
    <cfRule type="cellIs" dxfId="59" priority="24" operator="greaterThan">
      <formula>#REF!</formula>
    </cfRule>
  </conditionalFormatting>
  <conditionalFormatting sqref="R26">
    <cfRule type="cellIs" dxfId="58" priority="20" operator="greaterThan">
      <formula>$AC$20</formula>
    </cfRule>
    <cfRule type="cellIs" dxfId="57" priority="21" operator="greaterThan">
      <formula>9</formula>
    </cfRule>
    <cfRule type="cellIs" dxfId="56" priority="22" operator="greaterThan">
      <formula>0</formula>
    </cfRule>
    <cfRule type="cellIs" dxfId="55" priority="23" operator="greaterThan">
      <formula>0</formula>
    </cfRule>
  </conditionalFormatting>
  <conditionalFormatting sqref="AA17:AF18">
    <cfRule type="expression" dxfId="54" priority="4">
      <formula>$V$1&gt;0</formula>
    </cfRule>
  </conditionalFormatting>
  <dataValidations disablePrompts="1" count="3">
    <dataValidation type="list" allowBlank="1" showInputMessage="1" showErrorMessage="1" errorTitle="Error_Eval" error="Introduire une valeur de 1 à 5 !" sqref="F34" xr:uid="{57FBCDDC-B6E0-4AE4-94F3-75630B4D5492}">
      <formula1>Liste_scoring</formula1>
    </dataValidation>
    <dataValidation type="list" allowBlank="1" showInputMessage="1" showErrorMessage="1" errorTitle="Error_Eval" error="Introduire une valeur de 1 à 5 !" sqref="AF72:AF73 AG73:AK73" xr:uid="{B94C0AB6-ED78-4A70-BE6A-D372C5EDC4BE}">
      <formula1>$AO$64:$AO$66</formula1>
    </dataValidation>
    <dataValidation allowBlank="1" showInputMessage="1" showErrorMessage="1" errorTitle="Error_Eval" error="Introduire une valeur de 1 à 5 !" sqref="E34" xr:uid="{92D5AA4F-3BEB-4474-9F70-69119CED2FF4}"/>
  </dataValidation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Spinner 1">
              <controlPr defaultSize="0" autoPict="0">
                <anchor moveWithCells="1" sizeWithCells="1">
                  <from>
                    <xdr:col>1</xdr:col>
                    <xdr:colOff>76200</xdr:colOff>
                    <xdr:row>22</xdr:row>
                    <xdr:rowOff>352425</xdr:rowOff>
                  </from>
                  <to>
                    <xdr:col>1</xdr:col>
                    <xdr:colOff>685800</xdr:colOff>
                    <xdr:row>25</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3">
    <tabColor rgb="FF00D661"/>
  </sheetPr>
  <dimension ref="A1:O139"/>
  <sheetViews>
    <sheetView topLeftCell="B124" zoomScale="212" zoomScaleNormal="100" workbookViewId="0">
      <selection activeCell="B124" sqref="A1:XFD1048576"/>
    </sheetView>
  </sheetViews>
  <sheetFormatPr baseColWidth="10" defaultColWidth="11.42578125" defaultRowHeight="15"/>
  <cols>
    <col min="1" max="1" width="11.42578125" style="134"/>
    <col min="2" max="2" width="28.42578125" style="134" customWidth="1"/>
    <col min="3" max="3" width="15.85546875" style="134" customWidth="1"/>
    <col min="4" max="4" width="10.28515625" style="134" customWidth="1"/>
    <col min="5" max="5" width="59.5703125" style="134" customWidth="1"/>
    <col min="6" max="6" width="43.85546875" style="134" customWidth="1"/>
    <col min="7" max="16384" width="11.42578125" style="134"/>
  </cols>
  <sheetData>
    <row r="1" spans="1:15" ht="21">
      <c r="B1" s="212" t="s">
        <v>270</v>
      </c>
    </row>
    <row r="2" spans="1:15">
      <c r="E2" s="134">
        <f>Accueil!T8</f>
        <v>0</v>
      </c>
      <c r="F2" s="134" t="s">
        <v>602</v>
      </c>
      <c r="G2" s="134" t="s">
        <v>19</v>
      </c>
      <c r="H2" s="134" t="s">
        <v>548</v>
      </c>
      <c r="I2" s="134" t="s">
        <v>3</v>
      </c>
    </row>
    <row r="4" spans="1:15">
      <c r="B4" s="259">
        <f>B5</f>
        <v>0</v>
      </c>
      <c r="D4" s="134">
        <v>0</v>
      </c>
      <c r="E4" s="134" t="s">
        <v>544</v>
      </c>
      <c r="F4" s="134" t="s">
        <v>547</v>
      </c>
      <c r="G4" s="134">
        <v>0</v>
      </c>
      <c r="H4" s="134">
        <f>Données!V6</f>
        <v>10</v>
      </c>
      <c r="I4" s="172" t="s">
        <v>639</v>
      </c>
      <c r="J4" s="134">
        <f>H4</f>
        <v>10</v>
      </c>
      <c r="K4" s="260" t="str">
        <f>I4</f>
        <v>Indéfini</v>
      </c>
      <c r="M4" s="260" t="s">
        <v>639</v>
      </c>
    </row>
    <row r="5" spans="1:15">
      <c r="A5" s="134" t="s">
        <v>462</v>
      </c>
      <c r="B5" s="259">
        <f>Score1</f>
        <v>0</v>
      </c>
      <c r="C5" s="134" t="str">
        <f>VLOOKUP(B5,D4:E9,2)</f>
        <v>Absence d'évaluation</v>
      </c>
      <c r="D5" s="134">
        <v>1</v>
      </c>
      <c r="E5" s="134" t="str">
        <f>Dim_1_N!D17</f>
        <v xml:space="preserve"> </v>
      </c>
      <c r="F5" s="134" t="s">
        <v>774</v>
      </c>
      <c r="G5" s="134">
        <v>1</v>
      </c>
      <c r="H5" s="134">
        <f>Données!V7</f>
        <v>10</v>
      </c>
      <c r="I5" s="134" t="s">
        <v>346</v>
      </c>
      <c r="J5" s="134">
        <f t="shared" ref="J5:J9" si="0">H5</f>
        <v>10</v>
      </c>
      <c r="K5" s="261" t="str">
        <f t="shared" ref="K5:K9" si="1">I5</f>
        <v>Faible</v>
      </c>
      <c r="M5" s="261" t="s">
        <v>549</v>
      </c>
    </row>
    <row r="6" spans="1:15">
      <c r="A6" s="134" t="s">
        <v>484</v>
      </c>
      <c r="C6" s="134" t="str">
        <f>VLOOKUP(B5,D4:F9,3)</f>
        <v>Il n'y a pas d'évaluation disponible.</v>
      </c>
      <c r="D6" s="134">
        <v>2</v>
      </c>
      <c r="E6" s="134" t="str">
        <f>Dim_1_N!D19</f>
        <v xml:space="preserve"> </v>
      </c>
      <c r="F6" s="134" t="s">
        <v>631</v>
      </c>
      <c r="G6" s="134">
        <v>2</v>
      </c>
      <c r="H6" s="134">
        <f>Données!V8</f>
        <v>10</v>
      </c>
      <c r="I6" s="134" t="s">
        <v>296</v>
      </c>
      <c r="J6" s="134">
        <f t="shared" si="0"/>
        <v>10</v>
      </c>
      <c r="K6" s="261" t="str">
        <f t="shared" si="1"/>
        <v>Insuffisant</v>
      </c>
      <c r="M6" s="262" t="s">
        <v>677</v>
      </c>
      <c r="O6" s="134" t="s">
        <v>298</v>
      </c>
    </row>
    <row r="7" spans="1:15">
      <c r="A7" s="134" t="s">
        <v>483</v>
      </c>
      <c r="C7" s="134">
        <f>VLOOKUP(B5,D4:G9,4)</f>
        <v>0</v>
      </c>
      <c r="D7" s="134">
        <v>3</v>
      </c>
      <c r="E7" s="134" t="str">
        <f>Dim_1_N!D21</f>
        <v xml:space="preserve"> </v>
      </c>
      <c r="F7" s="134" t="s">
        <v>559</v>
      </c>
      <c r="G7" s="134">
        <v>3</v>
      </c>
      <c r="H7" s="134">
        <f>Données!V9</f>
        <v>25</v>
      </c>
      <c r="I7" s="134" t="s">
        <v>546</v>
      </c>
      <c r="J7" s="134">
        <f t="shared" si="0"/>
        <v>25</v>
      </c>
      <c r="K7" s="260" t="str">
        <f t="shared" si="1"/>
        <v>Correct</v>
      </c>
      <c r="M7" s="263" t="s">
        <v>551</v>
      </c>
    </row>
    <row r="8" spans="1:15">
      <c r="A8" s="134" t="s">
        <v>644</v>
      </c>
      <c r="C8" s="134" t="str">
        <f>VLOOKUP(C7,G4:I9,3)</f>
        <v>Indéfini</v>
      </c>
      <c r="D8" s="134">
        <v>4</v>
      </c>
      <c r="E8" s="134" t="str">
        <f>Dim_1_N!D23</f>
        <v xml:space="preserve"> </v>
      </c>
      <c r="F8" s="134" t="s">
        <v>560</v>
      </c>
      <c r="G8" s="134">
        <v>4</v>
      </c>
      <c r="H8" s="134">
        <f>Données!V10</f>
        <v>40</v>
      </c>
      <c r="I8" s="134" t="s">
        <v>545</v>
      </c>
      <c r="J8" s="134">
        <f t="shared" si="0"/>
        <v>40</v>
      </c>
      <c r="K8" s="261" t="str">
        <f>I8</f>
        <v>Fort</v>
      </c>
      <c r="M8" s="261" t="s">
        <v>556</v>
      </c>
      <c r="O8" s="264" t="s">
        <v>546</v>
      </c>
    </row>
    <row r="9" spans="1:15">
      <c r="C9" s="134">
        <f>Points!B7</f>
        <v>0</v>
      </c>
      <c r="D9" s="134">
        <v>5</v>
      </c>
      <c r="E9" s="134" t="str">
        <f>Dim_1_N!D25</f>
        <v xml:space="preserve"> </v>
      </c>
      <c r="F9" s="134" t="s">
        <v>632</v>
      </c>
      <c r="G9" s="134">
        <v>5</v>
      </c>
      <c r="H9" s="134">
        <f>Données!V11</f>
        <v>50</v>
      </c>
      <c r="I9" s="134" t="s">
        <v>299</v>
      </c>
      <c r="J9" s="134">
        <f t="shared" si="0"/>
        <v>50</v>
      </c>
      <c r="K9" s="260" t="str">
        <f t="shared" si="1"/>
        <v>Excellent</v>
      </c>
      <c r="M9" s="261" t="s">
        <v>773</v>
      </c>
    </row>
    <row r="10" spans="1:15">
      <c r="M10" s="261" t="s">
        <v>296</v>
      </c>
    </row>
    <row r="11" spans="1:15">
      <c r="B11" s="259">
        <f>score2</f>
        <v>0</v>
      </c>
      <c r="D11" s="134">
        <v>0</v>
      </c>
      <c r="E11" s="134" t="s">
        <v>544</v>
      </c>
      <c r="F11" s="134" t="s">
        <v>547</v>
      </c>
      <c r="G11" s="134">
        <v>0</v>
      </c>
      <c r="H11" s="134">
        <f>Données!W6</f>
        <v>10</v>
      </c>
      <c r="I11" s="172" t="s">
        <v>639</v>
      </c>
      <c r="J11" s="134">
        <f>H11</f>
        <v>10</v>
      </c>
      <c r="K11" s="260" t="str">
        <f>I11</f>
        <v>Indéfini</v>
      </c>
      <c r="M11" s="261" t="s">
        <v>346</v>
      </c>
    </row>
    <row r="12" spans="1:15">
      <c r="B12" s="259">
        <f>B11</f>
        <v>0</v>
      </c>
      <c r="C12" s="134" t="str">
        <f>VLOOKUP(B12,D11:E16,2)</f>
        <v>Absence d'évaluation</v>
      </c>
      <c r="D12" s="134">
        <v>1</v>
      </c>
      <c r="E12" s="134" t="str">
        <f>Dim_2_N!D17</f>
        <v xml:space="preserve"> </v>
      </c>
      <c r="F12" s="134" t="s">
        <v>561</v>
      </c>
      <c r="G12" s="134">
        <v>1</v>
      </c>
      <c r="H12" s="134">
        <f>Données!W7</f>
        <v>15</v>
      </c>
      <c r="I12" s="134" t="s">
        <v>346</v>
      </c>
      <c r="J12" s="134">
        <f t="shared" ref="J12:K16" si="2">H12</f>
        <v>15</v>
      </c>
      <c r="K12" s="261" t="str">
        <f t="shared" si="2"/>
        <v>Faible</v>
      </c>
      <c r="M12" s="262" t="s">
        <v>555</v>
      </c>
    </row>
    <row r="13" spans="1:15">
      <c r="C13" s="134" t="str">
        <f>VLOOKUP(B12,D11:F16,3)</f>
        <v>Il n'y a pas d'évaluation disponible.</v>
      </c>
      <c r="D13" s="134">
        <v>2</v>
      </c>
      <c r="E13" s="134" t="str">
        <f>Dim_2_N!D19</f>
        <v xml:space="preserve"> </v>
      </c>
      <c r="F13" s="134" t="s">
        <v>562</v>
      </c>
      <c r="G13" s="134">
        <v>2</v>
      </c>
      <c r="H13" s="134">
        <f>Données!W8</f>
        <v>30</v>
      </c>
      <c r="I13" s="134" t="s">
        <v>296</v>
      </c>
      <c r="J13" s="134">
        <f t="shared" si="2"/>
        <v>30</v>
      </c>
      <c r="K13" s="261" t="str">
        <f t="shared" si="2"/>
        <v>Insuffisant</v>
      </c>
      <c r="M13" s="261" t="s">
        <v>297</v>
      </c>
    </row>
    <row r="14" spans="1:15">
      <c r="C14" s="134">
        <f>VLOOKUP(B12,D11:G16,4)</f>
        <v>0</v>
      </c>
      <c r="D14" s="134">
        <v>3</v>
      </c>
      <c r="E14" s="134" t="str">
        <f>Dim_2_N!D21</f>
        <v xml:space="preserve"> </v>
      </c>
      <c r="F14" s="134" t="s">
        <v>563</v>
      </c>
      <c r="G14" s="134">
        <v>3</v>
      </c>
      <c r="H14" s="134">
        <f>Données!W9</f>
        <v>50</v>
      </c>
      <c r="I14" s="134" t="s">
        <v>546</v>
      </c>
      <c r="J14" s="134">
        <f t="shared" si="2"/>
        <v>50</v>
      </c>
      <c r="K14" s="260" t="str">
        <f t="shared" si="2"/>
        <v>Correct</v>
      </c>
      <c r="M14" s="260" t="s">
        <v>546</v>
      </c>
    </row>
    <row r="15" spans="1:15">
      <c r="C15" s="134" t="str">
        <f>VLOOKUP(C14,G11:I16,3)</f>
        <v>Indéfini</v>
      </c>
      <c r="D15" s="134">
        <v>4</v>
      </c>
      <c r="E15" s="134" t="str">
        <f>Dim_2_N!D23</f>
        <v xml:space="preserve"> </v>
      </c>
      <c r="F15" s="134" t="s">
        <v>564</v>
      </c>
      <c r="G15" s="134">
        <v>4</v>
      </c>
      <c r="H15" s="134">
        <f>Données!W10</f>
        <v>60</v>
      </c>
      <c r="I15" s="134" t="s">
        <v>545</v>
      </c>
      <c r="J15" s="134">
        <f t="shared" si="2"/>
        <v>60</v>
      </c>
      <c r="K15" s="261" t="str">
        <f>I15</f>
        <v>Fort</v>
      </c>
      <c r="M15" s="262" t="s">
        <v>298</v>
      </c>
    </row>
    <row r="16" spans="1:15">
      <c r="C16" s="134">
        <f>Points!B8</f>
        <v>0</v>
      </c>
      <c r="D16" s="134">
        <v>5</v>
      </c>
      <c r="E16" s="134" t="str">
        <f>Dim_2_N!D25</f>
        <v xml:space="preserve"> </v>
      </c>
      <c r="F16" s="134" t="s">
        <v>672</v>
      </c>
      <c r="G16" s="134">
        <v>5</v>
      </c>
      <c r="H16" s="134">
        <f>Données!W11</f>
        <v>80</v>
      </c>
      <c r="I16" s="134" t="s">
        <v>299</v>
      </c>
      <c r="J16" s="134">
        <f t="shared" si="2"/>
        <v>80</v>
      </c>
      <c r="K16" s="260" t="str">
        <f t="shared" si="2"/>
        <v>Excellent</v>
      </c>
      <c r="M16" s="261" t="s">
        <v>545</v>
      </c>
    </row>
    <row r="17" spans="2:13">
      <c r="M17" s="260" t="s">
        <v>299</v>
      </c>
    </row>
    <row r="18" spans="2:13">
      <c r="B18" s="259">
        <f>Score3</f>
        <v>0</v>
      </c>
      <c r="D18" s="134">
        <v>0</v>
      </c>
      <c r="E18" s="134" t="s">
        <v>544</v>
      </c>
      <c r="F18" s="134" t="s">
        <v>547</v>
      </c>
      <c r="G18" s="134">
        <v>0</v>
      </c>
      <c r="H18" s="134">
        <f>Données!X6</f>
        <v>10</v>
      </c>
      <c r="I18" s="172" t="s">
        <v>639</v>
      </c>
      <c r="J18" s="134">
        <f>H18</f>
        <v>10</v>
      </c>
      <c r="K18" s="260" t="str">
        <f>I18</f>
        <v>Indéfini</v>
      </c>
    </row>
    <row r="19" spans="2:13">
      <c r="B19" s="259">
        <f>B18</f>
        <v>0</v>
      </c>
      <c r="C19" s="134" t="str">
        <f>VLOOKUP(B19,D18:E23,2)</f>
        <v>Absence d'évaluation</v>
      </c>
      <c r="D19" s="134">
        <v>1</v>
      </c>
      <c r="E19" s="134" t="str">
        <f>Dim_3_N!D17</f>
        <v xml:space="preserve"> </v>
      </c>
      <c r="F19" s="134" t="s">
        <v>565</v>
      </c>
      <c r="G19" s="134">
        <v>1</v>
      </c>
      <c r="H19" s="134">
        <f>Données!X7</f>
        <v>10</v>
      </c>
      <c r="I19" s="134" t="s">
        <v>346</v>
      </c>
      <c r="J19" s="134">
        <f t="shared" ref="J19:K23" si="3">H19</f>
        <v>10</v>
      </c>
      <c r="K19" s="261" t="str">
        <f t="shared" si="3"/>
        <v>Faible</v>
      </c>
    </row>
    <row r="20" spans="2:13">
      <c r="C20" s="134" t="str">
        <f>VLOOKUP(B19,D18:F23,3)</f>
        <v>Il n'y a pas d'évaluation disponible.</v>
      </c>
      <c r="D20" s="134">
        <v>2</v>
      </c>
      <c r="E20" s="134" t="str">
        <f>Dim_3_N!D19</f>
        <v xml:space="preserve"> </v>
      </c>
      <c r="F20" s="134" t="s">
        <v>566</v>
      </c>
      <c r="G20" s="134">
        <v>2</v>
      </c>
      <c r="H20" s="134">
        <f>Données!X8</f>
        <v>10</v>
      </c>
      <c r="I20" s="134" t="s">
        <v>549</v>
      </c>
      <c r="J20" s="134">
        <f t="shared" si="3"/>
        <v>10</v>
      </c>
      <c r="K20" s="261" t="str">
        <f t="shared" si="3"/>
        <v>Menacé</v>
      </c>
    </row>
    <row r="21" spans="2:13">
      <c r="C21" s="134">
        <f>VLOOKUP(B19,D18:G23,4)</f>
        <v>0</v>
      </c>
      <c r="D21" s="134">
        <v>3</v>
      </c>
      <c r="E21" s="134" t="str">
        <f>Dim_3_N!D21</f>
        <v xml:space="preserve"> </v>
      </c>
      <c r="F21" s="134" t="s">
        <v>567</v>
      </c>
      <c r="G21" s="134">
        <v>3</v>
      </c>
      <c r="H21" s="134">
        <f>Données!X9</f>
        <v>30</v>
      </c>
      <c r="I21" s="134" t="s">
        <v>296</v>
      </c>
      <c r="J21" s="134">
        <f t="shared" si="3"/>
        <v>30</v>
      </c>
      <c r="K21" s="261" t="str">
        <f t="shared" si="3"/>
        <v>Insuffisant</v>
      </c>
    </row>
    <row r="22" spans="2:13">
      <c r="C22" s="134" t="str">
        <f>VLOOKUP(C21,G18:I23,3)</f>
        <v>Indéfini</v>
      </c>
      <c r="D22" s="134">
        <v>4</v>
      </c>
      <c r="E22" s="134" t="str">
        <f>Dim_3_N!D23</f>
        <v xml:space="preserve"> </v>
      </c>
      <c r="F22" s="134" t="s">
        <v>568</v>
      </c>
      <c r="G22" s="134">
        <v>4</v>
      </c>
      <c r="H22" s="134">
        <f>Données!X10</f>
        <v>50</v>
      </c>
      <c r="I22" s="134" t="s">
        <v>545</v>
      </c>
      <c r="J22" s="134">
        <f t="shared" si="3"/>
        <v>50</v>
      </c>
      <c r="K22" s="261" t="str">
        <f>I22</f>
        <v>Fort</v>
      </c>
    </row>
    <row r="23" spans="2:13">
      <c r="C23" s="134">
        <f>Points!B9</f>
        <v>0</v>
      </c>
      <c r="D23" s="134">
        <v>5</v>
      </c>
      <c r="E23" s="134" t="str">
        <f>Dim_3_N!D25</f>
        <v xml:space="preserve"> </v>
      </c>
      <c r="F23" s="134" t="s">
        <v>569</v>
      </c>
      <c r="G23" s="134">
        <v>5</v>
      </c>
      <c r="H23" s="134">
        <f>Données!X11</f>
        <v>75</v>
      </c>
      <c r="I23" s="134" t="s">
        <v>299</v>
      </c>
      <c r="J23" s="134">
        <f t="shared" si="3"/>
        <v>75</v>
      </c>
      <c r="K23" s="260" t="str">
        <f t="shared" si="3"/>
        <v>Excellent</v>
      </c>
    </row>
    <row r="24" spans="2:13">
      <c r="C24" s="137">
        <f>(C9+C16+C23)/300</f>
        <v>0</v>
      </c>
    </row>
    <row r="25" spans="2:13">
      <c r="B25" s="134" t="s">
        <v>550</v>
      </c>
      <c r="C25" s="137">
        <f>IF(C24&lt;0,0,C24)</f>
        <v>0</v>
      </c>
      <c r="E25" s="134" t="s">
        <v>552</v>
      </c>
      <c r="F25" s="173">
        <v>-1.5</v>
      </c>
      <c r="G25" s="172" t="s">
        <v>639</v>
      </c>
      <c r="I25" s="134" t="s">
        <v>306</v>
      </c>
      <c r="J25" s="134">
        <f t="shared" ref="J25:J30" si="4">J4+J11+J18</f>
        <v>30</v>
      </c>
      <c r="K25" s="260" t="str">
        <f>I25</f>
        <v>Inconnu</v>
      </c>
    </row>
    <row r="26" spans="2:13">
      <c r="C26" s="134" t="str">
        <f>VLOOKUP(C25,F25:G31,2)</f>
        <v>Indéfini</v>
      </c>
      <c r="F26" s="173">
        <v>0.3</v>
      </c>
      <c r="G26" s="172" t="s">
        <v>677</v>
      </c>
      <c r="I26" s="134" t="s">
        <v>677</v>
      </c>
      <c r="J26" s="134">
        <f t="shared" si="4"/>
        <v>35</v>
      </c>
      <c r="K26" s="261" t="str">
        <f t="shared" ref="K26:K30" si="5">I26</f>
        <v>Inquiétant</v>
      </c>
    </row>
    <row r="27" spans="2:13">
      <c r="F27" s="173">
        <v>0.4</v>
      </c>
      <c r="G27" s="172" t="s">
        <v>296</v>
      </c>
      <c r="I27" s="134" t="s">
        <v>296</v>
      </c>
      <c r="J27" s="134">
        <f t="shared" si="4"/>
        <v>50</v>
      </c>
      <c r="K27" s="261" t="str">
        <f t="shared" si="5"/>
        <v>Insuffisant</v>
      </c>
    </row>
    <row r="28" spans="2:13">
      <c r="F28" s="173">
        <v>0.5</v>
      </c>
      <c r="G28" s="172" t="s">
        <v>297</v>
      </c>
      <c r="I28" s="134" t="s">
        <v>546</v>
      </c>
      <c r="J28" s="134">
        <f t="shared" si="4"/>
        <v>105</v>
      </c>
      <c r="K28" s="260" t="str">
        <f t="shared" si="5"/>
        <v>Correct</v>
      </c>
    </row>
    <row r="29" spans="2:13">
      <c r="F29" s="173">
        <v>0.6</v>
      </c>
      <c r="G29" s="172" t="s">
        <v>298</v>
      </c>
      <c r="I29" s="134" t="s">
        <v>545</v>
      </c>
      <c r="J29" s="134">
        <f t="shared" si="4"/>
        <v>150</v>
      </c>
      <c r="K29" s="261" t="str">
        <f>I29</f>
        <v>Fort</v>
      </c>
    </row>
    <row r="30" spans="2:13">
      <c r="F30" s="173">
        <v>0.7</v>
      </c>
      <c r="G30" s="172" t="s">
        <v>545</v>
      </c>
      <c r="I30" s="134" t="s">
        <v>299</v>
      </c>
      <c r="J30" s="134">
        <f t="shared" si="4"/>
        <v>205</v>
      </c>
      <c r="K30" s="260" t="str">
        <f t="shared" si="5"/>
        <v>Excellent</v>
      </c>
    </row>
    <row r="31" spans="2:13">
      <c r="F31" s="138">
        <v>1</v>
      </c>
      <c r="G31" s="134" t="s">
        <v>299</v>
      </c>
    </row>
    <row r="32" spans="2:13" ht="14.25" customHeight="1"/>
    <row r="33" spans="2:11">
      <c r="E33" s="134" t="s">
        <v>233</v>
      </c>
      <c r="F33" s="134" t="s">
        <v>525</v>
      </c>
      <c r="G33" s="134" t="s">
        <v>548</v>
      </c>
      <c r="I33" s="134" t="s">
        <v>3</v>
      </c>
    </row>
    <row r="34" spans="2:11">
      <c r="B34" s="259">
        <f>Score4</f>
        <v>0</v>
      </c>
      <c r="D34" s="134">
        <v>0</v>
      </c>
      <c r="E34" s="134" t="s">
        <v>544</v>
      </c>
      <c r="F34" s="134" t="s">
        <v>547</v>
      </c>
      <c r="G34" s="134">
        <v>0</v>
      </c>
      <c r="H34" s="134">
        <f>Données!Y6</f>
        <v>10</v>
      </c>
      <c r="I34" s="172" t="s">
        <v>639</v>
      </c>
      <c r="J34" s="134">
        <f>H34</f>
        <v>10</v>
      </c>
      <c r="K34" s="260" t="str">
        <f>I34</f>
        <v>Indéfini</v>
      </c>
    </row>
    <row r="35" spans="2:11">
      <c r="B35" s="259">
        <f>B34</f>
        <v>0</v>
      </c>
      <c r="C35" s="134" t="str">
        <f>VLOOKUP(B35,D34:E39,2)</f>
        <v>Absence d'évaluation</v>
      </c>
      <c r="D35" s="134">
        <v>1</v>
      </c>
      <c r="E35" s="134" t="str">
        <f>Dim_4_N!D17</f>
        <v xml:space="preserve"> </v>
      </c>
      <c r="F35" s="134" t="s">
        <v>570</v>
      </c>
      <c r="G35" s="134">
        <v>1</v>
      </c>
      <c r="H35" s="134">
        <f>Données!Y7</f>
        <v>10</v>
      </c>
      <c r="I35" s="134" t="s">
        <v>346</v>
      </c>
      <c r="J35" s="134">
        <f t="shared" ref="J35:K39" si="6">H35</f>
        <v>10</v>
      </c>
      <c r="K35" s="261" t="str">
        <f t="shared" si="6"/>
        <v>Faible</v>
      </c>
    </row>
    <row r="36" spans="2:11">
      <c r="C36" s="134" t="str">
        <f>VLOOKUP(B35,D34:F39,3)</f>
        <v>Il n'y a pas d'évaluation disponible.</v>
      </c>
      <c r="D36" s="134">
        <v>2</v>
      </c>
      <c r="E36" s="134" t="str">
        <f>Dim_4_N!D19</f>
        <v xml:space="preserve"> </v>
      </c>
      <c r="F36" s="134" t="s">
        <v>571</v>
      </c>
      <c r="G36" s="134">
        <v>2</v>
      </c>
      <c r="H36" s="134">
        <f>Données!Y8</f>
        <v>-75</v>
      </c>
      <c r="I36" s="134" t="s">
        <v>551</v>
      </c>
      <c r="J36" s="134">
        <f t="shared" si="6"/>
        <v>-75</v>
      </c>
      <c r="K36" s="261" t="str">
        <f t="shared" si="6"/>
        <v>Préoccupant</v>
      </c>
    </row>
    <row r="37" spans="2:11">
      <c r="C37" s="134">
        <f>VLOOKUP(B35,D34:G39,4)</f>
        <v>0</v>
      </c>
      <c r="D37" s="134">
        <v>3</v>
      </c>
      <c r="E37" s="138" t="str">
        <f>Dim_4_N!D21</f>
        <v xml:space="preserve"> </v>
      </c>
      <c r="F37" s="134" t="s">
        <v>572</v>
      </c>
      <c r="G37" s="134">
        <v>3</v>
      </c>
      <c r="H37" s="134">
        <f>Données!Y9</f>
        <v>20</v>
      </c>
      <c r="I37" s="134" t="s">
        <v>546</v>
      </c>
      <c r="J37" s="134">
        <f t="shared" si="6"/>
        <v>20</v>
      </c>
      <c r="K37" s="260" t="str">
        <f t="shared" si="6"/>
        <v>Correct</v>
      </c>
    </row>
    <row r="38" spans="2:11">
      <c r="C38" s="134" t="str">
        <f>VLOOKUP(C37,G34:I39,3)</f>
        <v>Indéfini</v>
      </c>
      <c r="D38" s="134">
        <v>4</v>
      </c>
      <c r="E38" s="134" t="str">
        <f>Dim_4_N!D23</f>
        <v xml:space="preserve"> </v>
      </c>
      <c r="F38" s="134" t="s">
        <v>573</v>
      </c>
      <c r="G38" s="134">
        <v>4</v>
      </c>
      <c r="H38" s="134">
        <f>Données!Y10</f>
        <v>40</v>
      </c>
      <c r="I38" s="134" t="s">
        <v>545</v>
      </c>
      <c r="J38" s="134">
        <f t="shared" si="6"/>
        <v>40</v>
      </c>
      <c r="K38" s="261" t="str">
        <f>I38</f>
        <v>Fort</v>
      </c>
    </row>
    <row r="39" spans="2:11">
      <c r="C39" s="134">
        <f>Points!B10</f>
        <v>0</v>
      </c>
      <c r="D39" s="134">
        <v>5</v>
      </c>
      <c r="E39" s="134" t="str">
        <f>Dim_4_N!D25</f>
        <v xml:space="preserve"> </v>
      </c>
      <c r="F39" s="134" t="s">
        <v>574</v>
      </c>
      <c r="G39" s="134">
        <v>5</v>
      </c>
      <c r="H39" s="134">
        <f>Données!Y11</f>
        <v>60</v>
      </c>
      <c r="I39" s="134" t="s">
        <v>299</v>
      </c>
      <c r="J39" s="134">
        <f t="shared" si="6"/>
        <v>60</v>
      </c>
      <c r="K39" s="260" t="str">
        <f t="shared" si="6"/>
        <v>Excellent</v>
      </c>
    </row>
    <row r="41" spans="2:11">
      <c r="B41" s="259">
        <f>score5</f>
        <v>0</v>
      </c>
      <c r="D41" s="134">
        <v>0</v>
      </c>
      <c r="E41" s="134" t="s">
        <v>544</v>
      </c>
      <c r="F41" s="134" t="s">
        <v>547</v>
      </c>
      <c r="G41" s="134">
        <v>0</v>
      </c>
      <c r="H41" s="134">
        <f>Données!Z6</f>
        <v>10</v>
      </c>
      <c r="I41" s="172" t="s">
        <v>639</v>
      </c>
      <c r="J41" s="134">
        <f>H41</f>
        <v>10</v>
      </c>
      <c r="K41" s="260" t="str">
        <f>I41</f>
        <v>Indéfini</v>
      </c>
    </row>
    <row r="42" spans="2:11">
      <c r="B42" s="259">
        <f>B41</f>
        <v>0</v>
      </c>
      <c r="C42" s="134" t="str">
        <f>VLOOKUP(B42,D41:E46,2)</f>
        <v>Absence d'évaluation</v>
      </c>
      <c r="D42" s="134">
        <v>1</v>
      </c>
      <c r="E42" s="134" t="str">
        <f>Dim_5_N!D17</f>
        <v xml:space="preserve"> </v>
      </c>
      <c r="F42" s="134" t="s">
        <v>775</v>
      </c>
      <c r="G42" s="134">
        <v>1</v>
      </c>
      <c r="H42" s="134">
        <f>Données!Z7</f>
        <v>10</v>
      </c>
      <c r="I42" s="134" t="s">
        <v>346</v>
      </c>
      <c r="J42" s="134">
        <f t="shared" ref="J42:K46" si="7">H42</f>
        <v>10</v>
      </c>
      <c r="K42" s="261" t="str">
        <f t="shared" si="7"/>
        <v>Faible</v>
      </c>
    </row>
    <row r="43" spans="2:11">
      <c r="C43" s="134" t="str">
        <f>VLOOKUP(B42,D41:F46,3)</f>
        <v>Il n'y a pas d'évaluation disponible.</v>
      </c>
      <c r="D43" s="134">
        <v>2</v>
      </c>
      <c r="E43" s="134" t="str">
        <f>Dim_5_N!D19</f>
        <v xml:space="preserve"> </v>
      </c>
      <c r="F43" s="134" t="s">
        <v>575</v>
      </c>
      <c r="G43" s="134">
        <v>2</v>
      </c>
      <c r="H43" s="134">
        <f>Données!Z8</f>
        <v>-70</v>
      </c>
      <c r="I43" s="134" t="s">
        <v>551</v>
      </c>
      <c r="J43" s="134">
        <f t="shared" si="7"/>
        <v>-70</v>
      </c>
      <c r="K43" s="261" t="str">
        <f t="shared" si="7"/>
        <v>Préoccupant</v>
      </c>
    </row>
    <row r="44" spans="2:11">
      <c r="C44" s="134">
        <f>VLOOKUP(B42,D41:G46,4)</f>
        <v>0</v>
      </c>
      <c r="D44" s="134">
        <v>3</v>
      </c>
      <c r="E44" s="138" t="str">
        <f>Dim_5_N!D21</f>
        <v xml:space="preserve"> </v>
      </c>
      <c r="F44" s="134" t="s">
        <v>673</v>
      </c>
      <c r="G44" s="134">
        <v>3</v>
      </c>
      <c r="H44" s="134">
        <f>Données!Z9</f>
        <v>-25</v>
      </c>
      <c r="I44" s="134" t="s">
        <v>546</v>
      </c>
      <c r="J44" s="134">
        <f t="shared" si="7"/>
        <v>-25</v>
      </c>
      <c r="K44" s="260" t="str">
        <f t="shared" si="7"/>
        <v>Correct</v>
      </c>
    </row>
    <row r="45" spans="2:11">
      <c r="C45" s="134" t="str">
        <f>VLOOKUP(C44,G41:I46,3)</f>
        <v>Indéfini</v>
      </c>
      <c r="D45" s="134">
        <v>4</v>
      </c>
      <c r="E45" s="134" t="str">
        <f>Dim_5_N!D23</f>
        <v xml:space="preserve"> </v>
      </c>
      <c r="F45" s="134" t="s">
        <v>576</v>
      </c>
      <c r="G45" s="134">
        <v>4</v>
      </c>
      <c r="H45" s="134">
        <f>Données!Z10</f>
        <v>30</v>
      </c>
      <c r="I45" s="134" t="s">
        <v>545</v>
      </c>
      <c r="J45" s="134">
        <f t="shared" si="7"/>
        <v>30</v>
      </c>
      <c r="K45" s="261" t="str">
        <f>I45</f>
        <v>Fort</v>
      </c>
    </row>
    <row r="46" spans="2:11">
      <c r="C46" s="134">
        <f>Points!B11</f>
        <v>0</v>
      </c>
      <c r="D46" s="134">
        <v>5</v>
      </c>
      <c r="E46" s="134" t="str">
        <f>Dim_5_N!D25</f>
        <v xml:space="preserve"> </v>
      </c>
      <c r="F46" s="134" t="s">
        <v>577</v>
      </c>
      <c r="G46" s="134">
        <v>5</v>
      </c>
      <c r="H46" s="134">
        <f>Données!Z11</f>
        <v>50</v>
      </c>
      <c r="I46" s="134" t="s">
        <v>299</v>
      </c>
      <c r="J46" s="134">
        <f t="shared" si="7"/>
        <v>50</v>
      </c>
      <c r="K46" s="260" t="str">
        <f t="shared" si="7"/>
        <v>Excellent</v>
      </c>
    </row>
    <row r="48" spans="2:11">
      <c r="B48" s="259">
        <f>score6</f>
        <v>0</v>
      </c>
      <c r="D48" s="134">
        <v>0</v>
      </c>
      <c r="E48" s="134" t="s">
        <v>544</v>
      </c>
      <c r="F48" s="134" t="s">
        <v>547</v>
      </c>
      <c r="G48" s="134">
        <v>0</v>
      </c>
      <c r="H48" s="134">
        <f>Données!AA6</f>
        <v>10</v>
      </c>
      <c r="I48" s="172" t="s">
        <v>639</v>
      </c>
      <c r="J48" s="134">
        <f>H48</f>
        <v>10</v>
      </c>
      <c r="K48" s="260" t="str">
        <f>I48</f>
        <v>Indéfini</v>
      </c>
    </row>
    <row r="49" spans="2:11">
      <c r="B49" s="259">
        <f>B48</f>
        <v>0</v>
      </c>
      <c r="C49" s="134" t="str">
        <f>VLOOKUP(B49,D48:E53,2)</f>
        <v>Absence d'évaluation</v>
      </c>
      <c r="D49" s="134">
        <v>1</v>
      </c>
      <c r="E49" s="134" t="str">
        <f>Dim_6_N!D17</f>
        <v xml:space="preserve"> </v>
      </c>
      <c r="F49" s="134" t="s">
        <v>776</v>
      </c>
      <c r="G49" s="134">
        <v>1</v>
      </c>
      <c r="H49" s="134">
        <f>Données!AA7</f>
        <v>15</v>
      </c>
      <c r="I49" s="134" t="s">
        <v>346</v>
      </c>
      <c r="J49" s="134">
        <f t="shared" ref="J49:K53" si="8">H49</f>
        <v>15</v>
      </c>
      <c r="K49" s="261" t="str">
        <f t="shared" si="8"/>
        <v>Faible</v>
      </c>
    </row>
    <row r="50" spans="2:11">
      <c r="C50" s="134" t="str">
        <f>VLOOKUP(B49,D48:F53,3)</f>
        <v>Il n'y a pas d'évaluation disponible.</v>
      </c>
      <c r="D50" s="134">
        <v>2</v>
      </c>
      <c r="E50" s="134" t="str">
        <f>Dim_6_N!D19</f>
        <v xml:space="preserve"> </v>
      </c>
      <c r="F50" s="134" t="s">
        <v>578</v>
      </c>
      <c r="G50" s="134">
        <v>2</v>
      </c>
      <c r="H50" s="134">
        <f>Données!AA8</f>
        <v>-25</v>
      </c>
      <c r="I50" s="134" t="s">
        <v>549</v>
      </c>
      <c r="J50" s="134">
        <f t="shared" si="8"/>
        <v>-25</v>
      </c>
      <c r="K50" s="261" t="str">
        <f t="shared" si="8"/>
        <v>Menacé</v>
      </c>
    </row>
    <row r="51" spans="2:11">
      <c r="C51" s="134">
        <f>VLOOKUP(B49,D48:G53,4)</f>
        <v>0</v>
      </c>
      <c r="D51" s="134">
        <v>3</v>
      </c>
      <c r="E51" s="138" t="str">
        <f>Dim_6_N!D21</f>
        <v xml:space="preserve"> </v>
      </c>
      <c r="F51" s="134" t="s">
        <v>777</v>
      </c>
      <c r="G51" s="134">
        <v>3</v>
      </c>
      <c r="H51" s="134">
        <f>Données!AA9</f>
        <v>20</v>
      </c>
      <c r="I51" s="134" t="s">
        <v>546</v>
      </c>
      <c r="J51" s="134">
        <f t="shared" si="8"/>
        <v>20</v>
      </c>
      <c r="K51" s="260" t="str">
        <f t="shared" si="8"/>
        <v>Correct</v>
      </c>
    </row>
    <row r="52" spans="2:11">
      <c r="C52" s="134" t="str">
        <f>VLOOKUP(C51,G48:I53,3)</f>
        <v>Indéfini</v>
      </c>
      <c r="D52" s="134">
        <v>4</v>
      </c>
      <c r="E52" s="134" t="str">
        <f>Dim_6_N!D23</f>
        <v xml:space="preserve"> </v>
      </c>
      <c r="F52" s="134" t="s">
        <v>579</v>
      </c>
      <c r="G52" s="134">
        <v>4</v>
      </c>
      <c r="H52" s="134">
        <f>Données!AA10</f>
        <v>40</v>
      </c>
      <c r="I52" s="134" t="s">
        <v>545</v>
      </c>
      <c r="J52" s="134">
        <f t="shared" si="8"/>
        <v>40</v>
      </c>
      <c r="K52" s="261" t="str">
        <f>I52</f>
        <v>Fort</v>
      </c>
    </row>
    <row r="53" spans="2:11">
      <c r="C53" s="134">
        <f>Points!B12</f>
        <v>0</v>
      </c>
      <c r="D53" s="134">
        <v>5</v>
      </c>
      <c r="E53" s="134" t="str">
        <f>Dim_6_N!D25</f>
        <v xml:space="preserve"> </v>
      </c>
      <c r="F53" s="134" t="s">
        <v>580</v>
      </c>
      <c r="G53" s="134">
        <v>5</v>
      </c>
      <c r="H53" s="134">
        <f>Données!AA11</f>
        <v>60</v>
      </c>
      <c r="I53" s="134" t="s">
        <v>299</v>
      </c>
      <c r="J53" s="134">
        <f t="shared" si="8"/>
        <v>60</v>
      </c>
      <c r="K53" s="260" t="str">
        <f t="shared" si="8"/>
        <v>Excellent</v>
      </c>
    </row>
    <row r="54" spans="2:11">
      <c r="C54" s="137">
        <f>(C39+C46+C53)/300</f>
        <v>0</v>
      </c>
    </row>
    <row r="55" spans="2:11">
      <c r="B55" s="134" t="s">
        <v>550</v>
      </c>
      <c r="C55" s="137">
        <f>IF(C54&lt;0,0,C54)</f>
        <v>0</v>
      </c>
      <c r="E55" s="134" t="s">
        <v>553</v>
      </c>
      <c r="F55" s="173">
        <v>-1.5</v>
      </c>
      <c r="G55" s="172" t="s">
        <v>639</v>
      </c>
      <c r="I55" s="134" t="s">
        <v>306</v>
      </c>
      <c r="J55" s="134">
        <f t="shared" ref="J55:J60" si="9">J34+J41+J48</f>
        <v>30</v>
      </c>
      <c r="K55" s="260" t="str">
        <f>I55</f>
        <v>Inconnu</v>
      </c>
    </row>
    <row r="56" spans="2:11">
      <c r="C56" s="134" t="str">
        <f>VLOOKUP(C55,F55:G61,2)</f>
        <v>Indéfini</v>
      </c>
      <c r="F56" s="173">
        <v>0.15</v>
      </c>
      <c r="G56" s="172" t="s">
        <v>677</v>
      </c>
      <c r="I56" s="134" t="s">
        <v>677</v>
      </c>
      <c r="J56" s="134">
        <f t="shared" si="9"/>
        <v>35</v>
      </c>
      <c r="K56" s="261" t="str">
        <f t="shared" ref="K56:K60" si="10">I56</f>
        <v>Inquiétant</v>
      </c>
    </row>
    <row r="57" spans="2:11">
      <c r="F57" s="173">
        <v>0.25</v>
      </c>
      <c r="G57" s="172" t="s">
        <v>346</v>
      </c>
      <c r="I57" s="134" t="s">
        <v>296</v>
      </c>
      <c r="J57" s="134">
        <f t="shared" si="9"/>
        <v>-170</v>
      </c>
      <c r="K57" s="261" t="str">
        <f t="shared" si="10"/>
        <v>Insuffisant</v>
      </c>
    </row>
    <row r="58" spans="2:11">
      <c r="F58" s="173">
        <v>0.5</v>
      </c>
      <c r="G58" s="172" t="s">
        <v>297</v>
      </c>
      <c r="I58" s="134" t="s">
        <v>546</v>
      </c>
      <c r="J58" s="134">
        <f t="shared" si="9"/>
        <v>15</v>
      </c>
      <c r="K58" s="260" t="str">
        <f t="shared" si="10"/>
        <v>Correct</v>
      </c>
    </row>
    <row r="59" spans="2:11">
      <c r="F59" s="173">
        <v>0.6</v>
      </c>
      <c r="G59" s="172" t="s">
        <v>298</v>
      </c>
      <c r="I59" s="134" t="s">
        <v>545</v>
      </c>
      <c r="J59" s="134">
        <f t="shared" si="9"/>
        <v>110</v>
      </c>
      <c r="K59" s="261" t="str">
        <f>I59</f>
        <v>Fort</v>
      </c>
    </row>
    <row r="60" spans="2:11">
      <c r="F60" s="173">
        <v>0.7</v>
      </c>
      <c r="G60" s="172" t="s">
        <v>545</v>
      </c>
      <c r="I60" s="134" t="s">
        <v>299</v>
      </c>
      <c r="J60" s="134">
        <f t="shared" si="9"/>
        <v>170</v>
      </c>
      <c r="K60" s="260" t="str">
        <f t="shared" si="10"/>
        <v>Excellent</v>
      </c>
    </row>
    <row r="61" spans="2:11">
      <c r="F61" s="138">
        <v>1</v>
      </c>
      <c r="G61" s="134" t="s">
        <v>299</v>
      </c>
    </row>
    <row r="62" spans="2:11" ht="14.25" customHeight="1"/>
    <row r="63" spans="2:11">
      <c r="E63" s="134" t="s">
        <v>233</v>
      </c>
      <c r="F63" s="134" t="s">
        <v>525</v>
      </c>
      <c r="G63" s="134" t="s">
        <v>548</v>
      </c>
      <c r="I63" s="134" t="s">
        <v>3</v>
      </c>
    </row>
    <row r="64" spans="2:11">
      <c r="B64" s="259">
        <f>score7</f>
        <v>0</v>
      </c>
      <c r="D64" s="134">
        <v>0</v>
      </c>
      <c r="E64" s="134" t="s">
        <v>544</v>
      </c>
      <c r="F64" s="134" t="s">
        <v>547</v>
      </c>
      <c r="G64" s="134">
        <v>0</v>
      </c>
      <c r="H64" s="134">
        <f>Données!AB6</f>
        <v>10</v>
      </c>
      <c r="I64" s="172" t="s">
        <v>639</v>
      </c>
      <c r="J64" s="134">
        <f>H64</f>
        <v>10</v>
      </c>
      <c r="K64" s="260" t="str">
        <f>I64</f>
        <v>Indéfini</v>
      </c>
    </row>
    <row r="65" spans="2:11">
      <c r="B65" s="259">
        <f>B64</f>
        <v>0</v>
      </c>
      <c r="C65" s="134" t="str">
        <f>VLOOKUP(B65,D64:E69,2)</f>
        <v>Absence d'évaluation</v>
      </c>
      <c r="D65" s="134">
        <v>1</v>
      </c>
      <c r="E65" s="134" t="str">
        <f>Dim_7_N!D17</f>
        <v xml:space="preserve"> </v>
      </c>
      <c r="F65" s="134" t="s">
        <v>772</v>
      </c>
      <c r="G65" s="134">
        <v>1</v>
      </c>
      <c r="H65" s="134">
        <f>Données!AB7</f>
        <v>20</v>
      </c>
      <c r="I65" s="134" t="s">
        <v>346</v>
      </c>
      <c r="J65" s="134">
        <f t="shared" ref="J65:K69" si="11">H65</f>
        <v>20</v>
      </c>
      <c r="K65" s="261" t="str">
        <f t="shared" si="11"/>
        <v>Faible</v>
      </c>
    </row>
    <row r="66" spans="2:11">
      <c r="C66" s="134" t="str">
        <f>VLOOKUP(B65,D64:F69,3)</f>
        <v>Il n'y a pas d'évaluation disponible.</v>
      </c>
      <c r="D66" s="134">
        <v>2</v>
      </c>
      <c r="E66" s="134" t="str">
        <f>Dim_7_N!D19</f>
        <v xml:space="preserve"> </v>
      </c>
      <c r="F66" s="134" t="s">
        <v>581</v>
      </c>
      <c r="G66" s="134">
        <v>2</v>
      </c>
      <c r="H66" s="134">
        <f>Données!AB8</f>
        <v>-100</v>
      </c>
      <c r="I66" s="134" t="s">
        <v>677</v>
      </c>
      <c r="J66" s="134">
        <f t="shared" si="11"/>
        <v>-100</v>
      </c>
      <c r="K66" s="261" t="str">
        <f t="shared" si="11"/>
        <v>Inquiétant</v>
      </c>
    </row>
    <row r="67" spans="2:11">
      <c r="C67" s="134">
        <f>VLOOKUP(B65,D64:G69,4)</f>
        <v>0</v>
      </c>
      <c r="D67" s="134">
        <v>3</v>
      </c>
      <c r="E67" s="138" t="str">
        <f>Dim_7_N!D21</f>
        <v xml:space="preserve"> </v>
      </c>
      <c r="F67" s="134" t="s">
        <v>610</v>
      </c>
      <c r="G67" s="134">
        <v>3</v>
      </c>
      <c r="H67" s="134">
        <f>Données!AB9</f>
        <v>-50</v>
      </c>
      <c r="I67" s="134" t="s">
        <v>549</v>
      </c>
      <c r="J67" s="134">
        <f t="shared" si="11"/>
        <v>-50</v>
      </c>
      <c r="K67" s="261" t="str">
        <f t="shared" si="11"/>
        <v>Menacé</v>
      </c>
    </row>
    <row r="68" spans="2:11">
      <c r="C68" s="134" t="str">
        <f>VLOOKUP(C67,G64:I69,3)</f>
        <v>Indéfini</v>
      </c>
      <c r="D68" s="134">
        <v>4</v>
      </c>
      <c r="E68" s="134" t="str">
        <f>Dim_7_N!D23</f>
        <v xml:space="preserve"> </v>
      </c>
      <c r="F68" s="134" t="s">
        <v>582</v>
      </c>
      <c r="G68" s="134">
        <v>4</v>
      </c>
      <c r="H68" s="134">
        <f>Données!AB10</f>
        <v>50</v>
      </c>
      <c r="I68" s="134" t="s">
        <v>545</v>
      </c>
      <c r="J68" s="134">
        <f t="shared" si="11"/>
        <v>50</v>
      </c>
      <c r="K68" s="261" t="str">
        <f>I68</f>
        <v>Fort</v>
      </c>
    </row>
    <row r="69" spans="2:11">
      <c r="C69" s="134">
        <f>Points!B13</f>
        <v>0</v>
      </c>
      <c r="D69" s="134">
        <v>5</v>
      </c>
      <c r="E69" s="134" t="str">
        <f>Dim_7_N!D25</f>
        <v xml:space="preserve"> </v>
      </c>
      <c r="F69" s="134" t="s">
        <v>580</v>
      </c>
      <c r="G69" s="134">
        <v>5</v>
      </c>
      <c r="H69" s="134">
        <f>Données!AB11</f>
        <v>75</v>
      </c>
      <c r="I69" s="134" t="s">
        <v>299</v>
      </c>
      <c r="J69" s="134">
        <f t="shared" si="11"/>
        <v>75</v>
      </c>
      <c r="K69" s="260" t="str">
        <f t="shared" si="11"/>
        <v>Excellent</v>
      </c>
    </row>
    <row r="71" spans="2:11">
      <c r="B71" s="259">
        <f>Score8</f>
        <v>0</v>
      </c>
      <c r="D71" s="134">
        <v>0</v>
      </c>
      <c r="E71" s="134" t="s">
        <v>544</v>
      </c>
      <c r="F71" s="134" t="s">
        <v>547</v>
      </c>
      <c r="G71" s="134">
        <v>0</v>
      </c>
      <c r="H71" s="134">
        <f>Données!AC6</f>
        <v>10</v>
      </c>
      <c r="I71" s="172" t="s">
        <v>639</v>
      </c>
      <c r="J71" s="134">
        <f>H71</f>
        <v>10</v>
      </c>
      <c r="K71" s="260" t="str">
        <f>I71</f>
        <v>Indéfini</v>
      </c>
    </row>
    <row r="72" spans="2:11">
      <c r="B72" s="259">
        <f>B71</f>
        <v>0</v>
      </c>
      <c r="C72" s="134" t="str">
        <f>VLOOKUP(B72,D71:E76,2)</f>
        <v>Absence d'évaluation</v>
      </c>
      <c r="D72" s="134">
        <v>1</v>
      </c>
      <c r="E72" s="134" t="str">
        <f>Dim_8_N!D17</f>
        <v xml:space="preserve"> </v>
      </c>
      <c r="F72" s="134" t="s">
        <v>583</v>
      </c>
      <c r="G72" s="134">
        <v>1</v>
      </c>
      <c r="H72" s="134">
        <f>Données!AC7</f>
        <v>10</v>
      </c>
      <c r="I72" s="134" t="s">
        <v>346</v>
      </c>
      <c r="J72" s="134">
        <f t="shared" ref="J72:K76" si="12">H72</f>
        <v>10</v>
      </c>
      <c r="K72" s="261" t="str">
        <f t="shared" si="12"/>
        <v>Faible</v>
      </c>
    </row>
    <row r="73" spans="2:11">
      <c r="C73" s="134" t="str">
        <f>VLOOKUP(B72,D71:F76,3)</f>
        <v>Il n'y a pas d'évaluation disponible.</v>
      </c>
      <c r="D73" s="134">
        <v>2</v>
      </c>
      <c r="E73" s="134" t="str">
        <f>Dim_8_N!D19</f>
        <v xml:space="preserve"> </v>
      </c>
      <c r="F73" s="134" t="s">
        <v>755</v>
      </c>
      <c r="G73" s="134">
        <v>2</v>
      </c>
      <c r="H73" s="134">
        <f>Données!AC8</f>
        <v>-80</v>
      </c>
      <c r="I73" s="134" t="s">
        <v>549</v>
      </c>
      <c r="J73" s="134">
        <f t="shared" si="12"/>
        <v>-80</v>
      </c>
      <c r="K73" s="261" t="str">
        <f t="shared" si="12"/>
        <v>Menacé</v>
      </c>
    </row>
    <row r="74" spans="2:11">
      <c r="C74" s="134">
        <f>VLOOKUP(B72,D71:G76,4)</f>
        <v>0</v>
      </c>
      <c r="D74" s="134">
        <v>3</v>
      </c>
      <c r="E74" s="138" t="str">
        <f>Dim_8_N!D21</f>
        <v xml:space="preserve"> </v>
      </c>
      <c r="F74" s="134" t="s">
        <v>584</v>
      </c>
      <c r="G74" s="134">
        <v>3</v>
      </c>
      <c r="H74" s="134">
        <f>Données!AC9</f>
        <v>15</v>
      </c>
      <c r="I74" s="134" t="s">
        <v>546</v>
      </c>
      <c r="J74" s="134">
        <f t="shared" si="12"/>
        <v>15</v>
      </c>
      <c r="K74" s="260" t="str">
        <f t="shared" si="12"/>
        <v>Correct</v>
      </c>
    </row>
    <row r="75" spans="2:11">
      <c r="C75" s="134" t="str">
        <f>VLOOKUP(C74,G71:I76,3)</f>
        <v>Indéfini</v>
      </c>
      <c r="D75" s="134">
        <v>4</v>
      </c>
      <c r="E75" s="134" t="str">
        <f>Dim_8_N!D23</f>
        <v xml:space="preserve"> </v>
      </c>
      <c r="F75" s="134" t="s">
        <v>585</v>
      </c>
      <c r="G75" s="134">
        <v>4</v>
      </c>
      <c r="H75" s="134">
        <f>Données!AC10</f>
        <v>30</v>
      </c>
      <c r="I75" s="134" t="s">
        <v>545</v>
      </c>
      <c r="J75" s="134">
        <f t="shared" si="12"/>
        <v>30</v>
      </c>
      <c r="K75" s="261" t="str">
        <f>I75</f>
        <v>Fort</v>
      </c>
    </row>
    <row r="76" spans="2:11">
      <c r="C76" s="134">
        <f>Points!B14</f>
        <v>0</v>
      </c>
      <c r="D76" s="134">
        <v>5</v>
      </c>
      <c r="E76" s="134" t="str">
        <f>Dim_8_N!D25</f>
        <v xml:space="preserve"> </v>
      </c>
      <c r="F76" s="134" t="s">
        <v>586</v>
      </c>
      <c r="G76" s="134">
        <v>5</v>
      </c>
      <c r="H76" s="134">
        <f>Données!AC11</f>
        <v>50</v>
      </c>
      <c r="I76" s="134" t="s">
        <v>299</v>
      </c>
      <c r="J76" s="134">
        <f t="shared" si="12"/>
        <v>50</v>
      </c>
      <c r="K76" s="260" t="str">
        <f t="shared" si="12"/>
        <v>Excellent</v>
      </c>
    </row>
    <row r="78" spans="2:11" ht="15" customHeight="1">
      <c r="B78" s="259">
        <f>score9</f>
        <v>0</v>
      </c>
      <c r="D78" s="134">
        <v>0</v>
      </c>
      <c r="E78" s="134" t="s">
        <v>544</v>
      </c>
      <c r="F78" s="134" t="s">
        <v>547</v>
      </c>
      <c r="G78" s="134">
        <v>0</v>
      </c>
      <c r="H78" s="134">
        <f>Données!AD6</f>
        <v>10</v>
      </c>
      <c r="I78" s="172" t="s">
        <v>639</v>
      </c>
      <c r="J78" s="134">
        <f>H78</f>
        <v>10</v>
      </c>
      <c r="K78" s="260" t="str">
        <f>I78</f>
        <v>Indéfini</v>
      </c>
    </row>
    <row r="79" spans="2:11" ht="15" customHeight="1">
      <c r="B79" s="259">
        <f>B78</f>
        <v>0</v>
      </c>
      <c r="C79" s="134" t="str">
        <f>VLOOKUP(B79,D78:E83,2)</f>
        <v>Absence d'évaluation</v>
      </c>
      <c r="D79" s="134">
        <v>1</v>
      </c>
      <c r="E79" s="134" t="str">
        <f>Dim_9_N!D17</f>
        <v xml:space="preserve"> </v>
      </c>
      <c r="F79" s="134" t="s">
        <v>587</v>
      </c>
      <c r="G79" s="134">
        <v>1</v>
      </c>
      <c r="H79" s="134">
        <f>Données!AD7</f>
        <v>10</v>
      </c>
      <c r="I79" s="134" t="s">
        <v>346</v>
      </c>
      <c r="J79" s="134">
        <f t="shared" ref="J79:K83" si="13">H79</f>
        <v>10</v>
      </c>
      <c r="K79" s="261" t="str">
        <f t="shared" si="13"/>
        <v>Faible</v>
      </c>
    </row>
    <row r="80" spans="2:11">
      <c r="C80" s="134" t="str">
        <f>VLOOKUP(B79,D78:F83,3)</f>
        <v>Il n'y a pas d'évaluation disponible.</v>
      </c>
      <c r="D80" s="134">
        <v>2</v>
      </c>
      <c r="E80" s="134" t="str">
        <f>Dim_9_N!D19</f>
        <v xml:space="preserve"> </v>
      </c>
      <c r="F80" s="134" t="s">
        <v>755</v>
      </c>
      <c r="G80" s="134">
        <v>2</v>
      </c>
      <c r="H80" s="134">
        <f>Données!AD8</f>
        <v>-50</v>
      </c>
      <c r="I80" s="134" t="s">
        <v>549</v>
      </c>
      <c r="J80" s="134">
        <f t="shared" si="13"/>
        <v>-50</v>
      </c>
      <c r="K80" s="261" t="str">
        <f t="shared" si="13"/>
        <v>Menacé</v>
      </c>
    </row>
    <row r="81" spans="2:11">
      <c r="C81" s="134">
        <f>VLOOKUP(B79,D78:G83,4)</f>
        <v>0</v>
      </c>
      <c r="D81" s="134">
        <v>3</v>
      </c>
      <c r="E81" s="138" t="str">
        <f>Dim_9_N!D21</f>
        <v xml:space="preserve"> </v>
      </c>
      <c r="F81" s="134" t="s">
        <v>588</v>
      </c>
      <c r="G81" s="134">
        <v>3</v>
      </c>
      <c r="H81" s="134">
        <f>Données!AD9</f>
        <v>15</v>
      </c>
      <c r="I81" s="134" t="s">
        <v>555</v>
      </c>
      <c r="J81" s="134">
        <f t="shared" si="13"/>
        <v>15</v>
      </c>
      <c r="K81" s="260" t="str">
        <f t="shared" si="13"/>
        <v>Neutre</v>
      </c>
    </row>
    <row r="82" spans="2:11" ht="15" customHeight="1">
      <c r="C82" s="134" t="str">
        <f>VLOOKUP(C81,G78:I83,3)</f>
        <v>Indéfini</v>
      </c>
      <c r="D82" s="134">
        <v>4</v>
      </c>
      <c r="E82" s="134" t="str">
        <f>Dim_9_N!D23</f>
        <v xml:space="preserve"> </v>
      </c>
      <c r="F82" s="134" t="s">
        <v>589</v>
      </c>
      <c r="G82" s="134">
        <v>4</v>
      </c>
      <c r="H82" s="134">
        <f>Données!AD10</f>
        <v>30</v>
      </c>
      <c r="I82" s="134" t="s">
        <v>545</v>
      </c>
      <c r="J82" s="134">
        <f t="shared" si="13"/>
        <v>30</v>
      </c>
      <c r="K82" s="261" t="str">
        <f>I82</f>
        <v>Fort</v>
      </c>
    </row>
    <row r="83" spans="2:11" ht="15" customHeight="1">
      <c r="C83" s="134">
        <f>Points!B15</f>
        <v>0</v>
      </c>
      <c r="D83" s="134">
        <v>5</v>
      </c>
      <c r="E83" s="134" t="str">
        <f>Dim_9_N!D25</f>
        <v xml:space="preserve"> </v>
      </c>
      <c r="F83" s="134" t="s">
        <v>590</v>
      </c>
      <c r="G83" s="134">
        <v>5</v>
      </c>
      <c r="H83" s="134">
        <f>Données!AD11</f>
        <v>50</v>
      </c>
      <c r="I83" s="134" t="s">
        <v>299</v>
      </c>
      <c r="J83" s="134">
        <f t="shared" si="13"/>
        <v>50</v>
      </c>
      <c r="K83" s="260" t="str">
        <f t="shared" si="13"/>
        <v>Excellent</v>
      </c>
    </row>
    <row r="84" spans="2:11">
      <c r="C84" s="137">
        <f>(C69+C76+C83)/300</f>
        <v>0</v>
      </c>
    </row>
    <row r="85" spans="2:11" ht="15" customHeight="1">
      <c r="B85" s="134" t="s">
        <v>550</v>
      </c>
      <c r="C85" s="137">
        <f>IF(C84&lt;0,0,C84)</f>
        <v>0</v>
      </c>
      <c r="E85" s="134" t="s">
        <v>554</v>
      </c>
      <c r="F85" s="173">
        <v>-1.5</v>
      </c>
      <c r="G85" s="172" t="s">
        <v>639</v>
      </c>
      <c r="I85" s="134" t="s">
        <v>306</v>
      </c>
      <c r="J85" s="134">
        <f t="shared" ref="J85:J90" si="14">J64+J71+J78</f>
        <v>30</v>
      </c>
      <c r="K85" s="260" t="str">
        <f>I85</f>
        <v>Inconnu</v>
      </c>
    </row>
    <row r="86" spans="2:11" ht="15" customHeight="1">
      <c r="C86" s="134" t="str">
        <f>VLOOKUP(C85,F85:G91,2)</f>
        <v>Indéfini</v>
      </c>
      <c r="F86" s="173">
        <v>0.05</v>
      </c>
      <c r="G86" s="172" t="s">
        <v>677</v>
      </c>
      <c r="I86" s="134" t="s">
        <v>677</v>
      </c>
      <c r="J86" s="134">
        <f t="shared" si="14"/>
        <v>40</v>
      </c>
      <c r="K86" s="261" t="str">
        <f t="shared" ref="K86:K90" si="15">I86</f>
        <v>Inquiétant</v>
      </c>
    </row>
    <row r="87" spans="2:11">
      <c r="F87" s="173">
        <v>0.4</v>
      </c>
      <c r="G87" s="172" t="s">
        <v>346</v>
      </c>
      <c r="I87" s="134" t="s">
        <v>296</v>
      </c>
      <c r="J87" s="134">
        <f t="shared" si="14"/>
        <v>-230</v>
      </c>
      <c r="K87" s="261" t="str">
        <f t="shared" si="15"/>
        <v>Insuffisant</v>
      </c>
    </row>
    <row r="88" spans="2:11">
      <c r="F88" s="173">
        <v>0.5</v>
      </c>
      <c r="G88" s="172" t="s">
        <v>297</v>
      </c>
      <c r="I88" s="134" t="s">
        <v>546</v>
      </c>
      <c r="J88" s="134">
        <f t="shared" si="14"/>
        <v>-20</v>
      </c>
      <c r="K88" s="260" t="str">
        <f t="shared" si="15"/>
        <v>Correct</v>
      </c>
    </row>
    <row r="89" spans="2:11">
      <c r="F89" s="173">
        <v>0.6</v>
      </c>
      <c r="G89" s="172" t="s">
        <v>298</v>
      </c>
      <c r="I89" s="134" t="s">
        <v>545</v>
      </c>
      <c r="J89" s="134">
        <f t="shared" si="14"/>
        <v>110</v>
      </c>
      <c r="K89" s="261" t="str">
        <f>I89</f>
        <v>Fort</v>
      </c>
    </row>
    <row r="90" spans="2:11">
      <c r="F90" s="173">
        <v>0.7</v>
      </c>
      <c r="G90" s="172" t="s">
        <v>545</v>
      </c>
      <c r="I90" s="134" t="s">
        <v>299</v>
      </c>
      <c r="J90" s="134">
        <f t="shared" si="14"/>
        <v>175</v>
      </c>
      <c r="K90" s="260" t="str">
        <f t="shared" si="15"/>
        <v>Excellent</v>
      </c>
    </row>
    <row r="91" spans="2:11">
      <c r="F91" s="138">
        <v>1</v>
      </c>
      <c r="G91" s="134" t="s">
        <v>299</v>
      </c>
    </row>
    <row r="93" spans="2:11">
      <c r="E93" s="134" t="s">
        <v>233</v>
      </c>
      <c r="F93" s="134" t="s">
        <v>525</v>
      </c>
      <c r="G93" s="134" t="s">
        <v>548</v>
      </c>
      <c r="I93" s="134" t="s">
        <v>3</v>
      </c>
    </row>
    <row r="94" spans="2:11">
      <c r="B94" s="259">
        <f>score10</f>
        <v>0</v>
      </c>
      <c r="D94" s="134">
        <v>0</v>
      </c>
      <c r="E94" s="134" t="s">
        <v>544</v>
      </c>
      <c r="F94" s="134" t="s">
        <v>547</v>
      </c>
      <c r="G94" s="134">
        <v>0</v>
      </c>
      <c r="H94" s="134">
        <f>Données!AE6</f>
        <v>10</v>
      </c>
      <c r="I94" s="172" t="s">
        <v>639</v>
      </c>
      <c r="J94" s="134">
        <f>H94</f>
        <v>10</v>
      </c>
      <c r="K94" s="260" t="str">
        <f>I94</f>
        <v>Indéfini</v>
      </c>
    </row>
    <row r="95" spans="2:11">
      <c r="B95" s="259">
        <f>B94</f>
        <v>0</v>
      </c>
      <c r="C95" s="134" t="str">
        <f>VLOOKUP(B95,D94:E99,2)</f>
        <v>Absence d'évaluation</v>
      </c>
      <c r="D95" s="134">
        <v>1</v>
      </c>
      <c r="E95" s="134" t="str">
        <f>Dim_10_N!D17</f>
        <v xml:space="preserve"> </v>
      </c>
      <c r="F95" s="134" t="s">
        <v>591</v>
      </c>
      <c r="G95" s="134">
        <v>1</v>
      </c>
      <c r="H95" s="134">
        <f>Données!AE7</f>
        <v>15</v>
      </c>
      <c r="I95" s="134" t="s">
        <v>346</v>
      </c>
      <c r="J95" s="134">
        <f t="shared" ref="J95:K99" si="16">H95</f>
        <v>15</v>
      </c>
      <c r="K95" s="261" t="str">
        <f t="shared" si="16"/>
        <v>Faible</v>
      </c>
    </row>
    <row r="96" spans="2:11">
      <c r="C96" s="134" t="str">
        <f>VLOOKUP(B95,D94:F99,3)</f>
        <v>Il n'y a pas d'évaluation disponible.</v>
      </c>
      <c r="D96" s="134">
        <v>2</v>
      </c>
      <c r="E96" s="134" t="str">
        <f>Dim_10_N!D19</f>
        <v xml:space="preserve"> </v>
      </c>
      <c r="F96" s="134" t="s">
        <v>592</v>
      </c>
      <c r="G96" s="134">
        <v>2</v>
      </c>
      <c r="H96" s="134">
        <f>Données!AE8</f>
        <v>-20</v>
      </c>
      <c r="I96" s="134" t="s">
        <v>556</v>
      </c>
      <c r="J96" s="134">
        <f t="shared" si="16"/>
        <v>-20</v>
      </c>
      <c r="K96" s="261" t="str">
        <f t="shared" si="16"/>
        <v>Difficile</v>
      </c>
    </row>
    <row r="97" spans="2:11">
      <c r="C97" s="134">
        <f>VLOOKUP(B95,D94:G99,4)</f>
        <v>0</v>
      </c>
      <c r="D97" s="134">
        <v>3</v>
      </c>
      <c r="E97" s="138" t="str">
        <f>Dim_10_N!D21</f>
        <v xml:space="preserve"> </v>
      </c>
      <c r="F97" s="134" t="s">
        <v>593</v>
      </c>
      <c r="G97" s="134">
        <v>3</v>
      </c>
      <c r="H97" s="134">
        <f>Données!AE9</f>
        <v>-70</v>
      </c>
      <c r="I97" s="134" t="s">
        <v>549</v>
      </c>
      <c r="J97" s="134">
        <f t="shared" si="16"/>
        <v>-70</v>
      </c>
      <c r="K97" s="261" t="str">
        <f t="shared" si="16"/>
        <v>Menacé</v>
      </c>
    </row>
    <row r="98" spans="2:11">
      <c r="C98" s="134" t="str">
        <f>VLOOKUP(C97,G94:I99,3)</f>
        <v>Indéfini</v>
      </c>
      <c r="D98" s="134">
        <v>4</v>
      </c>
      <c r="E98" s="134" t="str">
        <f>Dim_10_N!D23</f>
        <v xml:space="preserve"> </v>
      </c>
      <c r="F98" s="134" t="s">
        <v>572</v>
      </c>
      <c r="G98" s="134">
        <v>4</v>
      </c>
      <c r="H98" s="134">
        <f>Données!AE10</f>
        <v>50</v>
      </c>
      <c r="I98" s="134" t="s">
        <v>546</v>
      </c>
      <c r="J98" s="134">
        <f t="shared" si="16"/>
        <v>50</v>
      </c>
      <c r="K98" s="260" t="str">
        <f t="shared" si="16"/>
        <v>Correct</v>
      </c>
    </row>
    <row r="99" spans="2:11">
      <c r="C99" s="134">
        <f>Points!B16</f>
        <v>0</v>
      </c>
      <c r="D99" s="134">
        <v>5</v>
      </c>
      <c r="E99" s="134" t="str">
        <f>Dim_10_N!D25</f>
        <v xml:space="preserve"> </v>
      </c>
      <c r="F99" s="134" t="s">
        <v>594</v>
      </c>
      <c r="G99" s="134">
        <v>5</v>
      </c>
      <c r="H99" s="134">
        <f>Données!AE11</f>
        <v>60</v>
      </c>
      <c r="I99" s="134" t="s">
        <v>299</v>
      </c>
      <c r="J99" s="134">
        <f t="shared" si="16"/>
        <v>60</v>
      </c>
      <c r="K99" s="260" t="str">
        <f t="shared" si="16"/>
        <v>Excellent</v>
      </c>
    </row>
    <row r="101" spans="2:11">
      <c r="B101" s="259">
        <f>score11</f>
        <v>0</v>
      </c>
      <c r="D101" s="134">
        <v>0</v>
      </c>
      <c r="E101" s="134" t="s">
        <v>544</v>
      </c>
      <c r="F101" s="134" t="s">
        <v>547</v>
      </c>
      <c r="G101" s="134">
        <v>0</v>
      </c>
      <c r="H101" s="134">
        <f>Données!AF6</f>
        <v>10</v>
      </c>
      <c r="I101" s="172" t="s">
        <v>639</v>
      </c>
      <c r="J101" s="134">
        <f>H101</f>
        <v>10</v>
      </c>
      <c r="K101" s="260" t="str">
        <f>I101</f>
        <v>Indéfini</v>
      </c>
    </row>
    <row r="102" spans="2:11">
      <c r="B102" s="259">
        <f>B101</f>
        <v>0</v>
      </c>
      <c r="C102" s="134" t="str">
        <f>VLOOKUP(B102,D101:E106,2)</f>
        <v>Absence d'évaluation</v>
      </c>
      <c r="D102" s="134">
        <v>1</v>
      </c>
      <c r="E102" s="134" t="str">
        <f>Dim_11_N!D17</f>
        <v xml:space="preserve"> </v>
      </c>
      <c r="F102" s="134" t="s">
        <v>591</v>
      </c>
      <c r="G102" s="134">
        <v>1</v>
      </c>
      <c r="H102" s="134">
        <f>Données!AF7</f>
        <v>15</v>
      </c>
      <c r="I102" s="134" t="s">
        <v>346</v>
      </c>
      <c r="J102" s="134">
        <f t="shared" ref="J102:K106" si="17">H102</f>
        <v>15</v>
      </c>
      <c r="K102" s="261" t="str">
        <f t="shared" si="17"/>
        <v>Faible</v>
      </c>
    </row>
    <row r="103" spans="2:11">
      <c r="C103" s="134" t="str">
        <f>VLOOKUP(B102,D101:F106,3)</f>
        <v>Il n'y a pas d'évaluation disponible.</v>
      </c>
      <c r="D103" s="134">
        <v>2</v>
      </c>
      <c r="E103" s="134" t="str">
        <f>Dim_11_N!D19</f>
        <v xml:space="preserve"> </v>
      </c>
      <c r="F103" s="134" t="s">
        <v>595</v>
      </c>
      <c r="G103" s="134">
        <v>2</v>
      </c>
      <c r="H103" s="134">
        <f>Données!AF8</f>
        <v>-20</v>
      </c>
      <c r="I103" s="134" t="s">
        <v>296</v>
      </c>
      <c r="J103" s="134">
        <f t="shared" si="17"/>
        <v>-20</v>
      </c>
      <c r="K103" s="261" t="str">
        <f t="shared" si="17"/>
        <v>Insuffisant</v>
      </c>
    </row>
    <row r="104" spans="2:11">
      <c r="C104" s="134">
        <f>VLOOKUP(B102,D101:G106,4)</f>
        <v>0</v>
      </c>
      <c r="D104" s="134">
        <v>3</v>
      </c>
      <c r="E104" s="138" t="str">
        <f>Dim_11_N!D21</f>
        <v xml:space="preserve"> </v>
      </c>
      <c r="F104" s="134" t="s">
        <v>572</v>
      </c>
      <c r="G104" s="134">
        <v>3</v>
      </c>
      <c r="H104" s="134">
        <f>Données!AF9</f>
        <v>30</v>
      </c>
      <c r="I104" s="134" t="s">
        <v>546</v>
      </c>
      <c r="J104" s="134">
        <f t="shared" si="17"/>
        <v>30</v>
      </c>
      <c r="K104" s="260" t="str">
        <f t="shared" si="17"/>
        <v>Correct</v>
      </c>
    </row>
    <row r="105" spans="2:11">
      <c r="C105" s="134" t="str">
        <f>VLOOKUP(C104,G101:I106,3)</f>
        <v>Indéfini</v>
      </c>
      <c r="D105" s="134">
        <v>4</v>
      </c>
      <c r="E105" s="134" t="str">
        <f>Dim_11_N!D23</f>
        <v xml:space="preserve"> </v>
      </c>
      <c r="F105" s="134" t="s">
        <v>596</v>
      </c>
      <c r="G105" s="134">
        <v>4</v>
      </c>
      <c r="H105" s="134">
        <f>Données!AF10</f>
        <v>40</v>
      </c>
      <c r="I105" s="134" t="s">
        <v>545</v>
      </c>
      <c r="J105" s="134">
        <f t="shared" si="17"/>
        <v>40</v>
      </c>
      <c r="K105" s="261" t="str">
        <f>I105</f>
        <v>Fort</v>
      </c>
    </row>
    <row r="106" spans="2:11">
      <c r="C106" s="134">
        <f>Points!B17</f>
        <v>0</v>
      </c>
      <c r="D106" s="134">
        <v>5</v>
      </c>
      <c r="E106" s="134" t="str">
        <f>Dim_11_N!D25</f>
        <v xml:space="preserve"> </v>
      </c>
      <c r="F106" s="134" t="s">
        <v>580</v>
      </c>
      <c r="G106" s="134">
        <v>5</v>
      </c>
      <c r="H106" s="134">
        <f>Données!AF11</f>
        <v>45</v>
      </c>
      <c r="I106" s="134" t="s">
        <v>299</v>
      </c>
      <c r="J106" s="134">
        <f t="shared" si="17"/>
        <v>45</v>
      </c>
      <c r="K106" s="260" t="str">
        <f t="shared" si="17"/>
        <v>Excellent</v>
      </c>
    </row>
    <row r="108" spans="2:11">
      <c r="B108" s="259">
        <f>score12</f>
        <v>0</v>
      </c>
      <c r="D108" s="134">
        <v>0</v>
      </c>
      <c r="E108" s="134" t="s">
        <v>544</v>
      </c>
      <c r="F108" s="134" t="s">
        <v>547</v>
      </c>
      <c r="G108" s="134">
        <v>0</v>
      </c>
      <c r="H108" s="134">
        <f>Données!AG6</f>
        <v>10</v>
      </c>
      <c r="I108" s="172" t="s">
        <v>639</v>
      </c>
      <c r="J108" s="134">
        <f>H108</f>
        <v>10</v>
      </c>
      <c r="K108" s="260" t="str">
        <f>I108</f>
        <v>Indéfini</v>
      </c>
    </row>
    <row r="109" spans="2:11">
      <c r="B109" s="259">
        <f>B108</f>
        <v>0</v>
      </c>
      <c r="C109" s="134" t="str">
        <f>VLOOKUP(B109,D108:E113,2)</f>
        <v>Absence d'évaluation</v>
      </c>
      <c r="D109" s="134">
        <v>1</v>
      </c>
      <c r="E109" s="134" t="str">
        <f>Dim_12_N!D17</f>
        <v xml:space="preserve"> </v>
      </c>
      <c r="F109" s="134" t="s">
        <v>597</v>
      </c>
      <c r="G109" s="134">
        <v>1</v>
      </c>
      <c r="H109" s="134">
        <f>Données!AG7</f>
        <v>10</v>
      </c>
      <c r="I109" s="134" t="s">
        <v>773</v>
      </c>
      <c r="J109" s="134">
        <f t="shared" ref="J109:K113" si="18">H109</f>
        <v>10</v>
      </c>
      <c r="K109" s="261" t="str">
        <f t="shared" si="18"/>
        <v>Curieux</v>
      </c>
    </row>
    <row r="110" spans="2:11">
      <c r="C110" s="134" t="str">
        <f>VLOOKUP(B109,D108:F113,3)</f>
        <v>Il n'y a pas d'évaluation disponible.</v>
      </c>
      <c r="D110" s="134">
        <v>2</v>
      </c>
      <c r="E110" s="134" t="str">
        <f>Dim_12_N!D19</f>
        <v xml:space="preserve"> </v>
      </c>
      <c r="F110" s="134" t="s">
        <v>598</v>
      </c>
      <c r="G110" s="134">
        <v>2</v>
      </c>
      <c r="H110" s="134">
        <f>Données!AG8</f>
        <v>40</v>
      </c>
      <c r="I110" s="134" t="s">
        <v>640</v>
      </c>
      <c r="J110" s="134">
        <f t="shared" si="18"/>
        <v>40</v>
      </c>
      <c r="K110" s="260" t="str">
        <f t="shared" si="18"/>
        <v>Positif</v>
      </c>
    </row>
    <row r="111" spans="2:11">
      <c r="C111" s="134">
        <f>VLOOKUP(B109,D108:G113,4)</f>
        <v>0</v>
      </c>
      <c r="D111" s="134">
        <v>3</v>
      </c>
      <c r="E111" s="138" t="str">
        <f>Dim_12_N!D21</f>
        <v xml:space="preserve"> </v>
      </c>
      <c r="F111" s="134" t="s">
        <v>599</v>
      </c>
      <c r="G111" s="134">
        <v>3</v>
      </c>
      <c r="H111" s="134">
        <f>Données!AG9</f>
        <v>60</v>
      </c>
      <c r="I111" s="134" t="s">
        <v>546</v>
      </c>
      <c r="J111" s="134">
        <f t="shared" si="18"/>
        <v>60</v>
      </c>
      <c r="K111" s="260" t="str">
        <f t="shared" si="18"/>
        <v>Correct</v>
      </c>
    </row>
    <row r="112" spans="2:11">
      <c r="C112" s="134" t="str">
        <f>VLOOKUP(C111,G108:I113,3)</f>
        <v>Indéfini</v>
      </c>
      <c r="D112" s="134">
        <v>4</v>
      </c>
      <c r="E112" s="134" t="str">
        <f>Dim_12_N!D23</f>
        <v xml:space="preserve"> </v>
      </c>
      <c r="F112" s="134" t="s">
        <v>557</v>
      </c>
      <c r="G112" s="134">
        <v>4</v>
      </c>
      <c r="H112" s="134">
        <f>Données!AG10</f>
        <v>80</v>
      </c>
      <c r="I112" s="134" t="s">
        <v>545</v>
      </c>
      <c r="J112" s="134">
        <f t="shared" si="18"/>
        <v>80</v>
      </c>
      <c r="K112" s="261" t="str">
        <f>I112</f>
        <v>Fort</v>
      </c>
    </row>
    <row r="113" spans="2:11">
      <c r="C113" s="134">
        <f>Points!B18</f>
        <v>0</v>
      </c>
      <c r="D113" s="134">
        <v>5</v>
      </c>
      <c r="E113" s="134" t="str">
        <f>Dim_12_N!D25</f>
        <v xml:space="preserve"> </v>
      </c>
      <c r="F113" s="134" t="s">
        <v>600</v>
      </c>
      <c r="G113" s="134">
        <v>5</v>
      </c>
      <c r="H113" s="134">
        <f>Données!AG11</f>
        <v>100</v>
      </c>
      <c r="I113" s="134" t="s">
        <v>299</v>
      </c>
      <c r="J113" s="134">
        <f t="shared" si="18"/>
        <v>100</v>
      </c>
      <c r="K113" s="260" t="str">
        <f t="shared" si="18"/>
        <v>Excellent</v>
      </c>
    </row>
    <row r="114" spans="2:11">
      <c r="C114" s="137">
        <f>(C99+C106+C113)/300</f>
        <v>0</v>
      </c>
    </row>
    <row r="115" spans="2:11">
      <c r="B115" s="134" t="s">
        <v>550</v>
      </c>
      <c r="C115" s="137">
        <f>IF(C114&lt;0,0,C114)</f>
        <v>0</v>
      </c>
      <c r="E115" s="134" t="s">
        <v>609</v>
      </c>
      <c r="F115" s="173">
        <v>-1.5</v>
      </c>
      <c r="G115" s="172" t="s">
        <v>639</v>
      </c>
      <c r="I115" s="134" t="s">
        <v>306</v>
      </c>
      <c r="J115" s="134">
        <f t="shared" ref="J115:J120" si="19">J94+J101+J108</f>
        <v>30</v>
      </c>
      <c r="K115" s="260" t="str">
        <f>I115</f>
        <v>Inconnu</v>
      </c>
    </row>
    <row r="116" spans="2:11">
      <c r="C116" s="134" t="str">
        <f>VLOOKUP(C115,F115:G121,2)</f>
        <v>Indéfini</v>
      </c>
      <c r="F116" s="173">
        <v>0.3</v>
      </c>
      <c r="G116" s="172" t="s">
        <v>677</v>
      </c>
      <c r="I116" s="134" t="s">
        <v>677</v>
      </c>
      <c r="J116" s="134">
        <f t="shared" si="19"/>
        <v>40</v>
      </c>
      <c r="K116" s="261" t="str">
        <f t="shared" ref="K116:K120" si="20">I116</f>
        <v>Inquiétant</v>
      </c>
    </row>
    <row r="117" spans="2:11">
      <c r="F117" s="173">
        <v>0.4</v>
      </c>
      <c r="G117" s="172" t="s">
        <v>346</v>
      </c>
      <c r="I117" s="134" t="s">
        <v>296</v>
      </c>
      <c r="J117" s="134">
        <f t="shared" si="19"/>
        <v>0</v>
      </c>
      <c r="K117" s="261" t="str">
        <f t="shared" si="20"/>
        <v>Insuffisant</v>
      </c>
    </row>
    <row r="118" spans="2:11">
      <c r="F118" s="173">
        <v>0.5</v>
      </c>
      <c r="G118" s="172" t="s">
        <v>297</v>
      </c>
      <c r="I118" s="134" t="s">
        <v>546</v>
      </c>
      <c r="J118" s="134">
        <f t="shared" si="19"/>
        <v>20</v>
      </c>
      <c r="K118" s="260" t="str">
        <f t="shared" si="20"/>
        <v>Correct</v>
      </c>
    </row>
    <row r="119" spans="2:11">
      <c r="F119" s="173">
        <v>0.6</v>
      </c>
      <c r="G119" s="172" t="s">
        <v>298</v>
      </c>
      <c r="I119" s="134" t="s">
        <v>545</v>
      </c>
      <c r="J119" s="134">
        <f t="shared" si="19"/>
        <v>170</v>
      </c>
      <c r="K119" s="261" t="str">
        <f>I119</f>
        <v>Fort</v>
      </c>
    </row>
    <row r="120" spans="2:11">
      <c r="F120" s="173">
        <v>0.7</v>
      </c>
      <c r="G120" s="172" t="s">
        <v>545</v>
      </c>
      <c r="I120" s="134" t="s">
        <v>299</v>
      </c>
      <c r="J120" s="134">
        <f t="shared" si="19"/>
        <v>205</v>
      </c>
      <c r="K120" s="260" t="str">
        <f t="shared" si="20"/>
        <v>Excellent</v>
      </c>
    </row>
    <row r="121" spans="2:11">
      <c r="F121" s="138">
        <v>1</v>
      </c>
      <c r="G121" s="134" t="s">
        <v>299</v>
      </c>
    </row>
    <row r="123" spans="2:11">
      <c r="B123" s="134" t="s">
        <v>558</v>
      </c>
      <c r="C123" s="134">
        <f>PTSCOMP</f>
        <v>0</v>
      </c>
      <c r="F123" s="173">
        <v>0</v>
      </c>
      <c r="G123" s="172" t="s">
        <v>639</v>
      </c>
      <c r="I123" s="260" t="str">
        <f>G123</f>
        <v>Indéfini</v>
      </c>
      <c r="J123" s="134">
        <f>J113+J106+J99+J83+J76+J69+J53+J46+J39+J23+J16+J9</f>
        <v>755</v>
      </c>
      <c r="K123" s="134">
        <f>Divi</f>
        <v>0</v>
      </c>
    </row>
    <row r="124" spans="2:11">
      <c r="C124" s="137">
        <f>C123/Points!D3</f>
        <v>0</v>
      </c>
      <c r="F124" s="173">
        <v>0.2</v>
      </c>
      <c r="G124" s="172" t="s">
        <v>346</v>
      </c>
      <c r="I124" s="261" t="str">
        <f t="shared" ref="I124" si="21">G124</f>
        <v>Faible</v>
      </c>
    </row>
    <row r="125" spans="2:11">
      <c r="C125" s="134" t="str">
        <f>VLOOKUP(resullt,C129:D139,2)</f>
        <v>Indéfini</v>
      </c>
      <c r="F125" s="173">
        <v>0.35</v>
      </c>
      <c r="G125" s="172" t="s">
        <v>296</v>
      </c>
      <c r="I125" s="261" t="str">
        <f t="shared" ref="I125:I129" si="22">G125</f>
        <v>Insuffisant</v>
      </c>
    </row>
    <row r="126" spans="2:11">
      <c r="F126" s="173">
        <v>0.45</v>
      </c>
      <c r="G126" s="172" t="s">
        <v>297</v>
      </c>
      <c r="I126" s="260" t="str">
        <f t="shared" si="22"/>
        <v>Moyen</v>
      </c>
    </row>
    <row r="127" spans="2:11">
      <c r="F127" s="173">
        <v>0.6</v>
      </c>
      <c r="G127" s="172" t="s">
        <v>298</v>
      </c>
      <c r="I127" s="260" t="str">
        <f t="shared" si="22"/>
        <v>Bon</v>
      </c>
    </row>
    <row r="128" spans="2:11">
      <c r="F128" s="173">
        <v>0.75</v>
      </c>
      <c r="G128" s="172" t="s">
        <v>545</v>
      </c>
      <c r="I128" s="261" t="str">
        <f>G128</f>
        <v>Fort</v>
      </c>
    </row>
    <row r="129" spans="3:9">
      <c r="C129" s="173">
        <v>-1.5</v>
      </c>
      <c r="D129" s="172" t="s">
        <v>639</v>
      </c>
      <c r="F129" s="138">
        <v>1</v>
      </c>
      <c r="G129" s="134" t="s">
        <v>299</v>
      </c>
      <c r="I129" s="260" t="str">
        <f t="shared" si="22"/>
        <v>Excellent</v>
      </c>
    </row>
    <row r="130" spans="3:9">
      <c r="C130" s="173">
        <v>0.2</v>
      </c>
      <c r="D130" s="172" t="s">
        <v>677</v>
      </c>
    </row>
    <row r="131" spans="3:9">
      <c r="C131" s="173">
        <v>0.3</v>
      </c>
      <c r="D131" s="172" t="s">
        <v>838</v>
      </c>
    </row>
    <row r="132" spans="3:9">
      <c r="C132" s="173">
        <v>0.4</v>
      </c>
      <c r="D132" s="172" t="s">
        <v>346</v>
      </c>
    </row>
    <row r="133" spans="3:9">
      <c r="C133" s="173">
        <v>0.45</v>
      </c>
      <c r="D133" s="172" t="s">
        <v>840</v>
      </c>
    </row>
    <row r="134" spans="3:9">
      <c r="C134" s="173">
        <v>0.5</v>
      </c>
      <c r="D134" s="172" t="s">
        <v>297</v>
      </c>
    </row>
    <row r="135" spans="3:9">
      <c r="C135" s="138">
        <v>0.55000000000000004</v>
      </c>
      <c r="D135" s="134" t="s">
        <v>841</v>
      </c>
    </row>
    <row r="136" spans="3:9">
      <c r="C136" s="138">
        <v>0.65</v>
      </c>
      <c r="D136" s="134" t="s">
        <v>545</v>
      </c>
    </row>
    <row r="137" spans="3:9">
      <c r="C137" s="138">
        <v>0.75</v>
      </c>
      <c r="D137" s="134" t="s">
        <v>842</v>
      </c>
    </row>
    <row r="138" spans="3:9">
      <c r="C138" s="138">
        <v>0.85</v>
      </c>
      <c r="D138" s="134" t="s">
        <v>839</v>
      </c>
    </row>
    <row r="139" spans="3:9">
      <c r="C139" s="138">
        <v>1</v>
      </c>
      <c r="D139" s="134" t="s">
        <v>839</v>
      </c>
    </row>
  </sheetData>
  <sheetProtection algorithmName="SHA-512" hashValue="422a3H9m5spdsqQpAMVHnkRfqqhRWkh2NJ7vxrEbwVIKdTpLWDS0CBEJoP/JBrrciDjB3ouLl/psnQ08zMCfSw==" saltValue="gGrAscxQClLCoj/uX+LZkA==" spinCount="100000" sheet="1" selectLockedCells="1" selectUnlockedCells="1"/>
  <conditionalFormatting sqref="O8">
    <cfRule type="cellIs" dxfId="47" priority="464" operator="equal">
      <formula>$M$4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C2380837-267E-44C1-80C2-B0AFFDD3781B}">
            <xm:f>NOT(ISERROR(SEARCH($O$6,O6)))</xm:f>
            <xm:f>$O$6</xm:f>
            <x14:dxf>
              <fill>
                <patternFill>
                  <bgColor rgb="FFFF0000"/>
                </patternFill>
              </fill>
            </x14:dxf>
          </x14:cfRule>
          <x14:cfRule type="containsText" priority="11" operator="containsText" id="{0D24C2AD-4595-48CC-AD0B-A008062C69DD}">
            <xm:f>NOT(ISERROR(SEARCH($N$11,O6)))</xm:f>
            <xm:f>$N$11</xm:f>
            <x14:dxf>
              <fill>
                <gradientFill>
                  <stop position="0">
                    <color theme="0" tint="-5.0965910824915313E-2"/>
                  </stop>
                  <stop position="0.5">
                    <color theme="0"/>
                  </stop>
                  <stop position="1">
                    <color theme="0" tint="-5.0965910824915313E-2"/>
                  </stop>
                </gradientFill>
              </fill>
            </x14:dxf>
          </x14:cfRule>
          <xm:sqref>O6</xm:sqref>
        </x14:conditionalFormatting>
        <x14:conditionalFormatting xmlns:xm="http://schemas.microsoft.com/office/excel/2006/main">
          <x14:cfRule type="containsText" priority="460" operator="containsText" id="{5FDBB530-278F-4F2C-B454-7304A95A2AD3}">
            <xm:f>NOT(ISERROR(SEARCH($M$14,O8)))</xm:f>
            <xm:f>$M$14</xm:f>
            <x14:dxf>
              <font>
                <color theme="3" tint="-0.24994659260841701"/>
              </font>
              <fill>
                <gradientFill>
                  <stop position="0">
                    <color rgb="FF00EEB0"/>
                  </stop>
                  <stop position="0.5">
                    <color rgb="FF0DFFC0"/>
                  </stop>
                  <stop position="1">
                    <color rgb="FF00EEB0"/>
                  </stop>
                </gradientFill>
              </fill>
            </x14:dxf>
          </x14:cfRule>
          <x14:cfRule type="containsText" priority="461" operator="containsText" id="{3C6241BB-85A0-4A29-BAC7-9B2BDC65EB89}">
            <xm:f>NOT(ISERROR(SEARCH($M$7,O8)))</xm:f>
            <xm:f>$M$7</xm:f>
            <x14:dxf>
              <font>
                <color theme="3" tint="-0.24994659260841701"/>
              </font>
              <fill>
                <gradientFill>
                  <stop position="0">
                    <color theme="0" tint="-0.1490218817712943"/>
                  </stop>
                  <stop position="0.5">
                    <color rgb="FFFFFF00"/>
                  </stop>
                  <stop position="1">
                    <color theme="0" tint="-0.1490218817712943"/>
                  </stop>
                </gradientFill>
              </fill>
            </x14:dxf>
          </x14:cfRule>
          <x14:cfRule type="containsText" priority="462" operator="containsText" id="{3E838685-B386-48DE-99A2-BEF3F5B2D326}">
            <xm:f>NOT(ISERROR(SEARCH($M$6,O8)))</xm:f>
            <xm:f>$M$6</xm:f>
            <x14:dxf>
              <font>
                <color auto="1"/>
              </font>
              <fill>
                <gradientFill>
                  <stop position="0">
                    <color rgb="FFFF3300"/>
                  </stop>
                  <stop position="0.5">
                    <color rgb="FFFF8FC7"/>
                  </stop>
                  <stop position="1">
                    <color rgb="FFFF3300"/>
                  </stop>
                </gradientFill>
              </fill>
            </x14:dxf>
          </x14:cfRule>
          <x14:cfRule type="containsText" priority="463" operator="containsText" id="{6950AA67-253E-47DF-9B8E-CA67D644A74E}">
            <xm:f>NOT(ISERROR(SEARCH($M$5,O8)))</xm:f>
            <xm:f>$M$5</xm:f>
            <x14:dxf>
              <font>
                <color theme="0"/>
              </font>
              <fill>
                <gradientFill>
                  <stop position="0">
                    <color rgb="FFFF3300"/>
                  </stop>
                  <stop position="0.5">
                    <color rgb="FFFF8FC7"/>
                  </stop>
                  <stop position="1">
                    <color rgb="FFFF3300"/>
                  </stop>
                </gradientFill>
              </fill>
            </x14:dxf>
          </x14:cfRule>
          <xm:sqref>O8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0687-F87D-421A-BAA9-357513461490}">
  <sheetPr>
    <pageSetUpPr fitToPage="1"/>
  </sheetPr>
  <dimension ref="A5:AR41"/>
  <sheetViews>
    <sheetView showGridLines="0" showRowColHeaders="0" zoomScaleNormal="100" workbookViewId="0"/>
  </sheetViews>
  <sheetFormatPr baseColWidth="10" defaultColWidth="11.42578125" defaultRowHeight="15"/>
  <cols>
    <col min="1" max="1" width="6.7109375" style="38" customWidth="1"/>
    <col min="2" max="2" width="12.140625" style="38" customWidth="1"/>
    <col min="3" max="3" width="11.7109375" style="38" customWidth="1"/>
    <col min="4" max="4" width="13.85546875" style="38" customWidth="1"/>
    <col min="5" max="6" width="6.7109375" style="38" customWidth="1"/>
    <col min="7" max="9" width="11.42578125" style="38"/>
    <col min="10" max="10" width="13.7109375" style="38" bestFit="1" customWidth="1"/>
    <col min="11" max="11" width="14.85546875" style="38" bestFit="1" customWidth="1"/>
    <col min="12" max="14" width="11.42578125" style="38"/>
    <col min="15" max="16" width="6.7109375" style="38" customWidth="1"/>
    <col min="17" max="17" width="11.42578125" style="38"/>
    <col min="18" max="18" width="15" style="38" customWidth="1"/>
    <col min="19" max="19" width="11.5703125" style="38" customWidth="1"/>
    <col min="20" max="20" width="13.42578125" style="38" customWidth="1"/>
    <col min="21" max="16384" width="11.42578125" style="38"/>
  </cols>
  <sheetData>
    <row r="5" spans="1:44" s="9" customFormat="1" ht="17.45" customHeight="1">
      <c r="A5" s="10"/>
      <c r="B5" s="10"/>
      <c r="C5" s="10"/>
      <c r="D5" s="11"/>
      <c r="E5" s="10"/>
      <c r="F5" s="608"/>
      <c r="G5" s="608"/>
      <c r="H5" s="547" t="s">
        <v>823</v>
      </c>
      <c r="I5" s="547"/>
      <c r="J5" s="547"/>
      <c r="K5" s="547"/>
      <c r="L5" s="547"/>
      <c r="M5" s="547"/>
      <c r="N5" s="10"/>
      <c r="O5" s="10"/>
      <c r="P5" s="10"/>
      <c r="Q5" s="504" t="str">
        <f>Dim_12_N!N1</f>
        <v>Inactif</v>
      </c>
      <c r="R5" s="504"/>
      <c r="S5" s="504"/>
      <c r="T5" s="10"/>
      <c r="U5" s="38"/>
      <c r="V5" s="38"/>
      <c r="W5" s="38"/>
      <c r="X5" s="38"/>
      <c r="Y5" s="38"/>
      <c r="Z5" s="38"/>
      <c r="AA5" s="38"/>
      <c r="AB5" s="38"/>
      <c r="AC5" s="38"/>
      <c r="AD5" s="38"/>
      <c r="AE5" s="38"/>
      <c r="AF5" s="38"/>
      <c r="AG5" s="38"/>
      <c r="AH5" s="38"/>
      <c r="AI5" s="38"/>
      <c r="AJ5" s="38"/>
      <c r="AK5" s="38"/>
      <c r="AL5" s="38"/>
    </row>
    <row r="6" spans="1:44" s="9" customFormat="1" ht="17.45" customHeight="1">
      <c r="A6" s="10"/>
      <c r="B6" s="10"/>
      <c r="C6" s="10"/>
      <c r="D6" s="11"/>
      <c r="E6" s="10"/>
      <c r="F6" s="608"/>
      <c r="G6" s="608"/>
      <c r="H6" s="547"/>
      <c r="I6" s="547"/>
      <c r="J6" s="547"/>
      <c r="K6" s="547"/>
      <c r="L6" s="547"/>
      <c r="M6" s="547"/>
      <c r="N6" s="10"/>
      <c r="O6" s="10"/>
      <c r="P6" s="10"/>
      <c r="Q6" s="504"/>
      <c r="R6" s="504"/>
      <c r="S6" s="504"/>
      <c r="T6" s="10"/>
      <c r="U6" s="38"/>
      <c r="V6" s="38"/>
      <c r="W6" s="38"/>
      <c r="X6" s="38"/>
      <c r="Y6" s="38"/>
      <c r="Z6" s="38"/>
      <c r="AA6" s="38"/>
      <c r="AB6" s="38"/>
      <c r="AC6" s="38"/>
      <c r="AD6" s="38"/>
      <c r="AE6" s="38"/>
      <c r="AF6" s="38"/>
      <c r="AG6" s="38"/>
      <c r="AH6" s="38"/>
      <c r="AI6" s="38"/>
      <c r="AJ6" s="38"/>
      <c r="AK6" s="38"/>
      <c r="AL6" s="38"/>
    </row>
    <row r="7" spans="1:44" ht="20.25" customHeight="1">
      <c r="A7" s="10"/>
      <c r="B7" s="10"/>
      <c r="C7" s="10"/>
      <c r="D7" s="10"/>
      <c r="E7" s="10"/>
      <c r="F7" s="10"/>
      <c r="G7" s="10"/>
      <c r="H7" s="547"/>
      <c r="I7" s="547"/>
      <c r="J7" s="547"/>
      <c r="K7" s="547"/>
      <c r="L7" s="547"/>
      <c r="M7" s="547"/>
      <c r="N7" s="10"/>
      <c r="O7" s="10"/>
      <c r="P7" s="10"/>
      <c r="Q7" s="594" t="str">
        <f ca="1">Dim_12_N!N2</f>
        <v xml:space="preserve"> </v>
      </c>
      <c r="R7" s="594"/>
      <c r="S7" s="594"/>
      <c r="T7" s="10"/>
    </row>
    <row r="8" spans="1:44" ht="16.5" customHeight="1">
      <c r="A8" s="408"/>
      <c r="B8" s="408"/>
      <c r="C8" s="408"/>
      <c r="D8" s="408"/>
      <c r="E8" s="408"/>
      <c r="F8" s="408"/>
      <c r="G8" s="408"/>
      <c r="H8" s="408"/>
      <c r="I8" s="408"/>
      <c r="J8" s="408"/>
      <c r="K8" s="408"/>
      <c r="L8" s="408"/>
      <c r="M8" s="408"/>
      <c r="N8" s="408"/>
      <c r="O8" s="408"/>
      <c r="P8" s="408"/>
      <c r="Q8" s="408"/>
      <c r="R8" s="408"/>
      <c r="S8" s="408"/>
      <c r="Z8" s="408"/>
      <c r="AA8" s="408"/>
      <c r="AB8" s="408"/>
      <c r="AC8" s="408"/>
      <c r="AD8" s="408"/>
      <c r="AE8" s="408"/>
      <c r="AF8" s="408"/>
      <c r="AG8" s="408"/>
      <c r="AH8" s="408"/>
      <c r="AI8" s="408"/>
      <c r="AJ8" s="408"/>
      <c r="AK8" s="408"/>
      <c r="AL8" s="408"/>
      <c r="AM8" s="408"/>
      <c r="AN8" s="408"/>
      <c r="AO8" s="408"/>
      <c r="AP8" s="408"/>
      <c r="AQ8" s="408"/>
      <c r="AR8" s="408"/>
    </row>
    <row r="9" spans="1:44" ht="23.25" customHeight="1">
      <c r="A9" s="408"/>
      <c r="B9" s="408"/>
      <c r="C9" s="597" t="str">
        <f>Points!J3</f>
        <v>Environnement</v>
      </c>
      <c r="D9" s="597"/>
      <c r="E9" s="408"/>
      <c r="F9" s="409"/>
      <c r="G9" s="408"/>
      <c r="H9" s="408"/>
      <c r="I9" s="610" t="s">
        <v>754</v>
      </c>
      <c r="J9" s="610"/>
      <c r="K9" s="610"/>
      <c r="L9" s="610"/>
      <c r="M9" s="408"/>
      <c r="N9" s="408"/>
      <c r="O9" s="409"/>
      <c r="P9" s="409"/>
      <c r="Q9" s="597" t="s">
        <v>736</v>
      </c>
      <c r="R9" s="597"/>
      <c r="S9" s="408"/>
      <c r="Z9" s="408"/>
      <c r="AA9" s="408"/>
      <c r="AB9" s="408"/>
      <c r="AC9" s="408"/>
      <c r="AD9" s="408"/>
      <c r="AE9" s="408"/>
      <c r="AF9" s="408"/>
      <c r="AG9" s="408"/>
      <c r="AH9" s="408"/>
      <c r="AI9" s="408"/>
      <c r="AJ9" s="408"/>
      <c r="AK9" s="408"/>
      <c r="AL9" s="408"/>
      <c r="AM9" s="408"/>
      <c r="AN9" s="408"/>
      <c r="AO9" s="408"/>
      <c r="AP9" s="408"/>
      <c r="AQ9" s="408"/>
      <c r="AR9" s="408"/>
    </row>
    <row r="10" spans="1:44" ht="27">
      <c r="A10" s="408"/>
      <c r="B10" s="408"/>
      <c r="C10" s="595">
        <f>Points!B7</f>
        <v>0</v>
      </c>
      <c r="D10" s="595"/>
      <c r="E10" s="408"/>
      <c r="F10" s="410"/>
      <c r="G10" s="408"/>
      <c r="H10" s="408"/>
      <c r="I10" s="610"/>
      <c r="J10" s="610"/>
      <c r="K10" s="610"/>
      <c r="L10" s="610"/>
      <c r="M10" s="408"/>
      <c r="N10" s="408"/>
      <c r="O10" s="410"/>
      <c r="P10" s="410"/>
      <c r="Q10" s="595">
        <f>Points!B13</f>
        <v>0</v>
      </c>
      <c r="R10" s="595"/>
      <c r="S10" s="408"/>
      <c r="Z10" s="408"/>
      <c r="AA10" s="408"/>
      <c r="AB10" s="408"/>
      <c r="AC10" s="408"/>
      <c r="AD10" s="408"/>
      <c r="AE10" s="408"/>
      <c r="AF10" s="408"/>
      <c r="AG10" s="408"/>
      <c r="AH10" s="408"/>
      <c r="AI10" s="408"/>
      <c r="AJ10" s="408"/>
      <c r="AK10" s="408"/>
      <c r="AL10" s="408"/>
      <c r="AM10" s="408"/>
      <c r="AN10" s="408"/>
      <c r="AO10" s="408"/>
      <c r="AP10" s="408"/>
      <c r="AQ10" s="408"/>
      <c r="AR10" s="408"/>
    </row>
    <row r="11" spans="1:44" ht="23.1" customHeight="1">
      <c r="A11" s="408"/>
      <c r="B11" s="408"/>
      <c r="C11" s="596" t="str">
        <f>Dim_3_N!J19</f>
        <v xml:space="preserve"> </v>
      </c>
      <c r="D11" s="596"/>
      <c r="E11" s="408"/>
      <c r="F11" s="408"/>
      <c r="G11" s="408"/>
      <c r="H11" s="408"/>
      <c r="I11" s="610"/>
      <c r="J11" s="610"/>
      <c r="K11" s="610"/>
      <c r="L11" s="610"/>
      <c r="M11" s="408"/>
      <c r="N11" s="408"/>
      <c r="O11" s="408"/>
      <c r="P11" s="408"/>
      <c r="Q11" s="596" t="str">
        <f>Dim_7_N!J19</f>
        <v xml:space="preserve"> </v>
      </c>
      <c r="R11" s="596"/>
      <c r="S11" s="408"/>
      <c r="Z11" s="408"/>
      <c r="AA11" s="408"/>
      <c r="AB11" s="408"/>
      <c r="AC11" s="408"/>
      <c r="AD11" s="408"/>
      <c r="AE11" s="408"/>
      <c r="AF11" s="408"/>
      <c r="AG11" s="408"/>
      <c r="AH11" s="408"/>
      <c r="AI11" s="408"/>
      <c r="AJ11" s="408"/>
      <c r="AK11" s="408"/>
      <c r="AL11" s="408"/>
      <c r="AM11" s="408"/>
      <c r="AN11" s="408"/>
      <c r="AO11" s="408"/>
      <c r="AP11" s="408"/>
      <c r="AQ11" s="408"/>
      <c r="AR11" s="408"/>
    </row>
    <row r="12" spans="1:44" ht="9.75" customHeight="1">
      <c r="A12" s="408"/>
      <c r="B12" s="408"/>
      <c r="C12" s="408"/>
      <c r="D12" s="408"/>
      <c r="E12" s="408"/>
      <c r="F12" s="408"/>
      <c r="G12" s="408"/>
      <c r="H12" s="408"/>
      <c r="I12" s="408"/>
      <c r="J12" s="408"/>
      <c r="K12" s="408"/>
      <c r="L12" s="408"/>
      <c r="M12" s="408"/>
      <c r="N12" s="408"/>
      <c r="O12" s="408"/>
      <c r="P12" s="408"/>
      <c r="Q12" s="408"/>
      <c r="R12" s="408"/>
      <c r="S12" s="408"/>
      <c r="Z12" s="408"/>
      <c r="AA12" s="408"/>
      <c r="AB12" s="408"/>
      <c r="AC12" s="408"/>
      <c r="AD12" s="408"/>
      <c r="AE12" s="408"/>
      <c r="AF12" s="408"/>
      <c r="AG12" s="408"/>
      <c r="AH12" s="408"/>
      <c r="AI12" s="408"/>
      <c r="AJ12" s="408"/>
      <c r="AK12" s="408"/>
      <c r="AL12" s="408"/>
      <c r="AM12" s="408"/>
      <c r="AN12" s="408"/>
      <c r="AO12" s="408"/>
      <c r="AP12" s="408"/>
      <c r="AQ12" s="408"/>
      <c r="AR12" s="408"/>
    </row>
    <row r="13" spans="1:44" ht="22.7" customHeight="1">
      <c r="A13" s="408"/>
      <c r="B13" s="597" t="str">
        <f>Points!J4</f>
        <v>Influenceurs</v>
      </c>
      <c r="C13" s="597"/>
      <c r="D13" s="408"/>
      <c r="E13" s="408"/>
      <c r="F13" s="408"/>
      <c r="G13" s="600" t="s">
        <v>749</v>
      </c>
      <c r="H13" s="600"/>
      <c r="I13" s="408"/>
      <c r="J13" s="408"/>
      <c r="K13" s="408"/>
      <c r="L13" s="408"/>
      <c r="M13" s="600" t="s">
        <v>751</v>
      </c>
      <c r="N13" s="600"/>
      <c r="O13" s="408"/>
      <c r="P13" s="408"/>
      <c r="Q13" s="408"/>
      <c r="R13" s="597" t="s">
        <v>737</v>
      </c>
      <c r="S13" s="597"/>
      <c r="Z13" s="408"/>
      <c r="AA13" s="408"/>
      <c r="AB13" s="408"/>
      <c r="AC13" s="408"/>
      <c r="AD13" s="408"/>
      <c r="AE13" s="408"/>
      <c r="AF13" s="408"/>
      <c r="AG13" s="408"/>
      <c r="AH13" s="408"/>
      <c r="AI13" s="408"/>
      <c r="AJ13" s="408"/>
      <c r="AK13" s="408"/>
      <c r="AL13" s="408"/>
      <c r="AM13" s="408"/>
      <c r="AN13" s="408"/>
      <c r="AO13" s="408"/>
      <c r="AP13" s="408"/>
      <c r="AQ13" s="408"/>
      <c r="AR13" s="408"/>
    </row>
    <row r="14" spans="1:44" ht="23.25" customHeight="1">
      <c r="A14" s="408"/>
      <c r="B14" s="595">
        <f>Points!B8</f>
        <v>0</v>
      </c>
      <c r="C14" s="595"/>
      <c r="D14" s="408"/>
      <c r="E14" s="408"/>
      <c r="F14" s="408"/>
      <c r="G14" s="600"/>
      <c r="H14" s="600"/>
      <c r="I14" s="408"/>
      <c r="J14" s="408"/>
      <c r="K14" s="408"/>
      <c r="L14" s="408"/>
      <c r="M14" s="600"/>
      <c r="N14" s="600"/>
      <c r="O14" s="408"/>
      <c r="P14" s="408"/>
      <c r="Q14" s="408"/>
      <c r="R14" s="595">
        <f>Points!B14</f>
        <v>0</v>
      </c>
      <c r="S14" s="595"/>
      <c r="Z14" s="408"/>
      <c r="AA14" s="408"/>
      <c r="AB14" s="408"/>
      <c r="AC14" s="408"/>
      <c r="AD14" s="408"/>
      <c r="AE14" s="408"/>
      <c r="AF14" s="408"/>
      <c r="AG14" s="408"/>
      <c r="AH14" s="408"/>
      <c r="AI14" s="408"/>
      <c r="AJ14" s="408"/>
      <c r="AK14" s="408"/>
      <c r="AL14" s="408"/>
      <c r="AM14" s="408"/>
      <c r="AN14" s="408"/>
      <c r="AO14" s="408"/>
      <c r="AP14" s="408"/>
      <c r="AQ14" s="408"/>
      <c r="AR14" s="408"/>
    </row>
    <row r="15" spans="1:44" ht="23.1" customHeight="1">
      <c r="A15" s="408"/>
      <c r="B15" s="596" t="str">
        <f>Dim_2_N!J19</f>
        <v xml:space="preserve"> </v>
      </c>
      <c r="C15" s="596"/>
      <c r="D15" s="408"/>
      <c r="E15" s="408"/>
      <c r="F15" s="408"/>
      <c r="G15" s="599">
        <f>C10+B14+C18</f>
        <v>0</v>
      </c>
      <c r="H15" s="599"/>
      <c r="I15" s="408"/>
      <c r="J15" s="408"/>
      <c r="K15" s="408"/>
      <c r="L15" s="408"/>
      <c r="M15" s="599">
        <f>Q10+R14+Q18</f>
        <v>0</v>
      </c>
      <c r="N15" s="599"/>
      <c r="O15" s="408"/>
      <c r="P15" s="408"/>
      <c r="Q15" s="408"/>
      <c r="R15" s="596" t="str">
        <f>Dim_8_N!J19</f>
        <v xml:space="preserve"> </v>
      </c>
      <c r="S15" s="596"/>
      <c r="V15" s="38" t="s">
        <v>333</v>
      </c>
      <c r="Z15" s="408"/>
      <c r="AA15" s="408"/>
      <c r="AB15" s="408"/>
      <c r="AC15" s="408"/>
      <c r="AD15" s="408"/>
      <c r="AE15" s="408"/>
      <c r="AF15" s="408"/>
      <c r="AG15" s="408"/>
      <c r="AH15" s="408"/>
      <c r="AI15" s="408"/>
      <c r="AJ15" s="408"/>
      <c r="AK15" s="408"/>
      <c r="AL15" s="408"/>
      <c r="AM15" s="408"/>
      <c r="AN15" s="408"/>
      <c r="AO15" s="408"/>
      <c r="AP15" s="408"/>
      <c r="AQ15" s="408"/>
      <c r="AR15" s="408"/>
    </row>
    <row r="16" spans="1:44" ht="11.25" customHeight="1">
      <c r="A16" s="408"/>
      <c r="B16" s="408"/>
      <c r="C16" s="408"/>
      <c r="D16" s="408"/>
      <c r="E16" s="408"/>
      <c r="F16" s="408"/>
      <c r="G16" s="599"/>
      <c r="H16" s="599"/>
      <c r="I16" s="408"/>
      <c r="J16" s="408"/>
      <c r="K16" s="408"/>
      <c r="L16" s="408"/>
      <c r="M16" s="599"/>
      <c r="N16" s="599"/>
      <c r="O16" s="408"/>
      <c r="P16" s="408"/>
      <c r="Q16" s="408"/>
      <c r="R16" s="408"/>
      <c r="S16" s="408"/>
      <c r="Z16" s="408"/>
      <c r="AA16" s="408"/>
      <c r="AB16" s="408"/>
      <c r="AC16" s="408"/>
      <c r="AD16" s="408"/>
      <c r="AE16" s="408"/>
      <c r="AF16" s="408"/>
      <c r="AG16" s="408"/>
      <c r="AH16" s="408"/>
      <c r="AI16" s="408"/>
      <c r="AJ16" s="408"/>
      <c r="AK16" s="408"/>
      <c r="AL16" s="408"/>
      <c r="AM16" s="408"/>
      <c r="AN16" s="408"/>
      <c r="AO16" s="408"/>
      <c r="AP16" s="408"/>
      <c r="AQ16" s="408"/>
      <c r="AR16" s="408"/>
    </row>
    <row r="17" spans="1:44" ht="26.25">
      <c r="A17" s="408"/>
      <c r="B17" s="408"/>
      <c r="C17" s="597" t="str">
        <f>Points!J5</f>
        <v>Décideur</v>
      </c>
      <c r="D17" s="597"/>
      <c r="E17" s="408"/>
      <c r="F17" s="408"/>
      <c r="G17" s="596" t="str">
        <f>Comments!C26</f>
        <v>Indéfini</v>
      </c>
      <c r="H17" s="596"/>
      <c r="I17" s="408"/>
      <c r="J17" s="408"/>
      <c r="K17" s="408"/>
      <c r="L17" s="408"/>
      <c r="M17" s="596" t="str">
        <f>Comments!C86</f>
        <v>Indéfini</v>
      </c>
      <c r="N17" s="596"/>
      <c r="O17" s="408"/>
      <c r="P17" s="408"/>
      <c r="Q17" s="597" t="s">
        <v>738</v>
      </c>
      <c r="R17" s="597"/>
      <c r="S17" s="408"/>
      <c r="Z17" s="408"/>
      <c r="AA17" s="408"/>
      <c r="AB17" s="408"/>
      <c r="AC17" s="408"/>
      <c r="AD17" s="408"/>
      <c r="AE17" s="408"/>
      <c r="AF17" s="408"/>
      <c r="AG17" s="408"/>
      <c r="AH17" s="408"/>
      <c r="AI17" s="408"/>
      <c r="AJ17" s="408"/>
      <c r="AK17" s="408"/>
      <c r="AL17" s="408"/>
      <c r="AM17" s="408"/>
      <c r="AN17" s="408"/>
      <c r="AO17" s="408"/>
      <c r="AP17" s="408"/>
      <c r="AQ17" s="408"/>
      <c r="AR17" s="408"/>
    </row>
    <row r="18" spans="1:44" ht="24" customHeight="1">
      <c r="A18" s="408"/>
      <c r="B18" s="408"/>
      <c r="C18" s="595">
        <f>Points!B9</f>
        <v>0</v>
      </c>
      <c r="D18" s="595"/>
      <c r="E18" s="408"/>
      <c r="F18" s="409"/>
      <c r="G18" s="408"/>
      <c r="H18" s="408"/>
      <c r="I18" s="408"/>
      <c r="J18" s="609" t="s">
        <v>5</v>
      </c>
      <c r="K18" s="609"/>
      <c r="L18" s="408"/>
      <c r="M18" s="408"/>
      <c r="N18" s="408"/>
      <c r="O18" s="409"/>
      <c r="P18" s="409"/>
      <c r="Q18" s="595">
        <f>Points!B15</f>
        <v>0</v>
      </c>
      <c r="R18" s="595"/>
      <c r="S18" s="408"/>
      <c r="Z18" s="408"/>
      <c r="AA18" s="408"/>
      <c r="AB18" s="408"/>
      <c r="AC18" s="408"/>
      <c r="AD18" s="408"/>
      <c r="AE18" s="408"/>
      <c r="AF18" s="408"/>
      <c r="AG18" s="408"/>
      <c r="AH18" s="408"/>
      <c r="AI18" s="408"/>
      <c r="AJ18" s="408"/>
      <c r="AK18" s="408"/>
      <c r="AL18" s="408"/>
      <c r="AM18" s="408"/>
      <c r="AN18" s="408"/>
      <c r="AO18" s="408"/>
      <c r="AP18" s="408"/>
      <c r="AQ18" s="408"/>
      <c r="AR18" s="408"/>
    </row>
    <row r="19" spans="1:44" ht="23.1" customHeight="1">
      <c r="A19" s="408"/>
      <c r="B19" s="408"/>
      <c r="C19" s="596" t="str">
        <f>Dim_3_N!J19</f>
        <v xml:space="preserve"> </v>
      </c>
      <c r="D19" s="596"/>
      <c r="E19" s="408"/>
      <c r="F19" s="410"/>
      <c r="G19" s="408"/>
      <c r="H19" s="408"/>
      <c r="I19" s="408"/>
      <c r="J19" s="609"/>
      <c r="K19" s="609"/>
      <c r="L19" s="408"/>
      <c r="M19" s="408"/>
      <c r="N19" s="408"/>
      <c r="O19" s="410"/>
      <c r="P19" s="410"/>
      <c r="Q19" s="596" t="str">
        <f>Dim_9_N!J19</f>
        <v xml:space="preserve"> </v>
      </c>
      <c r="R19" s="596"/>
      <c r="S19" s="408"/>
      <c r="Z19" s="408"/>
      <c r="AA19" s="408"/>
      <c r="AB19" s="408"/>
      <c r="AC19" s="408"/>
      <c r="AD19" s="408"/>
      <c r="AE19" s="408"/>
      <c r="AF19" s="408"/>
      <c r="AG19" s="408"/>
      <c r="AH19" s="408"/>
      <c r="AI19" s="408"/>
      <c r="AJ19" s="408"/>
      <c r="AK19" s="408"/>
      <c r="AL19" s="408"/>
      <c r="AM19" s="408"/>
      <c r="AN19" s="408"/>
      <c r="AO19" s="408"/>
      <c r="AP19" s="408"/>
      <c r="AQ19" s="408"/>
      <c r="AR19" s="408"/>
    </row>
    <row r="20" spans="1:44" ht="31.5">
      <c r="A20" s="408"/>
      <c r="B20" s="408"/>
      <c r="C20" s="408"/>
      <c r="D20" s="408"/>
      <c r="E20" s="408"/>
      <c r="F20" s="408"/>
      <c r="G20" s="408"/>
      <c r="H20" s="408"/>
      <c r="I20" s="408"/>
      <c r="J20" s="606">
        <f>G15+G27+M15+M27+Points!B5+Points!B6</f>
        <v>0</v>
      </c>
      <c r="K20" s="606"/>
      <c r="L20" s="408"/>
      <c r="M20" s="408"/>
      <c r="N20" s="408"/>
      <c r="O20" s="408"/>
      <c r="P20" s="408"/>
      <c r="Q20" s="408"/>
      <c r="R20" s="408"/>
      <c r="S20" s="408"/>
      <c r="Z20" s="408"/>
      <c r="AA20" s="408"/>
      <c r="AB20" s="408"/>
      <c r="AC20" s="408"/>
      <c r="AD20" s="408"/>
      <c r="AE20" s="408"/>
      <c r="AF20" s="408"/>
      <c r="AG20" s="408"/>
      <c r="AH20" s="408"/>
      <c r="AI20" s="408"/>
      <c r="AJ20" s="408"/>
      <c r="AK20" s="408"/>
      <c r="AL20" s="408"/>
      <c r="AM20" s="408"/>
      <c r="AN20" s="408"/>
      <c r="AO20" s="408"/>
      <c r="AP20" s="408"/>
      <c r="AQ20" s="408"/>
      <c r="AR20" s="408"/>
    </row>
    <row r="21" spans="1:44" ht="26.45" customHeight="1">
      <c r="A21" s="408"/>
      <c r="B21" s="408"/>
      <c r="C21" s="597" t="str">
        <f>Points!J6</f>
        <v>Besoins</v>
      </c>
      <c r="D21" s="597"/>
      <c r="E21" s="408"/>
      <c r="F21" s="409"/>
      <c r="G21" s="408"/>
      <c r="H21" s="408"/>
      <c r="I21" s="408"/>
      <c r="J21" s="607" t="str">
        <f>IF(Résultat!O34="oui",CDSCOMP,"??")</f>
        <v>??</v>
      </c>
      <c r="K21" s="607"/>
      <c r="L21" s="408"/>
      <c r="M21" s="408"/>
      <c r="N21" s="408"/>
      <c r="O21" s="409"/>
      <c r="P21" s="409"/>
      <c r="Q21" s="597" t="s">
        <v>260</v>
      </c>
      <c r="R21" s="597"/>
      <c r="S21" s="408"/>
      <c r="Z21" s="408"/>
      <c r="AA21" s="408"/>
      <c r="AB21" s="408"/>
      <c r="AC21" s="408"/>
      <c r="AD21" s="408"/>
      <c r="AE21" s="408"/>
      <c r="AF21" s="408"/>
      <c r="AG21" s="408"/>
      <c r="AH21" s="408"/>
      <c r="AI21" s="408"/>
      <c r="AJ21" s="408"/>
      <c r="AK21" s="408"/>
      <c r="AL21" s="408"/>
      <c r="AM21" s="408"/>
      <c r="AN21" s="408"/>
      <c r="AO21" s="408"/>
      <c r="AP21" s="408"/>
      <c r="AQ21" s="408"/>
      <c r="AR21" s="408"/>
    </row>
    <row r="22" spans="1:44" ht="27" customHeight="1">
      <c r="A22" s="408"/>
      <c r="B22" s="408"/>
      <c r="C22" s="595">
        <f>Points!B10</f>
        <v>0</v>
      </c>
      <c r="D22" s="595"/>
      <c r="E22" s="408"/>
      <c r="F22" s="410"/>
      <c r="G22" s="408"/>
      <c r="H22" s="408"/>
      <c r="I22" s="408"/>
      <c r="J22" s="607"/>
      <c r="K22" s="607"/>
      <c r="L22" s="408"/>
      <c r="M22" s="408"/>
      <c r="N22" s="408"/>
      <c r="O22" s="410"/>
      <c r="P22" s="410"/>
      <c r="Q22" s="595">
        <f>Points!B16</f>
        <v>0</v>
      </c>
      <c r="R22" s="595"/>
      <c r="S22" s="408"/>
      <c r="Z22" s="408"/>
      <c r="AA22" s="408"/>
      <c r="AB22" s="408"/>
      <c r="AC22" s="408"/>
      <c r="AD22" s="408"/>
      <c r="AE22" s="408"/>
      <c r="AF22" s="408"/>
      <c r="AG22" s="408"/>
      <c r="AH22" s="408"/>
      <c r="AI22" s="408"/>
      <c r="AJ22" s="408"/>
      <c r="AK22" s="408"/>
      <c r="AL22" s="408"/>
      <c r="AM22" s="408"/>
      <c r="AN22" s="408"/>
      <c r="AO22" s="408"/>
      <c r="AP22" s="408"/>
      <c r="AQ22" s="408"/>
      <c r="AR22" s="408"/>
    </row>
    <row r="23" spans="1:44" ht="23.1" customHeight="1">
      <c r="A23" s="408"/>
      <c r="B23" s="408"/>
      <c r="C23" s="596" t="str">
        <f>Dim_4_N!J19</f>
        <v xml:space="preserve"> </v>
      </c>
      <c r="D23" s="596"/>
      <c r="E23" s="408"/>
      <c r="F23" s="410"/>
      <c r="G23" s="408"/>
      <c r="H23" s="408"/>
      <c r="I23" s="408"/>
      <c r="J23" s="596" t="str">
        <f>IF(Résultat!O34="oui",Clair!P21,"??????")</f>
        <v>??????</v>
      </c>
      <c r="K23" s="596"/>
      <c r="L23" s="408"/>
      <c r="M23" s="408"/>
      <c r="N23" s="408"/>
      <c r="O23" s="410"/>
      <c r="P23" s="410"/>
      <c r="Q23" s="596" t="str">
        <f>Dim_10_N!J19</f>
        <v xml:space="preserve"> </v>
      </c>
      <c r="R23" s="596"/>
      <c r="S23" s="408"/>
      <c r="Z23" s="408"/>
      <c r="AA23" s="408"/>
      <c r="AB23" s="408"/>
      <c r="AC23" s="408"/>
      <c r="AD23" s="408"/>
      <c r="AE23" s="408"/>
      <c r="AF23" s="408"/>
      <c r="AG23" s="408"/>
      <c r="AH23" s="408"/>
      <c r="AI23" s="408"/>
      <c r="AJ23" s="408"/>
      <c r="AK23" s="408"/>
      <c r="AL23" s="408"/>
      <c r="AM23" s="408"/>
      <c r="AN23" s="408"/>
      <c r="AO23" s="408"/>
      <c r="AP23" s="408"/>
      <c r="AQ23" s="408"/>
      <c r="AR23" s="408"/>
    </row>
    <row r="24" spans="1:44" ht="6" customHeight="1">
      <c r="A24" s="408"/>
      <c r="B24" s="408"/>
      <c r="C24" s="408"/>
      <c r="D24" s="408"/>
      <c r="E24" s="408"/>
      <c r="F24" s="408"/>
      <c r="G24" s="408"/>
      <c r="H24" s="408"/>
      <c r="I24" s="408"/>
      <c r="J24" s="408"/>
      <c r="K24" s="408"/>
      <c r="L24" s="408"/>
      <c r="M24" s="408"/>
      <c r="N24" s="408"/>
      <c r="O24" s="408"/>
      <c r="P24" s="408"/>
      <c r="Q24" s="408"/>
      <c r="R24" s="408"/>
      <c r="S24" s="408"/>
      <c r="Z24" s="408"/>
      <c r="AA24" s="408"/>
      <c r="AB24" s="408"/>
      <c r="AC24" s="408"/>
      <c r="AD24" s="408"/>
      <c r="AE24" s="408"/>
      <c r="AF24" s="408"/>
      <c r="AG24" s="408"/>
      <c r="AH24" s="408"/>
      <c r="AI24" s="408"/>
      <c r="AJ24" s="408"/>
      <c r="AK24" s="408"/>
      <c r="AL24" s="408"/>
      <c r="AM24" s="408"/>
      <c r="AN24" s="408"/>
      <c r="AO24" s="408"/>
      <c r="AP24" s="408"/>
      <c r="AQ24" s="408"/>
      <c r="AR24" s="408"/>
    </row>
    <row r="25" spans="1:44" ht="24" customHeight="1">
      <c r="A25" s="408"/>
      <c r="B25" s="597" t="str">
        <f>Points!J7</f>
        <v>Offre</v>
      </c>
      <c r="C25" s="597"/>
      <c r="D25" s="408"/>
      <c r="E25" s="408"/>
      <c r="F25" s="408"/>
      <c r="G25" s="600" t="s">
        <v>750</v>
      </c>
      <c r="H25" s="600"/>
      <c r="I25" s="408"/>
      <c r="J25" s="408"/>
      <c r="K25" s="408"/>
      <c r="L25" s="408"/>
      <c r="M25" s="600" t="s">
        <v>753</v>
      </c>
      <c r="N25" s="600"/>
      <c r="O25" s="408"/>
      <c r="P25" s="408"/>
      <c r="Q25" s="408"/>
      <c r="R25" s="597" t="s">
        <v>752</v>
      </c>
      <c r="S25" s="597"/>
      <c r="Z25" s="408"/>
      <c r="AA25" s="408"/>
      <c r="AB25" s="408"/>
      <c r="AC25" s="408"/>
      <c r="AD25" s="408"/>
      <c r="AE25" s="408"/>
      <c r="AF25" s="408"/>
      <c r="AG25" s="408"/>
      <c r="AH25" s="408"/>
      <c r="AI25" s="408"/>
      <c r="AJ25" s="408"/>
      <c r="AK25" s="408"/>
      <c r="AL25" s="408"/>
      <c r="AM25" s="408"/>
      <c r="AN25" s="408"/>
      <c r="AO25" s="408"/>
      <c r="AP25" s="408"/>
      <c r="AQ25" s="408"/>
      <c r="AR25" s="408"/>
    </row>
    <row r="26" spans="1:44" ht="23.25" customHeight="1">
      <c r="A26" s="408"/>
      <c r="B26" s="595">
        <f>Points!B11</f>
        <v>0</v>
      </c>
      <c r="C26" s="595"/>
      <c r="D26" s="408"/>
      <c r="E26" s="408"/>
      <c r="F26" s="408"/>
      <c r="G26" s="600"/>
      <c r="H26" s="600"/>
      <c r="I26" s="408"/>
      <c r="J26" s="408"/>
      <c r="K26" s="408"/>
      <c r="L26" s="408"/>
      <c r="M26" s="600"/>
      <c r="N26" s="600"/>
      <c r="O26" s="408"/>
      <c r="P26" s="408"/>
      <c r="Q26" s="408"/>
      <c r="R26" s="595">
        <f>Points!B17</f>
        <v>0</v>
      </c>
      <c r="S26" s="595"/>
      <c r="Z26" s="408"/>
      <c r="AA26" s="408"/>
      <c r="AB26" s="408"/>
      <c r="AC26" s="408"/>
      <c r="AD26" s="408"/>
      <c r="AE26" s="408"/>
      <c r="AF26" s="408"/>
      <c r="AG26" s="408"/>
      <c r="AH26" s="408"/>
      <c r="AI26" s="408"/>
      <c r="AJ26" s="408"/>
      <c r="AK26" s="408"/>
      <c r="AL26" s="408"/>
      <c r="AM26" s="408"/>
      <c r="AN26" s="408"/>
      <c r="AO26" s="408"/>
      <c r="AP26" s="408"/>
      <c r="AQ26" s="408"/>
      <c r="AR26" s="408"/>
    </row>
    <row r="27" spans="1:44" ht="27" customHeight="1">
      <c r="A27" s="408"/>
      <c r="B27" s="596" t="str">
        <f>Dim_5_N!J19</f>
        <v xml:space="preserve"> </v>
      </c>
      <c r="C27" s="596"/>
      <c r="D27" s="408"/>
      <c r="E27" s="408"/>
      <c r="F27" s="408"/>
      <c r="G27" s="599">
        <f>C22+B26+C30</f>
        <v>0</v>
      </c>
      <c r="H27" s="599"/>
      <c r="I27" s="408"/>
      <c r="J27" s="408"/>
      <c r="K27" s="408"/>
      <c r="L27" s="408"/>
      <c r="M27" s="599">
        <f>Q22+R26+Q30</f>
        <v>0</v>
      </c>
      <c r="N27" s="599"/>
      <c r="O27" s="408"/>
      <c r="P27" s="408"/>
      <c r="Q27" s="408"/>
      <c r="R27" s="596" t="str">
        <f>Dim_11_N!J19</f>
        <v xml:space="preserve"> </v>
      </c>
      <c r="S27" s="596"/>
      <c r="Z27" s="408"/>
      <c r="AA27" s="408"/>
      <c r="AB27" s="408"/>
      <c r="AC27" s="408"/>
      <c r="AD27" s="408"/>
      <c r="AE27" s="408"/>
      <c r="AF27" s="408"/>
      <c r="AG27" s="408"/>
      <c r="AH27" s="408"/>
      <c r="AI27" s="408"/>
      <c r="AJ27" s="408"/>
      <c r="AK27" s="408"/>
      <c r="AL27" s="408"/>
      <c r="AM27" s="408"/>
      <c r="AN27" s="408"/>
      <c r="AO27" s="408"/>
      <c r="AP27" s="408"/>
      <c r="AQ27" s="408"/>
      <c r="AR27" s="408"/>
    </row>
    <row r="28" spans="1:44" ht="9.75" customHeight="1">
      <c r="A28" s="408"/>
      <c r="B28" s="408"/>
      <c r="C28" s="408"/>
      <c r="D28" s="408"/>
      <c r="E28" s="408"/>
      <c r="F28" s="408"/>
      <c r="G28" s="599"/>
      <c r="H28" s="599"/>
      <c r="I28" s="408"/>
      <c r="J28" s="408"/>
      <c r="K28" s="408"/>
      <c r="L28" s="408"/>
      <c r="M28" s="599"/>
      <c r="N28" s="599"/>
      <c r="O28" s="408"/>
      <c r="P28" s="408"/>
      <c r="Q28" s="408"/>
      <c r="R28" s="408"/>
      <c r="S28" s="408"/>
      <c r="Z28" s="408"/>
      <c r="AA28" s="408"/>
      <c r="AB28" s="408"/>
      <c r="AC28" s="408"/>
      <c r="AD28" s="408"/>
      <c r="AE28" s="408"/>
      <c r="AF28" s="408"/>
      <c r="AG28" s="408"/>
      <c r="AH28" s="408"/>
      <c r="AI28" s="408"/>
      <c r="AJ28" s="408"/>
      <c r="AK28" s="408"/>
      <c r="AL28" s="408"/>
      <c r="AM28" s="408"/>
      <c r="AN28" s="408"/>
      <c r="AO28" s="408"/>
      <c r="AP28" s="408"/>
      <c r="AQ28" s="408"/>
      <c r="AR28" s="408"/>
    </row>
    <row r="29" spans="1:44" ht="26.25">
      <c r="A29" s="408"/>
      <c r="B29" s="408"/>
      <c r="C29" s="597" t="str">
        <f>Points!J8</f>
        <v>Prix/Performance</v>
      </c>
      <c r="D29" s="597"/>
      <c r="E29" s="408"/>
      <c r="F29" s="408"/>
      <c r="G29" s="596" t="str">
        <f>Comments!C56</f>
        <v>Indéfini</v>
      </c>
      <c r="H29" s="596"/>
      <c r="I29" s="408"/>
      <c r="J29" s="408"/>
      <c r="K29" s="408"/>
      <c r="L29" s="408"/>
      <c r="M29" s="596" t="str">
        <f>Comments!C116</f>
        <v>Indéfini</v>
      </c>
      <c r="N29" s="596"/>
      <c r="O29" s="408"/>
      <c r="P29" s="408"/>
      <c r="Q29" s="597" t="s">
        <v>740</v>
      </c>
      <c r="R29" s="597"/>
      <c r="S29" s="408"/>
      <c r="Z29" s="408"/>
      <c r="AA29" s="408"/>
      <c r="AB29" s="408"/>
      <c r="AC29" s="408"/>
      <c r="AD29" s="408"/>
      <c r="AE29" s="408"/>
      <c r="AF29" s="408"/>
      <c r="AG29" s="408"/>
      <c r="AH29" s="408"/>
      <c r="AI29" s="408"/>
      <c r="AJ29" s="408"/>
      <c r="AK29" s="408"/>
      <c r="AL29" s="408"/>
      <c r="AM29" s="408"/>
      <c r="AN29" s="408"/>
      <c r="AO29" s="408"/>
      <c r="AP29" s="408"/>
      <c r="AQ29" s="408"/>
      <c r="AR29" s="408"/>
    </row>
    <row r="30" spans="1:44" ht="27">
      <c r="A30" s="408"/>
      <c r="B30" s="408"/>
      <c r="C30" s="595">
        <f>Points!B12</f>
        <v>0</v>
      </c>
      <c r="D30" s="595"/>
      <c r="E30" s="408"/>
      <c r="F30" s="409"/>
      <c r="G30" s="408"/>
      <c r="H30" s="408"/>
      <c r="I30" s="408"/>
      <c r="J30" s="408"/>
      <c r="K30" s="408"/>
      <c r="L30" s="408"/>
      <c r="M30" s="408"/>
      <c r="N30" s="408"/>
      <c r="O30" s="409"/>
      <c r="P30" s="409"/>
      <c r="Q30" s="595">
        <f>Points!B18</f>
        <v>0</v>
      </c>
      <c r="R30" s="595"/>
      <c r="S30" s="408"/>
      <c r="Z30" s="408"/>
      <c r="AA30" s="408"/>
      <c r="AB30" s="408"/>
      <c r="AC30" s="408"/>
      <c r="AD30" s="408"/>
      <c r="AE30" s="408"/>
      <c r="AF30" s="408"/>
      <c r="AG30" s="408"/>
      <c r="AH30" s="408"/>
      <c r="AI30" s="408"/>
      <c r="AJ30" s="408"/>
      <c r="AK30" s="408"/>
      <c r="AL30" s="408"/>
      <c r="AM30" s="408"/>
      <c r="AN30" s="408"/>
      <c r="AO30" s="408"/>
      <c r="AP30" s="408"/>
      <c r="AQ30" s="408"/>
      <c r="AR30" s="408"/>
    </row>
    <row r="31" spans="1:44" ht="23.1" customHeight="1">
      <c r="A31" s="408"/>
      <c r="B31" s="408"/>
      <c r="C31" s="596" t="str">
        <f>Dim_6_N!J19</f>
        <v xml:space="preserve"> </v>
      </c>
      <c r="D31" s="596"/>
      <c r="E31" s="408"/>
      <c r="F31" s="410"/>
      <c r="G31" s="408"/>
      <c r="H31" s="408"/>
      <c r="I31" s="408"/>
      <c r="J31" s="408"/>
      <c r="K31" s="408"/>
      <c r="L31" s="408"/>
      <c r="M31" s="408"/>
      <c r="N31" s="408"/>
      <c r="O31" s="410"/>
      <c r="P31" s="410"/>
      <c r="Q31" s="596" t="str">
        <f>Dim_12_N!J19</f>
        <v xml:space="preserve"> </v>
      </c>
      <c r="R31" s="596"/>
      <c r="S31" s="408"/>
      <c r="Z31" s="408"/>
      <c r="AA31" s="408"/>
      <c r="AB31" s="408"/>
      <c r="AC31" s="408"/>
      <c r="AD31" s="408"/>
      <c r="AE31" s="408"/>
      <c r="AF31" s="408"/>
      <c r="AG31" s="408"/>
      <c r="AH31" s="408"/>
      <c r="AI31" s="408"/>
      <c r="AJ31" s="408"/>
      <c r="AK31" s="408"/>
      <c r="AL31" s="408"/>
      <c r="AM31" s="408"/>
      <c r="AN31" s="408"/>
      <c r="AO31" s="408"/>
      <c r="AP31" s="408"/>
      <c r="AQ31" s="408"/>
      <c r="AR31" s="408"/>
    </row>
    <row r="32" spans="1:44">
      <c r="A32" s="408"/>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row>
    <row r="33" spans="1:44">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row>
    <row r="34" spans="1:44" ht="15" customHeight="1">
      <c r="A34" s="408"/>
      <c r="B34" s="408"/>
      <c r="C34" s="408"/>
      <c r="D34" s="408"/>
      <c r="E34" s="598"/>
      <c r="F34" s="598"/>
      <c r="G34" s="598"/>
      <c r="H34" s="598"/>
      <c r="I34" s="598"/>
      <c r="J34" s="598"/>
      <c r="K34" s="598"/>
      <c r="L34" s="598"/>
      <c r="M34" s="408"/>
      <c r="N34" s="411"/>
      <c r="O34" s="411"/>
      <c r="P34" s="603"/>
      <c r="Q34" s="603"/>
      <c r="R34" s="603"/>
      <c r="S34" s="603"/>
      <c r="T34" s="603"/>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row>
    <row r="35" spans="1:44" ht="23.25" customHeight="1">
      <c r="A35" s="408"/>
      <c r="B35" s="408"/>
      <c r="C35" s="412"/>
      <c r="D35" s="408"/>
      <c r="E35" s="598"/>
      <c r="F35" s="598"/>
      <c r="G35" s="598"/>
      <c r="H35" s="598"/>
      <c r="I35" s="598"/>
      <c r="J35" s="598"/>
      <c r="K35" s="598"/>
      <c r="L35" s="598"/>
      <c r="M35" s="408"/>
      <c r="N35" s="413"/>
      <c r="O35" s="411"/>
      <c r="P35" s="603"/>
      <c r="Q35" s="603"/>
      <c r="R35" s="603"/>
      <c r="S35" s="603"/>
      <c r="T35" s="603"/>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row>
    <row r="36" spans="1:44" ht="23.25" customHeight="1">
      <c r="A36" s="408"/>
      <c r="B36" s="408"/>
      <c r="C36" s="414"/>
      <c r="D36" s="415"/>
      <c r="E36" s="598"/>
      <c r="F36" s="598"/>
      <c r="G36" s="598"/>
      <c r="H36" s="598"/>
      <c r="I36" s="598"/>
      <c r="J36" s="598"/>
      <c r="K36" s="598"/>
      <c r="L36" s="598"/>
      <c r="M36" s="408"/>
      <c r="N36" s="411"/>
      <c r="O36" s="411"/>
      <c r="P36" s="604"/>
      <c r="Q36" s="604"/>
      <c r="R36" s="604"/>
      <c r="S36" s="604"/>
      <c r="T36" s="604"/>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row>
    <row r="37" spans="1:44" ht="23.25" customHeight="1">
      <c r="A37" s="408"/>
      <c r="B37" s="408"/>
      <c r="C37" s="412"/>
      <c r="D37" s="415"/>
      <c r="E37" s="598"/>
      <c r="F37" s="598"/>
      <c r="G37" s="598"/>
      <c r="H37" s="598"/>
      <c r="I37" s="598"/>
      <c r="J37" s="598"/>
      <c r="K37" s="598"/>
      <c r="L37" s="598"/>
      <c r="M37" s="408"/>
      <c r="N37" s="411"/>
      <c r="O37" s="411"/>
      <c r="P37" s="604"/>
      <c r="Q37" s="604"/>
      <c r="R37" s="604"/>
      <c r="S37" s="604"/>
      <c r="T37" s="604"/>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row>
    <row r="38" spans="1:44">
      <c r="A38" s="408"/>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row>
    <row r="39" spans="1:44" ht="28.5">
      <c r="A39" s="408"/>
      <c r="B39" s="408"/>
      <c r="C39" s="408"/>
      <c r="D39" s="408"/>
      <c r="E39" s="408"/>
      <c r="F39" s="408"/>
      <c r="G39" s="408"/>
      <c r="H39" s="408"/>
      <c r="I39" s="408"/>
      <c r="J39" s="408"/>
      <c r="K39" s="408"/>
      <c r="L39" s="408"/>
      <c r="M39" s="408"/>
      <c r="N39" s="413"/>
      <c r="O39" s="411"/>
      <c r="P39" s="605"/>
      <c r="Q39" s="605"/>
      <c r="R39" s="605"/>
      <c r="S39" s="605"/>
      <c r="T39" s="605"/>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row>
    <row r="40" spans="1:44" ht="28.5">
      <c r="A40" s="408"/>
      <c r="B40" s="408"/>
      <c r="C40" s="408"/>
      <c r="D40" s="408"/>
      <c r="E40" s="408"/>
      <c r="F40" s="408"/>
      <c r="G40" s="408"/>
      <c r="H40" s="408"/>
      <c r="I40" s="408"/>
      <c r="J40" s="408"/>
      <c r="K40" s="408"/>
      <c r="L40" s="408"/>
      <c r="M40" s="408"/>
      <c r="N40" s="413"/>
      <c r="O40" s="411"/>
      <c r="P40" s="605"/>
      <c r="Q40" s="605"/>
      <c r="R40" s="605"/>
      <c r="S40" s="605"/>
      <c r="T40" s="605"/>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row>
    <row r="41" spans="1:44" ht="23.25">
      <c r="A41" s="408"/>
      <c r="B41" s="408"/>
      <c r="C41" s="408"/>
      <c r="D41" s="408"/>
      <c r="E41" s="408"/>
      <c r="F41" s="408"/>
      <c r="G41" s="408"/>
      <c r="H41" s="408"/>
      <c r="I41" s="408"/>
      <c r="J41" s="408"/>
      <c r="K41" s="408"/>
      <c r="L41" s="408"/>
      <c r="M41" s="408"/>
      <c r="N41" s="601"/>
      <c r="O41" s="601"/>
      <c r="P41" s="602"/>
      <c r="Q41" s="602"/>
      <c r="R41" s="602"/>
      <c r="S41" s="602"/>
      <c r="T41" s="602"/>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row>
  </sheetData>
  <sheetProtection algorithmName="SHA-512" hashValue="gqY6cApjBcruoCsj7s2r0NAkegZUAyfHiaaqsMwRqmS9GAv1QWQC3XazQf3chs+R4jy3ufJnUlNMOYWGJC6dog==" saltValue="MP7myvi+K06PuXQyrrDvCQ==" spinCount="100000" sheet="1" objects="1" scenarios="1"/>
  <mergeCells count="65">
    <mergeCell ref="F5:G5"/>
    <mergeCell ref="F6:G6"/>
    <mergeCell ref="J18:K19"/>
    <mergeCell ref="G13:H14"/>
    <mergeCell ref="G17:H17"/>
    <mergeCell ref="G15:H16"/>
    <mergeCell ref="I9:L11"/>
    <mergeCell ref="H5:M7"/>
    <mergeCell ref="M13:N14"/>
    <mergeCell ref="M17:N17"/>
    <mergeCell ref="M15:N16"/>
    <mergeCell ref="C11:D11"/>
    <mergeCell ref="B15:C15"/>
    <mergeCell ref="C19:D19"/>
    <mergeCell ref="B13:C13"/>
    <mergeCell ref="C10:D10"/>
    <mergeCell ref="B14:C14"/>
    <mergeCell ref="C18:D18"/>
    <mergeCell ref="C17:D17"/>
    <mergeCell ref="C29:D29"/>
    <mergeCell ref="C31:D31"/>
    <mergeCell ref="G29:H29"/>
    <mergeCell ref="Q30:R30"/>
    <mergeCell ref="C9:D9"/>
    <mergeCell ref="J20:K20"/>
    <mergeCell ref="J21:K22"/>
    <mergeCell ref="C30:D30"/>
    <mergeCell ref="G27:H28"/>
    <mergeCell ref="C23:D23"/>
    <mergeCell ref="B27:C27"/>
    <mergeCell ref="C21:D21"/>
    <mergeCell ref="B25:C25"/>
    <mergeCell ref="C22:D22"/>
    <mergeCell ref="B26:C26"/>
    <mergeCell ref="J23:K23"/>
    <mergeCell ref="E36:L37"/>
    <mergeCell ref="M29:N29"/>
    <mergeCell ref="Q31:R31"/>
    <mergeCell ref="Q29:R29"/>
    <mergeCell ref="N41:O41"/>
    <mergeCell ref="P41:T41"/>
    <mergeCell ref="P34:T35"/>
    <mergeCell ref="P36:T37"/>
    <mergeCell ref="P39:T40"/>
    <mergeCell ref="R25:S25"/>
    <mergeCell ref="E34:L35"/>
    <mergeCell ref="M27:N28"/>
    <mergeCell ref="R27:S27"/>
    <mergeCell ref="G25:H26"/>
    <mergeCell ref="R26:S26"/>
    <mergeCell ref="M25:N26"/>
    <mergeCell ref="Q5:S6"/>
    <mergeCell ref="Q7:S7"/>
    <mergeCell ref="Q22:R22"/>
    <mergeCell ref="Q19:R19"/>
    <mergeCell ref="Q23:R23"/>
    <mergeCell ref="Q9:R9"/>
    <mergeCell ref="R13:S13"/>
    <mergeCell ref="Q21:R21"/>
    <mergeCell ref="Q11:R11"/>
    <mergeCell ref="R15:S15"/>
    <mergeCell ref="R14:S14"/>
    <mergeCell ref="Q10:R10"/>
    <mergeCell ref="Q18:R18"/>
    <mergeCell ref="Q17:R17"/>
  </mergeCells>
  <conditionalFormatting sqref="Q5">
    <cfRule type="containsText" dxfId="15" priority="1" operator="containsText" text="expiré">
      <formula>NOT(ISERROR(SEARCH("expiré",Q5)))</formula>
    </cfRule>
    <cfRule type="containsText" dxfId="14" priority="2" operator="containsText" text="non">
      <formula>NOT(ISERROR(SEARCH("non",Q5)))</formula>
    </cfRule>
    <cfRule type="containsText" dxfId="13" priority="3" operator="containsText" text="OK">
      <formula>NOT(ISERROR(SEARCH("OK",Q5)))</formula>
    </cfRule>
  </conditionalFormatting>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527" operator="containsText" id="{8272ECEC-360F-4B92-A67F-D41EDEBB619C}">
            <xm:f>NOT(ISERROR(SEARCH(Comments!$M$17,B11)))</xm:f>
            <xm:f>Comments!$M$17</xm:f>
            <x14:dxf>
              <font>
                <color theme="3" tint="-0.24994659260841701"/>
              </font>
              <fill>
                <patternFill>
                  <bgColor rgb="FFFFCD2F"/>
                </patternFill>
              </fill>
            </x14:dxf>
          </x14:cfRule>
          <xm:sqref>B15:C15 B27:C27 C11:D11 C19:D19 C23:D23 C31:D31 G17:H17 G29:H29 M17:N17 M29:N29 R15:S15 Q19:R19 J23:K23 Q23:R23 R27:S27 Q31:R31 Q11:R11</xm:sqref>
        </x14:conditionalFormatting>
        <x14:conditionalFormatting xmlns:xm="http://schemas.microsoft.com/office/excel/2006/main">
          <x14:cfRule type="containsText" priority="57" operator="containsText" id="{482356BC-DB7A-4528-B345-8A73E0C0C4F7}">
            <xm:f>NOT(ISERROR(SEARCH(Comments!$M$15,B15)))</xm:f>
            <xm:f>Comments!$M$15</xm:f>
            <x14:dxf>
              <font>
                <color theme="3" tint="-0.24994659260841701"/>
              </font>
              <fill>
                <patternFill>
                  <bgColor rgb="FF33CC33"/>
                </patternFill>
              </fill>
            </x14:dxf>
          </x14:cfRule>
          <x14:cfRule type="containsText" priority="58" operator="containsText" id="{6E77D283-1FDE-45ED-9E16-F250DBA18A8E}">
            <xm:f>NOT(ISERROR(SEARCH(Comments!$M$13,B15)))</xm:f>
            <xm:f>Comments!$M$13</xm:f>
            <x14:dxf>
              <font>
                <color theme="0"/>
              </font>
              <fill>
                <patternFill>
                  <bgColor rgb="FF66FF66"/>
                </patternFill>
              </fill>
            </x14:dxf>
          </x14:cfRule>
          <xm:sqref>B15:C15</xm:sqref>
        </x14:conditionalFormatting>
        <x14:conditionalFormatting xmlns:xm="http://schemas.microsoft.com/office/excel/2006/main">
          <x14:cfRule type="containsText" priority="51" operator="containsText" id="{804F6108-89A2-4576-9A03-6D929EBFA74C}">
            <xm:f>NOT(ISERROR(SEARCH(Comments!$M$15,B27)))</xm:f>
            <xm:f>Comments!$M$15</xm:f>
            <x14:dxf>
              <font>
                <color theme="3" tint="-0.24994659260841701"/>
              </font>
              <fill>
                <patternFill>
                  <bgColor rgb="FF33CC33"/>
                </patternFill>
              </fill>
            </x14:dxf>
          </x14:cfRule>
          <x14:cfRule type="containsText" priority="52" operator="containsText" id="{34AF86D0-617D-46D8-A111-40E0B7ABCD0A}">
            <xm:f>NOT(ISERROR(SEARCH(Comments!$M$13,B27)))</xm:f>
            <xm:f>Comments!$M$13</xm:f>
            <x14:dxf>
              <font>
                <color theme="0"/>
              </font>
              <fill>
                <patternFill>
                  <bgColor rgb="FF66FF66"/>
                </patternFill>
              </fill>
            </x14:dxf>
          </x14:cfRule>
          <xm:sqref>B27:C27</xm:sqref>
        </x14:conditionalFormatting>
        <x14:conditionalFormatting xmlns:xm="http://schemas.microsoft.com/office/excel/2006/main">
          <x14:cfRule type="containsText" priority="528" operator="containsText" id="{5565A57F-28F6-49B8-A123-9A96EC3F66ED}">
            <xm:f>NOT(ISERROR(SEARCH(Comments!$M$16,B11)))</xm:f>
            <xm:f>Comments!$M$16</xm:f>
            <x14:dxf>
              <font>
                <color theme="0"/>
              </font>
              <fill>
                <patternFill>
                  <bgColor rgb="FF00CC66"/>
                </patternFill>
              </fill>
            </x14:dxf>
          </x14:cfRule>
          <x14:cfRule type="containsText" priority="529" operator="containsText" id="{478A3F7A-CCC0-46BD-8C22-1A9007CF77F8}">
            <xm:f>NOT(ISERROR(SEARCH(Comments!$M$14,B11)))</xm:f>
            <xm:f>Comments!$M$14</xm:f>
            <x14:dxf>
              <font>
                <color theme="3" tint="-0.24994659260841701"/>
              </font>
              <fill>
                <patternFill>
                  <bgColor rgb="FF00FF00"/>
                </patternFill>
              </fill>
            </x14:dxf>
          </x14:cfRule>
          <x14:cfRule type="containsText" priority="530" operator="containsText" id="{4BAC175A-41F7-4D70-B1B0-8AB687496063}">
            <xm:f>NOT(ISERROR(SEARCH(Comments!$M$12,B11)))</xm:f>
            <xm:f>Comments!$M$12</xm:f>
            <x14:dxf>
              <font>
                <color theme="3" tint="-0.24994659260841701"/>
              </font>
              <fill>
                <patternFill>
                  <bgColor theme="0" tint="-0.14996795556505021"/>
                </patternFill>
              </fill>
            </x14:dxf>
          </x14:cfRule>
          <x14:cfRule type="containsText" priority="531" operator="containsText" id="{DC691537-E345-4140-B0F3-201773B9B676}">
            <xm:f>NOT(ISERROR(SEARCH(Comments!$M$11,B11)))</xm:f>
            <xm:f>Comments!$M$11</xm:f>
            <x14:dxf>
              <font>
                <color rgb="FF00B050"/>
              </font>
              <fill>
                <patternFill>
                  <bgColor rgb="FFCCFF99"/>
                </patternFill>
              </fill>
            </x14:dxf>
          </x14:cfRule>
          <x14:cfRule type="containsText" priority="532" operator="containsText" id="{74518A7B-4270-40DF-A5E9-19755E06B5E9}">
            <xm:f>NOT(ISERROR(SEARCH(Comments!$M$10,B11)))</xm:f>
            <xm:f>Comments!$M$10</xm:f>
            <x14:dxf>
              <font>
                <color theme="0"/>
              </font>
              <fill>
                <patternFill>
                  <bgColor theme="8" tint="0.39994506668294322"/>
                </patternFill>
              </fill>
            </x14:dxf>
          </x14:cfRule>
          <x14:cfRule type="containsText" priority="533" operator="containsText" id="{E2C55C02-0708-4457-B0E1-7C38AFBC2BC0}">
            <xm:f>NOT(ISERROR(SEARCH(Comments!$M$9,B11)))</xm:f>
            <xm:f>Comments!$M$9</xm:f>
            <x14:dxf>
              <font>
                <color theme="0"/>
              </font>
              <fill>
                <patternFill>
                  <bgColor theme="8" tint="-0.24994659260841701"/>
                </patternFill>
              </fill>
            </x14:dxf>
          </x14:cfRule>
          <x14:cfRule type="containsText" priority="534" operator="containsText" id="{B1850AA6-F09E-4CC6-8F1F-322FBDB5384E}">
            <xm:f>NOT(ISERROR(SEARCH(Comments!$M$8,B11)))</xm:f>
            <xm:f>Comments!$M$8</xm:f>
            <x14:dxf>
              <font>
                <color theme="0"/>
              </font>
              <fill>
                <patternFill>
                  <bgColor theme="9" tint="-0.24994659260841701"/>
                </patternFill>
              </fill>
            </x14:dxf>
          </x14:cfRule>
          <x14:cfRule type="containsText" priority="535" operator="containsText" id="{65022D7B-0F06-4B5A-97B4-AC618CDCE90B}">
            <xm:f>NOT(ISERROR(SEARCH(Comments!$M$7,B11)))</xm:f>
            <xm:f>Comments!$M$7</xm:f>
            <x14:dxf>
              <font>
                <color theme="3" tint="-0.24994659260841701"/>
              </font>
              <fill>
                <patternFill>
                  <bgColor theme="0" tint="-4.9989318521683403E-2"/>
                </patternFill>
              </fill>
            </x14:dxf>
          </x14:cfRule>
          <x14:cfRule type="containsText" priority="536" operator="containsText" id="{09FCEA69-B46D-41E7-98D6-78FFA135D649}">
            <xm:f>NOT(ISERROR(SEARCH(Comments!$M$6,B11)))</xm:f>
            <xm:f>Comments!$M$6</xm:f>
            <x14:dxf>
              <font>
                <color theme="1"/>
              </font>
              <fill>
                <patternFill>
                  <bgColor rgb="FFFF0000"/>
                </patternFill>
              </fill>
            </x14:dxf>
          </x14:cfRule>
          <x14:cfRule type="containsText" priority="537" operator="containsText" id="{BAD655C2-437C-4027-90CE-A75307E2DB62}">
            <xm:f>NOT(ISERROR(SEARCH(Comments!$M$5,B11)))</xm:f>
            <xm:f>Comments!$M$5</xm:f>
            <x14:dxf>
              <font>
                <color theme="0"/>
              </font>
              <fill>
                <patternFill>
                  <bgColor rgb="FFFF0000"/>
                </patternFill>
              </fill>
            </x14:dxf>
          </x14:cfRule>
          <x14:cfRule type="containsText" priority="538" operator="containsText" id="{0077D528-6519-4147-BE27-7037A568AFCB}">
            <xm:f>NOT(ISERROR(SEARCH(Comments!$M$4,B11)))</xm:f>
            <xm:f>Comments!$M$4</xm:f>
            <x14:dxf>
              <font>
                <color theme="3" tint="-0.24994659260841701"/>
              </font>
              <fill>
                <patternFill>
                  <bgColor theme="0" tint="-0.24994659260841701"/>
                </patternFill>
              </fill>
            </x14:dxf>
          </x14:cfRule>
          <xm:sqref>C11:D11 Q11:R11 B15:C15 R15:S15 G17:H17 M17:N17 C19:D19 Q19:R19 C23:D23 J23:K23 Q23:R23 B27:C27 R27:S27 G29:H29 M29:N29 C31:D31 Q31:R31</xm:sqref>
        </x14:conditionalFormatting>
        <x14:conditionalFormatting xmlns:xm="http://schemas.microsoft.com/office/excel/2006/main">
          <x14:cfRule type="containsText" priority="49" operator="containsText" id="{40F502F6-2B47-49F1-A522-9CE18DB4F823}">
            <xm:f>NOT(ISERROR(SEARCH(Comments!$M$15,C11)))</xm:f>
            <xm:f>Comments!$M$15</xm:f>
            <x14:dxf>
              <font>
                <color theme="3" tint="-0.24994659260841701"/>
              </font>
              <fill>
                <patternFill>
                  <bgColor rgb="FF33CC33"/>
                </patternFill>
              </fill>
            </x14:dxf>
          </x14:cfRule>
          <x14:cfRule type="containsText" priority="50" operator="containsText" id="{07C8474D-42B0-414B-86A0-312484F44031}">
            <xm:f>NOT(ISERROR(SEARCH(Comments!$M$13,C11)))</xm:f>
            <xm:f>Comments!$M$13</xm:f>
            <x14:dxf>
              <font>
                <color theme="0"/>
              </font>
              <fill>
                <patternFill>
                  <bgColor rgb="FF66FF66"/>
                </patternFill>
              </fill>
            </x14:dxf>
          </x14:cfRule>
          <xm:sqref>C11:D12 D13:D14 C15:D16 C19:D20 C23:D24 D25:D26 C27:D28 C31:D31</xm:sqref>
        </x14:conditionalFormatting>
        <x14:conditionalFormatting xmlns:xm="http://schemas.microsoft.com/office/excel/2006/main">
          <x14:cfRule type="containsText" priority="26" operator="containsText" id="{C9ADDE4E-18BC-46DB-9276-06C91CB54B94}">
            <xm:f>NOT(ISERROR(SEARCH(Comments!$M$15,C19)))</xm:f>
            <xm:f>Comments!$M$15</xm:f>
            <x14:dxf>
              <font>
                <color theme="3" tint="-0.24994659260841701"/>
              </font>
              <fill>
                <patternFill>
                  <bgColor rgb="FF33CC33"/>
                </patternFill>
              </fill>
            </x14:dxf>
          </x14:cfRule>
          <xm:sqref>C19:R19</xm:sqref>
        </x14:conditionalFormatting>
        <x14:conditionalFormatting xmlns:xm="http://schemas.microsoft.com/office/excel/2006/main">
          <x14:cfRule type="containsText" priority="20" operator="containsText" id="{EABA0487-7323-49ED-8A7C-DF0C6B3D0DC0}">
            <xm:f>NOT(ISERROR(SEARCH(Comments!$M$15,C23)))</xm:f>
            <xm:f>Comments!$M$15</xm:f>
            <x14:dxf>
              <font>
                <color theme="3" tint="-0.24994659260841701"/>
              </font>
              <fill>
                <patternFill>
                  <bgColor rgb="FF33CC33"/>
                </patternFill>
              </fill>
            </x14:dxf>
          </x14:cfRule>
          <xm:sqref>C23:R23</xm:sqref>
        </x14:conditionalFormatting>
        <x14:conditionalFormatting xmlns:xm="http://schemas.microsoft.com/office/excel/2006/main">
          <x14:cfRule type="containsText" priority="47" operator="containsText" id="{90402713-D59E-43E1-8851-197B827C2FBE}">
            <xm:f>NOT(ISERROR(SEARCH(Comments!$M$15,G17)))</xm:f>
            <xm:f>Comments!$M$15</xm:f>
            <x14:dxf>
              <font>
                <color theme="3" tint="-0.24994659260841701"/>
              </font>
              <fill>
                <patternFill>
                  <bgColor rgb="FF33CC33"/>
                </patternFill>
              </fill>
            </x14:dxf>
          </x14:cfRule>
          <x14:cfRule type="containsText" priority="48" operator="containsText" id="{108BA752-7285-4664-9BA4-D27AFE4836FF}">
            <xm:f>NOT(ISERROR(SEARCH(Comments!$M$13,G17)))</xm:f>
            <xm:f>Comments!$M$13</xm:f>
            <x14:dxf>
              <font>
                <color theme="0"/>
              </font>
              <fill>
                <patternFill>
                  <bgColor rgb="FF66FF66"/>
                </patternFill>
              </fill>
            </x14:dxf>
          </x14:cfRule>
          <xm:sqref>G17:H17</xm:sqref>
        </x14:conditionalFormatting>
        <x14:conditionalFormatting xmlns:xm="http://schemas.microsoft.com/office/excel/2006/main">
          <x14:cfRule type="containsText" priority="45" operator="containsText" id="{D72E8284-5200-4E27-A5D9-29C3EB389534}">
            <xm:f>NOT(ISERROR(SEARCH(Comments!$M$15,G29)))</xm:f>
            <xm:f>Comments!$M$15</xm:f>
            <x14:dxf>
              <font>
                <color theme="3" tint="-0.24994659260841701"/>
              </font>
              <fill>
                <patternFill>
                  <bgColor rgb="FF33CC33"/>
                </patternFill>
              </fill>
            </x14:dxf>
          </x14:cfRule>
          <x14:cfRule type="containsText" priority="46" operator="containsText" id="{4743E03F-E03F-497B-946E-04DF76BE69C2}">
            <xm:f>NOT(ISERROR(SEARCH(Comments!$M$13,G29)))</xm:f>
            <xm:f>Comments!$M$13</xm:f>
            <x14:dxf>
              <font>
                <color theme="0"/>
              </font>
              <fill>
                <patternFill>
                  <bgColor rgb="FF66FF66"/>
                </patternFill>
              </fill>
            </x14:dxf>
          </x14:cfRule>
          <xm:sqref>G29:H29</xm:sqref>
        </x14:conditionalFormatting>
        <x14:conditionalFormatting xmlns:xm="http://schemas.microsoft.com/office/excel/2006/main">
          <x14:cfRule type="containsText" priority="21" operator="containsText" id="{30B41A52-0DC8-4018-8354-ADD2FC1A709D}">
            <xm:f>NOT(ISERROR(SEARCH(Comments!$M$13,J23)))</xm:f>
            <xm:f>Comments!$M$13</xm:f>
            <x14:dxf>
              <font>
                <color theme="0"/>
              </font>
              <fill>
                <patternFill>
                  <bgColor rgb="FF66FF66"/>
                </patternFill>
              </fill>
            </x14:dxf>
          </x14:cfRule>
          <xm:sqref>J23:R23</xm:sqref>
        </x14:conditionalFormatting>
        <x14:conditionalFormatting xmlns:xm="http://schemas.microsoft.com/office/excel/2006/main">
          <x14:cfRule type="containsText" priority="34" operator="containsText" id="{432162FA-97FE-4461-85C8-2DFF41F98096}">
            <xm:f>NOT(ISERROR(SEARCH(Comments!$M$15,M17)))</xm:f>
            <xm:f>Comments!$M$15</xm:f>
            <x14:dxf>
              <font>
                <color theme="3" tint="-0.24994659260841701"/>
              </font>
              <fill>
                <patternFill>
                  <bgColor rgb="FF33CC33"/>
                </patternFill>
              </fill>
            </x14:dxf>
          </x14:cfRule>
          <x14:cfRule type="containsText" priority="35" operator="containsText" id="{8DB9B603-2B93-4EF2-828E-8F78F65B9C85}">
            <xm:f>NOT(ISERROR(SEARCH(Comments!$M$13,M17)))</xm:f>
            <xm:f>Comments!$M$13</xm:f>
            <x14:dxf>
              <font>
                <color theme="0"/>
              </font>
              <fill>
                <patternFill>
                  <bgColor rgb="FF66FF66"/>
                </patternFill>
              </fill>
            </x14:dxf>
          </x14:cfRule>
          <x14:cfRule type="containsText" priority="43" operator="containsText" id="{1E85C680-DDC8-4059-A51C-AB9573C5B65A}">
            <xm:f>NOT(ISERROR(SEARCH(Comments!$M$15,M17)))</xm:f>
            <xm:f>Comments!$M$15</xm:f>
            <x14:dxf>
              <font>
                <color theme="3" tint="-0.24994659260841701"/>
              </font>
              <fill>
                <patternFill>
                  <bgColor rgb="FF33CC33"/>
                </patternFill>
              </fill>
            </x14:dxf>
          </x14:cfRule>
          <x14:cfRule type="containsText" priority="44" operator="containsText" id="{30C0107E-F791-4E22-AB6E-2A01C86AD8FE}">
            <xm:f>NOT(ISERROR(SEARCH(Comments!$M$13,M17)))</xm:f>
            <xm:f>Comments!$M$13</xm:f>
            <x14:dxf>
              <font>
                <color theme="0"/>
              </font>
              <fill>
                <patternFill>
                  <bgColor rgb="FF66FF66"/>
                </patternFill>
              </fill>
            </x14:dxf>
          </x14:cfRule>
          <xm:sqref>M17:N17</xm:sqref>
        </x14:conditionalFormatting>
        <x14:conditionalFormatting xmlns:xm="http://schemas.microsoft.com/office/excel/2006/main">
          <x14:cfRule type="containsText" priority="38" operator="containsText" id="{7D005022-AB36-4C7C-9D4F-1E985C478F06}">
            <xm:f>NOT(ISERROR(SEARCH(Comments!$M$15,M29)))</xm:f>
            <xm:f>Comments!$M$15</xm:f>
            <x14:dxf>
              <font>
                <color theme="3" tint="-0.24994659260841701"/>
              </font>
              <fill>
                <patternFill>
                  <bgColor rgb="FF33CC33"/>
                </patternFill>
              </fill>
            </x14:dxf>
          </x14:cfRule>
          <x14:cfRule type="containsText" priority="39" operator="containsText" id="{1892C0EE-AC02-4787-9216-2BB17C1C0C7C}">
            <xm:f>NOT(ISERROR(SEARCH(Comments!$M$13,M29)))</xm:f>
            <xm:f>Comments!$M$13</xm:f>
            <x14:dxf>
              <font>
                <color theme="0"/>
              </font>
              <fill>
                <patternFill>
                  <bgColor rgb="FF66FF66"/>
                </patternFill>
              </fill>
            </x14:dxf>
          </x14:cfRule>
          <xm:sqref>M29:N29</xm:sqref>
        </x14:conditionalFormatting>
        <x14:conditionalFormatting xmlns:xm="http://schemas.microsoft.com/office/excel/2006/main">
          <x14:cfRule type="containsText" priority="27" operator="containsText" id="{5D9E0764-07AB-4848-895F-E8E7E0A5956E}">
            <xm:f>NOT(ISERROR(SEARCH(Comments!$M$13,Q19)))</xm:f>
            <xm:f>Comments!$M$13</xm:f>
            <x14:dxf>
              <font>
                <color theme="0"/>
              </font>
              <fill>
                <patternFill>
                  <bgColor rgb="FF66FF66"/>
                </patternFill>
              </fill>
            </x14:dxf>
          </x14:cfRule>
          <xm:sqref>Q19:R19</xm:sqref>
        </x14:conditionalFormatting>
        <x14:conditionalFormatting xmlns:xm="http://schemas.microsoft.com/office/excel/2006/main">
          <x14:cfRule type="containsText" priority="16" operator="containsText" id="{780A481F-0A9D-46B0-ADD9-9B74D4F365F4}">
            <xm:f>NOT(ISERROR(SEARCH(Comments!$M$15,Q19)))</xm:f>
            <xm:f>Comments!$M$15</xm:f>
            <x14:dxf>
              <font>
                <color theme="3" tint="-0.24994659260841701"/>
              </font>
              <fill>
                <patternFill>
                  <bgColor rgb="FF33CC33"/>
                </patternFill>
              </fill>
            </x14:dxf>
          </x14:cfRule>
          <x14:cfRule type="containsText" priority="17" operator="containsText" id="{3D24B92F-9898-4EAF-B595-79C7F1C2B531}">
            <xm:f>NOT(ISERROR(SEARCH(Comments!$M$13,Q19)))</xm:f>
            <xm:f>Comments!$M$13</xm:f>
            <x14:dxf>
              <font>
                <color theme="0"/>
              </font>
              <fill>
                <patternFill>
                  <bgColor rgb="FF66FF66"/>
                </patternFill>
              </fill>
            </x14:dxf>
          </x14:cfRule>
          <xm:sqref>Q19:R20 Q23:R23</xm:sqref>
        </x14:conditionalFormatting>
        <x14:conditionalFormatting xmlns:xm="http://schemas.microsoft.com/office/excel/2006/main">
          <x14:cfRule type="containsText" priority="4" operator="containsText" id="{E6FCA73E-F047-4DA0-AE65-30B39B45673F}">
            <xm:f>NOT(ISERROR(SEARCH(Comments!$M$15,Q31)))</xm:f>
            <xm:f>Comments!$M$15</xm:f>
            <x14:dxf>
              <font>
                <color theme="3" tint="-0.24994659260841701"/>
              </font>
              <fill>
                <patternFill>
                  <bgColor rgb="FF33CC33"/>
                </patternFill>
              </fill>
            </x14:dxf>
          </x14:cfRule>
          <x14:cfRule type="containsText" priority="5" operator="containsText" id="{4E6D8CBC-295E-482C-9E9A-00359C96E5F2}">
            <xm:f>NOT(ISERROR(SEARCH(Comments!$M$13,Q31)))</xm:f>
            <xm:f>Comments!$M$13</xm:f>
            <x14:dxf>
              <font>
                <color theme="0"/>
              </font>
              <fill>
                <patternFill>
                  <bgColor rgb="FF66FF66"/>
                </patternFill>
              </fill>
            </x14:dxf>
          </x14:cfRule>
          <x14:cfRule type="containsText" priority="8" operator="containsText" id="{830746CD-86A4-431B-9777-9F8AC374C441}">
            <xm:f>NOT(ISERROR(SEARCH(Comments!$M$15,Q31)))</xm:f>
            <xm:f>Comments!$M$15</xm:f>
            <x14:dxf>
              <font>
                <color theme="3" tint="-0.24994659260841701"/>
              </font>
              <fill>
                <patternFill>
                  <bgColor rgb="FF33CC33"/>
                </patternFill>
              </fill>
            </x14:dxf>
          </x14:cfRule>
          <x14:cfRule type="containsText" priority="9" operator="containsText" id="{61C2EF71-554C-4AA2-BBB9-D825C3952F43}">
            <xm:f>NOT(ISERROR(SEARCH(Comments!$M$13,Q31)))</xm:f>
            <xm:f>Comments!$M$13</xm:f>
            <x14:dxf>
              <font>
                <color theme="0"/>
              </font>
              <fill>
                <patternFill>
                  <bgColor rgb="FF66FF66"/>
                </patternFill>
              </fill>
            </x14:dxf>
          </x14:cfRule>
          <xm:sqref>Q31:R31</xm:sqref>
        </x14:conditionalFormatting>
        <x14:conditionalFormatting xmlns:xm="http://schemas.microsoft.com/office/excel/2006/main">
          <x14:cfRule type="containsText" priority="32" operator="containsText" id="{F41A6744-E96B-4724-9ABC-6383DAB0E89A}">
            <xm:f>NOT(ISERROR(SEARCH(Comments!$M$15,R15)))</xm:f>
            <xm:f>Comments!$M$15</xm:f>
            <x14:dxf>
              <font>
                <color theme="3" tint="-0.24994659260841701"/>
              </font>
              <fill>
                <patternFill>
                  <bgColor rgb="FF33CC33"/>
                </patternFill>
              </fill>
            </x14:dxf>
          </x14:cfRule>
          <x14:cfRule type="containsText" priority="33" operator="containsText" id="{8CBC7ACE-6986-4E09-8A41-BD99E76ACD94}">
            <xm:f>NOT(ISERROR(SEARCH(Comments!$M$13,R15)))</xm:f>
            <xm:f>Comments!$M$13</xm:f>
            <x14:dxf>
              <font>
                <color theme="0"/>
              </font>
              <fill>
                <patternFill>
                  <bgColor rgb="FF66FF66"/>
                </patternFill>
              </fill>
            </x14:dxf>
          </x14:cfRule>
          <xm:sqref>R15:S15</xm:sqref>
        </x14:conditionalFormatting>
        <x14:conditionalFormatting xmlns:xm="http://schemas.microsoft.com/office/excel/2006/main">
          <x14:cfRule type="containsText" priority="15" operator="containsText" id="{4CC4B88F-4D9A-4233-8F65-A59F8FF47795}">
            <xm:f>NOT(ISERROR(SEARCH(Comments!$M$13,R15)))</xm:f>
            <xm:f>Comments!$M$13</xm:f>
            <x14:dxf>
              <font>
                <color theme="0"/>
              </font>
              <fill>
                <patternFill>
                  <bgColor rgb="FF66FF66"/>
                </patternFill>
              </fill>
            </x14:dxf>
          </x14:cfRule>
          <xm:sqref>R15:S16 S17:S18 R19:S20 S21:S22 R23:S24 R27:S27</xm:sqref>
        </x14:conditionalFormatting>
        <x14:conditionalFormatting xmlns:xm="http://schemas.microsoft.com/office/excel/2006/main">
          <x14:cfRule type="containsText" priority="14" operator="containsText" id="{E2C1C162-60A0-4A72-AF35-129C9B55ADB4}">
            <xm:f>NOT(ISERROR(SEARCH(Comments!$M$15,R15)))</xm:f>
            <xm:f>Comments!$M$15</xm:f>
            <x14:dxf>
              <font>
                <color theme="3" tint="-0.24994659260841701"/>
              </font>
              <fill>
                <patternFill>
                  <bgColor rgb="FF33CC33"/>
                </patternFill>
              </fill>
            </x14:dxf>
          </x14:cfRule>
          <xm:sqref>R27:S27 R15:S16 S17:S18 R19:S20 S21:S22 R23:S24</xm:sqref>
        </x14:conditionalFormatting>
        <x14:conditionalFormatting xmlns:xm="http://schemas.microsoft.com/office/excel/2006/main">
          <x14:cfRule type="containsText" priority="10" operator="containsText" id="{D953ABA6-E9C4-4721-9002-65FC1EE8E068}">
            <xm:f>NOT(ISERROR(SEARCH(Comments!$M$15,R27)))</xm:f>
            <xm:f>Comments!$M$15</xm:f>
            <x14:dxf>
              <font>
                <color theme="3" tint="-0.24994659260841701"/>
              </font>
              <fill>
                <patternFill>
                  <bgColor rgb="FF33CC33"/>
                </patternFill>
              </fill>
            </x14:dxf>
          </x14:cfRule>
          <x14:cfRule type="containsText" priority="11" operator="containsText" id="{FDACCD36-530A-466A-AEA5-776DE250BF76}">
            <xm:f>NOT(ISERROR(SEARCH(Comments!$M$13,R27)))</xm:f>
            <xm:f>Comments!$M$13</xm:f>
            <x14:dxf>
              <font>
                <color theme="0"/>
              </font>
              <fill>
                <patternFill>
                  <bgColor rgb="FF66FF66"/>
                </patternFill>
              </fill>
            </x14:dxf>
          </x14:cfRule>
          <xm:sqref>R27:S27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938E544A-B657-47A6-92A2-4119F56D850B}">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E1065348-640F-4E16-BF1F-BAF6E9720D9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131</vt:i4>
      </vt:variant>
    </vt:vector>
  </HeadingPairs>
  <TitlesOfParts>
    <vt:vector size="159" baseType="lpstr">
      <vt:lpstr>Start</vt:lpstr>
      <vt:lpstr>Accueil</vt:lpstr>
      <vt:lpstr>Points</vt:lpstr>
      <vt:lpstr>Introduction</vt:lpstr>
      <vt:lpstr>Licence</vt:lpstr>
      <vt:lpstr>Buffer</vt:lpstr>
      <vt:lpstr>Gagnant</vt:lpstr>
      <vt:lpstr>Mode d'emploi</vt:lpstr>
      <vt:lpstr>Menu</vt:lpstr>
      <vt:lpstr>TIP1</vt:lpstr>
      <vt:lpstr>Clair</vt:lpstr>
      <vt:lpstr>Résultat</vt:lpstr>
      <vt:lpstr>Dim_1_N</vt:lpstr>
      <vt:lpstr>Dim_2_N</vt:lpstr>
      <vt:lpstr>Dim_3_N</vt:lpstr>
      <vt:lpstr>Dim_4_N</vt:lpstr>
      <vt:lpstr>Dim_5_N</vt:lpstr>
      <vt:lpstr>Dim_6_N</vt:lpstr>
      <vt:lpstr>Dim_7_N</vt:lpstr>
      <vt:lpstr>Dim_8_N</vt:lpstr>
      <vt:lpstr>Dim_9_N</vt:lpstr>
      <vt:lpstr>Dim_10_N</vt:lpstr>
      <vt:lpstr>Dim_11_N</vt:lpstr>
      <vt:lpstr>Données</vt:lpstr>
      <vt:lpstr>Données graphiques</vt:lpstr>
      <vt:lpstr>Dim_12_N</vt:lpstr>
      <vt:lpstr>Comments</vt:lpstr>
      <vt:lpstr>Overview</vt:lpstr>
      <vt:lpstr>Betinitial</vt:lpstr>
      <vt:lpstr>CDSACT</vt:lpstr>
      <vt:lpstr>CDSCOMP</vt:lpstr>
      <vt:lpstr>Checklic</vt:lpstr>
      <vt:lpstr>Clé_activation</vt:lpstr>
      <vt:lpstr>Codac1</vt:lpstr>
      <vt:lpstr>codac2</vt:lpstr>
      <vt:lpstr>codac3</vt:lpstr>
      <vt:lpstr>CODEA</vt:lpstr>
      <vt:lpstr>CODEA1</vt:lpstr>
      <vt:lpstr>CODEA2</vt:lpstr>
      <vt:lpstr>CodeA3</vt:lpstr>
      <vt:lpstr>codeexpi</vt:lpstr>
      <vt:lpstr>codego</vt:lpstr>
      <vt:lpstr>CodeOK</vt:lpstr>
      <vt:lpstr>D1_Conseil_B</vt:lpstr>
      <vt:lpstr>D10_Conseil_B</vt:lpstr>
      <vt:lpstr>D11_Conseil_B</vt:lpstr>
      <vt:lpstr>D12_Conseil_B</vt:lpstr>
      <vt:lpstr>D2_conseil_B</vt:lpstr>
      <vt:lpstr>D3_Conseil_B</vt:lpstr>
      <vt:lpstr>D4_Conseil_B</vt:lpstr>
      <vt:lpstr>D5_Conseil_B</vt:lpstr>
      <vt:lpstr>D6_Conseil_B</vt:lpstr>
      <vt:lpstr>D7_Conseil_B</vt:lpstr>
      <vt:lpstr>D8_Conseil_B</vt:lpstr>
      <vt:lpstr>D9_Conseil_B</vt:lpstr>
      <vt:lpstr>Data_Esti</vt:lpstr>
      <vt:lpstr>Date_Esti</vt:lpstr>
      <vt:lpstr>datedossier</vt:lpstr>
      <vt:lpstr>dateerror</vt:lpstr>
      <vt:lpstr>Dateintro</vt:lpstr>
      <vt:lpstr>DateMAJ</vt:lpstr>
      <vt:lpstr>Délai_OK</vt:lpstr>
      <vt:lpstr>DemandeCode</vt:lpstr>
      <vt:lpstr>DIM_1</vt:lpstr>
      <vt:lpstr>Dim_2</vt:lpstr>
      <vt:lpstr>DIM_3</vt:lpstr>
      <vt:lpstr>DIM_4</vt:lpstr>
      <vt:lpstr>Divi</vt:lpstr>
      <vt:lpstr>Echéance</vt:lpstr>
      <vt:lpstr>Esti_Val</vt:lpstr>
      <vt:lpstr>Evalnrr</vt:lpstr>
      <vt:lpstr>EXPIRE</vt:lpstr>
      <vt:lpstr>Flagstop</vt:lpstr>
      <vt:lpstr>Flech</vt:lpstr>
      <vt:lpstr>Fleche</vt:lpstr>
      <vt:lpstr>Fordat</vt:lpstr>
      <vt:lpstr>fotdim</vt:lpstr>
      <vt:lpstr>GoOK</vt:lpstr>
      <vt:lpstr>Gostart</vt:lpstr>
      <vt:lpstr>Interprétation</vt:lpstr>
      <vt:lpstr>liste_1gir</vt:lpstr>
      <vt:lpstr>listescore</vt:lpstr>
      <vt:lpstr>Nbre_dim</vt:lpstr>
      <vt:lpstr>NOTVAID</vt:lpstr>
      <vt:lpstr>notvalid</vt:lpstr>
      <vt:lpstr>novalid</vt:lpstr>
      <vt:lpstr>NRdimV1</vt:lpstr>
      <vt:lpstr>NRdimV2</vt:lpstr>
      <vt:lpstr>NRdimV3</vt:lpstr>
      <vt:lpstr>NRdimv4</vt:lpstr>
      <vt:lpstr>PCTACt</vt:lpstr>
      <vt:lpstr>Pin_OK</vt:lpstr>
      <vt:lpstr>Projet_OK</vt:lpstr>
      <vt:lpstr>PTSACT</vt:lpstr>
      <vt:lpstr>PTSCOMP</vt:lpstr>
      <vt:lpstr>ptsdim1</vt:lpstr>
      <vt:lpstr>ptsdim10</vt:lpstr>
      <vt:lpstr>ptsdim11</vt:lpstr>
      <vt:lpstr>ptsdim12</vt:lpstr>
      <vt:lpstr>ptsdim2</vt:lpstr>
      <vt:lpstr>ptsdim3</vt:lpstr>
      <vt:lpstr>ptsdim4</vt:lpstr>
      <vt:lpstr>ptsdim5</vt:lpstr>
      <vt:lpstr>ptsdim6</vt:lpstr>
      <vt:lpstr>ptsdim7</vt:lpstr>
      <vt:lpstr>ptsdim8</vt:lpstr>
      <vt:lpstr>ptsdim9</vt:lpstr>
      <vt:lpstr>pysdim0</vt:lpstr>
      <vt:lpstr>RESCOUR</vt:lpstr>
      <vt:lpstr>reste</vt:lpstr>
      <vt:lpstr>resullt</vt:lpstr>
      <vt:lpstr>Result</vt:lpstr>
      <vt:lpstr>Resultat</vt:lpstr>
      <vt:lpstr>scogrid</vt:lpstr>
      <vt:lpstr>Score1</vt:lpstr>
      <vt:lpstr>score10</vt:lpstr>
      <vt:lpstr>score11</vt:lpstr>
      <vt:lpstr>score12</vt:lpstr>
      <vt:lpstr>score2</vt:lpstr>
      <vt:lpstr>Score3</vt:lpstr>
      <vt:lpstr>Score4</vt:lpstr>
      <vt:lpstr>score5</vt:lpstr>
      <vt:lpstr>score6</vt:lpstr>
      <vt:lpstr>score7</vt:lpstr>
      <vt:lpstr>Score8</vt:lpstr>
      <vt:lpstr>score9</vt:lpstr>
      <vt:lpstr>ScoreA</vt:lpstr>
      <vt:lpstr>ScoreB</vt:lpstr>
      <vt:lpstr>ScoreC</vt:lpstr>
      <vt:lpstr>Space</vt:lpstr>
      <vt:lpstr>Table_Car</vt:lpstr>
      <vt:lpstr>Table_Color_2</vt:lpstr>
      <vt:lpstr>Table_couleurs</vt:lpstr>
      <vt:lpstr>Table_Pins</vt:lpstr>
      <vt:lpstr>Table_Pins_Ab</vt:lpstr>
      <vt:lpstr>Table_Pins_Pro</vt:lpstr>
      <vt:lpstr>Table_Type_Lic</vt:lpstr>
      <vt:lpstr>Tabscore2</vt:lpstr>
      <vt:lpstr>tabsend</vt:lpstr>
      <vt:lpstr>TPOURCENT</vt:lpstr>
      <vt:lpstr>TRefRes</vt:lpstr>
      <vt:lpstr>TRESPOURC</vt:lpstr>
      <vt:lpstr>TRESULTAT</vt:lpstr>
      <vt:lpstr>TScores</vt:lpstr>
      <vt:lpstr>TSD_R1</vt:lpstr>
      <vt:lpstr>TSD_R10</vt:lpstr>
      <vt:lpstr>TSD_R11</vt:lpstr>
      <vt:lpstr>TSD_R12</vt:lpstr>
      <vt:lpstr>TSD_R2</vt:lpstr>
      <vt:lpstr>TSD_R3</vt:lpstr>
      <vt:lpstr>TSD_R4</vt:lpstr>
      <vt:lpstr>TSD_R5</vt:lpstr>
      <vt:lpstr>TSD_R6</vt:lpstr>
      <vt:lpstr>TSD_R7</vt:lpstr>
      <vt:lpstr>TSD_R8</vt:lpstr>
      <vt:lpstr>TSD_R9</vt:lpstr>
      <vt:lpstr>TSD_V1</vt:lpstr>
      <vt:lpstr>Licence!Zone_d_impression</vt:lpstr>
      <vt:lpstr>Overview!Zone_d_impression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LOUIS</dc:creator>
  <cp:lastModifiedBy>Jean-Claude LOUIS</cp:lastModifiedBy>
  <cp:lastPrinted>2021-05-27T16:36:32Z</cp:lastPrinted>
  <dcterms:created xsi:type="dcterms:W3CDTF">2011-09-29T11:46:19Z</dcterms:created>
  <dcterms:modified xsi:type="dcterms:W3CDTF">2024-05-23T14:33:12Z</dcterms:modified>
</cp:coreProperties>
</file>